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drawings/drawing8.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drawings/drawing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ink/ink145.xml" ContentType="application/inkml+xml"/>
  <Override PartName="/xl/ink/ink146.xml" ContentType="application/inkml+xml"/>
  <Override PartName="/xl/drawings/drawing10.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drawings/drawing11.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drawings/drawing12.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drawings/drawing13.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omments14.xml" ContentType="application/vnd.openxmlformats-officedocument.spreadsheetml.comments+xml"/>
  <Override PartName="/xl/threadedComments/threadedComment14.xml" ContentType="application/vnd.ms-excel.threadedcomments+xml"/>
  <Override PartName="/xl/drawings/drawing18.xml" ContentType="application/vnd.openxmlformats-officedocument.drawing+xml"/>
  <Override PartName="/xl/comments15.xml" ContentType="application/vnd.openxmlformats-officedocument.spreadsheetml.comments+xml"/>
  <Override PartName="/xl/threadedComments/threadedComment15.xml" ContentType="application/vnd.ms-excel.threaded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threadedComments/threadedComment16.xml" ContentType="application/vnd.ms-excel.threadedcomments+xml"/>
  <Override PartName="/xl/drawings/drawing22.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omments19.xml" ContentType="application/vnd.openxmlformats-officedocument.spreadsheetml.comments+xml"/>
  <Override PartName="/xl/threadedComments/threadedComment1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hidePivotFieldList="1" defaultThemeVersion="166925"/>
  <mc:AlternateContent xmlns:mc="http://schemas.openxmlformats.org/markup-compatibility/2006">
    <mc:Choice Requires="x15">
      <x15ac:absPath xmlns:x15ac="http://schemas.microsoft.com/office/spreadsheetml/2010/11/ac" url="\\angeles.homes.deakin.edu.au\my-home\UserData\Desktop\Long COVID pub 2\BMC submission\Submitted\"/>
    </mc:Choice>
  </mc:AlternateContent>
  <xr:revisionPtr revIDLastSave="0" documentId="13_ncr:1_{208078EE-F8AD-4908-888F-2ABA12F5F058}" xr6:coauthVersionLast="47" xr6:coauthVersionMax="47" xr10:uidLastSave="{00000000-0000-0000-0000-000000000000}"/>
  <bookViews>
    <workbookView xWindow="-120" yWindow="-120" windowWidth="29040" windowHeight="15840" tabRatio="786" xr2:uid="{00000000-000D-0000-FFFF-FFFF00000000}"/>
  </bookViews>
  <sheets>
    <sheet name="Read me" sheetId="25" r:id="rId1"/>
    <sheet name="Scenario I" sheetId="75" r:id="rId2"/>
    <sheet name="Scenario 2" sheetId="78" r:id="rId3"/>
    <sheet name="Scenario 3" sheetId="76" r:id="rId4"/>
    <sheet name="Scenario 4" sheetId="77" r:id="rId5"/>
    <sheet name="Scenario I NSW" sheetId="79" r:id="rId6"/>
    <sheet name="Scenario 2 NSW" sheetId="81" r:id="rId7"/>
    <sheet name="Scenario 3 NSW" sheetId="82" r:id="rId8"/>
    <sheet name="Scenario 4 NSW" sheetId="83" r:id="rId9"/>
    <sheet name="DALYS Australia Base" sheetId="44" r:id="rId10"/>
    <sheet name="DALYS Australia Sensitivity_ONS" sheetId="52" r:id="rId11"/>
    <sheet name="DALYS Australia Sensitivity 28d" sheetId="58" r:id="rId12"/>
    <sheet name="DALYS Australia Sensitivity NSW" sheetId="57" r:id="rId13"/>
    <sheet name="Results and analysis in pap" sheetId="94" r:id="rId14"/>
    <sheet name="Long COVID Analysis" sheetId="92" r:id="rId15"/>
    <sheet name="Ersatz raw Base" sheetId="84" r:id="rId16"/>
    <sheet name="Ersatz raw 5%" sheetId="85" r:id="rId17"/>
    <sheet name="Ersatz result " sheetId="87" r:id="rId18"/>
    <sheet name="Ersazt raw result 10%" sheetId="86" r:id="rId19"/>
    <sheet name="Doherty Data " sheetId="74" r:id="rId20"/>
    <sheet name="Dohertyadjusted" sheetId="70" r:id="rId21"/>
    <sheet name="AusLT17-19" sheetId="1" r:id="rId22"/>
    <sheet name="AgeDCovid" sheetId="4" r:id="rId23"/>
    <sheet name="AusCOVID Cases_update" sheetId="51" r:id="rId24"/>
    <sheet name="ONS Post Acute" sheetId="33" r:id="rId25"/>
    <sheet name="NSW Post Acute " sheetId="56" r:id="rId26"/>
    <sheet name="Permanent Disb" sheetId="43" r:id="rId27"/>
  </sheets>
  <externalReferences>
    <externalReference r:id="rId28"/>
  </externalReferences>
  <definedNames>
    <definedName name="_xlnm._FilterDatabase" localSheetId="9" hidden="1">'DALYS Australia Base'!$D$84:$H$137</definedName>
    <definedName name="_xlnm._FilterDatabase" localSheetId="11" hidden="1">'DALYS Australia Sensitivity 28d'!$D$84:$H$137</definedName>
    <definedName name="_xlnm._FilterDatabase" localSheetId="12" hidden="1">'DALYS Australia Sensitivity NSW'!$D$84:$H$137</definedName>
    <definedName name="_xlnm._FilterDatabase" localSheetId="10" hidden="1">'DALYS Australia Sensitivity_ONS'!$D$84:$H$137</definedName>
    <definedName name="_xlnm._FilterDatabase" localSheetId="20" hidden="1">Dohertyadjusted!$A$8:$BB$31</definedName>
    <definedName name="_xlnm._FilterDatabase" localSheetId="16" hidden="1">'Ersatz raw 5%'!$A$2:$H$974</definedName>
    <definedName name="_xlnm._FilterDatabase" localSheetId="15" hidden="1">'Ersatz raw Base'!$A$2:$H$974</definedName>
    <definedName name="_xlnm._FilterDatabase" localSheetId="18" hidden="1">'Ersazt raw result 10%'!$A$1:$H$973</definedName>
    <definedName name="_xlnm._FilterDatabase" localSheetId="2" hidden="1">'Scenario 2'!$D$74:$N$127</definedName>
    <definedName name="_xlnm._FilterDatabase" localSheetId="6" hidden="1">'Scenario 2 NSW'!$D$74:$N$127</definedName>
    <definedName name="_xlnm._FilterDatabase" localSheetId="3" hidden="1">'Scenario 3'!$D$74:$N$127</definedName>
    <definedName name="_xlnm._FilterDatabase" localSheetId="7" hidden="1">'Scenario 3 NSW'!$D$74:$N$127</definedName>
    <definedName name="_xlnm._FilterDatabase" localSheetId="4" hidden="1">'Scenario 4'!$D$74:$N$127</definedName>
    <definedName name="_xlnm._FilterDatabase" localSheetId="8" hidden="1">'Scenario 4 NSW'!$D$74:$N$127</definedName>
    <definedName name="_xlnm._FilterDatabase" localSheetId="1" hidden="1">'Scenario I'!$D$74:$N$127</definedName>
    <definedName name="_xlnm._FilterDatabase" localSheetId="5" hidden="1">'Scenario I NSW'!$D$74:$N$127</definedName>
    <definedName name="AcuteProp">'[1]Aus COVID Cases'!$J$13:$J$16</definedName>
    <definedName name="Age">'[1]DALYS Australia b'!$L$15</definedName>
    <definedName name="Agewt">'[1]DALYS Australia b'!$L$15</definedName>
    <definedName name="Anx_Inc" localSheetId="11">'DALYS Australia Sensitivity 28d'!$F$209</definedName>
    <definedName name="Anx_Inc" localSheetId="12">'DALYS Australia Sensitivity NSW'!$F$209</definedName>
    <definedName name="Anx_Inc" localSheetId="10">'DALYS Australia Sensitivity_ONS'!$F$209</definedName>
    <definedName name="Anx_Inc" localSheetId="2">'Scenario 2'!$F$204</definedName>
    <definedName name="Anx_Inc" localSheetId="6">'Scenario 2 NSW'!$F$204</definedName>
    <definedName name="Anx_Inc" localSheetId="3">'Scenario 3'!$F$204</definedName>
    <definedName name="Anx_Inc" localSheetId="7">'Scenario 3 NSW'!$F$204</definedName>
    <definedName name="Anx_Inc" localSheetId="4">'Scenario 4'!$F$204</definedName>
    <definedName name="Anx_Inc" localSheetId="8">'Scenario 4 NSW'!$F$204</definedName>
    <definedName name="Anx_Inc" localSheetId="1">'Scenario I'!$F$204</definedName>
    <definedName name="Anx_Inc" localSheetId="5">'Scenario I NSW'!$F$204</definedName>
    <definedName name="Anx_Inc">'DALYS Australia Base'!$F$209</definedName>
    <definedName name="Auspopul" localSheetId="11">'DALYS Australia Sensitivity 28d'!$D$21</definedName>
    <definedName name="Auspopul" localSheetId="12">'DALYS Australia Sensitivity NSW'!$D$21</definedName>
    <definedName name="Auspopul" localSheetId="10">'DALYS Australia Sensitivity_ONS'!$D$21</definedName>
    <definedName name="Auspopul" localSheetId="2">'Scenario 2'!$D$22</definedName>
    <definedName name="Auspopul" localSheetId="6">'Scenario 2 NSW'!$D$22</definedName>
    <definedName name="Auspopul" localSheetId="3">'Scenario 3'!$D$22</definedName>
    <definedName name="Auspopul" localSheetId="7">'Scenario 3 NSW'!$D$22</definedName>
    <definedName name="Auspopul" localSheetId="4">'Scenario 4'!$D$22</definedName>
    <definedName name="Auspopul" localSheetId="8">'Scenario 4 NSW'!$D$22</definedName>
    <definedName name="Auspopul" localSheetId="1">'Scenario I'!$D$22</definedName>
    <definedName name="Auspopul" localSheetId="5">'Scenario I NSW'!$D$22</definedName>
    <definedName name="Auspopul">'DALYS Australia Base'!$D$21</definedName>
    <definedName name="Dem_Inc" localSheetId="11">'DALYS Australia Sensitivity 28d'!$F$208</definedName>
    <definedName name="Dem_Inc" localSheetId="12">'DALYS Australia Sensitivity NSW'!$F$208</definedName>
    <definedName name="Dem_Inc" localSheetId="10">'DALYS Australia Sensitivity_ONS'!$F$208</definedName>
    <definedName name="Dem_Inc" localSheetId="2">'Scenario 2'!$F$203</definedName>
    <definedName name="Dem_Inc" localSheetId="6">'Scenario 2 NSW'!$F$203</definedName>
    <definedName name="Dem_Inc" localSheetId="3">'Scenario 3'!$F$203</definedName>
    <definedName name="Dem_Inc" localSheetId="7">'Scenario 3 NSW'!$F$203</definedName>
    <definedName name="Dem_Inc" localSheetId="4">'Scenario 4'!$F$203</definedName>
    <definedName name="Dem_Inc" localSheetId="8">'Scenario 4 NSW'!$F$203</definedName>
    <definedName name="Dem_Inc" localSheetId="1">'Scenario I'!$F$203</definedName>
    <definedName name="Dem_Inc" localSheetId="5">'Scenario I NSW'!$F$203</definedName>
    <definedName name="Dem_Inc">'DALYS Australia Base'!$F$208</definedName>
    <definedName name="Diab_Inc" localSheetId="11">'DALYS Australia Sensitivity 28d'!$F$206</definedName>
    <definedName name="Diab_Inc" localSheetId="12">'DALYS Australia Sensitivity NSW'!$F$206</definedName>
    <definedName name="Diab_Inc" localSheetId="10">'DALYS Australia Sensitivity_ONS'!$F$206</definedName>
    <definedName name="Diab_Inc" localSheetId="2">'Scenario 2'!$F$201</definedName>
    <definedName name="Diab_Inc" localSheetId="6">'Scenario 2 NSW'!$F$201</definedName>
    <definedName name="Diab_Inc" localSheetId="3">'Scenario 3'!$F$201</definedName>
    <definedName name="Diab_Inc" localSheetId="7">'Scenario 3 NSW'!$F$201</definedName>
    <definedName name="Diab_Inc" localSheetId="4">'Scenario 4'!$F$201</definedName>
    <definedName name="Diab_Inc" localSheetId="8">'Scenario 4 NSW'!$F$201</definedName>
    <definedName name="Diab_Inc" localSheetId="1">'Scenario I'!$F$201</definedName>
    <definedName name="Diab_Inc" localSheetId="5">'Scenario I NSW'!$F$201</definedName>
    <definedName name="Diab_Inc">'DALYS Australia Base'!$F$206</definedName>
    <definedName name="Isc_Inc" localSheetId="11">'DALYS Australia Sensitivity 28d'!$F$210</definedName>
    <definedName name="Isc_Inc" localSheetId="12">'DALYS Australia Sensitivity NSW'!$F$210</definedName>
    <definedName name="Isc_Inc" localSheetId="10">'DALYS Australia Sensitivity_ONS'!$F$210</definedName>
    <definedName name="Isc_Inc" localSheetId="2">'Scenario 2'!$F$205</definedName>
    <definedName name="Isc_Inc" localSheetId="6">'Scenario 2 NSW'!$F$205</definedName>
    <definedName name="Isc_Inc" localSheetId="3">'Scenario 3'!$F$205</definedName>
    <definedName name="Isc_Inc" localSheetId="7">'Scenario 3 NSW'!$F$205</definedName>
    <definedName name="Isc_Inc" localSheetId="4">'Scenario 4'!$F$205</definedName>
    <definedName name="Isc_Inc" localSheetId="8">'Scenario 4 NSW'!$F$205</definedName>
    <definedName name="Isc_Inc" localSheetId="1">'Scenario I'!$F$205</definedName>
    <definedName name="Isc_Inc" localSheetId="5">'Scenario I NSW'!$F$205</definedName>
    <definedName name="Isc_Inc">'DALYS Australia Base'!$F$210</definedName>
    <definedName name="LEadj">'[1]Calculation of LE(adjusted)'!$R$6:$U$127</definedName>
    <definedName name="LEFemale">'AusLT17-19'!$A$6:$J$106</definedName>
    <definedName name="LEmale">'AusLT17-19'!$A$6:$E$106</definedName>
    <definedName name="Mortality_Scenario_Four">'Doherty Data '!$V$22:$AA$31</definedName>
    <definedName name="Mortality_Scenario_One">'Doherty Data '!$B$22:$G$31</definedName>
    <definedName name="Mortality_Scenario_three">'Doherty Data '!$P$22:$U$31</definedName>
    <definedName name="Mortality_Scenario_two">'Doherty Data '!$H$22:$O$31</definedName>
    <definedName name="Park_Inc" localSheetId="11">'DALYS Australia Sensitivity 28d'!$F$207</definedName>
    <definedName name="Park_Inc" localSheetId="12">'DALYS Australia Sensitivity NSW'!$F$207</definedName>
    <definedName name="Park_Inc" localSheetId="10">'DALYS Australia Sensitivity_ONS'!$F$207</definedName>
    <definedName name="Park_Inc" localSheetId="2">'Scenario 2'!$F$202</definedName>
    <definedName name="Park_Inc" localSheetId="6">'Scenario 2 NSW'!$F$202</definedName>
    <definedName name="Park_Inc" localSheetId="3">'Scenario 3'!$F$202</definedName>
    <definedName name="Park_Inc" localSheetId="7">'Scenario 3 NSW'!$F$202</definedName>
    <definedName name="Park_Inc" localSheetId="4">'Scenario 4'!$F$202</definedName>
    <definedName name="Park_Inc" localSheetId="8">'Scenario 4 NSW'!$F$202</definedName>
    <definedName name="Park_Inc" localSheetId="1">'Scenario I'!$F$202</definedName>
    <definedName name="Park_Inc" localSheetId="5">'Scenario I NSW'!$F$202</definedName>
    <definedName name="Park_Inc">'DALYS Australia Base'!$F$207</definedName>
    <definedName name="PICS" localSheetId="11">'DALYS Australia Sensitivity 28d'!$E$199</definedName>
    <definedName name="PICS" localSheetId="12">'DALYS Australia Sensitivity NSW'!$E$199</definedName>
    <definedName name="PICS" localSheetId="10">'DALYS Australia Sensitivity_ONS'!$E$199</definedName>
    <definedName name="PICS">'DALYS Australia Base'!$E$199</definedName>
    <definedName name="PICS4D_U" localSheetId="6">'Scenario 2 NSW'!$AU$191</definedName>
    <definedName name="PICS4D_U">'Scenario 2'!$AU$191</definedName>
    <definedName name="PICS4D_V" localSheetId="6">'Scenario 2 NSW'!$AO$191</definedName>
    <definedName name="PICS4D_V">'Scenario 2'!$AO$191</definedName>
    <definedName name="PICSIA_U" localSheetId="2">'Scenario 2'!$K$191</definedName>
    <definedName name="PICSIA_U" localSheetId="6">'Scenario 2 NSW'!$K$191</definedName>
    <definedName name="PICSIA_U" localSheetId="3">'Scenario 3'!$K$191</definedName>
    <definedName name="PICSIA_U" localSheetId="7">'Scenario 3 NSW'!$K$191</definedName>
    <definedName name="PICSIA_U" localSheetId="4">'Scenario 4'!$K$191</definedName>
    <definedName name="PICSIA_U" localSheetId="8">'Scenario 4 NSW'!$K$191</definedName>
    <definedName name="PICSIA_U" localSheetId="5">'Scenario I NSW'!$K$191</definedName>
    <definedName name="PICSIA_U">'Scenario I'!$K$191</definedName>
    <definedName name="PICSIA_V" localSheetId="2">'Scenario 2'!$E$191</definedName>
    <definedName name="PICSIA_V" localSheetId="6">'Scenario 2 NSW'!$E$191</definedName>
    <definedName name="PICSIA_V" localSheetId="3">'Scenario 3'!$E$191</definedName>
    <definedName name="PICSIA_V" localSheetId="7">'Scenario 3 NSW'!$E$191</definedName>
    <definedName name="PICSIA_V" localSheetId="4">'Scenario 4'!$E$191</definedName>
    <definedName name="PICSIA_V" localSheetId="8">'Scenario 4 NSW'!$E$191</definedName>
    <definedName name="PICSIA_V" localSheetId="1">'Scenario I'!$E$191</definedName>
    <definedName name="PICSIA_V" localSheetId="5">'Scenario I NSW'!$E$191</definedName>
    <definedName name="PICSIB_U" localSheetId="2">'Scenario 2'!$W$191</definedName>
    <definedName name="PICSIB_U" localSheetId="6">'Scenario 2 NSW'!$W$191</definedName>
    <definedName name="PICSIB_U" localSheetId="3">'Scenario 3'!$W$191</definedName>
    <definedName name="PICSIB_U" localSheetId="7">'Scenario 3 NSW'!$W$191</definedName>
    <definedName name="PICSIB_U" localSheetId="4">'Scenario 4'!$W$191</definedName>
    <definedName name="PICSIB_U" localSheetId="8">'Scenario 4 NSW'!$W$191</definedName>
    <definedName name="PICSIB_U" localSheetId="5">'Scenario I NSW'!$W$191</definedName>
    <definedName name="PICSIB_U">'Scenario I'!$W$191</definedName>
    <definedName name="PICSIB_V" localSheetId="2">'Scenario 2'!$Q$191</definedName>
    <definedName name="PICSIB_V" localSheetId="6">'Scenario 2 NSW'!$Q$191</definedName>
    <definedName name="PICSIB_V" localSheetId="3">'Scenario 3'!$Q$191</definedName>
    <definedName name="PICSIB_V" localSheetId="7">'Scenario 3 NSW'!$Q$191</definedName>
    <definedName name="PICSIB_V" localSheetId="4">'Scenario 4'!$Q$191</definedName>
    <definedName name="PICSIB_V" localSheetId="8">'Scenario 4 NSW'!$Q$191</definedName>
    <definedName name="PICSIB_V" localSheetId="5">'Scenario I NSW'!$Q$191</definedName>
    <definedName name="PICSIB_V">'Scenario I'!$Q$191</definedName>
    <definedName name="PICSIC_U" localSheetId="2">'Scenario 2'!$AI$191</definedName>
    <definedName name="PICSIC_U" localSheetId="6">'Scenario 2 NSW'!$AI$191</definedName>
    <definedName name="PICSIC_U" localSheetId="3">'Scenario 3'!$AI$191</definedName>
    <definedName name="PICSIC_U" localSheetId="7">'Scenario 3 NSW'!$AI$191</definedName>
    <definedName name="PICSIC_U" localSheetId="4">'Scenario 4'!$AI$191</definedName>
    <definedName name="PICSIC_U" localSheetId="8">'Scenario 4 NSW'!$AI$191</definedName>
    <definedName name="PICSIC_U" localSheetId="5">'Scenario I NSW'!$AI$191</definedName>
    <definedName name="PICSIC_U">'Scenario I'!$AI$191</definedName>
    <definedName name="PICSIC_V" localSheetId="2">'Scenario 2'!$AC$191</definedName>
    <definedName name="PICSIC_V" localSheetId="6">'Scenario 2 NSW'!$AC$191</definedName>
    <definedName name="PICSIC_V" localSheetId="3">'Scenario 3'!$AC$191</definedName>
    <definedName name="PICSIC_V" localSheetId="7">'Scenario 3 NSW'!$AC$191</definedName>
    <definedName name="PICSIC_V" localSheetId="4">'Scenario 4'!$AC$191</definedName>
    <definedName name="PICSIC_V" localSheetId="8">'Scenario 4 NSW'!$AC$191</definedName>
    <definedName name="PICSIC_V" localSheetId="5">'Scenario I NSW'!$AC$191</definedName>
    <definedName name="PICSIC_V">'Scenario I'!$AC$191</definedName>
    <definedName name="print">'Results and analysis in pap'!$BY$6:$CK$35</definedName>
    <definedName name="probD15">Dohertyadjusted!$BB$3</definedName>
    <definedName name="probD16">Dohertyadjusted!$BB$4</definedName>
    <definedName name="probD40">Dohertyadjusted!$BB$5</definedName>
    <definedName name="probD60">Dohertyadjusted!$BB$6</definedName>
    <definedName name="TOT1A">'Doherty Data '!$B$98:$B$102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32" i="94" l="1"/>
  <c r="BU33" i="94"/>
  <c r="BU34" i="94"/>
  <c r="BU31" i="94"/>
  <c r="BU25" i="94"/>
  <c r="BU26" i="94"/>
  <c r="BU27" i="94"/>
  <c r="BU24" i="94"/>
  <c r="BT32" i="94"/>
  <c r="BT33" i="94"/>
  <c r="BT34" i="94"/>
  <c r="BT31" i="94"/>
  <c r="BT25" i="94"/>
  <c r="BT26" i="94"/>
  <c r="BT27" i="94"/>
  <c r="BT24" i="94"/>
  <c r="BS32" i="94"/>
  <c r="BS33" i="94"/>
  <c r="BS34" i="94"/>
  <c r="BS31" i="94"/>
  <c r="BS25" i="94"/>
  <c r="BS26" i="94"/>
  <c r="BS27" i="94"/>
  <c r="BS24" i="94"/>
  <c r="BP32" i="94"/>
  <c r="BP33" i="94"/>
  <c r="BP34" i="94"/>
  <c r="BP31" i="94"/>
  <c r="BP25" i="94"/>
  <c r="BP26" i="94"/>
  <c r="BP27" i="94"/>
  <c r="BP24" i="94"/>
  <c r="BO32" i="94"/>
  <c r="BO33" i="94"/>
  <c r="BO34" i="94"/>
  <c r="BO31" i="94"/>
  <c r="BO25" i="94"/>
  <c r="BO26" i="94"/>
  <c r="BO27" i="94"/>
  <c r="BO24" i="94"/>
  <c r="BL32" i="94"/>
  <c r="BL33" i="94"/>
  <c r="BL34" i="94"/>
  <c r="BL31" i="94"/>
  <c r="BL25" i="94"/>
  <c r="BL26" i="94"/>
  <c r="BL27" i="94"/>
  <c r="BL24" i="94"/>
  <c r="BK32" i="94"/>
  <c r="BK33" i="94"/>
  <c r="BK34" i="94"/>
  <c r="BK31" i="94"/>
  <c r="BK25" i="94"/>
  <c r="BK26" i="94"/>
  <c r="BK27" i="94"/>
  <c r="BK24" i="94"/>
  <c r="BR32" i="94"/>
  <c r="BR33" i="94"/>
  <c r="BR34" i="94"/>
  <c r="BR31" i="94"/>
  <c r="BR25" i="94"/>
  <c r="BR26" i="94"/>
  <c r="BR27" i="94"/>
  <c r="BR24" i="94"/>
  <c r="BN32" i="94"/>
  <c r="BN33" i="94"/>
  <c r="BN34" i="94"/>
  <c r="BN31" i="94"/>
  <c r="BN25" i="94"/>
  <c r="BN26" i="94"/>
  <c r="BN27" i="94"/>
  <c r="BN24" i="94"/>
  <c r="BJ32" i="94"/>
  <c r="BJ33" i="94"/>
  <c r="BJ34" i="94"/>
  <c r="BJ31" i="94"/>
  <c r="BJ25" i="94"/>
  <c r="BJ26" i="94"/>
  <c r="BJ27" i="94"/>
  <c r="BJ24" i="94"/>
  <c r="BQ32" i="94"/>
  <c r="BQ33" i="94"/>
  <c r="BQ34" i="94"/>
  <c r="BQ31" i="94"/>
  <c r="BQ25" i="94"/>
  <c r="BQ26" i="94"/>
  <c r="BQ27" i="94"/>
  <c r="BQ24" i="94"/>
  <c r="BM32" i="94"/>
  <c r="BM33" i="94"/>
  <c r="BM34" i="94"/>
  <c r="BM31" i="94"/>
  <c r="BM25" i="94"/>
  <c r="BM26" i="94"/>
  <c r="BM27" i="94"/>
  <c r="BM24" i="94"/>
  <c r="BI32" i="94"/>
  <c r="BI33" i="94"/>
  <c r="BI34" i="94"/>
  <c r="BI31" i="94"/>
  <c r="BI25" i="94"/>
  <c r="BI26" i="94"/>
  <c r="BI27" i="94"/>
  <c r="BI24" i="94"/>
  <c r="G108" i="94"/>
  <c r="G109" i="94"/>
  <c r="G110" i="94"/>
  <c r="G112" i="94"/>
  <c r="G107" i="94"/>
  <c r="G113" i="94" s="1"/>
  <c r="G105" i="94"/>
  <c r="G75" i="94"/>
  <c r="G76" i="94"/>
  <c r="G77" i="94"/>
  <c r="G79" i="94"/>
  <c r="G74" i="94"/>
  <c r="G80" i="94" s="1"/>
  <c r="G72" i="94"/>
  <c r="AZ53" i="94"/>
  <c r="AZ42" i="94"/>
  <c r="AZ43" i="94"/>
  <c r="AZ44" i="94"/>
  <c r="AZ46" i="94"/>
  <c r="AZ41" i="94"/>
  <c r="AZ39" i="94"/>
  <c r="AZ20" i="94"/>
  <c r="AZ9" i="94"/>
  <c r="AZ10" i="94"/>
  <c r="AZ11" i="94"/>
  <c r="AZ13" i="94"/>
  <c r="AZ8" i="94"/>
  <c r="AZ6" i="94"/>
  <c r="Y86" i="94"/>
  <c r="Y75" i="94"/>
  <c r="Y76" i="94"/>
  <c r="Y77" i="94"/>
  <c r="Y79" i="94"/>
  <c r="Y74" i="94"/>
  <c r="Y72" i="94"/>
  <c r="Y80" i="94"/>
  <c r="Y47" i="94"/>
  <c r="Y53" i="94"/>
  <c r="Y46" i="94"/>
  <c r="Y44" i="94"/>
  <c r="Y43" i="94"/>
  <c r="Y42" i="94"/>
  <c r="Y41" i="94"/>
  <c r="Y39" i="94"/>
  <c r="AA86" i="94"/>
  <c r="BO130" i="94"/>
  <c r="BP130" i="94"/>
  <c r="BQ130" i="94"/>
  <c r="BR130" i="94"/>
  <c r="BI141" i="94"/>
  <c r="AV7" i="92"/>
  <c r="AU7" i="92"/>
  <c r="AS7" i="92"/>
  <c r="AR7" i="92"/>
  <c r="AP7" i="92"/>
  <c r="AO7" i="92"/>
  <c r="AN7" i="92"/>
  <c r="AM7" i="92"/>
  <c r="AL7" i="92"/>
  <c r="AK7" i="92"/>
  <c r="AI7" i="92"/>
  <c r="AH7" i="92"/>
  <c r="AG7" i="92"/>
  <c r="AE7" i="92"/>
  <c r="AD7" i="92"/>
  <c r="AB7" i="92"/>
  <c r="AA7" i="92"/>
  <c r="Z7" i="92"/>
  <c r="Y7" i="92"/>
  <c r="X7" i="92"/>
  <c r="W7" i="92"/>
  <c r="AW7" i="92"/>
  <c r="AT7" i="92"/>
  <c r="BN57" i="87"/>
  <c r="BM57" i="87"/>
  <c r="BL57" i="87"/>
  <c r="BN41" i="87"/>
  <c r="BM41" i="87"/>
  <c r="BL43" i="87"/>
  <c r="BI56" i="87"/>
  <c r="BH56" i="87"/>
  <c r="BG56" i="87"/>
  <c r="BI40" i="87"/>
  <c r="BH40" i="87"/>
  <c r="BG40" i="87"/>
  <c r="BC58" i="87"/>
  <c r="BB58" i="87"/>
  <c r="BD42" i="87"/>
  <c r="BC42" i="87"/>
  <c r="BB42" i="87"/>
  <c r="AY90" i="87"/>
  <c r="AW90" i="87"/>
  <c r="AY76" i="87"/>
  <c r="AX76" i="87"/>
  <c r="AW76" i="87"/>
  <c r="AY55" i="87"/>
  <c r="AX55" i="87"/>
  <c r="AW55" i="87"/>
  <c r="AY41" i="87"/>
  <c r="AX41" i="87"/>
  <c r="AW41" i="87"/>
  <c r="AY24" i="87"/>
  <c r="AW24" i="87"/>
  <c r="AW10" i="87"/>
  <c r="AT124" i="87"/>
  <c r="AS124" i="87"/>
  <c r="AR124" i="87"/>
  <c r="AT107" i="87"/>
  <c r="AS107" i="87"/>
  <c r="AR107" i="87"/>
  <c r="AT90" i="87"/>
  <c r="AS90" i="87"/>
  <c r="AR90" i="87"/>
  <c r="AT76" i="87"/>
  <c r="AS76" i="87"/>
  <c r="AR76" i="87"/>
  <c r="AT58" i="87"/>
  <c r="AS58" i="87"/>
  <c r="AR58" i="87"/>
  <c r="AT41" i="87"/>
  <c r="AS42" i="87"/>
  <c r="AR42" i="87"/>
  <c r="AS27" i="87"/>
  <c r="AR27" i="87"/>
  <c r="AT13" i="87"/>
  <c r="AS13" i="87"/>
  <c r="AR13" i="87"/>
  <c r="AO126" i="87"/>
  <c r="AN126" i="87"/>
  <c r="AM126" i="87"/>
  <c r="AO106" i="87"/>
  <c r="AN106" i="87"/>
  <c r="AM106" i="87"/>
  <c r="AN90" i="87"/>
  <c r="AM90" i="87"/>
  <c r="AO76" i="87"/>
  <c r="AN76" i="87"/>
  <c r="AM76" i="87"/>
  <c r="AO58" i="87"/>
  <c r="AN58" i="87"/>
  <c r="AM58" i="87"/>
  <c r="AO44" i="87"/>
  <c r="AN44" i="87"/>
  <c r="AM44" i="87"/>
  <c r="AO26" i="87"/>
  <c r="AN26" i="87"/>
  <c r="AM26" i="87"/>
  <c r="AO8" i="87"/>
  <c r="AN8" i="87"/>
  <c r="AM8" i="87"/>
  <c r="AJ125" i="87"/>
  <c r="AH125" i="87"/>
  <c r="AJ109" i="87"/>
  <c r="AI109" i="87"/>
  <c r="AH109" i="87"/>
  <c r="AJ92" i="87"/>
  <c r="AI92" i="87"/>
  <c r="AH92" i="87"/>
  <c r="AJ76" i="87"/>
  <c r="AI76" i="87"/>
  <c r="AH76" i="87"/>
  <c r="AJ56" i="87"/>
  <c r="AH56" i="87"/>
  <c r="AI40" i="87"/>
  <c r="AH40" i="87"/>
  <c r="AJ28" i="87"/>
  <c r="AH28" i="87"/>
  <c r="AJ10" i="87"/>
  <c r="AI10" i="87"/>
  <c r="AH10" i="87"/>
  <c r="AE121" i="87"/>
  <c r="AD121" i="87"/>
  <c r="AC121" i="87"/>
  <c r="AE107" i="87"/>
  <c r="AD107" i="87"/>
  <c r="AC107" i="87"/>
  <c r="AE89" i="87"/>
  <c r="AD89" i="87"/>
  <c r="AC89" i="87"/>
  <c r="AE73" i="87"/>
  <c r="AD73" i="87"/>
  <c r="AC73" i="87"/>
  <c r="AE58" i="87"/>
  <c r="AD58" i="87"/>
  <c r="AC58" i="87"/>
  <c r="AE44" i="87"/>
  <c r="AD44" i="87"/>
  <c r="AC44" i="87"/>
  <c r="AE26" i="87"/>
  <c r="AD26" i="87"/>
  <c r="AC26" i="87"/>
  <c r="AE12" i="87"/>
  <c r="AD12" i="87"/>
  <c r="AC12" i="87"/>
  <c r="Z123" i="87"/>
  <c r="Y123" i="87"/>
  <c r="X123" i="87"/>
  <c r="Z109" i="87"/>
  <c r="Y109" i="87"/>
  <c r="X109" i="87"/>
  <c r="Z91" i="87"/>
  <c r="Y91" i="87"/>
  <c r="X91" i="87"/>
  <c r="Z75" i="87"/>
  <c r="Y75" i="87"/>
  <c r="X75" i="87"/>
  <c r="Z76" i="87"/>
  <c r="Y76" i="87"/>
  <c r="X76" i="87"/>
  <c r="Z56" i="87"/>
  <c r="Y56" i="87"/>
  <c r="X56" i="87"/>
  <c r="Z41" i="87"/>
  <c r="Y41" i="87"/>
  <c r="X41" i="87"/>
  <c r="Z28" i="87"/>
  <c r="Y28" i="87"/>
  <c r="X28" i="87"/>
  <c r="Z12" i="87"/>
  <c r="Y12" i="87"/>
  <c r="X12" i="87"/>
  <c r="U126" i="87"/>
  <c r="T126" i="87"/>
  <c r="S126" i="87"/>
  <c r="U110" i="87"/>
  <c r="T110" i="87"/>
  <c r="S110" i="87"/>
  <c r="U88" i="87"/>
  <c r="T88" i="87"/>
  <c r="S88" i="87"/>
  <c r="U75" i="87"/>
  <c r="T75" i="87"/>
  <c r="S75" i="87"/>
  <c r="U57" i="87"/>
  <c r="T57" i="87"/>
  <c r="S57" i="87"/>
  <c r="U40" i="87"/>
  <c r="T40" i="87"/>
  <c r="S40" i="87"/>
  <c r="U24" i="87"/>
  <c r="T24" i="87"/>
  <c r="S24" i="87"/>
  <c r="U10" i="87"/>
  <c r="T10" i="87"/>
  <c r="S10" i="87"/>
  <c r="P120" i="87"/>
  <c r="O120" i="87"/>
  <c r="N121" i="87"/>
  <c r="N120" i="87"/>
  <c r="P106" i="87"/>
  <c r="O106" i="87"/>
  <c r="N106" i="87"/>
  <c r="P91" i="87"/>
  <c r="O91" i="87"/>
  <c r="N91" i="87"/>
  <c r="P74" i="87"/>
  <c r="O74" i="87"/>
  <c r="N74" i="87"/>
  <c r="P57" i="87"/>
  <c r="O57" i="87"/>
  <c r="N57" i="87"/>
  <c r="P43" i="87"/>
  <c r="O43" i="87"/>
  <c r="N43" i="87"/>
  <c r="P28" i="87"/>
  <c r="O28" i="87"/>
  <c r="N28" i="87"/>
  <c r="P6" i="87"/>
  <c r="O6" i="87"/>
  <c r="N6" i="87"/>
  <c r="BJ143" i="94"/>
  <c r="BK143" i="94"/>
  <c r="BL143" i="94"/>
  <c r="BM143" i="94"/>
  <c r="BI143" i="94"/>
  <c r="BM141" i="94"/>
  <c r="BM144" i="94" s="1"/>
  <c r="BL141" i="94"/>
  <c r="BL144" i="94" s="1"/>
  <c r="BJ141" i="94"/>
  <c r="BJ144" i="94" s="1"/>
  <c r="BI144" i="94"/>
  <c r="BY53" i="94"/>
  <c r="K14" i="92"/>
  <c r="K12" i="92"/>
  <c r="K9" i="92"/>
  <c r="K7" i="92"/>
  <c r="W4" i="92"/>
  <c r="E64" i="75"/>
  <c r="Q9" i="70"/>
  <c r="BM78" i="94"/>
  <c r="BL78" i="94"/>
  <c r="BK78" i="94"/>
  <c r="BJ78" i="94"/>
  <c r="BI78" i="94"/>
  <c r="B79" i="94"/>
  <c r="K79" i="94"/>
  <c r="T79" i="94"/>
  <c r="AB79" i="94"/>
  <c r="AC79" i="94"/>
  <c r="AD79" i="94"/>
  <c r="AE79" i="94"/>
  <c r="AF79" i="94"/>
  <c r="AI79" i="94"/>
  <c r="AJ79" i="94"/>
  <c r="AL79" i="94"/>
  <c r="AM79" i="94"/>
  <c r="AN79" i="94"/>
  <c r="AO79" i="94"/>
  <c r="B80" i="94"/>
  <c r="K80" i="94"/>
  <c r="T80" i="94"/>
  <c r="AB80" i="94"/>
  <c r="AC80" i="94"/>
  <c r="AD80" i="94"/>
  <c r="AE80" i="94"/>
  <c r="AF80" i="94"/>
  <c r="AI80" i="94"/>
  <c r="AJ80" i="94"/>
  <c r="AL80" i="94"/>
  <c r="AM80" i="94"/>
  <c r="AN80" i="94"/>
  <c r="AO80" i="94"/>
  <c r="B78" i="94"/>
  <c r="K78" i="94"/>
  <c r="T78" i="94"/>
  <c r="AB78" i="94"/>
  <c r="AC78" i="94"/>
  <c r="AD78" i="94"/>
  <c r="AE78" i="94"/>
  <c r="AF78" i="94"/>
  <c r="AI78" i="94"/>
  <c r="AJ78" i="94"/>
  <c r="AL78" i="94"/>
  <c r="AM78" i="94"/>
  <c r="AN78" i="94"/>
  <c r="AO78" i="94"/>
  <c r="BN60" i="94"/>
  <c r="BN40" i="94"/>
  <c r="B49" i="94"/>
  <c r="K49" i="94"/>
  <c r="T49" i="94"/>
  <c r="AC49" i="94"/>
  <c r="AL49" i="94"/>
  <c r="AU49" i="94"/>
  <c r="B50" i="94"/>
  <c r="K50" i="94"/>
  <c r="T50" i="94"/>
  <c r="AC50" i="94"/>
  <c r="AL50" i="94"/>
  <c r="AU50" i="94"/>
  <c r="BU40" i="94"/>
  <c r="BU39" i="94"/>
  <c r="A122" i="94"/>
  <c r="B122" i="94"/>
  <c r="C122" i="94"/>
  <c r="D122" i="94"/>
  <c r="E122" i="94"/>
  <c r="A123" i="94"/>
  <c r="B123" i="94"/>
  <c r="D123" i="94"/>
  <c r="E123" i="94"/>
  <c r="A124" i="94"/>
  <c r="B124" i="94"/>
  <c r="A125" i="94"/>
  <c r="B125" i="94"/>
  <c r="A126" i="94"/>
  <c r="B126" i="94"/>
  <c r="A127" i="94"/>
  <c r="B127" i="94"/>
  <c r="A128" i="94"/>
  <c r="B128" i="94"/>
  <c r="A129" i="94"/>
  <c r="B129" i="94"/>
  <c r="A130" i="94"/>
  <c r="B130" i="94"/>
  <c r="A131" i="94"/>
  <c r="B131" i="94"/>
  <c r="A132" i="94"/>
  <c r="B132" i="94"/>
  <c r="A133" i="94"/>
  <c r="B133" i="94"/>
  <c r="A134" i="94"/>
  <c r="B134" i="94"/>
  <c r="A135" i="94"/>
  <c r="B135" i="94"/>
  <c r="C135" i="94"/>
  <c r="D135" i="94"/>
  <c r="E135" i="94"/>
  <c r="B120" i="94"/>
  <c r="C120" i="94"/>
  <c r="D120" i="94"/>
  <c r="E120" i="94"/>
  <c r="A120" i="94"/>
  <c r="B118" i="94"/>
  <c r="B117" i="94"/>
  <c r="B106" i="94"/>
  <c r="C106" i="94"/>
  <c r="D106" i="94"/>
  <c r="E106" i="94"/>
  <c r="B107" i="94"/>
  <c r="D107" i="94"/>
  <c r="E107" i="94"/>
  <c r="B108" i="94"/>
  <c r="B109" i="94"/>
  <c r="B110" i="94"/>
  <c r="B111" i="94"/>
  <c r="B112" i="94"/>
  <c r="B113" i="94"/>
  <c r="B114" i="94"/>
  <c r="B115" i="94"/>
  <c r="B116" i="94"/>
  <c r="A105" i="94"/>
  <c r="BT40" i="94"/>
  <c r="BS40" i="94"/>
  <c r="BR40" i="94"/>
  <c r="BQ40" i="94"/>
  <c r="BP40" i="94"/>
  <c r="BO40" i="94"/>
  <c r="BM40" i="94"/>
  <c r="BT39" i="94"/>
  <c r="BR39" i="94"/>
  <c r="BQ39" i="94"/>
  <c r="BP39" i="94"/>
  <c r="BO39" i="94"/>
  <c r="BN39" i="94"/>
  <c r="BM39" i="94"/>
  <c r="BL40" i="94"/>
  <c r="BL39" i="94"/>
  <c r="BK40" i="94"/>
  <c r="BJ40" i="94"/>
  <c r="BJ39" i="94"/>
  <c r="BI40" i="94"/>
  <c r="BI39" i="94"/>
  <c r="T101" i="94"/>
  <c r="K101" i="94"/>
  <c r="B101" i="94"/>
  <c r="T100" i="94"/>
  <c r="K100" i="94"/>
  <c r="B100" i="94"/>
  <c r="T99" i="94"/>
  <c r="K99" i="94"/>
  <c r="B99" i="94"/>
  <c r="T98" i="94"/>
  <c r="K98" i="94"/>
  <c r="B98" i="94"/>
  <c r="T97" i="94"/>
  <c r="K97" i="94"/>
  <c r="B97" i="94"/>
  <c r="T96" i="94"/>
  <c r="K96" i="94"/>
  <c r="B96" i="94"/>
  <c r="T95" i="94"/>
  <c r="K95" i="94"/>
  <c r="B95" i="94"/>
  <c r="T94" i="94"/>
  <c r="K94" i="94"/>
  <c r="B94" i="94"/>
  <c r="T93" i="94"/>
  <c r="K93" i="94"/>
  <c r="B93" i="94"/>
  <c r="T92" i="94"/>
  <c r="K92" i="94"/>
  <c r="B92" i="94"/>
  <c r="T91" i="94"/>
  <c r="K91" i="94"/>
  <c r="B91" i="94"/>
  <c r="W90" i="94"/>
  <c r="V90" i="94"/>
  <c r="T90" i="94"/>
  <c r="N90" i="94"/>
  <c r="M90" i="94"/>
  <c r="K90" i="94"/>
  <c r="E90" i="94"/>
  <c r="D90" i="94"/>
  <c r="B90" i="94"/>
  <c r="W89" i="94"/>
  <c r="V89" i="94"/>
  <c r="U89" i="94"/>
  <c r="T89" i="94"/>
  <c r="N89" i="94"/>
  <c r="M89" i="94"/>
  <c r="L89" i="94"/>
  <c r="K89" i="94"/>
  <c r="E89" i="94"/>
  <c r="D89" i="94"/>
  <c r="C89" i="94"/>
  <c r="B89" i="94"/>
  <c r="W88" i="94"/>
  <c r="V88" i="94"/>
  <c r="U88" i="94"/>
  <c r="T88" i="94"/>
  <c r="N88" i="94"/>
  <c r="M88" i="94"/>
  <c r="L88" i="94"/>
  <c r="K88" i="94"/>
  <c r="E88" i="94"/>
  <c r="D88" i="94"/>
  <c r="C88" i="94"/>
  <c r="B88" i="94"/>
  <c r="AO85" i="94"/>
  <c r="AN85" i="94"/>
  <c r="AM85" i="94"/>
  <c r="AL85" i="94"/>
  <c r="AJ85" i="94"/>
  <c r="AI85" i="94"/>
  <c r="AF85" i="94"/>
  <c r="AE85" i="94"/>
  <c r="AD85" i="94"/>
  <c r="AC85" i="94"/>
  <c r="AB85" i="94"/>
  <c r="AA85" i="94"/>
  <c r="Z85" i="94"/>
  <c r="Y85" i="94"/>
  <c r="X85" i="94"/>
  <c r="T85" i="94"/>
  <c r="K85" i="94"/>
  <c r="B85" i="94"/>
  <c r="AO84" i="94"/>
  <c r="AN84" i="94"/>
  <c r="AM84" i="94"/>
  <c r="AL84" i="94"/>
  <c r="AJ84" i="94"/>
  <c r="AI84" i="94"/>
  <c r="AF84" i="94"/>
  <c r="AE84" i="94"/>
  <c r="AD84" i="94"/>
  <c r="AC84" i="94"/>
  <c r="AB84" i="94"/>
  <c r="AA84" i="94"/>
  <c r="Z84" i="94"/>
  <c r="Y84" i="94"/>
  <c r="X84" i="94"/>
  <c r="T84" i="94"/>
  <c r="K84" i="94"/>
  <c r="B84" i="94"/>
  <c r="AO83" i="94"/>
  <c r="AN83" i="94"/>
  <c r="AM83" i="94"/>
  <c r="AL83" i="94"/>
  <c r="AJ83" i="94"/>
  <c r="AI83" i="94"/>
  <c r="AF83" i="94"/>
  <c r="AE83" i="94"/>
  <c r="AD83" i="94"/>
  <c r="AC83" i="94"/>
  <c r="AB83" i="94"/>
  <c r="AA83" i="94"/>
  <c r="Z83" i="94"/>
  <c r="Y83" i="94"/>
  <c r="X83" i="94"/>
  <c r="T83" i="94"/>
  <c r="K83" i="94"/>
  <c r="B83" i="94"/>
  <c r="AO82" i="94"/>
  <c r="AN82" i="94"/>
  <c r="AM82" i="94"/>
  <c r="AL82" i="94"/>
  <c r="AJ82" i="94"/>
  <c r="AI82" i="94"/>
  <c r="AF82" i="94"/>
  <c r="AE82" i="94"/>
  <c r="AD82" i="94"/>
  <c r="AC82" i="94"/>
  <c r="AB82" i="94"/>
  <c r="T82" i="94"/>
  <c r="K82" i="94"/>
  <c r="B82" i="94"/>
  <c r="AO81" i="94"/>
  <c r="AN81" i="94"/>
  <c r="AM81" i="94"/>
  <c r="AL81" i="94"/>
  <c r="AJ81" i="94"/>
  <c r="AI81" i="94"/>
  <c r="AF81" i="94"/>
  <c r="AE81" i="94"/>
  <c r="AD81" i="94"/>
  <c r="AC81" i="94"/>
  <c r="AB81" i="94"/>
  <c r="T81" i="94"/>
  <c r="K81" i="94"/>
  <c r="B81" i="94"/>
  <c r="AO77" i="94"/>
  <c r="AN77" i="94"/>
  <c r="AM77" i="94"/>
  <c r="AL77" i="94"/>
  <c r="AJ77" i="94"/>
  <c r="AI77" i="94"/>
  <c r="AF77" i="94"/>
  <c r="AE77" i="94"/>
  <c r="AD77" i="94"/>
  <c r="AC77" i="94"/>
  <c r="AB77" i="94"/>
  <c r="T77" i="94"/>
  <c r="K77" i="94"/>
  <c r="B77" i="94"/>
  <c r="AO76" i="94"/>
  <c r="AN76" i="94"/>
  <c r="AM76" i="94"/>
  <c r="AL76" i="94"/>
  <c r="AJ76" i="94"/>
  <c r="AI76" i="94"/>
  <c r="AF76" i="94"/>
  <c r="AE76" i="94"/>
  <c r="AD76" i="94"/>
  <c r="AC76" i="94"/>
  <c r="AB76" i="94"/>
  <c r="T76" i="94"/>
  <c r="K76" i="94"/>
  <c r="B76" i="94"/>
  <c r="AO75" i="94"/>
  <c r="AN75" i="94"/>
  <c r="AM75" i="94"/>
  <c r="AL75" i="94"/>
  <c r="AJ75" i="94"/>
  <c r="AI75" i="94"/>
  <c r="AF75" i="94"/>
  <c r="AE75" i="94"/>
  <c r="AD75" i="94"/>
  <c r="AC75" i="94"/>
  <c r="AB75" i="94"/>
  <c r="T75" i="94"/>
  <c r="K75" i="94"/>
  <c r="B75" i="94"/>
  <c r="AO74" i="94"/>
  <c r="AN74" i="94"/>
  <c r="AM74" i="94"/>
  <c r="AL74" i="94"/>
  <c r="AJ74" i="94"/>
  <c r="AI74" i="94"/>
  <c r="AF74" i="94"/>
  <c r="AE74" i="94"/>
  <c r="AD74" i="94"/>
  <c r="AC74" i="94"/>
  <c r="AB74" i="94"/>
  <c r="W74" i="94"/>
  <c r="V74" i="94"/>
  <c r="T74" i="94"/>
  <c r="N74" i="94"/>
  <c r="M74" i="94"/>
  <c r="K74" i="94"/>
  <c r="E74" i="94"/>
  <c r="D74" i="94"/>
  <c r="B74" i="94"/>
  <c r="AO73" i="94"/>
  <c r="AN73" i="94"/>
  <c r="AM73" i="94"/>
  <c r="AL73" i="94"/>
  <c r="AJ73" i="94"/>
  <c r="AI73" i="94"/>
  <c r="AF73" i="94"/>
  <c r="AE73" i="94"/>
  <c r="AD73" i="94"/>
  <c r="AC73" i="94"/>
  <c r="AB73" i="94"/>
  <c r="W73" i="94"/>
  <c r="V73" i="94"/>
  <c r="U73" i="94"/>
  <c r="T73" i="94"/>
  <c r="N73" i="94"/>
  <c r="M73" i="94"/>
  <c r="L73" i="94"/>
  <c r="K73" i="94"/>
  <c r="E73" i="94"/>
  <c r="D73" i="94"/>
  <c r="C73" i="94"/>
  <c r="B73" i="94"/>
  <c r="AO72" i="94"/>
  <c r="AN72" i="94"/>
  <c r="AM72" i="94"/>
  <c r="AL72" i="94"/>
  <c r="AJ72" i="94"/>
  <c r="AI72" i="94"/>
  <c r="AF72" i="94"/>
  <c r="AE72" i="94"/>
  <c r="AD72" i="94"/>
  <c r="AC72" i="94"/>
  <c r="AB72" i="94"/>
  <c r="W72" i="94"/>
  <c r="V72" i="94"/>
  <c r="U72" i="94"/>
  <c r="T72" i="94"/>
  <c r="N72" i="94"/>
  <c r="M72" i="94"/>
  <c r="L72" i="94"/>
  <c r="K72" i="94"/>
  <c r="E72" i="94"/>
  <c r="D72" i="94"/>
  <c r="C72" i="94"/>
  <c r="B72" i="94"/>
  <c r="AU68" i="94"/>
  <c r="AL68" i="94"/>
  <c r="AC68" i="94"/>
  <c r="T68" i="94"/>
  <c r="K68" i="94"/>
  <c r="B68" i="94"/>
  <c r="AU67" i="94"/>
  <c r="AL67" i="94"/>
  <c r="AC67" i="94"/>
  <c r="T67" i="94"/>
  <c r="K67" i="94"/>
  <c r="B67" i="94"/>
  <c r="AU66" i="94"/>
  <c r="AL66" i="94"/>
  <c r="AC66" i="94"/>
  <c r="T66" i="94"/>
  <c r="K66" i="94"/>
  <c r="B66" i="94"/>
  <c r="AU65" i="94"/>
  <c r="AL65" i="94"/>
  <c r="AC65" i="94"/>
  <c r="T65" i="94"/>
  <c r="K65" i="94"/>
  <c r="B65" i="94"/>
  <c r="AU64" i="94"/>
  <c r="AL64" i="94"/>
  <c r="AC64" i="94"/>
  <c r="T64" i="94"/>
  <c r="K64" i="94"/>
  <c r="B64" i="94"/>
  <c r="AU63" i="94"/>
  <c r="AL63" i="94"/>
  <c r="AC63" i="94"/>
  <c r="T63" i="94"/>
  <c r="K63" i="94"/>
  <c r="B63" i="94"/>
  <c r="AU62" i="94"/>
  <c r="AL62" i="94"/>
  <c r="AC62" i="94"/>
  <c r="T62" i="94"/>
  <c r="K62" i="94"/>
  <c r="B62" i="94"/>
  <c r="AU61" i="94"/>
  <c r="AL61" i="94"/>
  <c r="AC61" i="94"/>
  <c r="T61" i="94"/>
  <c r="K61" i="94"/>
  <c r="B61" i="94"/>
  <c r="AU60" i="94"/>
  <c r="AL60" i="94"/>
  <c r="AC60" i="94"/>
  <c r="T60" i="94"/>
  <c r="K60" i="94"/>
  <c r="B60" i="94"/>
  <c r="AU59" i="94"/>
  <c r="AL59" i="94"/>
  <c r="AC59" i="94"/>
  <c r="T59" i="94"/>
  <c r="K59" i="94"/>
  <c r="B59" i="94"/>
  <c r="AU58" i="94"/>
  <c r="AL58" i="94"/>
  <c r="AC58" i="94"/>
  <c r="T58" i="94"/>
  <c r="K58" i="94"/>
  <c r="B58" i="94"/>
  <c r="AX57" i="94"/>
  <c r="AW57" i="94"/>
  <c r="AU57" i="94"/>
  <c r="AO57" i="94"/>
  <c r="AN57" i="94"/>
  <c r="AL57" i="94"/>
  <c r="AF57" i="94"/>
  <c r="AE57" i="94"/>
  <c r="AC57" i="94"/>
  <c r="W57" i="94"/>
  <c r="V57" i="94"/>
  <c r="T57" i="94"/>
  <c r="N57" i="94"/>
  <c r="M57" i="94"/>
  <c r="K57" i="94"/>
  <c r="E57" i="94"/>
  <c r="D57" i="94"/>
  <c r="B57" i="94"/>
  <c r="AX56" i="94"/>
  <c r="AW56" i="94"/>
  <c r="AV56" i="94"/>
  <c r="AU56" i="94"/>
  <c r="AL56" i="94"/>
  <c r="AC56" i="94"/>
  <c r="W56" i="94"/>
  <c r="V56" i="94"/>
  <c r="U56" i="94"/>
  <c r="T56" i="94"/>
  <c r="K56" i="94"/>
  <c r="B56" i="94"/>
  <c r="AX55" i="94"/>
  <c r="AW55" i="94"/>
  <c r="AV55" i="94"/>
  <c r="AU55" i="94"/>
  <c r="AO55" i="94"/>
  <c r="AN55" i="94"/>
  <c r="AM55" i="94"/>
  <c r="AL55" i="94"/>
  <c r="AF55" i="94"/>
  <c r="AE55" i="94"/>
  <c r="AD55" i="94"/>
  <c r="AC55" i="94"/>
  <c r="W55" i="94"/>
  <c r="V55" i="94"/>
  <c r="U55" i="94"/>
  <c r="T55" i="94"/>
  <c r="N55" i="94"/>
  <c r="M55" i="94"/>
  <c r="L55" i="94"/>
  <c r="K55" i="94"/>
  <c r="E55" i="94"/>
  <c r="D55" i="94"/>
  <c r="C55" i="94"/>
  <c r="B55" i="94"/>
  <c r="AX54" i="94"/>
  <c r="AW54" i="94"/>
  <c r="AV54" i="94"/>
  <c r="AU54" i="94"/>
  <c r="AO54" i="94"/>
  <c r="AN54" i="94"/>
  <c r="AM54" i="94"/>
  <c r="AL54" i="94"/>
  <c r="AF54" i="94"/>
  <c r="AE54" i="94"/>
  <c r="AD54" i="94"/>
  <c r="AC54" i="94"/>
  <c r="AX53" i="94"/>
  <c r="AW53" i="94"/>
  <c r="AV53" i="94"/>
  <c r="AU53" i="94"/>
  <c r="AO53" i="94"/>
  <c r="AN53" i="94"/>
  <c r="AM53" i="94"/>
  <c r="AL53" i="94"/>
  <c r="AF53" i="94"/>
  <c r="AE53" i="94"/>
  <c r="AD53" i="94"/>
  <c r="AC53" i="94"/>
  <c r="AU52" i="94"/>
  <c r="AL52" i="94"/>
  <c r="AC52" i="94"/>
  <c r="T52" i="94"/>
  <c r="K52" i="94"/>
  <c r="B52" i="94"/>
  <c r="AU51" i="94"/>
  <c r="AL51" i="94"/>
  <c r="AC51" i="94"/>
  <c r="T51" i="94"/>
  <c r="K51" i="94"/>
  <c r="B51" i="94"/>
  <c r="AU48" i="94"/>
  <c r="AL48" i="94"/>
  <c r="AC48" i="94"/>
  <c r="T48" i="94"/>
  <c r="K48" i="94"/>
  <c r="B48" i="94"/>
  <c r="AU47" i="94"/>
  <c r="AL47" i="94"/>
  <c r="AC47" i="94"/>
  <c r="T47" i="94"/>
  <c r="K47" i="94"/>
  <c r="B47" i="94"/>
  <c r="AU46" i="94"/>
  <c r="AL46" i="94"/>
  <c r="AC46" i="94"/>
  <c r="T46" i="94"/>
  <c r="K46" i="94"/>
  <c r="B46" i="94"/>
  <c r="AU45" i="94"/>
  <c r="AL45" i="94"/>
  <c r="AC45" i="94"/>
  <c r="T45" i="94"/>
  <c r="K45" i="94"/>
  <c r="B45" i="94"/>
  <c r="AU44" i="94"/>
  <c r="AL44" i="94"/>
  <c r="AC44" i="94"/>
  <c r="T44" i="94"/>
  <c r="K44" i="94"/>
  <c r="B44" i="94"/>
  <c r="AU43" i="94"/>
  <c r="AL43" i="94"/>
  <c r="AC43" i="94"/>
  <c r="T43" i="94"/>
  <c r="K43" i="94"/>
  <c r="B43" i="94"/>
  <c r="AU42" i="94"/>
  <c r="AL42" i="94"/>
  <c r="AC42" i="94"/>
  <c r="T42" i="94"/>
  <c r="K42" i="94"/>
  <c r="B42" i="94"/>
  <c r="AX41" i="94"/>
  <c r="AW41" i="94"/>
  <c r="AU41" i="94"/>
  <c r="AO41" i="94"/>
  <c r="AN41" i="94"/>
  <c r="AL41" i="94"/>
  <c r="AF41" i="94"/>
  <c r="AE41" i="94"/>
  <c r="AC41" i="94"/>
  <c r="W41" i="94"/>
  <c r="V41" i="94"/>
  <c r="T41" i="94"/>
  <c r="N41" i="94"/>
  <c r="M41" i="94"/>
  <c r="K41" i="94"/>
  <c r="E41" i="94"/>
  <c r="D41" i="94"/>
  <c r="B41" i="94"/>
  <c r="AX40" i="94"/>
  <c r="AW40" i="94"/>
  <c r="AV40" i="94"/>
  <c r="AU40" i="94"/>
  <c r="AL40" i="94"/>
  <c r="AC40" i="94"/>
  <c r="W40" i="94"/>
  <c r="V40" i="94"/>
  <c r="U40" i="94"/>
  <c r="T40" i="94"/>
  <c r="K40" i="94"/>
  <c r="B40" i="94"/>
  <c r="AX39" i="94"/>
  <c r="AW39" i="94"/>
  <c r="AV39" i="94"/>
  <c r="AU39" i="94"/>
  <c r="AO39" i="94"/>
  <c r="AN39" i="94"/>
  <c r="AM39" i="94"/>
  <c r="AL39" i="94"/>
  <c r="AF39" i="94"/>
  <c r="AE39" i="94"/>
  <c r="AD39" i="94"/>
  <c r="AC39" i="94"/>
  <c r="W39" i="94"/>
  <c r="V39" i="94"/>
  <c r="U39" i="94"/>
  <c r="T39" i="94"/>
  <c r="N39" i="94"/>
  <c r="M39" i="94"/>
  <c r="L39" i="94"/>
  <c r="K39" i="94"/>
  <c r="E39" i="94"/>
  <c r="D39" i="94"/>
  <c r="C39" i="94"/>
  <c r="B39" i="94"/>
  <c r="AU35" i="94"/>
  <c r="AL35" i="94"/>
  <c r="AC35" i="94"/>
  <c r="T35" i="94"/>
  <c r="K35" i="94"/>
  <c r="B35" i="94"/>
  <c r="AU34" i="94"/>
  <c r="AL34" i="94"/>
  <c r="AC34" i="94"/>
  <c r="T34" i="94"/>
  <c r="K34" i="94"/>
  <c r="B34" i="94"/>
  <c r="AU33" i="94"/>
  <c r="AL33" i="94"/>
  <c r="AC33" i="94"/>
  <c r="T33" i="94"/>
  <c r="K33" i="94"/>
  <c r="B33" i="94"/>
  <c r="AU32" i="94"/>
  <c r="AL32" i="94"/>
  <c r="AC32" i="94"/>
  <c r="T32" i="94"/>
  <c r="K32" i="94"/>
  <c r="B32" i="94"/>
  <c r="AU31" i="94"/>
  <c r="AL31" i="94"/>
  <c r="AC31" i="94"/>
  <c r="T31" i="94"/>
  <c r="K31" i="94"/>
  <c r="B31" i="94"/>
  <c r="AU30" i="94"/>
  <c r="AL30" i="94"/>
  <c r="AC30" i="94"/>
  <c r="T30" i="94"/>
  <c r="K30" i="94"/>
  <c r="B30" i="94"/>
  <c r="AU29" i="94"/>
  <c r="AL29" i="94"/>
  <c r="AC29" i="94"/>
  <c r="T29" i="94"/>
  <c r="K29" i="94"/>
  <c r="B29" i="94"/>
  <c r="AU28" i="94"/>
  <c r="AL28" i="94"/>
  <c r="AC28" i="94"/>
  <c r="T28" i="94"/>
  <c r="K28" i="94"/>
  <c r="B28" i="94"/>
  <c r="AU27" i="94"/>
  <c r="AL27" i="94"/>
  <c r="AC27" i="94"/>
  <c r="T27" i="94"/>
  <c r="K27" i="94"/>
  <c r="B27" i="94"/>
  <c r="AU26" i="94"/>
  <c r="AL26" i="94"/>
  <c r="AC26" i="94"/>
  <c r="T26" i="94"/>
  <c r="K26" i="94"/>
  <c r="B26" i="94"/>
  <c r="AU25" i="94"/>
  <c r="AL25" i="94"/>
  <c r="AC25" i="94"/>
  <c r="T25" i="94"/>
  <c r="K25" i="94"/>
  <c r="B25" i="94"/>
  <c r="AX24" i="94"/>
  <c r="AW24" i="94"/>
  <c r="AU24" i="94"/>
  <c r="AO24" i="94"/>
  <c r="AN24" i="94"/>
  <c r="AL24" i="94"/>
  <c r="AF24" i="94"/>
  <c r="AE24" i="94"/>
  <c r="AC24" i="94"/>
  <c r="W24" i="94"/>
  <c r="V24" i="94"/>
  <c r="T24" i="94"/>
  <c r="N24" i="94"/>
  <c r="M24" i="94"/>
  <c r="K24" i="94"/>
  <c r="E24" i="94"/>
  <c r="D24" i="94"/>
  <c r="B24" i="94"/>
  <c r="AX23" i="94"/>
  <c r="AW23" i="94"/>
  <c r="AV23" i="94"/>
  <c r="AU23" i="94"/>
  <c r="AL23" i="94"/>
  <c r="AC23" i="94"/>
  <c r="W23" i="94"/>
  <c r="V23" i="94"/>
  <c r="U23" i="94"/>
  <c r="T23" i="94"/>
  <c r="K23" i="94"/>
  <c r="E23" i="94"/>
  <c r="D23" i="94"/>
  <c r="C23" i="94"/>
  <c r="B23" i="94"/>
  <c r="AX22" i="94"/>
  <c r="AW22" i="94"/>
  <c r="AV22" i="94"/>
  <c r="AU22" i="94"/>
  <c r="AO22" i="94"/>
  <c r="AN22" i="94"/>
  <c r="AM22" i="94"/>
  <c r="AL22" i="94"/>
  <c r="AF22" i="94"/>
  <c r="AE22" i="94"/>
  <c r="AD22" i="94"/>
  <c r="AC22" i="94"/>
  <c r="T22" i="94"/>
  <c r="K22" i="94"/>
  <c r="B22" i="94"/>
  <c r="AX21" i="94"/>
  <c r="AW21" i="94"/>
  <c r="AV21" i="94"/>
  <c r="AU21" i="94"/>
  <c r="AO21" i="94"/>
  <c r="AN21" i="94"/>
  <c r="AM21" i="94"/>
  <c r="AL21" i="94"/>
  <c r="AF21" i="94"/>
  <c r="AE21" i="94"/>
  <c r="AD21" i="94"/>
  <c r="AC21" i="94"/>
  <c r="B21" i="94"/>
  <c r="AX20" i="94"/>
  <c r="AW20" i="94"/>
  <c r="AV20" i="94"/>
  <c r="AU20" i="94"/>
  <c r="AO20" i="94"/>
  <c r="AN20" i="94"/>
  <c r="AM20" i="94"/>
  <c r="AL20" i="94"/>
  <c r="AF20" i="94"/>
  <c r="AE20" i="94"/>
  <c r="AD20" i="94"/>
  <c r="AC20" i="94"/>
  <c r="AU19" i="94"/>
  <c r="AL19" i="94"/>
  <c r="AC19" i="94"/>
  <c r="T19" i="94"/>
  <c r="K19" i="94"/>
  <c r="B19" i="94"/>
  <c r="AU18" i="94"/>
  <c r="AL18" i="94"/>
  <c r="AC18" i="94"/>
  <c r="T18" i="94"/>
  <c r="K18" i="94"/>
  <c r="B18" i="94"/>
  <c r="AU17" i="94"/>
  <c r="AL17" i="94"/>
  <c r="AC17" i="94"/>
  <c r="T17" i="94"/>
  <c r="K17" i="94"/>
  <c r="B17" i="94"/>
  <c r="AU16" i="94"/>
  <c r="AL16" i="94"/>
  <c r="AC16" i="94"/>
  <c r="T16" i="94"/>
  <c r="K16" i="94"/>
  <c r="B16" i="94"/>
  <c r="AU15" i="94"/>
  <c r="AL15" i="94"/>
  <c r="AC15" i="94"/>
  <c r="T15" i="94"/>
  <c r="K15" i="94"/>
  <c r="B15" i="94"/>
  <c r="AU14" i="94"/>
  <c r="AL14" i="94"/>
  <c r="AC14" i="94"/>
  <c r="T14" i="94"/>
  <c r="K14" i="94"/>
  <c r="B14" i="94"/>
  <c r="AU13" i="94"/>
  <c r="AL13" i="94"/>
  <c r="AC13" i="94"/>
  <c r="T13" i="94"/>
  <c r="K13" i="94"/>
  <c r="B13" i="94"/>
  <c r="AU12" i="94"/>
  <c r="AL12" i="94"/>
  <c r="AC12" i="94"/>
  <c r="T12" i="94"/>
  <c r="K12" i="94"/>
  <c r="B12" i="94"/>
  <c r="AU11" i="94"/>
  <c r="AL11" i="94"/>
  <c r="AC11" i="94"/>
  <c r="T11" i="94"/>
  <c r="K11" i="94"/>
  <c r="B11" i="94"/>
  <c r="AU10" i="94"/>
  <c r="AL10" i="94"/>
  <c r="AC10" i="94"/>
  <c r="T10" i="94"/>
  <c r="K10" i="94"/>
  <c r="B10" i="94"/>
  <c r="AU9" i="94"/>
  <c r="AL9" i="94"/>
  <c r="AC9" i="94"/>
  <c r="T9" i="94"/>
  <c r="K9" i="94"/>
  <c r="B9" i="94"/>
  <c r="AX8" i="94"/>
  <c r="AW8" i="94"/>
  <c r="AU8" i="94"/>
  <c r="AO8" i="94"/>
  <c r="AN8" i="94"/>
  <c r="AL8" i="94"/>
  <c r="AF8" i="94"/>
  <c r="AE8" i="94"/>
  <c r="AC8" i="94"/>
  <c r="W8" i="94"/>
  <c r="V8" i="94"/>
  <c r="T8" i="94"/>
  <c r="N8" i="94"/>
  <c r="M8" i="94"/>
  <c r="K8" i="94"/>
  <c r="E8" i="94"/>
  <c r="D8" i="94"/>
  <c r="B8" i="94"/>
  <c r="AX7" i="94"/>
  <c r="AW7" i="94"/>
  <c r="AV7" i="94"/>
  <c r="AU7" i="94"/>
  <c r="AL7" i="94"/>
  <c r="AC7" i="94"/>
  <c r="W7" i="94"/>
  <c r="V7" i="94"/>
  <c r="U7" i="94"/>
  <c r="T7" i="94"/>
  <c r="K7" i="94"/>
  <c r="E7" i="94"/>
  <c r="D7" i="94"/>
  <c r="C7" i="94"/>
  <c r="B7" i="94"/>
  <c r="AX6" i="94"/>
  <c r="AW6" i="94"/>
  <c r="AV6" i="94"/>
  <c r="AU6" i="94"/>
  <c r="AO6" i="94"/>
  <c r="AN6" i="94"/>
  <c r="AM6" i="94"/>
  <c r="AL6" i="94"/>
  <c r="AF6" i="94"/>
  <c r="AE6" i="94"/>
  <c r="AD6" i="94"/>
  <c r="AC6" i="94"/>
  <c r="W6" i="94"/>
  <c r="V6" i="94"/>
  <c r="U6" i="94"/>
  <c r="T6" i="94"/>
  <c r="N6" i="94"/>
  <c r="M6" i="94"/>
  <c r="L6" i="94"/>
  <c r="K6" i="94"/>
  <c r="E6" i="94"/>
  <c r="D6" i="94"/>
  <c r="C6" i="94"/>
  <c r="B6" i="94"/>
  <c r="AV4" i="92"/>
  <c r="AU4" i="92"/>
  <c r="AS4" i="92"/>
  <c r="AR4" i="92"/>
  <c r="AO4" i="92"/>
  <c r="AN4" i="92"/>
  <c r="AM4" i="92"/>
  <c r="AL4" i="92"/>
  <c r="AK4" i="92"/>
  <c r="AH4" i="92"/>
  <c r="AG4" i="92"/>
  <c r="AE4" i="92"/>
  <c r="AD4" i="92"/>
  <c r="AA4" i="92"/>
  <c r="Z4" i="92"/>
  <c r="X4" i="92"/>
  <c r="T4" i="92"/>
  <c r="S4" i="92"/>
  <c r="Q4" i="92"/>
  <c r="P4" i="92"/>
  <c r="G4" i="92"/>
  <c r="F4" i="92"/>
  <c r="E4" i="92"/>
  <c r="D4" i="92"/>
  <c r="C4" i="92"/>
  <c r="D38" i="58"/>
  <c r="D39" i="58"/>
  <c r="D40" i="58"/>
  <c r="D37" i="58"/>
  <c r="D38" i="52"/>
  <c r="D39" i="52"/>
  <c r="D40" i="52"/>
  <c r="D37" i="52"/>
  <c r="D49" i="52"/>
  <c r="D50" i="52"/>
  <c r="D51" i="52"/>
  <c r="D52" i="52"/>
  <c r="D53" i="52"/>
  <c r="E63" i="78"/>
  <c r="V65" i="78"/>
  <c r="S65" i="78"/>
  <c r="P65" i="78"/>
  <c r="M65" i="78"/>
  <c r="J65" i="78"/>
  <c r="G65" i="78"/>
  <c r="D65" i="78"/>
  <c r="Y64" i="78"/>
  <c r="V64" i="78"/>
  <c r="S64" i="78"/>
  <c r="P64" i="78"/>
  <c r="M64" i="78"/>
  <c r="J64" i="78"/>
  <c r="G64" i="78"/>
  <c r="D64" i="78"/>
  <c r="Y63" i="78"/>
  <c r="W63" i="78"/>
  <c r="V63" i="78"/>
  <c r="S63" i="78"/>
  <c r="P63" i="78"/>
  <c r="M63" i="78"/>
  <c r="J63" i="78"/>
  <c r="G63" i="78"/>
  <c r="D63" i="78"/>
  <c r="L44" i="78"/>
  <c r="K44" i="78"/>
  <c r="P5" i="92"/>
  <c r="P6" i="92"/>
  <c r="P7" i="92"/>
  <c r="P8" i="92"/>
  <c r="P9" i="92"/>
  <c r="P10" i="92"/>
  <c r="P11" i="92"/>
  <c r="P12" i="92"/>
  <c r="P13" i="92"/>
  <c r="P14" i="92"/>
  <c r="P15" i="92"/>
  <c r="P16" i="92"/>
  <c r="P17" i="92"/>
  <c r="P18" i="92"/>
  <c r="P19" i="92"/>
  <c r="P20" i="92"/>
  <c r="P21" i="92"/>
  <c r="P22" i="92"/>
  <c r="P23" i="92"/>
  <c r="P24" i="92"/>
  <c r="P25" i="92"/>
  <c r="P26" i="92"/>
  <c r="P27" i="92"/>
  <c r="P28" i="92"/>
  <c r="P29" i="92"/>
  <c r="P30" i="92"/>
  <c r="P31" i="92"/>
  <c r="P32" i="92"/>
  <c r="P33" i="92"/>
  <c r="P34" i="92"/>
  <c r="P35" i="92"/>
  <c r="P36" i="92"/>
  <c r="P37" i="92"/>
  <c r="P38" i="92"/>
  <c r="P39" i="92"/>
  <c r="P40" i="92"/>
  <c r="P41" i="92"/>
  <c r="P42" i="92"/>
  <c r="P43" i="92"/>
  <c r="P44" i="92"/>
  <c r="P45" i="92"/>
  <c r="P46" i="92"/>
  <c r="P47" i="92"/>
  <c r="P48" i="92"/>
  <c r="P49" i="92"/>
  <c r="P50" i="92"/>
  <c r="P51" i="92"/>
  <c r="P52" i="92"/>
  <c r="P53" i="92"/>
  <c r="P54" i="92"/>
  <c r="P55" i="92"/>
  <c r="P56" i="92"/>
  <c r="P57" i="92"/>
  <c r="P58" i="92"/>
  <c r="P59" i="92"/>
  <c r="P60" i="92"/>
  <c r="P61" i="92"/>
  <c r="P62" i="92"/>
  <c r="P63" i="92"/>
  <c r="P64" i="92"/>
  <c r="P65" i="92"/>
  <c r="P66" i="92"/>
  <c r="P67" i="92"/>
  <c r="P68" i="92"/>
  <c r="P69" i="92"/>
  <c r="P70" i="92"/>
  <c r="P71" i="92"/>
  <c r="P72" i="92"/>
  <c r="P73" i="92"/>
  <c r="P74" i="92"/>
  <c r="P75" i="92"/>
  <c r="P76" i="92"/>
  <c r="P77" i="92"/>
  <c r="P78" i="92"/>
  <c r="P79" i="92"/>
  <c r="P80" i="92"/>
  <c r="P81" i="92"/>
  <c r="P82" i="92"/>
  <c r="P83" i="92"/>
  <c r="P84" i="92"/>
  <c r="P85" i="92"/>
  <c r="P86" i="92"/>
  <c r="P87" i="92"/>
  <c r="P88" i="92"/>
  <c r="P89" i="92"/>
  <c r="P90" i="92"/>
  <c r="P91" i="92"/>
  <c r="P92" i="92"/>
  <c r="P93" i="92"/>
  <c r="P94" i="92"/>
  <c r="P95" i="92"/>
  <c r="P96" i="92"/>
  <c r="P97" i="92"/>
  <c r="P98" i="92"/>
  <c r="P99" i="92"/>
  <c r="P100" i="92"/>
  <c r="P101" i="92"/>
  <c r="P102" i="92"/>
  <c r="P103" i="92"/>
  <c r="P104" i="92"/>
  <c r="P105" i="92"/>
  <c r="P106" i="92"/>
  <c r="P107" i="92"/>
  <c r="P108" i="92"/>
  <c r="AT4" i="92"/>
  <c r="AF4" i="92"/>
  <c r="X5" i="92"/>
  <c r="X6" i="92"/>
  <c r="X8" i="92"/>
  <c r="X9" i="92"/>
  <c r="X10" i="92"/>
  <c r="X11" i="92"/>
  <c r="X12" i="92"/>
  <c r="X13" i="92"/>
  <c r="X14" i="92"/>
  <c r="X15" i="92"/>
  <c r="X16" i="92"/>
  <c r="X17" i="92"/>
  <c r="X18" i="92"/>
  <c r="X19" i="92"/>
  <c r="X20" i="92"/>
  <c r="X21" i="92"/>
  <c r="X22" i="92"/>
  <c r="X23" i="92"/>
  <c r="X24" i="92"/>
  <c r="X25" i="92"/>
  <c r="X26" i="92"/>
  <c r="X27" i="92"/>
  <c r="X28" i="92"/>
  <c r="X29" i="92"/>
  <c r="X30" i="92"/>
  <c r="X31" i="92"/>
  <c r="X32" i="92"/>
  <c r="X33" i="92"/>
  <c r="X34" i="92"/>
  <c r="X35" i="92"/>
  <c r="X36" i="92"/>
  <c r="X37" i="92"/>
  <c r="X38" i="92"/>
  <c r="X39" i="92"/>
  <c r="X40" i="92"/>
  <c r="X41" i="92"/>
  <c r="X42" i="92"/>
  <c r="X43" i="92"/>
  <c r="X44" i="92"/>
  <c r="X45" i="92"/>
  <c r="X46" i="92"/>
  <c r="X47" i="92"/>
  <c r="X48" i="92"/>
  <c r="X49" i="92"/>
  <c r="X50" i="92"/>
  <c r="X51" i="92"/>
  <c r="X52" i="92"/>
  <c r="X53" i="92"/>
  <c r="X54" i="92"/>
  <c r="X55" i="92"/>
  <c r="X56" i="92"/>
  <c r="X57" i="92"/>
  <c r="X58" i="92"/>
  <c r="X59" i="92"/>
  <c r="X60" i="92"/>
  <c r="X61" i="92"/>
  <c r="X62" i="92"/>
  <c r="X63" i="92"/>
  <c r="X64" i="92"/>
  <c r="X65" i="92"/>
  <c r="X66" i="92"/>
  <c r="X67" i="92"/>
  <c r="X68" i="92"/>
  <c r="X69" i="92"/>
  <c r="X70" i="92"/>
  <c r="X71" i="92"/>
  <c r="X72" i="92"/>
  <c r="X73" i="92"/>
  <c r="X74" i="92"/>
  <c r="X75" i="92"/>
  <c r="X76" i="92"/>
  <c r="X77" i="92"/>
  <c r="X78" i="92"/>
  <c r="X79" i="92"/>
  <c r="X80" i="92"/>
  <c r="X81" i="92"/>
  <c r="X82" i="92"/>
  <c r="X83" i="92"/>
  <c r="X84" i="92"/>
  <c r="X85" i="92"/>
  <c r="X86" i="92"/>
  <c r="X87" i="92"/>
  <c r="X88" i="92"/>
  <c r="X89" i="92"/>
  <c r="X90" i="92"/>
  <c r="X91" i="92"/>
  <c r="X92" i="92"/>
  <c r="X93" i="92"/>
  <c r="X94" i="92"/>
  <c r="X95" i="92"/>
  <c r="X96" i="92"/>
  <c r="X97" i="92"/>
  <c r="X98" i="92"/>
  <c r="X99" i="92"/>
  <c r="X100" i="92"/>
  <c r="X101" i="92"/>
  <c r="X102" i="92"/>
  <c r="X103" i="92"/>
  <c r="X104" i="92"/>
  <c r="X105" i="92"/>
  <c r="X106" i="92"/>
  <c r="X107" i="92"/>
  <c r="X108" i="92"/>
  <c r="W5" i="92"/>
  <c r="W6" i="92"/>
  <c r="W8" i="92"/>
  <c r="W9" i="92"/>
  <c r="W10" i="92"/>
  <c r="W11" i="92"/>
  <c r="W12" i="92"/>
  <c r="W13" i="92"/>
  <c r="W14" i="92"/>
  <c r="W15" i="92"/>
  <c r="W16" i="92"/>
  <c r="W17" i="92"/>
  <c r="W18" i="92"/>
  <c r="W19" i="92"/>
  <c r="W20" i="92"/>
  <c r="W21" i="92"/>
  <c r="W22" i="92"/>
  <c r="W23" i="92"/>
  <c r="W24" i="92"/>
  <c r="W25" i="92"/>
  <c r="W26" i="92"/>
  <c r="W27" i="92"/>
  <c r="W28" i="92"/>
  <c r="W29" i="92"/>
  <c r="W30" i="92"/>
  <c r="W31" i="92"/>
  <c r="W32" i="92"/>
  <c r="W33" i="92"/>
  <c r="W34" i="92"/>
  <c r="W35" i="92"/>
  <c r="W36" i="92"/>
  <c r="W37" i="92"/>
  <c r="W38" i="92"/>
  <c r="W39" i="92"/>
  <c r="W40" i="92"/>
  <c r="W41" i="92"/>
  <c r="W42" i="92"/>
  <c r="W43" i="92"/>
  <c r="W44" i="92"/>
  <c r="W45" i="92"/>
  <c r="W46" i="92"/>
  <c r="W47" i="92"/>
  <c r="W48" i="92"/>
  <c r="W49" i="92"/>
  <c r="W50" i="92"/>
  <c r="W51" i="92"/>
  <c r="W52" i="92"/>
  <c r="W53" i="92"/>
  <c r="W54" i="92"/>
  <c r="W55" i="92"/>
  <c r="W56" i="92"/>
  <c r="W57" i="92"/>
  <c r="W58" i="92"/>
  <c r="W59" i="92"/>
  <c r="W60" i="92"/>
  <c r="W61" i="92"/>
  <c r="W62" i="92"/>
  <c r="W63" i="92"/>
  <c r="W64" i="92"/>
  <c r="W65" i="92"/>
  <c r="W66" i="92"/>
  <c r="W67" i="92"/>
  <c r="W68" i="92"/>
  <c r="W69" i="92"/>
  <c r="W70" i="92"/>
  <c r="W71" i="92"/>
  <c r="W72" i="92"/>
  <c r="W73" i="92"/>
  <c r="W74" i="92"/>
  <c r="W75" i="92"/>
  <c r="W76" i="92"/>
  <c r="W77" i="92"/>
  <c r="W78" i="92"/>
  <c r="W79" i="92"/>
  <c r="W80" i="92"/>
  <c r="W81" i="92"/>
  <c r="W82" i="92"/>
  <c r="W83" i="92"/>
  <c r="W84" i="92"/>
  <c r="W85" i="92"/>
  <c r="W86" i="92"/>
  <c r="W87" i="92"/>
  <c r="W88" i="92"/>
  <c r="W89" i="92"/>
  <c r="W90" i="92"/>
  <c r="W91" i="92"/>
  <c r="W92" i="92"/>
  <c r="W93" i="92"/>
  <c r="W94" i="92"/>
  <c r="W95" i="92"/>
  <c r="W96" i="92"/>
  <c r="W97" i="92"/>
  <c r="W98" i="92"/>
  <c r="W99" i="92"/>
  <c r="W100" i="92"/>
  <c r="W101" i="92"/>
  <c r="W102" i="92"/>
  <c r="W103" i="92"/>
  <c r="W104" i="92"/>
  <c r="W105" i="92"/>
  <c r="W106" i="92"/>
  <c r="W107" i="92"/>
  <c r="W108" i="92"/>
  <c r="E5" i="92"/>
  <c r="G5" i="92" s="1"/>
  <c r="E6" i="92"/>
  <c r="G6" i="92" s="1"/>
  <c r="E7" i="92"/>
  <c r="G7" i="92" s="1"/>
  <c r="E8" i="92"/>
  <c r="G8" i="92" s="1"/>
  <c r="E9" i="92"/>
  <c r="G9" i="92" s="1"/>
  <c r="E10" i="92"/>
  <c r="G10" i="92" s="1"/>
  <c r="E11" i="92"/>
  <c r="E12" i="92"/>
  <c r="G12" i="92" s="1"/>
  <c r="E13" i="92"/>
  <c r="G13" i="92" s="1"/>
  <c r="E14" i="92"/>
  <c r="G14" i="92" s="1"/>
  <c r="E15" i="92"/>
  <c r="G15" i="92" s="1"/>
  <c r="E16" i="92"/>
  <c r="G16" i="92" s="1"/>
  <c r="E17" i="92"/>
  <c r="G17" i="92" s="1"/>
  <c r="E18" i="92"/>
  <c r="G18" i="92" s="1"/>
  <c r="E19" i="92"/>
  <c r="G19" i="92" s="1"/>
  <c r="E20" i="92"/>
  <c r="G20" i="92" s="1"/>
  <c r="E21" i="92"/>
  <c r="G21" i="92" s="1"/>
  <c r="AH21" i="92" s="1"/>
  <c r="E22" i="92"/>
  <c r="G22" i="92" s="1"/>
  <c r="E23" i="92"/>
  <c r="G23" i="92" s="1"/>
  <c r="E24" i="92"/>
  <c r="G24" i="92" s="1"/>
  <c r="E25" i="92"/>
  <c r="G25" i="92" s="1"/>
  <c r="E26" i="92"/>
  <c r="G26" i="92" s="1"/>
  <c r="E27" i="92"/>
  <c r="E28" i="92"/>
  <c r="G28" i="92" s="1"/>
  <c r="E29" i="92"/>
  <c r="G29" i="92" s="1"/>
  <c r="AH29" i="92" s="1"/>
  <c r="E30" i="92"/>
  <c r="G30" i="92" s="1"/>
  <c r="E31" i="92"/>
  <c r="G31" i="92" s="1"/>
  <c r="E32" i="92"/>
  <c r="G32" i="92" s="1"/>
  <c r="E33" i="92"/>
  <c r="G33" i="92" s="1"/>
  <c r="AO33" i="92" s="1"/>
  <c r="E34" i="92"/>
  <c r="G34" i="92" s="1"/>
  <c r="E35" i="92"/>
  <c r="E36" i="92"/>
  <c r="G36" i="92" s="1"/>
  <c r="E37" i="92"/>
  <c r="G37" i="92" s="1"/>
  <c r="AH37" i="92" s="1"/>
  <c r="E38" i="92"/>
  <c r="G38" i="92" s="1"/>
  <c r="E39" i="92"/>
  <c r="G39" i="92" s="1"/>
  <c r="E40" i="92"/>
  <c r="G40" i="92" s="1"/>
  <c r="E41" i="92"/>
  <c r="G41" i="92" s="1"/>
  <c r="E42" i="92"/>
  <c r="G42" i="92" s="1"/>
  <c r="E43" i="92"/>
  <c r="E44" i="92"/>
  <c r="G44" i="92" s="1"/>
  <c r="E45" i="92"/>
  <c r="G45" i="92" s="1"/>
  <c r="AH45" i="92" s="1"/>
  <c r="E46" i="92"/>
  <c r="G46" i="92" s="1"/>
  <c r="E47" i="92"/>
  <c r="G47" i="92" s="1"/>
  <c r="E48" i="92"/>
  <c r="G48" i="92" s="1"/>
  <c r="E49" i="92"/>
  <c r="G49" i="92" s="1"/>
  <c r="E50" i="92"/>
  <c r="G50" i="92" s="1"/>
  <c r="E51" i="92"/>
  <c r="G51" i="92" s="1"/>
  <c r="E52" i="92"/>
  <c r="G52" i="92" s="1"/>
  <c r="E53" i="92"/>
  <c r="G53" i="92" s="1"/>
  <c r="AH53" i="92" s="1"/>
  <c r="E54" i="92"/>
  <c r="G54" i="92" s="1"/>
  <c r="E55" i="92"/>
  <c r="G55" i="92" s="1"/>
  <c r="E56" i="92"/>
  <c r="G56" i="92" s="1"/>
  <c r="E57" i="92"/>
  <c r="G57" i="92" s="1"/>
  <c r="E58" i="92"/>
  <c r="G58" i="92" s="1"/>
  <c r="E59" i="92"/>
  <c r="G59" i="92" s="1"/>
  <c r="E60" i="92"/>
  <c r="G60" i="92" s="1"/>
  <c r="E61" i="92"/>
  <c r="E62" i="92"/>
  <c r="G62" i="92" s="1"/>
  <c r="E63" i="92"/>
  <c r="G63" i="92" s="1"/>
  <c r="E64" i="92"/>
  <c r="G64" i="92" s="1"/>
  <c r="E65" i="92"/>
  <c r="G65" i="92" s="1"/>
  <c r="E66" i="92"/>
  <c r="G66" i="92" s="1"/>
  <c r="E67" i="92"/>
  <c r="E68" i="92"/>
  <c r="G68" i="92" s="1"/>
  <c r="E69" i="92"/>
  <c r="E70" i="92"/>
  <c r="G70" i="92" s="1"/>
  <c r="E71" i="92"/>
  <c r="G71" i="92" s="1"/>
  <c r="E72" i="92"/>
  <c r="G72" i="92" s="1"/>
  <c r="E73" i="92"/>
  <c r="G73" i="92" s="1"/>
  <c r="E74" i="92"/>
  <c r="G74" i="92" s="1"/>
  <c r="E75" i="92"/>
  <c r="E76" i="92"/>
  <c r="G76" i="92" s="1"/>
  <c r="E77" i="92"/>
  <c r="G77" i="92" s="1"/>
  <c r="E78" i="92"/>
  <c r="G78" i="92" s="1"/>
  <c r="E79" i="92"/>
  <c r="G79" i="92" s="1"/>
  <c r="E80" i="92"/>
  <c r="G80" i="92" s="1"/>
  <c r="E81" i="92"/>
  <c r="G81" i="92" s="1"/>
  <c r="E82" i="92"/>
  <c r="G82" i="92" s="1"/>
  <c r="E83" i="92"/>
  <c r="E84" i="92"/>
  <c r="G84" i="92" s="1"/>
  <c r="E85" i="92"/>
  <c r="E86" i="92"/>
  <c r="G86" i="92" s="1"/>
  <c r="E87" i="92"/>
  <c r="G87" i="92" s="1"/>
  <c r="E88" i="92"/>
  <c r="G88" i="92" s="1"/>
  <c r="E89" i="92"/>
  <c r="G89" i="92" s="1"/>
  <c r="E90" i="92"/>
  <c r="G90" i="92" s="1"/>
  <c r="E91" i="92"/>
  <c r="E92" i="92"/>
  <c r="G92" i="92" s="1"/>
  <c r="E93" i="92"/>
  <c r="E94" i="92"/>
  <c r="G94" i="92" s="1"/>
  <c r="E95" i="92"/>
  <c r="G95" i="92" s="1"/>
  <c r="E96" i="92"/>
  <c r="G96" i="92" s="1"/>
  <c r="E97" i="92"/>
  <c r="G97" i="92" s="1"/>
  <c r="E98" i="92"/>
  <c r="G98" i="92" s="1"/>
  <c r="E99" i="92"/>
  <c r="G99" i="92" s="1"/>
  <c r="E100" i="92"/>
  <c r="G100" i="92" s="1"/>
  <c r="E101" i="92"/>
  <c r="G101" i="92" s="1"/>
  <c r="AH101" i="92" s="1"/>
  <c r="E102" i="92"/>
  <c r="G102" i="92" s="1"/>
  <c r="E103" i="92"/>
  <c r="G103" i="92" s="1"/>
  <c r="E104" i="92"/>
  <c r="G104" i="92" s="1"/>
  <c r="E105" i="92"/>
  <c r="G105" i="92" s="1"/>
  <c r="E106" i="92"/>
  <c r="G106" i="92" s="1"/>
  <c r="E107" i="92"/>
  <c r="E108" i="92"/>
  <c r="G108" i="92" s="1"/>
  <c r="E2" i="92"/>
  <c r="R251" i="77"/>
  <c r="D251" i="83"/>
  <c r="D251" i="77"/>
  <c r="D251" i="75"/>
  <c r="AF251" i="75"/>
  <c r="AF251" i="77"/>
  <c r="AF251" i="83"/>
  <c r="R251" i="83"/>
  <c r="AZ47" i="94" l="1"/>
  <c r="AZ14" i="94"/>
  <c r="Y4" i="92"/>
  <c r="T66" i="92"/>
  <c r="AV66" i="92"/>
  <c r="AO66" i="92"/>
  <c r="AH66" i="92"/>
  <c r="T50" i="92"/>
  <c r="AO50" i="92"/>
  <c r="AV50" i="92"/>
  <c r="AH50" i="92"/>
  <c r="AA10" i="92"/>
  <c r="AO10" i="92"/>
  <c r="AV10" i="92"/>
  <c r="AH10" i="92"/>
  <c r="AA98" i="92"/>
  <c r="AV98" i="92"/>
  <c r="AO98" i="92"/>
  <c r="AH98" i="92"/>
  <c r="T26" i="92"/>
  <c r="AO26" i="92"/>
  <c r="AV26" i="92"/>
  <c r="AH26" i="92"/>
  <c r="AA74" i="92"/>
  <c r="AO74" i="92"/>
  <c r="AV74" i="92"/>
  <c r="AH74" i="92"/>
  <c r="T34" i="92"/>
  <c r="AV34" i="92"/>
  <c r="AO34" i="92"/>
  <c r="AH34" i="92"/>
  <c r="AA90" i="92"/>
  <c r="AO90" i="92"/>
  <c r="AV90" i="92"/>
  <c r="AH90" i="92"/>
  <c r="AA42" i="92"/>
  <c r="AO42" i="92"/>
  <c r="AV42" i="92"/>
  <c r="AH42" i="92"/>
  <c r="AA106" i="92"/>
  <c r="AO106" i="92"/>
  <c r="AV106" i="92"/>
  <c r="AH106" i="92"/>
  <c r="T18" i="92"/>
  <c r="AO18" i="92"/>
  <c r="AV18" i="92"/>
  <c r="AH18" i="92"/>
  <c r="AA82" i="92"/>
  <c r="AO82" i="92"/>
  <c r="AV82" i="92"/>
  <c r="AH82" i="92"/>
  <c r="T58" i="92"/>
  <c r="AO58" i="92"/>
  <c r="AV58" i="92"/>
  <c r="AH58" i="92"/>
  <c r="AA97" i="92"/>
  <c r="AV97" i="92"/>
  <c r="AH97" i="92"/>
  <c r="T57" i="92"/>
  <c r="AV57" i="92"/>
  <c r="AO57" i="92"/>
  <c r="AH57" i="92"/>
  <c r="AA9" i="92"/>
  <c r="AV9" i="92"/>
  <c r="AH9" i="92"/>
  <c r="AO9" i="92"/>
  <c r="AA104" i="92"/>
  <c r="AV104" i="92"/>
  <c r="AO104" i="92"/>
  <c r="AH104" i="92"/>
  <c r="AA96" i="92"/>
  <c r="AV96" i="92"/>
  <c r="AO96" i="92"/>
  <c r="AH96" i="92"/>
  <c r="AA88" i="92"/>
  <c r="AV88" i="92"/>
  <c r="AO88" i="92"/>
  <c r="AH88" i="92"/>
  <c r="AA80" i="92"/>
  <c r="AV80" i="92"/>
  <c r="AO80" i="92"/>
  <c r="AH80" i="92"/>
  <c r="AA72" i="92"/>
  <c r="AV72" i="92"/>
  <c r="AO72" i="92"/>
  <c r="AH72" i="92"/>
  <c r="AA64" i="92"/>
  <c r="AV64" i="92"/>
  <c r="AO64" i="92"/>
  <c r="AH64" i="92"/>
  <c r="AA56" i="92"/>
  <c r="AV56" i="92"/>
  <c r="AO56" i="92"/>
  <c r="AH56" i="92"/>
  <c r="AA48" i="92"/>
  <c r="AV48" i="92"/>
  <c r="AO48" i="92"/>
  <c r="AH48" i="92"/>
  <c r="AA40" i="92"/>
  <c r="AV40" i="92"/>
  <c r="AO40" i="92"/>
  <c r="AH40" i="92"/>
  <c r="AA32" i="92"/>
  <c r="AV32" i="92"/>
  <c r="AO32" i="92"/>
  <c r="AH32" i="92"/>
  <c r="AA24" i="92"/>
  <c r="AV24" i="92"/>
  <c r="AO24" i="92"/>
  <c r="AH24" i="92"/>
  <c r="AA16" i="92"/>
  <c r="AV16" i="92"/>
  <c r="AO16" i="92"/>
  <c r="AH16" i="92"/>
  <c r="AA8" i="92"/>
  <c r="AV8" i="92"/>
  <c r="AO8" i="92"/>
  <c r="AH8" i="92"/>
  <c r="AA65" i="92"/>
  <c r="AV65" i="92"/>
  <c r="AO65" i="92"/>
  <c r="AH65" i="92"/>
  <c r="T25" i="92"/>
  <c r="AV25" i="92"/>
  <c r="AH25" i="92"/>
  <c r="AO25" i="92"/>
  <c r="AV103" i="92"/>
  <c r="AO103" i="92"/>
  <c r="AH103" i="92"/>
  <c r="AV95" i="92"/>
  <c r="AO95" i="92"/>
  <c r="AH95" i="92"/>
  <c r="AV87" i="92"/>
  <c r="AO87" i="92"/>
  <c r="AH87" i="92"/>
  <c r="AV79" i="92"/>
  <c r="AO79" i="92"/>
  <c r="AH79" i="92"/>
  <c r="AV71" i="92"/>
  <c r="AO71" i="92"/>
  <c r="AH71" i="92"/>
  <c r="AV63" i="92"/>
  <c r="AO63" i="92"/>
  <c r="AH63" i="92"/>
  <c r="AV55" i="92"/>
  <c r="AO55" i="92"/>
  <c r="AH55" i="92"/>
  <c r="AV47" i="92"/>
  <c r="AO47" i="92"/>
  <c r="AH47" i="92"/>
  <c r="AV39" i="92"/>
  <c r="AO39" i="92"/>
  <c r="AH39" i="92"/>
  <c r="AV31" i="92"/>
  <c r="AO31" i="92"/>
  <c r="AH31" i="92"/>
  <c r="AV23" i="92"/>
  <c r="AO23" i="92"/>
  <c r="AH23" i="92"/>
  <c r="AV15" i="92"/>
  <c r="AO15" i="92"/>
  <c r="AH15" i="92"/>
  <c r="AO97" i="92"/>
  <c r="AA81" i="92"/>
  <c r="AV81" i="92"/>
  <c r="AH81" i="92"/>
  <c r="AO81" i="92"/>
  <c r="AA49" i="92"/>
  <c r="AV49" i="92"/>
  <c r="AO49" i="92"/>
  <c r="AH49" i="92"/>
  <c r="AV102" i="92"/>
  <c r="AO102" i="92"/>
  <c r="AH102" i="92"/>
  <c r="AV94" i="92"/>
  <c r="AO94" i="92"/>
  <c r="AH94" i="92"/>
  <c r="AV86" i="92"/>
  <c r="AO86" i="92"/>
  <c r="AH86" i="92"/>
  <c r="AV78" i="92"/>
  <c r="AO78" i="92"/>
  <c r="AH78" i="92"/>
  <c r="AV70" i="92"/>
  <c r="AO70" i="92"/>
  <c r="AH70" i="92"/>
  <c r="AV62" i="92"/>
  <c r="AO62" i="92"/>
  <c r="AH62" i="92"/>
  <c r="AV54" i="92"/>
  <c r="AO54" i="92"/>
  <c r="AH54" i="92"/>
  <c r="AV46" i="92"/>
  <c r="AO46" i="92"/>
  <c r="AH46" i="92"/>
  <c r="AV38" i="92"/>
  <c r="AO38" i="92"/>
  <c r="AH38" i="92"/>
  <c r="AV30" i="92"/>
  <c r="AO30" i="92"/>
  <c r="AH30" i="92"/>
  <c r="AV22" i="92"/>
  <c r="AO22" i="92"/>
  <c r="AH22" i="92"/>
  <c r="AV14" i="92"/>
  <c r="AO14" i="92"/>
  <c r="AH14" i="92"/>
  <c r="AV6" i="92"/>
  <c r="AO6" i="92"/>
  <c r="AH6" i="92"/>
  <c r="T89" i="92"/>
  <c r="AV89" i="92"/>
  <c r="AH89" i="92"/>
  <c r="AO89" i="92"/>
  <c r="T33" i="92"/>
  <c r="AV33" i="92"/>
  <c r="AH33" i="92"/>
  <c r="AA101" i="92"/>
  <c r="AV101" i="92"/>
  <c r="AO101" i="92"/>
  <c r="AA77" i="92"/>
  <c r="AV77" i="92"/>
  <c r="AO77" i="92"/>
  <c r="AA53" i="92"/>
  <c r="AV53" i="92"/>
  <c r="AO53" i="92"/>
  <c r="AA45" i="92"/>
  <c r="AV45" i="92"/>
  <c r="AO45" i="92"/>
  <c r="AA37" i="92"/>
  <c r="AV37" i="92"/>
  <c r="AO37" i="92"/>
  <c r="AA29" i="92"/>
  <c r="AV29" i="92"/>
  <c r="AO29" i="92"/>
  <c r="AA21" i="92"/>
  <c r="AV21" i="92"/>
  <c r="AO21" i="92"/>
  <c r="AA13" i="92"/>
  <c r="AV13" i="92"/>
  <c r="AO13" i="92"/>
  <c r="AA5" i="92"/>
  <c r="AV5" i="92"/>
  <c r="AO5" i="92"/>
  <c r="AH77" i="92"/>
  <c r="AH13" i="92"/>
  <c r="AA73" i="92"/>
  <c r="AV73" i="92"/>
  <c r="AH73" i="92"/>
  <c r="AO73" i="92"/>
  <c r="AA17" i="92"/>
  <c r="AV17" i="92"/>
  <c r="AH17" i="92"/>
  <c r="AO17" i="92"/>
  <c r="AV108" i="92"/>
  <c r="AO108" i="92"/>
  <c r="AH108" i="92"/>
  <c r="AV100" i="92"/>
  <c r="AO100" i="92"/>
  <c r="AH100" i="92"/>
  <c r="AV92" i="92"/>
  <c r="AO92" i="92"/>
  <c r="AH92" i="92"/>
  <c r="AV84" i="92"/>
  <c r="AO84" i="92"/>
  <c r="AH84" i="92"/>
  <c r="AV76" i="92"/>
  <c r="AO76" i="92"/>
  <c r="AH76" i="92"/>
  <c r="AV68" i="92"/>
  <c r="AO68" i="92"/>
  <c r="AH68" i="92"/>
  <c r="AV60" i="92"/>
  <c r="AO60" i="92"/>
  <c r="AH60" i="92"/>
  <c r="AV52" i="92"/>
  <c r="AO52" i="92"/>
  <c r="AH52" i="92"/>
  <c r="AV44" i="92"/>
  <c r="AO44" i="92"/>
  <c r="AH44" i="92"/>
  <c r="AV36" i="92"/>
  <c r="AO36" i="92"/>
  <c r="AH36" i="92"/>
  <c r="AV28" i="92"/>
  <c r="AO28" i="92"/>
  <c r="AH28" i="92"/>
  <c r="AV20" i="92"/>
  <c r="AO20" i="92"/>
  <c r="AH20" i="92"/>
  <c r="AV12" i="92"/>
  <c r="AO12" i="92"/>
  <c r="AH12" i="92"/>
  <c r="AH5" i="92"/>
  <c r="AA105" i="92"/>
  <c r="AV105" i="92"/>
  <c r="AO105" i="92"/>
  <c r="AH105" i="92"/>
  <c r="AA41" i="92"/>
  <c r="AV41" i="92"/>
  <c r="AO41" i="92"/>
  <c r="AH41" i="92"/>
  <c r="AV99" i="92"/>
  <c r="AO99" i="92"/>
  <c r="AH99" i="92"/>
  <c r="AO59" i="92"/>
  <c r="AV59" i="92"/>
  <c r="AH59" i="92"/>
  <c r="AO51" i="92"/>
  <c r="AV51" i="92"/>
  <c r="AH51" i="92"/>
  <c r="AO19" i="92"/>
  <c r="AV19" i="92"/>
  <c r="AH19" i="92"/>
  <c r="T81" i="92"/>
  <c r="AA34" i="92"/>
  <c r="AA33" i="92"/>
  <c r="T105" i="92"/>
  <c r="T73" i="92"/>
  <c r="T41" i="92"/>
  <c r="T9" i="92"/>
  <c r="AA58" i="92"/>
  <c r="AA26" i="92"/>
  <c r="AA66" i="92"/>
  <c r="T106" i="92"/>
  <c r="T74" i="92"/>
  <c r="T42" i="92"/>
  <c r="T98" i="92"/>
  <c r="AA57" i="92"/>
  <c r="AA25" i="92"/>
  <c r="T49" i="92"/>
  <c r="T10" i="92"/>
  <c r="T97" i="92"/>
  <c r="T65" i="92"/>
  <c r="AA50" i="92"/>
  <c r="AA18" i="92"/>
  <c r="T17" i="92"/>
  <c r="T90" i="92"/>
  <c r="AA89" i="92"/>
  <c r="T82" i="92"/>
  <c r="AA103" i="92"/>
  <c r="T103" i="92"/>
  <c r="AA87" i="92"/>
  <c r="T87" i="92"/>
  <c r="T7" i="92"/>
  <c r="AA23" i="92"/>
  <c r="T23" i="92"/>
  <c r="AA71" i="92"/>
  <c r="T71" i="92"/>
  <c r="AA39" i="92"/>
  <c r="T39" i="92"/>
  <c r="AA95" i="92"/>
  <c r="T95" i="92"/>
  <c r="AA47" i="92"/>
  <c r="T47" i="92"/>
  <c r="AA102" i="92"/>
  <c r="T102" i="92"/>
  <c r="T54" i="92"/>
  <c r="AA54" i="92"/>
  <c r="AA14" i="92"/>
  <c r="T14" i="92"/>
  <c r="AA55" i="92"/>
  <c r="T55" i="92"/>
  <c r="AA52" i="92"/>
  <c r="T52" i="92"/>
  <c r="AA86" i="92"/>
  <c r="T86" i="92"/>
  <c r="T70" i="92"/>
  <c r="AA70" i="92"/>
  <c r="AA22" i="92"/>
  <c r="T22" i="92"/>
  <c r="AA108" i="92"/>
  <c r="T108" i="92"/>
  <c r="AA100" i="92"/>
  <c r="T100" i="92"/>
  <c r="AA92" i="92"/>
  <c r="T92" i="92"/>
  <c r="AA76" i="92"/>
  <c r="T76" i="92"/>
  <c r="AA68" i="92"/>
  <c r="T68" i="92"/>
  <c r="AA60" i="92"/>
  <c r="T60" i="92"/>
  <c r="AA44" i="92"/>
  <c r="T44" i="92"/>
  <c r="AA36" i="92"/>
  <c r="T36" i="92"/>
  <c r="AA28" i="92"/>
  <c r="T28" i="92"/>
  <c r="AA12" i="92"/>
  <c r="T12" i="92"/>
  <c r="AA20" i="92"/>
  <c r="T20" i="92"/>
  <c r="AA31" i="92"/>
  <c r="T31" i="92"/>
  <c r="T78" i="92"/>
  <c r="AA78" i="92"/>
  <c r="AA62" i="92"/>
  <c r="T62" i="92"/>
  <c r="AA30" i="92"/>
  <c r="T30" i="92"/>
  <c r="AA99" i="92"/>
  <c r="T99" i="92"/>
  <c r="AA59" i="92"/>
  <c r="T59" i="92"/>
  <c r="AA51" i="92"/>
  <c r="T51" i="92"/>
  <c r="AA19" i="92"/>
  <c r="T19" i="92"/>
  <c r="AA63" i="92"/>
  <c r="T63" i="92"/>
  <c r="AA38" i="92"/>
  <c r="T38" i="92"/>
  <c r="AA84" i="92"/>
  <c r="T84" i="92"/>
  <c r="AA79" i="92"/>
  <c r="T79" i="92"/>
  <c r="AA15" i="92"/>
  <c r="T15" i="92"/>
  <c r="T94" i="92"/>
  <c r="AA94" i="92"/>
  <c r="AA46" i="92"/>
  <c r="T46" i="92"/>
  <c r="AA6" i="92"/>
  <c r="T6" i="92"/>
  <c r="T104" i="92"/>
  <c r="T96" i="92"/>
  <c r="T88" i="92"/>
  <c r="T80" i="92"/>
  <c r="T72" i="92"/>
  <c r="T64" i="92"/>
  <c r="T56" i="92"/>
  <c r="T48" i="92"/>
  <c r="T40" i="92"/>
  <c r="T32" i="92"/>
  <c r="T24" i="92"/>
  <c r="T16" i="92"/>
  <c r="T8" i="92"/>
  <c r="T101" i="92"/>
  <c r="T77" i="92"/>
  <c r="T53" i="92"/>
  <c r="T45" i="92"/>
  <c r="T37" i="92"/>
  <c r="T29" i="92"/>
  <c r="T21" i="92"/>
  <c r="T13" i="92"/>
  <c r="T5" i="92"/>
  <c r="G69" i="92"/>
  <c r="G107" i="92"/>
  <c r="G91" i="92"/>
  <c r="G83" i="92"/>
  <c r="G75" i="92"/>
  <c r="G67" i="92"/>
  <c r="G43" i="92"/>
  <c r="G35" i="92"/>
  <c r="G27" i="92"/>
  <c r="G11" i="92"/>
  <c r="G93" i="92"/>
  <c r="G85" i="92"/>
  <c r="G61" i="92"/>
  <c r="AV35" i="92" l="1"/>
  <c r="AO35" i="92"/>
  <c r="AH35" i="92"/>
  <c r="AO43" i="92"/>
  <c r="AV43" i="92"/>
  <c r="AH43" i="92"/>
  <c r="AV67" i="92"/>
  <c r="AO67" i="92"/>
  <c r="AH67" i="92"/>
  <c r="AV61" i="92"/>
  <c r="AO61" i="92"/>
  <c r="AH61" i="92"/>
  <c r="AO75" i="92"/>
  <c r="AV75" i="92"/>
  <c r="AH75" i="92"/>
  <c r="AV85" i="92"/>
  <c r="AO85" i="92"/>
  <c r="AH85" i="92"/>
  <c r="AO83" i="92"/>
  <c r="AV83" i="92"/>
  <c r="AH83" i="92"/>
  <c r="AV93" i="92"/>
  <c r="AO93" i="92"/>
  <c r="AH93" i="92"/>
  <c r="AO91" i="92"/>
  <c r="AV91" i="92"/>
  <c r="AH91" i="92"/>
  <c r="AO11" i="92"/>
  <c r="AV11" i="92"/>
  <c r="AH11" i="92"/>
  <c r="AO107" i="92"/>
  <c r="AV107" i="92"/>
  <c r="AH107" i="92"/>
  <c r="AO27" i="92"/>
  <c r="AV27" i="92"/>
  <c r="AH27" i="92"/>
  <c r="AV69" i="92"/>
  <c r="AO69" i="92"/>
  <c r="AH69" i="92"/>
  <c r="AA91" i="92"/>
  <c r="T91" i="92"/>
  <c r="AA11" i="92"/>
  <c r="T11" i="92"/>
  <c r="AA43" i="92"/>
  <c r="T43" i="92"/>
  <c r="AA107" i="92"/>
  <c r="T107" i="92"/>
  <c r="AA27" i="92"/>
  <c r="T27" i="92"/>
  <c r="AA35" i="92"/>
  <c r="T35" i="92"/>
  <c r="AA67" i="92"/>
  <c r="T67" i="92"/>
  <c r="AA93" i="92"/>
  <c r="T93" i="92"/>
  <c r="AA61" i="92"/>
  <c r="T61" i="92"/>
  <c r="AA75" i="92"/>
  <c r="T75" i="92"/>
  <c r="AA69" i="92"/>
  <c r="T69" i="92"/>
  <c r="AA85" i="92"/>
  <c r="T85" i="92"/>
  <c r="AA83" i="92"/>
  <c r="T83" i="92"/>
  <c r="B2" i="92" l="1"/>
  <c r="B5" i="92"/>
  <c r="D5" i="92" s="1"/>
  <c r="B6" i="92"/>
  <c r="B7" i="92"/>
  <c r="B8" i="92"/>
  <c r="B9" i="92"/>
  <c r="B10" i="92"/>
  <c r="B11" i="92"/>
  <c r="B12" i="92"/>
  <c r="B13" i="92"/>
  <c r="D13" i="92" s="1"/>
  <c r="B14" i="92"/>
  <c r="B15" i="92"/>
  <c r="B16" i="92"/>
  <c r="B17" i="92"/>
  <c r="B18" i="92"/>
  <c r="B19" i="92"/>
  <c r="B20" i="92"/>
  <c r="B21" i="92"/>
  <c r="D21" i="92" s="1"/>
  <c r="B22" i="92"/>
  <c r="B23" i="92"/>
  <c r="B24" i="92"/>
  <c r="B25" i="92"/>
  <c r="B26" i="92"/>
  <c r="B27" i="92"/>
  <c r="B28" i="92"/>
  <c r="B29" i="92"/>
  <c r="B30" i="92"/>
  <c r="B31" i="92"/>
  <c r="B32" i="92"/>
  <c r="B33" i="92"/>
  <c r="B34" i="92"/>
  <c r="B35" i="92"/>
  <c r="B36" i="92"/>
  <c r="B37" i="92"/>
  <c r="B38" i="92"/>
  <c r="B39" i="92"/>
  <c r="B40" i="92"/>
  <c r="B41" i="92"/>
  <c r="B42" i="92"/>
  <c r="B43" i="92"/>
  <c r="B44" i="92"/>
  <c r="B45" i="92"/>
  <c r="B46" i="92"/>
  <c r="B47" i="92"/>
  <c r="B48" i="92"/>
  <c r="B49" i="92"/>
  <c r="B50" i="92"/>
  <c r="B51" i="92"/>
  <c r="B52" i="92"/>
  <c r="B53" i="92"/>
  <c r="B54" i="92"/>
  <c r="B55" i="92"/>
  <c r="B56" i="92"/>
  <c r="B57" i="92"/>
  <c r="B58" i="92"/>
  <c r="B59" i="92"/>
  <c r="B60" i="92"/>
  <c r="B61" i="92"/>
  <c r="B62" i="92"/>
  <c r="B63" i="92"/>
  <c r="B64" i="92"/>
  <c r="B65" i="92"/>
  <c r="B66" i="92"/>
  <c r="B67" i="92"/>
  <c r="B68" i="92"/>
  <c r="B69" i="92"/>
  <c r="B70" i="92"/>
  <c r="B71" i="92"/>
  <c r="B72" i="92"/>
  <c r="B73" i="92"/>
  <c r="B74" i="92"/>
  <c r="B75" i="92"/>
  <c r="B76" i="92"/>
  <c r="B77" i="92"/>
  <c r="B78" i="92"/>
  <c r="B79" i="92"/>
  <c r="B80" i="92"/>
  <c r="B81" i="92"/>
  <c r="B82" i="92"/>
  <c r="B83" i="92"/>
  <c r="B84" i="92"/>
  <c r="B85" i="92"/>
  <c r="B86" i="92"/>
  <c r="B87" i="92"/>
  <c r="B88" i="92"/>
  <c r="B89" i="92"/>
  <c r="B90" i="92"/>
  <c r="B91" i="92"/>
  <c r="B92" i="92"/>
  <c r="B93" i="92"/>
  <c r="B94" i="92"/>
  <c r="B95" i="92"/>
  <c r="B96" i="92"/>
  <c r="B97" i="92"/>
  <c r="B98" i="92"/>
  <c r="B99" i="92"/>
  <c r="B100" i="92"/>
  <c r="B101" i="92"/>
  <c r="B102" i="92"/>
  <c r="B103" i="92"/>
  <c r="B104" i="92"/>
  <c r="B105" i="92"/>
  <c r="B106" i="92"/>
  <c r="B107" i="92"/>
  <c r="B108" i="92"/>
  <c r="B4" i="92"/>
  <c r="A5" i="92"/>
  <c r="O5" i="92" s="1"/>
  <c r="A6" i="92"/>
  <c r="O6" i="92" s="1"/>
  <c r="A7" i="92"/>
  <c r="O7" i="92" s="1"/>
  <c r="A8" i="92"/>
  <c r="O8" i="92" s="1"/>
  <c r="A9" i="92"/>
  <c r="O9" i="92" s="1"/>
  <c r="A10" i="92"/>
  <c r="O10" i="92" s="1"/>
  <c r="A11" i="92"/>
  <c r="O11" i="92" s="1"/>
  <c r="A12" i="92"/>
  <c r="O12" i="92" s="1"/>
  <c r="A13" i="92"/>
  <c r="O13" i="92" s="1"/>
  <c r="A14" i="92"/>
  <c r="O14" i="92" s="1"/>
  <c r="A15" i="92"/>
  <c r="O15" i="92" s="1"/>
  <c r="A16" i="92"/>
  <c r="O16" i="92" s="1"/>
  <c r="A17" i="92"/>
  <c r="O17" i="92" s="1"/>
  <c r="A18" i="92"/>
  <c r="O18" i="92" s="1"/>
  <c r="A19" i="92"/>
  <c r="O19" i="92" s="1"/>
  <c r="A20" i="92"/>
  <c r="O20" i="92" s="1"/>
  <c r="A21" i="92"/>
  <c r="O21" i="92" s="1"/>
  <c r="A22" i="92"/>
  <c r="O22" i="92" s="1"/>
  <c r="A23" i="92"/>
  <c r="O23" i="92" s="1"/>
  <c r="A24" i="92"/>
  <c r="O24" i="92" s="1"/>
  <c r="A25" i="92"/>
  <c r="O25" i="92" s="1"/>
  <c r="A26" i="92"/>
  <c r="O26" i="92" s="1"/>
  <c r="A27" i="92"/>
  <c r="O27" i="92" s="1"/>
  <c r="A28" i="92"/>
  <c r="O28" i="92" s="1"/>
  <c r="A29" i="92"/>
  <c r="O29" i="92" s="1"/>
  <c r="A30" i="92"/>
  <c r="O30" i="92" s="1"/>
  <c r="A31" i="92"/>
  <c r="O31" i="92" s="1"/>
  <c r="A32" i="92"/>
  <c r="O32" i="92" s="1"/>
  <c r="A33" i="92"/>
  <c r="O33" i="92" s="1"/>
  <c r="A34" i="92"/>
  <c r="O34" i="92" s="1"/>
  <c r="A35" i="92"/>
  <c r="O35" i="92" s="1"/>
  <c r="A36" i="92"/>
  <c r="O36" i="92" s="1"/>
  <c r="A37" i="92"/>
  <c r="O37" i="92" s="1"/>
  <c r="A38" i="92"/>
  <c r="O38" i="92" s="1"/>
  <c r="A39" i="92"/>
  <c r="O39" i="92" s="1"/>
  <c r="A40" i="92"/>
  <c r="O40" i="92" s="1"/>
  <c r="A41" i="92"/>
  <c r="O41" i="92" s="1"/>
  <c r="A42" i="92"/>
  <c r="O42" i="92" s="1"/>
  <c r="A43" i="92"/>
  <c r="O43" i="92" s="1"/>
  <c r="A44" i="92"/>
  <c r="O44" i="92" s="1"/>
  <c r="A45" i="92"/>
  <c r="O45" i="92" s="1"/>
  <c r="A46" i="92"/>
  <c r="O46" i="92" s="1"/>
  <c r="A47" i="92"/>
  <c r="O47" i="92" s="1"/>
  <c r="A48" i="92"/>
  <c r="O48" i="92" s="1"/>
  <c r="A49" i="92"/>
  <c r="O49" i="92" s="1"/>
  <c r="A50" i="92"/>
  <c r="O50" i="92" s="1"/>
  <c r="A51" i="92"/>
  <c r="O51" i="92" s="1"/>
  <c r="A52" i="92"/>
  <c r="O52" i="92" s="1"/>
  <c r="A53" i="92"/>
  <c r="O53" i="92" s="1"/>
  <c r="A54" i="92"/>
  <c r="O54" i="92" s="1"/>
  <c r="A55" i="92"/>
  <c r="O55" i="92" s="1"/>
  <c r="A56" i="92"/>
  <c r="O56" i="92" s="1"/>
  <c r="A57" i="92"/>
  <c r="O57" i="92" s="1"/>
  <c r="A58" i="92"/>
  <c r="O58" i="92" s="1"/>
  <c r="A59" i="92"/>
  <c r="O59" i="92" s="1"/>
  <c r="A60" i="92"/>
  <c r="O60" i="92" s="1"/>
  <c r="A61" i="92"/>
  <c r="O61" i="92" s="1"/>
  <c r="A62" i="92"/>
  <c r="O62" i="92" s="1"/>
  <c r="A63" i="92"/>
  <c r="O63" i="92" s="1"/>
  <c r="A64" i="92"/>
  <c r="O64" i="92" s="1"/>
  <c r="A65" i="92"/>
  <c r="O65" i="92" s="1"/>
  <c r="A66" i="92"/>
  <c r="O66" i="92" s="1"/>
  <c r="A67" i="92"/>
  <c r="O67" i="92" s="1"/>
  <c r="A68" i="92"/>
  <c r="O68" i="92" s="1"/>
  <c r="A69" i="92"/>
  <c r="O69" i="92" s="1"/>
  <c r="A70" i="92"/>
  <c r="O70" i="92" s="1"/>
  <c r="A71" i="92"/>
  <c r="O71" i="92" s="1"/>
  <c r="A72" i="92"/>
  <c r="O72" i="92" s="1"/>
  <c r="A73" i="92"/>
  <c r="O73" i="92" s="1"/>
  <c r="A74" i="92"/>
  <c r="O74" i="92" s="1"/>
  <c r="A75" i="92"/>
  <c r="O75" i="92" s="1"/>
  <c r="A76" i="92"/>
  <c r="O76" i="92" s="1"/>
  <c r="A77" i="92"/>
  <c r="O77" i="92" s="1"/>
  <c r="A78" i="92"/>
  <c r="O78" i="92" s="1"/>
  <c r="A79" i="92"/>
  <c r="O79" i="92" s="1"/>
  <c r="A80" i="92"/>
  <c r="O80" i="92" s="1"/>
  <c r="A81" i="92"/>
  <c r="O81" i="92" s="1"/>
  <c r="A82" i="92"/>
  <c r="O82" i="92" s="1"/>
  <c r="A83" i="92"/>
  <c r="O83" i="92" s="1"/>
  <c r="A84" i="92"/>
  <c r="O84" i="92" s="1"/>
  <c r="A85" i="92"/>
  <c r="O85" i="92" s="1"/>
  <c r="A86" i="92"/>
  <c r="O86" i="92" s="1"/>
  <c r="A87" i="92"/>
  <c r="O87" i="92" s="1"/>
  <c r="A88" i="92"/>
  <c r="O88" i="92" s="1"/>
  <c r="A89" i="92"/>
  <c r="O89" i="92" s="1"/>
  <c r="A90" i="92"/>
  <c r="O90" i="92" s="1"/>
  <c r="A91" i="92"/>
  <c r="O91" i="92" s="1"/>
  <c r="A92" i="92"/>
  <c r="O92" i="92" s="1"/>
  <c r="A93" i="92"/>
  <c r="O93" i="92" s="1"/>
  <c r="A94" i="92"/>
  <c r="O94" i="92" s="1"/>
  <c r="A95" i="92"/>
  <c r="O95" i="92" s="1"/>
  <c r="A96" i="92"/>
  <c r="O96" i="92" s="1"/>
  <c r="A97" i="92"/>
  <c r="O97" i="92" s="1"/>
  <c r="A98" i="92"/>
  <c r="O98" i="92" s="1"/>
  <c r="A99" i="92"/>
  <c r="O99" i="92" s="1"/>
  <c r="A100" i="92"/>
  <c r="O100" i="92" s="1"/>
  <c r="A101" i="92"/>
  <c r="O101" i="92" s="1"/>
  <c r="A102" i="92"/>
  <c r="O102" i="92" s="1"/>
  <c r="A103" i="92"/>
  <c r="O103" i="92" s="1"/>
  <c r="A104" i="92"/>
  <c r="O104" i="92" s="1"/>
  <c r="A105" i="92"/>
  <c r="O105" i="92" s="1"/>
  <c r="A106" i="92"/>
  <c r="O106" i="92" s="1"/>
  <c r="A107" i="92"/>
  <c r="O107" i="92" s="1"/>
  <c r="A108" i="92"/>
  <c r="O108" i="92" s="1"/>
  <c r="A4" i="92"/>
  <c r="O4" i="92" s="1"/>
  <c r="A3" i="92"/>
  <c r="O3" i="92" s="1"/>
  <c r="Q21" i="92" l="1"/>
  <c r="AS21" i="92"/>
  <c r="AL21" i="92"/>
  <c r="AE21" i="92"/>
  <c r="Q13" i="92"/>
  <c r="AS13" i="92"/>
  <c r="AL13" i="92"/>
  <c r="AE13" i="92"/>
  <c r="Q5" i="92"/>
  <c r="AS5" i="92"/>
  <c r="AL5" i="92"/>
  <c r="AE5" i="92"/>
  <c r="F12" i="92"/>
  <c r="F52" i="92"/>
  <c r="F92" i="92"/>
  <c r="F6" i="92"/>
  <c r="F22" i="92"/>
  <c r="F38" i="92"/>
  <c r="F46" i="92"/>
  <c r="F62" i="92"/>
  <c r="F78" i="92"/>
  <c r="F94" i="92"/>
  <c r="F14" i="92"/>
  <c r="F30" i="92"/>
  <c r="F54" i="92"/>
  <c r="F70" i="92"/>
  <c r="F86" i="92"/>
  <c r="F102" i="92"/>
  <c r="F36" i="92"/>
  <c r="F68" i="92"/>
  <c r="F108" i="92"/>
  <c r="F20" i="92"/>
  <c r="F76" i="92"/>
  <c r="F44" i="92"/>
  <c r="F60" i="92"/>
  <c r="F100" i="92"/>
  <c r="F28" i="92"/>
  <c r="F84" i="92"/>
  <c r="F107" i="92"/>
  <c r="F27" i="92"/>
  <c r="F31" i="92"/>
  <c r="F69" i="92"/>
  <c r="F98" i="92"/>
  <c r="F34" i="92"/>
  <c r="F89" i="92"/>
  <c r="F25" i="92"/>
  <c r="F72" i="92"/>
  <c r="F8" i="92"/>
  <c r="F29" i="92"/>
  <c r="F65" i="92"/>
  <c r="F35" i="92"/>
  <c r="F77" i="92"/>
  <c r="F79" i="92"/>
  <c r="F32" i="92"/>
  <c r="F19" i="92"/>
  <c r="F41" i="92"/>
  <c r="F85" i="92"/>
  <c r="F33" i="92"/>
  <c r="F83" i="92"/>
  <c r="F95" i="92"/>
  <c r="F23" i="92"/>
  <c r="F61" i="92"/>
  <c r="F90" i="92"/>
  <c r="F26" i="92"/>
  <c r="F81" i="92"/>
  <c r="F17" i="92"/>
  <c r="F64" i="92"/>
  <c r="F21" i="92"/>
  <c r="F10" i="92"/>
  <c r="F48" i="92"/>
  <c r="F5" i="92"/>
  <c r="F103" i="92"/>
  <c r="F57" i="92"/>
  <c r="F11" i="92"/>
  <c r="F53" i="92"/>
  <c r="F47" i="92"/>
  <c r="F24" i="92"/>
  <c r="F75" i="92"/>
  <c r="F16" i="92"/>
  <c r="F67" i="92"/>
  <c r="F87" i="92"/>
  <c r="F15" i="92"/>
  <c r="F82" i="92"/>
  <c r="F18" i="92"/>
  <c r="F73" i="92"/>
  <c r="F9" i="92"/>
  <c r="F56" i="92"/>
  <c r="F13" i="92"/>
  <c r="F74" i="92"/>
  <c r="F101" i="92"/>
  <c r="F63" i="92"/>
  <c r="F66" i="92"/>
  <c r="F104" i="92"/>
  <c r="F55" i="92"/>
  <c r="F58" i="92"/>
  <c r="F49" i="92"/>
  <c r="F91" i="92"/>
  <c r="F105" i="92"/>
  <c r="F45" i="92"/>
  <c r="F106" i="92"/>
  <c r="F97" i="92"/>
  <c r="F37" i="92"/>
  <c r="F43" i="92"/>
  <c r="F71" i="92"/>
  <c r="F7" i="92"/>
  <c r="F99" i="92"/>
  <c r="F59" i="92"/>
  <c r="F40" i="92"/>
  <c r="F51" i="92"/>
  <c r="F96" i="92"/>
  <c r="F93" i="92"/>
  <c r="F88" i="92"/>
  <c r="F39" i="92"/>
  <c r="F80" i="92"/>
  <c r="F50" i="92"/>
  <c r="F42" i="92"/>
  <c r="D20" i="92"/>
  <c r="D102" i="92"/>
  <c r="D80" i="92"/>
  <c r="D60" i="92"/>
  <c r="D38" i="92"/>
  <c r="D100" i="92"/>
  <c r="D78" i="92"/>
  <c r="D56" i="92"/>
  <c r="D36" i="92"/>
  <c r="D18" i="92"/>
  <c r="C54" i="92"/>
  <c r="D96" i="92"/>
  <c r="D76" i="92"/>
  <c r="D54" i="92"/>
  <c r="D32" i="92"/>
  <c r="D16" i="92"/>
  <c r="C103" i="92"/>
  <c r="C95" i="92"/>
  <c r="C87" i="92"/>
  <c r="C79" i="92"/>
  <c r="C71" i="92"/>
  <c r="C63" i="92"/>
  <c r="C55" i="92"/>
  <c r="D94" i="92"/>
  <c r="D72" i="92"/>
  <c r="D52" i="92"/>
  <c r="D30" i="92"/>
  <c r="D14" i="92"/>
  <c r="D92" i="92"/>
  <c r="D70" i="92"/>
  <c r="D48" i="92"/>
  <c r="D28" i="92"/>
  <c r="D12" i="92"/>
  <c r="D88" i="92"/>
  <c r="D68" i="92"/>
  <c r="D46" i="92"/>
  <c r="D26" i="92"/>
  <c r="D10" i="92"/>
  <c r="D108" i="92"/>
  <c r="D86" i="92"/>
  <c r="D64" i="92"/>
  <c r="D44" i="92"/>
  <c r="D24" i="92"/>
  <c r="D8" i="92"/>
  <c r="D104" i="92"/>
  <c r="D84" i="92"/>
  <c r="D62" i="92"/>
  <c r="D40" i="92"/>
  <c r="D22" i="92"/>
  <c r="D6" i="92"/>
  <c r="C43" i="92"/>
  <c r="D43" i="92"/>
  <c r="C8" i="92"/>
  <c r="C16" i="92"/>
  <c r="C24" i="92"/>
  <c r="C32" i="92"/>
  <c r="C40" i="92"/>
  <c r="C48" i="92"/>
  <c r="C56" i="92"/>
  <c r="C64" i="92"/>
  <c r="C72" i="92"/>
  <c r="C80" i="92"/>
  <c r="C88" i="92"/>
  <c r="C96" i="92"/>
  <c r="C104" i="92"/>
  <c r="C74" i="92"/>
  <c r="C10" i="92"/>
  <c r="C18" i="92"/>
  <c r="C26" i="92"/>
  <c r="C34" i="92"/>
  <c r="C42" i="92"/>
  <c r="C50" i="92"/>
  <c r="C58" i="92"/>
  <c r="C66" i="92"/>
  <c r="C82" i="92"/>
  <c r="C90" i="92"/>
  <c r="C98" i="92"/>
  <c r="C106" i="92"/>
  <c r="C105" i="92"/>
  <c r="C97" i="92"/>
  <c r="C89" i="92"/>
  <c r="C81" i="92"/>
  <c r="C73" i="92"/>
  <c r="C65" i="92"/>
  <c r="C57" i="92"/>
  <c r="C49" i="92"/>
  <c r="C41" i="92"/>
  <c r="C33" i="92"/>
  <c r="C25" i="92"/>
  <c r="C17" i="92"/>
  <c r="C9" i="92"/>
  <c r="C102" i="92"/>
  <c r="C38" i="92"/>
  <c r="C51" i="92"/>
  <c r="D51" i="92"/>
  <c r="C46" i="92"/>
  <c r="C94" i="92"/>
  <c r="C30" i="92"/>
  <c r="C67" i="92"/>
  <c r="D67" i="92"/>
  <c r="C27" i="92"/>
  <c r="D27" i="92"/>
  <c r="C31" i="92"/>
  <c r="C7" i="92"/>
  <c r="C78" i="92"/>
  <c r="C14" i="92"/>
  <c r="C19" i="92"/>
  <c r="D19" i="92"/>
  <c r="C39" i="92"/>
  <c r="C15" i="92"/>
  <c r="C22" i="92"/>
  <c r="D101" i="92"/>
  <c r="C101" i="92"/>
  <c r="D93" i="92"/>
  <c r="C93" i="92"/>
  <c r="D85" i="92"/>
  <c r="C85" i="92"/>
  <c r="D77" i="92"/>
  <c r="C77" i="92"/>
  <c r="D69" i="92"/>
  <c r="C69" i="92"/>
  <c r="D61" i="92"/>
  <c r="C61" i="92"/>
  <c r="D53" i="92"/>
  <c r="C53" i="92"/>
  <c r="D45" i="92"/>
  <c r="C45" i="92"/>
  <c r="D37" i="92"/>
  <c r="C37" i="92"/>
  <c r="D29" i="92"/>
  <c r="C29" i="92"/>
  <c r="C70" i="92"/>
  <c r="C6" i="92"/>
  <c r="C35" i="92"/>
  <c r="D35" i="92"/>
  <c r="C47" i="92"/>
  <c r="C23" i="92"/>
  <c r="C86" i="92"/>
  <c r="C62" i="92"/>
  <c r="C107" i="92"/>
  <c r="D107" i="92"/>
  <c r="C99" i="92"/>
  <c r="D99" i="92"/>
  <c r="C91" i="92"/>
  <c r="D91" i="92"/>
  <c r="C83" i="92"/>
  <c r="D83" i="92"/>
  <c r="C75" i="92"/>
  <c r="D75" i="92"/>
  <c r="C59" i="92"/>
  <c r="D59" i="92"/>
  <c r="C11" i="92"/>
  <c r="D11" i="92"/>
  <c r="C21" i="92"/>
  <c r="C13" i="92"/>
  <c r="C5" i="92"/>
  <c r="D106" i="92"/>
  <c r="D98" i="92"/>
  <c r="D90" i="92"/>
  <c r="D82" i="92"/>
  <c r="D74" i="92"/>
  <c r="D66" i="92"/>
  <c r="D58" i="92"/>
  <c r="D50" i="92"/>
  <c r="D42" i="92"/>
  <c r="D34" i="92"/>
  <c r="C108" i="92"/>
  <c r="C100" i="92"/>
  <c r="C92" i="92"/>
  <c r="C84" i="92"/>
  <c r="C76" i="92"/>
  <c r="C68" i="92"/>
  <c r="C60" i="92"/>
  <c r="C52" i="92"/>
  <c r="C44" i="92"/>
  <c r="C36" i="92"/>
  <c r="C28" i="92"/>
  <c r="C20" i="92"/>
  <c r="C12" i="92"/>
  <c r="D105" i="92"/>
  <c r="D97" i="92"/>
  <c r="D89" i="92"/>
  <c r="D81" i="92"/>
  <c r="D73" i="92"/>
  <c r="D65" i="92"/>
  <c r="D57" i="92"/>
  <c r="D49" i="92"/>
  <c r="D41" i="92"/>
  <c r="D33" i="92"/>
  <c r="D25" i="92"/>
  <c r="D17" i="92"/>
  <c r="D9" i="92"/>
  <c r="D103" i="92"/>
  <c r="D95" i="92"/>
  <c r="D87" i="92"/>
  <c r="D79" i="92"/>
  <c r="D71" i="92"/>
  <c r="D63" i="92"/>
  <c r="D55" i="92"/>
  <c r="D47" i="92"/>
  <c r="D39" i="92"/>
  <c r="D31" i="92"/>
  <c r="D23" i="92"/>
  <c r="D15" i="92"/>
  <c r="D7" i="92"/>
  <c r="AB4" i="92" l="1"/>
  <c r="AW4" i="92"/>
  <c r="AI4" i="92"/>
  <c r="U4" i="92"/>
  <c r="AP4" i="92"/>
  <c r="AR37" i="92"/>
  <c r="AK37" i="92"/>
  <c r="Y37" i="92"/>
  <c r="AD37" i="92"/>
  <c r="AR82" i="92"/>
  <c r="AK82" i="92"/>
  <c r="AD82" i="92"/>
  <c r="Y82" i="92"/>
  <c r="AK87" i="92"/>
  <c r="AR87" i="92"/>
  <c r="Y87" i="92"/>
  <c r="AD87" i="92"/>
  <c r="AU67" i="92"/>
  <c r="AW67" i="92" s="1"/>
  <c r="AN67" i="92"/>
  <c r="AP67" i="92" s="1"/>
  <c r="AG67" i="92"/>
  <c r="AI67" i="92" s="1"/>
  <c r="AU103" i="92"/>
  <c r="AW103" i="92" s="1"/>
  <c r="AN103" i="92"/>
  <c r="AP103" i="92" s="1"/>
  <c r="AG103" i="92"/>
  <c r="AI103" i="92" s="1"/>
  <c r="AU26" i="92"/>
  <c r="AW26" i="92" s="1"/>
  <c r="AN26" i="92"/>
  <c r="AP26" i="92" s="1"/>
  <c r="AG26" i="92"/>
  <c r="AI26" i="92" s="1"/>
  <c r="Q47" i="92"/>
  <c r="AS47" i="92"/>
  <c r="AL47" i="92"/>
  <c r="AE47" i="92"/>
  <c r="Q9" i="92"/>
  <c r="AS9" i="92"/>
  <c r="AL9" i="92"/>
  <c r="AE9" i="92"/>
  <c r="Q73" i="92"/>
  <c r="AS73" i="92"/>
  <c r="AL73" i="92"/>
  <c r="AE73" i="92"/>
  <c r="AR36" i="92"/>
  <c r="AK36" i="92"/>
  <c r="Y36" i="92"/>
  <c r="AD36" i="92"/>
  <c r="AR100" i="92"/>
  <c r="AK100" i="92"/>
  <c r="Y100" i="92"/>
  <c r="AD100" i="92"/>
  <c r="Q82" i="92"/>
  <c r="AS82" i="92"/>
  <c r="AL82" i="92"/>
  <c r="AE82" i="92"/>
  <c r="AR11" i="92"/>
  <c r="AK11" i="92"/>
  <c r="AD11" i="92"/>
  <c r="Y11" i="92"/>
  <c r="AR91" i="92"/>
  <c r="AK91" i="92"/>
  <c r="AD91" i="92"/>
  <c r="Y91" i="92"/>
  <c r="AR47" i="92"/>
  <c r="AT47" i="92" s="1"/>
  <c r="AK47" i="92"/>
  <c r="AM47" i="92" s="1"/>
  <c r="Y47" i="92"/>
  <c r="AD47" i="92"/>
  <c r="Q37" i="92"/>
  <c r="AS37" i="92"/>
  <c r="AL37" i="92"/>
  <c r="AE37" i="92"/>
  <c r="Q69" i="92"/>
  <c r="AS69" i="92"/>
  <c r="AL69" i="92"/>
  <c r="AE69" i="92"/>
  <c r="Q101" i="92"/>
  <c r="AS101" i="92"/>
  <c r="AL101" i="92"/>
  <c r="AE101" i="92"/>
  <c r="AK14" i="92"/>
  <c r="AR14" i="92"/>
  <c r="Y14" i="92"/>
  <c r="AD14" i="92"/>
  <c r="AR30" i="92"/>
  <c r="AK30" i="92"/>
  <c r="Y30" i="92"/>
  <c r="AD30" i="92"/>
  <c r="AR17" i="92"/>
  <c r="AK17" i="92"/>
  <c r="AD17" i="92"/>
  <c r="Y17" i="92"/>
  <c r="AR81" i="92"/>
  <c r="AK81" i="92"/>
  <c r="AD81" i="92"/>
  <c r="Y81" i="92"/>
  <c r="AR66" i="92"/>
  <c r="AK66" i="92"/>
  <c r="AD66" i="92"/>
  <c r="Y66" i="92"/>
  <c r="AR74" i="92"/>
  <c r="AK74" i="92"/>
  <c r="Y74" i="92"/>
  <c r="AD74" i="92"/>
  <c r="AR48" i="92"/>
  <c r="AK48" i="92"/>
  <c r="AD48" i="92"/>
  <c r="Y48" i="92"/>
  <c r="Q6" i="92"/>
  <c r="AS6" i="92"/>
  <c r="AL6" i="92"/>
  <c r="AE6" i="92"/>
  <c r="Q44" i="92"/>
  <c r="AS44" i="92"/>
  <c r="AL44" i="92"/>
  <c r="AE44" i="92"/>
  <c r="Q88" i="92"/>
  <c r="AL88" i="92"/>
  <c r="AS88" i="92"/>
  <c r="AE88" i="92"/>
  <c r="Q52" i="92"/>
  <c r="AS52" i="92"/>
  <c r="AL52" i="92"/>
  <c r="AE52" i="92"/>
  <c r="AR95" i="92"/>
  <c r="AK95" i="92"/>
  <c r="Y95" i="92"/>
  <c r="AD95" i="92"/>
  <c r="Q18" i="92"/>
  <c r="AS18" i="92"/>
  <c r="AL18" i="92"/>
  <c r="AE18" i="92"/>
  <c r="Q102" i="92"/>
  <c r="AS102" i="92"/>
  <c r="AL102" i="92"/>
  <c r="AE102" i="92"/>
  <c r="AU96" i="92"/>
  <c r="AW96" i="92" s="1"/>
  <c r="AN96" i="92"/>
  <c r="AP96" i="92" s="1"/>
  <c r="AG96" i="92"/>
  <c r="AI96" i="92" s="1"/>
  <c r="AU37" i="92"/>
  <c r="AW37" i="92" s="1"/>
  <c r="AN37" i="92"/>
  <c r="AP37" i="92" s="1"/>
  <c r="AG37" i="92"/>
  <c r="AI37" i="92" s="1"/>
  <c r="AU55" i="92"/>
  <c r="AW55" i="92" s="1"/>
  <c r="AN55" i="92"/>
  <c r="AP55" i="92" s="1"/>
  <c r="AG55" i="92"/>
  <c r="AI55" i="92" s="1"/>
  <c r="AU56" i="92"/>
  <c r="AW56" i="92" s="1"/>
  <c r="AN56" i="92"/>
  <c r="AP56" i="92" s="1"/>
  <c r="AG56" i="92"/>
  <c r="AI56" i="92" s="1"/>
  <c r="AU16" i="92"/>
  <c r="AW16" i="92" s="1"/>
  <c r="AN16" i="92"/>
  <c r="AP16" i="92" s="1"/>
  <c r="AG16" i="92"/>
  <c r="AI16" i="92" s="1"/>
  <c r="AU5" i="92"/>
  <c r="AW5" i="92" s="1"/>
  <c r="AN5" i="92"/>
  <c r="AP5" i="92" s="1"/>
  <c r="AG5" i="92"/>
  <c r="AI5" i="92" s="1"/>
  <c r="AU90" i="92"/>
  <c r="AW90" i="92" s="1"/>
  <c r="AN90" i="92"/>
  <c r="AP90" i="92" s="1"/>
  <c r="AG90" i="92"/>
  <c r="AI90" i="92" s="1"/>
  <c r="AU19" i="92"/>
  <c r="AW19" i="92" s="1"/>
  <c r="AN19" i="92"/>
  <c r="AP19" i="92" s="1"/>
  <c r="AG19" i="92"/>
  <c r="AI19" i="92" s="1"/>
  <c r="AU72" i="92"/>
  <c r="AW72" i="92" s="1"/>
  <c r="AN72" i="92"/>
  <c r="AP72" i="92" s="1"/>
  <c r="AG72" i="92"/>
  <c r="AI72" i="92" s="1"/>
  <c r="AU107" i="92"/>
  <c r="AW107" i="92" s="1"/>
  <c r="AN107" i="92"/>
  <c r="AP107" i="92" s="1"/>
  <c r="AG107" i="92"/>
  <c r="AI107" i="92" s="1"/>
  <c r="AU108" i="92"/>
  <c r="AW108" i="92" s="1"/>
  <c r="AN108" i="92"/>
  <c r="AP108" i="92" s="1"/>
  <c r="AG108" i="92"/>
  <c r="AI108" i="92" s="1"/>
  <c r="AU14" i="92"/>
  <c r="AW14" i="92" s="1"/>
  <c r="AN14" i="92"/>
  <c r="AP14" i="92" s="1"/>
  <c r="AG14" i="92"/>
  <c r="AI14" i="92" s="1"/>
  <c r="AU92" i="92"/>
  <c r="AW92" i="92" s="1"/>
  <c r="AN92" i="92"/>
  <c r="AP92" i="92" s="1"/>
  <c r="AG92" i="92"/>
  <c r="AI92" i="92" s="1"/>
  <c r="Q65" i="92"/>
  <c r="AS65" i="92"/>
  <c r="AL65" i="92"/>
  <c r="AE65" i="92"/>
  <c r="AR101" i="92"/>
  <c r="AT101" i="92" s="1"/>
  <c r="AK101" i="92"/>
  <c r="Y101" i="92"/>
  <c r="AD101" i="92"/>
  <c r="AR56" i="92"/>
  <c r="AK56" i="92"/>
  <c r="AD56" i="92"/>
  <c r="Y56" i="92"/>
  <c r="Q30" i="92"/>
  <c r="R30" i="92" s="1"/>
  <c r="AS30" i="92"/>
  <c r="AL30" i="92"/>
  <c r="AE30" i="92"/>
  <c r="AU41" i="92"/>
  <c r="AW41" i="92" s="1"/>
  <c r="AN41" i="92"/>
  <c r="AP41" i="92" s="1"/>
  <c r="AG41" i="92"/>
  <c r="AI41" i="92" s="1"/>
  <c r="Q55" i="92"/>
  <c r="AL55" i="92"/>
  <c r="AS55" i="92"/>
  <c r="AE55" i="92"/>
  <c r="Q17" i="92"/>
  <c r="AS17" i="92"/>
  <c r="AL17" i="92"/>
  <c r="AE17" i="92"/>
  <c r="Q81" i="92"/>
  <c r="AS81" i="92"/>
  <c r="AL81" i="92"/>
  <c r="AE81" i="92"/>
  <c r="AR44" i="92"/>
  <c r="AK44" i="92"/>
  <c r="Y44" i="92"/>
  <c r="AD44" i="92"/>
  <c r="AR108" i="92"/>
  <c r="AK108" i="92"/>
  <c r="Y108" i="92"/>
  <c r="AD108" i="92"/>
  <c r="Q90" i="92"/>
  <c r="AS90" i="92"/>
  <c r="AL90" i="92"/>
  <c r="AE90" i="92"/>
  <c r="Q59" i="92"/>
  <c r="AS59" i="92"/>
  <c r="AL59" i="92"/>
  <c r="AE59" i="92"/>
  <c r="Q99" i="92"/>
  <c r="AS99" i="92"/>
  <c r="AE99" i="92"/>
  <c r="AL99" i="92"/>
  <c r="Q35" i="92"/>
  <c r="AS35" i="92"/>
  <c r="AL35" i="92"/>
  <c r="AE35" i="92"/>
  <c r="AR45" i="92"/>
  <c r="AK45" i="92"/>
  <c r="Y45" i="92"/>
  <c r="AD45" i="92"/>
  <c r="AR77" i="92"/>
  <c r="AK77" i="92"/>
  <c r="Y77" i="92"/>
  <c r="AD77" i="92"/>
  <c r="AR78" i="92"/>
  <c r="AK78" i="92"/>
  <c r="Y78" i="92"/>
  <c r="AD78" i="92"/>
  <c r="AR94" i="92"/>
  <c r="AK94" i="92"/>
  <c r="Y94" i="92"/>
  <c r="AD94" i="92"/>
  <c r="AR25" i="92"/>
  <c r="AK25" i="92"/>
  <c r="AD25" i="92"/>
  <c r="Y25" i="92"/>
  <c r="AR89" i="92"/>
  <c r="AK89" i="92"/>
  <c r="AD89" i="92"/>
  <c r="Y89" i="92"/>
  <c r="AR58" i="92"/>
  <c r="AK58" i="92"/>
  <c r="AD58" i="92"/>
  <c r="Y58" i="92"/>
  <c r="AR104" i="92"/>
  <c r="AK104" i="92"/>
  <c r="AD104" i="92"/>
  <c r="Y104" i="92"/>
  <c r="AR40" i="92"/>
  <c r="AK40" i="92"/>
  <c r="AD40" i="92"/>
  <c r="Y40" i="92"/>
  <c r="Q22" i="92"/>
  <c r="AS22" i="92"/>
  <c r="AL22" i="92"/>
  <c r="AE22" i="92"/>
  <c r="Q64" i="92"/>
  <c r="AL64" i="92"/>
  <c r="AE64" i="92"/>
  <c r="AS64" i="92"/>
  <c r="Q12" i="92"/>
  <c r="AS12" i="92"/>
  <c r="AE12" i="92"/>
  <c r="AL12" i="92"/>
  <c r="Q72" i="92"/>
  <c r="AS72" i="92"/>
  <c r="AL72" i="92"/>
  <c r="AE72" i="92"/>
  <c r="AR103" i="92"/>
  <c r="AK103" i="92"/>
  <c r="AD103" i="92"/>
  <c r="Y103" i="92"/>
  <c r="Q36" i="92"/>
  <c r="AS36" i="92"/>
  <c r="AE36" i="92"/>
  <c r="AL36" i="92"/>
  <c r="Q20" i="92"/>
  <c r="AS20" i="92"/>
  <c r="AE20" i="92"/>
  <c r="AL20" i="92"/>
  <c r="AU51" i="92"/>
  <c r="AW51" i="92" s="1"/>
  <c r="AN51" i="92"/>
  <c r="AP51" i="92" s="1"/>
  <c r="AG51" i="92"/>
  <c r="AI51" i="92" s="1"/>
  <c r="AU97" i="92"/>
  <c r="AW97" i="92" s="1"/>
  <c r="AN97" i="92"/>
  <c r="AP97" i="92" s="1"/>
  <c r="AG97" i="92"/>
  <c r="AI97" i="92" s="1"/>
  <c r="AU104" i="92"/>
  <c r="AW104" i="92" s="1"/>
  <c r="AN104" i="92"/>
  <c r="AP104" i="92" s="1"/>
  <c r="AG104" i="92"/>
  <c r="AI104" i="92" s="1"/>
  <c r="AU9" i="92"/>
  <c r="AW9" i="92" s="1"/>
  <c r="AN9" i="92"/>
  <c r="AP9" i="92" s="1"/>
  <c r="AG9" i="92"/>
  <c r="AI9" i="92" s="1"/>
  <c r="AU75" i="92"/>
  <c r="AW75" i="92" s="1"/>
  <c r="AN75" i="92"/>
  <c r="AP75" i="92" s="1"/>
  <c r="AG75" i="92"/>
  <c r="AI75" i="92" s="1"/>
  <c r="AU48" i="92"/>
  <c r="AW48" i="92" s="1"/>
  <c r="AN48" i="92"/>
  <c r="AP48" i="92" s="1"/>
  <c r="AG48" i="92"/>
  <c r="AI48" i="92" s="1"/>
  <c r="AU61" i="92"/>
  <c r="AW61" i="92" s="1"/>
  <c r="AN61" i="92"/>
  <c r="AP61" i="92" s="1"/>
  <c r="AG61" i="92"/>
  <c r="AI61" i="92" s="1"/>
  <c r="AU32" i="92"/>
  <c r="AW32" i="92" s="1"/>
  <c r="AN32" i="92"/>
  <c r="AP32" i="92" s="1"/>
  <c r="AG32" i="92"/>
  <c r="AI32" i="92" s="1"/>
  <c r="AU25" i="92"/>
  <c r="AW25" i="92" s="1"/>
  <c r="AN25" i="92"/>
  <c r="AP25" i="92" s="1"/>
  <c r="AG25" i="92"/>
  <c r="AI25" i="92" s="1"/>
  <c r="AU84" i="92"/>
  <c r="AW84" i="92" s="1"/>
  <c r="AN84" i="92"/>
  <c r="AP84" i="92" s="1"/>
  <c r="AG84" i="92"/>
  <c r="AI84" i="92" s="1"/>
  <c r="AU68" i="92"/>
  <c r="AW68" i="92" s="1"/>
  <c r="AN68" i="92"/>
  <c r="AP68" i="92" s="1"/>
  <c r="AG68" i="92"/>
  <c r="AI68" i="92" s="1"/>
  <c r="AU94" i="92"/>
  <c r="AW94" i="92" s="1"/>
  <c r="AN94" i="92"/>
  <c r="AP94" i="92" s="1"/>
  <c r="AG94" i="92"/>
  <c r="AI94" i="92" s="1"/>
  <c r="AU52" i="92"/>
  <c r="AW52" i="92" s="1"/>
  <c r="AG52" i="92"/>
  <c r="AI52" i="92" s="1"/>
  <c r="AN52" i="92"/>
  <c r="AP52" i="92" s="1"/>
  <c r="AR28" i="92"/>
  <c r="AK28" i="92"/>
  <c r="Y28" i="92"/>
  <c r="AD28" i="92"/>
  <c r="Q91" i="92"/>
  <c r="AS91" i="92"/>
  <c r="AE91" i="92"/>
  <c r="AL91" i="92"/>
  <c r="AR9" i="92"/>
  <c r="AK9" i="92"/>
  <c r="AM9" i="92" s="1"/>
  <c r="AD9" i="92"/>
  <c r="AF9" i="92" s="1"/>
  <c r="Y9" i="92"/>
  <c r="AU43" i="92"/>
  <c r="AW43" i="92" s="1"/>
  <c r="AN43" i="92"/>
  <c r="AP43" i="92" s="1"/>
  <c r="AG43" i="92"/>
  <c r="AI43" i="92" s="1"/>
  <c r="AU30" i="92"/>
  <c r="AW30" i="92" s="1"/>
  <c r="AN30" i="92"/>
  <c r="AP30" i="92" s="1"/>
  <c r="AG30" i="92"/>
  <c r="AI30" i="92" s="1"/>
  <c r="Q63" i="92"/>
  <c r="AL63" i="92"/>
  <c r="AS63" i="92"/>
  <c r="AE63" i="92"/>
  <c r="Q25" i="92"/>
  <c r="AS25" i="92"/>
  <c r="AL25" i="92"/>
  <c r="AE25" i="92"/>
  <c r="Q89" i="92"/>
  <c r="AS89" i="92"/>
  <c r="AL89" i="92"/>
  <c r="AE89" i="92"/>
  <c r="AR52" i="92"/>
  <c r="AK52" i="92"/>
  <c r="Y52" i="92"/>
  <c r="AD52" i="92"/>
  <c r="Q34" i="92"/>
  <c r="AS34" i="92"/>
  <c r="AL34" i="92"/>
  <c r="AE34" i="92"/>
  <c r="Q98" i="92"/>
  <c r="AS98" i="92"/>
  <c r="AL98" i="92"/>
  <c r="AE98" i="92"/>
  <c r="AR59" i="92"/>
  <c r="AK59" i="92"/>
  <c r="AD59" i="92"/>
  <c r="AF59" i="92" s="1"/>
  <c r="Y59" i="92"/>
  <c r="AR99" i="92"/>
  <c r="AK99" i="92"/>
  <c r="AM99" i="92" s="1"/>
  <c r="AD99" i="92"/>
  <c r="AF99" i="92" s="1"/>
  <c r="Y99" i="92"/>
  <c r="AR35" i="92"/>
  <c r="AT35" i="92" s="1"/>
  <c r="AK35" i="92"/>
  <c r="AD35" i="92"/>
  <c r="AF35" i="92" s="1"/>
  <c r="Y35" i="92"/>
  <c r="Q45" i="92"/>
  <c r="AS45" i="92"/>
  <c r="AL45" i="92"/>
  <c r="AE45" i="92"/>
  <c r="Q77" i="92"/>
  <c r="AS77" i="92"/>
  <c r="AL77" i="92"/>
  <c r="AE77" i="92"/>
  <c r="AR46" i="92"/>
  <c r="Y46" i="92"/>
  <c r="AD46" i="92"/>
  <c r="AK46" i="92"/>
  <c r="AR33" i="92"/>
  <c r="AK33" i="92"/>
  <c r="AD33" i="92"/>
  <c r="Y33" i="92"/>
  <c r="AR97" i="92"/>
  <c r="AK97" i="92"/>
  <c r="AD97" i="92"/>
  <c r="Y97" i="92"/>
  <c r="AR50" i="92"/>
  <c r="AK50" i="92"/>
  <c r="AD50" i="92"/>
  <c r="Y50" i="92"/>
  <c r="AR96" i="92"/>
  <c r="AK96" i="92"/>
  <c r="AD96" i="92"/>
  <c r="Y96" i="92"/>
  <c r="AR32" i="92"/>
  <c r="AK32" i="92"/>
  <c r="AD32" i="92"/>
  <c r="Y32" i="92"/>
  <c r="Q40" i="92"/>
  <c r="AS40" i="92"/>
  <c r="AL40" i="92"/>
  <c r="AE40" i="92"/>
  <c r="Q86" i="92"/>
  <c r="AS86" i="92"/>
  <c r="AL86" i="92"/>
  <c r="AE86" i="92"/>
  <c r="Q28" i="92"/>
  <c r="AS28" i="92"/>
  <c r="AE28" i="92"/>
  <c r="AL28" i="92"/>
  <c r="Q94" i="92"/>
  <c r="AS94" i="92"/>
  <c r="AL94" i="92"/>
  <c r="AE94" i="92"/>
  <c r="Q16" i="92"/>
  <c r="AS16" i="92"/>
  <c r="AL16" i="92"/>
  <c r="AE16" i="92"/>
  <c r="Q56" i="92"/>
  <c r="AL56" i="92"/>
  <c r="AS56" i="92"/>
  <c r="AE56" i="92"/>
  <c r="AU42" i="92"/>
  <c r="AW42" i="92" s="1"/>
  <c r="AN42" i="92"/>
  <c r="AP42" i="92" s="1"/>
  <c r="AG42" i="92"/>
  <c r="AI42" i="92" s="1"/>
  <c r="AU40" i="92"/>
  <c r="AW40" i="92" s="1"/>
  <c r="AN40" i="92"/>
  <c r="AP40" i="92" s="1"/>
  <c r="AG40" i="92"/>
  <c r="AI40" i="92" s="1"/>
  <c r="AU106" i="92"/>
  <c r="AW106" i="92" s="1"/>
  <c r="AN106" i="92"/>
  <c r="AP106" i="92" s="1"/>
  <c r="AG106" i="92"/>
  <c r="AI106" i="92" s="1"/>
  <c r="AU66" i="92"/>
  <c r="AW66" i="92" s="1"/>
  <c r="AN66" i="92"/>
  <c r="AP66" i="92" s="1"/>
  <c r="AG66" i="92"/>
  <c r="AI66" i="92" s="1"/>
  <c r="AU73" i="92"/>
  <c r="AW73" i="92" s="1"/>
  <c r="AN73" i="92"/>
  <c r="AP73" i="92" s="1"/>
  <c r="AG73" i="92"/>
  <c r="AI73" i="92" s="1"/>
  <c r="AU24" i="92"/>
  <c r="AW24" i="92" s="1"/>
  <c r="AN24" i="92"/>
  <c r="AP24" i="92" s="1"/>
  <c r="AG24" i="92"/>
  <c r="AI24" i="92" s="1"/>
  <c r="AU10" i="92"/>
  <c r="AW10" i="92" s="1"/>
  <c r="AN10" i="92"/>
  <c r="AP10" i="92" s="1"/>
  <c r="AG10" i="92"/>
  <c r="AI10" i="92" s="1"/>
  <c r="AU23" i="92"/>
  <c r="AW23" i="92" s="1"/>
  <c r="AN23" i="92"/>
  <c r="AP23" i="92" s="1"/>
  <c r="AG23" i="92"/>
  <c r="AI23" i="92" s="1"/>
  <c r="AU79" i="92"/>
  <c r="AW79" i="92" s="1"/>
  <c r="AN79" i="92"/>
  <c r="AP79" i="92" s="1"/>
  <c r="AG79" i="92"/>
  <c r="AI79" i="92" s="1"/>
  <c r="AU89" i="92"/>
  <c r="AW89" i="92" s="1"/>
  <c r="AN89" i="92"/>
  <c r="AP89" i="92" s="1"/>
  <c r="AG89" i="92"/>
  <c r="AI89" i="92" s="1"/>
  <c r="AU28" i="92"/>
  <c r="AW28" i="92" s="1"/>
  <c r="AN28" i="92"/>
  <c r="AP28" i="92" s="1"/>
  <c r="AG28" i="92"/>
  <c r="AI28" i="92" s="1"/>
  <c r="AU36" i="92"/>
  <c r="AW36" i="92" s="1"/>
  <c r="AN36" i="92"/>
  <c r="AP36" i="92" s="1"/>
  <c r="AG36" i="92"/>
  <c r="AI36" i="92" s="1"/>
  <c r="AU78" i="92"/>
  <c r="AW78" i="92" s="1"/>
  <c r="AN78" i="92"/>
  <c r="AP78" i="92" s="1"/>
  <c r="AG78" i="92"/>
  <c r="AI78" i="92" s="1"/>
  <c r="AU12" i="92"/>
  <c r="AW12" i="92" s="1"/>
  <c r="AN12" i="92"/>
  <c r="AP12" i="92" s="1"/>
  <c r="AG12" i="92"/>
  <c r="AI12" i="92" s="1"/>
  <c r="AK23" i="92"/>
  <c r="AR23" i="92"/>
  <c r="Y23" i="92"/>
  <c r="AD23" i="92"/>
  <c r="AR67" i="92"/>
  <c r="AK67" i="92"/>
  <c r="AD67" i="92"/>
  <c r="Y67" i="92"/>
  <c r="AR54" i="92"/>
  <c r="AD54" i="92"/>
  <c r="Y54" i="92"/>
  <c r="AK54" i="92"/>
  <c r="AU20" i="92"/>
  <c r="AW20" i="92" s="1"/>
  <c r="AN20" i="92"/>
  <c r="AP20" i="92" s="1"/>
  <c r="AG20" i="92"/>
  <c r="AI20" i="92" s="1"/>
  <c r="Q7" i="92"/>
  <c r="Q71" i="92"/>
  <c r="AS71" i="92"/>
  <c r="AL71" i="92"/>
  <c r="AE71" i="92"/>
  <c r="Q33" i="92"/>
  <c r="AS33" i="92"/>
  <c r="AL33" i="92"/>
  <c r="AE33" i="92"/>
  <c r="Q97" i="92"/>
  <c r="AS97" i="92"/>
  <c r="AL97" i="92"/>
  <c r="AE97" i="92"/>
  <c r="AR60" i="92"/>
  <c r="AK60" i="92"/>
  <c r="Y60" i="92"/>
  <c r="AD60" i="92"/>
  <c r="Q42" i="92"/>
  <c r="AS42" i="92"/>
  <c r="AL42" i="92"/>
  <c r="AE42" i="92"/>
  <c r="Q106" i="92"/>
  <c r="AS106" i="92"/>
  <c r="AL106" i="92"/>
  <c r="AE106" i="92"/>
  <c r="Q75" i="92"/>
  <c r="AS75" i="92"/>
  <c r="AL75" i="92"/>
  <c r="AE75" i="92"/>
  <c r="Q107" i="92"/>
  <c r="AS107" i="92"/>
  <c r="AL107" i="92"/>
  <c r="AE107" i="92"/>
  <c r="AK6" i="92"/>
  <c r="AR6" i="92"/>
  <c r="AT6" i="92" s="1"/>
  <c r="AD6" i="92"/>
  <c r="Y6" i="92"/>
  <c r="AR53" i="92"/>
  <c r="AK53" i="92"/>
  <c r="Y53" i="92"/>
  <c r="AD53" i="92"/>
  <c r="AR85" i="92"/>
  <c r="AK85" i="92"/>
  <c r="Y85" i="92"/>
  <c r="AD85" i="92"/>
  <c r="AK22" i="92"/>
  <c r="AR22" i="92"/>
  <c r="AT22" i="92" s="1"/>
  <c r="Y22" i="92"/>
  <c r="AD22" i="92"/>
  <c r="AR31" i="92"/>
  <c r="AK31" i="92"/>
  <c r="Y31" i="92"/>
  <c r="AD31" i="92"/>
  <c r="Q51" i="92"/>
  <c r="AS51" i="92"/>
  <c r="AL51" i="92"/>
  <c r="AE51" i="92"/>
  <c r="AR41" i="92"/>
  <c r="AK41" i="92"/>
  <c r="AD41" i="92"/>
  <c r="Y41" i="92"/>
  <c r="AR105" i="92"/>
  <c r="AK105" i="92"/>
  <c r="AD105" i="92"/>
  <c r="Y105" i="92"/>
  <c r="AR42" i="92"/>
  <c r="AT42" i="92" s="1"/>
  <c r="AK42" i="92"/>
  <c r="AM42" i="92" s="1"/>
  <c r="Y42" i="92"/>
  <c r="AD42" i="92"/>
  <c r="AF42" i="92" s="1"/>
  <c r="AR88" i="92"/>
  <c r="AK88" i="92"/>
  <c r="AM88" i="92" s="1"/>
  <c r="AD88" i="92"/>
  <c r="Y88" i="92"/>
  <c r="AR24" i="92"/>
  <c r="AK24" i="92"/>
  <c r="AD24" i="92"/>
  <c r="Y24" i="92"/>
  <c r="Q62" i="92"/>
  <c r="AS62" i="92"/>
  <c r="AL62" i="92"/>
  <c r="AE62" i="92"/>
  <c r="Q108" i="92"/>
  <c r="R108" i="92" s="1"/>
  <c r="AS108" i="92"/>
  <c r="AL108" i="92"/>
  <c r="AE108" i="92"/>
  <c r="Q48" i="92"/>
  <c r="AS48" i="92"/>
  <c r="AL48" i="92"/>
  <c r="AE48" i="92"/>
  <c r="AK55" i="92"/>
  <c r="AM55" i="92" s="1"/>
  <c r="AR55" i="92"/>
  <c r="AT55" i="92" s="1"/>
  <c r="AD55" i="92"/>
  <c r="Y55" i="92"/>
  <c r="Q32" i="92"/>
  <c r="AL32" i="92"/>
  <c r="AS32" i="92"/>
  <c r="AE32" i="92"/>
  <c r="Q78" i="92"/>
  <c r="R78" i="92" s="1"/>
  <c r="AS78" i="92"/>
  <c r="AL78" i="92"/>
  <c r="AE78" i="92"/>
  <c r="AN50" i="92"/>
  <c r="AP50" i="92" s="1"/>
  <c r="AG50" i="92"/>
  <c r="AI50" i="92" s="1"/>
  <c r="AU50" i="92"/>
  <c r="AW50" i="92" s="1"/>
  <c r="AU59" i="92"/>
  <c r="AW59" i="92" s="1"/>
  <c r="AN59" i="92"/>
  <c r="AP59" i="92" s="1"/>
  <c r="AG59" i="92"/>
  <c r="AI59" i="92" s="1"/>
  <c r="AU45" i="92"/>
  <c r="AW45" i="92" s="1"/>
  <c r="AN45" i="92"/>
  <c r="AP45" i="92" s="1"/>
  <c r="AG45" i="92"/>
  <c r="AI45" i="92" s="1"/>
  <c r="AU63" i="92"/>
  <c r="AW63" i="92" s="1"/>
  <c r="AN63" i="92"/>
  <c r="AP63" i="92" s="1"/>
  <c r="AG63" i="92"/>
  <c r="AI63" i="92" s="1"/>
  <c r="AN18" i="92"/>
  <c r="AP18" i="92" s="1"/>
  <c r="AG18" i="92"/>
  <c r="AI18" i="92" s="1"/>
  <c r="AU18" i="92"/>
  <c r="AW18" i="92" s="1"/>
  <c r="AU47" i="92"/>
  <c r="AW47" i="92" s="1"/>
  <c r="AN47" i="92"/>
  <c r="AP47" i="92" s="1"/>
  <c r="AG47" i="92"/>
  <c r="AI47" i="92" s="1"/>
  <c r="AU21" i="92"/>
  <c r="AW21" i="92" s="1"/>
  <c r="AN21" i="92"/>
  <c r="AP21" i="92" s="1"/>
  <c r="AG21" i="92"/>
  <c r="AI21" i="92" s="1"/>
  <c r="AU95" i="92"/>
  <c r="AW95" i="92" s="1"/>
  <c r="AN95" i="92"/>
  <c r="AP95" i="92" s="1"/>
  <c r="AG95" i="92"/>
  <c r="AI95" i="92" s="1"/>
  <c r="AU77" i="92"/>
  <c r="AW77" i="92" s="1"/>
  <c r="AN77" i="92"/>
  <c r="AP77" i="92" s="1"/>
  <c r="AG77" i="92"/>
  <c r="AI77" i="92" s="1"/>
  <c r="AU34" i="92"/>
  <c r="AW34" i="92" s="1"/>
  <c r="AN34" i="92"/>
  <c r="AP34" i="92" s="1"/>
  <c r="AG34" i="92"/>
  <c r="AI34" i="92" s="1"/>
  <c r="AU100" i="92"/>
  <c r="AW100" i="92" s="1"/>
  <c r="AN100" i="92"/>
  <c r="AP100" i="92" s="1"/>
  <c r="AG100" i="92"/>
  <c r="AI100" i="92" s="1"/>
  <c r="AU102" i="92"/>
  <c r="AW102" i="92" s="1"/>
  <c r="AN102" i="92"/>
  <c r="AP102" i="92" s="1"/>
  <c r="AG102" i="92"/>
  <c r="AI102" i="92" s="1"/>
  <c r="AU62" i="92"/>
  <c r="AW62" i="92" s="1"/>
  <c r="AN62" i="92"/>
  <c r="AP62" i="92" s="1"/>
  <c r="AG62" i="92"/>
  <c r="AI62" i="92" s="1"/>
  <c r="Q39" i="92"/>
  <c r="AS39" i="92"/>
  <c r="AL39" i="92"/>
  <c r="AE39" i="92"/>
  <c r="Q74" i="92"/>
  <c r="AS74" i="92"/>
  <c r="AL74" i="92"/>
  <c r="AE74" i="92"/>
  <c r="AR19" i="92"/>
  <c r="AK19" i="92"/>
  <c r="AD19" i="92"/>
  <c r="Y19" i="92"/>
  <c r="AR43" i="92"/>
  <c r="AK43" i="92"/>
  <c r="AD43" i="92"/>
  <c r="Y43" i="92"/>
  <c r="Q24" i="92"/>
  <c r="AL24" i="92"/>
  <c r="AS24" i="92"/>
  <c r="AE24" i="92"/>
  <c r="Q80" i="92"/>
  <c r="AS80" i="92"/>
  <c r="AL80" i="92"/>
  <c r="AE80" i="92"/>
  <c r="AU27" i="92"/>
  <c r="AW27" i="92" s="1"/>
  <c r="AN27" i="92"/>
  <c r="AP27" i="92" s="1"/>
  <c r="AG27" i="92"/>
  <c r="AI27" i="92" s="1"/>
  <c r="Q15" i="92"/>
  <c r="AS15" i="92"/>
  <c r="AL15" i="92"/>
  <c r="AE15" i="92"/>
  <c r="Q79" i="92"/>
  <c r="AS79" i="92"/>
  <c r="AL79" i="92"/>
  <c r="AE79" i="92"/>
  <c r="Q41" i="92"/>
  <c r="R41" i="92" s="1"/>
  <c r="AS41" i="92"/>
  <c r="AL41" i="92"/>
  <c r="AE41" i="92"/>
  <c r="Q105" i="92"/>
  <c r="AS105" i="92"/>
  <c r="AL105" i="92"/>
  <c r="AE105" i="92"/>
  <c r="AR68" i="92"/>
  <c r="AK68" i="92"/>
  <c r="Y68" i="92"/>
  <c r="AD68" i="92"/>
  <c r="Q50" i="92"/>
  <c r="AS50" i="92"/>
  <c r="AL50" i="92"/>
  <c r="AE50" i="92"/>
  <c r="R5" i="92"/>
  <c r="AR5" i="92"/>
  <c r="AT5" i="92" s="1"/>
  <c r="AK5" i="92"/>
  <c r="AM5" i="92" s="1"/>
  <c r="Y5" i="92"/>
  <c r="AD5" i="92"/>
  <c r="AF5" i="92" s="1"/>
  <c r="AR75" i="92"/>
  <c r="AT75" i="92" s="1"/>
  <c r="AK75" i="92"/>
  <c r="AM75" i="92" s="1"/>
  <c r="AD75" i="92"/>
  <c r="Y75" i="92"/>
  <c r="AR107" i="92"/>
  <c r="AT107" i="92" s="1"/>
  <c r="AK107" i="92"/>
  <c r="AD107" i="92"/>
  <c r="Y107" i="92"/>
  <c r="AR70" i="92"/>
  <c r="Y70" i="92"/>
  <c r="AD70" i="92"/>
  <c r="AK70" i="92"/>
  <c r="Q53" i="92"/>
  <c r="AS53" i="92"/>
  <c r="AL53" i="92"/>
  <c r="AE53" i="92"/>
  <c r="Q85" i="92"/>
  <c r="AS85" i="92"/>
  <c r="AL85" i="92"/>
  <c r="AE85" i="92"/>
  <c r="AK15" i="92"/>
  <c r="AM15" i="92" s="1"/>
  <c r="AR15" i="92"/>
  <c r="AD15" i="92"/>
  <c r="Y15" i="92"/>
  <c r="Q27" i="92"/>
  <c r="AS27" i="92"/>
  <c r="AL27" i="92"/>
  <c r="AE27" i="92"/>
  <c r="AR51" i="92"/>
  <c r="AT51" i="92" s="1"/>
  <c r="AK51" i="92"/>
  <c r="AM51" i="92" s="1"/>
  <c r="AD51" i="92"/>
  <c r="AF51" i="92" s="1"/>
  <c r="Y51" i="92"/>
  <c r="AR49" i="92"/>
  <c r="AK49" i="92"/>
  <c r="AD49" i="92"/>
  <c r="Y49" i="92"/>
  <c r="AR106" i="92"/>
  <c r="AT106" i="92" s="1"/>
  <c r="AK106" i="92"/>
  <c r="AD106" i="92"/>
  <c r="AF106" i="92" s="1"/>
  <c r="Y106" i="92"/>
  <c r="AR34" i="92"/>
  <c r="AT34" i="92" s="1"/>
  <c r="AK34" i="92"/>
  <c r="AD34" i="92"/>
  <c r="AF34" i="92" s="1"/>
  <c r="Y34" i="92"/>
  <c r="AR80" i="92"/>
  <c r="AT80" i="92" s="1"/>
  <c r="AK80" i="92"/>
  <c r="AM80" i="92" s="1"/>
  <c r="AD80" i="92"/>
  <c r="AF80" i="92" s="1"/>
  <c r="Y80" i="92"/>
  <c r="AR16" i="92"/>
  <c r="AT16" i="92" s="1"/>
  <c r="AK16" i="92"/>
  <c r="AM16" i="92" s="1"/>
  <c r="AD16" i="92"/>
  <c r="AF16" i="92" s="1"/>
  <c r="Y16" i="92"/>
  <c r="Q84" i="92"/>
  <c r="AS84" i="92"/>
  <c r="AE84" i="92"/>
  <c r="AL84" i="92"/>
  <c r="Q10" i="92"/>
  <c r="AS10" i="92"/>
  <c r="AL10" i="92"/>
  <c r="AE10" i="92"/>
  <c r="Q70" i="92"/>
  <c r="AS70" i="92"/>
  <c r="AL70" i="92"/>
  <c r="AE70" i="92"/>
  <c r="AR63" i="92"/>
  <c r="AT63" i="92" s="1"/>
  <c r="AK63" i="92"/>
  <c r="AM63" i="92" s="1"/>
  <c r="Y63" i="92"/>
  <c r="AD63" i="92"/>
  <c r="AF63" i="92" s="1"/>
  <c r="Q54" i="92"/>
  <c r="AS54" i="92"/>
  <c r="AL54" i="92"/>
  <c r="AE54" i="92"/>
  <c r="Q100" i="92"/>
  <c r="R100" i="92" s="1"/>
  <c r="AS100" i="92"/>
  <c r="AE100" i="92"/>
  <c r="AL100" i="92"/>
  <c r="AU80" i="92"/>
  <c r="AW80" i="92" s="1"/>
  <c r="AN80" i="92"/>
  <c r="AP80" i="92" s="1"/>
  <c r="AG80" i="92"/>
  <c r="AI80" i="92" s="1"/>
  <c r="AU99" i="92"/>
  <c r="AW99" i="92" s="1"/>
  <c r="AN99" i="92"/>
  <c r="AP99" i="92" s="1"/>
  <c r="AG99" i="92"/>
  <c r="AI99" i="92" s="1"/>
  <c r="AU105" i="92"/>
  <c r="AW105" i="92" s="1"/>
  <c r="AN105" i="92"/>
  <c r="AP105" i="92" s="1"/>
  <c r="AG105" i="92"/>
  <c r="AI105" i="92" s="1"/>
  <c r="AU101" i="92"/>
  <c r="AW101" i="92" s="1"/>
  <c r="AN101" i="92"/>
  <c r="AP101" i="92" s="1"/>
  <c r="AG101" i="92"/>
  <c r="AI101" i="92" s="1"/>
  <c r="AN82" i="92"/>
  <c r="AP82" i="92" s="1"/>
  <c r="AU82" i="92"/>
  <c r="AW82" i="92" s="1"/>
  <c r="AG82" i="92"/>
  <c r="AI82" i="92" s="1"/>
  <c r="AU53" i="92"/>
  <c r="AW53" i="92" s="1"/>
  <c r="AN53" i="92"/>
  <c r="AP53" i="92" s="1"/>
  <c r="AG53" i="92"/>
  <c r="AI53" i="92" s="1"/>
  <c r="AU64" i="92"/>
  <c r="AW64" i="92" s="1"/>
  <c r="AN64" i="92"/>
  <c r="AP64" i="92" s="1"/>
  <c r="AG64" i="92"/>
  <c r="AI64" i="92" s="1"/>
  <c r="AU83" i="92"/>
  <c r="AW83" i="92" s="1"/>
  <c r="AN83" i="92"/>
  <c r="AP83" i="92" s="1"/>
  <c r="AG83" i="92"/>
  <c r="AI83" i="92" s="1"/>
  <c r="AU35" i="92"/>
  <c r="AW35" i="92" s="1"/>
  <c r="AN35" i="92"/>
  <c r="AP35" i="92" s="1"/>
  <c r="AG35" i="92"/>
  <c r="AI35" i="92" s="1"/>
  <c r="AU98" i="92"/>
  <c r="AW98" i="92" s="1"/>
  <c r="AN98" i="92"/>
  <c r="AP98" i="92" s="1"/>
  <c r="AG98" i="92"/>
  <c r="AI98" i="92" s="1"/>
  <c r="AU60" i="92"/>
  <c r="AW60" i="92" s="1"/>
  <c r="AN60" i="92"/>
  <c r="AP60" i="92" s="1"/>
  <c r="AG60" i="92"/>
  <c r="AI60" i="92" s="1"/>
  <c r="AU86" i="92"/>
  <c r="AW86" i="92" s="1"/>
  <c r="AN86" i="92"/>
  <c r="AP86" i="92" s="1"/>
  <c r="AG86" i="92"/>
  <c r="AI86" i="92" s="1"/>
  <c r="AU46" i="92"/>
  <c r="AW46" i="92" s="1"/>
  <c r="AN46" i="92"/>
  <c r="AP46" i="92" s="1"/>
  <c r="AG46" i="92"/>
  <c r="AI46" i="92" s="1"/>
  <c r="AR92" i="92"/>
  <c r="AK92" i="92"/>
  <c r="Y92" i="92"/>
  <c r="AD92" i="92"/>
  <c r="Q11" i="92"/>
  <c r="AS11" i="92"/>
  <c r="AL11" i="92"/>
  <c r="AE11" i="92"/>
  <c r="AR73" i="92"/>
  <c r="AT73" i="92" s="1"/>
  <c r="AK73" i="92"/>
  <c r="AM73" i="92" s="1"/>
  <c r="AD73" i="92"/>
  <c r="AF73" i="92" s="1"/>
  <c r="Y73" i="92"/>
  <c r="AU93" i="92"/>
  <c r="AW93" i="92" s="1"/>
  <c r="AN93" i="92"/>
  <c r="AP93" i="92" s="1"/>
  <c r="AG93" i="92"/>
  <c r="AI93" i="92" s="1"/>
  <c r="AU6" i="92"/>
  <c r="AW6" i="92" s="1"/>
  <c r="AN6" i="92"/>
  <c r="AP6" i="92" s="1"/>
  <c r="AG6" i="92"/>
  <c r="AI6" i="92" s="1"/>
  <c r="Q23" i="92"/>
  <c r="AL23" i="92"/>
  <c r="AS23" i="92"/>
  <c r="AE23" i="92"/>
  <c r="Q87" i="92"/>
  <c r="AL87" i="92"/>
  <c r="AS87" i="92"/>
  <c r="AE87" i="92"/>
  <c r="Q49" i="92"/>
  <c r="AS49" i="92"/>
  <c r="AL49" i="92"/>
  <c r="AE49" i="92"/>
  <c r="AR12" i="92"/>
  <c r="AT12" i="92" s="1"/>
  <c r="AK12" i="92"/>
  <c r="AM12" i="92" s="1"/>
  <c r="Y12" i="92"/>
  <c r="AD12" i="92"/>
  <c r="AF12" i="92" s="1"/>
  <c r="AR76" i="92"/>
  <c r="AK76" i="92"/>
  <c r="Y76" i="92"/>
  <c r="AD76" i="92"/>
  <c r="Q58" i="92"/>
  <c r="AS58" i="92"/>
  <c r="AL58" i="92"/>
  <c r="AE58" i="92"/>
  <c r="R13" i="92"/>
  <c r="AR13" i="92"/>
  <c r="AT13" i="92" s="1"/>
  <c r="AK13" i="92"/>
  <c r="AM13" i="92" s="1"/>
  <c r="Y13" i="92"/>
  <c r="AD13" i="92"/>
  <c r="AF13" i="92" s="1"/>
  <c r="Q83" i="92"/>
  <c r="AS83" i="92"/>
  <c r="AE83" i="92"/>
  <c r="AL83" i="92"/>
  <c r="AR62" i="92"/>
  <c r="AD62" i="92"/>
  <c r="AF62" i="92" s="1"/>
  <c r="Y62" i="92"/>
  <c r="AK62" i="92"/>
  <c r="AR29" i="92"/>
  <c r="AK29" i="92"/>
  <c r="Y29" i="92"/>
  <c r="AD29" i="92"/>
  <c r="AR61" i="92"/>
  <c r="AK61" i="92"/>
  <c r="Y61" i="92"/>
  <c r="AD61" i="92"/>
  <c r="AR93" i="92"/>
  <c r="AK93" i="92"/>
  <c r="Y93" i="92"/>
  <c r="AD93" i="92"/>
  <c r="AR39" i="92"/>
  <c r="AK39" i="92"/>
  <c r="AD39" i="92"/>
  <c r="AF39" i="92" s="1"/>
  <c r="Y39" i="92"/>
  <c r="AR27" i="92"/>
  <c r="AK27" i="92"/>
  <c r="AM27" i="92" s="1"/>
  <c r="AD27" i="92"/>
  <c r="Y27" i="92"/>
  <c r="AR38" i="92"/>
  <c r="Y38" i="92"/>
  <c r="AK38" i="92"/>
  <c r="AD38" i="92"/>
  <c r="AR57" i="92"/>
  <c r="AK57" i="92"/>
  <c r="AD57" i="92"/>
  <c r="Y57" i="92"/>
  <c r="R98" i="92"/>
  <c r="AR98" i="92"/>
  <c r="AT98" i="92" s="1"/>
  <c r="AK98" i="92"/>
  <c r="AM98" i="92" s="1"/>
  <c r="AD98" i="92"/>
  <c r="Y98" i="92"/>
  <c r="AR26" i="92"/>
  <c r="AK26" i="92"/>
  <c r="AD26" i="92"/>
  <c r="Y26" i="92"/>
  <c r="AR72" i="92"/>
  <c r="AT72" i="92" s="1"/>
  <c r="AK72" i="92"/>
  <c r="AM72" i="92" s="1"/>
  <c r="AD72" i="92"/>
  <c r="Y72" i="92"/>
  <c r="AR8" i="92"/>
  <c r="AK8" i="92"/>
  <c r="AD8" i="92"/>
  <c r="Y8" i="92"/>
  <c r="Q104" i="92"/>
  <c r="AS104" i="92"/>
  <c r="AL104" i="92"/>
  <c r="AE104" i="92"/>
  <c r="Q26" i="92"/>
  <c r="AS26" i="92"/>
  <c r="AL26" i="92"/>
  <c r="AE26" i="92"/>
  <c r="Q92" i="92"/>
  <c r="AS92" i="92"/>
  <c r="AL92" i="92"/>
  <c r="AE92" i="92"/>
  <c r="AR71" i="92"/>
  <c r="AT71" i="92" s="1"/>
  <c r="AK71" i="92"/>
  <c r="AM71" i="92" s="1"/>
  <c r="AD71" i="92"/>
  <c r="Y71" i="92"/>
  <c r="Q76" i="92"/>
  <c r="AS76" i="92"/>
  <c r="AE76" i="92"/>
  <c r="AL76" i="92"/>
  <c r="Q38" i="92"/>
  <c r="R38" i="92" s="1"/>
  <c r="AS38" i="92"/>
  <c r="AL38" i="92"/>
  <c r="AE38" i="92"/>
  <c r="AU39" i="92"/>
  <c r="AW39" i="92" s="1"/>
  <c r="AN39" i="92"/>
  <c r="AP39" i="92" s="1"/>
  <c r="AG39" i="92"/>
  <c r="AI39" i="92" s="1"/>
  <c r="AU91" i="92"/>
  <c r="AW91" i="92" s="1"/>
  <c r="AN91" i="92"/>
  <c r="AP91" i="92" s="1"/>
  <c r="AG91" i="92"/>
  <c r="AI91" i="92" s="1"/>
  <c r="AU74" i="92"/>
  <c r="AW74" i="92" s="1"/>
  <c r="AN74" i="92"/>
  <c r="AP74" i="92" s="1"/>
  <c r="AG74" i="92"/>
  <c r="AI74" i="92" s="1"/>
  <c r="AU15" i="92"/>
  <c r="AW15" i="92" s="1"/>
  <c r="AN15" i="92"/>
  <c r="AP15" i="92" s="1"/>
  <c r="AG15" i="92"/>
  <c r="AI15" i="92" s="1"/>
  <c r="AU11" i="92"/>
  <c r="AW11" i="92" s="1"/>
  <c r="AN11" i="92"/>
  <c r="AP11" i="92" s="1"/>
  <c r="AG11" i="92"/>
  <c r="AI11" i="92" s="1"/>
  <c r="AN17" i="92"/>
  <c r="AP17" i="92" s="1"/>
  <c r="AU17" i="92"/>
  <c r="AW17" i="92" s="1"/>
  <c r="AG17" i="92"/>
  <c r="AI17" i="92" s="1"/>
  <c r="AU33" i="92"/>
  <c r="AW33" i="92" s="1"/>
  <c r="AN33" i="92"/>
  <c r="AP33" i="92" s="1"/>
  <c r="AG33" i="92"/>
  <c r="AI33" i="92" s="1"/>
  <c r="AU65" i="92"/>
  <c r="AW65" i="92" s="1"/>
  <c r="AN65" i="92"/>
  <c r="AP65" i="92" s="1"/>
  <c r="AG65" i="92"/>
  <c r="AI65" i="92" s="1"/>
  <c r="AU69" i="92"/>
  <c r="AW69" i="92" s="1"/>
  <c r="AN69" i="92"/>
  <c r="AP69" i="92" s="1"/>
  <c r="AG69" i="92"/>
  <c r="AI69" i="92" s="1"/>
  <c r="AU44" i="92"/>
  <c r="AW44" i="92" s="1"/>
  <c r="AN44" i="92"/>
  <c r="AP44" i="92" s="1"/>
  <c r="AG44" i="92"/>
  <c r="AI44" i="92" s="1"/>
  <c r="AU70" i="92"/>
  <c r="AW70" i="92" s="1"/>
  <c r="AN70" i="92"/>
  <c r="AP70" i="92" s="1"/>
  <c r="AG70" i="92"/>
  <c r="AI70" i="92" s="1"/>
  <c r="AU38" i="92"/>
  <c r="AW38" i="92" s="1"/>
  <c r="AN38" i="92"/>
  <c r="AP38" i="92" s="1"/>
  <c r="AG38" i="92"/>
  <c r="AI38" i="92" s="1"/>
  <c r="Q103" i="92"/>
  <c r="AS103" i="92"/>
  <c r="AL103" i="92"/>
  <c r="AE103" i="92"/>
  <c r="AR69" i="92"/>
  <c r="AT69" i="92" s="1"/>
  <c r="AK69" i="92"/>
  <c r="AM69" i="92" s="1"/>
  <c r="Y69" i="92"/>
  <c r="AD69" i="92"/>
  <c r="R10" i="92"/>
  <c r="AR10" i="92"/>
  <c r="AK10" i="92"/>
  <c r="AD10" i="92"/>
  <c r="AF10" i="92" s="1"/>
  <c r="Y10" i="92"/>
  <c r="Q68" i="92"/>
  <c r="AS68" i="92"/>
  <c r="AE68" i="92"/>
  <c r="AL68" i="92"/>
  <c r="AU58" i="92"/>
  <c r="AW58" i="92" s="1"/>
  <c r="AN58" i="92"/>
  <c r="AP58" i="92" s="1"/>
  <c r="AG58" i="92"/>
  <c r="AI58" i="92" s="1"/>
  <c r="AU8" i="92"/>
  <c r="AW8" i="92" s="1"/>
  <c r="AN8" i="92"/>
  <c r="AP8" i="92" s="1"/>
  <c r="AG8" i="92"/>
  <c r="AI8" i="92" s="1"/>
  <c r="Q31" i="92"/>
  <c r="AL31" i="92"/>
  <c r="AS31" i="92"/>
  <c r="AE31" i="92"/>
  <c r="Q95" i="92"/>
  <c r="AL95" i="92"/>
  <c r="AS95" i="92"/>
  <c r="AE95" i="92"/>
  <c r="Q57" i="92"/>
  <c r="AS57" i="92"/>
  <c r="AL57" i="92"/>
  <c r="AE57" i="92"/>
  <c r="AR20" i="92"/>
  <c r="AT20" i="92" s="1"/>
  <c r="AK20" i="92"/>
  <c r="AM20" i="92" s="1"/>
  <c r="Y20" i="92"/>
  <c r="AD20" i="92"/>
  <c r="AF20" i="92" s="1"/>
  <c r="R84" i="92"/>
  <c r="AR84" i="92"/>
  <c r="AK84" i="92"/>
  <c r="AM84" i="92" s="1"/>
  <c r="Y84" i="92"/>
  <c r="AD84" i="92"/>
  <c r="Q66" i="92"/>
  <c r="AS66" i="92"/>
  <c r="AL66" i="92"/>
  <c r="AE66" i="92"/>
  <c r="R21" i="92"/>
  <c r="AR21" i="92"/>
  <c r="AT21" i="92" s="1"/>
  <c r="AK21" i="92"/>
  <c r="AM21" i="92" s="1"/>
  <c r="Y21" i="92"/>
  <c r="AD21" i="92"/>
  <c r="AF21" i="92" s="1"/>
  <c r="AR83" i="92"/>
  <c r="AT83" i="92" s="1"/>
  <c r="AK83" i="92"/>
  <c r="AD83" i="92"/>
  <c r="AF83" i="92" s="1"/>
  <c r="Y83" i="92"/>
  <c r="AR86" i="92"/>
  <c r="AT86" i="92" s="1"/>
  <c r="AK86" i="92"/>
  <c r="AM86" i="92" s="1"/>
  <c r="Y86" i="92"/>
  <c r="AD86" i="92"/>
  <c r="AF86" i="92" s="1"/>
  <c r="Q29" i="92"/>
  <c r="AS29" i="92"/>
  <c r="AL29" i="92"/>
  <c r="AE29" i="92"/>
  <c r="Q61" i="92"/>
  <c r="R61" i="92" s="1"/>
  <c r="AS61" i="92"/>
  <c r="AL61" i="92"/>
  <c r="AE61" i="92"/>
  <c r="Q93" i="92"/>
  <c r="R93" i="92" s="1"/>
  <c r="AS93" i="92"/>
  <c r="AL93" i="92"/>
  <c r="AE93" i="92"/>
  <c r="Q19" i="92"/>
  <c r="R19" i="92" s="1"/>
  <c r="AS19" i="92"/>
  <c r="AL19" i="92"/>
  <c r="AE19" i="92"/>
  <c r="Q67" i="92"/>
  <c r="R67" i="92" s="1"/>
  <c r="AS67" i="92"/>
  <c r="AL67" i="92"/>
  <c r="AE67" i="92"/>
  <c r="R102" i="92"/>
  <c r="AR102" i="92"/>
  <c r="AD102" i="92"/>
  <c r="AF102" i="92" s="1"/>
  <c r="Y102" i="92"/>
  <c r="AK102" i="92"/>
  <c r="AM102" i="92" s="1"/>
  <c r="R65" i="92"/>
  <c r="AR65" i="92"/>
  <c r="AT65" i="92" s="1"/>
  <c r="AK65" i="92"/>
  <c r="AM65" i="92" s="1"/>
  <c r="AD65" i="92"/>
  <c r="AF65" i="92" s="1"/>
  <c r="Y65" i="92"/>
  <c r="AR90" i="92"/>
  <c r="AK90" i="92"/>
  <c r="AM90" i="92" s="1"/>
  <c r="Y90" i="92"/>
  <c r="AD90" i="92"/>
  <c r="AF90" i="92" s="1"/>
  <c r="AR18" i="92"/>
  <c r="AT18" i="92" s="1"/>
  <c r="AK18" i="92"/>
  <c r="AM18" i="92" s="1"/>
  <c r="AD18" i="92"/>
  <c r="AF18" i="92" s="1"/>
  <c r="Y18" i="92"/>
  <c r="AR64" i="92"/>
  <c r="AK64" i="92"/>
  <c r="AM64" i="92" s="1"/>
  <c r="AD64" i="92"/>
  <c r="AF64" i="92" s="1"/>
  <c r="Y64" i="92"/>
  <c r="Q43" i="92"/>
  <c r="AS43" i="92"/>
  <c r="AL43" i="92"/>
  <c r="AE43" i="92"/>
  <c r="Q8" i="92"/>
  <c r="AS8" i="92"/>
  <c r="AL8" i="92"/>
  <c r="AE8" i="92"/>
  <c r="Q46" i="92"/>
  <c r="AS46" i="92"/>
  <c r="AL46" i="92"/>
  <c r="AE46" i="92"/>
  <c r="Q14" i="92"/>
  <c r="AS14" i="92"/>
  <c r="AL14" i="92"/>
  <c r="AE14" i="92"/>
  <c r="AR79" i="92"/>
  <c r="AK79" i="92"/>
  <c r="AM79" i="92" s="1"/>
  <c r="AD79" i="92"/>
  <c r="AF79" i="92" s="1"/>
  <c r="Y79" i="92"/>
  <c r="Q96" i="92"/>
  <c r="R96" i="92" s="1"/>
  <c r="AL96" i="92"/>
  <c r="AE96" i="92"/>
  <c r="AS96" i="92"/>
  <c r="Q60" i="92"/>
  <c r="AS60" i="92"/>
  <c r="AE60" i="92"/>
  <c r="AL60" i="92"/>
  <c r="AU88" i="92"/>
  <c r="AW88" i="92" s="1"/>
  <c r="AN88" i="92"/>
  <c r="AP88" i="92" s="1"/>
  <c r="AG88" i="92"/>
  <c r="AI88" i="92" s="1"/>
  <c r="AU71" i="92"/>
  <c r="AW71" i="92" s="1"/>
  <c r="AN71" i="92"/>
  <c r="AP71" i="92" s="1"/>
  <c r="AG71" i="92"/>
  <c r="AI71" i="92" s="1"/>
  <c r="AN49" i="92"/>
  <c r="AP49" i="92" s="1"/>
  <c r="AU49" i="92"/>
  <c r="AW49" i="92" s="1"/>
  <c r="AG49" i="92"/>
  <c r="AI49" i="92" s="1"/>
  <c r="AU13" i="92"/>
  <c r="AW13" i="92" s="1"/>
  <c r="AN13" i="92"/>
  <c r="AP13" i="92" s="1"/>
  <c r="AG13" i="92"/>
  <c r="AI13" i="92" s="1"/>
  <c r="AU87" i="92"/>
  <c r="AW87" i="92" s="1"/>
  <c r="AN87" i="92"/>
  <c r="AP87" i="92" s="1"/>
  <c r="AG87" i="92"/>
  <c r="AI87" i="92" s="1"/>
  <c r="AU57" i="92"/>
  <c r="AW57" i="92" s="1"/>
  <c r="AN57" i="92"/>
  <c r="AP57" i="92" s="1"/>
  <c r="AG57" i="92"/>
  <c r="AI57" i="92" s="1"/>
  <c r="AN81" i="92"/>
  <c r="AP81" i="92" s="1"/>
  <c r="AU81" i="92"/>
  <c r="AW81" i="92" s="1"/>
  <c r="AG81" i="92"/>
  <c r="AI81" i="92" s="1"/>
  <c r="AU85" i="92"/>
  <c r="AW85" i="92" s="1"/>
  <c r="AN85" i="92"/>
  <c r="AP85" i="92" s="1"/>
  <c r="AG85" i="92"/>
  <c r="AI85" i="92" s="1"/>
  <c r="AU29" i="92"/>
  <c r="AW29" i="92" s="1"/>
  <c r="AN29" i="92"/>
  <c r="AP29" i="92" s="1"/>
  <c r="AG29" i="92"/>
  <c r="AI29" i="92" s="1"/>
  <c r="AU31" i="92"/>
  <c r="AW31" i="92" s="1"/>
  <c r="AN31" i="92"/>
  <c r="AP31" i="92" s="1"/>
  <c r="AG31" i="92"/>
  <c r="AI31" i="92" s="1"/>
  <c r="AU76" i="92"/>
  <c r="AW76" i="92" s="1"/>
  <c r="AN76" i="92"/>
  <c r="AP76" i="92" s="1"/>
  <c r="AG76" i="92"/>
  <c r="AI76" i="92" s="1"/>
  <c r="AU54" i="92"/>
  <c r="AW54" i="92" s="1"/>
  <c r="AN54" i="92"/>
  <c r="AP54" i="92" s="1"/>
  <c r="AG54" i="92"/>
  <c r="AI54" i="92" s="1"/>
  <c r="AU22" i="92"/>
  <c r="AW22" i="92" s="1"/>
  <c r="AN22" i="92"/>
  <c r="AP22" i="92" s="1"/>
  <c r="AG22" i="92"/>
  <c r="AI22" i="92" s="1"/>
  <c r="S18" i="92"/>
  <c r="U18" i="92" s="1"/>
  <c r="Z18" i="92"/>
  <c r="AB18" i="92" s="1"/>
  <c r="S62" i="92"/>
  <c r="U62" i="92" s="1"/>
  <c r="Z62" i="92"/>
  <c r="AB62" i="92" s="1"/>
  <c r="Z80" i="92"/>
  <c r="AB80" i="92" s="1"/>
  <c r="S80" i="92"/>
  <c r="U80" i="92" s="1"/>
  <c r="S99" i="92"/>
  <c r="U99" i="92" s="1"/>
  <c r="Z99" i="92"/>
  <c r="AB99" i="92" s="1"/>
  <c r="Z105" i="92"/>
  <c r="AB105" i="92" s="1"/>
  <c r="S105" i="92"/>
  <c r="U105" i="92" s="1"/>
  <c r="S101" i="92"/>
  <c r="U101" i="92" s="1"/>
  <c r="Z101" i="92"/>
  <c r="AB101" i="92" s="1"/>
  <c r="Z82" i="92"/>
  <c r="AB82" i="92" s="1"/>
  <c r="S82" i="92"/>
  <c r="U82" i="92" s="1"/>
  <c r="S53" i="92"/>
  <c r="U53" i="92" s="1"/>
  <c r="Z53" i="92"/>
  <c r="AB53" i="92" s="1"/>
  <c r="Z64" i="92"/>
  <c r="AB64" i="92" s="1"/>
  <c r="S64" i="92"/>
  <c r="U64" i="92" s="1"/>
  <c r="S83" i="92"/>
  <c r="U83" i="92" s="1"/>
  <c r="Z83" i="92"/>
  <c r="AB83" i="92" s="1"/>
  <c r="S35" i="92"/>
  <c r="U35" i="92" s="1"/>
  <c r="Z35" i="92"/>
  <c r="AB35" i="92" s="1"/>
  <c r="Z98" i="92"/>
  <c r="AB98" i="92" s="1"/>
  <c r="S98" i="92"/>
  <c r="U98" i="92" s="1"/>
  <c r="S60" i="92"/>
  <c r="U60" i="92" s="1"/>
  <c r="Z60" i="92"/>
  <c r="AB60" i="92" s="1"/>
  <c r="S86" i="92"/>
  <c r="U86" i="92" s="1"/>
  <c r="Z86" i="92"/>
  <c r="AB86" i="92" s="1"/>
  <c r="S46" i="92"/>
  <c r="U46" i="92" s="1"/>
  <c r="Z46" i="92"/>
  <c r="AB46" i="92" s="1"/>
  <c r="S45" i="92"/>
  <c r="U45" i="92" s="1"/>
  <c r="Z45" i="92"/>
  <c r="AB45" i="92" s="1"/>
  <c r="S102" i="92"/>
  <c r="U102" i="92" s="1"/>
  <c r="Z102" i="92"/>
  <c r="AB102" i="92" s="1"/>
  <c r="S39" i="92"/>
  <c r="U39" i="92" s="1"/>
  <c r="Z39" i="92"/>
  <c r="AB39" i="92" s="1"/>
  <c r="S7" i="92"/>
  <c r="U7" i="92" s="1"/>
  <c r="S91" i="92"/>
  <c r="U91" i="92" s="1"/>
  <c r="Z91" i="92"/>
  <c r="AB91" i="92" s="1"/>
  <c r="Z74" i="92"/>
  <c r="AB74" i="92" s="1"/>
  <c r="S74" i="92"/>
  <c r="U74" i="92" s="1"/>
  <c r="S15" i="92"/>
  <c r="U15" i="92" s="1"/>
  <c r="Z15" i="92"/>
  <c r="AB15" i="92" s="1"/>
  <c r="S11" i="92"/>
  <c r="U11" i="92" s="1"/>
  <c r="Z11" i="92"/>
  <c r="AB11" i="92" s="1"/>
  <c r="Z17" i="92"/>
  <c r="AB17" i="92" s="1"/>
  <c r="S17" i="92"/>
  <c r="U17" i="92" s="1"/>
  <c r="Z33" i="92"/>
  <c r="AB33" i="92" s="1"/>
  <c r="S33" i="92"/>
  <c r="U33" i="92" s="1"/>
  <c r="Z65" i="92"/>
  <c r="AB65" i="92" s="1"/>
  <c r="S65" i="92"/>
  <c r="U65" i="92" s="1"/>
  <c r="S69" i="92"/>
  <c r="U69" i="92" s="1"/>
  <c r="Z69" i="92"/>
  <c r="AB69" i="92" s="1"/>
  <c r="S44" i="92"/>
  <c r="U44" i="92" s="1"/>
  <c r="Z44" i="92"/>
  <c r="AB44" i="92" s="1"/>
  <c r="S70" i="92"/>
  <c r="U70" i="92" s="1"/>
  <c r="Z70" i="92"/>
  <c r="AB70" i="92" s="1"/>
  <c r="S38" i="92"/>
  <c r="U38" i="92" s="1"/>
  <c r="Z38" i="92"/>
  <c r="AB38" i="92" s="1"/>
  <c r="S47" i="92"/>
  <c r="U47" i="92" s="1"/>
  <c r="Z47" i="92"/>
  <c r="AB47" i="92" s="1"/>
  <c r="S100" i="92"/>
  <c r="U100" i="92" s="1"/>
  <c r="Z100" i="92"/>
  <c r="AB100" i="92" s="1"/>
  <c r="Z88" i="92"/>
  <c r="AB88" i="92" s="1"/>
  <c r="S88" i="92"/>
  <c r="U88" i="92" s="1"/>
  <c r="S71" i="92"/>
  <c r="U71" i="92" s="1"/>
  <c r="Z71" i="92"/>
  <c r="AB71" i="92" s="1"/>
  <c r="Z49" i="92"/>
  <c r="AB49" i="92" s="1"/>
  <c r="S49" i="92"/>
  <c r="U49" i="92" s="1"/>
  <c r="S13" i="92"/>
  <c r="U13" i="92" s="1"/>
  <c r="Z13" i="92"/>
  <c r="AB13" i="92" s="1"/>
  <c r="S87" i="92"/>
  <c r="U87" i="92" s="1"/>
  <c r="Z87" i="92"/>
  <c r="AB87" i="92" s="1"/>
  <c r="Z57" i="92"/>
  <c r="AB57" i="92" s="1"/>
  <c r="S57" i="92"/>
  <c r="U57" i="92" s="1"/>
  <c r="Z81" i="92"/>
  <c r="AB81" i="92" s="1"/>
  <c r="S81" i="92"/>
  <c r="U81" i="92" s="1"/>
  <c r="S85" i="92"/>
  <c r="U85" i="92" s="1"/>
  <c r="Z85" i="92"/>
  <c r="AB85" i="92" s="1"/>
  <c r="S29" i="92"/>
  <c r="U29" i="92" s="1"/>
  <c r="Z29" i="92"/>
  <c r="AB29" i="92" s="1"/>
  <c r="S31" i="92"/>
  <c r="U31" i="92" s="1"/>
  <c r="Z31" i="92"/>
  <c r="AB31" i="92" s="1"/>
  <c r="S76" i="92"/>
  <c r="U76" i="92" s="1"/>
  <c r="Z76" i="92"/>
  <c r="AB76" i="92" s="1"/>
  <c r="S54" i="92"/>
  <c r="U54" i="92" s="1"/>
  <c r="Z54" i="92"/>
  <c r="AB54" i="92" s="1"/>
  <c r="S22" i="92"/>
  <c r="U22" i="92" s="1"/>
  <c r="Z22" i="92"/>
  <c r="AB22" i="92" s="1"/>
  <c r="S63" i="92"/>
  <c r="U63" i="92" s="1"/>
  <c r="Z63" i="92"/>
  <c r="AB63" i="92" s="1"/>
  <c r="S95" i="92"/>
  <c r="U95" i="92" s="1"/>
  <c r="Z95" i="92"/>
  <c r="AB95" i="92" s="1"/>
  <c r="S93" i="92"/>
  <c r="U93" i="92" s="1"/>
  <c r="Z93" i="92"/>
  <c r="AB93" i="92" s="1"/>
  <c r="S43" i="92"/>
  <c r="U43" i="92" s="1"/>
  <c r="Z43" i="92"/>
  <c r="AB43" i="92" s="1"/>
  <c r="Z58" i="92"/>
  <c r="AB58" i="92" s="1"/>
  <c r="S58" i="92"/>
  <c r="U58" i="92" s="1"/>
  <c r="S67" i="92"/>
  <c r="U67" i="92" s="1"/>
  <c r="Z67" i="92"/>
  <c r="AB67" i="92" s="1"/>
  <c r="S103" i="92"/>
  <c r="U103" i="92" s="1"/>
  <c r="Z103" i="92"/>
  <c r="AB103" i="92" s="1"/>
  <c r="Z26" i="92"/>
  <c r="AB26" i="92" s="1"/>
  <c r="S26" i="92"/>
  <c r="U26" i="92" s="1"/>
  <c r="Z41" i="92"/>
  <c r="AB41" i="92" s="1"/>
  <c r="S41" i="92"/>
  <c r="U41" i="92" s="1"/>
  <c r="Z8" i="92"/>
  <c r="AB8" i="92" s="1"/>
  <c r="S8" i="92"/>
  <c r="U8" i="92" s="1"/>
  <c r="S27" i="92"/>
  <c r="U27" i="92" s="1"/>
  <c r="Z27" i="92"/>
  <c r="AB27" i="92" s="1"/>
  <c r="S20" i="92"/>
  <c r="U20" i="92" s="1"/>
  <c r="Z20" i="92"/>
  <c r="AB20" i="92" s="1"/>
  <c r="S30" i="92"/>
  <c r="U30" i="92" s="1"/>
  <c r="Z30" i="92"/>
  <c r="AB30" i="92" s="1"/>
  <c r="S6" i="92"/>
  <c r="U6" i="92" s="1"/>
  <c r="Z6" i="92"/>
  <c r="AB6" i="92" s="1"/>
  <c r="Z50" i="92"/>
  <c r="AB50" i="92" s="1"/>
  <c r="S50" i="92"/>
  <c r="U50" i="92" s="1"/>
  <c r="Z34" i="92"/>
  <c r="AB34" i="92" s="1"/>
  <c r="S34" i="92"/>
  <c r="U34" i="92" s="1"/>
  <c r="Z96" i="92"/>
  <c r="AB96" i="92" s="1"/>
  <c r="S96" i="92"/>
  <c r="U96" i="92" s="1"/>
  <c r="S37" i="92"/>
  <c r="U37" i="92" s="1"/>
  <c r="Z37" i="92"/>
  <c r="AB37" i="92" s="1"/>
  <c r="S55" i="92"/>
  <c r="U55" i="92" s="1"/>
  <c r="Z55" i="92"/>
  <c r="AB55" i="92" s="1"/>
  <c r="Z56" i="92"/>
  <c r="AB56" i="92" s="1"/>
  <c r="S56" i="92"/>
  <c r="U56" i="92" s="1"/>
  <c r="Z16" i="92"/>
  <c r="AB16" i="92" s="1"/>
  <c r="S16" i="92"/>
  <c r="U16" i="92" s="1"/>
  <c r="S5" i="92"/>
  <c r="U5" i="92" s="1"/>
  <c r="Z5" i="92"/>
  <c r="AB5" i="92" s="1"/>
  <c r="Z90" i="92"/>
  <c r="AB90" i="92" s="1"/>
  <c r="S90" i="92"/>
  <c r="U90" i="92" s="1"/>
  <c r="S19" i="92"/>
  <c r="U19" i="92" s="1"/>
  <c r="Z19" i="92"/>
  <c r="AB19" i="92" s="1"/>
  <c r="Z72" i="92"/>
  <c r="AB72" i="92" s="1"/>
  <c r="S72" i="92"/>
  <c r="U72" i="92" s="1"/>
  <c r="S107" i="92"/>
  <c r="U107" i="92" s="1"/>
  <c r="Z107" i="92"/>
  <c r="AB107" i="92" s="1"/>
  <c r="S108" i="92"/>
  <c r="U108" i="92" s="1"/>
  <c r="Z108" i="92"/>
  <c r="AB108" i="92" s="1"/>
  <c r="S14" i="92"/>
  <c r="U14" i="92" s="1"/>
  <c r="Z14" i="92"/>
  <c r="AB14" i="92" s="1"/>
  <c r="S92" i="92"/>
  <c r="U92" i="92" s="1"/>
  <c r="Z92" i="92"/>
  <c r="AB92" i="92" s="1"/>
  <c r="S77" i="92"/>
  <c r="U77" i="92" s="1"/>
  <c r="Z77" i="92"/>
  <c r="AB77" i="92" s="1"/>
  <c r="S51" i="92"/>
  <c r="U51" i="92" s="1"/>
  <c r="Z51" i="92"/>
  <c r="AB51" i="92" s="1"/>
  <c r="Z97" i="92"/>
  <c r="AB97" i="92" s="1"/>
  <c r="S97" i="92"/>
  <c r="U97" i="92" s="1"/>
  <c r="Z104" i="92"/>
  <c r="AB104" i="92" s="1"/>
  <c r="S104" i="92"/>
  <c r="U104" i="92" s="1"/>
  <c r="Z9" i="92"/>
  <c r="AB9" i="92" s="1"/>
  <c r="S9" i="92"/>
  <c r="U9" i="92" s="1"/>
  <c r="S75" i="92"/>
  <c r="U75" i="92" s="1"/>
  <c r="Z75" i="92"/>
  <c r="AB75" i="92" s="1"/>
  <c r="Z48" i="92"/>
  <c r="AB48" i="92" s="1"/>
  <c r="S48" i="92"/>
  <c r="U48" i="92" s="1"/>
  <c r="S61" i="92"/>
  <c r="U61" i="92" s="1"/>
  <c r="Z61" i="92"/>
  <c r="AB61" i="92" s="1"/>
  <c r="Z32" i="92"/>
  <c r="AB32" i="92" s="1"/>
  <c r="S32" i="92"/>
  <c r="U32" i="92" s="1"/>
  <c r="Z25" i="92"/>
  <c r="AB25" i="92" s="1"/>
  <c r="S25" i="92"/>
  <c r="U25" i="92" s="1"/>
  <c r="S84" i="92"/>
  <c r="U84" i="92" s="1"/>
  <c r="Z84" i="92"/>
  <c r="AB84" i="92" s="1"/>
  <c r="S68" i="92"/>
  <c r="U68" i="92" s="1"/>
  <c r="Z68" i="92"/>
  <c r="AB68" i="92" s="1"/>
  <c r="S94" i="92"/>
  <c r="U94" i="92" s="1"/>
  <c r="Z94" i="92"/>
  <c r="AB94" i="92" s="1"/>
  <c r="S52" i="92"/>
  <c r="U52" i="92" s="1"/>
  <c r="Z52" i="92"/>
  <c r="AB52" i="92" s="1"/>
  <c r="S59" i="92"/>
  <c r="U59" i="92" s="1"/>
  <c r="Z59" i="92"/>
  <c r="AB59" i="92" s="1"/>
  <c r="S21" i="92"/>
  <c r="U21" i="92" s="1"/>
  <c r="Z21" i="92"/>
  <c r="AB21" i="92" s="1"/>
  <c r="R32" i="92"/>
  <c r="Z42" i="92"/>
  <c r="AB42" i="92" s="1"/>
  <c r="S42" i="92"/>
  <c r="U42" i="92" s="1"/>
  <c r="Z40" i="92"/>
  <c r="AB40" i="92" s="1"/>
  <c r="S40" i="92"/>
  <c r="U40" i="92" s="1"/>
  <c r="Z106" i="92"/>
  <c r="AB106" i="92" s="1"/>
  <c r="S106" i="92"/>
  <c r="U106" i="92" s="1"/>
  <c r="Z66" i="92"/>
  <c r="AB66" i="92" s="1"/>
  <c r="S66" i="92"/>
  <c r="U66" i="92" s="1"/>
  <c r="Z73" i="92"/>
  <c r="AB73" i="92" s="1"/>
  <c r="S73" i="92"/>
  <c r="U73" i="92" s="1"/>
  <c r="Z24" i="92"/>
  <c r="AB24" i="92" s="1"/>
  <c r="S24" i="92"/>
  <c r="U24" i="92" s="1"/>
  <c r="S10" i="92"/>
  <c r="U10" i="92" s="1"/>
  <c r="Z10" i="92"/>
  <c r="AB10" i="92" s="1"/>
  <c r="S23" i="92"/>
  <c r="U23" i="92" s="1"/>
  <c r="Z23" i="92"/>
  <c r="AB23" i="92" s="1"/>
  <c r="S79" i="92"/>
  <c r="U79" i="92" s="1"/>
  <c r="Z79" i="92"/>
  <c r="AB79" i="92" s="1"/>
  <c r="Z89" i="92"/>
  <c r="AB89" i="92" s="1"/>
  <c r="S89" i="92"/>
  <c r="U89" i="92" s="1"/>
  <c r="S28" i="92"/>
  <c r="U28" i="92" s="1"/>
  <c r="Z28" i="92"/>
  <c r="AB28" i="92" s="1"/>
  <c r="S36" i="92"/>
  <c r="U36" i="92" s="1"/>
  <c r="Z36" i="92"/>
  <c r="AB36" i="92" s="1"/>
  <c r="S78" i="92"/>
  <c r="U78" i="92" s="1"/>
  <c r="Z78" i="92"/>
  <c r="AB78" i="92" s="1"/>
  <c r="S12" i="92"/>
  <c r="U12" i="92" s="1"/>
  <c r="Z12" i="92"/>
  <c r="AB12" i="92" s="1"/>
  <c r="R6" i="92"/>
  <c r="R24" i="92"/>
  <c r="R20" i="92"/>
  <c r="R22" i="92"/>
  <c r="R40" i="92"/>
  <c r="R88" i="92"/>
  <c r="R80" i="92"/>
  <c r="R86" i="92"/>
  <c r="R59" i="92"/>
  <c r="R51" i="92"/>
  <c r="R94" i="92"/>
  <c r="R16" i="92"/>
  <c r="R56" i="92"/>
  <c r="R77" i="92"/>
  <c r="R101" i="92"/>
  <c r="R99" i="92"/>
  <c r="R45" i="92"/>
  <c r="R69" i="92"/>
  <c r="R37" i="92"/>
  <c r="R12" i="92"/>
  <c r="R76" i="92"/>
  <c r="R26" i="92"/>
  <c r="R83" i="92"/>
  <c r="R27" i="92"/>
  <c r="R104" i="92"/>
  <c r="R63" i="92"/>
  <c r="R72" i="92"/>
  <c r="R85" i="92"/>
  <c r="R31" i="92"/>
  <c r="R95" i="92"/>
  <c r="R92" i="92"/>
  <c r="R23" i="92"/>
  <c r="R44" i="92"/>
  <c r="R29" i="92"/>
  <c r="R49" i="92"/>
  <c r="R58" i="92"/>
  <c r="R52" i="92"/>
  <c r="R107" i="92"/>
  <c r="R35" i="92"/>
  <c r="R53" i="92"/>
  <c r="R57" i="92"/>
  <c r="R50" i="92"/>
  <c r="R55" i="92"/>
  <c r="R42" i="92"/>
  <c r="R91" i="92"/>
  <c r="R9" i="92"/>
  <c r="R34" i="92"/>
  <c r="R71" i="92"/>
  <c r="R17" i="92"/>
  <c r="R81" i="92"/>
  <c r="R8" i="92"/>
  <c r="R79" i="92"/>
  <c r="R75" i="92"/>
  <c r="R39" i="92"/>
  <c r="R7" i="92"/>
  <c r="R90" i="92"/>
  <c r="R18" i="92"/>
  <c r="R64" i="92"/>
  <c r="R87" i="92"/>
  <c r="R54" i="92"/>
  <c r="R97" i="92"/>
  <c r="R82" i="92"/>
  <c r="R28" i="92"/>
  <c r="R33" i="92"/>
  <c r="R11" i="92"/>
  <c r="R62" i="92"/>
  <c r="R105" i="92"/>
  <c r="R66" i="92"/>
  <c r="R74" i="92"/>
  <c r="R48" i="92"/>
  <c r="R103" i="92"/>
  <c r="AY88" i="87"/>
  <c r="AX59" i="94" s="1"/>
  <c r="AY89" i="87"/>
  <c r="AX60" i="94" s="1"/>
  <c r="AX61" i="94"/>
  <c r="AY91" i="87"/>
  <c r="AX62" i="94" s="1"/>
  <c r="AY92" i="87"/>
  <c r="AX63" i="94" s="1"/>
  <c r="AY93" i="87"/>
  <c r="AX64" i="94" s="1"/>
  <c r="AY94" i="87"/>
  <c r="AX65" i="94" s="1"/>
  <c r="AY95" i="87"/>
  <c r="AX66" i="94" s="1"/>
  <c r="AY96" i="87"/>
  <c r="AX67" i="94" s="1"/>
  <c r="AY97" i="87"/>
  <c r="AX68" i="94" s="1"/>
  <c r="AX88" i="87"/>
  <c r="AW59" i="94" s="1"/>
  <c r="AX89" i="87"/>
  <c r="AW60" i="94" s="1"/>
  <c r="AX90" i="87"/>
  <c r="AW61" i="94" s="1"/>
  <c r="AX91" i="87"/>
  <c r="AW62" i="94" s="1"/>
  <c r="AX92" i="87"/>
  <c r="AW63" i="94" s="1"/>
  <c r="AX93" i="87"/>
  <c r="AW64" i="94" s="1"/>
  <c r="AX94" i="87"/>
  <c r="AW65" i="94" s="1"/>
  <c r="AX95" i="87"/>
  <c r="AW66" i="94" s="1"/>
  <c r="AX96" i="87"/>
  <c r="AW67" i="94" s="1"/>
  <c r="AX97" i="87"/>
  <c r="AW68" i="94" s="1"/>
  <c r="AW87" i="87"/>
  <c r="AV58" i="94" s="1"/>
  <c r="AW88" i="87"/>
  <c r="AV59" i="94" s="1"/>
  <c r="AW89" i="87"/>
  <c r="AV60" i="94" s="1"/>
  <c r="AV61" i="94"/>
  <c r="AW91" i="87"/>
  <c r="AV62" i="94" s="1"/>
  <c r="CK29" i="94" s="1"/>
  <c r="AW92" i="87"/>
  <c r="AV63" i="94" s="1"/>
  <c r="AW93" i="87"/>
  <c r="AV64" i="94" s="1"/>
  <c r="AW94" i="87"/>
  <c r="AV65" i="94" s="1"/>
  <c r="CK32" i="94" s="1"/>
  <c r="AW95" i="87"/>
  <c r="AV66" i="94" s="1"/>
  <c r="AW96" i="87"/>
  <c r="AV67" i="94" s="1"/>
  <c r="AW97" i="87"/>
  <c r="AV68" i="94" s="1"/>
  <c r="CK35" i="94" s="1"/>
  <c r="AX87" i="87"/>
  <c r="AW58" i="94" s="1"/>
  <c r="AY120" i="87"/>
  <c r="AY121" i="87"/>
  <c r="AY122" i="87"/>
  <c r="AY123" i="87"/>
  <c r="AY124" i="87"/>
  <c r="AY125" i="87"/>
  <c r="AY126" i="87"/>
  <c r="AY127" i="87"/>
  <c r="AY128" i="87"/>
  <c r="AY129" i="87"/>
  <c r="AY130" i="87"/>
  <c r="AX120" i="87"/>
  <c r="AX121" i="87"/>
  <c r="AX122" i="87"/>
  <c r="AX123" i="87"/>
  <c r="AX124" i="87"/>
  <c r="AX125" i="87"/>
  <c r="AX126" i="87"/>
  <c r="AX127" i="87"/>
  <c r="AX128" i="87"/>
  <c r="AX129" i="87"/>
  <c r="AX130" i="87"/>
  <c r="AW120" i="87"/>
  <c r="AW121" i="87"/>
  <c r="AW122" i="87"/>
  <c r="AW123" i="87"/>
  <c r="AW124" i="87"/>
  <c r="AW125" i="87"/>
  <c r="AW126" i="87"/>
  <c r="AW127" i="87"/>
  <c r="AW128" i="87"/>
  <c r="AW129" i="87"/>
  <c r="AW130" i="87"/>
  <c r="AW119" i="87"/>
  <c r="AJ120" i="87"/>
  <c r="AJ121" i="87"/>
  <c r="AJ122" i="87"/>
  <c r="AJ123" i="87"/>
  <c r="AJ124" i="87"/>
  <c r="AJ126" i="87"/>
  <c r="AJ127" i="87"/>
  <c r="AJ128" i="87"/>
  <c r="AJ129" i="87"/>
  <c r="AJ130" i="87"/>
  <c r="AI120" i="87"/>
  <c r="AI121" i="87"/>
  <c r="AI122" i="87"/>
  <c r="AI123" i="87"/>
  <c r="AI124" i="87"/>
  <c r="AI125" i="87"/>
  <c r="AI126" i="87"/>
  <c r="AI127" i="87"/>
  <c r="AI128" i="87"/>
  <c r="AI129" i="87"/>
  <c r="AI130" i="87"/>
  <c r="AH120" i="87"/>
  <c r="AH121" i="87"/>
  <c r="AH122" i="87"/>
  <c r="AH123" i="87"/>
  <c r="AH124" i="87"/>
  <c r="AH126" i="87"/>
  <c r="AH127" i="87"/>
  <c r="AH128" i="87"/>
  <c r="AH129" i="87"/>
  <c r="AH130" i="87"/>
  <c r="AH119" i="87"/>
  <c r="T120" i="87"/>
  <c r="T121" i="87"/>
  <c r="T122" i="87"/>
  <c r="T123" i="87"/>
  <c r="T124" i="87"/>
  <c r="T125" i="87"/>
  <c r="T127" i="87"/>
  <c r="T128" i="87"/>
  <c r="T129" i="87"/>
  <c r="T130" i="87"/>
  <c r="U120" i="87"/>
  <c r="U121" i="87"/>
  <c r="U122" i="87"/>
  <c r="U123" i="87"/>
  <c r="U124" i="87"/>
  <c r="U125" i="87"/>
  <c r="U127" i="87"/>
  <c r="U128" i="87"/>
  <c r="U129" i="87"/>
  <c r="U130" i="87"/>
  <c r="S120" i="87"/>
  <c r="S121" i="87"/>
  <c r="S122" i="87"/>
  <c r="S123" i="87"/>
  <c r="S124" i="87"/>
  <c r="S125" i="87"/>
  <c r="S127" i="87"/>
  <c r="S128" i="87"/>
  <c r="S129" i="87"/>
  <c r="S130" i="87"/>
  <c r="S119" i="87"/>
  <c r="AY104" i="87"/>
  <c r="AY105" i="87"/>
  <c r="AY106" i="87"/>
  <c r="AY107" i="87"/>
  <c r="AY108" i="87"/>
  <c r="AY109" i="87"/>
  <c r="AY110" i="87"/>
  <c r="AY111" i="87"/>
  <c r="AY112" i="87"/>
  <c r="AY113" i="87"/>
  <c r="AY114" i="87"/>
  <c r="AX104" i="87"/>
  <c r="AX105" i="87"/>
  <c r="AX106" i="87"/>
  <c r="AX107" i="87"/>
  <c r="AX108" i="87"/>
  <c r="AX109" i="87"/>
  <c r="AX110" i="87"/>
  <c r="AX111" i="87"/>
  <c r="AX112" i="87"/>
  <c r="AX113" i="87"/>
  <c r="AX114" i="87"/>
  <c r="AW104" i="87"/>
  <c r="AW105" i="87"/>
  <c r="AW106" i="87"/>
  <c r="AW107" i="87"/>
  <c r="AW108" i="87"/>
  <c r="AW109" i="87"/>
  <c r="AW110" i="87"/>
  <c r="AW111" i="87"/>
  <c r="AW112" i="87"/>
  <c r="AW113" i="87"/>
  <c r="AW114" i="87"/>
  <c r="AW103" i="87"/>
  <c r="AJ104" i="87"/>
  <c r="AJ105" i="87"/>
  <c r="AJ106" i="87"/>
  <c r="AJ107" i="87"/>
  <c r="AJ108" i="87"/>
  <c r="AJ110" i="87"/>
  <c r="AJ111" i="87"/>
  <c r="AJ112" i="87"/>
  <c r="AJ113" i="87"/>
  <c r="AJ114" i="87"/>
  <c r="AI104" i="87"/>
  <c r="AI105" i="87"/>
  <c r="AI106" i="87"/>
  <c r="AI107" i="87"/>
  <c r="AI108" i="87"/>
  <c r="AI110" i="87"/>
  <c r="AI111" i="87"/>
  <c r="AI112" i="87"/>
  <c r="AI113" i="87"/>
  <c r="AI114" i="87"/>
  <c r="AH104" i="87"/>
  <c r="AH105" i="87"/>
  <c r="AH106" i="87"/>
  <c r="AH107" i="87"/>
  <c r="AH108" i="87"/>
  <c r="AH110" i="87"/>
  <c r="AH111" i="87"/>
  <c r="AH112" i="87"/>
  <c r="AH113" i="87"/>
  <c r="AH114" i="87"/>
  <c r="AH103" i="87"/>
  <c r="U104" i="87"/>
  <c r="U105" i="87"/>
  <c r="U106" i="87"/>
  <c r="U107" i="87"/>
  <c r="U108" i="87"/>
  <c r="U109" i="87"/>
  <c r="U111" i="87"/>
  <c r="U112" i="87"/>
  <c r="U113" i="87"/>
  <c r="U114" i="87"/>
  <c r="T104" i="87"/>
  <c r="T105" i="87"/>
  <c r="T106" i="87"/>
  <c r="T107" i="87"/>
  <c r="T108" i="87"/>
  <c r="T109" i="87"/>
  <c r="T111" i="87"/>
  <c r="T112" i="87"/>
  <c r="T113" i="87"/>
  <c r="T114" i="87"/>
  <c r="S104" i="87"/>
  <c r="S105" i="87"/>
  <c r="S106" i="87"/>
  <c r="S107" i="87"/>
  <c r="S108" i="87"/>
  <c r="S109" i="87"/>
  <c r="S111" i="87"/>
  <c r="S112" i="87"/>
  <c r="S113" i="87"/>
  <c r="S114" i="87"/>
  <c r="S103" i="87"/>
  <c r="AY87" i="87"/>
  <c r="AX58" i="94" s="1"/>
  <c r="AW86" i="87"/>
  <c r="AV57" i="94" s="1"/>
  <c r="AJ87" i="87"/>
  <c r="AX25" i="94" s="1"/>
  <c r="AJ88" i="87"/>
  <c r="AX26" i="94" s="1"/>
  <c r="AJ89" i="87"/>
  <c r="AX27" i="94" s="1"/>
  <c r="AJ90" i="87"/>
  <c r="AX28" i="94" s="1"/>
  <c r="AJ91" i="87"/>
  <c r="AX29" i="94" s="1"/>
  <c r="AX30" i="94"/>
  <c r="AJ93" i="87"/>
  <c r="AX31" i="94" s="1"/>
  <c r="AJ94" i="87"/>
  <c r="AX32" i="94" s="1"/>
  <c r="AJ95" i="87"/>
  <c r="AX33" i="94" s="1"/>
  <c r="AJ96" i="87"/>
  <c r="AX34" i="94" s="1"/>
  <c r="AJ97" i="87"/>
  <c r="AX35" i="94" s="1"/>
  <c r="AI87" i="87"/>
  <c r="AW25" i="94" s="1"/>
  <c r="AI88" i="87"/>
  <c r="AW26" i="94" s="1"/>
  <c r="AI89" i="87"/>
  <c r="AW27" i="94" s="1"/>
  <c r="AI90" i="87"/>
  <c r="AW28" i="94" s="1"/>
  <c r="AI91" i="87"/>
  <c r="AW29" i="94" s="1"/>
  <c r="AW30" i="94"/>
  <c r="AI93" i="87"/>
  <c r="AW31" i="94" s="1"/>
  <c r="AI94" i="87"/>
  <c r="AW32" i="94" s="1"/>
  <c r="AI95" i="87"/>
  <c r="AW33" i="94" s="1"/>
  <c r="AI96" i="87"/>
  <c r="AW34" i="94" s="1"/>
  <c r="AI97" i="87"/>
  <c r="AW35" i="94" s="1"/>
  <c r="AH87" i="87"/>
  <c r="AV25" i="94" s="1"/>
  <c r="AH88" i="87"/>
  <c r="AV26" i="94" s="1"/>
  <c r="AH89" i="87"/>
  <c r="AV27" i="94" s="1"/>
  <c r="AH90" i="87"/>
  <c r="AV28" i="94" s="1"/>
  <c r="AH91" i="87"/>
  <c r="AV29" i="94" s="1"/>
  <c r="CJ29" i="94" s="1"/>
  <c r="AV30" i="94"/>
  <c r="AH93" i="87"/>
  <c r="AV31" i="94" s="1"/>
  <c r="AH94" i="87"/>
  <c r="AV32" i="94" s="1"/>
  <c r="CJ32" i="94" s="1"/>
  <c r="AH95" i="87"/>
  <c r="AV33" i="94" s="1"/>
  <c r="AH96" i="87"/>
  <c r="AV34" i="94" s="1"/>
  <c r="AH97" i="87"/>
  <c r="AV35" i="94" s="1"/>
  <c r="CJ35" i="94" s="1"/>
  <c r="AH86" i="87"/>
  <c r="AV24" i="94" s="1"/>
  <c r="U87" i="87"/>
  <c r="U89" i="87"/>
  <c r="U90" i="87"/>
  <c r="U91" i="87"/>
  <c r="U92" i="87"/>
  <c r="U93" i="87"/>
  <c r="U94" i="87"/>
  <c r="U95" i="87"/>
  <c r="U96" i="87"/>
  <c r="U97" i="87"/>
  <c r="T87" i="87"/>
  <c r="T89" i="87"/>
  <c r="T90" i="87"/>
  <c r="T91" i="87"/>
  <c r="T92" i="87"/>
  <c r="T93" i="87"/>
  <c r="T94" i="87"/>
  <c r="T95" i="87"/>
  <c r="T96" i="87"/>
  <c r="T97" i="87"/>
  <c r="S87" i="87"/>
  <c r="S89" i="87"/>
  <c r="S90" i="87"/>
  <c r="S91" i="87"/>
  <c r="S92" i="87"/>
  <c r="S93" i="87"/>
  <c r="S94" i="87"/>
  <c r="S95" i="87"/>
  <c r="S96" i="87"/>
  <c r="S97" i="87"/>
  <c r="S86" i="87"/>
  <c r="AY71" i="87"/>
  <c r="AX42" i="94" s="1"/>
  <c r="AY72" i="87"/>
  <c r="AX43" i="94" s="1"/>
  <c r="AY73" i="87"/>
  <c r="AX44" i="94" s="1"/>
  <c r="AY74" i="87"/>
  <c r="AX45" i="94" s="1"/>
  <c r="AY75" i="87"/>
  <c r="AX46" i="94" s="1"/>
  <c r="AX47" i="94"/>
  <c r="AY77" i="87"/>
  <c r="AX48" i="94" s="1"/>
  <c r="AY78" i="87"/>
  <c r="AX49" i="94" s="1"/>
  <c r="AY79" i="87"/>
  <c r="AX50" i="94" s="1"/>
  <c r="AY80" i="87"/>
  <c r="AX51" i="94" s="1"/>
  <c r="AY81" i="87"/>
  <c r="AX52" i="94" s="1"/>
  <c r="AX71" i="87"/>
  <c r="AW42" i="94" s="1"/>
  <c r="AX72" i="87"/>
  <c r="AW43" i="94" s="1"/>
  <c r="AX73" i="87"/>
  <c r="AW44" i="94" s="1"/>
  <c r="AX74" i="87"/>
  <c r="AW45" i="94" s="1"/>
  <c r="AX75" i="87"/>
  <c r="AW46" i="94" s="1"/>
  <c r="AW47" i="94"/>
  <c r="AX77" i="87"/>
  <c r="AW48" i="94" s="1"/>
  <c r="AX78" i="87"/>
  <c r="AW49" i="94" s="1"/>
  <c r="AX79" i="87"/>
  <c r="AW50" i="94" s="1"/>
  <c r="AX80" i="87"/>
  <c r="AW51" i="94" s="1"/>
  <c r="AX81" i="87"/>
  <c r="AW52" i="94" s="1"/>
  <c r="AW71" i="87"/>
  <c r="AV42" i="94" s="1"/>
  <c r="AW72" i="87"/>
  <c r="AV43" i="94" s="1"/>
  <c r="AW73" i="87"/>
  <c r="AV44" i="94" s="1"/>
  <c r="AW74" i="87"/>
  <c r="AV45" i="94" s="1"/>
  <c r="AW75" i="87"/>
  <c r="AV46" i="94" s="1"/>
  <c r="CK13" i="94" s="1"/>
  <c r="AV47" i="94"/>
  <c r="AW77" i="87"/>
  <c r="AV48" i="94" s="1"/>
  <c r="AW78" i="87"/>
  <c r="AV49" i="94" s="1"/>
  <c r="CK16" i="94" s="1"/>
  <c r="AW79" i="87"/>
  <c r="AV50" i="94" s="1"/>
  <c r="AW80" i="87"/>
  <c r="AV51" i="94" s="1"/>
  <c r="AW81" i="87"/>
  <c r="AV52" i="94" s="1"/>
  <c r="CK19" i="94" s="1"/>
  <c r="AW70" i="87"/>
  <c r="AV41" i="94" s="1"/>
  <c r="AJ71" i="87"/>
  <c r="AX9" i="94" s="1"/>
  <c r="AJ72" i="87"/>
  <c r="AX10" i="94" s="1"/>
  <c r="AJ73" i="87"/>
  <c r="AX11" i="94" s="1"/>
  <c r="AJ74" i="87"/>
  <c r="AX12" i="94" s="1"/>
  <c r="AJ75" i="87"/>
  <c r="AX13" i="94" s="1"/>
  <c r="AX14" i="94"/>
  <c r="AJ77" i="87"/>
  <c r="AX15" i="94" s="1"/>
  <c r="AJ78" i="87"/>
  <c r="AX16" i="94" s="1"/>
  <c r="AJ79" i="87"/>
  <c r="AX17" i="94" s="1"/>
  <c r="AJ80" i="87"/>
  <c r="AX18" i="94" s="1"/>
  <c r="AJ81" i="87"/>
  <c r="AX19" i="94" s="1"/>
  <c r="AI71" i="87"/>
  <c r="AW9" i="94" s="1"/>
  <c r="AI72" i="87"/>
  <c r="AW10" i="94" s="1"/>
  <c r="AI73" i="87"/>
  <c r="AW11" i="94" s="1"/>
  <c r="AI74" i="87"/>
  <c r="AW12" i="94" s="1"/>
  <c r="AI75" i="87"/>
  <c r="AW13" i="94" s="1"/>
  <c r="AW14" i="94"/>
  <c r="AI77" i="87"/>
  <c r="AW15" i="94" s="1"/>
  <c r="AI78" i="87"/>
  <c r="AW16" i="94" s="1"/>
  <c r="AI79" i="87"/>
  <c r="AW17" i="94" s="1"/>
  <c r="AI80" i="87"/>
  <c r="AW18" i="94" s="1"/>
  <c r="AI81" i="87"/>
  <c r="AW19" i="94" s="1"/>
  <c r="AH71" i="87"/>
  <c r="AV9" i="94" s="1"/>
  <c r="AH72" i="87"/>
  <c r="AV10" i="94" s="1"/>
  <c r="AH73" i="87"/>
  <c r="AV11" i="94" s="1"/>
  <c r="AH74" i="87"/>
  <c r="AV12" i="94" s="1"/>
  <c r="AH75" i="87"/>
  <c r="AV13" i="94" s="1"/>
  <c r="CJ13" i="94" s="1"/>
  <c r="AV14" i="94"/>
  <c r="AH77" i="87"/>
  <c r="AV15" i="94" s="1"/>
  <c r="AH78" i="87"/>
  <c r="AV16" i="94" s="1"/>
  <c r="CJ16" i="94" s="1"/>
  <c r="AH79" i="87"/>
  <c r="AV17" i="94" s="1"/>
  <c r="AH80" i="87"/>
  <c r="AV18" i="94" s="1"/>
  <c r="AH81" i="87"/>
  <c r="AV19" i="94" s="1"/>
  <c r="CJ19" i="94" s="1"/>
  <c r="AH70" i="87"/>
  <c r="AV8" i="94" s="1"/>
  <c r="U71" i="87"/>
  <c r="U72" i="87"/>
  <c r="U73" i="87"/>
  <c r="U74" i="87"/>
  <c r="U76" i="87"/>
  <c r="U77" i="87"/>
  <c r="U78" i="87"/>
  <c r="U79" i="87"/>
  <c r="U80" i="87"/>
  <c r="U81" i="87"/>
  <c r="T71" i="87"/>
  <c r="T72" i="87"/>
  <c r="T73" i="87"/>
  <c r="T74" i="87"/>
  <c r="T76" i="87"/>
  <c r="T77" i="87"/>
  <c r="T78" i="87"/>
  <c r="T79" i="87"/>
  <c r="T80" i="87"/>
  <c r="T81" i="87"/>
  <c r="S71" i="87"/>
  <c r="S72" i="87"/>
  <c r="S73" i="87"/>
  <c r="S74" i="87"/>
  <c r="S76" i="87"/>
  <c r="S77" i="87"/>
  <c r="S78" i="87"/>
  <c r="S79" i="87"/>
  <c r="S80" i="87"/>
  <c r="S81" i="87"/>
  <c r="S70" i="87"/>
  <c r="BN54" i="87"/>
  <c r="W91" i="94" s="1"/>
  <c r="BN55" i="87"/>
  <c r="W92" i="94" s="1"/>
  <c r="BN56" i="87"/>
  <c r="W93" i="94" s="1"/>
  <c r="W94" i="94"/>
  <c r="BN58" i="87"/>
  <c r="W95" i="94" s="1"/>
  <c r="BN59" i="87"/>
  <c r="W96" i="94" s="1"/>
  <c r="BN60" i="87"/>
  <c r="W97" i="94" s="1"/>
  <c r="BN61" i="87"/>
  <c r="W98" i="94" s="1"/>
  <c r="BN62" i="87"/>
  <c r="W99" i="94" s="1"/>
  <c r="BN63" i="87"/>
  <c r="W100" i="94" s="1"/>
  <c r="BN64" i="87"/>
  <c r="W101" i="94" s="1"/>
  <c r="BM54" i="87"/>
  <c r="V91" i="94" s="1"/>
  <c r="BM55" i="87"/>
  <c r="V92" i="94" s="1"/>
  <c r="BM56" i="87"/>
  <c r="V93" i="94" s="1"/>
  <c r="V94" i="94"/>
  <c r="BM58" i="87"/>
  <c r="V95" i="94" s="1"/>
  <c r="BM59" i="87"/>
  <c r="V96" i="94" s="1"/>
  <c r="BM60" i="87"/>
  <c r="V97" i="94" s="1"/>
  <c r="BM61" i="87"/>
  <c r="V98" i="94" s="1"/>
  <c r="BM62" i="87"/>
  <c r="V99" i="94" s="1"/>
  <c r="BM63" i="87"/>
  <c r="V100" i="94" s="1"/>
  <c r="BM64" i="87"/>
  <c r="V101" i="94" s="1"/>
  <c r="BL54" i="87"/>
  <c r="U91" i="94" s="1"/>
  <c r="BL55" i="87"/>
  <c r="U92" i="94" s="1"/>
  <c r="BL56" i="87"/>
  <c r="U93" i="94" s="1"/>
  <c r="U94" i="94"/>
  <c r="BL58" i="87"/>
  <c r="U95" i="94" s="1"/>
  <c r="CI29" i="94" s="1"/>
  <c r="BL59" i="87"/>
  <c r="U96" i="94" s="1"/>
  <c r="BL60" i="87"/>
  <c r="U97" i="94" s="1"/>
  <c r="BL61" i="87"/>
  <c r="U98" i="94" s="1"/>
  <c r="CI32" i="94" s="1"/>
  <c r="BL62" i="87"/>
  <c r="U99" i="94" s="1"/>
  <c r="BL63" i="87"/>
  <c r="U100" i="94" s="1"/>
  <c r="BL64" i="87"/>
  <c r="U101" i="94" s="1"/>
  <c r="CI35" i="94" s="1"/>
  <c r="BL53" i="87"/>
  <c r="U90" i="94" s="1"/>
  <c r="AY54" i="87"/>
  <c r="W58" i="94" s="1"/>
  <c r="W59" i="94"/>
  <c r="AY56" i="87"/>
  <c r="W60" i="94" s="1"/>
  <c r="AY57" i="87"/>
  <c r="W61" i="94" s="1"/>
  <c r="AY58" i="87"/>
  <c r="W62" i="94" s="1"/>
  <c r="AY59" i="87"/>
  <c r="W63" i="94" s="1"/>
  <c r="AY60" i="87"/>
  <c r="W64" i="94" s="1"/>
  <c r="AY61" i="87"/>
  <c r="W65" i="94" s="1"/>
  <c r="AY62" i="87"/>
  <c r="W66" i="94" s="1"/>
  <c r="AY63" i="87"/>
  <c r="W67" i="94" s="1"/>
  <c r="AY64" i="87"/>
  <c r="W68" i="94" s="1"/>
  <c r="AX54" i="87"/>
  <c r="V58" i="94" s="1"/>
  <c r="V59" i="94"/>
  <c r="AX56" i="87"/>
  <c r="V60" i="94" s="1"/>
  <c r="AX57" i="87"/>
  <c r="V61" i="94" s="1"/>
  <c r="AX58" i="87"/>
  <c r="V62" i="94" s="1"/>
  <c r="AX59" i="87"/>
  <c r="V63" i="94" s="1"/>
  <c r="AX60" i="87"/>
  <c r="V64" i="94" s="1"/>
  <c r="AX61" i="87"/>
  <c r="V65" i="94" s="1"/>
  <c r="AX62" i="87"/>
  <c r="V66" i="94" s="1"/>
  <c r="AX63" i="87"/>
  <c r="V67" i="94" s="1"/>
  <c r="AX64" i="87"/>
  <c r="V68" i="94" s="1"/>
  <c r="AW54" i="87"/>
  <c r="U58" i="94" s="1"/>
  <c r="U59" i="94"/>
  <c r="AW56" i="87"/>
  <c r="U60" i="94" s="1"/>
  <c r="AW57" i="87"/>
  <c r="U61" i="94" s="1"/>
  <c r="AW58" i="87"/>
  <c r="U62" i="94" s="1"/>
  <c r="CH29" i="94" s="1"/>
  <c r="AW59" i="87"/>
  <c r="U63" i="94" s="1"/>
  <c r="AW60" i="87"/>
  <c r="U64" i="94" s="1"/>
  <c r="AW61" i="87"/>
  <c r="U65" i="94" s="1"/>
  <c r="CH32" i="94" s="1"/>
  <c r="AW62" i="87"/>
  <c r="U66" i="94" s="1"/>
  <c r="AW63" i="87"/>
  <c r="U67" i="94" s="1"/>
  <c r="AW64" i="87"/>
  <c r="U68" i="94" s="1"/>
  <c r="CH35" i="94" s="1"/>
  <c r="AW53" i="87"/>
  <c r="U57" i="94" s="1"/>
  <c r="AJ54" i="87"/>
  <c r="AJ55" i="87"/>
  <c r="AJ57" i="87"/>
  <c r="AJ58" i="87"/>
  <c r="AJ59" i="87"/>
  <c r="AJ60" i="87"/>
  <c r="AJ61" i="87"/>
  <c r="AJ62" i="87"/>
  <c r="AJ63" i="87"/>
  <c r="AJ64" i="87"/>
  <c r="AI54" i="87"/>
  <c r="AI55" i="87"/>
  <c r="AI56" i="87"/>
  <c r="AI57" i="87"/>
  <c r="AI58" i="87"/>
  <c r="AI59" i="87"/>
  <c r="AI60" i="87"/>
  <c r="AI61" i="87"/>
  <c r="AI62" i="87"/>
  <c r="AI63" i="87"/>
  <c r="AI64" i="87"/>
  <c r="AH54" i="87"/>
  <c r="AH55" i="87"/>
  <c r="AH57" i="87"/>
  <c r="AH58" i="87"/>
  <c r="AH59" i="87"/>
  <c r="AH60" i="87"/>
  <c r="AH61" i="87"/>
  <c r="AH62" i="87"/>
  <c r="AH63" i="87"/>
  <c r="AH64" i="87"/>
  <c r="AH53" i="87"/>
  <c r="U54" i="87"/>
  <c r="W25" i="94" s="1"/>
  <c r="U55" i="87"/>
  <c r="W26" i="94" s="1"/>
  <c r="U56" i="87"/>
  <c r="W27" i="94" s="1"/>
  <c r="W28" i="94"/>
  <c r="U58" i="87"/>
  <c r="W29" i="94" s="1"/>
  <c r="U59" i="87"/>
  <c r="W30" i="94" s="1"/>
  <c r="U60" i="87"/>
  <c r="W31" i="94" s="1"/>
  <c r="U61" i="87"/>
  <c r="W32" i="94" s="1"/>
  <c r="U62" i="87"/>
  <c r="W33" i="94" s="1"/>
  <c r="U63" i="87"/>
  <c r="W34" i="94" s="1"/>
  <c r="U64" i="87"/>
  <c r="W35" i="94" s="1"/>
  <c r="T54" i="87"/>
  <c r="V25" i="94" s="1"/>
  <c r="T55" i="87"/>
  <c r="V26" i="94" s="1"/>
  <c r="T56" i="87"/>
  <c r="V27" i="94" s="1"/>
  <c r="V28" i="94"/>
  <c r="T58" i="87"/>
  <c r="V29" i="94" s="1"/>
  <c r="T59" i="87"/>
  <c r="V30" i="94" s="1"/>
  <c r="T60" i="87"/>
  <c r="V31" i="94" s="1"/>
  <c r="T61" i="87"/>
  <c r="V32" i="94" s="1"/>
  <c r="T62" i="87"/>
  <c r="V33" i="94" s="1"/>
  <c r="T63" i="87"/>
  <c r="V34" i="94" s="1"/>
  <c r="T64" i="87"/>
  <c r="V35" i="94" s="1"/>
  <c r="S54" i="87"/>
  <c r="U25" i="94" s="1"/>
  <c r="S55" i="87"/>
  <c r="U26" i="94" s="1"/>
  <c r="S56" i="87"/>
  <c r="U27" i="94" s="1"/>
  <c r="U28" i="94"/>
  <c r="S58" i="87"/>
  <c r="U29" i="94" s="1"/>
  <c r="S59" i="87"/>
  <c r="U30" i="94" s="1"/>
  <c r="X22" i="94" s="1"/>
  <c r="S60" i="87"/>
  <c r="U31" i="94" s="1"/>
  <c r="Y22" i="94" s="1"/>
  <c r="S61" i="87"/>
  <c r="U32" i="94" s="1"/>
  <c r="S62" i="87"/>
  <c r="U33" i="94" s="1"/>
  <c r="Z22" i="94" s="1"/>
  <c r="S63" i="87"/>
  <c r="U34" i="94" s="1"/>
  <c r="AA22" i="94" s="1"/>
  <c r="S64" i="87"/>
  <c r="U35" i="94" s="1"/>
  <c r="S53" i="87"/>
  <c r="U24" i="94" s="1"/>
  <c r="Z24" i="94" s="1"/>
  <c r="BN38" i="87"/>
  <c r="W75" i="94" s="1"/>
  <c r="BN39" i="87"/>
  <c r="W76" i="94" s="1"/>
  <c r="BN40" i="87"/>
  <c r="W77" i="94" s="1"/>
  <c r="W78" i="94"/>
  <c r="BN42" i="87"/>
  <c r="W79" i="94" s="1"/>
  <c r="BN43" i="87"/>
  <c r="W80" i="94" s="1"/>
  <c r="BN44" i="87"/>
  <c r="W81" i="94" s="1"/>
  <c r="BN45" i="87"/>
  <c r="W82" i="94" s="1"/>
  <c r="BN46" i="87"/>
  <c r="W83" i="94" s="1"/>
  <c r="BN47" i="87"/>
  <c r="W84" i="94" s="1"/>
  <c r="BN48" i="87"/>
  <c r="W85" i="94" s="1"/>
  <c r="BM38" i="87"/>
  <c r="V75" i="94" s="1"/>
  <c r="BM39" i="87"/>
  <c r="V76" i="94" s="1"/>
  <c r="BM40" i="87"/>
  <c r="V77" i="94" s="1"/>
  <c r="V78" i="94"/>
  <c r="BM42" i="87"/>
  <c r="V79" i="94" s="1"/>
  <c r="BM43" i="87"/>
  <c r="V80" i="94" s="1"/>
  <c r="BM44" i="87"/>
  <c r="V81" i="94" s="1"/>
  <c r="BM45" i="87"/>
  <c r="V82" i="94" s="1"/>
  <c r="BM46" i="87"/>
  <c r="V83" i="94" s="1"/>
  <c r="BM47" i="87"/>
  <c r="V84" i="94" s="1"/>
  <c r="BM48" i="87"/>
  <c r="V85" i="94" s="1"/>
  <c r="BL38" i="87"/>
  <c r="U75" i="94" s="1"/>
  <c r="BL39" i="87"/>
  <c r="U76" i="94" s="1"/>
  <c r="BL40" i="87"/>
  <c r="U77" i="94" s="1"/>
  <c r="BL41" i="87"/>
  <c r="U78" i="94" s="1"/>
  <c r="BL42" i="87"/>
  <c r="U79" i="94" s="1"/>
  <c r="CI13" i="94" s="1"/>
  <c r="U80" i="94"/>
  <c r="BL44" i="87"/>
  <c r="U81" i="94" s="1"/>
  <c r="BL45" i="87"/>
  <c r="U82" i="94" s="1"/>
  <c r="CI16" i="94" s="1"/>
  <c r="BL46" i="87"/>
  <c r="U83" i="94" s="1"/>
  <c r="BL47" i="87"/>
  <c r="U84" i="94" s="1"/>
  <c r="BL48" i="87"/>
  <c r="U85" i="94" s="1"/>
  <c r="CI19" i="94" s="1"/>
  <c r="BL37" i="87"/>
  <c r="U74" i="94" s="1"/>
  <c r="AY38" i="87"/>
  <c r="W42" i="94" s="1"/>
  <c r="AY39" i="87"/>
  <c r="W43" i="94" s="1"/>
  <c r="AY40" i="87"/>
  <c r="W44" i="94" s="1"/>
  <c r="W45" i="94"/>
  <c r="AY42" i="87"/>
  <c r="W46" i="94" s="1"/>
  <c r="AY43" i="87"/>
  <c r="W47" i="94" s="1"/>
  <c r="AY44" i="87"/>
  <c r="W48" i="94" s="1"/>
  <c r="AY45" i="87"/>
  <c r="W49" i="94" s="1"/>
  <c r="AY46" i="87"/>
  <c r="W50" i="94" s="1"/>
  <c r="AY47" i="87"/>
  <c r="W51" i="94" s="1"/>
  <c r="AY48" i="87"/>
  <c r="W52" i="94" s="1"/>
  <c r="AX38" i="87"/>
  <c r="V42" i="94" s="1"/>
  <c r="AX39" i="87"/>
  <c r="V43" i="94" s="1"/>
  <c r="AX40" i="87"/>
  <c r="V44" i="94" s="1"/>
  <c r="V45" i="94"/>
  <c r="AX42" i="87"/>
  <c r="V46" i="94" s="1"/>
  <c r="AX43" i="87"/>
  <c r="V47" i="94" s="1"/>
  <c r="AX44" i="87"/>
  <c r="V48" i="94" s="1"/>
  <c r="AX45" i="87"/>
  <c r="V49" i="94" s="1"/>
  <c r="AX46" i="87"/>
  <c r="V50" i="94" s="1"/>
  <c r="AX47" i="87"/>
  <c r="V51" i="94" s="1"/>
  <c r="AX48" i="87"/>
  <c r="V52" i="94" s="1"/>
  <c r="AW38" i="87"/>
  <c r="U42" i="94" s="1"/>
  <c r="AW39" i="87"/>
  <c r="U43" i="94" s="1"/>
  <c r="AW40" i="87"/>
  <c r="U44" i="94" s="1"/>
  <c r="U45" i="94"/>
  <c r="AW42" i="87"/>
  <c r="U46" i="94" s="1"/>
  <c r="CH13" i="94" s="1"/>
  <c r="AW43" i="87"/>
  <c r="U47" i="94" s="1"/>
  <c r="AW44" i="87"/>
  <c r="U48" i="94" s="1"/>
  <c r="AW45" i="87"/>
  <c r="U49" i="94" s="1"/>
  <c r="CH16" i="94" s="1"/>
  <c r="AW46" i="87"/>
  <c r="U50" i="94" s="1"/>
  <c r="AW47" i="87"/>
  <c r="U51" i="94" s="1"/>
  <c r="AW48" i="87"/>
  <c r="U52" i="94" s="1"/>
  <c r="CH19" i="94" s="1"/>
  <c r="AW37" i="87"/>
  <c r="U41" i="94" s="1"/>
  <c r="AJ38" i="87"/>
  <c r="AJ39" i="87"/>
  <c r="AJ40" i="87"/>
  <c r="AJ41" i="87"/>
  <c r="AJ42" i="87"/>
  <c r="AJ43" i="87"/>
  <c r="AJ44" i="87"/>
  <c r="AJ45" i="87"/>
  <c r="AJ46" i="87"/>
  <c r="AJ47" i="87"/>
  <c r="AJ48" i="87"/>
  <c r="AI38" i="87"/>
  <c r="AI39" i="87"/>
  <c r="AI41" i="87"/>
  <c r="AI42" i="87"/>
  <c r="AI43" i="87"/>
  <c r="AI44" i="87"/>
  <c r="AI45" i="87"/>
  <c r="AI46" i="87"/>
  <c r="AI47" i="87"/>
  <c r="AI48" i="87"/>
  <c r="AH38" i="87"/>
  <c r="AH39" i="87"/>
  <c r="AH41" i="87"/>
  <c r="AH42" i="87"/>
  <c r="AH43" i="87"/>
  <c r="AH44" i="87"/>
  <c r="AH45" i="87"/>
  <c r="AH46" i="87"/>
  <c r="AH47" i="87"/>
  <c r="AH48" i="87"/>
  <c r="AH37" i="87"/>
  <c r="U38" i="87"/>
  <c r="W9" i="94" s="1"/>
  <c r="U39" i="87"/>
  <c r="W10" i="94" s="1"/>
  <c r="W11" i="94"/>
  <c r="U41" i="87"/>
  <c r="W12" i="94" s="1"/>
  <c r="U42" i="87"/>
  <c r="W13" i="94" s="1"/>
  <c r="U43" i="87"/>
  <c r="W14" i="94" s="1"/>
  <c r="U44" i="87"/>
  <c r="W15" i="94" s="1"/>
  <c r="U45" i="87"/>
  <c r="W16" i="94" s="1"/>
  <c r="U46" i="87"/>
  <c r="W17" i="94" s="1"/>
  <c r="U47" i="87"/>
  <c r="W18" i="94" s="1"/>
  <c r="U48" i="87"/>
  <c r="W19" i="94" s="1"/>
  <c r="T38" i="87"/>
  <c r="V9" i="94" s="1"/>
  <c r="T39" i="87"/>
  <c r="V10" i="94" s="1"/>
  <c r="V11" i="94"/>
  <c r="T41" i="87"/>
  <c r="V12" i="94" s="1"/>
  <c r="T42" i="87"/>
  <c r="V13" i="94" s="1"/>
  <c r="T43" i="87"/>
  <c r="V14" i="94" s="1"/>
  <c r="T44" i="87"/>
  <c r="V15" i="94" s="1"/>
  <c r="T45" i="87"/>
  <c r="V16" i="94" s="1"/>
  <c r="T46" i="87"/>
  <c r="V17" i="94" s="1"/>
  <c r="T47" i="87"/>
  <c r="V18" i="94" s="1"/>
  <c r="T48" i="87"/>
  <c r="V19" i="94" s="1"/>
  <c r="S38" i="87"/>
  <c r="U9" i="94" s="1"/>
  <c r="S39" i="87"/>
  <c r="U10" i="94" s="1"/>
  <c r="U11" i="94"/>
  <c r="S41" i="87"/>
  <c r="U12" i="94" s="1"/>
  <c r="S42" i="87"/>
  <c r="U13" i="94" s="1"/>
  <c r="S43" i="87"/>
  <c r="U14" i="94" s="1"/>
  <c r="X6" i="94" s="1"/>
  <c r="S44" i="87"/>
  <c r="U15" i="94" s="1"/>
  <c r="Y6" i="94" s="1"/>
  <c r="S45" i="87"/>
  <c r="U16" i="94" s="1"/>
  <c r="S46" i="87"/>
  <c r="U17" i="94" s="1"/>
  <c r="Z6" i="94" s="1"/>
  <c r="S47" i="87"/>
  <c r="U18" i="94" s="1"/>
  <c r="AA6" i="94" s="1"/>
  <c r="AA9" i="94" s="1"/>
  <c r="S48" i="87"/>
  <c r="U19" i="94" s="1"/>
  <c r="S37" i="87"/>
  <c r="U8" i="94" s="1"/>
  <c r="AY22" i="87"/>
  <c r="AY23" i="87"/>
  <c r="AY25" i="87"/>
  <c r="AY26" i="87"/>
  <c r="AY27" i="87"/>
  <c r="AY28" i="87"/>
  <c r="AY29" i="87"/>
  <c r="AY30" i="87"/>
  <c r="AY31" i="87"/>
  <c r="AY32" i="87"/>
  <c r="AX22" i="87"/>
  <c r="AX23" i="87"/>
  <c r="AX24" i="87"/>
  <c r="AX25" i="87"/>
  <c r="AX26" i="87"/>
  <c r="AX27" i="87"/>
  <c r="AX28" i="87"/>
  <c r="AX29" i="87"/>
  <c r="AX30" i="87"/>
  <c r="AX31" i="87"/>
  <c r="AX32" i="87"/>
  <c r="AW22" i="87"/>
  <c r="AW23" i="87"/>
  <c r="AW25" i="87"/>
  <c r="AW26" i="87"/>
  <c r="AW27" i="87"/>
  <c r="AW28" i="87"/>
  <c r="AW29" i="87"/>
  <c r="AW30" i="87"/>
  <c r="AW31" i="87"/>
  <c r="AW32" i="87"/>
  <c r="AW21" i="87"/>
  <c r="AJ22" i="87"/>
  <c r="AJ23" i="87"/>
  <c r="AJ24" i="87"/>
  <c r="AJ25" i="87"/>
  <c r="AJ26" i="87"/>
  <c r="AJ27" i="87"/>
  <c r="AJ29" i="87"/>
  <c r="AJ30" i="87"/>
  <c r="AJ31" i="87"/>
  <c r="AJ32" i="87"/>
  <c r="AI22" i="87"/>
  <c r="AI23" i="87"/>
  <c r="AI24" i="87"/>
  <c r="AI25" i="87"/>
  <c r="AI26" i="87"/>
  <c r="AI27" i="87"/>
  <c r="AI28" i="87"/>
  <c r="AI29" i="87"/>
  <c r="AI30" i="87"/>
  <c r="AI31" i="87"/>
  <c r="AI32" i="87"/>
  <c r="AH22" i="87"/>
  <c r="AH23" i="87"/>
  <c r="AH24" i="87"/>
  <c r="AH25" i="87"/>
  <c r="AH26" i="87"/>
  <c r="AH27" i="87"/>
  <c r="AH29" i="87"/>
  <c r="AH30" i="87"/>
  <c r="AH31" i="87"/>
  <c r="AH32" i="87"/>
  <c r="AH21" i="87"/>
  <c r="U22" i="87"/>
  <c r="U23" i="87"/>
  <c r="U25" i="87"/>
  <c r="U26" i="87"/>
  <c r="U27" i="87"/>
  <c r="U28" i="87"/>
  <c r="U29" i="87"/>
  <c r="U30" i="87"/>
  <c r="U31" i="87"/>
  <c r="U32" i="87"/>
  <c r="T22" i="87"/>
  <c r="T23" i="87"/>
  <c r="T25" i="87"/>
  <c r="T26" i="87"/>
  <c r="T27" i="87"/>
  <c r="T28" i="87"/>
  <c r="T29" i="87"/>
  <c r="T30" i="87"/>
  <c r="T31" i="87"/>
  <c r="T32" i="87"/>
  <c r="S22" i="87"/>
  <c r="S23" i="87"/>
  <c r="S25" i="87"/>
  <c r="S26" i="87"/>
  <c r="S27" i="87"/>
  <c r="S28" i="87"/>
  <c r="S29" i="87"/>
  <c r="S30" i="87"/>
  <c r="S31" i="87"/>
  <c r="S32" i="87"/>
  <c r="S21" i="87"/>
  <c r="AY6" i="87"/>
  <c r="AY7" i="87"/>
  <c r="AY8" i="87"/>
  <c r="AY9" i="87"/>
  <c r="AY10" i="87"/>
  <c r="AY11" i="87"/>
  <c r="AY12" i="87"/>
  <c r="AY13" i="87"/>
  <c r="AY14" i="87"/>
  <c r="AY15" i="87"/>
  <c r="AY16" i="87"/>
  <c r="AX6" i="87"/>
  <c r="AX7" i="87"/>
  <c r="AX8" i="87"/>
  <c r="AX9" i="87"/>
  <c r="AX10" i="87"/>
  <c r="AX11" i="87"/>
  <c r="AX12" i="87"/>
  <c r="AX13" i="87"/>
  <c r="AX14" i="87"/>
  <c r="AX15" i="87"/>
  <c r="AX16" i="87"/>
  <c r="AW6" i="87"/>
  <c r="AW7" i="87"/>
  <c r="AW8" i="87"/>
  <c r="AW9" i="87"/>
  <c r="AW11" i="87"/>
  <c r="AW12" i="87"/>
  <c r="AW13" i="87"/>
  <c r="AW14" i="87"/>
  <c r="AW15" i="87"/>
  <c r="AW16" i="87"/>
  <c r="AW5" i="87"/>
  <c r="AJ6" i="87"/>
  <c r="AJ7" i="87"/>
  <c r="AJ8" i="87"/>
  <c r="AJ9" i="87"/>
  <c r="AJ11" i="87"/>
  <c r="AJ12" i="87"/>
  <c r="AJ13" i="87"/>
  <c r="AJ14" i="87"/>
  <c r="AJ15" i="87"/>
  <c r="AJ16" i="87"/>
  <c r="AI6" i="87"/>
  <c r="AI7" i="87"/>
  <c r="AI8" i="87"/>
  <c r="AI9" i="87"/>
  <c r="AI11" i="87"/>
  <c r="AI12" i="87"/>
  <c r="AI13" i="87"/>
  <c r="AI14" i="87"/>
  <c r="AI15" i="87"/>
  <c r="AI16" i="87"/>
  <c r="AH6" i="87"/>
  <c r="AH7" i="87"/>
  <c r="AH8" i="87"/>
  <c r="AH9" i="87"/>
  <c r="AH11" i="87"/>
  <c r="AH12" i="87"/>
  <c r="AH13" i="87"/>
  <c r="AH14" i="87"/>
  <c r="AH15" i="87"/>
  <c r="AH16" i="87"/>
  <c r="AH5" i="87"/>
  <c r="U6" i="87"/>
  <c r="U7" i="87"/>
  <c r="U8" i="87"/>
  <c r="U9" i="87"/>
  <c r="U11" i="87"/>
  <c r="U12" i="87"/>
  <c r="U13" i="87"/>
  <c r="U14" i="87"/>
  <c r="U15" i="87"/>
  <c r="U16" i="87"/>
  <c r="T6" i="87"/>
  <c r="T7" i="87"/>
  <c r="T8" i="87"/>
  <c r="T9" i="87"/>
  <c r="T11" i="87"/>
  <c r="T12" i="87"/>
  <c r="T13" i="87"/>
  <c r="T14" i="87"/>
  <c r="T15" i="87"/>
  <c r="T16" i="87"/>
  <c r="S6" i="87"/>
  <c r="S7" i="87"/>
  <c r="S8" i="87"/>
  <c r="S9" i="87"/>
  <c r="S11" i="87"/>
  <c r="S12" i="87"/>
  <c r="S13" i="87"/>
  <c r="S14" i="87"/>
  <c r="S15" i="87"/>
  <c r="S16" i="87"/>
  <c r="S5" i="87"/>
  <c r="Z75" i="94" l="1"/>
  <c r="Z27" i="94"/>
  <c r="AA88" i="94"/>
  <c r="AA93" i="94" s="1"/>
  <c r="BR72" i="94" s="1"/>
  <c r="BO136" i="94" s="1"/>
  <c r="CI34" i="94"/>
  <c r="CH30" i="94"/>
  <c r="X55" i="94"/>
  <c r="X60" i="94" s="1"/>
  <c r="BQ19" i="94" s="1"/>
  <c r="X9" i="94"/>
  <c r="Z9" i="94"/>
  <c r="CI15" i="94"/>
  <c r="X25" i="94"/>
  <c r="AA25" i="94"/>
  <c r="Z25" i="94"/>
  <c r="Y88" i="94"/>
  <c r="Y92" i="94" s="1"/>
  <c r="CI31" i="94"/>
  <c r="CJ11" i="94"/>
  <c r="CJ33" i="94"/>
  <c r="BA22" i="94"/>
  <c r="BA26" i="94" s="1"/>
  <c r="BS49" i="94" s="1"/>
  <c r="BK135" i="94" s="1"/>
  <c r="CJ25" i="94"/>
  <c r="AZ25" i="94"/>
  <c r="CK33" i="94"/>
  <c r="BA55" i="94"/>
  <c r="BA59" i="94" s="1"/>
  <c r="BT49" i="94" s="1"/>
  <c r="BL135" i="94" s="1"/>
  <c r="CK25" i="94"/>
  <c r="CI26" i="94"/>
  <c r="X10" i="94"/>
  <c r="Z10" i="94"/>
  <c r="AA10" i="94"/>
  <c r="Y10" i="94"/>
  <c r="X26" i="94"/>
  <c r="Z26" i="94"/>
  <c r="AA26" i="94"/>
  <c r="Y26" i="94"/>
  <c r="CH8" i="94"/>
  <c r="X72" i="94"/>
  <c r="CI14" i="94"/>
  <c r="CH24" i="94"/>
  <c r="CH28" i="94"/>
  <c r="X88" i="94"/>
  <c r="X93" i="94" s="1"/>
  <c r="BR19" i="94" s="1"/>
  <c r="CI30" i="94"/>
  <c r="BB6" i="94"/>
  <c r="BB11" i="94" s="1"/>
  <c r="BS64" i="94" s="1"/>
  <c r="BP128" i="94" s="1"/>
  <c r="CJ18" i="94"/>
  <c r="BB10" i="94"/>
  <c r="BS63" i="94" s="1"/>
  <c r="BP127" i="94" s="1"/>
  <c r="CJ10" i="94"/>
  <c r="CK8" i="94"/>
  <c r="CK12" i="94"/>
  <c r="BB45" i="94"/>
  <c r="BT65" i="94" s="1"/>
  <c r="BQ129" i="94" s="1"/>
  <c r="Y9" i="94"/>
  <c r="CH11" i="94"/>
  <c r="X44" i="94"/>
  <c r="BQ11" i="94" s="1"/>
  <c r="Y25" i="94"/>
  <c r="CH27" i="94"/>
  <c r="CJ17" i="94"/>
  <c r="BA6" i="94"/>
  <c r="BA11" i="94" s="1"/>
  <c r="BS44" i="94" s="1"/>
  <c r="BK128" i="94" s="1"/>
  <c r="CJ9" i="94"/>
  <c r="BB9" i="94"/>
  <c r="BS62" i="94" s="1"/>
  <c r="BP126" i="94" s="1"/>
  <c r="CK11" i="94"/>
  <c r="CJ31" i="94"/>
  <c r="AZ22" i="94"/>
  <c r="AZ27" i="94" s="1"/>
  <c r="AZ55" i="94"/>
  <c r="AZ58" i="94" s="1"/>
  <c r="CK31" i="94"/>
  <c r="AA72" i="94"/>
  <c r="AA76" i="94" s="1"/>
  <c r="BR63" i="94" s="1"/>
  <c r="BO127" i="94" s="1"/>
  <c r="CI18" i="94"/>
  <c r="AA28" i="94"/>
  <c r="Y28" i="94"/>
  <c r="AA24" i="94"/>
  <c r="CH12" i="94"/>
  <c r="AA45" i="94"/>
  <c r="BQ65" i="94" s="1"/>
  <c r="BN129" i="94" s="1"/>
  <c r="CH18" i="94"/>
  <c r="AA39" i="94"/>
  <c r="AA41" i="94" s="1"/>
  <c r="CH10" i="94"/>
  <c r="Z43" i="94"/>
  <c r="BQ43" i="94" s="1"/>
  <c r="BI127" i="94" s="1"/>
  <c r="CI8" i="94"/>
  <c r="CI12" i="94"/>
  <c r="AA78" i="94"/>
  <c r="BR65" i="94" s="1"/>
  <c r="BO129" i="94" s="1"/>
  <c r="AA55" i="94"/>
  <c r="AA57" i="94" s="1"/>
  <c r="CH34" i="94"/>
  <c r="CH26" i="94"/>
  <c r="CI24" i="94"/>
  <c r="AA90" i="94"/>
  <c r="CI28" i="94"/>
  <c r="BB39" i="94"/>
  <c r="BB44" i="94" s="1"/>
  <c r="BT64" i="94" s="1"/>
  <c r="BQ128" i="94" s="1"/>
  <c r="CK18" i="94"/>
  <c r="CK10" i="94"/>
  <c r="AY22" i="94"/>
  <c r="AY25" i="94" s="1"/>
  <c r="CJ30" i="94"/>
  <c r="AY55" i="94"/>
  <c r="AY58" i="94" s="1"/>
  <c r="CK30" i="94"/>
  <c r="CI10" i="94"/>
  <c r="X76" i="94"/>
  <c r="BR10" i="94" s="1"/>
  <c r="CH14" i="94"/>
  <c r="X39" i="94"/>
  <c r="X43" i="94" s="1"/>
  <c r="BQ10" i="94" s="1"/>
  <c r="Z39" i="94"/>
  <c r="Z41" i="94" s="1"/>
  <c r="CH17" i="94"/>
  <c r="CH9" i="94"/>
  <c r="Z42" i="94"/>
  <c r="BQ42" i="94" s="1"/>
  <c r="BI126" i="94" s="1"/>
  <c r="X42" i="94"/>
  <c r="CI11" i="94"/>
  <c r="AA77" i="94"/>
  <c r="BR64" i="94" s="1"/>
  <c r="BO128" i="94" s="1"/>
  <c r="X77" i="94"/>
  <c r="BR11" i="94" s="1"/>
  <c r="CH33" i="94"/>
  <c r="Z55" i="94"/>
  <c r="Z59" i="94" s="1"/>
  <c r="BQ49" i="94" s="1"/>
  <c r="BI135" i="94" s="1"/>
  <c r="CH25" i="94"/>
  <c r="CI27" i="94"/>
  <c r="Y93" i="94"/>
  <c r="CJ15" i="94"/>
  <c r="BA39" i="94"/>
  <c r="BA44" i="94" s="1"/>
  <c r="BT44" i="94" s="1"/>
  <c r="BL128" i="94" s="1"/>
  <c r="CK17" i="94"/>
  <c r="CK9" i="94"/>
  <c r="CK28" i="94"/>
  <c r="AZ61" i="94"/>
  <c r="Z8" i="94"/>
  <c r="AA8" i="94"/>
  <c r="CJ14" i="94"/>
  <c r="AY6" i="94"/>
  <c r="AY10" i="94" s="1"/>
  <c r="BS10" i="94" s="1"/>
  <c r="CJ24" i="94"/>
  <c r="BA24" i="94"/>
  <c r="CJ28" i="94"/>
  <c r="AZ28" i="94"/>
  <c r="Z11" i="94"/>
  <c r="X11" i="94"/>
  <c r="Y11" i="94"/>
  <c r="AA11" i="94"/>
  <c r="CH15" i="94"/>
  <c r="Z72" i="94"/>
  <c r="CI17" i="94"/>
  <c r="CI9" i="94"/>
  <c r="AA75" i="94"/>
  <c r="BR62" i="94" s="1"/>
  <c r="BO126" i="94" s="1"/>
  <c r="X75" i="94"/>
  <c r="X27" i="94"/>
  <c r="AA27" i="94"/>
  <c r="Y27" i="94"/>
  <c r="Y55" i="94"/>
  <c r="Y60" i="94" s="1"/>
  <c r="CH31" i="94"/>
  <c r="Z88" i="94"/>
  <c r="Z92" i="94" s="1"/>
  <c r="BR49" i="94" s="1"/>
  <c r="BJ135" i="94" s="1"/>
  <c r="CI33" i="94"/>
  <c r="CI25" i="94"/>
  <c r="Y91" i="94"/>
  <c r="CK15" i="94"/>
  <c r="CJ27" i="94"/>
  <c r="CK27" i="94"/>
  <c r="Y12" i="94"/>
  <c r="AA12" i="94"/>
  <c r="CJ8" i="94"/>
  <c r="BB8" i="94"/>
  <c r="BB12" i="94"/>
  <c r="BS65" i="94" s="1"/>
  <c r="BP129" i="94" s="1"/>
  <c r="CJ12" i="94"/>
  <c r="AY39" i="94"/>
  <c r="AY44" i="94" s="1"/>
  <c r="BT11" i="94" s="1"/>
  <c r="CK14" i="94"/>
  <c r="CJ34" i="94"/>
  <c r="BB22" i="94"/>
  <c r="BB26" i="94" s="1"/>
  <c r="BS71" i="94" s="1"/>
  <c r="BP135" i="94" s="1"/>
  <c r="CJ26" i="94"/>
  <c r="AZ26" i="94"/>
  <c r="CK24" i="94"/>
  <c r="CK34" i="94"/>
  <c r="BB55" i="94"/>
  <c r="BB57" i="94" s="1"/>
  <c r="CK26" i="94"/>
  <c r="AY59" i="94"/>
  <c r="BT18" i="94" s="1"/>
  <c r="BB59" i="94"/>
  <c r="BT71" i="94" s="1"/>
  <c r="BQ135" i="94" s="1"/>
  <c r="AT79" i="92"/>
  <c r="AF84" i="92"/>
  <c r="AF26" i="92"/>
  <c r="R106" i="92"/>
  <c r="AF6" i="92"/>
  <c r="AF52" i="92"/>
  <c r="R89" i="92"/>
  <c r="AM26" i="92"/>
  <c r="AT15" i="92"/>
  <c r="AM10" i="92"/>
  <c r="AM39" i="92"/>
  <c r="AT9" i="92"/>
  <c r="AF27" i="92"/>
  <c r="AM62" i="92"/>
  <c r="AF88" i="92"/>
  <c r="AM35" i="92"/>
  <c r="AM59" i="92"/>
  <c r="AF55" i="92"/>
  <c r="AF44" i="92"/>
  <c r="AM8" i="92"/>
  <c r="AT93" i="92"/>
  <c r="AT76" i="92"/>
  <c r="AF15" i="92"/>
  <c r="R70" i="92"/>
  <c r="R68" i="92"/>
  <c r="R15" i="92"/>
  <c r="R43" i="92"/>
  <c r="AM24" i="92"/>
  <c r="AT105" i="92"/>
  <c r="AF22" i="92"/>
  <c r="AT85" i="92"/>
  <c r="AM23" i="92"/>
  <c r="AT50" i="92"/>
  <c r="AF33" i="92"/>
  <c r="R46" i="92"/>
  <c r="AT104" i="92"/>
  <c r="AF89" i="92"/>
  <c r="R25" i="92"/>
  <c r="AM78" i="92"/>
  <c r="AF77" i="92"/>
  <c r="AM44" i="92"/>
  <c r="AM101" i="92"/>
  <c r="AT17" i="92"/>
  <c r="AF47" i="92"/>
  <c r="AT91" i="92"/>
  <c r="R73" i="92"/>
  <c r="R47" i="92"/>
  <c r="AF82" i="92"/>
  <c r="AT44" i="92"/>
  <c r="AM34" i="92"/>
  <c r="AF107" i="92"/>
  <c r="AM52" i="92"/>
  <c r="AT84" i="92"/>
  <c r="AT39" i="92"/>
  <c r="AM107" i="92"/>
  <c r="AM22" i="92"/>
  <c r="AT52" i="92"/>
  <c r="AT27" i="92"/>
  <c r="AM106" i="92"/>
  <c r="AT59" i="92"/>
  <c r="AF101" i="92"/>
  <c r="AT62" i="92"/>
  <c r="AT38" i="92"/>
  <c r="AT8" i="92"/>
  <c r="AM29" i="92"/>
  <c r="AT24" i="92"/>
  <c r="AF67" i="92"/>
  <c r="AF96" i="92"/>
  <c r="AM33" i="92"/>
  <c r="AT99" i="92"/>
  <c r="AF40" i="92"/>
  <c r="AM89" i="92"/>
  <c r="AF94" i="92"/>
  <c r="AT78" i="92"/>
  <c r="AT95" i="92"/>
  <c r="AM74" i="92"/>
  <c r="AF81" i="92"/>
  <c r="AT14" i="92"/>
  <c r="AM82" i="92"/>
  <c r="AT26" i="92"/>
  <c r="AF57" i="92"/>
  <c r="AF61" i="92"/>
  <c r="AT29" i="92"/>
  <c r="AF92" i="92"/>
  <c r="AF49" i="92"/>
  <c r="AF19" i="92"/>
  <c r="AF53" i="92"/>
  <c r="AM6" i="92"/>
  <c r="AM67" i="92"/>
  <c r="AM96" i="92"/>
  <c r="AT33" i="92"/>
  <c r="AF7" i="92"/>
  <c r="AM28" i="92"/>
  <c r="AM40" i="92"/>
  <c r="AT89" i="92"/>
  <c r="AM77" i="92"/>
  <c r="AF108" i="92"/>
  <c r="AF56" i="92"/>
  <c r="AT74" i="92"/>
  <c r="AM81" i="92"/>
  <c r="AF30" i="92"/>
  <c r="AM14" i="92"/>
  <c r="AM36" i="92"/>
  <c r="AF87" i="92"/>
  <c r="AT82" i="92"/>
  <c r="AT10" i="92"/>
  <c r="AF72" i="92"/>
  <c r="AM57" i="92"/>
  <c r="AM49" i="92"/>
  <c r="AM19" i="92"/>
  <c r="AF41" i="92"/>
  <c r="AF31" i="92"/>
  <c r="AM54" i="92"/>
  <c r="AT67" i="92"/>
  <c r="AT96" i="92"/>
  <c r="AF97" i="92"/>
  <c r="AT28" i="92"/>
  <c r="AT40" i="92"/>
  <c r="AF58" i="92"/>
  <c r="AM94" i="92"/>
  <c r="AT77" i="92"/>
  <c r="AM56" i="92"/>
  <c r="AT81" i="92"/>
  <c r="R14" i="92"/>
  <c r="AF11" i="92"/>
  <c r="AF100" i="92"/>
  <c r="AT36" i="92"/>
  <c r="AF37" i="92"/>
  <c r="AF28" i="92"/>
  <c r="AM95" i="92"/>
  <c r="R60" i="92"/>
  <c r="AM83" i="92"/>
  <c r="AT57" i="92"/>
  <c r="AM61" i="92"/>
  <c r="AM92" i="92"/>
  <c r="AT49" i="92"/>
  <c r="AM70" i="92"/>
  <c r="AF68" i="92"/>
  <c r="AT19" i="92"/>
  <c r="AM41" i="92"/>
  <c r="AM53" i="92"/>
  <c r="AF60" i="92"/>
  <c r="AF32" i="92"/>
  <c r="AM97" i="92"/>
  <c r="AM46" i="92"/>
  <c r="AF103" i="92"/>
  <c r="AM58" i="92"/>
  <c r="AT94" i="92"/>
  <c r="AM108" i="92"/>
  <c r="AT56" i="92"/>
  <c r="AF48" i="92"/>
  <c r="AM30" i="92"/>
  <c r="AM11" i="92"/>
  <c r="R36" i="92"/>
  <c r="AT87" i="92"/>
  <c r="AT45" i="92"/>
  <c r="AF36" i="92"/>
  <c r="AT64" i="92"/>
  <c r="AT90" i="92"/>
  <c r="AF69" i="92"/>
  <c r="AF98" i="92"/>
  <c r="AF93" i="92"/>
  <c r="AT61" i="92"/>
  <c r="AF76" i="92"/>
  <c r="AT92" i="92"/>
  <c r="AF70" i="92"/>
  <c r="AF43" i="92"/>
  <c r="AT41" i="92"/>
  <c r="AM31" i="92"/>
  <c r="AF85" i="92"/>
  <c r="AT53" i="92"/>
  <c r="AF54" i="92"/>
  <c r="AF23" i="92"/>
  <c r="AM32" i="92"/>
  <c r="AT97" i="92"/>
  <c r="AF46" i="92"/>
  <c r="AM103" i="92"/>
  <c r="AT58" i="92"/>
  <c r="AF25" i="92"/>
  <c r="AF45" i="92"/>
  <c r="AT108" i="92"/>
  <c r="AM48" i="92"/>
  <c r="AF66" i="92"/>
  <c r="AT30" i="92"/>
  <c r="AT11" i="92"/>
  <c r="AM100" i="92"/>
  <c r="AM87" i="92"/>
  <c r="AM37" i="92"/>
  <c r="AF71" i="92"/>
  <c r="AF38" i="92"/>
  <c r="AM68" i="92"/>
  <c r="AM43" i="92"/>
  <c r="AT88" i="92"/>
  <c r="AF105" i="92"/>
  <c r="AT31" i="92"/>
  <c r="AM60" i="92"/>
  <c r="AT54" i="92"/>
  <c r="AT32" i="92"/>
  <c r="AF50" i="92"/>
  <c r="AT103" i="92"/>
  <c r="AF104" i="92"/>
  <c r="AM25" i="92"/>
  <c r="AF78" i="92"/>
  <c r="AF95" i="92"/>
  <c r="AT48" i="92"/>
  <c r="AM66" i="92"/>
  <c r="AF17" i="92"/>
  <c r="AF91" i="92"/>
  <c r="AT100" i="92"/>
  <c r="AT37" i="92"/>
  <c r="AT102" i="92"/>
  <c r="AF8" i="92"/>
  <c r="AM38" i="92"/>
  <c r="AM93" i="92"/>
  <c r="AF29" i="92"/>
  <c r="AM76" i="92"/>
  <c r="AT70" i="92"/>
  <c r="AF75" i="92"/>
  <c r="AT68" i="92"/>
  <c r="AT43" i="92"/>
  <c r="AF24" i="92"/>
  <c r="AM105" i="92"/>
  <c r="AM85" i="92"/>
  <c r="AT60" i="92"/>
  <c r="AT23" i="92"/>
  <c r="AM50" i="92"/>
  <c r="AT46" i="92"/>
  <c r="AM104" i="92"/>
  <c r="AT25" i="92"/>
  <c r="AM45" i="92"/>
  <c r="AF74" i="92"/>
  <c r="AT66" i="92"/>
  <c r="AM17" i="92"/>
  <c r="AF14" i="92"/>
  <c r="AM91" i="92"/>
  <c r="L44" i="75"/>
  <c r="M44" i="75" s="1"/>
  <c r="K44" i="75"/>
  <c r="J44" i="75"/>
  <c r="BB61" i="94" l="1"/>
  <c r="BT73" i="94" s="1"/>
  <c r="BQ137" i="94" s="1"/>
  <c r="Y94" i="94"/>
  <c r="BB60" i="94"/>
  <c r="BT72" i="94" s="1"/>
  <c r="BQ136" i="94" s="1"/>
  <c r="BA57" i="94"/>
  <c r="BA60" i="94"/>
  <c r="BT50" i="94" s="1"/>
  <c r="BL136" i="94" s="1"/>
  <c r="BR42" i="94"/>
  <c r="BJ126" i="94" s="1"/>
  <c r="X58" i="94"/>
  <c r="BQ17" i="94" s="1"/>
  <c r="Z60" i="94"/>
  <c r="BQ50" i="94" s="1"/>
  <c r="BI136" i="94" s="1"/>
  <c r="BB41" i="94"/>
  <c r="Y61" i="94"/>
  <c r="AA92" i="94"/>
  <c r="BR71" i="94" s="1"/>
  <c r="BO135" i="94" s="1"/>
  <c r="Z76" i="94"/>
  <c r="Z86" i="94" s="1"/>
  <c r="X30" i="94"/>
  <c r="AY60" i="94"/>
  <c r="BT19" i="94" s="1"/>
  <c r="BB42" i="94"/>
  <c r="BT62" i="94" s="1"/>
  <c r="BQ126" i="94" s="1"/>
  <c r="Z58" i="94"/>
  <c r="BQ48" i="94" s="1"/>
  <c r="BI134" i="94" s="1"/>
  <c r="BB43" i="94"/>
  <c r="BT63" i="94" s="1"/>
  <c r="BQ127" i="94" s="1"/>
  <c r="X59" i="94"/>
  <c r="BQ18" i="94" s="1"/>
  <c r="AA74" i="94"/>
  <c r="Z30" i="94"/>
  <c r="Z77" i="94"/>
  <c r="BR44" i="94" s="1"/>
  <c r="BJ128" i="94" s="1"/>
  <c r="BB24" i="94"/>
  <c r="AA42" i="94"/>
  <c r="BQ62" i="94" s="1"/>
  <c r="BN126" i="94" s="1"/>
  <c r="BN130" i="94" s="1"/>
  <c r="Y59" i="94"/>
  <c r="Z57" i="94"/>
  <c r="Z74" i="94"/>
  <c r="AY26" i="94"/>
  <c r="BS18" i="94" s="1"/>
  <c r="AY27" i="94"/>
  <c r="BS19" i="94" s="1"/>
  <c r="AY9" i="94"/>
  <c r="BS9" i="94" s="1"/>
  <c r="BQ41" i="94"/>
  <c r="BI125" i="94" s="1"/>
  <c r="BS17" i="94"/>
  <c r="BQ69" i="94"/>
  <c r="BN133" i="94" s="1"/>
  <c r="AA58" i="94"/>
  <c r="BQ70" i="94" s="1"/>
  <c r="BN134" i="94" s="1"/>
  <c r="BQ61" i="94"/>
  <c r="BN125" i="94" s="1"/>
  <c r="AA47" i="94"/>
  <c r="AA44" i="94"/>
  <c r="BQ64" i="94" s="1"/>
  <c r="BN128" i="94" s="1"/>
  <c r="BT61" i="94"/>
  <c r="BQ125" i="94" s="1"/>
  <c r="X92" i="94"/>
  <c r="BR18" i="94" s="1"/>
  <c r="AY11" i="94"/>
  <c r="BS11" i="94" s="1"/>
  <c r="AZ59" i="94"/>
  <c r="BA8" i="94"/>
  <c r="AZ60" i="94"/>
  <c r="X91" i="94"/>
  <c r="Z93" i="94"/>
  <c r="BR50" i="94" s="1"/>
  <c r="BJ136" i="94" s="1"/>
  <c r="Y58" i="94"/>
  <c r="AA59" i="94"/>
  <c r="BQ71" i="94" s="1"/>
  <c r="BN135" i="94" s="1"/>
  <c r="AA80" i="94"/>
  <c r="BR61" i="94"/>
  <c r="BO125" i="94" s="1"/>
  <c r="Z44" i="94"/>
  <c r="BQ44" i="94" s="1"/>
  <c r="BI128" i="94" s="1"/>
  <c r="BI130" i="94" s="1"/>
  <c r="BA41" i="94"/>
  <c r="BB25" i="94"/>
  <c r="BS70" i="94" s="1"/>
  <c r="BP134" i="94" s="1"/>
  <c r="AY42" i="94"/>
  <c r="BS61" i="94"/>
  <c r="BP125" i="94" s="1"/>
  <c r="BB14" i="94"/>
  <c r="AA91" i="94"/>
  <c r="BR70" i="94" s="1"/>
  <c r="BO134" i="94" s="1"/>
  <c r="BB28" i="94"/>
  <c r="BS73" i="94" s="1"/>
  <c r="BP137" i="94" s="1"/>
  <c r="BQ9" i="94"/>
  <c r="X47" i="94"/>
  <c r="BA43" i="94"/>
  <c r="BT43" i="94" s="1"/>
  <c r="BL127" i="94" s="1"/>
  <c r="AA94" i="94"/>
  <c r="BR73" i="94" s="1"/>
  <c r="BO137" i="94" s="1"/>
  <c r="AA60" i="94"/>
  <c r="BQ72" i="94" s="1"/>
  <c r="BN136" i="94" s="1"/>
  <c r="BA10" i="94"/>
  <c r="BS43" i="94" s="1"/>
  <c r="BK127" i="94" s="1"/>
  <c r="BB58" i="94"/>
  <c r="BT70" i="94" s="1"/>
  <c r="BQ134" i="94" s="1"/>
  <c r="AZ30" i="94"/>
  <c r="X14" i="94"/>
  <c r="Z91" i="94"/>
  <c r="BR48" i="94" s="1"/>
  <c r="BJ134" i="94" s="1"/>
  <c r="BR41" i="94"/>
  <c r="BJ125" i="94" s="1"/>
  <c r="Z80" i="94"/>
  <c r="BA58" i="94"/>
  <c r="BT48" i="94" s="1"/>
  <c r="BL134" i="94" s="1"/>
  <c r="BA25" i="94"/>
  <c r="BS48" i="94" s="1"/>
  <c r="BK134" i="94" s="1"/>
  <c r="BT69" i="94"/>
  <c r="BQ133" i="94" s="1"/>
  <c r="BB27" i="94"/>
  <c r="BS72" i="94" s="1"/>
  <c r="BP136" i="94" s="1"/>
  <c r="AA14" i="94"/>
  <c r="BA27" i="94"/>
  <c r="BS50" i="94" s="1"/>
  <c r="BK136" i="94" s="1"/>
  <c r="Y96" i="94"/>
  <c r="Z14" i="94"/>
  <c r="BA42" i="94"/>
  <c r="BT42" i="94" s="1"/>
  <c r="BL126" i="94" s="1"/>
  <c r="BL130" i="94" s="1"/>
  <c r="AA43" i="94"/>
  <c r="BQ63" i="94" s="1"/>
  <c r="BN127" i="94" s="1"/>
  <c r="BA9" i="94"/>
  <c r="BS42" i="94" s="1"/>
  <c r="BK126" i="94" s="1"/>
  <c r="BK130" i="94" s="1"/>
  <c r="Y14" i="94"/>
  <c r="AA61" i="94"/>
  <c r="BQ73" i="94" s="1"/>
  <c r="BN137" i="94" s="1"/>
  <c r="BT47" i="94"/>
  <c r="BL133" i="94" s="1"/>
  <c r="BS69" i="94"/>
  <c r="BP133" i="94" s="1"/>
  <c r="BB30" i="94"/>
  <c r="AY43" i="94"/>
  <c r="BT10" i="94" s="1"/>
  <c r="Z90" i="94"/>
  <c r="AA30" i="94"/>
  <c r="AY63" i="94"/>
  <c r="BT17" i="94"/>
  <c r="BS47" i="94"/>
  <c r="BK133" i="94" s="1"/>
  <c r="X63" i="94"/>
  <c r="BR69" i="94"/>
  <c r="BO133" i="94" s="1"/>
  <c r="Y30" i="94"/>
  <c r="Z63" i="94"/>
  <c r="BQ47" i="94"/>
  <c r="BI133" i="94" s="1"/>
  <c r="BR9" i="94"/>
  <c r="X80" i="94"/>
  <c r="L44" i="83"/>
  <c r="M44" i="83" s="1"/>
  <c r="K44" i="83"/>
  <c r="J44" i="83"/>
  <c r="L44" i="82"/>
  <c r="K44" i="82"/>
  <c r="J44" i="82"/>
  <c r="L44" i="81"/>
  <c r="K44" i="81"/>
  <c r="J44" i="81"/>
  <c r="L44" i="79"/>
  <c r="K44" i="79"/>
  <c r="J44" i="79"/>
  <c r="L44" i="77"/>
  <c r="M44" i="77" s="1"/>
  <c r="K44" i="77"/>
  <c r="J44" i="77"/>
  <c r="L44" i="76"/>
  <c r="M44" i="76" s="1"/>
  <c r="K44" i="76"/>
  <c r="J44" i="76"/>
  <c r="J44" i="78"/>
  <c r="N44" i="75" a="1"/>
  <c r="N44" i="83" a="1"/>
  <c r="N44" i="77" a="1"/>
  <c r="N44" i="76" a="1"/>
  <c r="AY14" i="94" l="1"/>
  <c r="BA63" i="94"/>
  <c r="BB63" i="94"/>
  <c r="BB47" i="94"/>
  <c r="AY30" i="94"/>
  <c r="BR43" i="94"/>
  <c r="BJ127" i="94" s="1"/>
  <c r="BJ130" i="94" s="1"/>
  <c r="AA96" i="94"/>
  <c r="BS41" i="94"/>
  <c r="BK125" i="94" s="1"/>
  <c r="BA14" i="94"/>
  <c r="Z47" i="94"/>
  <c r="AA63" i="94"/>
  <c r="AY47" i="94"/>
  <c r="BT9" i="94"/>
  <c r="Y63" i="94"/>
  <c r="AZ63" i="94"/>
  <c r="BR47" i="94"/>
  <c r="BJ133" i="94" s="1"/>
  <c r="Z96" i="94"/>
  <c r="BA30" i="94"/>
  <c r="BT41" i="94"/>
  <c r="BL125" i="94" s="1"/>
  <c r="BA47" i="94"/>
  <c r="BR17" i="94"/>
  <c r="X96" i="94"/>
  <c r="M44" i="78"/>
  <c r="M44" i="82"/>
  <c r="M44" i="79"/>
  <c r="M44" i="81"/>
  <c r="N44" i="83"/>
  <c r="N44" i="77"/>
  <c r="N44" i="76"/>
  <c r="N44" i="75"/>
  <c r="AT130" i="87"/>
  <c r="K120" i="87"/>
  <c r="K121" i="87"/>
  <c r="K122" i="87"/>
  <c r="K123" i="87"/>
  <c r="K124" i="87"/>
  <c r="K125" i="87"/>
  <c r="K126" i="87"/>
  <c r="K127" i="87"/>
  <c r="K128" i="87"/>
  <c r="K129" i="87"/>
  <c r="K130" i="87"/>
  <c r="P121" i="87"/>
  <c r="P122" i="87"/>
  <c r="P123" i="87"/>
  <c r="P124" i="87"/>
  <c r="P125" i="87"/>
  <c r="P126" i="87"/>
  <c r="P127" i="87"/>
  <c r="P128" i="87"/>
  <c r="P129" i="87"/>
  <c r="P130" i="87"/>
  <c r="Z120" i="87"/>
  <c r="Z121" i="87"/>
  <c r="Z122" i="87"/>
  <c r="Z124" i="87"/>
  <c r="Z125" i="87"/>
  <c r="Z126" i="87"/>
  <c r="Z127" i="87"/>
  <c r="Z128" i="87"/>
  <c r="Z129" i="87"/>
  <c r="Z130" i="87"/>
  <c r="AE120" i="87"/>
  <c r="AE122" i="87"/>
  <c r="AE123" i="87"/>
  <c r="AE124" i="87"/>
  <c r="AE125" i="87"/>
  <c r="AE126" i="87"/>
  <c r="AE127" i="87"/>
  <c r="AE128" i="87"/>
  <c r="AE129" i="87"/>
  <c r="AE130" i="87"/>
  <c r="AO120" i="87"/>
  <c r="AO121" i="87"/>
  <c r="AO122" i="87"/>
  <c r="AO123" i="87"/>
  <c r="AO124" i="87"/>
  <c r="AO125" i="87"/>
  <c r="AO127" i="87"/>
  <c r="AO128" i="87"/>
  <c r="AO129" i="87"/>
  <c r="AO130" i="87"/>
  <c r="AT120" i="87"/>
  <c r="AT121" i="87"/>
  <c r="AT122" i="87"/>
  <c r="AT123" i="87"/>
  <c r="AT125" i="87"/>
  <c r="AT126" i="87"/>
  <c r="AT127" i="87"/>
  <c r="AT128" i="87"/>
  <c r="AT129" i="87"/>
  <c r="J120" i="87"/>
  <c r="J121" i="87"/>
  <c r="J122" i="87"/>
  <c r="J123" i="87"/>
  <c r="J124" i="87"/>
  <c r="J125" i="87"/>
  <c r="J126" i="87"/>
  <c r="J127" i="87"/>
  <c r="J128" i="87"/>
  <c r="J129" i="87"/>
  <c r="J130" i="87"/>
  <c r="O121" i="87"/>
  <c r="O122" i="87"/>
  <c r="O123" i="87"/>
  <c r="O124" i="87"/>
  <c r="O125" i="87"/>
  <c r="O126" i="87"/>
  <c r="O127" i="87"/>
  <c r="O128" i="87"/>
  <c r="O129" i="87"/>
  <c r="O130" i="87"/>
  <c r="Y120" i="87"/>
  <c r="Y121" i="87"/>
  <c r="Y122" i="87"/>
  <c r="Y124" i="87"/>
  <c r="Y125" i="87"/>
  <c r="Y126" i="87"/>
  <c r="Y127" i="87"/>
  <c r="Y128" i="87"/>
  <c r="Y129" i="87"/>
  <c r="Y130" i="87"/>
  <c r="AD120" i="87"/>
  <c r="AD122" i="87"/>
  <c r="AD123" i="87"/>
  <c r="AD124" i="87"/>
  <c r="AD125" i="87"/>
  <c r="AD126" i="87"/>
  <c r="AD127" i="87"/>
  <c r="AD128" i="87"/>
  <c r="AD129" i="87"/>
  <c r="AD130" i="87"/>
  <c r="AN120" i="87"/>
  <c r="AN121" i="87"/>
  <c r="AN122" i="87"/>
  <c r="AN123" i="87"/>
  <c r="AN124" i="87"/>
  <c r="AN125" i="87"/>
  <c r="AN127" i="87"/>
  <c r="AN128" i="87"/>
  <c r="AN129" i="87"/>
  <c r="AN130" i="87"/>
  <c r="AS120" i="87"/>
  <c r="AS121" i="87"/>
  <c r="AS122" i="87"/>
  <c r="AS123" i="87"/>
  <c r="AS125" i="87"/>
  <c r="AS126" i="87"/>
  <c r="AS127" i="87"/>
  <c r="AS128" i="87"/>
  <c r="AS129" i="87"/>
  <c r="AS130" i="87"/>
  <c r="I120" i="87"/>
  <c r="I121" i="87"/>
  <c r="I122" i="87"/>
  <c r="I123" i="87"/>
  <c r="I124" i="87"/>
  <c r="I125" i="87"/>
  <c r="I126" i="87"/>
  <c r="I127" i="87"/>
  <c r="I128" i="87"/>
  <c r="I129" i="87"/>
  <c r="I130" i="87"/>
  <c r="N119" i="87"/>
  <c r="N122" i="87"/>
  <c r="N123" i="87"/>
  <c r="N124" i="87"/>
  <c r="N125" i="87"/>
  <c r="N126" i="87"/>
  <c r="N127" i="87"/>
  <c r="N128" i="87"/>
  <c r="N129" i="87"/>
  <c r="N130" i="87"/>
  <c r="X119" i="87"/>
  <c r="X120" i="87"/>
  <c r="X121" i="87"/>
  <c r="X122" i="87"/>
  <c r="X124" i="87"/>
  <c r="X125" i="87"/>
  <c r="X126" i="87"/>
  <c r="X127" i="87"/>
  <c r="X128" i="87"/>
  <c r="X129" i="87"/>
  <c r="X130" i="87"/>
  <c r="AC119" i="87"/>
  <c r="AC120" i="87"/>
  <c r="AC122" i="87"/>
  <c r="AC123" i="87"/>
  <c r="AC124" i="87"/>
  <c r="AC125" i="87"/>
  <c r="AC126" i="87"/>
  <c r="AC127" i="87"/>
  <c r="AC128" i="87"/>
  <c r="AC129" i="87"/>
  <c r="AC130" i="87"/>
  <c r="AM119" i="87"/>
  <c r="AM120" i="87"/>
  <c r="AM121" i="87"/>
  <c r="AM122" i="87"/>
  <c r="AM123" i="87"/>
  <c r="AM124" i="87"/>
  <c r="AM125" i="87"/>
  <c r="AM127" i="87"/>
  <c r="AM128" i="87"/>
  <c r="AM129" i="87"/>
  <c r="AM130" i="87"/>
  <c r="AR119" i="87"/>
  <c r="AR120" i="87"/>
  <c r="AR121" i="87"/>
  <c r="AR122" i="87"/>
  <c r="AR123" i="87"/>
  <c r="AR125" i="87"/>
  <c r="AR126" i="87"/>
  <c r="AR127" i="87"/>
  <c r="AR128" i="87"/>
  <c r="AR129" i="87"/>
  <c r="AR130" i="87"/>
  <c r="I119" i="87"/>
  <c r="AT118" i="87"/>
  <c r="AS118" i="87"/>
  <c r="AR118" i="87"/>
  <c r="AO118" i="87"/>
  <c r="AN118" i="87"/>
  <c r="AM118" i="87"/>
  <c r="AE118" i="87"/>
  <c r="AD118" i="87"/>
  <c r="AC118" i="87"/>
  <c r="Z118" i="87"/>
  <c r="Y118" i="87"/>
  <c r="X118" i="87"/>
  <c r="P118" i="87"/>
  <c r="O118" i="87"/>
  <c r="N118" i="87"/>
  <c r="K104" i="87"/>
  <c r="K105" i="87"/>
  <c r="K106" i="87"/>
  <c r="K107" i="87"/>
  <c r="K108" i="87"/>
  <c r="K109" i="87"/>
  <c r="K110" i="87"/>
  <c r="K111" i="87"/>
  <c r="K112" i="87"/>
  <c r="K113" i="87"/>
  <c r="K114" i="87"/>
  <c r="P104" i="87"/>
  <c r="P105" i="87"/>
  <c r="P107" i="87"/>
  <c r="P108" i="87"/>
  <c r="P109" i="87"/>
  <c r="P110" i="87"/>
  <c r="P111" i="87"/>
  <c r="P112" i="87"/>
  <c r="P113" i="87"/>
  <c r="P114" i="87"/>
  <c r="Z104" i="87"/>
  <c r="Z105" i="87"/>
  <c r="Z106" i="87"/>
  <c r="Z107" i="87"/>
  <c r="Z108" i="87"/>
  <c r="Z110" i="87"/>
  <c r="Z111" i="87"/>
  <c r="Z112" i="87"/>
  <c r="Z113" i="87"/>
  <c r="Z114" i="87"/>
  <c r="AE104" i="87"/>
  <c r="AE105" i="87"/>
  <c r="AE106" i="87"/>
  <c r="AE108" i="87"/>
  <c r="AE109" i="87"/>
  <c r="AE110" i="87"/>
  <c r="AE111" i="87"/>
  <c r="AE112" i="87"/>
  <c r="AE113" i="87"/>
  <c r="AE114" i="87"/>
  <c r="AO104" i="87"/>
  <c r="AO105" i="87"/>
  <c r="AO107" i="87"/>
  <c r="AO108" i="87"/>
  <c r="AO109" i="87"/>
  <c r="AO110" i="87"/>
  <c r="AO111" i="87"/>
  <c r="AO112" i="87"/>
  <c r="AO113" i="87"/>
  <c r="AO114" i="87"/>
  <c r="AT104" i="87"/>
  <c r="AT105" i="87"/>
  <c r="AT106" i="87"/>
  <c r="AT108" i="87"/>
  <c r="AT109" i="87"/>
  <c r="AT110" i="87"/>
  <c r="AT111" i="87"/>
  <c r="AT112" i="87"/>
  <c r="AT113" i="87"/>
  <c r="AT114" i="87"/>
  <c r="J104" i="87"/>
  <c r="J105" i="87"/>
  <c r="J106" i="87"/>
  <c r="J107" i="87"/>
  <c r="J108" i="87"/>
  <c r="J109" i="87"/>
  <c r="J110" i="87"/>
  <c r="J111" i="87"/>
  <c r="J112" i="87"/>
  <c r="J113" i="87"/>
  <c r="J114" i="87"/>
  <c r="O104" i="87"/>
  <c r="O105" i="87"/>
  <c r="O107" i="87"/>
  <c r="O108" i="87"/>
  <c r="O109" i="87"/>
  <c r="O110" i="87"/>
  <c r="O111" i="87"/>
  <c r="O112" i="87"/>
  <c r="O113" i="87"/>
  <c r="O114" i="87"/>
  <c r="Y104" i="87"/>
  <c r="Y105" i="87"/>
  <c r="Y106" i="87"/>
  <c r="Y107" i="87"/>
  <c r="Y108" i="87"/>
  <c r="Y110" i="87"/>
  <c r="Y111" i="87"/>
  <c r="Y112" i="87"/>
  <c r="Y113" i="87"/>
  <c r="Y114" i="87"/>
  <c r="AD104" i="87"/>
  <c r="AD105" i="87"/>
  <c r="AD106" i="87"/>
  <c r="AD108" i="87"/>
  <c r="AD109" i="87"/>
  <c r="AD110" i="87"/>
  <c r="AD111" i="87"/>
  <c r="AD112" i="87"/>
  <c r="AD113" i="87"/>
  <c r="AD114" i="87"/>
  <c r="AN104" i="87"/>
  <c r="AN105" i="87"/>
  <c r="AN107" i="87"/>
  <c r="AN108" i="87"/>
  <c r="AN109" i="87"/>
  <c r="AN110" i="87"/>
  <c r="AN111" i="87"/>
  <c r="AN112" i="87"/>
  <c r="AN113" i="87"/>
  <c r="AN114" i="87"/>
  <c r="AS104" i="87"/>
  <c r="AS105" i="87"/>
  <c r="AS106" i="87"/>
  <c r="AS108" i="87"/>
  <c r="AS109" i="87"/>
  <c r="AS110" i="87"/>
  <c r="AS111" i="87"/>
  <c r="AS112" i="87"/>
  <c r="AS113" i="87"/>
  <c r="AS114" i="87"/>
  <c r="I104" i="87"/>
  <c r="I105" i="87"/>
  <c r="I106" i="87"/>
  <c r="I107" i="87"/>
  <c r="I108" i="87"/>
  <c r="I109" i="87"/>
  <c r="I110" i="87"/>
  <c r="I111" i="87"/>
  <c r="I112" i="87"/>
  <c r="I113" i="87"/>
  <c r="I114" i="87"/>
  <c r="N103" i="87"/>
  <c r="N104" i="87"/>
  <c r="N105" i="87"/>
  <c r="N107" i="87"/>
  <c r="N108" i="87"/>
  <c r="N109" i="87"/>
  <c r="N110" i="87"/>
  <c r="N111" i="87"/>
  <c r="N112" i="87"/>
  <c r="N113" i="87"/>
  <c r="N114" i="87"/>
  <c r="X103" i="87"/>
  <c r="X104" i="87"/>
  <c r="X105" i="87"/>
  <c r="X106" i="87"/>
  <c r="X107" i="87"/>
  <c r="X108" i="87"/>
  <c r="X110" i="87"/>
  <c r="X111" i="87"/>
  <c r="X112" i="87"/>
  <c r="X113" i="87"/>
  <c r="X114" i="87"/>
  <c r="AC103" i="87"/>
  <c r="AC104" i="87"/>
  <c r="AC105" i="87"/>
  <c r="AC106" i="87"/>
  <c r="AC108" i="87"/>
  <c r="AC109" i="87"/>
  <c r="AC110" i="87"/>
  <c r="AC111" i="87"/>
  <c r="AC112" i="87"/>
  <c r="AC113" i="87"/>
  <c r="AC114" i="87"/>
  <c r="AM103" i="87"/>
  <c r="AM104" i="87"/>
  <c r="AM105" i="87"/>
  <c r="AM107" i="87"/>
  <c r="AM108" i="87"/>
  <c r="AM109" i="87"/>
  <c r="AM110" i="87"/>
  <c r="AM111" i="87"/>
  <c r="AM112" i="87"/>
  <c r="AM113" i="87"/>
  <c r="AM114" i="87"/>
  <c r="AR103" i="87"/>
  <c r="AR104" i="87"/>
  <c r="AR105" i="87"/>
  <c r="AR106" i="87"/>
  <c r="AR108" i="87"/>
  <c r="AR109" i="87"/>
  <c r="AR110" i="87"/>
  <c r="AR111" i="87"/>
  <c r="AR112" i="87"/>
  <c r="AR113" i="87"/>
  <c r="AR114" i="87"/>
  <c r="I103" i="87"/>
  <c r="AT102" i="87"/>
  <c r="AS102" i="87"/>
  <c r="AR102" i="87"/>
  <c r="AO102" i="87"/>
  <c r="AN102" i="87"/>
  <c r="AM102" i="87"/>
  <c r="AE102" i="87"/>
  <c r="AD102" i="87"/>
  <c r="AC102" i="87"/>
  <c r="Z102" i="87"/>
  <c r="Y102" i="87"/>
  <c r="X102" i="87"/>
  <c r="P102" i="87"/>
  <c r="O102" i="87"/>
  <c r="N102" i="87"/>
  <c r="K87" i="87"/>
  <c r="K88" i="87"/>
  <c r="K89" i="87"/>
  <c r="K90" i="87"/>
  <c r="K91" i="87"/>
  <c r="K92" i="87"/>
  <c r="K93" i="87"/>
  <c r="K94" i="87"/>
  <c r="K95" i="87"/>
  <c r="K96" i="87"/>
  <c r="K97" i="87"/>
  <c r="P87" i="87"/>
  <c r="P88" i="87"/>
  <c r="P89" i="87"/>
  <c r="P90" i="87"/>
  <c r="P92" i="87"/>
  <c r="P93" i="87"/>
  <c r="P94" i="87"/>
  <c r="P95" i="87"/>
  <c r="P96" i="87"/>
  <c r="P97" i="87"/>
  <c r="Z87" i="87"/>
  <c r="AF25" i="94" s="1"/>
  <c r="Z88" i="87"/>
  <c r="AF26" i="94" s="1"/>
  <c r="Z89" i="87"/>
  <c r="AF27" i="94" s="1"/>
  <c r="Z90" i="87"/>
  <c r="AF28" i="94" s="1"/>
  <c r="AF29" i="94"/>
  <c r="Z92" i="87"/>
  <c r="AF30" i="94" s="1"/>
  <c r="Z93" i="87"/>
  <c r="AF31" i="94" s="1"/>
  <c r="Z94" i="87"/>
  <c r="AF32" i="94" s="1"/>
  <c r="Z95" i="87"/>
  <c r="AF33" i="94" s="1"/>
  <c r="Z96" i="87"/>
  <c r="AF34" i="94" s="1"/>
  <c r="Z97" i="87"/>
  <c r="AF35" i="94" s="1"/>
  <c r="AE87" i="87"/>
  <c r="AO25" i="94" s="1"/>
  <c r="AE88" i="87"/>
  <c r="AO26" i="94" s="1"/>
  <c r="AO27" i="94"/>
  <c r="AE90" i="87"/>
  <c r="AO28" i="94" s="1"/>
  <c r="AE91" i="87"/>
  <c r="AO29" i="94" s="1"/>
  <c r="AE92" i="87"/>
  <c r="AO30" i="94" s="1"/>
  <c r="AE93" i="87"/>
  <c r="AO31" i="94" s="1"/>
  <c r="AE94" i="87"/>
  <c r="AO32" i="94" s="1"/>
  <c r="AE95" i="87"/>
  <c r="AO33" i="94" s="1"/>
  <c r="AE96" i="87"/>
  <c r="AO34" i="94" s="1"/>
  <c r="AE97" i="87"/>
  <c r="AO35" i="94" s="1"/>
  <c r="AO87" i="87"/>
  <c r="AF58" i="94" s="1"/>
  <c r="AO88" i="87"/>
  <c r="AF59" i="94" s="1"/>
  <c r="AO89" i="87"/>
  <c r="AF60" i="94" s="1"/>
  <c r="AO90" i="87"/>
  <c r="AF61" i="94" s="1"/>
  <c r="AO91" i="87"/>
  <c r="AF62" i="94" s="1"/>
  <c r="AO92" i="87"/>
  <c r="AF63" i="94" s="1"/>
  <c r="AO93" i="87"/>
  <c r="AF64" i="94" s="1"/>
  <c r="AO94" i="87"/>
  <c r="AF65" i="94" s="1"/>
  <c r="AO95" i="87"/>
  <c r="AF66" i="94" s="1"/>
  <c r="AO96" i="87"/>
  <c r="AF67" i="94" s="1"/>
  <c r="AO97" i="87"/>
  <c r="AF68" i="94" s="1"/>
  <c r="AT87" i="87"/>
  <c r="AO58" i="94" s="1"/>
  <c r="AT88" i="87"/>
  <c r="AO59" i="94" s="1"/>
  <c r="AT89" i="87"/>
  <c r="AO60" i="94" s="1"/>
  <c r="AO61" i="94"/>
  <c r="AT91" i="87"/>
  <c r="AO62" i="94" s="1"/>
  <c r="AT92" i="87"/>
  <c r="AO63" i="94" s="1"/>
  <c r="AT93" i="87"/>
  <c r="AO64" i="94" s="1"/>
  <c r="AT94" i="87"/>
  <c r="AO65" i="94" s="1"/>
  <c r="AT95" i="87"/>
  <c r="AO66" i="94" s="1"/>
  <c r="AT96" i="87"/>
  <c r="AO67" i="94" s="1"/>
  <c r="AT97" i="87"/>
  <c r="AO68" i="94" s="1"/>
  <c r="J87" i="87"/>
  <c r="J88" i="87"/>
  <c r="J89" i="87"/>
  <c r="J90" i="87"/>
  <c r="J91" i="87"/>
  <c r="J92" i="87"/>
  <c r="J93" i="87"/>
  <c r="J94" i="87"/>
  <c r="J95" i="87"/>
  <c r="J96" i="87"/>
  <c r="J97" i="87"/>
  <c r="O87" i="87"/>
  <c r="O88" i="87"/>
  <c r="O89" i="87"/>
  <c r="O90" i="87"/>
  <c r="O92" i="87"/>
  <c r="O93" i="87"/>
  <c r="O94" i="87"/>
  <c r="O95" i="87"/>
  <c r="O96" i="87"/>
  <c r="O97" i="87"/>
  <c r="Y87" i="87"/>
  <c r="AE25" i="94" s="1"/>
  <c r="Y88" i="87"/>
  <c r="AE26" i="94" s="1"/>
  <c r="Y89" i="87"/>
  <c r="AE27" i="94" s="1"/>
  <c r="Y90" i="87"/>
  <c r="AE28" i="94" s="1"/>
  <c r="AE29" i="94"/>
  <c r="Y92" i="87"/>
  <c r="AE30" i="94" s="1"/>
  <c r="Y93" i="87"/>
  <c r="AE31" i="94" s="1"/>
  <c r="Y94" i="87"/>
  <c r="AE32" i="94" s="1"/>
  <c r="Y95" i="87"/>
  <c r="AE33" i="94" s="1"/>
  <c r="Y96" i="87"/>
  <c r="AE34" i="94" s="1"/>
  <c r="Y97" i="87"/>
  <c r="AE35" i="94" s="1"/>
  <c r="AD87" i="87"/>
  <c r="AN25" i="94" s="1"/>
  <c r="AD88" i="87"/>
  <c r="AN26" i="94" s="1"/>
  <c r="AN27" i="94"/>
  <c r="AD90" i="87"/>
  <c r="AN28" i="94" s="1"/>
  <c r="AD91" i="87"/>
  <c r="AN29" i="94" s="1"/>
  <c r="AD92" i="87"/>
  <c r="AN30" i="94" s="1"/>
  <c r="AD93" i="87"/>
  <c r="AN31" i="94" s="1"/>
  <c r="AD94" i="87"/>
  <c r="AN32" i="94" s="1"/>
  <c r="AD95" i="87"/>
  <c r="AN33" i="94" s="1"/>
  <c r="AD96" i="87"/>
  <c r="AN34" i="94" s="1"/>
  <c r="AD97" i="87"/>
  <c r="AN35" i="94" s="1"/>
  <c r="AN87" i="87"/>
  <c r="AE58" i="94" s="1"/>
  <c r="AN88" i="87"/>
  <c r="AE59" i="94" s="1"/>
  <c r="AN89" i="87"/>
  <c r="AE60" i="94" s="1"/>
  <c r="AE61" i="94"/>
  <c r="AN91" i="87"/>
  <c r="AE62" i="94" s="1"/>
  <c r="AN92" i="87"/>
  <c r="AE63" i="94" s="1"/>
  <c r="AN93" i="87"/>
  <c r="AE64" i="94" s="1"/>
  <c r="AN94" i="87"/>
  <c r="AE65" i="94" s="1"/>
  <c r="AN95" i="87"/>
  <c r="AE66" i="94" s="1"/>
  <c r="AN96" i="87"/>
  <c r="AE67" i="94" s="1"/>
  <c r="AN97" i="87"/>
  <c r="AE68" i="94" s="1"/>
  <c r="AS87" i="87"/>
  <c r="AN58" i="94" s="1"/>
  <c r="AS88" i="87"/>
  <c r="AN59" i="94" s="1"/>
  <c r="AS89" i="87"/>
  <c r="AN60" i="94" s="1"/>
  <c r="AN61" i="94"/>
  <c r="AS91" i="87"/>
  <c r="AN62" i="94" s="1"/>
  <c r="AS92" i="87"/>
  <c r="AN63" i="94" s="1"/>
  <c r="AS93" i="87"/>
  <c r="AN64" i="94" s="1"/>
  <c r="AS94" i="87"/>
  <c r="AN65" i="94" s="1"/>
  <c r="AS95" i="87"/>
  <c r="AN66" i="94" s="1"/>
  <c r="AS96" i="87"/>
  <c r="AN67" i="94" s="1"/>
  <c r="AS97" i="87"/>
  <c r="AN68" i="94" s="1"/>
  <c r="I87" i="87"/>
  <c r="I88" i="87"/>
  <c r="I89" i="87"/>
  <c r="I90" i="87"/>
  <c r="I91" i="87"/>
  <c r="I92" i="87"/>
  <c r="I93" i="87"/>
  <c r="I94" i="87"/>
  <c r="I95" i="87"/>
  <c r="I96" i="87"/>
  <c r="I97" i="87"/>
  <c r="N86" i="87"/>
  <c r="N87" i="87"/>
  <c r="N88" i="87"/>
  <c r="N89" i="87"/>
  <c r="N90" i="87"/>
  <c r="N92" i="87"/>
  <c r="N93" i="87"/>
  <c r="N94" i="87"/>
  <c r="N95" i="87"/>
  <c r="N96" i="87"/>
  <c r="N97" i="87"/>
  <c r="X86" i="87"/>
  <c r="AD24" i="94" s="1"/>
  <c r="X87" i="87"/>
  <c r="AD25" i="94" s="1"/>
  <c r="X88" i="87"/>
  <c r="AD26" i="94" s="1"/>
  <c r="X89" i="87"/>
  <c r="AD27" i="94" s="1"/>
  <c r="X90" i="87"/>
  <c r="AD28" i="94" s="1"/>
  <c r="AD29" i="94"/>
  <c r="CB29" i="94" s="1"/>
  <c r="X92" i="87"/>
  <c r="AD30" i="94" s="1"/>
  <c r="X93" i="87"/>
  <c r="AD31" i="94" s="1"/>
  <c r="X94" i="87"/>
  <c r="AD32" i="94" s="1"/>
  <c r="CB32" i="94" s="1"/>
  <c r="X95" i="87"/>
  <c r="AD33" i="94" s="1"/>
  <c r="X96" i="87"/>
  <c r="AD34" i="94" s="1"/>
  <c r="X97" i="87"/>
  <c r="AD35" i="94" s="1"/>
  <c r="CB35" i="94" s="1"/>
  <c r="AC86" i="87"/>
  <c r="AM24" i="94" s="1"/>
  <c r="AC87" i="87"/>
  <c r="AM25" i="94" s="1"/>
  <c r="AC88" i="87"/>
  <c r="AM26" i="94" s="1"/>
  <c r="AM27" i="94"/>
  <c r="AC90" i="87"/>
  <c r="AM28" i="94" s="1"/>
  <c r="AC91" i="87"/>
  <c r="AM29" i="94" s="1"/>
  <c r="CF29" i="94" s="1"/>
  <c r="AC92" i="87"/>
  <c r="AM30" i="94" s="1"/>
  <c r="AC93" i="87"/>
  <c r="AM31" i="94" s="1"/>
  <c r="AC94" i="87"/>
  <c r="AM32" i="94" s="1"/>
  <c r="CF32" i="94" s="1"/>
  <c r="AC95" i="87"/>
  <c r="AM33" i="94" s="1"/>
  <c r="AC96" i="87"/>
  <c r="AM34" i="94" s="1"/>
  <c r="AC97" i="87"/>
  <c r="AM35" i="94" s="1"/>
  <c r="CF35" i="94" s="1"/>
  <c r="AM86" i="87"/>
  <c r="AD57" i="94" s="1"/>
  <c r="AM87" i="87"/>
  <c r="AD58" i="94" s="1"/>
  <c r="AM88" i="87"/>
  <c r="AD59" i="94" s="1"/>
  <c r="AM89" i="87"/>
  <c r="AD60" i="94" s="1"/>
  <c r="AD61" i="94"/>
  <c r="AM91" i="87"/>
  <c r="AD62" i="94" s="1"/>
  <c r="CC29" i="94" s="1"/>
  <c r="AM92" i="87"/>
  <c r="AD63" i="94" s="1"/>
  <c r="AM93" i="87"/>
  <c r="AD64" i="94" s="1"/>
  <c r="AM94" i="87"/>
  <c r="AD65" i="94" s="1"/>
  <c r="CC32" i="94" s="1"/>
  <c r="AM95" i="87"/>
  <c r="AD66" i="94" s="1"/>
  <c r="AM96" i="87"/>
  <c r="AD67" i="94" s="1"/>
  <c r="AM97" i="87"/>
  <c r="AD68" i="94" s="1"/>
  <c r="CC35" i="94" s="1"/>
  <c r="AR86" i="87"/>
  <c r="AM57" i="94" s="1"/>
  <c r="AR87" i="87"/>
  <c r="AM58" i="94" s="1"/>
  <c r="AR88" i="87"/>
  <c r="AM59" i="94" s="1"/>
  <c r="AR89" i="87"/>
  <c r="AM60" i="94" s="1"/>
  <c r="AM61" i="94"/>
  <c r="AR91" i="87"/>
  <c r="AM62" i="94" s="1"/>
  <c r="CG29" i="94" s="1"/>
  <c r="AR92" i="87"/>
  <c r="AM63" i="94" s="1"/>
  <c r="AR93" i="87"/>
  <c r="AM64" i="94" s="1"/>
  <c r="AR94" i="87"/>
  <c r="AM65" i="94" s="1"/>
  <c r="CG32" i="94" s="1"/>
  <c r="AR95" i="87"/>
  <c r="AM66" i="94" s="1"/>
  <c r="AR96" i="87"/>
  <c r="AM67" i="94" s="1"/>
  <c r="AR97" i="87"/>
  <c r="AM68" i="94" s="1"/>
  <c r="CG35" i="94" s="1"/>
  <c r="I86" i="87"/>
  <c r="AT85" i="87"/>
  <c r="AO56" i="94" s="1"/>
  <c r="AS85" i="87"/>
  <c r="AN56" i="94" s="1"/>
  <c r="AR85" i="87"/>
  <c r="AM56" i="94" s="1"/>
  <c r="AO85" i="87"/>
  <c r="AF56" i="94" s="1"/>
  <c r="AN85" i="87"/>
  <c r="AE56" i="94" s="1"/>
  <c r="AM85" i="87"/>
  <c r="AD56" i="94" s="1"/>
  <c r="AE85" i="87"/>
  <c r="AO23" i="94" s="1"/>
  <c r="AD85" i="87"/>
  <c r="AN23" i="94" s="1"/>
  <c r="AC85" i="87"/>
  <c r="AM23" i="94" s="1"/>
  <c r="Z85" i="87"/>
  <c r="AF23" i="94" s="1"/>
  <c r="Y85" i="87"/>
  <c r="AE23" i="94" s="1"/>
  <c r="X85" i="87"/>
  <c r="AD23" i="94" s="1"/>
  <c r="P85" i="87"/>
  <c r="O85" i="87"/>
  <c r="N85" i="87"/>
  <c r="K71" i="87"/>
  <c r="K72" i="87"/>
  <c r="K73" i="87"/>
  <c r="K74" i="87"/>
  <c r="K75" i="87"/>
  <c r="K76" i="87"/>
  <c r="K77" i="87"/>
  <c r="K78" i="87"/>
  <c r="K79" i="87"/>
  <c r="K80" i="87"/>
  <c r="K81" i="87"/>
  <c r="P71" i="87"/>
  <c r="P72" i="87"/>
  <c r="P73" i="87"/>
  <c r="P75" i="87"/>
  <c r="P76" i="87"/>
  <c r="P77" i="87"/>
  <c r="P78" i="87"/>
  <c r="P79" i="87"/>
  <c r="P80" i="87"/>
  <c r="P81" i="87"/>
  <c r="Z71" i="87"/>
  <c r="AF9" i="94" s="1"/>
  <c r="Z72" i="87"/>
  <c r="AF10" i="94" s="1"/>
  <c r="Z73" i="87"/>
  <c r="AF11" i="94" s="1"/>
  <c r="Z74" i="87"/>
  <c r="AF12" i="94" s="1"/>
  <c r="AF13" i="94"/>
  <c r="AF14" i="94"/>
  <c r="Z77" i="87"/>
  <c r="AF15" i="94" s="1"/>
  <c r="Z78" i="87"/>
  <c r="AF16" i="94" s="1"/>
  <c r="Z79" i="87"/>
  <c r="AF17" i="94" s="1"/>
  <c r="Z80" i="87"/>
  <c r="AF18" i="94" s="1"/>
  <c r="Z81" i="87"/>
  <c r="AF19" i="94" s="1"/>
  <c r="AE71" i="87"/>
  <c r="AO9" i="94" s="1"/>
  <c r="AE72" i="87"/>
  <c r="AO10" i="94" s="1"/>
  <c r="AO11" i="94"/>
  <c r="AE74" i="87"/>
  <c r="AO12" i="94" s="1"/>
  <c r="AE75" i="87"/>
  <c r="AO13" i="94" s="1"/>
  <c r="AE76" i="87"/>
  <c r="AO14" i="94" s="1"/>
  <c r="AE77" i="87"/>
  <c r="AO15" i="94" s="1"/>
  <c r="AE78" i="87"/>
  <c r="AO16" i="94" s="1"/>
  <c r="AE79" i="87"/>
  <c r="AO17" i="94" s="1"/>
  <c r="AE80" i="87"/>
  <c r="AO18" i="94" s="1"/>
  <c r="AE81" i="87"/>
  <c r="AO19" i="94" s="1"/>
  <c r="AO71" i="87"/>
  <c r="AF42" i="94" s="1"/>
  <c r="AO72" i="87"/>
  <c r="AF43" i="94" s="1"/>
  <c r="AO73" i="87"/>
  <c r="AF44" i="94" s="1"/>
  <c r="AO74" i="87"/>
  <c r="AF45" i="94" s="1"/>
  <c r="AO75" i="87"/>
  <c r="AF46" i="94" s="1"/>
  <c r="AF47" i="94"/>
  <c r="AO77" i="87"/>
  <c r="AF48" i="94" s="1"/>
  <c r="AO78" i="87"/>
  <c r="AF49" i="94" s="1"/>
  <c r="AO79" i="87"/>
  <c r="AF50" i="94" s="1"/>
  <c r="AO80" i="87"/>
  <c r="AF51" i="94" s="1"/>
  <c r="AO81" i="87"/>
  <c r="AF52" i="94" s="1"/>
  <c r="AT71" i="87"/>
  <c r="AO42" i="94" s="1"/>
  <c r="AT72" i="87"/>
  <c r="AO43" i="94" s="1"/>
  <c r="AT73" i="87"/>
  <c r="AO44" i="94" s="1"/>
  <c r="AT74" i="87"/>
  <c r="AO45" i="94" s="1"/>
  <c r="AT75" i="87"/>
  <c r="AO46" i="94" s="1"/>
  <c r="AO47" i="94"/>
  <c r="AT77" i="87"/>
  <c r="AO48" i="94" s="1"/>
  <c r="AT78" i="87"/>
  <c r="AO49" i="94" s="1"/>
  <c r="AT79" i="87"/>
  <c r="AO50" i="94" s="1"/>
  <c r="AT80" i="87"/>
  <c r="AO51" i="94" s="1"/>
  <c r="AT81" i="87"/>
  <c r="AO52" i="94" s="1"/>
  <c r="J71" i="87"/>
  <c r="J72" i="87"/>
  <c r="J73" i="87"/>
  <c r="J74" i="87"/>
  <c r="J75" i="87"/>
  <c r="J76" i="87"/>
  <c r="J77" i="87"/>
  <c r="J78" i="87"/>
  <c r="J79" i="87"/>
  <c r="J80" i="87"/>
  <c r="J81" i="87"/>
  <c r="O71" i="87"/>
  <c r="O72" i="87"/>
  <c r="O73" i="87"/>
  <c r="O75" i="87"/>
  <c r="O76" i="87"/>
  <c r="O77" i="87"/>
  <c r="O78" i="87"/>
  <c r="O79" i="87"/>
  <c r="O80" i="87"/>
  <c r="O81" i="87"/>
  <c r="Y71" i="87"/>
  <c r="AE9" i="94" s="1"/>
  <c r="Y72" i="87"/>
  <c r="AE10" i="94" s="1"/>
  <c r="Y73" i="87"/>
  <c r="AE11" i="94" s="1"/>
  <c r="Y74" i="87"/>
  <c r="AE12" i="94" s="1"/>
  <c r="AE13" i="94"/>
  <c r="AE14" i="94"/>
  <c r="Y77" i="87"/>
  <c r="AE15" i="94" s="1"/>
  <c r="Y78" i="87"/>
  <c r="AE16" i="94" s="1"/>
  <c r="Y79" i="87"/>
  <c r="AE17" i="94" s="1"/>
  <c r="Y80" i="87"/>
  <c r="AE18" i="94" s="1"/>
  <c r="Y81" i="87"/>
  <c r="AE19" i="94" s="1"/>
  <c r="AD71" i="87"/>
  <c r="AN9" i="94" s="1"/>
  <c r="AD72" i="87"/>
  <c r="AN10" i="94" s="1"/>
  <c r="AN11" i="94"/>
  <c r="AD74" i="87"/>
  <c r="AN12" i="94" s="1"/>
  <c r="AD75" i="87"/>
  <c r="AN13" i="94" s="1"/>
  <c r="AD76" i="87"/>
  <c r="AN14" i="94" s="1"/>
  <c r="AD77" i="87"/>
  <c r="AN15" i="94" s="1"/>
  <c r="AD78" i="87"/>
  <c r="AN16" i="94" s="1"/>
  <c r="AD79" i="87"/>
  <c r="AN17" i="94" s="1"/>
  <c r="AD80" i="87"/>
  <c r="AN18" i="94" s="1"/>
  <c r="AD81" i="87"/>
  <c r="AN19" i="94" s="1"/>
  <c r="AN71" i="87"/>
  <c r="AE42" i="94" s="1"/>
  <c r="AN72" i="87"/>
  <c r="AE43" i="94" s="1"/>
  <c r="AN73" i="87"/>
  <c r="AE44" i="94" s="1"/>
  <c r="AN74" i="87"/>
  <c r="AE45" i="94" s="1"/>
  <c r="AN75" i="87"/>
  <c r="AE46" i="94" s="1"/>
  <c r="AE47" i="94"/>
  <c r="AN77" i="87"/>
  <c r="AE48" i="94" s="1"/>
  <c r="AN78" i="87"/>
  <c r="AE49" i="94" s="1"/>
  <c r="AN79" i="87"/>
  <c r="AE50" i="94" s="1"/>
  <c r="AN80" i="87"/>
  <c r="AE51" i="94" s="1"/>
  <c r="AN81" i="87"/>
  <c r="AE52" i="94" s="1"/>
  <c r="AS71" i="87"/>
  <c r="AN42" i="94" s="1"/>
  <c r="AS72" i="87"/>
  <c r="AN43" i="94" s="1"/>
  <c r="AS73" i="87"/>
  <c r="AN44" i="94" s="1"/>
  <c r="AS74" i="87"/>
  <c r="AN45" i="94" s="1"/>
  <c r="AS75" i="87"/>
  <c r="AN46" i="94" s="1"/>
  <c r="AN47" i="94"/>
  <c r="AS77" i="87"/>
  <c r="AN48" i="94" s="1"/>
  <c r="AS78" i="87"/>
  <c r="AN49" i="94" s="1"/>
  <c r="AS79" i="87"/>
  <c r="AN50" i="94" s="1"/>
  <c r="AS80" i="87"/>
  <c r="AN51" i="94" s="1"/>
  <c r="AS81" i="87"/>
  <c r="AN52" i="94" s="1"/>
  <c r="I71" i="87"/>
  <c r="I72" i="87"/>
  <c r="I73" i="87"/>
  <c r="I74" i="87"/>
  <c r="I75" i="87"/>
  <c r="I76" i="87"/>
  <c r="I77" i="87"/>
  <c r="I78" i="87"/>
  <c r="I79" i="87"/>
  <c r="I80" i="87"/>
  <c r="I81" i="87"/>
  <c r="N70" i="87"/>
  <c r="N71" i="87"/>
  <c r="N72" i="87"/>
  <c r="N73" i="87"/>
  <c r="N75" i="87"/>
  <c r="N76" i="87"/>
  <c r="N77" i="87"/>
  <c r="N78" i="87"/>
  <c r="N79" i="87"/>
  <c r="N80" i="87"/>
  <c r="N81" i="87"/>
  <c r="X70" i="87"/>
  <c r="AD8" i="94" s="1"/>
  <c r="X71" i="87"/>
  <c r="AD9" i="94" s="1"/>
  <c r="X72" i="87"/>
  <c r="AD10" i="94" s="1"/>
  <c r="X73" i="87"/>
  <c r="AD11" i="94" s="1"/>
  <c r="X74" i="87"/>
  <c r="AD12" i="94" s="1"/>
  <c r="AD13" i="94"/>
  <c r="CB13" i="94" s="1"/>
  <c r="AD14" i="94"/>
  <c r="X77" i="87"/>
  <c r="AD15" i="94" s="1"/>
  <c r="X78" i="87"/>
  <c r="AD16" i="94" s="1"/>
  <c r="CB16" i="94" s="1"/>
  <c r="X79" i="87"/>
  <c r="AD17" i="94" s="1"/>
  <c r="X80" i="87"/>
  <c r="AD18" i="94" s="1"/>
  <c r="X81" i="87"/>
  <c r="AD19" i="94" s="1"/>
  <c r="CB19" i="94" s="1"/>
  <c r="AC70" i="87"/>
  <c r="AM8" i="94" s="1"/>
  <c r="AC71" i="87"/>
  <c r="AM9" i="94" s="1"/>
  <c r="AC72" i="87"/>
  <c r="AM10" i="94" s="1"/>
  <c r="AM11" i="94"/>
  <c r="AC74" i="87"/>
  <c r="AM12" i="94" s="1"/>
  <c r="AC75" i="87"/>
  <c r="AM13" i="94" s="1"/>
  <c r="CF13" i="94" s="1"/>
  <c r="AC76" i="87"/>
  <c r="AM14" i="94" s="1"/>
  <c r="AC77" i="87"/>
  <c r="AM15" i="94" s="1"/>
  <c r="AC78" i="87"/>
  <c r="AM16" i="94" s="1"/>
  <c r="CF16" i="94" s="1"/>
  <c r="AC79" i="87"/>
  <c r="AM17" i="94" s="1"/>
  <c r="AC80" i="87"/>
  <c r="AM18" i="94" s="1"/>
  <c r="AC81" i="87"/>
  <c r="AM19" i="94" s="1"/>
  <c r="CF19" i="94" s="1"/>
  <c r="AM70" i="87"/>
  <c r="AD41" i="94" s="1"/>
  <c r="AM71" i="87"/>
  <c r="AD42" i="94" s="1"/>
  <c r="AM72" i="87"/>
  <c r="AD43" i="94" s="1"/>
  <c r="AM73" i="87"/>
  <c r="AD44" i="94" s="1"/>
  <c r="AM74" i="87"/>
  <c r="AD45" i="94" s="1"/>
  <c r="AM75" i="87"/>
  <c r="AD46" i="94" s="1"/>
  <c r="CC13" i="94" s="1"/>
  <c r="AD47" i="94"/>
  <c r="AM77" i="87"/>
  <c r="AD48" i="94" s="1"/>
  <c r="AM78" i="87"/>
  <c r="AD49" i="94" s="1"/>
  <c r="CC16" i="94" s="1"/>
  <c r="AM79" i="87"/>
  <c r="AD50" i="94" s="1"/>
  <c r="AM80" i="87"/>
  <c r="AD51" i="94" s="1"/>
  <c r="AM81" i="87"/>
  <c r="AD52" i="94" s="1"/>
  <c r="CC19" i="94" s="1"/>
  <c r="AR70" i="87"/>
  <c r="AM41" i="94" s="1"/>
  <c r="AR71" i="87"/>
  <c r="AM42" i="94" s="1"/>
  <c r="AR72" i="87"/>
  <c r="AM43" i="94" s="1"/>
  <c r="AR73" i="87"/>
  <c r="AM44" i="94" s="1"/>
  <c r="AR74" i="87"/>
  <c r="AM45" i="94" s="1"/>
  <c r="AR75" i="87"/>
  <c r="AM46" i="94" s="1"/>
  <c r="CG13" i="94" s="1"/>
  <c r="AM47" i="94"/>
  <c r="AR77" i="87"/>
  <c r="AM48" i="94" s="1"/>
  <c r="AR78" i="87"/>
  <c r="AM49" i="94" s="1"/>
  <c r="CG16" i="94" s="1"/>
  <c r="AR79" i="87"/>
  <c r="AM50" i="94" s="1"/>
  <c r="AR80" i="87"/>
  <c r="AM51" i="94" s="1"/>
  <c r="AR81" i="87"/>
  <c r="AM52" i="94" s="1"/>
  <c r="CG19" i="94" s="1"/>
  <c r="I70" i="87"/>
  <c r="AT69" i="87"/>
  <c r="AO40" i="94" s="1"/>
  <c r="AS69" i="87"/>
  <c r="AN40" i="94" s="1"/>
  <c r="AR69" i="87"/>
  <c r="AM40" i="94" s="1"/>
  <c r="AO69" i="87"/>
  <c r="AF40" i="94" s="1"/>
  <c r="AN69" i="87"/>
  <c r="AE40" i="94" s="1"/>
  <c r="AM69" i="87"/>
  <c r="AD40" i="94" s="1"/>
  <c r="AE69" i="87"/>
  <c r="AO7" i="94" s="1"/>
  <c r="AD69" i="87"/>
  <c r="AN7" i="94" s="1"/>
  <c r="AC69" i="87"/>
  <c r="AM7" i="94" s="1"/>
  <c r="Z69" i="87"/>
  <c r="AF7" i="94" s="1"/>
  <c r="Y69" i="87"/>
  <c r="AE7" i="94" s="1"/>
  <c r="X69" i="87"/>
  <c r="AD7" i="94" s="1"/>
  <c r="P69" i="87"/>
  <c r="O69" i="87"/>
  <c r="N69" i="87"/>
  <c r="K54" i="87"/>
  <c r="E25" i="94" s="1"/>
  <c r="K55" i="87"/>
  <c r="E26" i="94" s="1"/>
  <c r="K56" i="87"/>
  <c r="E27" i="94" s="1"/>
  <c r="K57" i="87"/>
  <c r="E28" i="94" s="1"/>
  <c r="K58" i="87"/>
  <c r="E29" i="94" s="1"/>
  <c r="K59" i="87"/>
  <c r="E30" i="94" s="1"/>
  <c r="K60" i="87"/>
  <c r="E31" i="94" s="1"/>
  <c r="K61" i="87"/>
  <c r="E32" i="94" s="1"/>
  <c r="K62" i="87"/>
  <c r="E33" i="94" s="1"/>
  <c r="K63" i="87"/>
  <c r="E34" i="94" s="1"/>
  <c r="K64" i="87"/>
  <c r="E35" i="94" s="1"/>
  <c r="P54" i="87"/>
  <c r="N25" i="94" s="1"/>
  <c r="P55" i="87"/>
  <c r="N26" i="94" s="1"/>
  <c r="P56" i="87"/>
  <c r="N27" i="94" s="1"/>
  <c r="N28" i="94"/>
  <c r="P58" i="87"/>
  <c r="N29" i="94" s="1"/>
  <c r="P59" i="87"/>
  <c r="N30" i="94" s="1"/>
  <c r="P60" i="87"/>
  <c r="N31" i="94" s="1"/>
  <c r="P61" i="87"/>
  <c r="N32" i="94" s="1"/>
  <c r="P62" i="87"/>
  <c r="N33" i="94" s="1"/>
  <c r="P63" i="87"/>
  <c r="N34" i="94" s="1"/>
  <c r="P64" i="87"/>
  <c r="N35" i="94" s="1"/>
  <c r="Z54" i="87"/>
  <c r="Z55" i="87"/>
  <c r="Z57" i="87"/>
  <c r="Z58" i="87"/>
  <c r="Z59" i="87"/>
  <c r="Z60" i="87"/>
  <c r="Z61" i="87"/>
  <c r="Z62" i="87"/>
  <c r="Z63" i="87"/>
  <c r="Z64" i="87"/>
  <c r="AE54" i="87"/>
  <c r="AE55" i="87"/>
  <c r="AE56" i="87"/>
  <c r="AE57" i="87"/>
  <c r="AE59" i="87"/>
  <c r="AE60" i="87"/>
  <c r="AE61" i="87"/>
  <c r="AE62" i="87"/>
  <c r="AE63" i="87"/>
  <c r="AE64" i="87"/>
  <c r="AO54" i="87"/>
  <c r="E58" i="94" s="1"/>
  <c r="AO55" i="87"/>
  <c r="E59" i="94" s="1"/>
  <c r="AO56" i="87"/>
  <c r="E60" i="94" s="1"/>
  <c r="AO57" i="87"/>
  <c r="E61" i="94" s="1"/>
  <c r="E62" i="94"/>
  <c r="AO59" i="87"/>
  <c r="E63" i="94" s="1"/>
  <c r="AO60" i="87"/>
  <c r="E64" i="94" s="1"/>
  <c r="AO61" i="87"/>
  <c r="E65" i="94" s="1"/>
  <c r="AO62" i="87"/>
  <c r="E66" i="94" s="1"/>
  <c r="AO63" i="87"/>
  <c r="E67" i="94" s="1"/>
  <c r="AO64" i="87"/>
  <c r="E68" i="94" s="1"/>
  <c r="AT54" i="87"/>
  <c r="N58" i="94" s="1"/>
  <c r="AT55" i="87"/>
  <c r="N59" i="94" s="1"/>
  <c r="AT56" i="87"/>
  <c r="N60" i="94" s="1"/>
  <c r="AT57" i="87"/>
  <c r="N61" i="94" s="1"/>
  <c r="N62" i="94"/>
  <c r="AT59" i="87"/>
  <c r="N63" i="94" s="1"/>
  <c r="AT60" i="87"/>
  <c r="N64" i="94" s="1"/>
  <c r="AT61" i="87"/>
  <c r="N65" i="94" s="1"/>
  <c r="AT62" i="87"/>
  <c r="N66" i="94" s="1"/>
  <c r="AT63" i="87"/>
  <c r="N67" i="94" s="1"/>
  <c r="AT64" i="87"/>
  <c r="N68" i="94" s="1"/>
  <c r="BD54" i="87"/>
  <c r="E91" i="94" s="1"/>
  <c r="BD55" i="87"/>
  <c r="E92" i="94" s="1"/>
  <c r="BD56" i="87"/>
  <c r="E93" i="94" s="1"/>
  <c r="BD57" i="87"/>
  <c r="E94" i="94" s="1"/>
  <c r="BD58" i="87"/>
  <c r="E95" i="94" s="1"/>
  <c r="BD59" i="87"/>
  <c r="E96" i="94" s="1"/>
  <c r="BD60" i="87"/>
  <c r="E97" i="94" s="1"/>
  <c r="BD61" i="87"/>
  <c r="E98" i="94" s="1"/>
  <c r="BD62" i="87"/>
  <c r="E99" i="94" s="1"/>
  <c r="BD63" i="87"/>
  <c r="E100" i="94" s="1"/>
  <c r="BD64" i="87"/>
  <c r="E101" i="94" s="1"/>
  <c r="BI54" i="87"/>
  <c r="N91" i="94" s="1"/>
  <c r="BI55" i="87"/>
  <c r="N92" i="94" s="1"/>
  <c r="N93" i="94"/>
  <c r="BI57" i="87"/>
  <c r="N94" i="94" s="1"/>
  <c r="BI58" i="87"/>
  <c r="N95" i="94" s="1"/>
  <c r="BI59" i="87"/>
  <c r="N96" i="94" s="1"/>
  <c r="BI60" i="87"/>
  <c r="N97" i="94" s="1"/>
  <c r="BI61" i="87"/>
  <c r="N98" i="94" s="1"/>
  <c r="BI62" i="87"/>
  <c r="N99" i="94" s="1"/>
  <c r="BI63" i="87"/>
  <c r="N100" i="94" s="1"/>
  <c r="BI64" i="87"/>
  <c r="N101" i="94" s="1"/>
  <c r="J54" i="87"/>
  <c r="D25" i="94" s="1"/>
  <c r="J55" i="87"/>
  <c r="D26" i="94" s="1"/>
  <c r="J56" i="87"/>
  <c r="D27" i="94" s="1"/>
  <c r="J57" i="87"/>
  <c r="D28" i="94" s="1"/>
  <c r="J58" i="87"/>
  <c r="D29" i="94" s="1"/>
  <c r="J59" i="87"/>
  <c r="D30" i="94" s="1"/>
  <c r="J60" i="87"/>
  <c r="D31" i="94" s="1"/>
  <c r="J61" i="87"/>
  <c r="D32" i="94" s="1"/>
  <c r="J62" i="87"/>
  <c r="D33" i="94" s="1"/>
  <c r="J63" i="87"/>
  <c r="D34" i="94" s="1"/>
  <c r="J64" i="87"/>
  <c r="D35" i="94" s="1"/>
  <c r="O54" i="87"/>
  <c r="M25" i="94" s="1"/>
  <c r="O55" i="87"/>
  <c r="M26" i="94" s="1"/>
  <c r="O56" i="87"/>
  <c r="M27" i="94" s="1"/>
  <c r="M28" i="94"/>
  <c r="O58" i="87"/>
  <c r="M29" i="94" s="1"/>
  <c r="O59" i="87"/>
  <c r="M30" i="94" s="1"/>
  <c r="O60" i="87"/>
  <c r="M31" i="94" s="1"/>
  <c r="O61" i="87"/>
  <c r="M32" i="94" s="1"/>
  <c r="O62" i="87"/>
  <c r="M33" i="94" s="1"/>
  <c r="O63" i="87"/>
  <c r="M34" i="94" s="1"/>
  <c r="O64" i="87"/>
  <c r="M35" i="94" s="1"/>
  <c r="Y54" i="87"/>
  <c r="Y55" i="87"/>
  <c r="Y57" i="87"/>
  <c r="Y58" i="87"/>
  <c r="Y59" i="87"/>
  <c r="Y60" i="87"/>
  <c r="Y61" i="87"/>
  <c r="Y62" i="87"/>
  <c r="Y63" i="87"/>
  <c r="Y64" i="87"/>
  <c r="AD54" i="87"/>
  <c r="AD55" i="87"/>
  <c r="AD56" i="87"/>
  <c r="AD57" i="87"/>
  <c r="AD59" i="87"/>
  <c r="AD60" i="87"/>
  <c r="AD61" i="87"/>
  <c r="AD62" i="87"/>
  <c r="AD63" i="87"/>
  <c r="AD64" i="87"/>
  <c r="AN54" i="87"/>
  <c r="D58" i="94" s="1"/>
  <c r="AN55" i="87"/>
  <c r="D59" i="94" s="1"/>
  <c r="AN56" i="87"/>
  <c r="D60" i="94" s="1"/>
  <c r="AN57" i="87"/>
  <c r="D61" i="94" s="1"/>
  <c r="D62" i="94"/>
  <c r="AN59" i="87"/>
  <c r="D63" i="94" s="1"/>
  <c r="AN60" i="87"/>
  <c r="D64" i="94" s="1"/>
  <c r="AN61" i="87"/>
  <c r="D65" i="94" s="1"/>
  <c r="AN62" i="87"/>
  <c r="D66" i="94" s="1"/>
  <c r="AN63" i="87"/>
  <c r="D67" i="94" s="1"/>
  <c r="AN64" i="87"/>
  <c r="D68" i="94" s="1"/>
  <c r="AS54" i="87"/>
  <c r="M58" i="94" s="1"/>
  <c r="AS55" i="87"/>
  <c r="M59" i="94" s="1"/>
  <c r="AS56" i="87"/>
  <c r="M60" i="94" s="1"/>
  <c r="AS57" i="87"/>
  <c r="M61" i="94" s="1"/>
  <c r="M62" i="94"/>
  <c r="AS59" i="87"/>
  <c r="M63" i="94" s="1"/>
  <c r="AS60" i="87"/>
  <c r="M64" i="94" s="1"/>
  <c r="AS61" i="87"/>
  <c r="M65" i="94" s="1"/>
  <c r="AS62" i="87"/>
  <c r="M66" i="94" s="1"/>
  <c r="AS63" i="87"/>
  <c r="M67" i="94" s="1"/>
  <c r="AS64" i="87"/>
  <c r="M68" i="94" s="1"/>
  <c r="BC54" i="87"/>
  <c r="D91" i="94" s="1"/>
  <c r="BC55" i="87"/>
  <c r="D92" i="94" s="1"/>
  <c r="BC56" i="87"/>
  <c r="D93" i="94" s="1"/>
  <c r="BC57" i="87"/>
  <c r="D94" i="94" s="1"/>
  <c r="D95" i="94"/>
  <c r="BC59" i="87"/>
  <c r="D96" i="94" s="1"/>
  <c r="BC60" i="87"/>
  <c r="D97" i="94" s="1"/>
  <c r="BC61" i="87"/>
  <c r="D98" i="94" s="1"/>
  <c r="BC62" i="87"/>
  <c r="D99" i="94" s="1"/>
  <c r="BC63" i="87"/>
  <c r="D100" i="94" s="1"/>
  <c r="BC64" i="87"/>
  <c r="D101" i="94" s="1"/>
  <c r="BH54" i="87"/>
  <c r="M91" i="94" s="1"/>
  <c r="BH55" i="87"/>
  <c r="M92" i="94" s="1"/>
  <c r="M93" i="94"/>
  <c r="BH57" i="87"/>
  <c r="M94" i="94" s="1"/>
  <c r="BH58" i="87"/>
  <c r="M95" i="94" s="1"/>
  <c r="BH59" i="87"/>
  <c r="M96" i="94" s="1"/>
  <c r="BH60" i="87"/>
  <c r="M97" i="94" s="1"/>
  <c r="BH61" i="87"/>
  <c r="M98" i="94" s="1"/>
  <c r="BH62" i="87"/>
  <c r="M99" i="94" s="1"/>
  <c r="BH63" i="87"/>
  <c r="M100" i="94" s="1"/>
  <c r="BH64" i="87"/>
  <c r="M101" i="94" s="1"/>
  <c r="I54" i="87"/>
  <c r="C25" i="94" s="1"/>
  <c r="I55" i="87"/>
  <c r="C26" i="94" s="1"/>
  <c r="I56" i="87"/>
  <c r="C27" i="94" s="1"/>
  <c r="I57" i="87"/>
  <c r="C28" i="94" s="1"/>
  <c r="I58" i="87"/>
  <c r="C29" i="94" s="1"/>
  <c r="I59" i="87"/>
  <c r="C30" i="94" s="1"/>
  <c r="F22" i="94" s="1"/>
  <c r="I60" i="87"/>
  <c r="C31" i="94" s="1"/>
  <c r="G22" i="94" s="1"/>
  <c r="I61" i="87"/>
  <c r="C32" i="94" s="1"/>
  <c r="I62" i="87"/>
  <c r="C33" i="94" s="1"/>
  <c r="H22" i="94" s="1"/>
  <c r="I63" i="87"/>
  <c r="C34" i="94" s="1"/>
  <c r="I22" i="94" s="1"/>
  <c r="I64" i="87"/>
  <c r="C35" i="94" s="1"/>
  <c r="N53" i="87"/>
  <c r="L24" i="94" s="1"/>
  <c r="N54" i="87"/>
  <c r="L25" i="94" s="1"/>
  <c r="N55" i="87"/>
  <c r="L26" i="94" s="1"/>
  <c r="N56" i="87"/>
  <c r="L27" i="94" s="1"/>
  <c r="L28" i="94"/>
  <c r="N58" i="87"/>
  <c r="L29" i="94" s="1"/>
  <c r="N59" i="87"/>
  <c r="L30" i="94" s="1"/>
  <c r="O22" i="94" s="1"/>
  <c r="N60" i="87"/>
  <c r="L31" i="94" s="1"/>
  <c r="P22" i="94" s="1"/>
  <c r="N61" i="87"/>
  <c r="L32" i="94" s="1"/>
  <c r="N62" i="87"/>
  <c r="L33" i="94" s="1"/>
  <c r="Q22" i="94" s="1"/>
  <c r="N63" i="87"/>
  <c r="L34" i="94" s="1"/>
  <c r="R22" i="94" s="1"/>
  <c r="N64" i="87"/>
  <c r="L35" i="94" s="1"/>
  <c r="X53" i="87"/>
  <c r="X54" i="87"/>
  <c r="X55" i="87"/>
  <c r="X57" i="87"/>
  <c r="X58" i="87"/>
  <c r="X59" i="87"/>
  <c r="X60" i="87"/>
  <c r="X61" i="87"/>
  <c r="X62" i="87"/>
  <c r="X63" i="87"/>
  <c r="X64" i="87"/>
  <c r="AC53" i="87"/>
  <c r="AC54" i="87"/>
  <c r="AC55" i="87"/>
  <c r="AC56" i="87"/>
  <c r="AC57" i="87"/>
  <c r="AC59" i="87"/>
  <c r="AC60" i="87"/>
  <c r="AC61" i="87"/>
  <c r="AC62" i="87"/>
  <c r="AC63" i="87"/>
  <c r="AC64" i="87"/>
  <c r="AM53" i="87"/>
  <c r="C57" i="94" s="1"/>
  <c r="AM54" i="87"/>
  <c r="C58" i="94" s="1"/>
  <c r="AM55" i="87"/>
  <c r="C59" i="94" s="1"/>
  <c r="AM56" i="87"/>
  <c r="C60" i="94" s="1"/>
  <c r="AM57" i="87"/>
  <c r="C61" i="94" s="1"/>
  <c r="C62" i="94"/>
  <c r="BZ29" i="94" s="1"/>
  <c r="AM59" i="87"/>
  <c r="C63" i="94" s="1"/>
  <c r="AM60" i="87"/>
  <c r="C64" i="94" s="1"/>
  <c r="AM61" i="87"/>
  <c r="C65" i="94" s="1"/>
  <c r="BZ32" i="94" s="1"/>
  <c r="AM62" i="87"/>
  <c r="C66" i="94" s="1"/>
  <c r="AM63" i="87"/>
  <c r="C67" i="94" s="1"/>
  <c r="AM64" i="87"/>
  <c r="C68" i="94" s="1"/>
  <c r="BZ35" i="94" s="1"/>
  <c r="AR53" i="87"/>
  <c r="L57" i="94" s="1"/>
  <c r="AR54" i="87"/>
  <c r="L58" i="94" s="1"/>
  <c r="AR55" i="87"/>
  <c r="L59" i="94" s="1"/>
  <c r="AR56" i="87"/>
  <c r="L60" i="94" s="1"/>
  <c r="AR57" i="87"/>
  <c r="L61" i="94" s="1"/>
  <c r="L62" i="94"/>
  <c r="CD29" i="94" s="1"/>
  <c r="AR59" i="87"/>
  <c r="L63" i="94" s="1"/>
  <c r="AR60" i="87"/>
  <c r="L64" i="94" s="1"/>
  <c r="AR61" i="87"/>
  <c r="L65" i="94" s="1"/>
  <c r="CD32" i="94" s="1"/>
  <c r="AR62" i="87"/>
  <c r="L66" i="94" s="1"/>
  <c r="AR63" i="87"/>
  <c r="L67" i="94" s="1"/>
  <c r="AR64" i="87"/>
  <c r="L68" i="94" s="1"/>
  <c r="CD35" i="94" s="1"/>
  <c r="BB53" i="87"/>
  <c r="C90" i="94" s="1"/>
  <c r="BB54" i="87"/>
  <c r="C91" i="94" s="1"/>
  <c r="BB55" i="87"/>
  <c r="C92" i="94" s="1"/>
  <c r="BB56" i="87"/>
  <c r="C93" i="94" s="1"/>
  <c r="BB57" i="87"/>
  <c r="C94" i="94" s="1"/>
  <c r="C95" i="94"/>
  <c r="CA29" i="94" s="1"/>
  <c r="BB59" i="87"/>
  <c r="C96" i="94" s="1"/>
  <c r="BB60" i="87"/>
  <c r="C97" i="94" s="1"/>
  <c r="BB61" i="87"/>
  <c r="C98" i="94" s="1"/>
  <c r="CA32" i="94" s="1"/>
  <c r="BB62" i="87"/>
  <c r="C99" i="94" s="1"/>
  <c r="BB63" i="87"/>
  <c r="C100" i="94" s="1"/>
  <c r="BB64" i="87"/>
  <c r="C101" i="94" s="1"/>
  <c r="CA35" i="94" s="1"/>
  <c r="BG53" i="87"/>
  <c r="L90" i="94" s="1"/>
  <c r="BG54" i="87"/>
  <c r="L91" i="94" s="1"/>
  <c r="BG55" i="87"/>
  <c r="L92" i="94" s="1"/>
  <c r="L93" i="94"/>
  <c r="BG57" i="87"/>
  <c r="L94" i="94" s="1"/>
  <c r="BG58" i="87"/>
  <c r="L95" i="94" s="1"/>
  <c r="CE29" i="94" s="1"/>
  <c r="BG59" i="87"/>
  <c r="L96" i="94" s="1"/>
  <c r="BG60" i="87"/>
  <c r="L97" i="94" s="1"/>
  <c r="BG61" i="87"/>
  <c r="L98" i="94" s="1"/>
  <c r="CE32" i="94" s="1"/>
  <c r="BG62" i="87"/>
  <c r="L99" i="94" s="1"/>
  <c r="BG63" i="87"/>
  <c r="L100" i="94" s="1"/>
  <c r="BG64" i="87"/>
  <c r="L101" i="94" s="1"/>
  <c r="CE35" i="94" s="1"/>
  <c r="I53" i="87"/>
  <c r="C24" i="94" s="1"/>
  <c r="AT52" i="87"/>
  <c r="N56" i="94" s="1"/>
  <c r="AS52" i="87"/>
  <c r="M56" i="94" s="1"/>
  <c r="AR52" i="87"/>
  <c r="L56" i="94" s="1"/>
  <c r="AO52" i="87"/>
  <c r="E56" i="94" s="1"/>
  <c r="AN52" i="87"/>
  <c r="D56" i="94" s="1"/>
  <c r="AM52" i="87"/>
  <c r="C56" i="94" s="1"/>
  <c r="AE52" i="87"/>
  <c r="AD52" i="87"/>
  <c r="AC52" i="87"/>
  <c r="Z52" i="87"/>
  <c r="Y52" i="87"/>
  <c r="X52" i="87"/>
  <c r="P52" i="87"/>
  <c r="N23" i="94" s="1"/>
  <c r="O52" i="87"/>
  <c r="M23" i="94" s="1"/>
  <c r="N52" i="87"/>
  <c r="L23" i="94" s="1"/>
  <c r="AT36" i="87"/>
  <c r="N40" i="94" s="1"/>
  <c r="AS36" i="87"/>
  <c r="M40" i="94" s="1"/>
  <c r="AR36" i="87"/>
  <c r="L40" i="94" s="1"/>
  <c r="AO36" i="87"/>
  <c r="E40" i="94" s="1"/>
  <c r="AN36" i="87"/>
  <c r="D40" i="94" s="1"/>
  <c r="AM36" i="87"/>
  <c r="C40" i="94" s="1"/>
  <c r="AE36" i="87"/>
  <c r="AD36" i="87"/>
  <c r="AC36" i="87"/>
  <c r="Z36" i="87"/>
  <c r="Y36" i="87"/>
  <c r="X36" i="87"/>
  <c r="P36" i="87"/>
  <c r="N7" i="94" s="1"/>
  <c r="O36" i="87"/>
  <c r="M7" i="94" s="1"/>
  <c r="N36" i="87"/>
  <c r="L7" i="94" s="1"/>
  <c r="K38" i="87"/>
  <c r="E9" i="94" s="1"/>
  <c r="K39" i="87"/>
  <c r="E10" i="94" s="1"/>
  <c r="K40" i="87"/>
  <c r="E11" i="94" s="1"/>
  <c r="K41" i="87"/>
  <c r="E12" i="94" s="1"/>
  <c r="K42" i="87"/>
  <c r="E13" i="94" s="1"/>
  <c r="K43" i="87"/>
  <c r="E14" i="94" s="1"/>
  <c r="K44" i="87"/>
  <c r="E15" i="94" s="1"/>
  <c r="K45" i="87"/>
  <c r="E16" i="94" s="1"/>
  <c r="K46" i="87"/>
  <c r="E17" i="94" s="1"/>
  <c r="K47" i="87"/>
  <c r="E18" i="94" s="1"/>
  <c r="K48" i="87"/>
  <c r="E19" i="94" s="1"/>
  <c r="P38" i="87"/>
  <c r="N9" i="94" s="1"/>
  <c r="P39" i="87"/>
  <c r="N10" i="94" s="1"/>
  <c r="P40" i="87"/>
  <c r="N11" i="94" s="1"/>
  <c r="P41" i="87"/>
  <c r="N12" i="94" s="1"/>
  <c r="P42" i="87"/>
  <c r="N13" i="94" s="1"/>
  <c r="N14" i="94"/>
  <c r="P44" i="87"/>
  <c r="N15" i="94" s="1"/>
  <c r="P45" i="87"/>
  <c r="N16" i="94" s="1"/>
  <c r="P46" i="87"/>
  <c r="N17" i="94" s="1"/>
  <c r="P47" i="87"/>
  <c r="N18" i="94" s="1"/>
  <c r="P48" i="87"/>
  <c r="N19" i="94" s="1"/>
  <c r="Z38" i="87"/>
  <c r="Z39" i="87"/>
  <c r="Z40" i="87"/>
  <c r="Z42" i="87"/>
  <c r="Z43" i="87"/>
  <c r="Z44" i="87"/>
  <c r="Z45" i="87"/>
  <c r="Z46" i="87"/>
  <c r="Z47" i="87"/>
  <c r="Z48" i="87"/>
  <c r="AE38" i="87"/>
  <c r="AE39" i="87"/>
  <c r="AE40" i="87"/>
  <c r="AE41" i="87"/>
  <c r="AE42" i="87"/>
  <c r="AE43" i="87"/>
  <c r="AE45" i="87"/>
  <c r="AE46" i="87"/>
  <c r="AE47" i="87"/>
  <c r="AE48" i="87"/>
  <c r="AO38" i="87"/>
  <c r="E42" i="94" s="1"/>
  <c r="AO39" i="87"/>
  <c r="E43" i="94" s="1"/>
  <c r="AO40" i="87"/>
  <c r="E44" i="94" s="1"/>
  <c r="AO41" i="87"/>
  <c r="E45" i="94" s="1"/>
  <c r="AO42" i="87"/>
  <c r="E46" i="94" s="1"/>
  <c r="AO43" i="87"/>
  <c r="E47" i="94" s="1"/>
  <c r="E48" i="94"/>
  <c r="AO45" i="87"/>
  <c r="E49" i="94" s="1"/>
  <c r="AO46" i="87"/>
  <c r="E50" i="94" s="1"/>
  <c r="AO47" i="87"/>
  <c r="E51" i="94" s="1"/>
  <c r="AO48" i="87"/>
  <c r="E52" i="94" s="1"/>
  <c r="AT38" i="87"/>
  <c r="N42" i="94" s="1"/>
  <c r="AT39" i="87"/>
  <c r="N43" i="94" s="1"/>
  <c r="AT40" i="87"/>
  <c r="N44" i="94" s="1"/>
  <c r="N45" i="94"/>
  <c r="AT42" i="87"/>
  <c r="N46" i="94" s="1"/>
  <c r="AT43" i="87"/>
  <c r="N47" i="94" s="1"/>
  <c r="AT44" i="87"/>
  <c r="N48" i="94" s="1"/>
  <c r="AT45" i="87"/>
  <c r="N49" i="94" s="1"/>
  <c r="AT46" i="87"/>
  <c r="N50" i="94" s="1"/>
  <c r="AT47" i="87"/>
  <c r="N51" i="94" s="1"/>
  <c r="AT48" i="87"/>
  <c r="N52" i="94" s="1"/>
  <c r="BD38" i="87"/>
  <c r="E75" i="94" s="1"/>
  <c r="BD39" i="87"/>
  <c r="E76" i="94" s="1"/>
  <c r="BD40" i="87"/>
  <c r="E77" i="94" s="1"/>
  <c r="BD41" i="87"/>
  <c r="E78" i="94" s="1"/>
  <c r="E79" i="94"/>
  <c r="BD43" i="87"/>
  <c r="E80" i="94" s="1"/>
  <c r="BD44" i="87"/>
  <c r="E81" i="94" s="1"/>
  <c r="BD45" i="87"/>
  <c r="E82" i="94" s="1"/>
  <c r="BD46" i="87"/>
  <c r="E83" i="94" s="1"/>
  <c r="BD47" i="87"/>
  <c r="E84" i="94" s="1"/>
  <c r="BD48" i="87"/>
  <c r="E85" i="94" s="1"/>
  <c r="BI38" i="87"/>
  <c r="N75" i="94" s="1"/>
  <c r="BI39" i="87"/>
  <c r="N76" i="94" s="1"/>
  <c r="N77" i="94"/>
  <c r="BI41" i="87"/>
  <c r="N78" i="94" s="1"/>
  <c r="BI42" i="87"/>
  <c r="N79" i="94" s="1"/>
  <c r="BI43" i="87"/>
  <c r="N80" i="94" s="1"/>
  <c r="BI44" i="87"/>
  <c r="N81" i="94" s="1"/>
  <c r="BI45" i="87"/>
  <c r="N82" i="94" s="1"/>
  <c r="BI46" i="87"/>
  <c r="N83" i="94" s="1"/>
  <c r="BI47" i="87"/>
  <c r="N84" i="94" s="1"/>
  <c r="BI48" i="87"/>
  <c r="N85" i="94" s="1"/>
  <c r="J38" i="87"/>
  <c r="D9" i="94" s="1"/>
  <c r="J39" i="87"/>
  <c r="D10" i="94" s="1"/>
  <c r="J40" i="87"/>
  <c r="D11" i="94" s="1"/>
  <c r="J41" i="87"/>
  <c r="D12" i="94" s="1"/>
  <c r="J42" i="87"/>
  <c r="D13" i="94" s="1"/>
  <c r="J43" i="87"/>
  <c r="D14" i="94" s="1"/>
  <c r="J44" i="87"/>
  <c r="D15" i="94" s="1"/>
  <c r="J45" i="87"/>
  <c r="D16" i="94" s="1"/>
  <c r="J46" i="87"/>
  <c r="D17" i="94" s="1"/>
  <c r="J47" i="87"/>
  <c r="D18" i="94" s="1"/>
  <c r="J48" i="87"/>
  <c r="D19" i="94" s="1"/>
  <c r="O38" i="87"/>
  <c r="M9" i="94" s="1"/>
  <c r="O39" i="87"/>
  <c r="M10" i="94" s="1"/>
  <c r="O40" i="87"/>
  <c r="M11" i="94" s="1"/>
  <c r="O41" i="87"/>
  <c r="M12" i="94" s="1"/>
  <c r="O42" i="87"/>
  <c r="M13" i="94" s="1"/>
  <c r="M14" i="94"/>
  <c r="O44" i="87"/>
  <c r="M15" i="94" s="1"/>
  <c r="O45" i="87"/>
  <c r="M16" i="94" s="1"/>
  <c r="O46" i="87"/>
  <c r="M17" i="94" s="1"/>
  <c r="O47" i="87"/>
  <c r="M18" i="94" s="1"/>
  <c r="O48" i="87"/>
  <c r="M19" i="94" s="1"/>
  <c r="Y38" i="87"/>
  <c r="Y39" i="87"/>
  <c r="Y40" i="87"/>
  <c r="Y42" i="87"/>
  <c r="Y43" i="87"/>
  <c r="Y44" i="87"/>
  <c r="Y45" i="87"/>
  <c r="Y46" i="87"/>
  <c r="Y47" i="87"/>
  <c r="Y48" i="87"/>
  <c r="AD38" i="87"/>
  <c r="AD39" i="87"/>
  <c r="AD40" i="87"/>
  <c r="AD41" i="87"/>
  <c r="AD42" i="87"/>
  <c r="AD43" i="87"/>
  <c r="AD45" i="87"/>
  <c r="AD46" i="87"/>
  <c r="AD47" i="87"/>
  <c r="AD48" i="87"/>
  <c r="AN38" i="87"/>
  <c r="D42" i="94" s="1"/>
  <c r="AN39" i="87"/>
  <c r="D43" i="94" s="1"/>
  <c r="AN40" i="87"/>
  <c r="D44" i="94" s="1"/>
  <c r="AN41" i="87"/>
  <c r="D45" i="94" s="1"/>
  <c r="AN42" i="87"/>
  <c r="D46" i="94" s="1"/>
  <c r="AN43" i="87"/>
  <c r="D47" i="94" s="1"/>
  <c r="D48" i="94"/>
  <c r="AN45" i="87"/>
  <c r="D49" i="94" s="1"/>
  <c r="AN46" i="87"/>
  <c r="D50" i="94" s="1"/>
  <c r="AN47" i="87"/>
  <c r="D51" i="94" s="1"/>
  <c r="AN48" i="87"/>
  <c r="D52" i="94" s="1"/>
  <c r="AS38" i="87"/>
  <c r="M42" i="94" s="1"/>
  <c r="AS39" i="87"/>
  <c r="M43" i="94" s="1"/>
  <c r="AS40" i="87"/>
  <c r="M44" i="94" s="1"/>
  <c r="AS41" i="87"/>
  <c r="M45" i="94" s="1"/>
  <c r="M46" i="94"/>
  <c r="AS43" i="87"/>
  <c r="M47" i="94" s="1"/>
  <c r="AS44" i="87"/>
  <c r="M48" i="94" s="1"/>
  <c r="AS45" i="87"/>
  <c r="M49" i="94" s="1"/>
  <c r="AS46" i="87"/>
  <c r="M50" i="94" s="1"/>
  <c r="AS47" i="87"/>
  <c r="M51" i="94" s="1"/>
  <c r="AS48" i="87"/>
  <c r="M52" i="94" s="1"/>
  <c r="BC38" i="87"/>
  <c r="D75" i="94" s="1"/>
  <c r="BC39" i="87"/>
  <c r="D76" i="94" s="1"/>
  <c r="BC40" i="87"/>
  <c r="D77" i="94" s="1"/>
  <c r="BC41" i="87"/>
  <c r="D78" i="94" s="1"/>
  <c r="D79" i="94"/>
  <c r="BC43" i="87"/>
  <c r="D80" i="94" s="1"/>
  <c r="BC44" i="87"/>
  <c r="D81" i="94" s="1"/>
  <c r="BC45" i="87"/>
  <c r="D82" i="94" s="1"/>
  <c r="BC46" i="87"/>
  <c r="D83" i="94" s="1"/>
  <c r="BC47" i="87"/>
  <c r="D84" i="94" s="1"/>
  <c r="BC48" i="87"/>
  <c r="D85" i="94" s="1"/>
  <c r="BH38" i="87"/>
  <c r="M75" i="94" s="1"/>
  <c r="BH39" i="87"/>
  <c r="M76" i="94" s="1"/>
  <c r="M77" i="94"/>
  <c r="BH41" i="87"/>
  <c r="M78" i="94" s="1"/>
  <c r="BH42" i="87"/>
  <c r="M79" i="94" s="1"/>
  <c r="BH43" i="87"/>
  <c r="M80" i="94" s="1"/>
  <c r="BH44" i="87"/>
  <c r="M81" i="94" s="1"/>
  <c r="BH45" i="87"/>
  <c r="M82" i="94" s="1"/>
  <c r="BH46" i="87"/>
  <c r="M83" i="94" s="1"/>
  <c r="BH47" i="87"/>
  <c r="M84" i="94" s="1"/>
  <c r="BH48" i="87"/>
  <c r="M85" i="94" s="1"/>
  <c r="I38" i="87"/>
  <c r="C9" i="94" s="1"/>
  <c r="I39" i="87"/>
  <c r="C10" i="94" s="1"/>
  <c r="I40" i="87"/>
  <c r="C11" i="94" s="1"/>
  <c r="I41" i="87"/>
  <c r="C12" i="94" s="1"/>
  <c r="I42" i="87"/>
  <c r="C13" i="94" s="1"/>
  <c r="I43" i="87"/>
  <c r="C14" i="94" s="1"/>
  <c r="F6" i="94" s="1"/>
  <c r="I44" i="87"/>
  <c r="C15" i="94" s="1"/>
  <c r="G6" i="94" s="1"/>
  <c r="I45" i="87"/>
  <c r="C16" i="94" s="1"/>
  <c r="I46" i="87"/>
  <c r="C17" i="94" s="1"/>
  <c r="H6" i="94" s="1"/>
  <c r="I47" i="87"/>
  <c r="C18" i="94" s="1"/>
  <c r="I6" i="94" s="1"/>
  <c r="I48" i="87"/>
  <c r="C19" i="94" s="1"/>
  <c r="N37" i="87"/>
  <c r="L8" i="94" s="1"/>
  <c r="N38" i="87"/>
  <c r="L9" i="94" s="1"/>
  <c r="N39" i="87"/>
  <c r="L10" i="94" s="1"/>
  <c r="N40" i="87"/>
  <c r="L11" i="94" s="1"/>
  <c r="N41" i="87"/>
  <c r="L12" i="94" s="1"/>
  <c r="N42" i="87"/>
  <c r="L13" i="94" s="1"/>
  <c r="L14" i="94"/>
  <c r="O6" i="94" s="1"/>
  <c r="N44" i="87"/>
  <c r="L15" i="94" s="1"/>
  <c r="P6" i="94" s="1"/>
  <c r="N45" i="87"/>
  <c r="L16" i="94" s="1"/>
  <c r="N46" i="87"/>
  <c r="L17" i="94" s="1"/>
  <c r="Q6" i="94" s="1"/>
  <c r="N47" i="87"/>
  <c r="L18" i="94" s="1"/>
  <c r="R6" i="94" s="1"/>
  <c r="R10" i="94" s="1"/>
  <c r="N48" i="87"/>
  <c r="L19" i="94" s="1"/>
  <c r="X37" i="87"/>
  <c r="X38" i="87"/>
  <c r="X39" i="87"/>
  <c r="X40" i="87"/>
  <c r="X42" i="87"/>
  <c r="X43" i="87"/>
  <c r="X44" i="87"/>
  <c r="X45" i="87"/>
  <c r="X46" i="87"/>
  <c r="X47" i="87"/>
  <c r="X48" i="87"/>
  <c r="AC37" i="87"/>
  <c r="AC38" i="87"/>
  <c r="AC39" i="87"/>
  <c r="AC40" i="87"/>
  <c r="AC41" i="87"/>
  <c r="AC42" i="87"/>
  <c r="AC43" i="87"/>
  <c r="AC45" i="87"/>
  <c r="AC46" i="87"/>
  <c r="AC47" i="87"/>
  <c r="AC48" i="87"/>
  <c r="AM37" i="87"/>
  <c r="C41" i="94" s="1"/>
  <c r="AM38" i="87"/>
  <c r="C42" i="94" s="1"/>
  <c r="AM39" i="87"/>
  <c r="C43" i="94" s="1"/>
  <c r="AM40" i="87"/>
  <c r="C44" i="94" s="1"/>
  <c r="AM41" i="87"/>
  <c r="C45" i="94" s="1"/>
  <c r="AM42" i="87"/>
  <c r="C46" i="94" s="1"/>
  <c r="BZ13" i="94" s="1"/>
  <c r="AM43" i="87"/>
  <c r="C47" i="94" s="1"/>
  <c r="C48" i="94"/>
  <c r="AM45" i="87"/>
  <c r="C49" i="94" s="1"/>
  <c r="BZ16" i="94" s="1"/>
  <c r="AM46" i="87"/>
  <c r="C50" i="94" s="1"/>
  <c r="AM47" i="87"/>
  <c r="C51" i="94" s="1"/>
  <c r="AM48" i="87"/>
  <c r="C52" i="94" s="1"/>
  <c r="BZ19" i="94" s="1"/>
  <c r="AR37" i="87"/>
  <c r="L41" i="94" s="1"/>
  <c r="AR38" i="87"/>
  <c r="L42" i="94" s="1"/>
  <c r="AR39" i="87"/>
  <c r="L43" i="94" s="1"/>
  <c r="AR40" i="87"/>
  <c r="L44" i="94" s="1"/>
  <c r="AR41" i="87"/>
  <c r="L45" i="94" s="1"/>
  <c r="L46" i="94"/>
  <c r="CD13" i="94" s="1"/>
  <c r="AR43" i="87"/>
  <c r="L47" i="94" s="1"/>
  <c r="AR44" i="87"/>
  <c r="L48" i="94" s="1"/>
  <c r="AR45" i="87"/>
  <c r="L49" i="94" s="1"/>
  <c r="CD16" i="94" s="1"/>
  <c r="AR46" i="87"/>
  <c r="L50" i="94" s="1"/>
  <c r="AR47" i="87"/>
  <c r="L51" i="94" s="1"/>
  <c r="AR48" i="87"/>
  <c r="L52" i="94" s="1"/>
  <c r="CD19" i="94" s="1"/>
  <c r="BB37" i="87"/>
  <c r="C74" i="94" s="1"/>
  <c r="BB38" i="87"/>
  <c r="C75" i="94" s="1"/>
  <c r="BB39" i="87"/>
  <c r="C76" i="94" s="1"/>
  <c r="BB40" i="87"/>
  <c r="C77" i="94" s="1"/>
  <c r="BB41" i="87"/>
  <c r="C78" i="94" s="1"/>
  <c r="C79" i="94"/>
  <c r="CA13" i="94" s="1"/>
  <c r="BB43" i="87"/>
  <c r="C80" i="94" s="1"/>
  <c r="BB44" i="87"/>
  <c r="C81" i="94" s="1"/>
  <c r="BB45" i="87"/>
  <c r="C82" i="94" s="1"/>
  <c r="CA16" i="94" s="1"/>
  <c r="BB46" i="87"/>
  <c r="C83" i="94" s="1"/>
  <c r="BB47" i="87"/>
  <c r="C84" i="94" s="1"/>
  <c r="BB48" i="87"/>
  <c r="C85" i="94" s="1"/>
  <c r="CA19" i="94" s="1"/>
  <c r="BG37" i="87"/>
  <c r="L74" i="94" s="1"/>
  <c r="BG38" i="87"/>
  <c r="L75" i="94" s="1"/>
  <c r="BG39" i="87"/>
  <c r="L76" i="94" s="1"/>
  <c r="L77" i="94"/>
  <c r="BG41" i="87"/>
  <c r="L78" i="94" s="1"/>
  <c r="BG42" i="87"/>
  <c r="L79" i="94" s="1"/>
  <c r="CE13" i="94" s="1"/>
  <c r="BG43" i="87"/>
  <c r="L80" i="94" s="1"/>
  <c r="BG44" i="87"/>
  <c r="L81" i="94" s="1"/>
  <c r="BG45" i="87"/>
  <c r="L82" i="94" s="1"/>
  <c r="CE16" i="94" s="1"/>
  <c r="BG46" i="87"/>
  <c r="L83" i="94" s="1"/>
  <c r="BG47" i="87"/>
  <c r="L84" i="94" s="1"/>
  <c r="BG48" i="87"/>
  <c r="L85" i="94" s="1"/>
  <c r="CE19" i="94" s="1"/>
  <c r="I37" i="87"/>
  <c r="C8" i="94" s="1"/>
  <c r="K22" i="87"/>
  <c r="K23" i="87"/>
  <c r="K24" i="87"/>
  <c r="K25" i="87"/>
  <c r="K26" i="87"/>
  <c r="K27" i="87"/>
  <c r="K28" i="87"/>
  <c r="K29" i="87"/>
  <c r="K30" i="87"/>
  <c r="K31" i="87"/>
  <c r="K32" i="87"/>
  <c r="P22" i="87"/>
  <c r="P23" i="87"/>
  <c r="P24" i="87"/>
  <c r="P25" i="87"/>
  <c r="P26" i="87"/>
  <c r="P27" i="87"/>
  <c r="P29" i="87"/>
  <c r="P30" i="87"/>
  <c r="P31" i="87"/>
  <c r="P32" i="87"/>
  <c r="Z22" i="87"/>
  <c r="Z23" i="87"/>
  <c r="Z24" i="87"/>
  <c r="Z25" i="87"/>
  <c r="Z26" i="87"/>
  <c r="Z27" i="87"/>
  <c r="Z29" i="87"/>
  <c r="Z30" i="87"/>
  <c r="Z31" i="87"/>
  <c r="Z32" i="87"/>
  <c r="AE22" i="87"/>
  <c r="AE23" i="87"/>
  <c r="AE24" i="87"/>
  <c r="AE25" i="87"/>
  <c r="AE27" i="87"/>
  <c r="AE28" i="87"/>
  <c r="AE29" i="87"/>
  <c r="AE30" i="87"/>
  <c r="AE31" i="87"/>
  <c r="AE32" i="87"/>
  <c r="AO22" i="87"/>
  <c r="AO23" i="87"/>
  <c r="AO24" i="87"/>
  <c r="AO25" i="87"/>
  <c r="AO27" i="87"/>
  <c r="AO28" i="87"/>
  <c r="AO29" i="87"/>
  <c r="AO30" i="87"/>
  <c r="AO31" i="87"/>
  <c r="AO32" i="87"/>
  <c r="AT22" i="87"/>
  <c r="AT23" i="87"/>
  <c r="AT24" i="87"/>
  <c r="AT25" i="87"/>
  <c r="AT26" i="87"/>
  <c r="AT27" i="87"/>
  <c r="AT28" i="87"/>
  <c r="AT29" i="87"/>
  <c r="AT30" i="87"/>
  <c r="AT31" i="87"/>
  <c r="AT32" i="87"/>
  <c r="J22" i="87"/>
  <c r="J23" i="87"/>
  <c r="J24" i="87"/>
  <c r="J25" i="87"/>
  <c r="J26" i="87"/>
  <c r="J27" i="87"/>
  <c r="J28" i="87"/>
  <c r="J29" i="87"/>
  <c r="J30" i="87"/>
  <c r="J31" i="87"/>
  <c r="J32" i="87"/>
  <c r="O22" i="87"/>
  <c r="O23" i="87"/>
  <c r="O24" i="87"/>
  <c r="O25" i="87"/>
  <c r="O26" i="87"/>
  <c r="O27" i="87"/>
  <c r="O29" i="87"/>
  <c r="O30" i="87"/>
  <c r="O31" i="87"/>
  <c r="O32" i="87"/>
  <c r="Y22" i="87"/>
  <c r="Y23" i="87"/>
  <c r="Y24" i="87"/>
  <c r="Y25" i="87"/>
  <c r="Y26" i="87"/>
  <c r="Y27" i="87"/>
  <c r="Y29" i="87"/>
  <c r="Y30" i="87"/>
  <c r="Y31" i="87"/>
  <c r="Y32" i="87"/>
  <c r="AD22" i="87"/>
  <c r="AD23" i="87"/>
  <c r="AD24" i="87"/>
  <c r="AD25" i="87"/>
  <c r="AD27" i="87"/>
  <c r="AD28" i="87"/>
  <c r="AD29" i="87"/>
  <c r="AD30" i="87"/>
  <c r="AD31" i="87"/>
  <c r="AD32" i="87"/>
  <c r="AN22" i="87"/>
  <c r="AN23" i="87"/>
  <c r="AN24" i="87"/>
  <c r="AN25" i="87"/>
  <c r="AN27" i="87"/>
  <c r="AN28" i="87"/>
  <c r="AN29" i="87"/>
  <c r="AN30" i="87"/>
  <c r="AN31" i="87"/>
  <c r="AN32" i="87"/>
  <c r="AS22" i="87"/>
  <c r="AS23" i="87"/>
  <c r="AS24" i="87"/>
  <c r="AS25" i="87"/>
  <c r="AS26" i="87"/>
  <c r="AS28" i="87"/>
  <c r="AS29" i="87"/>
  <c r="AS30" i="87"/>
  <c r="AS31" i="87"/>
  <c r="AS32" i="87"/>
  <c r="AT20" i="87"/>
  <c r="AS20" i="87"/>
  <c r="AR20" i="87"/>
  <c r="AO20" i="87"/>
  <c r="AN20" i="87"/>
  <c r="AM20" i="87"/>
  <c r="AE20" i="87"/>
  <c r="AD20" i="87"/>
  <c r="AC20" i="87"/>
  <c r="Z20" i="87"/>
  <c r="Y20" i="87"/>
  <c r="X20" i="87"/>
  <c r="P20" i="87"/>
  <c r="O20" i="87"/>
  <c r="N20" i="87"/>
  <c r="I22" i="87"/>
  <c r="I23" i="87"/>
  <c r="I24" i="87"/>
  <c r="I25" i="87"/>
  <c r="I26" i="87"/>
  <c r="I27" i="87"/>
  <c r="I28" i="87"/>
  <c r="I29" i="87"/>
  <c r="I30" i="87"/>
  <c r="I31" i="87"/>
  <c r="I32" i="87"/>
  <c r="N21" i="87"/>
  <c r="N22" i="87"/>
  <c r="N23" i="87"/>
  <c r="N24" i="87"/>
  <c r="N25" i="87"/>
  <c r="N26" i="87"/>
  <c r="N27" i="87"/>
  <c r="N29" i="87"/>
  <c r="N30" i="87"/>
  <c r="N31" i="87"/>
  <c r="N32" i="87"/>
  <c r="X21" i="87"/>
  <c r="X22" i="87"/>
  <c r="X23" i="87"/>
  <c r="X24" i="87"/>
  <c r="X25" i="87"/>
  <c r="X26" i="87"/>
  <c r="X27" i="87"/>
  <c r="X29" i="87"/>
  <c r="X30" i="87"/>
  <c r="X31" i="87"/>
  <c r="X32" i="87"/>
  <c r="AC21" i="87"/>
  <c r="AC22" i="87"/>
  <c r="AC23" i="87"/>
  <c r="AC24" i="87"/>
  <c r="AC25" i="87"/>
  <c r="AC27" i="87"/>
  <c r="AC28" i="87"/>
  <c r="AC29" i="87"/>
  <c r="AC30" i="87"/>
  <c r="AC31" i="87"/>
  <c r="AC32" i="87"/>
  <c r="AM21" i="87"/>
  <c r="AM22" i="87"/>
  <c r="AM23" i="87"/>
  <c r="AM24" i="87"/>
  <c r="AM25" i="87"/>
  <c r="AM27" i="87"/>
  <c r="AM28" i="87"/>
  <c r="AM29" i="87"/>
  <c r="AM30" i="87"/>
  <c r="AM31" i="87"/>
  <c r="AM32" i="87"/>
  <c r="AR21" i="87"/>
  <c r="AR22" i="87"/>
  <c r="AR23" i="87"/>
  <c r="AR24" i="87"/>
  <c r="AR25" i="87"/>
  <c r="AR26" i="87"/>
  <c r="AR28" i="87"/>
  <c r="AR29" i="87"/>
  <c r="AR30" i="87"/>
  <c r="AR31" i="87"/>
  <c r="AR32" i="87"/>
  <c r="I21" i="87"/>
  <c r="AO16" i="87"/>
  <c r="AN16" i="87"/>
  <c r="AM16" i="87"/>
  <c r="K6" i="87"/>
  <c r="K7" i="87"/>
  <c r="K8" i="87"/>
  <c r="K9" i="87"/>
  <c r="K10" i="87"/>
  <c r="K11" i="87"/>
  <c r="K12" i="87"/>
  <c r="K13" i="87"/>
  <c r="K14" i="87"/>
  <c r="K15" i="87"/>
  <c r="K16" i="87"/>
  <c r="P4" i="87"/>
  <c r="P7" i="87"/>
  <c r="P8" i="87"/>
  <c r="P9" i="87"/>
  <c r="P10" i="87"/>
  <c r="P11" i="87"/>
  <c r="P12" i="87"/>
  <c r="P13" i="87"/>
  <c r="P14" i="87"/>
  <c r="P15" i="87"/>
  <c r="P16" i="87"/>
  <c r="Z4" i="87"/>
  <c r="Z6" i="87"/>
  <c r="Z7" i="87"/>
  <c r="Z8" i="87"/>
  <c r="Z9" i="87"/>
  <c r="Z10" i="87"/>
  <c r="Z11" i="87"/>
  <c r="Z13" i="87"/>
  <c r="Z14" i="87"/>
  <c r="Z15" i="87"/>
  <c r="Z16" i="87"/>
  <c r="AE4" i="87"/>
  <c r="AE6" i="87"/>
  <c r="AE7" i="87"/>
  <c r="AE8" i="87"/>
  <c r="AE9" i="87"/>
  <c r="AE10" i="87"/>
  <c r="AE11" i="87"/>
  <c r="AE13" i="87"/>
  <c r="AE14" i="87"/>
  <c r="AE15" i="87"/>
  <c r="AE16" i="87"/>
  <c r="AO4" i="87"/>
  <c r="AO6" i="87"/>
  <c r="AO7" i="87"/>
  <c r="AO9" i="87"/>
  <c r="AO10" i="87"/>
  <c r="AO11" i="87"/>
  <c r="AO12" i="87"/>
  <c r="AO13" i="87"/>
  <c r="AO14" i="87"/>
  <c r="AO15" i="87"/>
  <c r="AT4" i="87"/>
  <c r="AT6" i="87"/>
  <c r="AT7" i="87"/>
  <c r="AT8" i="87"/>
  <c r="AT9" i="87"/>
  <c r="AT10" i="87"/>
  <c r="AT11" i="87"/>
  <c r="AT12" i="87"/>
  <c r="AT14" i="87"/>
  <c r="AT15" i="87"/>
  <c r="AT16" i="87"/>
  <c r="J6" i="87"/>
  <c r="J7" i="87"/>
  <c r="J8" i="87"/>
  <c r="J9" i="87"/>
  <c r="J10" i="87"/>
  <c r="J11" i="87"/>
  <c r="J12" i="87"/>
  <c r="J13" i="87"/>
  <c r="J14" i="87"/>
  <c r="J15" i="87"/>
  <c r="J16" i="87"/>
  <c r="O4" i="87"/>
  <c r="O7" i="87"/>
  <c r="O8" i="87"/>
  <c r="O9" i="87"/>
  <c r="O10" i="87"/>
  <c r="O11" i="87"/>
  <c r="O12" i="87"/>
  <c r="O13" i="87"/>
  <c r="O14" i="87"/>
  <c r="O15" i="87"/>
  <c r="O16" i="87"/>
  <c r="Y4" i="87"/>
  <c r="Y6" i="87"/>
  <c r="Y7" i="87"/>
  <c r="Y8" i="87"/>
  <c r="Y9" i="87"/>
  <c r="Y10" i="87"/>
  <c r="Y11" i="87"/>
  <c r="Y13" i="87"/>
  <c r="Y14" i="87"/>
  <c r="Y15" i="87"/>
  <c r="Y16" i="87"/>
  <c r="AD4" i="87"/>
  <c r="AD6" i="87"/>
  <c r="AD7" i="87"/>
  <c r="AD8" i="87"/>
  <c r="AD9" i="87"/>
  <c r="AD10" i="87"/>
  <c r="AD11" i="87"/>
  <c r="AD13" i="87"/>
  <c r="AD14" i="87"/>
  <c r="AD15" i="87"/>
  <c r="AD16" i="87"/>
  <c r="AN4" i="87"/>
  <c r="AN6" i="87"/>
  <c r="AN7" i="87"/>
  <c r="AN9" i="87"/>
  <c r="AN10" i="87"/>
  <c r="AN11" i="87"/>
  <c r="AN12" i="87"/>
  <c r="AN13" i="87"/>
  <c r="AN14" i="87"/>
  <c r="AN15" i="87"/>
  <c r="AS4" i="87"/>
  <c r="AS6" i="87"/>
  <c r="AS7" i="87"/>
  <c r="AS8" i="87"/>
  <c r="AS9" i="87"/>
  <c r="AS10" i="87"/>
  <c r="AS11" i="87"/>
  <c r="AS12" i="87"/>
  <c r="AS14" i="87"/>
  <c r="AS15" i="87"/>
  <c r="AS16" i="87"/>
  <c r="I6" i="87"/>
  <c r="I7" i="87"/>
  <c r="I8" i="87"/>
  <c r="I9" i="87"/>
  <c r="I10" i="87"/>
  <c r="I11" i="87"/>
  <c r="I12" i="87"/>
  <c r="I13" i="87"/>
  <c r="I14" i="87"/>
  <c r="I15" i="87"/>
  <c r="I16" i="87"/>
  <c r="N4" i="87"/>
  <c r="N5" i="87"/>
  <c r="N7" i="87"/>
  <c r="N8" i="87"/>
  <c r="N9" i="87"/>
  <c r="N10" i="87"/>
  <c r="N11" i="87"/>
  <c r="N12" i="87"/>
  <c r="N13" i="87"/>
  <c r="N14" i="87"/>
  <c r="N15" i="87"/>
  <c r="N16" i="87"/>
  <c r="X4" i="87"/>
  <c r="X5" i="87"/>
  <c r="X6" i="87"/>
  <c r="X7" i="87"/>
  <c r="X8" i="87"/>
  <c r="X9" i="87"/>
  <c r="X10" i="87"/>
  <c r="X11" i="87"/>
  <c r="X13" i="87"/>
  <c r="X14" i="87"/>
  <c r="X15" i="87"/>
  <c r="X16" i="87"/>
  <c r="AC4" i="87"/>
  <c r="AC5" i="87"/>
  <c r="AC6" i="87"/>
  <c r="AC7" i="87"/>
  <c r="AC8" i="87"/>
  <c r="AC9" i="87"/>
  <c r="AC10" i="87"/>
  <c r="AC11" i="87"/>
  <c r="AC13" i="87"/>
  <c r="AC14" i="87"/>
  <c r="AC15" i="87"/>
  <c r="AC16" i="87"/>
  <c r="AM4" i="87"/>
  <c r="AM5" i="87"/>
  <c r="AM6" i="87"/>
  <c r="AM7" i="87"/>
  <c r="AM9" i="87"/>
  <c r="AM10" i="87"/>
  <c r="AM11" i="87"/>
  <c r="AM12" i="87"/>
  <c r="AM13" i="87"/>
  <c r="AM14" i="87"/>
  <c r="AM15" i="87"/>
  <c r="AR4" i="87"/>
  <c r="AR5" i="87"/>
  <c r="AR6" i="87"/>
  <c r="AR7" i="87"/>
  <c r="AR8" i="87"/>
  <c r="AR9" i="87"/>
  <c r="AR10" i="87"/>
  <c r="AR11" i="87"/>
  <c r="AR12" i="87"/>
  <c r="AR14" i="87"/>
  <c r="AR15" i="87"/>
  <c r="AR16" i="87"/>
  <c r="I5" i="87"/>
  <c r="E54" i="87"/>
  <c r="E55" i="87"/>
  <c r="E56" i="87"/>
  <c r="E57" i="87"/>
  <c r="E58" i="87"/>
  <c r="E59" i="87"/>
  <c r="E60" i="87"/>
  <c r="E61" i="87"/>
  <c r="E62" i="87"/>
  <c r="E63" i="87"/>
  <c r="E64" i="87"/>
  <c r="D54" i="87"/>
  <c r="D55" i="87"/>
  <c r="D56" i="87"/>
  <c r="D57" i="87"/>
  <c r="D58" i="87"/>
  <c r="D59" i="87"/>
  <c r="D60" i="87"/>
  <c r="D61" i="87"/>
  <c r="D62" i="87"/>
  <c r="D63" i="87"/>
  <c r="D64" i="87"/>
  <c r="C54" i="87"/>
  <c r="C55" i="87"/>
  <c r="C56" i="87"/>
  <c r="C57" i="87"/>
  <c r="C58" i="87"/>
  <c r="C59" i="87"/>
  <c r="C60" i="87"/>
  <c r="C61" i="87"/>
  <c r="C62" i="87"/>
  <c r="C63" i="87"/>
  <c r="C64" i="87"/>
  <c r="C53" i="87"/>
  <c r="E38" i="87"/>
  <c r="E39" i="87"/>
  <c r="E40" i="87"/>
  <c r="E41" i="87"/>
  <c r="E42" i="87"/>
  <c r="E43" i="87"/>
  <c r="E44" i="87"/>
  <c r="E45" i="87"/>
  <c r="E46" i="87"/>
  <c r="E47" i="87"/>
  <c r="E48" i="87"/>
  <c r="D38" i="87"/>
  <c r="D39" i="87"/>
  <c r="D40" i="87"/>
  <c r="D41" i="87"/>
  <c r="D42" i="87"/>
  <c r="D43" i="87"/>
  <c r="D44" i="87"/>
  <c r="D45" i="87"/>
  <c r="D46" i="87"/>
  <c r="D47" i="87"/>
  <c r="D48" i="87"/>
  <c r="C38" i="87"/>
  <c r="C39" i="87"/>
  <c r="C40" i="87"/>
  <c r="C41" i="87"/>
  <c r="C42" i="87"/>
  <c r="C43" i="87"/>
  <c r="C44" i="87"/>
  <c r="C45" i="87"/>
  <c r="C46" i="87"/>
  <c r="C47" i="87"/>
  <c r="C48" i="87"/>
  <c r="C37" i="87"/>
  <c r="E6" i="87"/>
  <c r="E108" i="94" s="1"/>
  <c r="E7" i="87"/>
  <c r="E109" i="94" s="1"/>
  <c r="E8" i="87"/>
  <c r="E110" i="94" s="1"/>
  <c r="E9" i="87"/>
  <c r="E111" i="94" s="1"/>
  <c r="E10" i="87"/>
  <c r="E112" i="94" s="1"/>
  <c r="E11" i="87"/>
  <c r="E113" i="94" s="1"/>
  <c r="E12" i="87"/>
  <c r="E114" i="94" s="1"/>
  <c r="E13" i="87"/>
  <c r="E115" i="94" s="1"/>
  <c r="E14" i="87"/>
  <c r="E116" i="94" s="1"/>
  <c r="E15" i="87"/>
  <c r="E117" i="94" s="1"/>
  <c r="E16" i="87"/>
  <c r="E118" i="94" s="1"/>
  <c r="E69" i="87"/>
  <c r="E70" i="87"/>
  <c r="E71" i="87"/>
  <c r="E72" i="87"/>
  <c r="E73" i="87"/>
  <c r="E74" i="87"/>
  <c r="E75" i="87"/>
  <c r="E76" i="87"/>
  <c r="E77" i="87"/>
  <c r="E78" i="87"/>
  <c r="E79" i="87"/>
  <c r="E22" i="87"/>
  <c r="E124" i="94" s="1"/>
  <c r="E23" i="87"/>
  <c r="E125" i="94" s="1"/>
  <c r="E24" i="87"/>
  <c r="E126" i="94" s="1"/>
  <c r="E25" i="87"/>
  <c r="E127" i="94" s="1"/>
  <c r="E26" i="87"/>
  <c r="E128" i="94" s="1"/>
  <c r="E27" i="87"/>
  <c r="E129" i="94" s="1"/>
  <c r="E28" i="87"/>
  <c r="E130" i="94" s="1"/>
  <c r="E29" i="87"/>
  <c r="E131" i="94" s="1"/>
  <c r="E30" i="87"/>
  <c r="E132" i="94" s="1"/>
  <c r="E31" i="87"/>
  <c r="E133" i="94" s="1"/>
  <c r="E32" i="87"/>
  <c r="E134" i="94" s="1"/>
  <c r="D6" i="87"/>
  <c r="D108" i="94" s="1"/>
  <c r="D7" i="87"/>
  <c r="D109" i="94" s="1"/>
  <c r="D8" i="87"/>
  <c r="D110" i="94" s="1"/>
  <c r="D9" i="87"/>
  <c r="D111" i="94" s="1"/>
  <c r="D10" i="87"/>
  <c r="D112" i="94" s="1"/>
  <c r="D11" i="87"/>
  <c r="D113" i="94" s="1"/>
  <c r="D12" i="87"/>
  <c r="D114" i="94" s="1"/>
  <c r="D13" i="87"/>
  <c r="D115" i="94" s="1"/>
  <c r="D14" i="87"/>
  <c r="D116" i="94" s="1"/>
  <c r="D15" i="87"/>
  <c r="D117" i="94" s="1"/>
  <c r="D16" i="87"/>
  <c r="D118" i="94" s="1"/>
  <c r="D69" i="87"/>
  <c r="D70" i="87"/>
  <c r="D71" i="87"/>
  <c r="D72" i="87"/>
  <c r="D73" i="87"/>
  <c r="D74" i="87"/>
  <c r="D75" i="87"/>
  <c r="D76" i="87"/>
  <c r="D77" i="87"/>
  <c r="D78" i="87"/>
  <c r="D79" i="87"/>
  <c r="D22" i="87"/>
  <c r="D124" i="94" s="1"/>
  <c r="D23" i="87"/>
  <c r="D125" i="94" s="1"/>
  <c r="D24" i="87"/>
  <c r="D126" i="94" s="1"/>
  <c r="D25" i="87"/>
  <c r="D127" i="94" s="1"/>
  <c r="D26" i="87"/>
  <c r="D128" i="94" s="1"/>
  <c r="D27" i="87"/>
  <c r="D129" i="94" s="1"/>
  <c r="D28" i="87"/>
  <c r="D130" i="94" s="1"/>
  <c r="D29" i="87"/>
  <c r="D131" i="94" s="1"/>
  <c r="D30" i="87"/>
  <c r="D132" i="94" s="1"/>
  <c r="D31" i="87"/>
  <c r="D133" i="94" s="1"/>
  <c r="D32" i="87"/>
  <c r="D134" i="94" s="1"/>
  <c r="C68" i="87"/>
  <c r="C69" i="87"/>
  <c r="C70" i="87"/>
  <c r="C71" i="87"/>
  <c r="C72" i="87"/>
  <c r="C73" i="87"/>
  <c r="C74" i="87"/>
  <c r="C75" i="87"/>
  <c r="C76" i="87"/>
  <c r="C77" i="87"/>
  <c r="C78" i="87"/>
  <c r="C79" i="87"/>
  <c r="C21" i="87"/>
  <c r="C123" i="94" s="1"/>
  <c r="C22" i="87"/>
  <c r="C124" i="94" s="1"/>
  <c r="C23" i="87"/>
  <c r="C125" i="94" s="1"/>
  <c r="C24" i="87"/>
  <c r="C126" i="94" s="1"/>
  <c r="C25" i="87"/>
  <c r="C127" i="94" s="1"/>
  <c r="C26" i="87"/>
  <c r="C128" i="94" s="1"/>
  <c r="C27" i="87"/>
  <c r="C129" i="94" s="1"/>
  <c r="F120" i="94" s="1"/>
  <c r="C28" i="87"/>
  <c r="C130" i="94" s="1"/>
  <c r="G120" i="94" s="1"/>
  <c r="C29" i="87"/>
  <c r="C131" i="94" s="1"/>
  <c r="C30" i="87"/>
  <c r="C132" i="94" s="1"/>
  <c r="H120" i="94" s="1"/>
  <c r="C31" i="87"/>
  <c r="C133" i="94" s="1"/>
  <c r="I120" i="94" s="1"/>
  <c r="C32" i="87"/>
  <c r="C134" i="94" s="1"/>
  <c r="C6" i="87"/>
  <c r="C108" i="94" s="1"/>
  <c r="C7" i="87"/>
  <c r="C109" i="94" s="1"/>
  <c r="C8" i="87"/>
  <c r="C110" i="94" s="1"/>
  <c r="C9" i="87"/>
  <c r="C111" i="94" s="1"/>
  <c r="C10" i="87"/>
  <c r="C112" i="94" s="1"/>
  <c r="C11" i="87"/>
  <c r="C113" i="94" s="1"/>
  <c r="F105" i="94" s="1"/>
  <c r="C12" i="87"/>
  <c r="C114" i="94" s="1"/>
  <c r="C13" i="87"/>
  <c r="C115" i="94" s="1"/>
  <c r="C14" i="87"/>
  <c r="C116" i="94" s="1"/>
  <c r="H105" i="94" s="1"/>
  <c r="C15" i="87"/>
  <c r="C117" i="94" s="1"/>
  <c r="I105" i="94" s="1"/>
  <c r="C16" i="87"/>
  <c r="C118" i="94" s="1"/>
  <c r="C5" i="87"/>
  <c r="C107" i="94" s="1"/>
  <c r="BC6" i="70"/>
  <c r="BC5" i="70"/>
  <c r="BC4" i="70"/>
  <c r="BC3" i="70"/>
  <c r="BB6" i="70"/>
  <c r="BB5" i="70"/>
  <c r="AP29" i="70" s="1"/>
  <c r="AP26" i="70" s="1"/>
  <c r="BB4" i="70"/>
  <c r="D29" i="70" s="1"/>
  <c r="D26" i="70" s="1"/>
  <c r="BB3" i="70"/>
  <c r="C29" i="70" s="1"/>
  <c r="B4" i="56"/>
  <c r="G30" i="79"/>
  <c r="F76" i="83"/>
  <c r="F77" i="83"/>
  <c r="F78" i="83"/>
  <c r="F79" i="83"/>
  <c r="F80" i="83"/>
  <c r="G80" i="83" s="1"/>
  <c r="F81" i="83"/>
  <c r="F82" i="83"/>
  <c r="F83" i="83"/>
  <c r="F84" i="83"/>
  <c r="F85" i="83"/>
  <c r="F86" i="83"/>
  <c r="F87" i="83"/>
  <c r="F88" i="83"/>
  <c r="G88" i="83" s="1"/>
  <c r="F89" i="83"/>
  <c r="F90" i="83"/>
  <c r="F91" i="83"/>
  <c r="F92" i="83"/>
  <c r="F93" i="83"/>
  <c r="F94" i="83"/>
  <c r="F95" i="83"/>
  <c r="F96" i="83"/>
  <c r="G96" i="83" s="1"/>
  <c r="F97" i="83"/>
  <c r="F98" i="83"/>
  <c r="F99" i="83"/>
  <c r="F100" i="83"/>
  <c r="F101" i="83"/>
  <c r="F102" i="83"/>
  <c r="F103" i="83"/>
  <c r="F104" i="83"/>
  <c r="G104" i="83" s="1"/>
  <c r="F105" i="83"/>
  <c r="F106" i="83"/>
  <c r="F107" i="83"/>
  <c r="F108" i="83"/>
  <c r="F109" i="83"/>
  <c r="F110" i="83"/>
  <c r="F111" i="83"/>
  <c r="F112" i="83"/>
  <c r="G112" i="83" s="1"/>
  <c r="F113" i="83"/>
  <c r="F114" i="83"/>
  <c r="F115" i="83"/>
  <c r="F116" i="83"/>
  <c r="F117" i="83"/>
  <c r="F118" i="83"/>
  <c r="F119" i="83"/>
  <c r="F120" i="83"/>
  <c r="G120" i="83" s="1"/>
  <c r="H120" i="83" s="1"/>
  <c r="I120" i="83" s="1"/>
  <c r="F121" i="83"/>
  <c r="F122" i="83"/>
  <c r="F123" i="83"/>
  <c r="F124" i="83"/>
  <c r="F125" i="83"/>
  <c r="F126" i="83"/>
  <c r="F127" i="83"/>
  <c r="F128" i="83"/>
  <c r="G128" i="83" s="1"/>
  <c r="F129" i="83"/>
  <c r="F130" i="83"/>
  <c r="F131" i="83"/>
  <c r="F132" i="83"/>
  <c r="F133" i="83"/>
  <c r="F134" i="83"/>
  <c r="F135" i="83"/>
  <c r="G135" i="83" s="1"/>
  <c r="H135" i="83" s="1"/>
  <c r="I135" i="83" s="1"/>
  <c r="F136" i="83"/>
  <c r="G136" i="83" s="1"/>
  <c r="F137" i="83"/>
  <c r="F138" i="83"/>
  <c r="F139" i="83"/>
  <c r="F140" i="83"/>
  <c r="F141" i="83"/>
  <c r="F142" i="83"/>
  <c r="F143" i="83"/>
  <c r="F144" i="83"/>
  <c r="G144" i="83" s="1"/>
  <c r="F145" i="83"/>
  <c r="F146" i="83"/>
  <c r="F147" i="83"/>
  <c r="F148" i="83"/>
  <c r="F149" i="83"/>
  <c r="F150" i="83"/>
  <c r="F151" i="83"/>
  <c r="G151" i="83" s="1"/>
  <c r="H151" i="83" s="1"/>
  <c r="I151" i="83" s="1"/>
  <c r="F152" i="83"/>
  <c r="G152" i="83" s="1"/>
  <c r="H152" i="83" s="1"/>
  <c r="I152" i="83" s="1"/>
  <c r="F153" i="83"/>
  <c r="F154" i="83"/>
  <c r="F155" i="83"/>
  <c r="F156" i="83"/>
  <c r="F157" i="83"/>
  <c r="F158" i="83"/>
  <c r="F159" i="83"/>
  <c r="F160" i="83"/>
  <c r="G160" i="83" s="1"/>
  <c r="F161" i="83"/>
  <c r="F162" i="83"/>
  <c r="F163" i="83"/>
  <c r="F164" i="83"/>
  <c r="F165" i="83"/>
  <c r="F166" i="83"/>
  <c r="F167" i="83"/>
  <c r="F168" i="83"/>
  <c r="G168" i="83" s="1"/>
  <c r="H168" i="83" s="1"/>
  <c r="I168" i="83" s="1"/>
  <c r="F169" i="83"/>
  <c r="F170" i="83"/>
  <c r="F171" i="83"/>
  <c r="F172" i="83"/>
  <c r="F173" i="83"/>
  <c r="F174" i="83"/>
  <c r="F175" i="83"/>
  <c r="F176" i="83"/>
  <c r="G176" i="83" s="1"/>
  <c r="F177" i="83"/>
  <c r="F178" i="83"/>
  <c r="F179" i="83"/>
  <c r="F75" i="83"/>
  <c r="E76" i="83"/>
  <c r="E77" i="83"/>
  <c r="E78" i="83"/>
  <c r="G78" i="83" s="1"/>
  <c r="E79" i="83"/>
  <c r="E80" i="83"/>
  <c r="E81" i="83"/>
  <c r="E82" i="83"/>
  <c r="E83" i="83"/>
  <c r="E84" i="83"/>
  <c r="E85" i="83"/>
  <c r="E86" i="83"/>
  <c r="E87" i="83"/>
  <c r="E88" i="83"/>
  <c r="E89" i="83"/>
  <c r="E90" i="83"/>
  <c r="E91" i="83"/>
  <c r="E92" i="83"/>
  <c r="E93" i="83"/>
  <c r="E94" i="83"/>
  <c r="E95" i="83"/>
  <c r="E96" i="83"/>
  <c r="E97" i="83"/>
  <c r="E98" i="83"/>
  <c r="E99" i="83"/>
  <c r="G99" i="83" s="1"/>
  <c r="E100" i="83"/>
  <c r="E101" i="83"/>
  <c r="E102" i="83"/>
  <c r="E103" i="83"/>
  <c r="E104" i="83"/>
  <c r="E105" i="83"/>
  <c r="E106" i="83"/>
  <c r="E107" i="83"/>
  <c r="E108" i="83"/>
  <c r="E109" i="83"/>
  <c r="G109" i="83" s="1"/>
  <c r="H109" i="83" s="1"/>
  <c r="I109" i="83" s="1"/>
  <c r="E110" i="83"/>
  <c r="G110" i="83" s="1"/>
  <c r="E111" i="83"/>
  <c r="E112" i="83"/>
  <c r="E113" i="83"/>
  <c r="E114" i="83"/>
  <c r="E115" i="83"/>
  <c r="E116" i="83"/>
  <c r="E117" i="83"/>
  <c r="G117" i="83" s="1"/>
  <c r="E118" i="83"/>
  <c r="G118" i="83" s="1"/>
  <c r="E119" i="83"/>
  <c r="E120" i="83"/>
  <c r="E121" i="83"/>
  <c r="E122" i="83"/>
  <c r="E123" i="83"/>
  <c r="E124" i="83"/>
  <c r="E125" i="83"/>
  <c r="E126" i="83"/>
  <c r="E127" i="83"/>
  <c r="E128" i="83"/>
  <c r="E129" i="83"/>
  <c r="E130" i="83"/>
  <c r="E131" i="83"/>
  <c r="E132" i="83"/>
  <c r="E133" i="83"/>
  <c r="G133" i="83" s="1"/>
  <c r="H133" i="83" s="1"/>
  <c r="I133" i="83" s="1"/>
  <c r="E134" i="83"/>
  <c r="G134" i="83" s="1"/>
  <c r="E135" i="83"/>
  <c r="E136" i="83"/>
  <c r="E137" i="83"/>
  <c r="E138" i="83"/>
  <c r="E139" i="83"/>
  <c r="E140" i="83"/>
  <c r="E141" i="83"/>
  <c r="E142" i="83"/>
  <c r="G142" i="83" s="1"/>
  <c r="E143" i="83"/>
  <c r="E144" i="83"/>
  <c r="E145" i="83"/>
  <c r="E146" i="83"/>
  <c r="E147" i="83"/>
  <c r="E148" i="83"/>
  <c r="E149" i="83"/>
  <c r="G149" i="83" s="1"/>
  <c r="E150" i="83"/>
  <c r="G150" i="83" s="1"/>
  <c r="E151" i="83"/>
  <c r="E152" i="83"/>
  <c r="E153" i="83"/>
  <c r="E154" i="83"/>
  <c r="E155" i="83"/>
  <c r="E156" i="83"/>
  <c r="E157" i="83"/>
  <c r="G157" i="83" s="1"/>
  <c r="E158" i="83"/>
  <c r="G158" i="83" s="1"/>
  <c r="E159" i="83"/>
  <c r="E160" i="83"/>
  <c r="E161" i="83"/>
  <c r="E162" i="83"/>
  <c r="E163" i="83"/>
  <c r="E164" i="83"/>
  <c r="E165" i="83"/>
  <c r="G165" i="83" s="1"/>
  <c r="E166" i="83"/>
  <c r="G166" i="83" s="1"/>
  <c r="E167" i="83"/>
  <c r="G167" i="83" s="1"/>
  <c r="H167" i="83" s="1"/>
  <c r="I167" i="83" s="1"/>
  <c r="E168" i="83"/>
  <c r="E169" i="83"/>
  <c r="E170" i="83"/>
  <c r="E171" i="83"/>
  <c r="E172" i="83"/>
  <c r="E173" i="83"/>
  <c r="G173" i="83" s="1"/>
  <c r="E174" i="83"/>
  <c r="E175" i="83"/>
  <c r="G175" i="83" s="1"/>
  <c r="H175" i="83" s="1"/>
  <c r="I175" i="83" s="1"/>
  <c r="E176" i="83"/>
  <c r="E177" i="83"/>
  <c r="E178" i="83"/>
  <c r="E179" i="83"/>
  <c r="E75" i="83"/>
  <c r="D76" i="83"/>
  <c r="D77" i="83"/>
  <c r="D78" i="83"/>
  <c r="D79" i="83"/>
  <c r="D80" i="83"/>
  <c r="D81" i="83"/>
  <c r="D82" i="83"/>
  <c r="D83" i="83"/>
  <c r="D84" i="83"/>
  <c r="D85" i="83"/>
  <c r="D86" i="83"/>
  <c r="D87" i="83"/>
  <c r="D88" i="83"/>
  <c r="D89" i="83"/>
  <c r="D90" i="83"/>
  <c r="D91" i="83"/>
  <c r="D92" i="83"/>
  <c r="D93" i="83"/>
  <c r="D94" i="83"/>
  <c r="D95" i="83"/>
  <c r="D96" i="83"/>
  <c r="D97" i="83"/>
  <c r="D98" i="83"/>
  <c r="D99" i="83"/>
  <c r="D100" i="83"/>
  <c r="D101" i="83"/>
  <c r="D102" i="83"/>
  <c r="D103" i="83"/>
  <c r="D104" i="83"/>
  <c r="D105" i="83"/>
  <c r="D106" i="83"/>
  <c r="D107" i="83"/>
  <c r="D108" i="83"/>
  <c r="D109" i="83"/>
  <c r="D110" i="83"/>
  <c r="D111" i="83"/>
  <c r="D112" i="83"/>
  <c r="D113" i="83"/>
  <c r="D114" i="83"/>
  <c r="D115" i="83"/>
  <c r="D116" i="83"/>
  <c r="D117" i="83"/>
  <c r="D118" i="83"/>
  <c r="D119" i="83"/>
  <c r="D120" i="83"/>
  <c r="D121" i="83"/>
  <c r="D122" i="83"/>
  <c r="D123" i="83"/>
  <c r="D124" i="83"/>
  <c r="D125" i="83"/>
  <c r="D126" i="83"/>
  <c r="D127" i="83"/>
  <c r="D128" i="83"/>
  <c r="D129" i="83"/>
  <c r="D130" i="83"/>
  <c r="D131" i="83"/>
  <c r="D132" i="83"/>
  <c r="D133" i="83"/>
  <c r="D134" i="83"/>
  <c r="D135" i="83"/>
  <c r="D136" i="83"/>
  <c r="D137" i="83"/>
  <c r="D138" i="83"/>
  <c r="D139" i="83"/>
  <c r="D140" i="83"/>
  <c r="D141" i="83"/>
  <c r="D142" i="83"/>
  <c r="D143" i="83"/>
  <c r="D144" i="83"/>
  <c r="D145" i="83"/>
  <c r="D146" i="83"/>
  <c r="D147" i="83"/>
  <c r="D148" i="83"/>
  <c r="D149" i="83"/>
  <c r="D150" i="83"/>
  <c r="D151" i="83"/>
  <c r="D152" i="83"/>
  <c r="D153" i="83"/>
  <c r="D154" i="83"/>
  <c r="D155" i="83"/>
  <c r="D156" i="83"/>
  <c r="D157" i="83"/>
  <c r="D158" i="83"/>
  <c r="D159" i="83"/>
  <c r="D160" i="83"/>
  <c r="D161" i="83"/>
  <c r="D162" i="83"/>
  <c r="D163" i="83"/>
  <c r="D164" i="83"/>
  <c r="D165" i="83"/>
  <c r="D166" i="83"/>
  <c r="D167" i="83"/>
  <c r="D168" i="83"/>
  <c r="D169" i="83"/>
  <c r="D170" i="83"/>
  <c r="D171" i="83"/>
  <c r="D172" i="83"/>
  <c r="D173" i="83"/>
  <c r="D174" i="83"/>
  <c r="D175" i="83"/>
  <c r="D176" i="83"/>
  <c r="D177" i="83"/>
  <c r="D178" i="83"/>
  <c r="D179" i="83"/>
  <c r="D75" i="83"/>
  <c r="E205" i="83"/>
  <c r="D205" i="83"/>
  <c r="E204" i="83"/>
  <c r="D204" i="83"/>
  <c r="E203" i="83"/>
  <c r="D203" i="83"/>
  <c r="E202" i="83"/>
  <c r="D202" i="83"/>
  <c r="E201" i="83"/>
  <c r="D201" i="83"/>
  <c r="AH179" i="83"/>
  <c r="AD179" i="83"/>
  <c r="Z179" i="83"/>
  <c r="V179" i="83"/>
  <c r="R179" i="83"/>
  <c r="N179" i="83"/>
  <c r="G172" i="83"/>
  <c r="H172" i="83" s="1"/>
  <c r="I172" i="83" s="1"/>
  <c r="G108" i="83"/>
  <c r="G103" i="83"/>
  <c r="H103" i="83" s="1"/>
  <c r="I103" i="83" s="1"/>
  <c r="G76" i="83"/>
  <c r="F54" i="83"/>
  <c r="E54" i="83"/>
  <c r="D54" i="83"/>
  <c r="F53" i="83"/>
  <c r="I53" i="83" s="1"/>
  <c r="E53" i="83"/>
  <c r="D53" i="83"/>
  <c r="F52" i="83"/>
  <c r="E52" i="83"/>
  <c r="D52" i="83"/>
  <c r="F51" i="83"/>
  <c r="I51" i="83" s="1"/>
  <c r="J51" i="83" s="1"/>
  <c r="K51" i="83" s="1"/>
  <c r="E51" i="83"/>
  <c r="D51" i="83"/>
  <c r="D47" i="83"/>
  <c r="G34" i="83"/>
  <c r="H34" i="83" s="1"/>
  <c r="I34" i="83" s="1"/>
  <c r="H33" i="83"/>
  <c r="I33" i="83" s="1"/>
  <c r="G33" i="83"/>
  <c r="G32" i="83"/>
  <c r="H32" i="83" s="1"/>
  <c r="I32" i="83" s="1"/>
  <c r="G31" i="83"/>
  <c r="H31" i="83" s="1"/>
  <c r="I31" i="83" s="1"/>
  <c r="G30" i="83"/>
  <c r="H30" i="83" s="1"/>
  <c r="I30" i="83" s="1"/>
  <c r="F76" i="82"/>
  <c r="F77" i="82"/>
  <c r="F78" i="82"/>
  <c r="F79" i="82"/>
  <c r="F80" i="82"/>
  <c r="F81" i="82"/>
  <c r="G81" i="82" s="1"/>
  <c r="H81" i="82" s="1"/>
  <c r="I81" i="82" s="1"/>
  <c r="F82" i="82"/>
  <c r="F83" i="82"/>
  <c r="F84" i="82"/>
  <c r="F85" i="82"/>
  <c r="F86" i="82"/>
  <c r="F87" i="82"/>
  <c r="G87" i="82" s="1"/>
  <c r="F88" i="82"/>
  <c r="F89" i="82"/>
  <c r="F90" i="82"/>
  <c r="F91" i="82"/>
  <c r="F92" i="82"/>
  <c r="F93" i="82"/>
  <c r="F94" i="82"/>
  <c r="F95" i="82"/>
  <c r="F96" i="82"/>
  <c r="F97" i="82"/>
  <c r="G97" i="82" s="1"/>
  <c r="H97" i="82" s="1"/>
  <c r="I97" i="82" s="1"/>
  <c r="F98" i="82"/>
  <c r="F99" i="82"/>
  <c r="F100" i="82"/>
  <c r="F101" i="82"/>
  <c r="F102" i="82"/>
  <c r="F103" i="82"/>
  <c r="F104" i="82"/>
  <c r="F105" i="82"/>
  <c r="F106" i="82"/>
  <c r="F107" i="82"/>
  <c r="F108" i="82"/>
  <c r="F109" i="82"/>
  <c r="F110" i="82"/>
  <c r="F111" i="82"/>
  <c r="F112" i="82"/>
  <c r="F113" i="82"/>
  <c r="F114" i="82"/>
  <c r="F115" i="82"/>
  <c r="F116" i="82"/>
  <c r="F117" i="82"/>
  <c r="F118" i="82"/>
  <c r="F119" i="82"/>
  <c r="F120" i="82"/>
  <c r="F121" i="82"/>
  <c r="F122" i="82"/>
  <c r="F123" i="82"/>
  <c r="F124" i="82"/>
  <c r="F125" i="82"/>
  <c r="F126" i="82"/>
  <c r="F127" i="82"/>
  <c r="F128" i="82"/>
  <c r="F129" i="82"/>
  <c r="G129" i="82" s="1"/>
  <c r="H129" i="82" s="1"/>
  <c r="I129" i="82" s="1"/>
  <c r="F130" i="82"/>
  <c r="F131" i="82"/>
  <c r="F132" i="82"/>
  <c r="F133" i="82"/>
  <c r="F134" i="82"/>
  <c r="F135" i="82"/>
  <c r="F136" i="82"/>
  <c r="F137" i="82"/>
  <c r="F138" i="82"/>
  <c r="F139" i="82"/>
  <c r="F140" i="82"/>
  <c r="F141" i="82"/>
  <c r="F142" i="82"/>
  <c r="F143" i="82"/>
  <c r="F144" i="82"/>
  <c r="F145" i="82"/>
  <c r="F146" i="82"/>
  <c r="F147" i="82"/>
  <c r="F148" i="82"/>
  <c r="F149" i="82"/>
  <c r="F150" i="82"/>
  <c r="F151" i="82"/>
  <c r="F152" i="82"/>
  <c r="F153" i="82"/>
  <c r="F154" i="82"/>
  <c r="F155" i="82"/>
  <c r="F156" i="82"/>
  <c r="F157" i="82"/>
  <c r="F158" i="82"/>
  <c r="F159" i="82"/>
  <c r="F160" i="82"/>
  <c r="F161" i="82"/>
  <c r="F162" i="82"/>
  <c r="F163" i="82"/>
  <c r="F164" i="82"/>
  <c r="F165" i="82"/>
  <c r="F166" i="82"/>
  <c r="F167" i="82"/>
  <c r="F168" i="82"/>
  <c r="G168" i="82" s="1"/>
  <c r="H168" i="82" s="1"/>
  <c r="I168" i="82" s="1"/>
  <c r="F169" i="82"/>
  <c r="F170" i="82"/>
  <c r="F171" i="82"/>
  <c r="F172" i="82"/>
  <c r="F173" i="82"/>
  <c r="F174" i="82"/>
  <c r="F175" i="82"/>
  <c r="F176" i="82"/>
  <c r="F177" i="82"/>
  <c r="F178" i="82"/>
  <c r="F179" i="82"/>
  <c r="F75" i="82"/>
  <c r="E76" i="82"/>
  <c r="E77" i="82"/>
  <c r="E78" i="82"/>
  <c r="E79" i="82"/>
  <c r="E80" i="82"/>
  <c r="E81" i="82"/>
  <c r="E82" i="82"/>
  <c r="E83" i="82"/>
  <c r="E84" i="82"/>
  <c r="E85" i="82"/>
  <c r="E86" i="82"/>
  <c r="E87" i="82"/>
  <c r="E88" i="82"/>
  <c r="E89" i="82"/>
  <c r="E90" i="82"/>
  <c r="E91" i="82"/>
  <c r="E92" i="82"/>
  <c r="G92" i="82" s="1"/>
  <c r="E93" i="82"/>
  <c r="E94" i="82"/>
  <c r="E95" i="82"/>
  <c r="E96" i="82"/>
  <c r="E97" i="82"/>
  <c r="E98" i="82"/>
  <c r="E99" i="82"/>
  <c r="E100" i="82"/>
  <c r="G100" i="82" s="1"/>
  <c r="E101" i="82"/>
  <c r="E102" i="82"/>
  <c r="E103" i="82"/>
  <c r="E104" i="82"/>
  <c r="E105" i="82"/>
  <c r="E106" i="82"/>
  <c r="E107" i="82"/>
  <c r="E108" i="82"/>
  <c r="E109" i="82"/>
  <c r="G109" i="82" s="1"/>
  <c r="E110" i="82"/>
  <c r="E111" i="82"/>
  <c r="E112" i="82"/>
  <c r="E113" i="82"/>
  <c r="E114" i="82"/>
  <c r="E115" i="82"/>
  <c r="E116" i="82"/>
  <c r="E117" i="82"/>
  <c r="G117" i="82" s="1"/>
  <c r="E118" i="82"/>
  <c r="E119" i="82"/>
  <c r="E120" i="82"/>
  <c r="E121" i="82"/>
  <c r="E122" i="82"/>
  <c r="E123" i="82"/>
  <c r="E124" i="82"/>
  <c r="E125" i="82"/>
  <c r="E126" i="82"/>
  <c r="E127" i="82"/>
  <c r="E128" i="82"/>
  <c r="E129" i="82"/>
  <c r="E130" i="82"/>
  <c r="E131" i="82"/>
  <c r="E132" i="82"/>
  <c r="G132" i="82" s="1"/>
  <c r="E133" i="82"/>
  <c r="G133" i="82" s="1"/>
  <c r="E134" i="82"/>
  <c r="E135" i="82"/>
  <c r="E136" i="82"/>
  <c r="E137" i="82"/>
  <c r="E138" i="82"/>
  <c r="E139" i="82"/>
  <c r="E140" i="82"/>
  <c r="E141" i="82"/>
  <c r="G141" i="82" s="1"/>
  <c r="E142" i="82"/>
  <c r="E143" i="82"/>
  <c r="E144" i="82"/>
  <c r="E145" i="82"/>
  <c r="E146" i="82"/>
  <c r="E147" i="82"/>
  <c r="E148" i="82"/>
  <c r="E149" i="82"/>
  <c r="G149" i="82" s="1"/>
  <c r="E150" i="82"/>
  <c r="E151" i="82"/>
  <c r="E152" i="82"/>
  <c r="E153" i="82"/>
  <c r="E154" i="82"/>
  <c r="E155" i="82"/>
  <c r="E156" i="82"/>
  <c r="E157" i="82"/>
  <c r="G157" i="82" s="1"/>
  <c r="E158" i="82"/>
  <c r="E159" i="82"/>
  <c r="E160" i="82"/>
  <c r="E161" i="82"/>
  <c r="E162" i="82"/>
  <c r="E163" i="82"/>
  <c r="E164" i="82"/>
  <c r="E165" i="82"/>
  <c r="G165" i="82" s="1"/>
  <c r="E166" i="82"/>
  <c r="E167" i="82"/>
  <c r="E168" i="82"/>
  <c r="E169" i="82"/>
  <c r="E170" i="82"/>
  <c r="E171" i="82"/>
  <c r="E172" i="82"/>
  <c r="G172" i="82" s="1"/>
  <c r="E173" i="82"/>
  <c r="E174" i="82"/>
  <c r="E175" i="82"/>
  <c r="E176" i="82"/>
  <c r="E177" i="82"/>
  <c r="E178" i="82"/>
  <c r="E179" i="82"/>
  <c r="E75" i="82"/>
  <c r="G75" i="82" s="1"/>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09" i="82"/>
  <c r="D110" i="82"/>
  <c r="D111" i="82"/>
  <c r="D112" i="82"/>
  <c r="D113" i="82"/>
  <c r="D114" i="82"/>
  <c r="D115" i="82"/>
  <c r="D116" i="82"/>
  <c r="D117" i="82"/>
  <c r="D118" i="82"/>
  <c r="D119" i="82"/>
  <c r="D120" i="82"/>
  <c r="D121" i="82"/>
  <c r="D122" i="82"/>
  <c r="D123" i="82"/>
  <c r="D124" i="82"/>
  <c r="D125" i="82"/>
  <c r="D126" i="82"/>
  <c r="D127" i="82"/>
  <c r="D128" i="82"/>
  <c r="D129" i="82"/>
  <c r="D130" i="82"/>
  <c r="D131" i="82"/>
  <c r="D132" i="82"/>
  <c r="D133" i="82"/>
  <c r="D134" i="82"/>
  <c r="D135" i="82"/>
  <c r="D136" i="82"/>
  <c r="D137" i="82"/>
  <c r="D138" i="82"/>
  <c r="D139" i="82"/>
  <c r="D140" i="82"/>
  <c r="D141" i="82"/>
  <c r="D142" i="82"/>
  <c r="D143" i="82"/>
  <c r="D144" i="82"/>
  <c r="D145" i="82"/>
  <c r="D146" i="82"/>
  <c r="D147" i="82"/>
  <c r="D148" i="82"/>
  <c r="D149" i="82"/>
  <c r="D150" i="82"/>
  <c r="D151" i="82"/>
  <c r="D152" i="82"/>
  <c r="D153" i="82"/>
  <c r="D154" i="82"/>
  <c r="D155" i="82"/>
  <c r="D156" i="82"/>
  <c r="D157" i="82"/>
  <c r="D158" i="82"/>
  <c r="D159" i="82"/>
  <c r="D160" i="82"/>
  <c r="D161" i="82"/>
  <c r="D162" i="82"/>
  <c r="D163" i="82"/>
  <c r="D164" i="82"/>
  <c r="D165" i="82"/>
  <c r="D166" i="82"/>
  <c r="D167" i="82"/>
  <c r="D168" i="82"/>
  <c r="D169" i="82"/>
  <c r="D170" i="82"/>
  <c r="D171" i="82"/>
  <c r="D172" i="82"/>
  <c r="D173" i="82"/>
  <c r="D174" i="82"/>
  <c r="D175" i="82"/>
  <c r="D176" i="82"/>
  <c r="D177" i="82"/>
  <c r="D178" i="82"/>
  <c r="D179" i="82"/>
  <c r="D75" i="82"/>
  <c r="E205" i="82"/>
  <c r="D205" i="82"/>
  <c r="E204" i="82"/>
  <c r="D204" i="82"/>
  <c r="E203" i="82"/>
  <c r="D203" i="82"/>
  <c r="E202" i="82"/>
  <c r="D202" i="82"/>
  <c r="E201" i="82"/>
  <c r="D201" i="82"/>
  <c r="AH179" i="82"/>
  <c r="AD179" i="82"/>
  <c r="Z179" i="82"/>
  <c r="V179" i="82"/>
  <c r="R179" i="82"/>
  <c r="N179" i="82"/>
  <c r="G175" i="82"/>
  <c r="G122" i="82"/>
  <c r="G96" i="82"/>
  <c r="F54" i="82"/>
  <c r="E54" i="82"/>
  <c r="D54" i="82"/>
  <c r="F53" i="82"/>
  <c r="E53" i="82"/>
  <c r="D53" i="82"/>
  <c r="F52" i="82"/>
  <c r="E52" i="82"/>
  <c r="D52" i="82"/>
  <c r="I51" i="82"/>
  <c r="F51" i="82"/>
  <c r="E51" i="82"/>
  <c r="D51" i="82"/>
  <c r="D47" i="82"/>
  <c r="G34" i="82"/>
  <c r="H34" i="82" s="1"/>
  <c r="I34" i="82" s="1"/>
  <c r="G33" i="82"/>
  <c r="H33" i="82" s="1"/>
  <c r="I33" i="82" s="1"/>
  <c r="G32" i="82"/>
  <c r="H32" i="82" s="1"/>
  <c r="I32" i="82" s="1"/>
  <c r="G31" i="82"/>
  <c r="H31" i="82" s="1"/>
  <c r="I31" i="82" s="1"/>
  <c r="G30" i="82"/>
  <c r="H30" i="82" s="1"/>
  <c r="I30" i="82" s="1"/>
  <c r="F76" i="81"/>
  <c r="G76" i="81" s="1"/>
  <c r="H76" i="81" s="1"/>
  <c r="I76" i="81" s="1"/>
  <c r="F77" i="81"/>
  <c r="F78" i="81"/>
  <c r="F79" i="81"/>
  <c r="F80" i="81"/>
  <c r="F81" i="81"/>
  <c r="G81" i="81" s="1"/>
  <c r="F82" i="81"/>
  <c r="F83" i="81"/>
  <c r="F84" i="81"/>
  <c r="G84" i="81" s="1"/>
  <c r="H84" i="81" s="1"/>
  <c r="I84" i="81" s="1"/>
  <c r="F85" i="81"/>
  <c r="F86" i="81"/>
  <c r="F87" i="81"/>
  <c r="F88" i="81"/>
  <c r="F89" i="81"/>
  <c r="G89" i="81" s="1"/>
  <c r="F90" i="81"/>
  <c r="F91" i="81"/>
  <c r="F92" i="81"/>
  <c r="F93" i="81"/>
  <c r="F94" i="81"/>
  <c r="F95" i="81"/>
  <c r="F96" i="81"/>
  <c r="F97" i="81"/>
  <c r="F98" i="81"/>
  <c r="F99" i="81"/>
  <c r="G99" i="81" s="1"/>
  <c r="F100" i="81"/>
  <c r="G100" i="81" s="1"/>
  <c r="H100" i="81" s="1"/>
  <c r="I100" i="81" s="1"/>
  <c r="F101" i="81"/>
  <c r="F102" i="81"/>
  <c r="F103" i="81"/>
  <c r="F104" i="81"/>
  <c r="F105" i="81"/>
  <c r="F106" i="81"/>
  <c r="F107" i="81"/>
  <c r="F108" i="81"/>
  <c r="G108" i="81" s="1"/>
  <c r="H108" i="81" s="1"/>
  <c r="I108" i="81" s="1"/>
  <c r="F109" i="81"/>
  <c r="F110" i="81"/>
  <c r="F111" i="81"/>
  <c r="F112" i="81"/>
  <c r="F113" i="81"/>
  <c r="G113" i="81" s="1"/>
  <c r="F114" i="81"/>
  <c r="F115" i="81"/>
  <c r="F116" i="81"/>
  <c r="F117" i="81"/>
  <c r="F118" i="81"/>
  <c r="F119" i="81"/>
  <c r="F120" i="81"/>
  <c r="F121" i="81"/>
  <c r="F122" i="81"/>
  <c r="F123" i="81"/>
  <c r="F124" i="81"/>
  <c r="F125" i="81"/>
  <c r="F126" i="81"/>
  <c r="F127" i="81"/>
  <c r="F128" i="81"/>
  <c r="F129" i="81"/>
  <c r="F130" i="81"/>
  <c r="F131" i="81"/>
  <c r="F132" i="81"/>
  <c r="G132" i="81" s="1"/>
  <c r="H132" i="81" s="1"/>
  <c r="I132" i="81" s="1"/>
  <c r="F133" i="81"/>
  <c r="G133" i="81" s="1"/>
  <c r="F134" i="81"/>
  <c r="F135" i="81"/>
  <c r="F136" i="81"/>
  <c r="F137" i="81"/>
  <c r="F138" i="81"/>
  <c r="F139" i="81"/>
  <c r="F140" i="81"/>
  <c r="F141" i="81"/>
  <c r="F142" i="81"/>
  <c r="F143" i="81"/>
  <c r="F144" i="81"/>
  <c r="F145" i="81"/>
  <c r="G145" i="81" s="1"/>
  <c r="F146" i="81"/>
  <c r="G146" i="81" s="1"/>
  <c r="H146" i="81" s="1"/>
  <c r="I146" i="81" s="1"/>
  <c r="F147" i="81"/>
  <c r="F148" i="81"/>
  <c r="G148" i="81" s="1"/>
  <c r="F149" i="81"/>
  <c r="F150" i="81"/>
  <c r="F151" i="81"/>
  <c r="F152" i="81"/>
  <c r="F153" i="81"/>
  <c r="F154" i="81"/>
  <c r="F155" i="81"/>
  <c r="F156" i="81"/>
  <c r="G156" i="81" s="1"/>
  <c r="H156" i="81" s="1"/>
  <c r="I156" i="81" s="1"/>
  <c r="F157" i="81"/>
  <c r="F158" i="81"/>
  <c r="F159" i="81"/>
  <c r="G159" i="81" s="1"/>
  <c r="F160" i="81"/>
  <c r="F161" i="81"/>
  <c r="F162" i="81"/>
  <c r="F163" i="81"/>
  <c r="G163" i="81" s="1"/>
  <c r="F164" i="81"/>
  <c r="F165" i="81"/>
  <c r="F166" i="81"/>
  <c r="F167" i="81"/>
  <c r="F168" i="81"/>
  <c r="F169" i="81"/>
  <c r="G169" i="81" s="1"/>
  <c r="F170" i="81"/>
  <c r="F171" i="81"/>
  <c r="F172" i="81"/>
  <c r="G172" i="81" s="1"/>
  <c r="H172" i="81" s="1"/>
  <c r="I172" i="81" s="1"/>
  <c r="F173" i="81"/>
  <c r="F174" i="81"/>
  <c r="F175" i="81"/>
  <c r="F176" i="81"/>
  <c r="F177" i="81"/>
  <c r="F178" i="81"/>
  <c r="F179" i="81"/>
  <c r="F75" i="81"/>
  <c r="G75" i="81" s="1"/>
  <c r="E76" i="81"/>
  <c r="E77" i="81"/>
  <c r="E78" i="81"/>
  <c r="G78" i="81" s="1"/>
  <c r="E79" i="81"/>
  <c r="E80" i="81"/>
  <c r="E81" i="81"/>
  <c r="E82" i="81"/>
  <c r="E83" i="81"/>
  <c r="E84" i="81"/>
  <c r="E85" i="81"/>
  <c r="E86" i="81"/>
  <c r="G86" i="81" s="1"/>
  <c r="E87" i="81"/>
  <c r="E88" i="81"/>
  <c r="E89" i="81"/>
  <c r="E90" i="81"/>
  <c r="E91" i="81"/>
  <c r="E92" i="81"/>
  <c r="E93" i="81"/>
  <c r="E94" i="81"/>
  <c r="E95" i="81"/>
  <c r="E96" i="81"/>
  <c r="E97" i="81"/>
  <c r="G97" i="81" s="1"/>
  <c r="E98" i="81"/>
  <c r="E99" i="81"/>
  <c r="E100" i="81"/>
  <c r="E101" i="81"/>
  <c r="E102" i="81"/>
  <c r="E103" i="81"/>
  <c r="E104" i="81"/>
  <c r="E105" i="81"/>
  <c r="E106" i="81"/>
  <c r="E107" i="81"/>
  <c r="E108" i="81"/>
  <c r="E109" i="81"/>
  <c r="E110" i="81"/>
  <c r="G110" i="81" s="1"/>
  <c r="E111" i="81"/>
  <c r="E112" i="81"/>
  <c r="E113" i="81"/>
  <c r="E114" i="81"/>
  <c r="E115" i="81"/>
  <c r="E116" i="81"/>
  <c r="E117" i="81"/>
  <c r="E118" i="81"/>
  <c r="G118" i="81" s="1"/>
  <c r="E119" i="81"/>
  <c r="E120" i="81"/>
  <c r="E121" i="81"/>
  <c r="E122" i="81"/>
  <c r="E123" i="81"/>
  <c r="E124" i="81"/>
  <c r="E125" i="81"/>
  <c r="E126" i="81"/>
  <c r="G126" i="81" s="1"/>
  <c r="E127" i="81"/>
  <c r="E128" i="81"/>
  <c r="E129" i="81"/>
  <c r="E130" i="81"/>
  <c r="E131" i="81"/>
  <c r="E132" i="81"/>
  <c r="E133" i="81"/>
  <c r="E134" i="81"/>
  <c r="E135" i="81"/>
  <c r="E136" i="81"/>
  <c r="E137" i="81"/>
  <c r="E138" i="81"/>
  <c r="E139" i="81"/>
  <c r="E140" i="81"/>
  <c r="E141" i="81"/>
  <c r="E142" i="81"/>
  <c r="G142" i="81" s="1"/>
  <c r="E143" i="81"/>
  <c r="E144" i="81"/>
  <c r="E145" i="81"/>
  <c r="E146" i="81"/>
  <c r="E147" i="81"/>
  <c r="E148" i="81"/>
  <c r="E149" i="81"/>
  <c r="E150" i="81"/>
  <c r="G150" i="81" s="1"/>
  <c r="E151" i="81"/>
  <c r="E152" i="81"/>
  <c r="E153" i="81"/>
  <c r="E154" i="81"/>
  <c r="E155" i="81"/>
  <c r="E156" i="81"/>
  <c r="E157" i="81"/>
  <c r="E158" i="81"/>
  <c r="G158" i="81" s="1"/>
  <c r="E159" i="81"/>
  <c r="E160" i="81"/>
  <c r="E161" i="81"/>
  <c r="E162" i="81"/>
  <c r="E163" i="81"/>
  <c r="E164" i="81"/>
  <c r="E165" i="81"/>
  <c r="E166" i="81"/>
  <c r="E167" i="81"/>
  <c r="E168" i="81"/>
  <c r="E169" i="81"/>
  <c r="E170" i="81"/>
  <c r="E171" i="81"/>
  <c r="E172" i="81"/>
  <c r="E173" i="81"/>
  <c r="E174" i="81"/>
  <c r="G174" i="81" s="1"/>
  <c r="E175" i="81"/>
  <c r="E176" i="81"/>
  <c r="E177" i="81"/>
  <c r="G177" i="81" s="1"/>
  <c r="E178" i="81"/>
  <c r="E179" i="81"/>
  <c r="E75" i="81"/>
  <c r="D76" i="81"/>
  <c r="D77" i="81"/>
  <c r="D78" i="81"/>
  <c r="D79" i="81"/>
  <c r="D80" i="81"/>
  <c r="D81" i="81"/>
  <c r="D82" i="81"/>
  <c r="D83" i="81"/>
  <c r="D84" i="81"/>
  <c r="D85" i="81"/>
  <c r="D86" i="81"/>
  <c r="D87" i="81"/>
  <c r="D88" i="81"/>
  <c r="D89" i="81"/>
  <c r="D90" i="81"/>
  <c r="D91" i="81"/>
  <c r="D92" i="81"/>
  <c r="D93" i="81"/>
  <c r="D94" i="81"/>
  <c r="D95" i="81"/>
  <c r="D96" i="81"/>
  <c r="D97" i="81"/>
  <c r="D98" i="81"/>
  <c r="D99" i="81"/>
  <c r="D100" i="81"/>
  <c r="D101" i="81"/>
  <c r="D102" i="81"/>
  <c r="D103" i="81"/>
  <c r="D104" i="81"/>
  <c r="D105" i="81"/>
  <c r="D106" i="81"/>
  <c r="D107" i="81"/>
  <c r="D108" i="81"/>
  <c r="D109" i="81"/>
  <c r="D110" i="81"/>
  <c r="D111" i="81"/>
  <c r="D112" i="81"/>
  <c r="D113" i="81"/>
  <c r="D114" i="81"/>
  <c r="D115" i="81"/>
  <c r="D116" i="81"/>
  <c r="D117" i="81"/>
  <c r="D118" i="81"/>
  <c r="D119" i="81"/>
  <c r="D120" i="81"/>
  <c r="D121" i="81"/>
  <c r="D122" i="81"/>
  <c r="D123" i="81"/>
  <c r="D124" i="81"/>
  <c r="D125" i="81"/>
  <c r="D126" i="81"/>
  <c r="D127" i="81"/>
  <c r="D128" i="81"/>
  <c r="D129" i="81"/>
  <c r="D130" i="81"/>
  <c r="D131" i="81"/>
  <c r="D132" i="81"/>
  <c r="D133" i="81"/>
  <c r="D134" i="81"/>
  <c r="D135" i="81"/>
  <c r="D136" i="81"/>
  <c r="D137" i="81"/>
  <c r="D138" i="81"/>
  <c r="D139" i="81"/>
  <c r="D140" i="81"/>
  <c r="D141" i="81"/>
  <c r="D142" i="81"/>
  <c r="D143" i="81"/>
  <c r="D144" i="81"/>
  <c r="D145" i="81"/>
  <c r="D146" i="81"/>
  <c r="D147" i="81"/>
  <c r="D148" i="81"/>
  <c r="D149" i="81"/>
  <c r="D150" i="81"/>
  <c r="D151" i="81"/>
  <c r="D152" i="81"/>
  <c r="D153" i="81"/>
  <c r="D154" i="81"/>
  <c r="D155" i="81"/>
  <c r="D156" i="81"/>
  <c r="D157" i="81"/>
  <c r="D158" i="81"/>
  <c r="D159" i="81"/>
  <c r="D160" i="81"/>
  <c r="D161" i="81"/>
  <c r="D162" i="81"/>
  <c r="D163" i="81"/>
  <c r="D164" i="81"/>
  <c r="D165" i="81"/>
  <c r="D166" i="81"/>
  <c r="D167" i="81"/>
  <c r="D168" i="81"/>
  <c r="D169" i="81"/>
  <c r="D170" i="81"/>
  <c r="D171" i="81"/>
  <c r="D172" i="81"/>
  <c r="D173" i="81"/>
  <c r="D174" i="81"/>
  <c r="D175" i="81"/>
  <c r="D176" i="81"/>
  <c r="D177" i="81"/>
  <c r="D178" i="81"/>
  <c r="D179" i="81"/>
  <c r="D75" i="81"/>
  <c r="E205" i="81"/>
  <c r="D205" i="81"/>
  <c r="E204" i="81"/>
  <c r="D204" i="81"/>
  <c r="E203" i="81"/>
  <c r="D203" i="81"/>
  <c r="E202" i="81"/>
  <c r="D202" i="81"/>
  <c r="E201" i="81"/>
  <c r="D201" i="81"/>
  <c r="AP179" i="81"/>
  <c r="AL179" i="81"/>
  <c r="AH179" i="81"/>
  <c r="AD179" i="81"/>
  <c r="Z179" i="81"/>
  <c r="V179" i="81"/>
  <c r="R179" i="81"/>
  <c r="N179" i="81"/>
  <c r="G173" i="81"/>
  <c r="G164" i="81"/>
  <c r="H164" i="81" s="1"/>
  <c r="I164" i="81" s="1"/>
  <c r="G149" i="81"/>
  <c r="G143" i="81"/>
  <c r="H143" i="81" s="1"/>
  <c r="I143" i="81" s="1"/>
  <c r="G141" i="81"/>
  <c r="G125" i="81"/>
  <c r="G117" i="81"/>
  <c r="G116" i="81"/>
  <c r="H116" i="81" s="1"/>
  <c r="I116" i="81" s="1"/>
  <c r="G102" i="81"/>
  <c r="G101" i="81"/>
  <c r="G93" i="81"/>
  <c r="G77" i="81"/>
  <c r="F54" i="81"/>
  <c r="E54" i="81"/>
  <c r="D54" i="81"/>
  <c r="F53" i="81"/>
  <c r="E53" i="81"/>
  <c r="I53" i="81" s="1"/>
  <c r="D53" i="81"/>
  <c r="F52" i="81"/>
  <c r="I52" i="81" s="1"/>
  <c r="E52" i="81"/>
  <c r="D52" i="81"/>
  <c r="F51" i="81"/>
  <c r="E51" i="81"/>
  <c r="D51" i="81"/>
  <c r="D47" i="81"/>
  <c r="H34" i="81"/>
  <c r="I34" i="81" s="1"/>
  <c r="G34" i="81"/>
  <c r="G33" i="81"/>
  <c r="H33" i="81" s="1"/>
  <c r="I33" i="81" s="1"/>
  <c r="G32" i="81"/>
  <c r="H32" i="81" s="1"/>
  <c r="I32" i="81" s="1"/>
  <c r="G31" i="81"/>
  <c r="H31" i="81" s="1"/>
  <c r="I31" i="81" s="1"/>
  <c r="G30" i="81"/>
  <c r="H30" i="81" s="1"/>
  <c r="I30" i="81" s="1"/>
  <c r="F76" i="79"/>
  <c r="F77" i="79"/>
  <c r="F78" i="79"/>
  <c r="F79" i="79"/>
  <c r="G79" i="79" s="1"/>
  <c r="F80" i="79"/>
  <c r="F81" i="79"/>
  <c r="F82" i="79"/>
  <c r="F83" i="79"/>
  <c r="F84" i="79"/>
  <c r="F85" i="79"/>
  <c r="F86" i="79"/>
  <c r="F87" i="79"/>
  <c r="G87" i="79" s="1"/>
  <c r="F88" i="79"/>
  <c r="F89" i="79"/>
  <c r="F90" i="79"/>
  <c r="F91" i="79"/>
  <c r="F92" i="79"/>
  <c r="F93" i="79"/>
  <c r="F94" i="79"/>
  <c r="F95" i="79"/>
  <c r="F96" i="79"/>
  <c r="F97" i="79"/>
  <c r="F98" i="79"/>
  <c r="F99" i="79"/>
  <c r="F100" i="79"/>
  <c r="F101" i="79"/>
  <c r="F102" i="79"/>
  <c r="F103" i="79"/>
  <c r="F104" i="79"/>
  <c r="F105" i="79"/>
  <c r="F106" i="79"/>
  <c r="F107" i="79"/>
  <c r="F108" i="79"/>
  <c r="F109" i="79"/>
  <c r="F110" i="79"/>
  <c r="F111" i="79"/>
  <c r="G111" i="79" s="1"/>
  <c r="F112" i="79"/>
  <c r="F113" i="79"/>
  <c r="F114" i="79"/>
  <c r="F115" i="79"/>
  <c r="F116" i="79"/>
  <c r="G116" i="79" s="1"/>
  <c r="H116" i="79" s="1"/>
  <c r="I116" i="79" s="1"/>
  <c r="F117" i="79"/>
  <c r="F118" i="79"/>
  <c r="F119" i="79"/>
  <c r="G119" i="79" s="1"/>
  <c r="F120" i="79"/>
  <c r="F121" i="79"/>
  <c r="F122" i="79"/>
  <c r="F123" i="79"/>
  <c r="F124" i="79"/>
  <c r="F125" i="79"/>
  <c r="F126" i="79"/>
  <c r="F127" i="79"/>
  <c r="F128" i="79"/>
  <c r="F129" i="79"/>
  <c r="F130" i="79"/>
  <c r="F131" i="79"/>
  <c r="F132" i="79"/>
  <c r="F133" i="79"/>
  <c r="F134" i="79"/>
  <c r="F135" i="79"/>
  <c r="F136" i="79"/>
  <c r="F137" i="79"/>
  <c r="F138" i="79"/>
  <c r="F139" i="79"/>
  <c r="F140" i="79"/>
  <c r="F141" i="79"/>
  <c r="F142" i="79"/>
  <c r="F143" i="79"/>
  <c r="G143" i="79" s="1"/>
  <c r="F144" i="79"/>
  <c r="F145" i="79"/>
  <c r="F146" i="79"/>
  <c r="F147" i="79"/>
  <c r="F148" i="79"/>
  <c r="F149" i="79"/>
  <c r="F150" i="79"/>
  <c r="F151" i="79"/>
  <c r="G151" i="79" s="1"/>
  <c r="F152" i="79"/>
  <c r="F153" i="79"/>
  <c r="F154" i="79"/>
  <c r="F155" i="79"/>
  <c r="F156" i="79"/>
  <c r="F157" i="79"/>
  <c r="F158" i="79"/>
  <c r="F159" i="79"/>
  <c r="F160" i="79"/>
  <c r="F161" i="79"/>
  <c r="F162" i="79"/>
  <c r="G162" i="79" s="1"/>
  <c r="F163" i="79"/>
  <c r="F164" i="79"/>
  <c r="F165" i="79"/>
  <c r="F166" i="79"/>
  <c r="F167" i="79"/>
  <c r="F168" i="79"/>
  <c r="F169" i="79"/>
  <c r="F170" i="79"/>
  <c r="F171" i="79"/>
  <c r="F172" i="79"/>
  <c r="F173" i="79"/>
  <c r="F174" i="79"/>
  <c r="F175" i="79"/>
  <c r="F176" i="79"/>
  <c r="F177" i="79"/>
  <c r="F178" i="79"/>
  <c r="F179" i="79"/>
  <c r="F75" i="79"/>
  <c r="E76" i="79"/>
  <c r="E77" i="79"/>
  <c r="G77" i="79" s="1"/>
  <c r="E78" i="79"/>
  <c r="E79" i="79"/>
  <c r="E80" i="79"/>
  <c r="G80" i="79" s="1"/>
  <c r="E81" i="79"/>
  <c r="E82" i="79"/>
  <c r="E83" i="79"/>
  <c r="E84" i="79"/>
  <c r="E85" i="79"/>
  <c r="E86" i="79"/>
  <c r="E87" i="79"/>
  <c r="E88" i="79"/>
  <c r="E89" i="79"/>
  <c r="E90" i="79"/>
  <c r="E91" i="79"/>
  <c r="E92" i="79"/>
  <c r="E93" i="79"/>
  <c r="G93" i="79" s="1"/>
  <c r="E94" i="79"/>
  <c r="E95" i="79"/>
  <c r="E96" i="79"/>
  <c r="E97" i="79"/>
  <c r="E98" i="79"/>
  <c r="E99" i="79"/>
  <c r="E100" i="79"/>
  <c r="E101" i="79"/>
  <c r="E102" i="79"/>
  <c r="E103" i="79"/>
  <c r="E104" i="79"/>
  <c r="G104" i="79" s="1"/>
  <c r="E105" i="79"/>
  <c r="E106" i="79"/>
  <c r="E107" i="79"/>
  <c r="E108" i="79"/>
  <c r="E109" i="79"/>
  <c r="E110" i="79"/>
  <c r="E111" i="79"/>
  <c r="E112" i="79"/>
  <c r="G112" i="79" s="1"/>
  <c r="E113" i="79"/>
  <c r="E114" i="79"/>
  <c r="E115" i="79"/>
  <c r="E116" i="79"/>
  <c r="E117" i="79"/>
  <c r="E118" i="79"/>
  <c r="E119" i="79"/>
  <c r="E120" i="79"/>
  <c r="E121" i="79"/>
  <c r="E122" i="79"/>
  <c r="E123" i="79"/>
  <c r="E124" i="79"/>
  <c r="E125" i="79"/>
  <c r="E126" i="79"/>
  <c r="E127" i="79"/>
  <c r="E128" i="79"/>
  <c r="G128" i="79" s="1"/>
  <c r="E129" i="79"/>
  <c r="E130" i="79"/>
  <c r="E131" i="79"/>
  <c r="E132" i="79"/>
  <c r="E133" i="79"/>
  <c r="E134" i="79"/>
  <c r="E135" i="79"/>
  <c r="E136" i="79"/>
  <c r="E137" i="79"/>
  <c r="E138" i="79"/>
  <c r="E139" i="79"/>
  <c r="E140" i="79"/>
  <c r="E141" i="79"/>
  <c r="E142" i="79"/>
  <c r="E143" i="79"/>
  <c r="E144" i="79"/>
  <c r="E145" i="79"/>
  <c r="E146" i="79"/>
  <c r="E147" i="79"/>
  <c r="E148" i="79"/>
  <c r="E149" i="79"/>
  <c r="E150" i="79"/>
  <c r="E151" i="79"/>
  <c r="E152" i="79"/>
  <c r="G152" i="79" s="1"/>
  <c r="E153" i="79"/>
  <c r="E154" i="79"/>
  <c r="E155" i="79"/>
  <c r="E156" i="79"/>
  <c r="E157" i="79"/>
  <c r="E158" i="79"/>
  <c r="E159" i="79"/>
  <c r="E160" i="79"/>
  <c r="G160" i="79" s="1"/>
  <c r="E161" i="79"/>
  <c r="E162" i="79"/>
  <c r="E163" i="79"/>
  <c r="E164" i="79"/>
  <c r="E165" i="79"/>
  <c r="E166" i="79"/>
  <c r="E167" i="79"/>
  <c r="E168" i="79"/>
  <c r="G168" i="79" s="1"/>
  <c r="E169" i="79"/>
  <c r="G169" i="79" s="1"/>
  <c r="H169" i="79" s="1"/>
  <c r="I169" i="79" s="1"/>
  <c r="E170" i="79"/>
  <c r="E171" i="79"/>
  <c r="E172" i="79"/>
  <c r="E173" i="79"/>
  <c r="E174" i="79"/>
  <c r="E175" i="79"/>
  <c r="G175" i="79" s="1"/>
  <c r="E176" i="79"/>
  <c r="G176" i="79" s="1"/>
  <c r="E177" i="79"/>
  <c r="E178" i="79"/>
  <c r="E179" i="79"/>
  <c r="E75" i="79"/>
  <c r="D76" i="79"/>
  <c r="D77" i="79"/>
  <c r="D78" i="79"/>
  <c r="D79" i="79"/>
  <c r="D80" i="79"/>
  <c r="D81" i="79"/>
  <c r="D82" i="79"/>
  <c r="D83" i="79"/>
  <c r="D84" i="79"/>
  <c r="D85" i="79"/>
  <c r="D86" i="79"/>
  <c r="D87" i="79"/>
  <c r="D88" i="79"/>
  <c r="D89" i="79"/>
  <c r="D90" i="79"/>
  <c r="D91" i="79"/>
  <c r="D92" i="79"/>
  <c r="D93" i="79"/>
  <c r="D94" i="79"/>
  <c r="D95" i="79"/>
  <c r="D96" i="79"/>
  <c r="D97" i="79"/>
  <c r="D98" i="79"/>
  <c r="D99" i="79"/>
  <c r="D100" i="79"/>
  <c r="D101" i="79"/>
  <c r="D102" i="79"/>
  <c r="D103" i="79"/>
  <c r="H103" i="79" s="1"/>
  <c r="I103" i="79" s="1"/>
  <c r="D104" i="79"/>
  <c r="D105" i="79"/>
  <c r="D106" i="79"/>
  <c r="D107" i="79"/>
  <c r="D108" i="79"/>
  <c r="D109" i="79"/>
  <c r="D110" i="79"/>
  <c r="D111" i="79"/>
  <c r="D112" i="79"/>
  <c r="D113" i="79"/>
  <c r="D114" i="79"/>
  <c r="D115" i="79"/>
  <c r="D116" i="79"/>
  <c r="D117" i="79"/>
  <c r="D118" i="79"/>
  <c r="D119" i="79"/>
  <c r="D120" i="79"/>
  <c r="D121" i="79"/>
  <c r="D122" i="79"/>
  <c r="D123" i="79"/>
  <c r="D124" i="79"/>
  <c r="D125" i="79"/>
  <c r="D126" i="79"/>
  <c r="D127" i="79"/>
  <c r="D128" i="79"/>
  <c r="D129" i="79"/>
  <c r="D130" i="79"/>
  <c r="D131" i="79"/>
  <c r="D132" i="79"/>
  <c r="D133" i="79"/>
  <c r="D134" i="79"/>
  <c r="D135" i="79"/>
  <c r="D136" i="79"/>
  <c r="D137" i="79"/>
  <c r="D138" i="79"/>
  <c r="D139" i="79"/>
  <c r="D140" i="79"/>
  <c r="D141" i="79"/>
  <c r="D142" i="79"/>
  <c r="D143" i="79"/>
  <c r="D144" i="79"/>
  <c r="D145" i="79"/>
  <c r="D146" i="79"/>
  <c r="D147" i="79"/>
  <c r="D148" i="79"/>
  <c r="D149" i="79"/>
  <c r="D150" i="79"/>
  <c r="D151" i="79"/>
  <c r="D152" i="79"/>
  <c r="D153" i="79"/>
  <c r="D154" i="79"/>
  <c r="D155" i="79"/>
  <c r="D156" i="79"/>
  <c r="D157" i="79"/>
  <c r="D158" i="79"/>
  <c r="D159" i="79"/>
  <c r="D160" i="79"/>
  <c r="D161" i="79"/>
  <c r="D162" i="79"/>
  <c r="D163" i="79"/>
  <c r="D164" i="79"/>
  <c r="D165" i="79"/>
  <c r="D166" i="79"/>
  <c r="D167" i="79"/>
  <c r="D168" i="79"/>
  <c r="D169" i="79"/>
  <c r="D170" i="79"/>
  <c r="D171" i="79"/>
  <c r="D172" i="79"/>
  <c r="D173" i="79"/>
  <c r="D174" i="79"/>
  <c r="D175" i="79"/>
  <c r="D176" i="79"/>
  <c r="D177" i="79"/>
  <c r="D178" i="79"/>
  <c r="D179" i="79"/>
  <c r="D75" i="79"/>
  <c r="E205" i="79"/>
  <c r="D205" i="79"/>
  <c r="E204" i="79"/>
  <c r="D204" i="79"/>
  <c r="E203" i="79"/>
  <c r="D203" i="79"/>
  <c r="E202" i="79"/>
  <c r="D202" i="79"/>
  <c r="E201" i="79"/>
  <c r="D201" i="79"/>
  <c r="AH179" i="79"/>
  <c r="AD179" i="79"/>
  <c r="Z179" i="79"/>
  <c r="V179" i="79"/>
  <c r="R179" i="79"/>
  <c r="N179" i="79"/>
  <c r="G167" i="79"/>
  <c r="G159" i="79"/>
  <c r="H159" i="79" s="1"/>
  <c r="I159" i="79" s="1"/>
  <c r="G140" i="79"/>
  <c r="G136" i="79"/>
  <c r="H136" i="79" s="1"/>
  <c r="I136" i="79" s="1"/>
  <c r="G135" i="79"/>
  <c r="G127" i="79"/>
  <c r="G120" i="79"/>
  <c r="G103" i="79"/>
  <c r="G96" i="79"/>
  <c r="G95" i="79"/>
  <c r="H95" i="79" s="1"/>
  <c r="I95" i="79" s="1"/>
  <c r="G89" i="79"/>
  <c r="H89" i="79" s="1"/>
  <c r="I89" i="79" s="1"/>
  <c r="F54" i="79"/>
  <c r="E54" i="79"/>
  <c r="D54" i="79"/>
  <c r="F53" i="79"/>
  <c r="E53" i="79"/>
  <c r="D53" i="79"/>
  <c r="F52" i="79"/>
  <c r="E52" i="79"/>
  <c r="D52" i="79"/>
  <c r="F51" i="79"/>
  <c r="I51" i="79" s="1"/>
  <c r="E51" i="79"/>
  <c r="D51" i="79"/>
  <c r="D47" i="79"/>
  <c r="H34" i="79"/>
  <c r="I34" i="79" s="1"/>
  <c r="G34" i="79"/>
  <c r="G33" i="79"/>
  <c r="H33" i="79" s="1"/>
  <c r="I33" i="79" s="1"/>
  <c r="G32" i="79"/>
  <c r="H32" i="79" s="1"/>
  <c r="I32" i="79" s="1"/>
  <c r="G31" i="79"/>
  <c r="H31" i="79" s="1"/>
  <c r="I31" i="79" s="1"/>
  <c r="H30" i="79"/>
  <c r="I30" i="79" s="1"/>
  <c r="BG38" i="70"/>
  <c r="BH38" i="70"/>
  <c r="BH28" i="70"/>
  <c r="BF38" i="70"/>
  <c r="BH37" i="70"/>
  <c r="BH36" i="70"/>
  <c r="BH35" i="70"/>
  <c r="BH34" i="70"/>
  <c r="BH33" i="70"/>
  <c r="BH32" i="70"/>
  <c r="BI32" i="70" s="1"/>
  <c r="BH31" i="70"/>
  <c r="BH30" i="70"/>
  <c r="BH29" i="70"/>
  <c r="BP15" i="70"/>
  <c r="BQ15" i="70" s="1"/>
  <c r="D39" i="70"/>
  <c r="E39" i="70"/>
  <c r="F39" i="70"/>
  <c r="G39" i="70"/>
  <c r="H39" i="70"/>
  <c r="I39" i="70"/>
  <c r="J39" i="70"/>
  <c r="C39" i="70"/>
  <c r="D38" i="70"/>
  <c r="E38" i="70"/>
  <c r="F38" i="70"/>
  <c r="G38" i="70"/>
  <c r="H38" i="70"/>
  <c r="I38" i="70"/>
  <c r="J38" i="70"/>
  <c r="C38" i="70"/>
  <c r="D37" i="70"/>
  <c r="E37" i="70"/>
  <c r="F37" i="70"/>
  <c r="G37" i="70"/>
  <c r="H37" i="70"/>
  <c r="I37" i="70"/>
  <c r="J37" i="70"/>
  <c r="C37" i="70"/>
  <c r="B13" i="74" a="1"/>
  <c r="B13" i="74" s="1"/>
  <c r="B17" i="74" s="1"/>
  <c r="D85" i="52"/>
  <c r="E206" i="57"/>
  <c r="AO10" i="70"/>
  <c r="D85" i="58"/>
  <c r="D16" i="51"/>
  <c r="AP179" i="78"/>
  <c r="AL179" i="78"/>
  <c r="E205" i="78"/>
  <c r="D205" i="78"/>
  <c r="E204" i="78"/>
  <c r="D204" i="78"/>
  <c r="E203" i="78"/>
  <c r="D203" i="78"/>
  <c r="E202" i="78"/>
  <c r="D202" i="78"/>
  <c r="E201" i="78"/>
  <c r="D201" i="78"/>
  <c r="AH179" i="78"/>
  <c r="AD179" i="78"/>
  <c r="Z179" i="78"/>
  <c r="V179" i="78"/>
  <c r="R179" i="78"/>
  <c r="N179" i="78"/>
  <c r="F179" i="78"/>
  <c r="E179" i="78"/>
  <c r="D179" i="78"/>
  <c r="F178" i="78"/>
  <c r="G178" i="78" s="1"/>
  <c r="E178" i="78"/>
  <c r="D178" i="78"/>
  <c r="F177" i="78"/>
  <c r="E177" i="78"/>
  <c r="G177" i="78" s="1"/>
  <c r="D177" i="78"/>
  <c r="F176" i="78"/>
  <c r="E176" i="78"/>
  <c r="D176" i="78"/>
  <c r="F175" i="78"/>
  <c r="E175" i="78"/>
  <c r="D175" i="78"/>
  <c r="F174" i="78"/>
  <c r="G174" i="78" s="1"/>
  <c r="E174" i="78"/>
  <c r="D174" i="78"/>
  <c r="F173" i="78"/>
  <c r="G173" i="78" s="1"/>
  <c r="E173" i="78"/>
  <c r="D173" i="78"/>
  <c r="F172" i="78"/>
  <c r="E172" i="78"/>
  <c r="D172" i="78"/>
  <c r="F171" i="78"/>
  <c r="E171" i="78"/>
  <c r="D171" i="78"/>
  <c r="F170" i="78"/>
  <c r="E170" i="78"/>
  <c r="D170" i="78"/>
  <c r="F169" i="78"/>
  <c r="E169" i="78"/>
  <c r="D169" i="78"/>
  <c r="F168" i="78"/>
  <c r="E168" i="78"/>
  <c r="D168" i="78"/>
  <c r="F167" i="78"/>
  <c r="E167" i="78"/>
  <c r="D167" i="78"/>
  <c r="F166" i="78"/>
  <c r="E166" i="78"/>
  <c r="D166" i="78"/>
  <c r="F165" i="78"/>
  <c r="E165" i="78"/>
  <c r="D165" i="78"/>
  <c r="F164" i="78"/>
  <c r="E164" i="78"/>
  <c r="D164" i="78"/>
  <c r="F163" i="78"/>
  <c r="E163" i="78"/>
  <c r="D163" i="78"/>
  <c r="F162" i="78"/>
  <c r="E162" i="78"/>
  <c r="D162" i="78"/>
  <c r="F161" i="78"/>
  <c r="E161" i="78"/>
  <c r="D161" i="78"/>
  <c r="F160" i="78"/>
  <c r="E160" i="78"/>
  <c r="D160" i="78"/>
  <c r="F159" i="78"/>
  <c r="E159" i="78"/>
  <c r="D159" i="78"/>
  <c r="F158" i="78"/>
  <c r="E158" i="78"/>
  <c r="D158" i="78"/>
  <c r="F157" i="78"/>
  <c r="G157" i="78" s="1"/>
  <c r="E157" i="78"/>
  <c r="D157" i="78"/>
  <c r="F156" i="78"/>
  <c r="E156" i="78"/>
  <c r="D156" i="78"/>
  <c r="F155" i="78"/>
  <c r="E155" i="78"/>
  <c r="D155" i="78"/>
  <c r="F154" i="78"/>
  <c r="E154" i="78"/>
  <c r="D154" i="78"/>
  <c r="F153" i="78"/>
  <c r="E153" i="78"/>
  <c r="D153" i="78"/>
  <c r="F152" i="78"/>
  <c r="E152" i="78"/>
  <c r="D152" i="78"/>
  <c r="F151" i="78"/>
  <c r="E151" i="78"/>
  <c r="D151" i="78"/>
  <c r="F150" i="78"/>
  <c r="E150" i="78"/>
  <c r="D150" i="78"/>
  <c r="F149" i="78"/>
  <c r="G149" i="78" s="1"/>
  <c r="E149" i="78"/>
  <c r="D149" i="78"/>
  <c r="F148" i="78"/>
  <c r="E148" i="78"/>
  <c r="D148" i="78"/>
  <c r="F147" i="78"/>
  <c r="G147" i="78" s="1"/>
  <c r="E147" i="78"/>
  <c r="D147" i="78"/>
  <c r="F146" i="78"/>
  <c r="E146" i="78"/>
  <c r="D146" i="78"/>
  <c r="F145" i="78"/>
  <c r="E145" i="78"/>
  <c r="D145" i="78"/>
  <c r="F144" i="78"/>
  <c r="E144" i="78"/>
  <c r="D144" i="78"/>
  <c r="F143" i="78"/>
  <c r="E143" i="78"/>
  <c r="D143" i="78"/>
  <c r="F142" i="78"/>
  <c r="G142" i="78" s="1"/>
  <c r="E142" i="78"/>
  <c r="D142" i="78"/>
  <c r="G141" i="78"/>
  <c r="F141" i="78"/>
  <c r="E141" i="78"/>
  <c r="D141" i="78"/>
  <c r="F140" i="78"/>
  <c r="E140" i="78"/>
  <c r="D140" i="78"/>
  <c r="F139" i="78"/>
  <c r="E139" i="78"/>
  <c r="D139" i="78"/>
  <c r="F138" i="78"/>
  <c r="E138" i="78"/>
  <c r="D138" i="78"/>
  <c r="F137" i="78"/>
  <c r="G137" i="78" s="1"/>
  <c r="H137" i="78" s="1"/>
  <c r="I137" i="78" s="1"/>
  <c r="E137" i="78"/>
  <c r="D137" i="78"/>
  <c r="F136" i="78"/>
  <c r="G136" i="78" s="1"/>
  <c r="E136" i="78"/>
  <c r="D136" i="78"/>
  <c r="F135" i="78"/>
  <c r="E135" i="78"/>
  <c r="D135" i="78"/>
  <c r="F134" i="78"/>
  <c r="E134" i="78"/>
  <c r="D134" i="78"/>
  <c r="F133" i="78"/>
  <c r="E133" i="78"/>
  <c r="D133" i="78"/>
  <c r="F132" i="78"/>
  <c r="E132" i="78"/>
  <c r="D132" i="78"/>
  <c r="F131" i="78"/>
  <c r="E131" i="78"/>
  <c r="D131" i="78"/>
  <c r="F130" i="78"/>
  <c r="E130" i="78"/>
  <c r="D130" i="78"/>
  <c r="F129" i="78"/>
  <c r="E129" i="78"/>
  <c r="D129" i="78"/>
  <c r="F128" i="78"/>
  <c r="G128" i="78" s="1"/>
  <c r="E128" i="78"/>
  <c r="D128" i="78"/>
  <c r="F127" i="78"/>
  <c r="E127" i="78"/>
  <c r="D127" i="78"/>
  <c r="F126" i="78"/>
  <c r="E126" i="78"/>
  <c r="D126" i="78"/>
  <c r="F125" i="78"/>
  <c r="E125" i="78"/>
  <c r="D125" i="78"/>
  <c r="F124" i="78"/>
  <c r="E124" i="78"/>
  <c r="D124" i="78"/>
  <c r="F123" i="78"/>
  <c r="E123" i="78"/>
  <c r="D123" i="78"/>
  <c r="F122" i="78"/>
  <c r="E122" i="78"/>
  <c r="D122" i="78"/>
  <c r="F121" i="78"/>
  <c r="E121" i="78"/>
  <c r="D121" i="78"/>
  <c r="F120" i="78"/>
  <c r="G120" i="78" s="1"/>
  <c r="E120" i="78"/>
  <c r="D120" i="78"/>
  <c r="F119" i="78"/>
  <c r="E119" i="78"/>
  <c r="D119" i="78"/>
  <c r="F118" i="78"/>
  <c r="E118" i="78"/>
  <c r="D118" i="78"/>
  <c r="F117" i="78"/>
  <c r="E117" i="78"/>
  <c r="D117" i="78"/>
  <c r="F116" i="78"/>
  <c r="E116" i="78"/>
  <c r="D116" i="78"/>
  <c r="F115" i="78"/>
  <c r="E115" i="78"/>
  <c r="D115" i="78"/>
  <c r="F114" i="78"/>
  <c r="E114" i="78"/>
  <c r="D114" i="78"/>
  <c r="F113" i="78"/>
  <c r="E113" i="78"/>
  <c r="D113" i="78"/>
  <c r="F112" i="78"/>
  <c r="G112" i="78" s="1"/>
  <c r="E112" i="78"/>
  <c r="D112" i="78"/>
  <c r="F111" i="78"/>
  <c r="E111" i="78"/>
  <c r="D111" i="78"/>
  <c r="F110" i="78"/>
  <c r="E110" i="78"/>
  <c r="D110" i="78"/>
  <c r="F109" i="78"/>
  <c r="E109" i="78"/>
  <c r="D109" i="78"/>
  <c r="F108" i="78"/>
  <c r="E108" i="78"/>
  <c r="D108" i="78"/>
  <c r="F107" i="78"/>
  <c r="G107" i="78" s="1"/>
  <c r="E107" i="78"/>
  <c r="D107" i="78"/>
  <c r="F106" i="78"/>
  <c r="E106" i="78"/>
  <c r="D106" i="78"/>
  <c r="F105" i="78"/>
  <c r="E105" i="78"/>
  <c r="D105" i="78"/>
  <c r="F104" i="78"/>
  <c r="E104" i="78"/>
  <c r="D104" i="78"/>
  <c r="F103" i="78"/>
  <c r="E103" i="78"/>
  <c r="D103" i="78"/>
  <c r="F102" i="78"/>
  <c r="E102" i="78"/>
  <c r="D102" i="78"/>
  <c r="F101" i="78"/>
  <c r="E101" i="78"/>
  <c r="D101" i="78"/>
  <c r="F100" i="78"/>
  <c r="E100" i="78"/>
  <c r="D100" i="78"/>
  <c r="F99" i="78"/>
  <c r="E99" i="78"/>
  <c r="D99" i="78"/>
  <c r="F98" i="78"/>
  <c r="E98" i="78"/>
  <c r="G98" i="78" s="1"/>
  <c r="D98" i="78"/>
  <c r="F97" i="78"/>
  <c r="E97" i="78"/>
  <c r="D97" i="78"/>
  <c r="F96" i="78"/>
  <c r="E96" i="78"/>
  <c r="D96" i="78"/>
  <c r="F95" i="78"/>
  <c r="E95" i="78"/>
  <c r="D95" i="78"/>
  <c r="F94" i="78"/>
  <c r="E94" i="78"/>
  <c r="D94" i="78"/>
  <c r="F93" i="78"/>
  <c r="E93" i="78"/>
  <c r="D93" i="78"/>
  <c r="F92" i="78"/>
  <c r="E92" i="78"/>
  <c r="D92" i="78"/>
  <c r="F91" i="78"/>
  <c r="E91" i="78"/>
  <c r="D91" i="78"/>
  <c r="F90" i="78"/>
  <c r="E90" i="78"/>
  <c r="D90" i="78"/>
  <c r="G89" i="78"/>
  <c r="F89" i="78"/>
  <c r="E89" i="78"/>
  <c r="D89" i="78"/>
  <c r="F88" i="78"/>
  <c r="E88" i="78"/>
  <c r="G88" i="78" s="1"/>
  <c r="D88" i="78"/>
  <c r="F87" i="78"/>
  <c r="E87" i="78"/>
  <c r="D87" i="78"/>
  <c r="F86" i="78"/>
  <c r="E86" i="78"/>
  <c r="D86" i="78"/>
  <c r="F85" i="78"/>
  <c r="E85" i="78"/>
  <c r="D85" i="78"/>
  <c r="F84" i="78"/>
  <c r="G84" i="78" s="1"/>
  <c r="E84" i="78"/>
  <c r="D84" i="78"/>
  <c r="F83" i="78"/>
  <c r="G83" i="78" s="1"/>
  <c r="H83" i="78" s="1"/>
  <c r="I83" i="78" s="1"/>
  <c r="E83" i="78"/>
  <c r="D83" i="78"/>
  <c r="F82" i="78"/>
  <c r="E82" i="78"/>
  <c r="D82" i="78"/>
  <c r="F81" i="78"/>
  <c r="E81" i="78"/>
  <c r="D81" i="78"/>
  <c r="F80" i="78"/>
  <c r="E80" i="78"/>
  <c r="D80" i="78"/>
  <c r="F79" i="78"/>
  <c r="E79" i="78"/>
  <c r="D79" i="78"/>
  <c r="F78" i="78"/>
  <c r="E78" i="78"/>
  <c r="D78" i="78"/>
  <c r="F77" i="78"/>
  <c r="E77" i="78"/>
  <c r="D77" i="78"/>
  <c r="F76" i="78"/>
  <c r="G76" i="78" s="1"/>
  <c r="E76" i="78"/>
  <c r="D76" i="78"/>
  <c r="F75" i="78"/>
  <c r="G75" i="78" s="1"/>
  <c r="E75" i="78"/>
  <c r="D75" i="78"/>
  <c r="F54" i="78"/>
  <c r="E54" i="78"/>
  <c r="D54" i="78"/>
  <c r="F53" i="78"/>
  <c r="E53" i="78"/>
  <c r="D53" i="78"/>
  <c r="F52" i="78"/>
  <c r="E52" i="78"/>
  <c r="D52" i="78"/>
  <c r="F51" i="78"/>
  <c r="E51" i="78"/>
  <c r="D51" i="78"/>
  <c r="D47" i="78"/>
  <c r="G34" i="78"/>
  <c r="H34" i="78" s="1"/>
  <c r="I34" i="78" s="1"/>
  <c r="G33" i="78"/>
  <c r="H33" i="78" s="1"/>
  <c r="I33" i="78" s="1"/>
  <c r="G32" i="78"/>
  <c r="H32" i="78" s="1"/>
  <c r="I32" i="78" s="1"/>
  <c r="G31" i="78"/>
  <c r="H31" i="78" s="1"/>
  <c r="I31" i="78" s="1"/>
  <c r="G30" i="78"/>
  <c r="H30" i="78" s="1"/>
  <c r="I30" i="78" s="1"/>
  <c r="E205" i="77"/>
  <c r="D205" i="77"/>
  <c r="E204" i="77"/>
  <c r="D204" i="77"/>
  <c r="E203" i="77"/>
  <c r="D203" i="77"/>
  <c r="E202" i="77"/>
  <c r="D202" i="77"/>
  <c r="E201" i="77"/>
  <c r="D201" i="77"/>
  <c r="AH179" i="77"/>
  <c r="AD179" i="77"/>
  <c r="Z179" i="77"/>
  <c r="V179" i="77"/>
  <c r="R179" i="77"/>
  <c r="N179" i="77"/>
  <c r="F179" i="77"/>
  <c r="G179" i="77" s="1"/>
  <c r="E179" i="77"/>
  <c r="D179" i="77"/>
  <c r="F178" i="77"/>
  <c r="G178" i="77" s="1"/>
  <c r="H178" i="77" s="1"/>
  <c r="I178" i="77" s="1"/>
  <c r="E178" i="77"/>
  <c r="D178" i="77"/>
  <c r="F177" i="77"/>
  <c r="E177" i="77"/>
  <c r="D177" i="77"/>
  <c r="F176" i="77"/>
  <c r="E176" i="77"/>
  <c r="D176" i="77"/>
  <c r="F175" i="77"/>
  <c r="E175" i="77"/>
  <c r="D175" i="77"/>
  <c r="F174" i="77"/>
  <c r="G174" i="77" s="1"/>
  <c r="E174" i="77"/>
  <c r="D174" i="77"/>
  <c r="F173" i="77"/>
  <c r="G173" i="77" s="1"/>
  <c r="E173" i="77"/>
  <c r="D173" i="77"/>
  <c r="F172" i="77"/>
  <c r="E172" i="77"/>
  <c r="D172" i="77"/>
  <c r="F171" i="77"/>
  <c r="G171" i="77" s="1"/>
  <c r="E171" i="77"/>
  <c r="D171" i="77"/>
  <c r="F170" i="77"/>
  <c r="E170" i="77"/>
  <c r="D170" i="77"/>
  <c r="F169" i="77"/>
  <c r="G169" i="77" s="1"/>
  <c r="E169" i="77"/>
  <c r="D169" i="77"/>
  <c r="F168" i="77"/>
  <c r="G168" i="77" s="1"/>
  <c r="E168" i="77"/>
  <c r="D168" i="77"/>
  <c r="F167" i="77"/>
  <c r="E167" i="77"/>
  <c r="G167" i="77" s="1"/>
  <c r="D167" i="77"/>
  <c r="F166" i="77"/>
  <c r="E166" i="77"/>
  <c r="D166" i="77"/>
  <c r="F165" i="77"/>
  <c r="E165" i="77"/>
  <c r="D165" i="77"/>
  <c r="F164" i="77"/>
  <c r="G164" i="77" s="1"/>
  <c r="E164" i="77"/>
  <c r="D164" i="77"/>
  <c r="F163" i="77"/>
  <c r="G163" i="77" s="1"/>
  <c r="E163" i="77"/>
  <c r="D163" i="77"/>
  <c r="F162" i="77"/>
  <c r="E162" i="77"/>
  <c r="D162" i="77"/>
  <c r="F161" i="77"/>
  <c r="G161" i="77" s="1"/>
  <c r="E161" i="77"/>
  <c r="D161" i="77"/>
  <c r="F160" i="77"/>
  <c r="E160" i="77"/>
  <c r="D160" i="77"/>
  <c r="F159" i="77"/>
  <c r="E159" i="77"/>
  <c r="G159" i="77" s="1"/>
  <c r="D159" i="77"/>
  <c r="F158" i="77"/>
  <c r="E158" i="77"/>
  <c r="G158" i="77" s="1"/>
  <c r="D158" i="77"/>
  <c r="F157" i="77"/>
  <c r="E157" i="77"/>
  <c r="D157" i="77"/>
  <c r="G156" i="77"/>
  <c r="H156" i="77" s="1"/>
  <c r="I156" i="77" s="1"/>
  <c r="F156" i="77"/>
  <c r="E156" i="77"/>
  <c r="D156" i="77"/>
  <c r="F155" i="77"/>
  <c r="E155" i="77"/>
  <c r="D155" i="77"/>
  <c r="F154" i="77"/>
  <c r="E154" i="77"/>
  <c r="D154" i="77"/>
  <c r="F153" i="77"/>
  <c r="E153" i="77"/>
  <c r="G153" i="77" s="1"/>
  <c r="D153" i="77"/>
  <c r="F152" i="77"/>
  <c r="E152" i="77"/>
  <c r="G152" i="77" s="1"/>
  <c r="D152" i="77"/>
  <c r="F151" i="77"/>
  <c r="G151" i="77" s="1"/>
  <c r="E151" i="77"/>
  <c r="D151" i="77"/>
  <c r="F150" i="77"/>
  <c r="G150" i="77" s="1"/>
  <c r="E150" i="77"/>
  <c r="D150" i="77"/>
  <c r="F149" i="77"/>
  <c r="E149" i="77"/>
  <c r="D149" i="77"/>
  <c r="F148" i="77"/>
  <c r="G148" i="77" s="1"/>
  <c r="H148" i="77" s="1"/>
  <c r="I148" i="77" s="1"/>
  <c r="E148" i="77"/>
  <c r="D148" i="77"/>
  <c r="F147" i="77"/>
  <c r="G147" i="77" s="1"/>
  <c r="E147" i="77"/>
  <c r="D147" i="77"/>
  <c r="F146" i="77"/>
  <c r="E146" i="77"/>
  <c r="D146" i="77"/>
  <c r="F145" i="77"/>
  <c r="E145" i="77"/>
  <c r="D145" i="77"/>
  <c r="F144" i="77"/>
  <c r="E144" i="77"/>
  <c r="D144" i="77"/>
  <c r="F143" i="77"/>
  <c r="E143" i="77"/>
  <c r="D143" i="77"/>
  <c r="F142" i="77"/>
  <c r="E142" i="77"/>
  <c r="D142" i="77"/>
  <c r="F141" i="77"/>
  <c r="E141" i="77"/>
  <c r="D141" i="77"/>
  <c r="F140" i="77"/>
  <c r="E140" i="77"/>
  <c r="D140" i="77"/>
  <c r="F139" i="77"/>
  <c r="E139" i="77"/>
  <c r="D139" i="77"/>
  <c r="F138" i="77"/>
  <c r="E138" i="77"/>
  <c r="D138" i="77"/>
  <c r="G137" i="77"/>
  <c r="F137" i="77"/>
  <c r="E137" i="77"/>
  <c r="D137" i="77"/>
  <c r="F136" i="77"/>
  <c r="E136" i="77"/>
  <c r="D136" i="77"/>
  <c r="F135" i="77"/>
  <c r="E135" i="77"/>
  <c r="D135" i="77"/>
  <c r="F134" i="77"/>
  <c r="E134" i="77"/>
  <c r="G134" i="77" s="1"/>
  <c r="D134" i="77"/>
  <c r="F133" i="77"/>
  <c r="E133" i="77"/>
  <c r="D133" i="77"/>
  <c r="F132" i="77"/>
  <c r="G132" i="77" s="1"/>
  <c r="H132" i="77" s="1"/>
  <c r="I132" i="77" s="1"/>
  <c r="E132" i="77"/>
  <c r="D132" i="77"/>
  <c r="F131" i="77"/>
  <c r="E131" i="77"/>
  <c r="G131" i="77" s="1"/>
  <c r="D131" i="77"/>
  <c r="F130" i="77"/>
  <c r="G130" i="77" s="1"/>
  <c r="E130" i="77"/>
  <c r="D130" i="77"/>
  <c r="F129" i="77"/>
  <c r="E129" i="77"/>
  <c r="D129" i="77"/>
  <c r="F128" i="77"/>
  <c r="E128" i="77"/>
  <c r="D128" i="77"/>
  <c r="F127" i="77"/>
  <c r="E127" i="77"/>
  <c r="D127" i="77"/>
  <c r="F126" i="77"/>
  <c r="E126" i="77"/>
  <c r="D126" i="77"/>
  <c r="F125" i="77"/>
  <c r="E125" i="77"/>
  <c r="D125" i="77"/>
  <c r="F124" i="77"/>
  <c r="E124" i="77"/>
  <c r="D124" i="77"/>
  <c r="F123" i="77"/>
  <c r="E123" i="77"/>
  <c r="D123" i="77"/>
  <c r="F122" i="77"/>
  <c r="E122" i="77"/>
  <c r="D122" i="77"/>
  <c r="F121" i="77"/>
  <c r="E121" i="77"/>
  <c r="D121" i="77"/>
  <c r="F120" i="77"/>
  <c r="E120" i="77"/>
  <c r="D120" i="77"/>
  <c r="F119" i="77"/>
  <c r="G119" i="77" s="1"/>
  <c r="H119" i="77" s="1"/>
  <c r="I119" i="77" s="1"/>
  <c r="E119" i="77"/>
  <c r="D119" i="77"/>
  <c r="F118" i="77"/>
  <c r="E118" i="77"/>
  <c r="D118" i="77"/>
  <c r="F117" i="77"/>
  <c r="E117" i="77"/>
  <c r="D117" i="77"/>
  <c r="F116" i="77"/>
  <c r="E116" i="77"/>
  <c r="D116" i="77"/>
  <c r="F115" i="77"/>
  <c r="E115" i="77"/>
  <c r="D115" i="77"/>
  <c r="F114" i="77"/>
  <c r="E114" i="77"/>
  <c r="D114" i="77"/>
  <c r="F113" i="77"/>
  <c r="E113" i="77"/>
  <c r="D113" i="77"/>
  <c r="F112" i="77"/>
  <c r="E112" i="77"/>
  <c r="D112" i="77"/>
  <c r="F111" i="77"/>
  <c r="E111" i="77"/>
  <c r="D111" i="77"/>
  <c r="F110" i="77"/>
  <c r="E110" i="77"/>
  <c r="D110" i="77"/>
  <c r="F109" i="77"/>
  <c r="E109" i="77"/>
  <c r="D109" i="77"/>
  <c r="G108" i="77"/>
  <c r="F108" i="77"/>
  <c r="E108" i="77"/>
  <c r="D108" i="77"/>
  <c r="F107" i="77"/>
  <c r="E107" i="77"/>
  <c r="D107" i="77"/>
  <c r="F106" i="77"/>
  <c r="E106" i="77"/>
  <c r="D106" i="77"/>
  <c r="F105" i="77"/>
  <c r="E105" i="77"/>
  <c r="D105" i="77"/>
  <c r="F104" i="77"/>
  <c r="E104" i="77"/>
  <c r="D104" i="77"/>
  <c r="F103" i="77"/>
  <c r="E103" i="77"/>
  <c r="D103" i="77"/>
  <c r="F102" i="77"/>
  <c r="E102" i="77"/>
  <c r="D102" i="77"/>
  <c r="F101" i="77"/>
  <c r="E101" i="77"/>
  <c r="D101" i="77"/>
  <c r="F100" i="77"/>
  <c r="G100" i="77" s="1"/>
  <c r="E100" i="77"/>
  <c r="D100" i="77"/>
  <c r="F99" i="77"/>
  <c r="E99" i="77"/>
  <c r="D99" i="77"/>
  <c r="F98" i="77"/>
  <c r="E98" i="77"/>
  <c r="D98" i="77"/>
  <c r="F97" i="77"/>
  <c r="E97" i="77"/>
  <c r="G97" i="77" s="1"/>
  <c r="D97" i="77"/>
  <c r="F96" i="77"/>
  <c r="E96" i="77"/>
  <c r="D96" i="77"/>
  <c r="F95" i="77"/>
  <c r="E95" i="77"/>
  <c r="D95" i="77"/>
  <c r="F94" i="77"/>
  <c r="E94" i="77"/>
  <c r="D94" i="77"/>
  <c r="F93" i="77"/>
  <c r="E93" i="77"/>
  <c r="D93" i="77"/>
  <c r="F92" i="77"/>
  <c r="E92" i="77"/>
  <c r="D92" i="77"/>
  <c r="F91" i="77"/>
  <c r="E91" i="77"/>
  <c r="D91" i="77"/>
  <c r="F90" i="77"/>
  <c r="G90" i="77" s="1"/>
  <c r="E90" i="77"/>
  <c r="D90" i="77"/>
  <c r="F89" i="77"/>
  <c r="E89" i="77"/>
  <c r="D89" i="77"/>
  <c r="F88" i="77"/>
  <c r="G88" i="77" s="1"/>
  <c r="H88" i="77" s="1"/>
  <c r="I88" i="77" s="1"/>
  <c r="E88" i="77"/>
  <c r="D88" i="77"/>
  <c r="F87" i="77"/>
  <c r="E87" i="77"/>
  <c r="D87" i="77"/>
  <c r="F86" i="77"/>
  <c r="E86" i="77"/>
  <c r="D86" i="77"/>
  <c r="F85" i="77"/>
  <c r="E85" i="77"/>
  <c r="G85" i="77" s="1"/>
  <c r="D85" i="77"/>
  <c r="F84" i="77"/>
  <c r="G84" i="77" s="1"/>
  <c r="E84" i="77"/>
  <c r="D84" i="77"/>
  <c r="F83" i="77"/>
  <c r="E83" i="77"/>
  <c r="D83" i="77"/>
  <c r="F82" i="77"/>
  <c r="E82" i="77"/>
  <c r="D82" i="77"/>
  <c r="F81" i="77"/>
  <c r="E81" i="77"/>
  <c r="D81" i="77"/>
  <c r="F80" i="77"/>
  <c r="E80" i="77"/>
  <c r="D80" i="77"/>
  <c r="F79" i="77"/>
  <c r="E79" i="77"/>
  <c r="D79" i="77"/>
  <c r="F78" i="77"/>
  <c r="E78" i="77"/>
  <c r="D78" i="77"/>
  <c r="F77" i="77"/>
  <c r="E77" i="77"/>
  <c r="D77" i="77"/>
  <c r="F76" i="77"/>
  <c r="E76" i="77"/>
  <c r="D76" i="77"/>
  <c r="F75" i="77"/>
  <c r="G75" i="77" s="1"/>
  <c r="E75" i="77"/>
  <c r="D75" i="77"/>
  <c r="F54" i="77"/>
  <c r="E54" i="77"/>
  <c r="D54" i="77"/>
  <c r="F53" i="77"/>
  <c r="E53" i="77"/>
  <c r="D53" i="77"/>
  <c r="F52" i="77"/>
  <c r="I52" i="77" s="1"/>
  <c r="E52" i="77"/>
  <c r="D52" i="77"/>
  <c r="F51" i="77"/>
  <c r="E51" i="77"/>
  <c r="D51" i="77"/>
  <c r="D47" i="77"/>
  <c r="G34" i="77"/>
  <c r="H34" i="77" s="1"/>
  <c r="I34" i="77" s="1"/>
  <c r="H33" i="77"/>
  <c r="I33" i="77" s="1"/>
  <c r="G33" i="77"/>
  <c r="G32" i="77"/>
  <c r="H32" i="77" s="1"/>
  <c r="I32" i="77" s="1"/>
  <c r="G31" i="77"/>
  <c r="H31" i="77" s="1"/>
  <c r="I31" i="77" s="1"/>
  <c r="G30" i="77"/>
  <c r="H30" i="77" s="1"/>
  <c r="I30" i="77" s="1"/>
  <c r="E205" i="76"/>
  <c r="D205" i="76"/>
  <c r="E204" i="76"/>
  <c r="D204" i="76"/>
  <c r="E203" i="76"/>
  <c r="D203" i="76"/>
  <c r="E202" i="76"/>
  <c r="D202" i="76"/>
  <c r="E201" i="76"/>
  <c r="D201" i="76"/>
  <c r="AH179" i="76"/>
  <c r="AD179" i="76"/>
  <c r="Z179" i="76"/>
  <c r="V179" i="76"/>
  <c r="R179" i="76"/>
  <c r="N179" i="76"/>
  <c r="F179" i="76"/>
  <c r="E179" i="76"/>
  <c r="G179" i="76" s="1"/>
  <c r="D179" i="76"/>
  <c r="F178" i="76"/>
  <c r="G178" i="76" s="1"/>
  <c r="E178" i="76"/>
  <c r="D178" i="76"/>
  <c r="F177" i="76"/>
  <c r="E177" i="76"/>
  <c r="D177" i="76"/>
  <c r="F176" i="76"/>
  <c r="E176" i="76"/>
  <c r="G176" i="76" s="1"/>
  <c r="D176" i="76"/>
  <c r="F175" i="76"/>
  <c r="E175" i="76"/>
  <c r="D175" i="76"/>
  <c r="F174" i="76"/>
  <c r="E174" i="76"/>
  <c r="D174" i="76"/>
  <c r="F173" i="76"/>
  <c r="G173" i="76" s="1"/>
  <c r="E173" i="76"/>
  <c r="D173" i="76"/>
  <c r="F172" i="76"/>
  <c r="E172" i="76"/>
  <c r="D172" i="76"/>
  <c r="F171" i="76"/>
  <c r="E171" i="76"/>
  <c r="D171" i="76"/>
  <c r="F170" i="76"/>
  <c r="E170" i="76"/>
  <c r="D170" i="76"/>
  <c r="F169" i="76"/>
  <c r="E169" i="76"/>
  <c r="D169" i="76"/>
  <c r="F168" i="76"/>
  <c r="E168" i="76"/>
  <c r="G168" i="76" s="1"/>
  <c r="D168" i="76"/>
  <c r="F167" i="76"/>
  <c r="E167" i="76"/>
  <c r="D167" i="76"/>
  <c r="F166" i="76"/>
  <c r="E166" i="76"/>
  <c r="D166" i="76"/>
  <c r="F165" i="76"/>
  <c r="E165" i="76"/>
  <c r="D165" i="76"/>
  <c r="F164" i="76"/>
  <c r="E164" i="76"/>
  <c r="D164" i="76"/>
  <c r="F163" i="76"/>
  <c r="E163" i="76"/>
  <c r="D163" i="76"/>
  <c r="G162" i="76"/>
  <c r="F162" i="76"/>
  <c r="E162" i="76"/>
  <c r="D162" i="76"/>
  <c r="F161" i="76"/>
  <c r="G161" i="76" s="1"/>
  <c r="H161" i="76" s="1"/>
  <c r="I161" i="76" s="1"/>
  <c r="E161" i="76"/>
  <c r="D161" i="76"/>
  <c r="F160" i="76"/>
  <c r="E160" i="76"/>
  <c r="D160" i="76"/>
  <c r="F159" i="76"/>
  <c r="E159" i="76"/>
  <c r="D159" i="76"/>
  <c r="F158" i="76"/>
  <c r="E158" i="76"/>
  <c r="G158" i="76" s="1"/>
  <c r="D158" i="76"/>
  <c r="F157" i="76"/>
  <c r="G157" i="76" s="1"/>
  <c r="E157" i="76"/>
  <c r="D157" i="76"/>
  <c r="F156" i="76"/>
  <c r="E156" i="76"/>
  <c r="D156" i="76"/>
  <c r="F155" i="76"/>
  <c r="E155" i="76"/>
  <c r="D155" i="76"/>
  <c r="F154" i="76"/>
  <c r="E154" i="76"/>
  <c r="D154" i="76"/>
  <c r="F153" i="76"/>
  <c r="E153" i="76"/>
  <c r="D153" i="76"/>
  <c r="F152" i="76"/>
  <c r="E152" i="76"/>
  <c r="D152" i="76"/>
  <c r="F151" i="76"/>
  <c r="E151" i="76"/>
  <c r="D151" i="76"/>
  <c r="F150" i="76"/>
  <c r="E150" i="76"/>
  <c r="D150" i="76"/>
  <c r="F149" i="76"/>
  <c r="G149" i="76" s="1"/>
  <c r="H149" i="76" s="1"/>
  <c r="I149" i="76" s="1"/>
  <c r="E149" i="76"/>
  <c r="D149" i="76"/>
  <c r="F148" i="76"/>
  <c r="E148" i="76"/>
  <c r="D148" i="76"/>
  <c r="F147" i="76"/>
  <c r="E147" i="76"/>
  <c r="D147" i="76"/>
  <c r="F146" i="76"/>
  <c r="E146" i="76"/>
  <c r="D146" i="76"/>
  <c r="F145" i="76"/>
  <c r="G145" i="76" s="1"/>
  <c r="E145" i="76"/>
  <c r="D145" i="76"/>
  <c r="F144" i="76"/>
  <c r="G144" i="76" s="1"/>
  <c r="E144" i="76"/>
  <c r="D144" i="76"/>
  <c r="F143" i="76"/>
  <c r="E143" i="76"/>
  <c r="D143" i="76"/>
  <c r="F142" i="76"/>
  <c r="E142" i="76"/>
  <c r="D142" i="76"/>
  <c r="F141" i="76"/>
  <c r="E141" i="76"/>
  <c r="D141" i="76"/>
  <c r="F140" i="76"/>
  <c r="E140" i="76"/>
  <c r="D140" i="76"/>
  <c r="F139" i="76"/>
  <c r="E139" i="76"/>
  <c r="D139" i="76"/>
  <c r="F138" i="76"/>
  <c r="E138" i="76"/>
  <c r="D138" i="76"/>
  <c r="F137" i="76"/>
  <c r="G137" i="76" s="1"/>
  <c r="E137" i="76"/>
  <c r="D137" i="76"/>
  <c r="F136" i="76"/>
  <c r="E136" i="76"/>
  <c r="D136" i="76"/>
  <c r="F135" i="76"/>
  <c r="E135" i="76"/>
  <c r="G135" i="76" s="1"/>
  <c r="D135" i="76"/>
  <c r="F134" i="76"/>
  <c r="E134" i="76"/>
  <c r="D134" i="76"/>
  <c r="F133" i="76"/>
  <c r="G133" i="76" s="1"/>
  <c r="H133" i="76" s="1"/>
  <c r="I133" i="76" s="1"/>
  <c r="E133" i="76"/>
  <c r="D133" i="76"/>
  <c r="F132" i="76"/>
  <c r="E132" i="76"/>
  <c r="D132" i="76"/>
  <c r="F131" i="76"/>
  <c r="E131" i="76"/>
  <c r="D131" i="76"/>
  <c r="F130" i="76"/>
  <c r="E130" i="76"/>
  <c r="D130" i="76"/>
  <c r="F129" i="76"/>
  <c r="G129" i="76" s="1"/>
  <c r="E129" i="76"/>
  <c r="D129" i="76"/>
  <c r="F128" i="76"/>
  <c r="E128" i="76"/>
  <c r="D128" i="76"/>
  <c r="F127" i="76"/>
  <c r="E127" i="76"/>
  <c r="D127" i="76"/>
  <c r="F126" i="76"/>
  <c r="E126" i="76"/>
  <c r="G126" i="76" s="1"/>
  <c r="D126" i="76"/>
  <c r="F125" i="76"/>
  <c r="E125" i="76"/>
  <c r="D125" i="76"/>
  <c r="F124" i="76"/>
  <c r="E124" i="76"/>
  <c r="D124" i="76"/>
  <c r="F123" i="76"/>
  <c r="E123" i="76"/>
  <c r="D123" i="76"/>
  <c r="F122" i="76"/>
  <c r="E122" i="76"/>
  <c r="G122" i="76" s="1"/>
  <c r="D122" i="76"/>
  <c r="F121" i="76"/>
  <c r="E121" i="76"/>
  <c r="D121" i="76"/>
  <c r="F120" i="76"/>
  <c r="E120" i="76"/>
  <c r="D120" i="76"/>
  <c r="F119" i="76"/>
  <c r="G119" i="76" s="1"/>
  <c r="H119" i="76" s="1"/>
  <c r="I119" i="76" s="1"/>
  <c r="E119" i="76"/>
  <c r="D119" i="76"/>
  <c r="F118" i="76"/>
  <c r="E118" i="76"/>
  <c r="D118" i="76"/>
  <c r="F117" i="76"/>
  <c r="E117" i="76"/>
  <c r="D117" i="76"/>
  <c r="F116" i="76"/>
  <c r="E116" i="76"/>
  <c r="D116" i="76"/>
  <c r="F115" i="76"/>
  <c r="E115" i="76"/>
  <c r="D115" i="76"/>
  <c r="F114" i="76"/>
  <c r="E114" i="76"/>
  <c r="G114" i="76" s="1"/>
  <c r="D114" i="76"/>
  <c r="F113" i="76"/>
  <c r="G113" i="76" s="1"/>
  <c r="H113" i="76" s="1"/>
  <c r="I113" i="76" s="1"/>
  <c r="E113" i="76"/>
  <c r="D113" i="76"/>
  <c r="F112" i="76"/>
  <c r="E112" i="76"/>
  <c r="D112" i="76"/>
  <c r="F111" i="76"/>
  <c r="E111" i="76"/>
  <c r="D111" i="76"/>
  <c r="F110" i="76"/>
  <c r="E110" i="76"/>
  <c r="G110" i="76" s="1"/>
  <c r="H110" i="76" s="1"/>
  <c r="I110" i="76" s="1"/>
  <c r="D110" i="76"/>
  <c r="F109" i="76"/>
  <c r="E109" i="76"/>
  <c r="D109" i="76"/>
  <c r="F108" i="76"/>
  <c r="E108" i="76"/>
  <c r="D108" i="76"/>
  <c r="F107" i="76"/>
  <c r="E107" i="76"/>
  <c r="D107" i="76"/>
  <c r="F106" i="76"/>
  <c r="E106" i="76"/>
  <c r="D106" i="76"/>
  <c r="F105" i="76"/>
  <c r="G105" i="76" s="1"/>
  <c r="E105" i="76"/>
  <c r="D105" i="76"/>
  <c r="F104" i="76"/>
  <c r="E104" i="76"/>
  <c r="D104" i="76"/>
  <c r="F103" i="76"/>
  <c r="E103" i="76"/>
  <c r="D103" i="76"/>
  <c r="F102" i="76"/>
  <c r="E102" i="76"/>
  <c r="D102" i="76"/>
  <c r="F101" i="76"/>
  <c r="E101" i="76"/>
  <c r="G101" i="76" s="1"/>
  <c r="D101" i="76"/>
  <c r="F100" i="76"/>
  <c r="E100" i="76"/>
  <c r="D100" i="76"/>
  <c r="F99" i="76"/>
  <c r="E99" i="76"/>
  <c r="D99" i="76"/>
  <c r="F98" i="76"/>
  <c r="E98" i="76"/>
  <c r="D98" i="76"/>
  <c r="F97" i="76"/>
  <c r="G97" i="76" s="1"/>
  <c r="H97" i="76" s="1"/>
  <c r="I97" i="76" s="1"/>
  <c r="E97" i="76"/>
  <c r="D97" i="76"/>
  <c r="F96" i="76"/>
  <c r="E96" i="76"/>
  <c r="D96" i="76"/>
  <c r="F95" i="76"/>
  <c r="G95" i="76" s="1"/>
  <c r="H95" i="76" s="1"/>
  <c r="I95" i="76" s="1"/>
  <c r="E95" i="76"/>
  <c r="D95" i="76"/>
  <c r="F94" i="76"/>
  <c r="E94" i="76"/>
  <c r="D94" i="76"/>
  <c r="F93" i="76"/>
  <c r="E93" i="76"/>
  <c r="D93" i="76"/>
  <c r="F92" i="76"/>
  <c r="E92" i="76"/>
  <c r="D92" i="76"/>
  <c r="F91" i="76"/>
  <c r="G91" i="76" s="1"/>
  <c r="E91" i="76"/>
  <c r="D91" i="76"/>
  <c r="F90" i="76"/>
  <c r="E90" i="76"/>
  <c r="G90" i="76" s="1"/>
  <c r="D90" i="76"/>
  <c r="F89" i="76"/>
  <c r="G89" i="76" s="1"/>
  <c r="E89" i="76"/>
  <c r="D89" i="76"/>
  <c r="F88" i="76"/>
  <c r="G88" i="76" s="1"/>
  <c r="E88" i="76"/>
  <c r="D88" i="76"/>
  <c r="G87" i="76"/>
  <c r="H87" i="76" s="1"/>
  <c r="I87" i="76" s="1"/>
  <c r="F87" i="76"/>
  <c r="E87" i="76"/>
  <c r="D87" i="76"/>
  <c r="F86" i="76"/>
  <c r="E86" i="76"/>
  <c r="D86" i="76"/>
  <c r="F85" i="76"/>
  <c r="E85" i="76"/>
  <c r="D85" i="76"/>
  <c r="F84" i="76"/>
  <c r="G84" i="76" s="1"/>
  <c r="E84" i="76"/>
  <c r="D84" i="76"/>
  <c r="G83" i="76"/>
  <c r="F83" i="76"/>
  <c r="E83" i="76"/>
  <c r="D83" i="76"/>
  <c r="F82" i="76"/>
  <c r="E82" i="76"/>
  <c r="D82" i="76"/>
  <c r="F81" i="76"/>
  <c r="E81" i="76"/>
  <c r="D81" i="76"/>
  <c r="F80" i="76"/>
  <c r="E80" i="76"/>
  <c r="D80" i="76"/>
  <c r="F79" i="76"/>
  <c r="G79" i="76" s="1"/>
  <c r="H79" i="76" s="1"/>
  <c r="I79" i="76" s="1"/>
  <c r="E79" i="76"/>
  <c r="D79" i="76"/>
  <c r="F78" i="76"/>
  <c r="G78" i="76" s="1"/>
  <c r="E78" i="76"/>
  <c r="D78" i="76"/>
  <c r="F77" i="76"/>
  <c r="E77" i="76"/>
  <c r="D77" i="76"/>
  <c r="F76" i="76"/>
  <c r="E76" i="76"/>
  <c r="D76" i="76"/>
  <c r="F75" i="76"/>
  <c r="E75" i="76"/>
  <c r="G75" i="76" s="1"/>
  <c r="D75" i="76"/>
  <c r="F54" i="76"/>
  <c r="E54" i="76"/>
  <c r="D54" i="76"/>
  <c r="F53" i="76"/>
  <c r="E53" i="76"/>
  <c r="D53" i="76"/>
  <c r="F52" i="76"/>
  <c r="E52" i="76"/>
  <c r="D52" i="76"/>
  <c r="F51" i="76"/>
  <c r="I51" i="76" s="1"/>
  <c r="E51" i="76"/>
  <c r="D51" i="76"/>
  <c r="D47" i="76"/>
  <c r="G34" i="76"/>
  <c r="H34" i="76" s="1"/>
  <c r="I34" i="76" s="1"/>
  <c r="G33" i="76"/>
  <c r="H33" i="76" s="1"/>
  <c r="I33" i="76" s="1"/>
  <c r="G32" i="76"/>
  <c r="H32" i="76" s="1"/>
  <c r="I32" i="76" s="1"/>
  <c r="G31" i="76"/>
  <c r="H31" i="76" s="1"/>
  <c r="I31" i="76" s="1"/>
  <c r="G30" i="76"/>
  <c r="H30" i="76" s="1"/>
  <c r="I30" i="76" s="1"/>
  <c r="AA69" i="74" a="1"/>
  <c r="AA69" i="74" s="1"/>
  <c r="AA73" i="74" s="1"/>
  <c r="Q23" i="77" s="1"/>
  <c r="S65" i="77" s="1"/>
  <c r="T65" i="77" s="1"/>
  <c r="Z69" i="74" a="1"/>
  <c r="Z69" i="74" s="1"/>
  <c r="Z73" i="74" s="1"/>
  <c r="P23" i="77" s="1"/>
  <c r="P65" i="77" s="1"/>
  <c r="Q65" i="77" s="1"/>
  <c r="Y69" i="74" a="1"/>
  <c r="Y69" i="74" s="1"/>
  <c r="Y73" i="74" s="1"/>
  <c r="X69" i="74" a="1"/>
  <c r="X69" i="74" s="1"/>
  <c r="X73" i="74" s="1"/>
  <c r="W69" i="74" a="1"/>
  <c r="W69" i="74" s="1"/>
  <c r="W73" i="74" s="1"/>
  <c r="V69" i="74" a="1"/>
  <c r="V69" i="74" s="1"/>
  <c r="V73" i="74" s="1"/>
  <c r="AA49" i="74" a="1"/>
  <c r="AA49" i="74" s="1"/>
  <c r="AA53" i="74" s="1"/>
  <c r="Z49" i="74" a="1"/>
  <c r="Z49" i="74" s="1"/>
  <c r="Z53" i="74" s="1"/>
  <c r="Y49" i="74" a="1"/>
  <c r="Y49" i="74" s="1"/>
  <c r="Y53" i="74" s="1"/>
  <c r="X49" i="74" a="1"/>
  <c r="X49" i="74" s="1"/>
  <c r="X53" i="74" s="1"/>
  <c r="W49" i="74" a="1"/>
  <c r="W49" i="74" s="1"/>
  <c r="W53" i="74" s="1"/>
  <c r="V49" i="74" a="1"/>
  <c r="V49" i="74" s="1"/>
  <c r="V53" i="74" s="1"/>
  <c r="AA13" i="74" a="1"/>
  <c r="AA13" i="74" s="1"/>
  <c r="AA17" i="74" s="1"/>
  <c r="Z13" i="74" a="1"/>
  <c r="Z13" i="74" s="1"/>
  <c r="Z17" i="74" s="1"/>
  <c r="Y13" i="74" a="1"/>
  <c r="Y13" i="74" s="1"/>
  <c r="Y17" i="74" s="1"/>
  <c r="X13" i="74" a="1"/>
  <c r="X13" i="74" s="1"/>
  <c r="X17" i="74" s="1"/>
  <c r="W13" i="74" a="1"/>
  <c r="W13" i="74" s="1"/>
  <c r="W17" i="74" s="1"/>
  <c r="V13" i="74" a="1"/>
  <c r="V13" i="74" s="1"/>
  <c r="V17" i="74" s="1"/>
  <c r="AU10" i="70"/>
  <c r="AT10" i="70"/>
  <c r="AS10" i="70"/>
  <c r="AR10" i="70"/>
  <c r="AQ10" i="70"/>
  <c r="AP10" i="70"/>
  <c r="AN10" i="70"/>
  <c r="AU9" i="70"/>
  <c r="AT9" i="70"/>
  <c r="AS9" i="70"/>
  <c r="AR9" i="70"/>
  <c r="AQ9" i="70"/>
  <c r="AP9" i="70"/>
  <c r="AO9" i="70"/>
  <c r="AN9" i="70"/>
  <c r="AU8" i="70"/>
  <c r="AT8" i="70"/>
  <c r="AS8" i="70"/>
  <c r="AR8" i="70"/>
  <c r="AQ8" i="70"/>
  <c r="AP8" i="70"/>
  <c r="AO8" i="70"/>
  <c r="AN8" i="70"/>
  <c r="K17" i="70"/>
  <c r="L17" i="70"/>
  <c r="K18" i="70"/>
  <c r="L18" i="70"/>
  <c r="K19" i="70"/>
  <c r="L19" i="70"/>
  <c r="AI10" i="70"/>
  <c r="AH10" i="70"/>
  <c r="AG10" i="70"/>
  <c r="AF10" i="70"/>
  <c r="AE10" i="70"/>
  <c r="AD10" i="70"/>
  <c r="AC10" i="70"/>
  <c r="AI9" i="70"/>
  <c r="AH9" i="70"/>
  <c r="AG9" i="70"/>
  <c r="AF9" i="70"/>
  <c r="AE9" i="70"/>
  <c r="AD9" i="70"/>
  <c r="AC9" i="70"/>
  <c r="AI8" i="70"/>
  <c r="AH8" i="70"/>
  <c r="AG8" i="70"/>
  <c r="AF8" i="70"/>
  <c r="AE8" i="70"/>
  <c r="AD8" i="70"/>
  <c r="AC8" i="70"/>
  <c r="U69" i="74" a="1"/>
  <c r="U69" i="74" s="1"/>
  <c r="U73" i="74" s="1"/>
  <c r="Q23" i="76" s="1"/>
  <c r="S65" i="76" s="1"/>
  <c r="T65" i="76" s="1"/>
  <c r="T69" i="74" a="1"/>
  <c r="T69" i="74" s="1"/>
  <c r="T73" i="74" s="1"/>
  <c r="P23" i="76" s="1"/>
  <c r="P65" i="76" s="1"/>
  <c r="Q65" i="76" s="1"/>
  <c r="S69" i="74" a="1"/>
  <c r="S69" i="74" s="1"/>
  <c r="S73" i="74" s="1"/>
  <c r="O23" i="76" s="1"/>
  <c r="M65" i="76" s="1"/>
  <c r="N65" i="76" s="1"/>
  <c r="R69" i="74" a="1"/>
  <c r="R69" i="74" s="1"/>
  <c r="R73" i="74" s="1"/>
  <c r="Q69" i="74" a="1"/>
  <c r="Q69" i="74" s="1"/>
  <c r="Q73" i="74" s="1"/>
  <c r="P69" i="74" a="1"/>
  <c r="P69" i="74" s="1"/>
  <c r="P73" i="74" s="1"/>
  <c r="L23" i="76" s="1"/>
  <c r="D65" i="76" s="1"/>
  <c r="E65" i="76" s="1"/>
  <c r="U49" i="74" a="1"/>
  <c r="U49" i="74" s="1"/>
  <c r="U53" i="74" s="1"/>
  <c r="Q22" i="76" s="1"/>
  <c r="S64" i="76" s="1"/>
  <c r="T64" i="76" s="1"/>
  <c r="T49" i="74" a="1"/>
  <c r="T49" i="74" s="1"/>
  <c r="T53" i="74" s="1"/>
  <c r="S49" i="74" a="1"/>
  <c r="S49" i="74" s="1"/>
  <c r="S53" i="74" s="1"/>
  <c r="R49" i="74" a="1"/>
  <c r="R49" i="74" s="1"/>
  <c r="R53" i="74" s="1"/>
  <c r="Q49" i="74" a="1"/>
  <c r="Q49" i="74" s="1"/>
  <c r="Q53" i="74" s="1"/>
  <c r="P49" i="74" a="1"/>
  <c r="P49" i="74" s="1"/>
  <c r="P53" i="74" s="1"/>
  <c r="U13" i="74" a="1"/>
  <c r="U13" i="74" s="1"/>
  <c r="U17" i="74" s="1"/>
  <c r="T13" i="74" a="1"/>
  <c r="T13" i="74" s="1"/>
  <c r="T17" i="74" s="1"/>
  <c r="S13" i="74" a="1"/>
  <c r="S13" i="74" s="1"/>
  <c r="S17" i="74" s="1"/>
  <c r="R13" i="74" a="1"/>
  <c r="R13" i="74" s="1"/>
  <c r="R17" i="74" s="1"/>
  <c r="Q13" i="74" a="1"/>
  <c r="Q13" i="74" s="1"/>
  <c r="Q17" i="74" s="1"/>
  <c r="P13" i="74" a="1"/>
  <c r="P13" i="74" s="1"/>
  <c r="P17" i="74" s="1"/>
  <c r="O69" i="74" a="1"/>
  <c r="O69" i="74" s="1"/>
  <c r="O73" i="74" s="1"/>
  <c r="U23" i="78" s="1"/>
  <c r="Y65" i="78" s="1"/>
  <c r="Z65" i="78" s="1"/>
  <c r="N69" i="74" a="1"/>
  <c r="N69" i="74" s="1"/>
  <c r="N73" i="74" s="1"/>
  <c r="T23" i="78" s="1"/>
  <c r="W65" i="78" s="1"/>
  <c r="M69" i="74" a="1"/>
  <c r="M69" i="74" s="1"/>
  <c r="M73" i="74" s="1"/>
  <c r="S23" i="78" s="1"/>
  <c r="T65" i="78" s="1"/>
  <c r="L69" i="74" a="1"/>
  <c r="L69" i="74" s="1"/>
  <c r="L73" i="74" s="1"/>
  <c r="R23" i="78" s="1"/>
  <c r="Q65" i="78" s="1"/>
  <c r="K69" i="74" a="1"/>
  <c r="K69" i="74" s="1"/>
  <c r="K73" i="74" s="1"/>
  <c r="Q23" i="78" s="1"/>
  <c r="N65" i="78" s="1"/>
  <c r="J69" i="74" a="1"/>
  <c r="J69" i="74" s="1"/>
  <c r="J73" i="74" s="1"/>
  <c r="P23" i="78" s="1"/>
  <c r="K65" i="78" s="1"/>
  <c r="I69" i="74" a="1"/>
  <c r="I69" i="74" s="1"/>
  <c r="I73" i="74" s="1"/>
  <c r="O23" i="78" s="1"/>
  <c r="H65" i="78" s="1"/>
  <c r="H69" i="74" a="1"/>
  <c r="H69" i="74" s="1"/>
  <c r="H73" i="74" s="1"/>
  <c r="N23" i="78" s="1"/>
  <c r="E65" i="78" s="1"/>
  <c r="N44" i="81" a="1"/>
  <c r="N44" i="79" a="1"/>
  <c r="N44" i="82" a="1"/>
  <c r="N44" i="78" a="1"/>
  <c r="BS39" i="94" l="1"/>
  <c r="BK39" i="94"/>
  <c r="H110" i="94"/>
  <c r="BU44" i="94" s="1"/>
  <c r="BM128" i="94" s="1"/>
  <c r="P11" i="94"/>
  <c r="P39" i="94"/>
  <c r="CD15" i="94"/>
  <c r="H107" i="94"/>
  <c r="I107" i="94"/>
  <c r="I111" i="94"/>
  <c r="BU65" i="94" s="1"/>
  <c r="BR129" i="94" s="1"/>
  <c r="H8" i="94"/>
  <c r="I8" i="94"/>
  <c r="CE12" i="94"/>
  <c r="CA8" i="94"/>
  <c r="CD12" i="94"/>
  <c r="P45" i="94"/>
  <c r="BZ8" i="94"/>
  <c r="P12" i="94"/>
  <c r="R12" i="94"/>
  <c r="R88" i="94"/>
  <c r="R90" i="94" s="1"/>
  <c r="CE34" i="94"/>
  <c r="CE26" i="94"/>
  <c r="R92" i="94"/>
  <c r="BN71" i="94" s="1"/>
  <c r="O92" i="94"/>
  <c r="BN18" i="94" s="1"/>
  <c r="F88" i="94"/>
  <c r="F91" i="94" s="1"/>
  <c r="CA30" i="94"/>
  <c r="CD34" i="94"/>
  <c r="R55" i="94"/>
  <c r="R61" i="94" s="1"/>
  <c r="BM73" i="94" s="1"/>
  <c r="CD26" i="94"/>
  <c r="F55" i="94"/>
  <c r="F60" i="94" s="1"/>
  <c r="BI19" i="94" s="1"/>
  <c r="BZ30" i="94"/>
  <c r="R26" i="94"/>
  <c r="P26" i="94"/>
  <c r="O26" i="94"/>
  <c r="Q26" i="94"/>
  <c r="F27" i="94"/>
  <c r="AR39" i="94"/>
  <c r="AR44" i="94" s="1"/>
  <c r="BP44" i="94" s="1"/>
  <c r="CG17" i="94"/>
  <c r="CG9" i="94"/>
  <c r="CF17" i="94"/>
  <c r="AR6" i="94"/>
  <c r="AR11" i="94" s="1"/>
  <c r="BO44" i="94" s="1"/>
  <c r="CF9" i="94"/>
  <c r="CG28" i="94"/>
  <c r="CC24" i="94"/>
  <c r="CF28" i="94"/>
  <c r="CB24" i="94"/>
  <c r="I110" i="94"/>
  <c r="BU64" i="94" s="1"/>
  <c r="BR128" i="94" s="1"/>
  <c r="CE11" i="94"/>
  <c r="Q77" i="94"/>
  <c r="BN44" i="94" s="1"/>
  <c r="CA15" i="94"/>
  <c r="CD11" i="94"/>
  <c r="O44" i="94"/>
  <c r="BM11" i="94" s="1"/>
  <c r="P44" i="94"/>
  <c r="G39" i="94"/>
  <c r="G44" i="94" s="1"/>
  <c r="BZ15" i="94"/>
  <c r="O11" i="94"/>
  <c r="Q11" i="94"/>
  <c r="R11" i="94"/>
  <c r="Q88" i="94"/>
  <c r="Q92" i="94" s="1"/>
  <c r="BN49" i="94" s="1"/>
  <c r="CE33" i="94"/>
  <c r="CE25" i="94"/>
  <c r="R91" i="94"/>
  <c r="BN70" i="94" s="1"/>
  <c r="Q91" i="94"/>
  <c r="BN48" i="94" s="1"/>
  <c r="Q55" i="94"/>
  <c r="Q58" i="94" s="1"/>
  <c r="BM48" i="94" s="1"/>
  <c r="CD33" i="94"/>
  <c r="CD25" i="94"/>
  <c r="R25" i="94"/>
  <c r="P25" i="94"/>
  <c r="O25" i="94"/>
  <c r="Q25" i="94"/>
  <c r="CG8" i="94"/>
  <c r="AR41" i="94"/>
  <c r="CC12" i="94"/>
  <c r="CF8" i="94"/>
  <c r="AR8" i="94"/>
  <c r="CB12" i="94"/>
  <c r="CG27" i="94"/>
  <c r="AH55" i="94"/>
  <c r="AH61" i="94" s="1"/>
  <c r="CC31" i="94"/>
  <c r="CF27" i="94"/>
  <c r="AH22" i="94"/>
  <c r="AH26" i="94" s="1"/>
  <c r="CB31" i="94"/>
  <c r="P72" i="94"/>
  <c r="P78" i="94" s="1"/>
  <c r="CE15" i="94"/>
  <c r="H109" i="94"/>
  <c r="BU43" i="94" s="1"/>
  <c r="BM127" i="94" s="1"/>
  <c r="F109" i="94"/>
  <c r="BU10" i="94" s="1"/>
  <c r="I109" i="94"/>
  <c r="BU63" i="94" s="1"/>
  <c r="BR127" i="94" s="1"/>
  <c r="R72" i="94"/>
  <c r="R74" i="94" s="1"/>
  <c r="CE18" i="94"/>
  <c r="CE10" i="94"/>
  <c r="R76" i="94"/>
  <c r="BN63" i="94" s="1"/>
  <c r="CA14" i="94"/>
  <c r="F72" i="94"/>
  <c r="F76" i="94" s="1"/>
  <c r="BJ10" i="94" s="1"/>
  <c r="R39" i="94"/>
  <c r="R44" i="94" s="1"/>
  <c r="BM64" i="94" s="1"/>
  <c r="CD18" i="94"/>
  <c r="CD10" i="94"/>
  <c r="P43" i="94"/>
  <c r="BZ14" i="94"/>
  <c r="F39" i="94"/>
  <c r="F44" i="94" s="1"/>
  <c r="BI11" i="94" s="1"/>
  <c r="O10" i="94"/>
  <c r="Q10" i="94"/>
  <c r="P10" i="94"/>
  <c r="CE24" i="94"/>
  <c r="Q90" i="94"/>
  <c r="CA28" i="94"/>
  <c r="CD24" i="94"/>
  <c r="R57" i="94"/>
  <c r="BZ28" i="94"/>
  <c r="R24" i="94"/>
  <c r="Q24" i="94"/>
  <c r="I28" i="94"/>
  <c r="G28" i="94"/>
  <c r="CG15" i="94"/>
  <c r="AQ39" i="94"/>
  <c r="AQ43" i="94" s="1"/>
  <c r="CC11" i="94"/>
  <c r="AQ6" i="94"/>
  <c r="AQ10" i="94" s="1"/>
  <c r="CF15" i="94"/>
  <c r="CB11" i="94"/>
  <c r="AS55" i="94"/>
  <c r="AS61" i="94" s="1"/>
  <c r="BP73" i="94" s="1"/>
  <c r="CG34" i="94"/>
  <c r="CG26" i="94"/>
  <c r="AG55" i="94"/>
  <c r="AG58" i="94" s="1"/>
  <c r="CC30" i="94"/>
  <c r="CF34" i="94"/>
  <c r="AS22" i="94"/>
  <c r="AS24" i="94" s="1"/>
  <c r="CF26" i="94"/>
  <c r="AG22" i="94"/>
  <c r="AG25" i="94" s="1"/>
  <c r="CB30" i="94"/>
  <c r="I108" i="94"/>
  <c r="BU62" i="94" s="1"/>
  <c r="BR126" i="94" s="1"/>
  <c r="H108" i="94"/>
  <c r="BU42" i="94" s="1"/>
  <c r="BM126" i="94" s="1"/>
  <c r="F108" i="94"/>
  <c r="I127" i="94"/>
  <c r="BU73" i="94" s="1"/>
  <c r="BR137" i="94" s="1"/>
  <c r="G127" i="94"/>
  <c r="Q72" i="94"/>
  <c r="Q76" i="94" s="1"/>
  <c r="BN43" i="94" s="1"/>
  <c r="CE17" i="94"/>
  <c r="CE9" i="94"/>
  <c r="Q75" i="94"/>
  <c r="BN42" i="94" s="1"/>
  <c r="R75" i="94"/>
  <c r="BN62" i="94" s="1"/>
  <c r="CD17" i="94"/>
  <c r="Q39" i="94"/>
  <c r="Q44" i="94" s="1"/>
  <c r="BM44" i="94" s="1"/>
  <c r="CD9" i="94"/>
  <c r="P42" i="94"/>
  <c r="O9" i="94"/>
  <c r="Q9" i="94"/>
  <c r="R9" i="94"/>
  <c r="P9" i="94"/>
  <c r="P14" i="94" s="1"/>
  <c r="CE31" i="94"/>
  <c r="P88" i="94"/>
  <c r="P91" i="94" s="1"/>
  <c r="CA27" i="94"/>
  <c r="F93" i="94"/>
  <c r="BJ19" i="94" s="1"/>
  <c r="P55" i="94"/>
  <c r="P60" i="94" s="1"/>
  <c r="CD31" i="94"/>
  <c r="BZ27" i="94"/>
  <c r="H27" i="94"/>
  <c r="G27" i="94"/>
  <c r="I27" i="94"/>
  <c r="AP39" i="94"/>
  <c r="AP42" i="94" s="1"/>
  <c r="CG14" i="94"/>
  <c r="AJ39" i="94"/>
  <c r="AJ43" i="94" s="1"/>
  <c r="BL63" i="94" s="1"/>
  <c r="CC18" i="94"/>
  <c r="CC10" i="94"/>
  <c r="AI43" i="94"/>
  <c r="BL43" i="94" s="1"/>
  <c r="CF14" i="94"/>
  <c r="AP6" i="94"/>
  <c r="AP11" i="94" s="1"/>
  <c r="BO11" i="94" s="1"/>
  <c r="CB18" i="94"/>
  <c r="AJ6" i="94"/>
  <c r="AJ9" i="94" s="1"/>
  <c r="BK62" i="94" s="1"/>
  <c r="CB10" i="94"/>
  <c r="AH10" i="94"/>
  <c r="AR55" i="94"/>
  <c r="AR60" i="94" s="1"/>
  <c r="BP50" i="94" s="1"/>
  <c r="CG33" i="94"/>
  <c r="CG25" i="94"/>
  <c r="AR58" i="94"/>
  <c r="BP48" i="94" s="1"/>
  <c r="CF33" i="94"/>
  <c r="AR22" i="94"/>
  <c r="AR27" i="94" s="1"/>
  <c r="BO50" i="94" s="1"/>
  <c r="CF25" i="94"/>
  <c r="G126" i="94"/>
  <c r="I126" i="94"/>
  <c r="BU72" i="94" s="1"/>
  <c r="BR136" i="94" s="1"/>
  <c r="H126" i="94"/>
  <c r="BU50" i="94" s="1"/>
  <c r="BM136" i="94" s="1"/>
  <c r="F126" i="94"/>
  <c r="BU19" i="94" s="1"/>
  <c r="CE8" i="94"/>
  <c r="Q74" i="94"/>
  <c r="CA12" i="94"/>
  <c r="CD8" i="94"/>
  <c r="Q41" i="94"/>
  <c r="BZ12" i="94"/>
  <c r="Q8" i="94"/>
  <c r="R8" i="94"/>
  <c r="R14" i="94" s="1"/>
  <c r="G12" i="94"/>
  <c r="I12" i="94"/>
  <c r="O88" i="94"/>
  <c r="O91" i="94" s="1"/>
  <c r="CE30" i="94"/>
  <c r="CA34" i="94"/>
  <c r="I88" i="94"/>
  <c r="I90" i="94" s="1"/>
  <c r="CA26" i="94"/>
  <c r="F92" i="94"/>
  <c r="BJ18" i="94" s="1"/>
  <c r="I92" i="94"/>
  <c r="BJ71" i="94" s="1"/>
  <c r="O55" i="94"/>
  <c r="O59" i="94" s="1"/>
  <c r="BM18" i="94" s="1"/>
  <c r="CD30" i="94"/>
  <c r="I55" i="94"/>
  <c r="I58" i="94" s="1"/>
  <c r="BI70" i="94" s="1"/>
  <c r="BZ34" i="94"/>
  <c r="BZ26" i="94"/>
  <c r="F59" i="94"/>
  <c r="BI18" i="94" s="1"/>
  <c r="I59" i="94"/>
  <c r="BI71" i="94" s="1"/>
  <c r="G59" i="94"/>
  <c r="I26" i="94"/>
  <c r="H26" i="94"/>
  <c r="G26" i="94"/>
  <c r="F26" i="94"/>
  <c r="AI39" i="94"/>
  <c r="AI44" i="94" s="1"/>
  <c r="BL44" i="94" s="1"/>
  <c r="CC17" i="94"/>
  <c r="CC9" i="94"/>
  <c r="AJ42" i="94"/>
  <c r="BL62" i="94" s="1"/>
  <c r="CB17" i="94"/>
  <c r="AI6" i="94"/>
  <c r="AI10" i="94" s="1"/>
  <c r="BK43" i="94" s="1"/>
  <c r="CB9" i="94"/>
  <c r="CG24" i="94"/>
  <c r="AR57" i="94"/>
  <c r="CC28" i="94"/>
  <c r="CF24" i="94"/>
  <c r="CB28" i="94"/>
  <c r="AH28" i="94"/>
  <c r="CA11" i="94"/>
  <c r="F11" i="94"/>
  <c r="G11" i="94"/>
  <c r="H11" i="94"/>
  <c r="H88" i="94"/>
  <c r="H91" i="94" s="1"/>
  <c r="BJ48" i="94" s="1"/>
  <c r="CA33" i="94"/>
  <c r="CA25" i="94"/>
  <c r="H55" i="94"/>
  <c r="H59" i="94" s="1"/>
  <c r="BI49" i="94" s="1"/>
  <c r="BZ33" i="94"/>
  <c r="BZ25" i="94"/>
  <c r="G58" i="94"/>
  <c r="H25" i="94"/>
  <c r="I25" i="94"/>
  <c r="G25" i="94"/>
  <c r="F25" i="94"/>
  <c r="CG12" i="94"/>
  <c r="AQ45" i="94"/>
  <c r="CC8" i="94"/>
  <c r="AJ41" i="94"/>
  <c r="CF12" i="94"/>
  <c r="AQ12" i="94"/>
  <c r="CB8" i="94"/>
  <c r="AJ8" i="94"/>
  <c r="AQ55" i="94"/>
  <c r="AQ59" i="94" s="1"/>
  <c r="CG31" i="94"/>
  <c r="AH60" i="94"/>
  <c r="AJ60" i="94"/>
  <c r="BL72" i="94" s="1"/>
  <c r="CC27" i="94"/>
  <c r="CF31" i="94"/>
  <c r="AQ22" i="94"/>
  <c r="AQ28" i="94" s="1"/>
  <c r="CB27" i="94"/>
  <c r="AG27" i="94"/>
  <c r="BK19" i="94" s="1"/>
  <c r="AH27" i="94"/>
  <c r="BZ11" i="94"/>
  <c r="F110" i="94"/>
  <c r="BU11" i="94" s="1"/>
  <c r="H124" i="94"/>
  <c r="BU48" i="94" s="1"/>
  <c r="BM134" i="94" s="1"/>
  <c r="G124" i="94"/>
  <c r="F124" i="94"/>
  <c r="I124" i="94"/>
  <c r="BU70" i="94" s="1"/>
  <c r="BR134" i="94" s="1"/>
  <c r="O72" i="94"/>
  <c r="O77" i="94" s="1"/>
  <c r="BN11" i="94" s="1"/>
  <c r="CE14" i="94"/>
  <c r="I72" i="94"/>
  <c r="I75" i="94" s="1"/>
  <c r="BJ62" i="94" s="1"/>
  <c r="CA18" i="94"/>
  <c r="CA10" i="94"/>
  <c r="O39" i="94"/>
  <c r="O43" i="94" s="1"/>
  <c r="BM10" i="94" s="1"/>
  <c r="CD14" i="94"/>
  <c r="BZ18" i="94"/>
  <c r="I39" i="94"/>
  <c r="I43" i="94" s="1"/>
  <c r="BI63" i="94" s="1"/>
  <c r="BZ10" i="94"/>
  <c r="I11" i="94"/>
  <c r="H10" i="94"/>
  <c r="G10" i="94"/>
  <c r="F10" i="94"/>
  <c r="I10" i="94"/>
  <c r="H24" i="94"/>
  <c r="I24" i="94"/>
  <c r="CE28" i="94"/>
  <c r="CA24" i="94"/>
  <c r="H90" i="94"/>
  <c r="CD28" i="94"/>
  <c r="BZ24" i="94"/>
  <c r="I57" i="94"/>
  <c r="R28" i="94"/>
  <c r="P28" i="94"/>
  <c r="CG11" i="94"/>
  <c r="AP44" i="94"/>
  <c r="BP11" i="94" s="1"/>
  <c r="AQ44" i="94"/>
  <c r="CC15" i="94"/>
  <c r="AH39" i="94"/>
  <c r="AH44" i="94" s="1"/>
  <c r="AQ11" i="94"/>
  <c r="CF11" i="94"/>
  <c r="CB15" i="94"/>
  <c r="AH6" i="94"/>
  <c r="AH11" i="94" s="1"/>
  <c r="AP55" i="94"/>
  <c r="AP59" i="94" s="1"/>
  <c r="BP18" i="94" s="1"/>
  <c r="CG30" i="94"/>
  <c r="AJ55" i="94"/>
  <c r="AJ57" i="94" s="1"/>
  <c r="CC34" i="94"/>
  <c r="AG59" i="94"/>
  <c r="BL18" i="94" s="1"/>
  <c r="CC26" i="94"/>
  <c r="CF30" i="94"/>
  <c r="AP22" i="94"/>
  <c r="AP27" i="94" s="1"/>
  <c r="BO19" i="94" s="1"/>
  <c r="CB34" i="94"/>
  <c r="AJ22" i="94"/>
  <c r="AJ25" i="94" s="1"/>
  <c r="BK70" i="94" s="1"/>
  <c r="CB26" i="94"/>
  <c r="AG26" i="94"/>
  <c r="BK18" i="94" s="1"/>
  <c r="H125" i="94"/>
  <c r="BU49" i="94" s="1"/>
  <c r="BM135" i="94" s="1"/>
  <c r="G125" i="94"/>
  <c r="I125" i="94"/>
  <c r="BU71" i="94" s="1"/>
  <c r="BR135" i="94" s="1"/>
  <c r="F125" i="94"/>
  <c r="BU18" i="94" s="1"/>
  <c r="I123" i="94"/>
  <c r="H123" i="94"/>
  <c r="H72" i="94"/>
  <c r="H74" i="94" s="1"/>
  <c r="CA17" i="94"/>
  <c r="CA9" i="94"/>
  <c r="H39" i="94"/>
  <c r="H44" i="94" s="1"/>
  <c r="BI44" i="94" s="1"/>
  <c r="BZ17" i="94"/>
  <c r="BZ9" i="94"/>
  <c r="G42" i="94"/>
  <c r="I42" i="94"/>
  <c r="BI62" i="94" s="1"/>
  <c r="H9" i="94"/>
  <c r="G9" i="94"/>
  <c r="F9" i="94"/>
  <c r="I9" i="94"/>
  <c r="CE27" i="94"/>
  <c r="O93" i="94"/>
  <c r="BN19" i="94" s="1"/>
  <c r="Q93" i="94"/>
  <c r="BN50" i="94" s="1"/>
  <c r="P93" i="94"/>
  <c r="G88" i="94"/>
  <c r="G92" i="94" s="1"/>
  <c r="CA31" i="94"/>
  <c r="CD27" i="94"/>
  <c r="Q60" i="94"/>
  <c r="BM50" i="94" s="1"/>
  <c r="BZ31" i="94"/>
  <c r="G55" i="94"/>
  <c r="G61" i="94" s="1"/>
  <c r="R27" i="94"/>
  <c r="Q27" i="94"/>
  <c r="O27" i="94"/>
  <c r="P27" i="94"/>
  <c r="CG18" i="94"/>
  <c r="AS39" i="94"/>
  <c r="AS45" i="94" s="1"/>
  <c r="BP65" i="94" s="1"/>
  <c r="AP43" i="94"/>
  <c r="BP10" i="94" s="1"/>
  <c r="CG10" i="94"/>
  <c r="AS43" i="94"/>
  <c r="BP63" i="94" s="1"/>
  <c r="AG39" i="94"/>
  <c r="AG43" i="94" s="1"/>
  <c r="BL10" i="94" s="1"/>
  <c r="CC14" i="94"/>
  <c r="CF18" i="94"/>
  <c r="AS6" i="94"/>
  <c r="AS11" i="94" s="1"/>
  <c r="BO64" i="94" s="1"/>
  <c r="CF10" i="94"/>
  <c r="AP10" i="94"/>
  <c r="BO10" i="94" s="1"/>
  <c r="CB14" i="94"/>
  <c r="AG6" i="94"/>
  <c r="AG10" i="94" s="1"/>
  <c r="BK10" i="94" s="1"/>
  <c r="AI55" i="94"/>
  <c r="AI57" i="94" s="1"/>
  <c r="CC33" i="94"/>
  <c r="CC25" i="94"/>
  <c r="AH58" i="94"/>
  <c r="AI58" i="94"/>
  <c r="BL48" i="94" s="1"/>
  <c r="AJ58" i="94"/>
  <c r="BL70" i="94" s="1"/>
  <c r="CB33" i="94"/>
  <c r="AI22" i="94"/>
  <c r="AI25" i="94" s="1"/>
  <c r="BK48" i="94" s="1"/>
  <c r="CB25" i="94"/>
  <c r="AH25" i="94"/>
  <c r="N44" i="81"/>
  <c r="N44" i="79"/>
  <c r="N44" i="82"/>
  <c r="N44" i="78"/>
  <c r="G123" i="76"/>
  <c r="G131" i="76"/>
  <c r="H131" i="76" s="1"/>
  <c r="I131" i="76" s="1"/>
  <c r="G147" i="76"/>
  <c r="H147" i="76" s="1"/>
  <c r="H179" i="76"/>
  <c r="I179" i="76" s="1"/>
  <c r="G115" i="77"/>
  <c r="G144" i="77"/>
  <c r="H96" i="79"/>
  <c r="I96" i="79" s="1"/>
  <c r="H176" i="79"/>
  <c r="I176" i="79" s="1"/>
  <c r="H168" i="79"/>
  <c r="I168" i="79" s="1"/>
  <c r="H160" i="79"/>
  <c r="I160" i="79" s="1"/>
  <c r="H152" i="79"/>
  <c r="I152" i="79" s="1"/>
  <c r="H112" i="79"/>
  <c r="I112" i="79" s="1"/>
  <c r="H80" i="79"/>
  <c r="I80" i="79" s="1"/>
  <c r="G177" i="79"/>
  <c r="H177" i="79" s="1"/>
  <c r="I177" i="79" s="1"/>
  <c r="G161" i="79"/>
  <c r="H161" i="79" s="1"/>
  <c r="I161" i="79" s="1"/>
  <c r="G153" i="79"/>
  <c r="H153" i="79" s="1"/>
  <c r="I153" i="79" s="1"/>
  <c r="G145" i="79"/>
  <c r="H145" i="79" s="1"/>
  <c r="I145" i="79" s="1"/>
  <c r="G137" i="79"/>
  <c r="H137" i="79" s="1"/>
  <c r="I137" i="79" s="1"/>
  <c r="G129" i="79"/>
  <c r="H129" i="79" s="1"/>
  <c r="I129" i="79" s="1"/>
  <c r="G97" i="79"/>
  <c r="H97" i="79" s="1"/>
  <c r="I97" i="79" s="1"/>
  <c r="G81" i="79"/>
  <c r="H81" i="79" s="1"/>
  <c r="I81" i="79" s="1"/>
  <c r="I51" i="81"/>
  <c r="H159" i="81"/>
  <c r="I159" i="81" s="1"/>
  <c r="G125" i="83"/>
  <c r="H125" i="83" s="1"/>
  <c r="I125" i="83" s="1"/>
  <c r="J51" i="81"/>
  <c r="K51" i="81" s="1"/>
  <c r="H166" i="83"/>
  <c r="I166" i="83" s="1"/>
  <c r="G99" i="77"/>
  <c r="H99" i="77" s="1"/>
  <c r="G170" i="79"/>
  <c r="H170" i="79" s="1"/>
  <c r="I170" i="79" s="1"/>
  <c r="G154" i="79"/>
  <c r="H154" i="79" s="1"/>
  <c r="I154" i="79" s="1"/>
  <c r="G138" i="79"/>
  <c r="H138" i="79" s="1"/>
  <c r="I138" i="79" s="1"/>
  <c r="G106" i="79"/>
  <c r="H106" i="79" s="1"/>
  <c r="I106" i="79" s="1"/>
  <c r="G90" i="79"/>
  <c r="H90" i="79" s="1"/>
  <c r="I90" i="79" s="1"/>
  <c r="G148" i="82"/>
  <c r="H148" i="82" s="1"/>
  <c r="I148" i="82" s="1"/>
  <c r="G76" i="76"/>
  <c r="G153" i="76"/>
  <c r="H153" i="76" s="1"/>
  <c r="I153" i="76" s="1"/>
  <c r="G166" i="76"/>
  <c r="H166" i="76" s="1"/>
  <c r="I166" i="76" s="1"/>
  <c r="I53" i="77"/>
  <c r="J53" i="77" s="1"/>
  <c r="K53" i="77" s="1"/>
  <c r="G92" i="77"/>
  <c r="G139" i="77"/>
  <c r="H139" i="77" s="1"/>
  <c r="I139" i="77" s="1"/>
  <c r="G144" i="79"/>
  <c r="H144" i="79" s="1"/>
  <c r="I144" i="79" s="1"/>
  <c r="G124" i="83"/>
  <c r="G84" i="83"/>
  <c r="H84" i="83" s="1"/>
  <c r="I84" i="83" s="1"/>
  <c r="G153" i="81"/>
  <c r="H153" i="81" s="1"/>
  <c r="I153" i="81" s="1"/>
  <c r="G105" i="81"/>
  <c r="G159" i="83"/>
  <c r="H159" i="83" s="1"/>
  <c r="I159" i="83" s="1"/>
  <c r="G143" i="83"/>
  <c r="H143" i="83" s="1"/>
  <c r="I143" i="83" s="1"/>
  <c r="G127" i="83"/>
  <c r="H127" i="83" s="1"/>
  <c r="I127" i="83" s="1"/>
  <c r="G111" i="83"/>
  <c r="H111" i="83" s="1"/>
  <c r="I111" i="83" s="1"/>
  <c r="G95" i="83"/>
  <c r="H95" i="83" s="1"/>
  <c r="I95" i="83" s="1"/>
  <c r="G79" i="83"/>
  <c r="H79" i="83" s="1"/>
  <c r="I79" i="83" s="1"/>
  <c r="G112" i="77"/>
  <c r="H112" i="77" s="1"/>
  <c r="I112" i="77" s="1"/>
  <c r="G120" i="77"/>
  <c r="H120" i="77" s="1"/>
  <c r="I120" i="77" s="1"/>
  <c r="G178" i="79"/>
  <c r="G146" i="79"/>
  <c r="G130" i="79"/>
  <c r="G98" i="79"/>
  <c r="G82" i="79"/>
  <c r="H82" i="79" s="1"/>
  <c r="I82" i="79" s="1"/>
  <c r="G156" i="82"/>
  <c r="G84" i="82"/>
  <c r="H84" i="82" s="1"/>
  <c r="I84" i="82" s="1"/>
  <c r="H147" i="78"/>
  <c r="I147" i="78" s="1"/>
  <c r="G104" i="77"/>
  <c r="H104" i="77" s="1"/>
  <c r="I104" i="77" s="1"/>
  <c r="G137" i="81"/>
  <c r="G119" i="83"/>
  <c r="H119" i="83" s="1"/>
  <c r="I119" i="83" s="1"/>
  <c r="G107" i="77"/>
  <c r="I54" i="76"/>
  <c r="J54" i="76" s="1"/>
  <c r="G92" i="76"/>
  <c r="H92" i="76" s="1"/>
  <c r="G140" i="76"/>
  <c r="G148" i="76"/>
  <c r="G169" i="76"/>
  <c r="I51" i="77"/>
  <c r="G95" i="77"/>
  <c r="H95" i="77" s="1"/>
  <c r="I95" i="77" s="1"/>
  <c r="I53" i="78"/>
  <c r="J53" i="78" s="1"/>
  <c r="K53" i="78" s="1"/>
  <c r="G81" i="78"/>
  <c r="H81" i="78" s="1"/>
  <c r="G102" i="78"/>
  <c r="H102" i="78" s="1"/>
  <c r="I102" i="78" s="1"/>
  <c r="G115" i="78"/>
  <c r="H115" i="78" s="1"/>
  <c r="G123" i="78"/>
  <c r="G155" i="78"/>
  <c r="G160" i="78"/>
  <c r="H160" i="78" s="1"/>
  <c r="H76" i="83"/>
  <c r="I76" i="83" s="1"/>
  <c r="H92" i="82"/>
  <c r="I92" i="82" s="1"/>
  <c r="G133" i="77"/>
  <c r="H133" i="77" s="1"/>
  <c r="I133" i="77" s="1"/>
  <c r="I54" i="78"/>
  <c r="J54" i="78" s="1"/>
  <c r="G116" i="78"/>
  <c r="G161" i="81"/>
  <c r="G79" i="78"/>
  <c r="H79" i="78" s="1"/>
  <c r="G113" i="78"/>
  <c r="G121" i="78"/>
  <c r="H121" i="78" s="1"/>
  <c r="I121" i="78" s="1"/>
  <c r="G178" i="81"/>
  <c r="H178" i="81" s="1"/>
  <c r="G162" i="81"/>
  <c r="H162" i="81" s="1"/>
  <c r="I162" i="81" s="1"/>
  <c r="G138" i="81"/>
  <c r="H138" i="81" s="1"/>
  <c r="I138" i="81" s="1"/>
  <c r="G130" i="81"/>
  <c r="G122" i="81"/>
  <c r="H122" i="81" s="1"/>
  <c r="I122" i="81" s="1"/>
  <c r="G114" i="81"/>
  <c r="H114" i="81" s="1"/>
  <c r="I114" i="81" s="1"/>
  <c r="G106" i="81"/>
  <c r="H106" i="81" s="1"/>
  <c r="I106" i="81" s="1"/>
  <c r="G136" i="81"/>
  <c r="G81" i="76"/>
  <c r="H81" i="76" s="1"/>
  <c r="I81" i="76" s="1"/>
  <c r="G107" i="76"/>
  <c r="H107" i="76" s="1"/>
  <c r="I107" i="76" s="1"/>
  <c r="G115" i="76"/>
  <c r="H115" i="76" s="1"/>
  <c r="I115" i="76" s="1"/>
  <c r="G120" i="76"/>
  <c r="H120" i="76" s="1"/>
  <c r="I120" i="76" s="1"/>
  <c r="G128" i="76"/>
  <c r="H128" i="76" s="1"/>
  <c r="I128" i="76" s="1"/>
  <c r="G160" i="76"/>
  <c r="H160" i="76" s="1"/>
  <c r="H162" i="76"/>
  <c r="I162" i="76" s="1"/>
  <c r="H137" i="77"/>
  <c r="I137" i="77" s="1"/>
  <c r="G165" i="78"/>
  <c r="H165" i="78" s="1"/>
  <c r="G176" i="82"/>
  <c r="H176" i="82" s="1"/>
  <c r="G160" i="82"/>
  <c r="G152" i="82"/>
  <c r="G144" i="82"/>
  <c r="G120" i="82"/>
  <c r="G112" i="82"/>
  <c r="G104" i="82"/>
  <c r="H104" i="82" s="1"/>
  <c r="I104" i="82" s="1"/>
  <c r="G88" i="82"/>
  <c r="H88" i="82" s="1"/>
  <c r="G80" i="82"/>
  <c r="G160" i="81"/>
  <c r="G144" i="81"/>
  <c r="H144" i="81" s="1"/>
  <c r="I144" i="81" s="1"/>
  <c r="G104" i="81"/>
  <c r="H104" i="81" s="1"/>
  <c r="I104" i="81" s="1"/>
  <c r="G80" i="81"/>
  <c r="G140" i="83"/>
  <c r="H140" i="83" s="1"/>
  <c r="I140" i="83" s="1"/>
  <c r="I52" i="76"/>
  <c r="J52" i="76" s="1"/>
  <c r="K52" i="76" s="1"/>
  <c r="G80" i="76"/>
  <c r="H80" i="76" s="1"/>
  <c r="I80" i="76" s="1"/>
  <c r="G143" i="76"/>
  <c r="H143" i="76" s="1"/>
  <c r="I143" i="76" s="1"/>
  <c r="G164" i="76"/>
  <c r="G149" i="77"/>
  <c r="H149" i="77" s="1"/>
  <c r="I149" i="77" s="1"/>
  <c r="G106" i="78"/>
  <c r="H106" i="78" s="1"/>
  <c r="G119" i="78"/>
  <c r="H119" i="78" s="1"/>
  <c r="I119" i="78" s="1"/>
  <c r="G135" i="78"/>
  <c r="H135" i="78" s="1"/>
  <c r="G172" i="78"/>
  <c r="H172" i="78" s="1"/>
  <c r="I172" i="78" s="1"/>
  <c r="G166" i="79"/>
  <c r="H166" i="79" s="1"/>
  <c r="G118" i="79"/>
  <c r="H118" i="79" s="1"/>
  <c r="I118" i="79" s="1"/>
  <c r="G110" i="79"/>
  <c r="H110" i="79" s="1"/>
  <c r="I110" i="79" s="1"/>
  <c r="G102" i="79"/>
  <c r="G86" i="79"/>
  <c r="H86" i="79" s="1"/>
  <c r="G78" i="79"/>
  <c r="I54" i="81"/>
  <c r="J54" i="81" s="1"/>
  <c r="H174" i="81"/>
  <c r="I174" i="81" s="1"/>
  <c r="G87" i="81"/>
  <c r="H87" i="81" s="1"/>
  <c r="I87" i="81" s="1"/>
  <c r="G83" i="83"/>
  <c r="G132" i="78"/>
  <c r="G168" i="81"/>
  <c r="H168" i="81" s="1"/>
  <c r="I168" i="81" s="1"/>
  <c r="G152" i="81"/>
  <c r="H152" i="81" s="1"/>
  <c r="I152" i="81" s="1"/>
  <c r="G112" i="81"/>
  <c r="H112" i="81" s="1"/>
  <c r="I112" i="81" s="1"/>
  <c r="G96" i="81"/>
  <c r="Y39" i="74" a="1"/>
  <c r="Y39" i="74" s="1"/>
  <c r="G85" i="76"/>
  <c r="H85" i="76" s="1"/>
  <c r="H122" i="76"/>
  <c r="I122" i="76" s="1"/>
  <c r="G172" i="76"/>
  <c r="H172" i="76" s="1"/>
  <c r="I172" i="76" s="1"/>
  <c r="I54" i="77"/>
  <c r="J54" i="77" s="1"/>
  <c r="K54" i="77" s="1"/>
  <c r="G127" i="78"/>
  <c r="H158" i="81"/>
  <c r="I158" i="81" s="1"/>
  <c r="G167" i="81"/>
  <c r="H167" i="81" s="1"/>
  <c r="I167" i="81" s="1"/>
  <c r="G111" i="81"/>
  <c r="G96" i="76"/>
  <c r="H96" i="76" s="1"/>
  <c r="I96" i="76" s="1"/>
  <c r="G109" i="76"/>
  <c r="G130" i="76"/>
  <c r="H130" i="76" s="1"/>
  <c r="I130" i="76" s="1"/>
  <c r="G154" i="76"/>
  <c r="G113" i="77"/>
  <c r="H113" i="77" s="1"/>
  <c r="G116" i="77"/>
  <c r="G121" i="77"/>
  <c r="H121" i="77" s="1"/>
  <c r="I121" i="77" s="1"/>
  <c r="G124" i="77"/>
  <c r="H124" i="77" s="1"/>
  <c r="G157" i="77"/>
  <c r="H157" i="77" s="1"/>
  <c r="I157" i="77" s="1"/>
  <c r="G175" i="77"/>
  <c r="G96" i="78"/>
  <c r="G114" i="78"/>
  <c r="G122" i="78"/>
  <c r="G125" i="78"/>
  <c r="G138" i="78"/>
  <c r="G151" i="78"/>
  <c r="H151" i="78" s="1"/>
  <c r="I151" i="78" s="1"/>
  <c r="H157" i="78"/>
  <c r="I157" i="78" s="1"/>
  <c r="BI31" i="70"/>
  <c r="BI28" i="70"/>
  <c r="I52" i="79"/>
  <c r="G75" i="79"/>
  <c r="H75" i="79" s="1"/>
  <c r="I75" i="79" s="1"/>
  <c r="G172" i="79"/>
  <c r="H172" i="79" s="1"/>
  <c r="I172" i="79" s="1"/>
  <c r="G164" i="79"/>
  <c r="G156" i="79"/>
  <c r="H156" i="79" s="1"/>
  <c r="I156" i="79" s="1"/>
  <c r="G148" i="79"/>
  <c r="H148" i="79" s="1"/>
  <c r="I148" i="79" s="1"/>
  <c r="G132" i="79"/>
  <c r="H132" i="79" s="1"/>
  <c r="I132" i="79" s="1"/>
  <c r="G124" i="79"/>
  <c r="H124" i="79" s="1"/>
  <c r="I124" i="79" s="1"/>
  <c r="G108" i="79"/>
  <c r="H108" i="79" s="1"/>
  <c r="I108" i="79" s="1"/>
  <c r="G92" i="79"/>
  <c r="G84" i="79"/>
  <c r="G76" i="79"/>
  <c r="H76" i="79" s="1"/>
  <c r="G157" i="79"/>
  <c r="G149" i="79"/>
  <c r="H149" i="79" s="1"/>
  <c r="G141" i="79"/>
  <c r="G133" i="79"/>
  <c r="G165" i="81"/>
  <c r="G157" i="81"/>
  <c r="G109" i="81"/>
  <c r="G85" i="81"/>
  <c r="H136" i="83"/>
  <c r="I136" i="83" s="1"/>
  <c r="G177" i="82"/>
  <c r="H177" i="82" s="1"/>
  <c r="G169" i="82"/>
  <c r="H169" i="82" s="1"/>
  <c r="I169" i="82" s="1"/>
  <c r="G161" i="82"/>
  <c r="H161" i="82" s="1"/>
  <c r="I161" i="82" s="1"/>
  <c r="G153" i="82"/>
  <c r="H153" i="82" s="1"/>
  <c r="I153" i="82" s="1"/>
  <c r="G145" i="82"/>
  <c r="H145" i="82" s="1"/>
  <c r="I145" i="82" s="1"/>
  <c r="G137" i="82"/>
  <c r="H137" i="82" s="1"/>
  <c r="I137" i="82" s="1"/>
  <c r="G121" i="82"/>
  <c r="H121" i="82" s="1"/>
  <c r="I121" i="82" s="1"/>
  <c r="G113" i="82"/>
  <c r="H113" i="82" s="1"/>
  <c r="I113" i="82" s="1"/>
  <c r="G105" i="82"/>
  <c r="H105" i="82" s="1"/>
  <c r="I105" i="82" s="1"/>
  <c r="G89" i="82"/>
  <c r="H89" i="82" s="1"/>
  <c r="I89" i="82" s="1"/>
  <c r="G178" i="82"/>
  <c r="G154" i="82"/>
  <c r="H154" i="82" s="1"/>
  <c r="I154" i="82" s="1"/>
  <c r="G146" i="82"/>
  <c r="H146" i="82" s="1"/>
  <c r="I146" i="82" s="1"/>
  <c r="G138" i="82"/>
  <c r="H138" i="82" s="1"/>
  <c r="I138" i="82" s="1"/>
  <c r="G130" i="82"/>
  <c r="H130" i="82" s="1"/>
  <c r="I130" i="82" s="1"/>
  <c r="G114" i="82"/>
  <c r="H114" i="82" s="1"/>
  <c r="G106" i="82"/>
  <c r="H106" i="82" s="1"/>
  <c r="I106" i="82" s="1"/>
  <c r="G98" i="82"/>
  <c r="H98" i="82" s="1"/>
  <c r="I98" i="82" s="1"/>
  <c r="G90" i="82"/>
  <c r="H90" i="82" s="1"/>
  <c r="I90" i="82" s="1"/>
  <c r="G82" i="82"/>
  <c r="H82" i="82" s="1"/>
  <c r="I82" i="82" s="1"/>
  <c r="H175" i="82"/>
  <c r="I175" i="82" s="1"/>
  <c r="G167" i="82"/>
  <c r="H167" i="82" s="1"/>
  <c r="I167" i="82" s="1"/>
  <c r="G159" i="82"/>
  <c r="H159" i="82" s="1"/>
  <c r="I159" i="82" s="1"/>
  <c r="G151" i="82"/>
  <c r="H151" i="82" s="1"/>
  <c r="I151" i="82" s="1"/>
  <c r="G143" i="82"/>
  <c r="H143" i="82" s="1"/>
  <c r="I143" i="82" s="1"/>
  <c r="G135" i="82"/>
  <c r="G127" i="82"/>
  <c r="G119" i="82"/>
  <c r="H119" i="82" s="1"/>
  <c r="I119" i="82" s="1"/>
  <c r="G111" i="82"/>
  <c r="G95" i="82"/>
  <c r="H95" i="82" s="1"/>
  <c r="I53" i="82"/>
  <c r="J53" i="82" s="1"/>
  <c r="H87" i="82"/>
  <c r="I87" i="82" s="1"/>
  <c r="G164" i="82"/>
  <c r="G140" i="82"/>
  <c r="H140" i="82" s="1"/>
  <c r="I140" i="82" s="1"/>
  <c r="G124" i="82"/>
  <c r="G108" i="82"/>
  <c r="G76" i="82"/>
  <c r="N22" i="76"/>
  <c r="J64" i="76" s="1"/>
  <c r="K64" i="76" s="1"/>
  <c r="N22" i="82"/>
  <c r="J64" i="82" s="1"/>
  <c r="K64" i="82" s="1"/>
  <c r="L23" i="77"/>
  <c r="D65" i="77" s="1"/>
  <c r="E65" i="77" s="1"/>
  <c r="L23" i="83"/>
  <c r="D65" i="83" s="1"/>
  <c r="E65" i="83" s="1"/>
  <c r="H75" i="76"/>
  <c r="I75" i="76" s="1"/>
  <c r="G100" i="76"/>
  <c r="G108" i="76"/>
  <c r="H108" i="76" s="1"/>
  <c r="I108" i="76" s="1"/>
  <c r="G152" i="76"/>
  <c r="H152" i="76" s="1"/>
  <c r="G76" i="77"/>
  <c r="H76" i="77" s="1"/>
  <c r="I76" i="77" s="1"/>
  <c r="G131" i="78"/>
  <c r="H131" i="78" s="1"/>
  <c r="Q22" i="77"/>
  <c r="S64" i="77" s="1"/>
  <c r="T64" i="77" s="1"/>
  <c r="Q22" i="83"/>
  <c r="S64" i="83" s="1"/>
  <c r="T64" i="83" s="1"/>
  <c r="G97" i="78"/>
  <c r="G110" i="78"/>
  <c r="H113" i="78"/>
  <c r="I113" i="78" s="1"/>
  <c r="G118" i="78"/>
  <c r="H118" i="78" s="1"/>
  <c r="I118" i="78" s="1"/>
  <c r="G127" i="76"/>
  <c r="H127" i="76" s="1"/>
  <c r="G105" i="77"/>
  <c r="H105" i="77" s="1"/>
  <c r="I105" i="77" s="1"/>
  <c r="G110" i="77"/>
  <c r="H140" i="79"/>
  <c r="I140" i="79" s="1"/>
  <c r="G117" i="79"/>
  <c r="O23" i="82"/>
  <c r="M65" i="82" s="1"/>
  <c r="N65" i="82" s="1"/>
  <c r="G150" i="76"/>
  <c r="H150" i="76" s="1"/>
  <c r="I150" i="76" s="1"/>
  <c r="H88" i="76"/>
  <c r="I88" i="76" s="1"/>
  <c r="H148" i="76"/>
  <c r="I148" i="76" s="1"/>
  <c r="G86" i="76"/>
  <c r="H86" i="76" s="1"/>
  <c r="I86" i="76" s="1"/>
  <c r="G93" i="77"/>
  <c r="H93" i="77" s="1"/>
  <c r="I93" i="77" s="1"/>
  <c r="M22" i="76"/>
  <c r="G64" i="76" s="1"/>
  <c r="H64" i="76" s="1"/>
  <c r="M22" i="82"/>
  <c r="G64" i="82" s="1"/>
  <c r="H64" i="82" s="1"/>
  <c r="H128" i="77"/>
  <c r="I128" i="77" s="1"/>
  <c r="L22" i="76"/>
  <c r="D64" i="76" s="1"/>
  <c r="E64" i="76" s="1"/>
  <c r="L22" i="82"/>
  <c r="D64" i="82" s="1"/>
  <c r="E64" i="82" s="1"/>
  <c r="N23" i="76"/>
  <c r="J65" i="76" s="1"/>
  <c r="K65" i="76" s="1"/>
  <c r="N23" i="82"/>
  <c r="J65" i="82" s="1"/>
  <c r="K65" i="82" s="1"/>
  <c r="P22" i="77"/>
  <c r="P64" i="77" s="1"/>
  <c r="Q64" i="77" s="1"/>
  <c r="P22" i="83"/>
  <c r="P64" i="83" s="1"/>
  <c r="Q64" i="83" s="1"/>
  <c r="G118" i="76"/>
  <c r="H118" i="76" s="1"/>
  <c r="G141" i="76"/>
  <c r="H141" i="76" s="1"/>
  <c r="I141" i="76" s="1"/>
  <c r="G167" i="76"/>
  <c r="H167" i="76" s="1"/>
  <c r="I167" i="76" s="1"/>
  <c r="G81" i="77"/>
  <c r="H81" i="77" s="1"/>
  <c r="G103" i="77"/>
  <c r="H103" i="77" s="1"/>
  <c r="I103" i="77" s="1"/>
  <c r="G87" i="78"/>
  <c r="G100" i="78"/>
  <c r="H78" i="81"/>
  <c r="I78" i="81" s="1"/>
  <c r="G119" i="81"/>
  <c r="H119" i="81" s="1"/>
  <c r="I119" i="81" s="1"/>
  <c r="G79" i="81"/>
  <c r="H79" i="81" s="1"/>
  <c r="I79" i="81" s="1"/>
  <c r="G98" i="76"/>
  <c r="G134" i="76"/>
  <c r="H134" i="76" s="1"/>
  <c r="I134" i="76" s="1"/>
  <c r="G165" i="76"/>
  <c r="H165" i="76" s="1"/>
  <c r="I165" i="76" s="1"/>
  <c r="G128" i="77"/>
  <c r="I54" i="79"/>
  <c r="G134" i="81"/>
  <c r="P22" i="76"/>
  <c r="P64" i="76" s="1"/>
  <c r="Q64" i="76" s="1"/>
  <c r="P22" i="82"/>
  <c r="P64" i="82" s="1"/>
  <c r="Q64" i="82" s="1"/>
  <c r="L22" i="77"/>
  <c r="D64" i="77" s="1"/>
  <c r="E64" i="77" s="1"/>
  <c r="L22" i="83"/>
  <c r="D64" i="83" s="1"/>
  <c r="E64" i="83" s="1"/>
  <c r="N23" i="77"/>
  <c r="J65" i="77" s="1"/>
  <c r="K65" i="77" s="1"/>
  <c r="N23" i="83"/>
  <c r="J65" i="83" s="1"/>
  <c r="K65" i="83" s="1"/>
  <c r="G77" i="76"/>
  <c r="G82" i="76"/>
  <c r="G106" i="76"/>
  <c r="G116" i="76"/>
  <c r="H116" i="76" s="1"/>
  <c r="G132" i="76"/>
  <c r="H132" i="76" s="1"/>
  <c r="I132" i="76" s="1"/>
  <c r="G175" i="76"/>
  <c r="H175" i="76" s="1"/>
  <c r="G82" i="77"/>
  <c r="H82" i="77" s="1"/>
  <c r="I82" i="77" s="1"/>
  <c r="G89" i="77"/>
  <c r="H89" i="77" s="1"/>
  <c r="I89" i="77" s="1"/>
  <c r="G94" i="77"/>
  <c r="G123" i="77"/>
  <c r="H123" i="77" s="1"/>
  <c r="I123" i="77" s="1"/>
  <c r="G126" i="77"/>
  <c r="H126" i="77" s="1"/>
  <c r="I126" i="77" s="1"/>
  <c r="G136" i="77"/>
  <c r="H136" i="77" s="1"/>
  <c r="I52" i="78"/>
  <c r="G145" i="78"/>
  <c r="H145" i="78" s="1"/>
  <c r="I145" i="78" s="1"/>
  <c r="G178" i="83"/>
  <c r="H178" i="83" s="1"/>
  <c r="I178" i="83" s="1"/>
  <c r="G170" i="83"/>
  <c r="H170" i="83" s="1"/>
  <c r="I170" i="83" s="1"/>
  <c r="G162" i="83"/>
  <c r="H162" i="83" s="1"/>
  <c r="G154" i="83"/>
  <c r="G146" i="83"/>
  <c r="H146" i="83" s="1"/>
  <c r="I146" i="83" s="1"/>
  <c r="G138" i="83"/>
  <c r="H138" i="83" s="1"/>
  <c r="I138" i="83" s="1"/>
  <c r="G130" i="83"/>
  <c r="H130" i="83" s="1"/>
  <c r="I130" i="83" s="1"/>
  <c r="G122" i="83"/>
  <c r="G114" i="83"/>
  <c r="G106" i="83"/>
  <c r="H106" i="83" s="1"/>
  <c r="I106" i="83" s="1"/>
  <c r="G98" i="83"/>
  <c r="H98" i="83" s="1"/>
  <c r="I98" i="83" s="1"/>
  <c r="G90" i="83"/>
  <c r="H90" i="83" s="1"/>
  <c r="I90" i="83" s="1"/>
  <c r="G82" i="83"/>
  <c r="H82" i="83" s="1"/>
  <c r="I82" i="83" s="1"/>
  <c r="G98" i="77"/>
  <c r="H98" i="77" s="1"/>
  <c r="I98" i="77" s="1"/>
  <c r="G118" i="77"/>
  <c r="H118" i="77" s="1"/>
  <c r="G162" i="77"/>
  <c r="H162" i="77" s="1"/>
  <c r="I162" i="77" s="1"/>
  <c r="G92" i="78"/>
  <c r="G127" i="81"/>
  <c r="H127" i="81" s="1"/>
  <c r="I127" i="81" s="1"/>
  <c r="G95" i="81"/>
  <c r="H95" i="81" s="1"/>
  <c r="M23" i="77"/>
  <c r="G65" i="77" s="1"/>
  <c r="H65" i="77" s="1"/>
  <c r="M23" i="83"/>
  <c r="G65" i="83" s="1"/>
  <c r="H65" i="83" s="1"/>
  <c r="G139" i="76"/>
  <c r="H139" i="76" s="1"/>
  <c r="G155" i="76"/>
  <c r="H155" i="76" s="1"/>
  <c r="G143" i="77"/>
  <c r="H143" i="77" s="1"/>
  <c r="I143" i="77" s="1"/>
  <c r="G160" i="77"/>
  <c r="H160" i="77" s="1"/>
  <c r="I160" i="77" s="1"/>
  <c r="G171" i="78"/>
  <c r="H171" i="78" s="1"/>
  <c r="I171" i="78" s="1"/>
  <c r="H75" i="78"/>
  <c r="I75" i="78" s="1"/>
  <c r="M22" i="77"/>
  <c r="G64" i="77" s="1"/>
  <c r="H64" i="77" s="1"/>
  <c r="M22" i="83"/>
  <c r="G64" i="83" s="1"/>
  <c r="H64" i="83" s="1"/>
  <c r="O23" i="77"/>
  <c r="M65" i="77" s="1"/>
  <c r="N65" i="77" s="1"/>
  <c r="O23" i="83"/>
  <c r="M65" i="83" s="1"/>
  <c r="N65" i="83" s="1"/>
  <c r="H144" i="76"/>
  <c r="I144" i="76" s="1"/>
  <c r="J52" i="77"/>
  <c r="K52" i="77" s="1"/>
  <c r="H133" i="81"/>
  <c r="I133" i="81" s="1"/>
  <c r="Q22" i="82"/>
  <c r="S64" i="82" s="1"/>
  <c r="T64" i="82" s="1"/>
  <c r="G93" i="76"/>
  <c r="G103" i="76"/>
  <c r="H103" i="76" s="1"/>
  <c r="I103" i="76" s="1"/>
  <c r="G125" i="76"/>
  <c r="H125" i="76" s="1"/>
  <c r="I125" i="76" s="1"/>
  <c r="G96" i="77"/>
  <c r="H96" i="77" s="1"/>
  <c r="G82" i="78"/>
  <c r="H82" i="78" s="1"/>
  <c r="I82" i="78" s="1"/>
  <c r="G95" i="78"/>
  <c r="G150" i="78"/>
  <c r="H150" i="78" s="1"/>
  <c r="I150" i="78" s="1"/>
  <c r="G163" i="78"/>
  <c r="H163" i="78" s="1"/>
  <c r="I163" i="78" s="1"/>
  <c r="N22" i="77"/>
  <c r="J64" i="77" s="1"/>
  <c r="K64" i="77" s="1"/>
  <c r="N22" i="83"/>
  <c r="J64" i="83" s="1"/>
  <c r="K64" i="83" s="1"/>
  <c r="I53" i="76"/>
  <c r="J53" i="76" s="1"/>
  <c r="G99" i="76"/>
  <c r="H99" i="76" s="1"/>
  <c r="G121" i="76"/>
  <c r="G142" i="76"/>
  <c r="H142" i="76" s="1"/>
  <c r="I142" i="76" s="1"/>
  <c r="G151" i="76"/>
  <c r="H151" i="76" s="1"/>
  <c r="I151" i="76" s="1"/>
  <c r="G156" i="76"/>
  <c r="H156" i="76" s="1"/>
  <c r="I156" i="76" s="1"/>
  <c r="G171" i="76"/>
  <c r="H171" i="76" s="1"/>
  <c r="I171" i="76" s="1"/>
  <c r="G114" i="77"/>
  <c r="H114" i="77" s="1"/>
  <c r="I114" i="77" s="1"/>
  <c r="H164" i="77"/>
  <c r="I164" i="77" s="1"/>
  <c r="H169" i="77"/>
  <c r="I169" i="77" s="1"/>
  <c r="G104" i="78"/>
  <c r="H104" i="78" s="1"/>
  <c r="I104" i="78" s="1"/>
  <c r="G109" i="78"/>
  <c r="H100" i="82"/>
  <c r="I100" i="82" s="1"/>
  <c r="H165" i="82"/>
  <c r="I165" i="82" s="1"/>
  <c r="H157" i="82"/>
  <c r="I157" i="82" s="1"/>
  <c r="H149" i="82"/>
  <c r="I149" i="82" s="1"/>
  <c r="H109" i="82"/>
  <c r="I109" i="82" s="1"/>
  <c r="G174" i="82"/>
  <c r="G142" i="82"/>
  <c r="H142" i="82" s="1"/>
  <c r="G110" i="82"/>
  <c r="G78" i="82"/>
  <c r="H78" i="82" s="1"/>
  <c r="H160" i="83"/>
  <c r="I160" i="83" s="1"/>
  <c r="H144" i="83"/>
  <c r="I144" i="83" s="1"/>
  <c r="H128" i="83"/>
  <c r="I128" i="83" s="1"/>
  <c r="H112" i="83"/>
  <c r="I112" i="83" s="1"/>
  <c r="H96" i="83"/>
  <c r="I96" i="83" s="1"/>
  <c r="G177" i="77"/>
  <c r="H177" i="77" s="1"/>
  <c r="I177" i="77" s="1"/>
  <c r="H118" i="81"/>
  <c r="I118" i="81" s="1"/>
  <c r="G135" i="81"/>
  <c r="H135" i="81" s="1"/>
  <c r="I135" i="81" s="1"/>
  <c r="G103" i="81"/>
  <c r="H103" i="81" s="1"/>
  <c r="I103" i="81" s="1"/>
  <c r="O22" i="76"/>
  <c r="M64" i="76" s="1"/>
  <c r="N64" i="76" s="1"/>
  <c r="O22" i="82"/>
  <c r="M64" i="82" s="1"/>
  <c r="N64" i="82" s="1"/>
  <c r="H158" i="76"/>
  <c r="I158" i="76" s="1"/>
  <c r="G170" i="76"/>
  <c r="H170" i="76" s="1"/>
  <c r="G91" i="77"/>
  <c r="H91" i="77" s="1"/>
  <c r="I91" i="77" s="1"/>
  <c r="G138" i="77"/>
  <c r="H138" i="77" s="1"/>
  <c r="I138" i="77" s="1"/>
  <c r="G155" i="77"/>
  <c r="H155" i="77" s="1"/>
  <c r="G176" i="78"/>
  <c r="H85" i="81"/>
  <c r="I85" i="81" s="1"/>
  <c r="G166" i="81"/>
  <c r="H166" i="81" s="1"/>
  <c r="T26" i="74"/>
  <c r="I10" i="82" s="1"/>
  <c r="M23" i="76"/>
  <c r="G65" i="76" s="1"/>
  <c r="H65" i="76" s="1"/>
  <c r="M23" i="82"/>
  <c r="G65" i="82" s="1"/>
  <c r="H65" i="82" s="1"/>
  <c r="V39" i="74" a="1"/>
  <c r="V39" i="74" s="1"/>
  <c r="X39" i="74" a="1"/>
  <c r="X39" i="74" s="1"/>
  <c r="Z39" i="74" a="1"/>
  <c r="Z39" i="74" s="1"/>
  <c r="O22" i="77"/>
  <c r="M64" i="77" s="1"/>
  <c r="N64" i="77" s="1"/>
  <c r="O22" i="83"/>
  <c r="M64" i="83" s="1"/>
  <c r="N64" i="83" s="1"/>
  <c r="H78" i="76"/>
  <c r="I78" i="76" s="1"/>
  <c r="H89" i="76"/>
  <c r="I89" i="76" s="1"/>
  <c r="G124" i="76"/>
  <c r="G142" i="77"/>
  <c r="G166" i="77"/>
  <c r="G86" i="78"/>
  <c r="H86" i="78" s="1"/>
  <c r="H120" i="78"/>
  <c r="I120" i="78" s="1"/>
  <c r="G146" i="78"/>
  <c r="H146" i="78" s="1"/>
  <c r="I146" i="78" s="1"/>
  <c r="G159" i="78"/>
  <c r="H159" i="78" s="1"/>
  <c r="G167" i="78"/>
  <c r="J51" i="79"/>
  <c r="K51" i="79" s="1"/>
  <c r="H135" i="79"/>
  <c r="I135" i="79" s="1"/>
  <c r="L23" i="82"/>
  <c r="D65" i="82" s="1"/>
  <c r="E65" i="82" s="1"/>
  <c r="H75" i="82"/>
  <c r="I75" i="82" s="1"/>
  <c r="H124" i="82"/>
  <c r="I124" i="82" s="1"/>
  <c r="H108" i="82"/>
  <c r="I108" i="82" s="1"/>
  <c r="H76" i="82"/>
  <c r="I76" i="82" s="1"/>
  <c r="H87" i="79"/>
  <c r="I87" i="79" s="1"/>
  <c r="H151" i="79"/>
  <c r="I151" i="79" s="1"/>
  <c r="H105" i="81"/>
  <c r="I105" i="81" s="1"/>
  <c r="I52" i="82"/>
  <c r="J52" i="82" s="1"/>
  <c r="G139" i="82"/>
  <c r="H139" i="82" s="1"/>
  <c r="G83" i="82"/>
  <c r="H83" i="82" s="1"/>
  <c r="J53" i="83"/>
  <c r="K53" i="83" s="1"/>
  <c r="H158" i="83"/>
  <c r="I158" i="83" s="1"/>
  <c r="H150" i="83"/>
  <c r="I150" i="83" s="1"/>
  <c r="H142" i="83"/>
  <c r="I142" i="83" s="1"/>
  <c r="H134" i="83"/>
  <c r="I134" i="83" s="1"/>
  <c r="H118" i="83"/>
  <c r="I118" i="83" s="1"/>
  <c r="H110" i="83"/>
  <c r="I110" i="83" s="1"/>
  <c r="H173" i="83"/>
  <c r="I173" i="83" s="1"/>
  <c r="H165" i="83"/>
  <c r="I165" i="83" s="1"/>
  <c r="H149" i="83"/>
  <c r="I149" i="83" s="1"/>
  <c r="H117" i="83"/>
  <c r="I117" i="83" s="1"/>
  <c r="E29" i="70"/>
  <c r="G135" i="77"/>
  <c r="H135" i="77" s="1"/>
  <c r="G140" i="77"/>
  <c r="H140" i="77" s="1"/>
  <c r="I140" i="77" s="1"/>
  <c r="G145" i="77"/>
  <c r="H145" i="77" s="1"/>
  <c r="G176" i="77"/>
  <c r="H176" i="77" s="1"/>
  <c r="I51" i="78"/>
  <c r="J51" i="78" s="1"/>
  <c r="G117" i="78"/>
  <c r="G130" i="78"/>
  <c r="G158" i="78"/>
  <c r="G179" i="78"/>
  <c r="H179" i="78" s="1"/>
  <c r="I179" i="78" s="1"/>
  <c r="I53" i="79"/>
  <c r="J53" i="79" s="1"/>
  <c r="H167" i="79"/>
  <c r="I167" i="79" s="1"/>
  <c r="H97" i="81"/>
  <c r="I97" i="81" s="1"/>
  <c r="H177" i="81"/>
  <c r="I177" i="81" s="1"/>
  <c r="J51" i="82"/>
  <c r="K51" i="82" s="1"/>
  <c r="G75" i="83"/>
  <c r="H75" i="83" s="1"/>
  <c r="I75" i="83" s="1"/>
  <c r="G148" i="83"/>
  <c r="H148" i="83" s="1"/>
  <c r="I148" i="83" s="1"/>
  <c r="G100" i="83"/>
  <c r="G92" i="83"/>
  <c r="H92" i="83" s="1"/>
  <c r="B26" i="74"/>
  <c r="E10" i="79" s="1"/>
  <c r="J54" i="79"/>
  <c r="K54" i="79" s="1"/>
  <c r="H119" i="79"/>
  <c r="I119" i="79" s="1"/>
  <c r="H143" i="79"/>
  <c r="I143" i="79" s="1"/>
  <c r="H145" i="81"/>
  <c r="I145" i="81" s="1"/>
  <c r="H152" i="82"/>
  <c r="I152" i="82" s="1"/>
  <c r="G77" i="77"/>
  <c r="H77" i="77" s="1"/>
  <c r="I77" i="77" s="1"/>
  <c r="G117" i="77"/>
  <c r="H117" i="77" s="1"/>
  <c r="I117" i="77" s="1"/>
  <c r="G129" i="77"/>
  <c r="H129" i="77" s="1"/>
  <c r="I129" i="77" s="1"/>
  <c r="G141" i="77"/>
  <c r="H141" i="77" s="1"/>
  <c r="I141" i="77" s="1"/>
  <c r="G165" i="77"/>
  <c r="H165" i="77" s="1"/>
  <c r="I165" i="77" s="1"/>
  <c r="G170" i="77"/>
  <c r="H170" i="77" s="1"/>
  <c r="I170" i="77" s="1"/>
  <c r="G80" i="78"/>
  <c r="H80" i="78" s="1"/>
  <c r="I80" i="78" s="1"/>
  <c r="H88" i="78"/>
  <c r="I88" i="78" s="1"/>
  <c r="G90" i="78"/>
  <c r="H90" i="78" s="1"/>
  <c r="H98" i="78"/>
  <c r="I98" i="78" s="1"/>
  <c r="G103" i="78"/>
  <c r="H103" i="78" s="1"/>
  <c r="I103" i="78" s="1"/>
  <c r="G134" i="78"/>
  <c r="H134" i="78" s="1"/>
  <c r="G139" i="78"/>
  <c r="H139" i="78" s="1"/>
  <c r="I139" i="78" s="1"/>
  <c r="H142" i="78"/>
  <c r="I142" i="78" s="1"/>
  <c r="G144" i="78"/>
  <c r="G154" i="78"/>
  <c r="G162" i="78"/>
  <c r="H162" i="78" s="1"/>
  <c r="G170" i="78"/>
  <c r="H170" i="78" s="1"/>
  <c r="I170" i="78" s="1"/>
  <c r="J52" i="79"/>
  <c r="K52" i="79" s="1"/>
  <c r="H127" i="79"/>
  <c r="I127" i="79" s="1"/>
  <c r="H113" i="81"/>
  <c r="I113" i="81" s="1"/>
  <c r="H169" i="81"/>
  <c r="I169" i="81" s="1"/>
  <c r="I54" i="82"/>
  <c r="H132" i="82"/>
  <c r="I132" i="82" s="1"/>
  <c r="H144" i="82"/>
  <c r="I144" i="82" s="1"/>
  <c r="G93" i="82"/>
  <c r="H93" i="82" s="1"/>
  <c r="I93" i="82" s="1"/>
  <c r="G77" i="82"/>
  <c r="H77" i="82" s="1"/>
  <c r="I54" i="83"/>
  <c r="J54" i="83" s="1"/>
  <c r="K54" i="83" s="1"/>
  <c r="H80" i="83"/>
  <c r="I80" i="83" s="1"/>
  <c r="H104" i="83"/>
  <c r="I104" i="83" s="1"/>
  <c r="G145" i="83"/>
  <c r="G129" i="83"/>
  <c r="G121" i="83"/>
  <c r="H121" i="83" s="1"/>
  <c r="I121" i="83" s="1"/>
  <c r="G105" i="83"/>
  <c r="H105" i="83" s="1"/>
  <c r="G97" i="83"/>
  <c r="H97" i="83" s="1"/>
  <c r="I97" i="83" s="1"/>
  <c r="G81" i="83"/>
  <c r="H81" i="83" s="1"/>
  <c r="I81" i="83" s="1"/>
  <c r="H97" i="77"/>
  <c r="I97" i="77" s="1"/>
  <c r="G101" i="77"/>
  <c r="H101" i="77" s="1"/>
  <c r="I101" i="77" s="1"/>
  <c r="H130" i="77"/>
  <c r="I130" i="77" s="1"/>
  <c r="H151" i="77"/>
  <c r="I151" i="77" s="1"/>
  <c r="H168" i="77"/>
  <c r="I168" i="77" s="1"/>
  <c r="H171" i="77"/>
  <c r="I171" i="77" s="1"/>
  <c r="G93" i="78"/>
  <c r="H93" i="78" s="1"/>
  <c r="G101" i="78"/>
  <c r="H101" i="78" s="1"/>
  <c r="H116" i="78"/>
  <c r="I116" i="78" s="1"/>
  <c r="G168" i="78"/>
  <c r="G147" i="79"/>
  <c r="G92" i="81"/>
  <c r="H92" i="81" s="1"/>
  <c r="I92" i="81" s="1"/>
  <c r="H120" i="82"/>
  <c r="I120" i="82" s="1"/>
  <c r="H172" i="82"/>
  <c r="I172" i="82" s="1"/>
  <c r="I52" i="83"/>
  <c r="J52" i="83" s="1"/>
  <c r="K52" i="83" s="1"/>
  <c r="P23" i="83"/>
  <c r="P65" i="83" s="1"/>
  <c r="Q65" i="83" s="1"/>
  <c r="BI30" i="70"/>
  <c r="U24" i="74" s="1"/>
  <c r="J8" i="82" s="1"/>
  <c r="Q23" i="83"/>
  <c r="S65" i="83" s="1"/>
  <c r="T65" i="83" s="1"/>
  <c r="P23" i="82"/>
  <c r="P65" i="82" s="1"/>
  <c r="Q65" i="82" s="1"/>
  <c r="Q23" i="82"/>
  <c r="S65" i="82" s="1"/>
  <c r="T65" i="82" s="1"/>
  <c r="R23" i="81"/>
  <c r="P65" i="81" s="1"/>
  <c r="Q65" i="81" s="1"/>
  <c r="S23" i="81"/>
  <c r="S65" i="81" s="1"/>
  <c r="T65" i="81" s="1"/>
  <c r="T23" i="81"/>
  <c r="V65" i="81" s="1"/>
  <c r="W65" i="81" s="1"/>
  <c r="BQ16" i="70"/>
  <c r="U23" i="81"/>
  <c r="Y65" i="81" s="1"/>
  <c r="Z65" i="81" s="1"/>
  <c r="BQ17" i="70"/>
  <c r="N23" i="81"/>
  <c r="D65" i="81" s="1"/>
  <c r="E65" i="81" s="1"/>
  <c r="O23" i="81"/>
  <c r="G65" i="81" s="1"/>
  <c r="H65" i="81" s="1"/>
  <c r="P23" i="81"/>
  <c r="J65" i="81" s="1"/>
  <c r="K65" i="81" s="1"/>
  <c r="Q23" i="81"/>
  <c r="M65" i="81" s="1"/>
  <c r="N65" i="81" s="1"/>
  <c r="S25" i="74"/>
  <c r="H9" i="82" s="1"/>
  <c r="AA25" i="74"/>
  <c r="J9" i="83" s="1"/>
  <c r="T25" i="74"/>
  <c r="I9" i="82" s="1"/>
  <c r="U25" i="74"/>
  <c r="J9" i="82" s="1"/>
  <c r="V25" i="74"/>
  <c r="E9" i="83" s="1"/>
  <c r="W25" i="74"/>
  <c r="F9" i="83" s="1"/>
  <c r="B25" i="74"/>
  <c r="E9" i="79" s="1"/>
  <c r="P25" i="74"/>
  <c r="E9" i="82" s="1"/>
  <c r="X25" i="74"/>
  <c r="G9" i="83" s="1"/>
  <c r="Q25" i="74"/>
  <c r="F9" i="82" s="1"/>
  <c r="Y25" i="74"/>
  <c r="H9" i="83" s="1"/>
  <c r="B22" i="74"/>
  <c r="E6" i="79" s="1"/>
  <c r="Q22" i="74"/>
  <c r="F6" i="82" s="1"/>
  <c r="Y22" i="74"/>
  <c r="H6" i="83" s="1"/>
  <c r="R22" i="74"/>
  <c r="G6" i="82" s="1"/>
  <c r="Z22" i="74"/>
  <c r="I6" i="83" s="1"/>
  <c r="S22" i="74"/>
  <c r="H6" i="82" s="1"/>
  <c r="AA22" i="74"/>
  <c r="J6" i="83" s="1"/>
  <c r="T22" i="74"/>
  <c r="I6" i="82" s="1"/>
  <c r="U22" i="74"/>
  <c r="J6" i="82" s="1"/>
  <c r="V22" i="74"/>
  <c r="E6" i="83" s="1"/>
  <c r="W22" i="74"/>
  <c r="F6" i="83" s="1"/>
  <c r="S24" i="74"/>
  <c r="H8" i="82" s="1"/>
  <c r="T24" i="74"/>
  <c r="I8" i="82" s="1"/>
  <c r="V24" i="74"/>
  <c r="E8" i="83" s="1"/>
  <c r="P24" i="74"/>
  <c r="E8" i="82" s="1"/>
  <c r="X24" i="74"/>
  <c r="G8" i="83" s="1"/>
  <c r="B24" i="74"/>
  <c r="E8" i="79" s="1"/>
  <c r="Y24" i="74"/>
  <c r="H8" i="83" s="1"/>
  <c r="R24" i="74"/>
  <c r="G8" i="82" s="1"/>
  <c r="X22" i="74"/>
  <c r="G6" i="83" s="1"/>
  <c r="P22" i="74"/>
  <c r="E6" i="82" s="1"/>
  <c r="Z25" i="74"/>
  <c r="I9" i="83" s="1"/>
  <c r="R25" i="74"/>
  <c r="G9" i="82" s="1"/>
  <c r="AA26" i="74"/>
  <c r="J10" i="83" s="1"/>
  <c r="S26" i="74"/>
  <c r="H10" i="82" s="1"/>
  <c r="BI33" i="70"/>
  <c r="BI29" i="70"/>
  <c r="Z26" i="74"/>
  <c r="I10" i="83" s="1"/>
  <c r="R26" i="74"/>
  <c r="G10" i="82" s="1"/>
  <c r="BI34" i="70"/>
  <c r="Y26" i="74"/>
  <c r="H10" i="83" s="1"/>
  <c r="Q26" i="74"/>
  <c r="F10" i="82" s="1"/>
  <c r="BI35" i="70"/>
  <c r="X26" i="74"/>
  <c r="G10" i="83" s="1"/>
  <c r="P26" i="74"/>
  <c r="E10" i="82" s="1"/>
  <c r="BI36" i="70"/>
  <c r="W26" i="74"/>
  <c r="F10" i="83" s="1"/>
  <c r="BI37" i="70"/>
  <c r="V26" i="74"/>
  <c r="E10" i="83" s="1"/>
  <c r="U26" i="74"/>
  <c r="J10" i="82" s="1"/>
  <c r="C26" i="70"/>
  <c r="C20" i="70" s="1"/>
  <c r="H122" i="78"/>
  <c r="G161" i="83"/>
  <c r="H161" i="83" s="1"/>
  <c r="G153" i="83"/>
  <c r="H153" i="83" s="1"/>
  <c r="G137" i="83"/>
  <c r="H137" i="83" s="1"/>
  <c r="G89" i="83"/>
  <c r="H89" i="83" s="1"/>
  <c r="G179" i="83"/>
  <c r="G171" i="83"/>
  <c r="H171" i="83" s="1"/>
  <c r="G163" i="83"/>
  <c r="G155" i="83"/>
  <c r="H155" i="83" s="1"/>
  <c r="G147" i="83"/>
  <c r="H147" i="83" s="1"/>
  <c r="G139" i="83"/>
  <c r="H139" i="83" s="1"/>
  <c r="G113" i="83"/>
  <c r="H113" i="83" s="1"/>
  <c r="G126" i="83"/>
  <c r="H126" i="83" s="1"/>
  <c r="G156" i="83"/>
  <c r="H156" i="83" s="1"/>
  <c r="G85" i="83"/>
  <c r="G91" i="83"/>
  <c r="G101" i="83"/>
  <c r="H101" i="83" s="1"/>
  <c r="G131" i="83"/>
  <c r="H131" i="83" s="1"/>
  <c r="G169" i="83"/>
  <c r="H169" i="83" s="1"/>
  <c r="G77" i="83"/>
  <c r="H77" i="83" s="1"/>
  <c r="G102" i="83"/>
  <c r="H102" i="83" s="1"/>
  <c r="G115" i="83"/>
  <c r="G174" i="83"/>
  <c r="H174" i="83" s="1"/>
  <c r="G94" i="83"/>
  <c r="H94" i="83" s="1"/>
  <c r="H179" i="83"/>
  <c r="H163" i="83"/>
  <c r="H115" i="83"/>
  <c r="H99" i="83"/>
  <c r="H83" i="83"/>
  <c r="H78" i="83"/>
  <c r="H88" i="83"/>
  <c r="G93" i="83"/>
  <c r="H93" i="83" s="1"/>
  <c r="G132" i="83"/>
  <c r="H132" i="83" s="1"/>
  <c r="H85" i="83"/>
  <c r="G87" i="83"/>
  <c r="H87" i="83" s="1"/>
  <c r="H91" i="83"/>
  <c r="G86" i="83"/>
  <c r="H86" i="83" s="1"/>
  <c r="G107" i="83"/>
  <c r="H107" i="83" s="1"/>
  <c r="H114" i="83"/>
  <c r="H108" i="83"/>
  <c r="H124" i="83"/>
  <c r="H100" i="83"/>
  <c r="G116" i="83"/>
  <c r="H116" i="83" s="1"/>
  <c r="G123" i="83"/>
  <c r="H123" i="83" s="1"/>
  <c r="G141" i="83"/>
  <c r="H141" i="83" s="1"/>
  <c r="H122" i="83"/>
  <c r="H129" i="83"/>
  <c r="G164" i="83"/>
  <c r="H164" i="83" s="1"/>
  <c r="H176" i="83"/>
  <c r="H145" i="83"/>
  <c r="H154" i="83"/>
  <c r="H157" i="83"/>
  <c r="G177" i="83"/>
  <c r="H177" i="83" s="1"/>
  <c r="G118" i="82"/>
  <c r="H118" i="82" s="1"/>
  <c r="G163" i="82"/>
  <c r="H163" i="82" s="1"/>
  <c r="G155" i="82"/>
  <c r="H155" i="82" s="1"/>
  <c r="G131" i="82"/>
  <c r="H131" i="82" s="1"/>
  <c r="G123" i="82"/>
  <c r="H123" i="82" s="1"/>
  <c r="G125" i="82"/>
  <c r="H125" i="82" s="1"/>
  <c r="G171" i="82"/>
  <c r="H171" i="82" s="1"/>
  <c r="H160" i="82"/>
  <c r="G101" i="82"/>
  <c r="H101" i="82" s="1"/>
  <c r="G126" i="82"/>
  <c r="H126" i="82" s="1"/>
  <c r="G150" i="82"/>
  <c r="H150" i="82" s="1"/>
  <c r="G158" i="82"/>
  <c r="H158" i="82" s="1"/>
  <c r="G85" i="82"/>
  <c r="H85" i="82" s="1"/>
  <c r="G102" i="82"/>
  <c r="H102" i="82" s="1"/>
  <c r="G173" i="82"/>
  <c r="H173" i="82" s="1"/>
  <c r="H110" i="82"/>
  <c r="G179" i="82"/>
  <c r="H179" i="82" s="1"/>
  <c r="H141" i="82"/>
  <c r="G107" i="82"/>
  <c r="H107" i="82" s="1"/>
  <c r="G91" i="82"/>
  <c r="H91" i="82" s="1"/>
  <c r="G99" i="82"/>
  <c r="H99" i="82" s="1"/>
  <c r="G134" i="82"/>
  <c r="G147" i="82"/>
  <c r="H147" i="82" s="1"/>
  <c r="H133" i="82"/>
  <c r="H80" i="82"/>
  <c r="G79" i="82"/>
  <c r="H79" i="82" s="1"/>
  <c r="G86" i="82"/>
  <c r="G94" i="82"/>
  <c r="H94" i="82" s="1"/>
  <c r="H96" i="82"/>
  <c r="H86" i="82"/>
  <c r="J54" i="82"/>
  <c r="G103" i="82"/>
  <c r="H103" i="82" s="1"/>
  <c r="H111" i="82"/>
  <c r="H112" i="82"/>
  <c r="G116" i="82"/>
  <c r="H116" i="82" s="1"/>
  <c r="H122" i="82"/>
  <c r="H117" i="82"/>
  <c r="G115" i="82"/>
  <c r="H115" i="82" s="1"/>
  <c r="H134" i="82"/>
  <c r="H127" i="82"/>
  <c r="H135" i="82"/>
  <c r="G128" i="82"/>
  <c r="H128" i="82" s="1"/>
  <c r="G136" i="82"/>
  <c r="H136" i="82" s="1"/>
  <c r="H156" i="82"/>
  <c r="H164" i="82"/>
  <c r="G162" i="82"/>
  <c r="H162" i="82" s="1"/>
  <c r="G166" i="82"/>
  <c r="H166" i="82" s="1"/>
  <c r="G170" i="82"/>
  <c r="H170" i="82" s="1"/>
  <c r="H174" i="82"/>
  <c r="H178" i="82"/>
  <c r="G179" i="81"/>
  <c r="G171" i="81"/>
  <c r="H171" i="81" s="1"/>
  <c r="G155" i="81"/>
  <c r="G139" i="81"/>
  <c r="H139" i="81" s="1"/>
  <c r="G131" i="81"/>
  <c r="H131" i="81" s="1"/>
  <c r="G123" i="81"/>
  <c r="H123" i="81" s="1"/>
  <c r="G107" i="81"/>
  <c r="H107" i="81" s="1"/>
  <c r="G83" i="81"/>
  <c r="H83" i="81" s="1"/>
  <c r="G90" i="81"/>
  <c r="H90" i="81" s="1"/>
  <c r="G140" i="81"/>
  <c r="H140" i="81" s="1"/>
  <c r="G147" i="81"/>
  <c r="G91" i="81"/>
  <c r="H91" i="81" s="1"/>
  <c r="G82" i="81"/>
  <c r="H82" i="81" s="1"/>
  <c r="H142" i="81"/>
  <c r="H134" i="81"/>
  <c r="G115" i="81"/>
  <c r="H115" i="81" s="1"/>
  <c r="G124" i="81"/>
  <c r="H124" i="81" s="1"/>
  <c r="G128" i="81"/>
  <c r="G154" i="81"/>
  <c r="H154" i="81" s="1"/>
  <c r="H165" i="81"/>
  <c r="H157" i="81"/>
  <c r="H149" i="81"/>
  <c r="H93" i="81"/>
  <c r="G88" i="81"/>
  <c r="H88" i="81" s="1"/>
  <c r="G98" i="81"/>
  <c r="H98" i="81" s="1"/>
  <c r="G176" i="81"/>
  <c r="H176" i="81" s="1"/>
  <c r="H117" i="81"/>
  <c r="H125" i="81"/>
  <c r="H77" i="81"/>
  <c r="H86" i="81"/>
  <c r="H141" i="81"/>
  <c r="H155" i="81"/>
  <c r="H126" i="81"/>
  <c r="H173" i="81"/>
  <c r="H75" i="81"/>
  <c r="H80" i="81"/>
  <c r="J52" i="81"/>
  <c r="H81" i="81"/>
  <c r="J53" i="81"/>
  <c r="H89" i="81"/>
  <c r="H99" i="81"/>
  <c r="H101" i="81"/>
  <c r="H96" i="81"/>
  <c r="H111" i="81"/>
  <c r="G94" i="81"/>
  <c r="H94" i="81" s="1"/>
  <c r="H109" i="81"/>
  <c r="H110" i="81"/>
  <c r="H102" i="81"/>
  <c r="G129" i="81"/>
  <c r="H129" i="81" s="1"/>
  <c r="G120" i="81"/>
  <c r="H120" i="81" s="1"/>
  <c r="H136" i="81"/>
  <c r="H137" i="81"/>
  <c r="G121" i="81"/>
  <c r="H121" i="81" s="1"/>
  <c r="G151" i="81"/>
  <c r="H151" i="81" s="1"/>
  <c r="H148" i="81"/>
  <c r="H128" i="81"/>
  <c r="H130" i="81"/>
  <c r="H147" i="81"/>
  <c r="H150" i="81"/>
  <c r="H163" i="81"/>
  <c r="H160" i="81"/>
  <c r="H161" i="81"/>
  <c r="G170" i="81"/>
  <c r="H170" i="81" s="1"/>
  <c r="G175" i="81"/>
  <c r="H175" i="81" s="1"/>
  <c r="H179" i="81"/>
  <c r="G174" i="79"/>
  <c r="H174" i="79" s="1"/>
  <c r="G158" i="79"/>
  <c r="H158" i="79" s="1"/>
  <c r="G150" i="79"/>
  <c r="H150" i="79" s="1"/>
  <c r="G142" i="79"/>
  <c r="H142" i="79" s="1"/>
  <c r="G126" i="79"/>
  <c r="H126" i="79" s="1"/>
  <c r="G179" i="79"/>
  <c r="G171" i="79"/>
  <c r="G163" i="79"/>
  <c r="H163" i="79" s="1"/>
  <c r="G155" i="79"/>
  <c r="H155" i="79" s="1"/>
  <c r="G139" i="79"/>
  <c r="H139" i="79" s="1"/>
  <c r="G107" i="79"/>
  <c r="G99" i="79"/>
  <c r="G94" i="79"/>
  <c r="H94" i="79" s="1"/>
  <c r="G83" i="79"/>
  <c r="H83" i="79" s="1"/>
  <c r="G109" i="79"/>
  <c r="H109" i="79" s="1"/>
  <c r="G125" i="79"/>
  <c r="H125" i="79" s="1"/>
  <c r="G115" i="79"/>
  <c r="H115" i="79" s="1"/>
  <c r="G131" i="79"/>
  <c r="H131" i="79" s="1"/>
  <c r="G165" i="79"/>
  <c r="H165" i="79" s="1"/>
  <c r="G173" i="79"/>
  <c r="H173" i="79" s="1"/>
  <c r="G85" i="79"/>
  <c r="H85" i="79" s="1"/>
  <c r="G101" i="79"/>
  <c r="H101" i="79" s="1"/>
  <c r="G91" i="79"/>
  <c r="H91" i="79" s="1"/>
  <c r="H141" i="79"/>
  <c r="H93" i="79"/>
  <c r="G123" i="79"/>
  <c r="H123" i="79" s="1"/>
  <c r="G134" i="79"/>
  <c r="H134" i="79" s="1"/>
  <c r="H179" i="79"/>
  <c r="H171" i="79"/>
  <c r="H147" i="79"/>
  <c r="H107" i="79"/>
  <c r="H99" i="79"/>
  <c r="H117" i="79"/>
  <c r="G88" i="79"/>
  <c r="H88" i="79" s="1"/>
  <c r="H92" i="79"/>
  <c r="H77" i="79"/>
  <c r="H79" i="79"/>
  <c r="H78" i="79"/>
  <c r="H84" i="79"/>
  <c r="G100" i="79"/>
  <c r="H100" i="79" s="1"/>
  <c r="H104" i="79"/>
  <c r="H111" i="79"/>
  <c r="G105" i="79"/>
  <c r="H105" i="79" s="1"/>
  <c r="H98" i="79"/>
  <c r="H128" i="79"/>
  <c r="H102" i="79"/>
  <c r="H120" i="79"/>
  <c r="H130" i="79"/>
  <c r="G113" i="79"/>
  <c r="H113" i="79" s="1"/>
  <c r="G114" i="79"/>
  <c r="H114" i="79" s="1"/>
  <c r="G121" i="79"/>
  <c r="H121" i="79" s="1"/>
  <c r="G122" i="79"/>
  <c r="H122" i="79" s="1"/>
  <c r="H133" i="79"/>
  <c r="H146" i="79"/>
  <c r="H164" i="79"/>
  <c r="H157" i="79"/>
  <c r="H162" i="79"/>
  <c r="H178" i="79"/>
  <c r="H175" i="79"/>
  <c r="BQ18" i="70"/>
  <c r="W39" i="74" a="1"/>
  <c r="W39" i="74" s="1"/>
  <c r="AA39" i="74" a="1"/>
  <c r="AA39" i="74" s="1"/>
  <c r="C23" i="70"/>
  <c r="H114" i="76"/>
  <c r="H76" i="76"/>
  <c r="H169" i="76"/>
  <c r="H127" i="78"/>
  <c r="H138" i="78"/>
  <c r="H158" i="78"/>
  <c r="G91" i="78"/>
  <c r="H91" i="78" s="1"/>
  <c r="H96" i="78"/>
  <c r="H177" i="78"/>
  <c r="G105" i="78"/>
  <c r="H105" i="78" s="1"/>
  <c r="H112" i="78"/>
  <c r="G129" i="78"/>
  <c r="H129" i="78" s="1"/>
  <c r="G166" i="78"/>
  <c r="H166" i="78" s="1"/>
  <c r="H173" i="78"/>
  <c r="G77" i="78"/>
  <c r="H77" i="78" s="1"/>
  <c r="G99" i="78"/>
  <c r="H99" i="78" s="1"/>
  <c r="H128" i="78"/>
  <c r="H154" i="78"/>
  <c r="G164" i="78"/>
  <c r="H164" i="78" s="1"/>
  <c r="H176" i="78"/>
  <c r="H110" i="78"/>
  <c r="G133" i="78"/>
  <c r="H133" i="78" s="1"/>
  <c r="G148" i="78"/>
  <c r="H148" i="78" s="1"/>
  <c r="H178" i="78"/>
  <c r="H109" i="78"/>
  <c r="G140" i="78"/>
  <c r="H140" i="78" s="1"/>
  <c r="G111" i="78"/>
  <c r="H111" i="78" s="1"/>
  <c r="H125" i="78"/>
  <c r="H141" i="78"/>
  <c r="H149" i="78"/>
  <c r="G94" i="78"/>
  <c r="H94" i="78" s="1"/>
  <c r="H76" i="78"/>
  <c r="H89" i="78"/>
  <c r="H97" i="78"/>
  <c r="J52" i="78"/>
  <c r="G78" i="78"/>
  <c r="H78" i="78" s="1"/>
  <c r="G85" i="78"/>
  <c r="H85" i="78" s="1"/>
  <c r="H84" i="78"/>
  <c r="H95" i="78"/>
  <c r="H100" i="78"/>
  <c r="G108" i="78"/>
  <c r="H108" i="78" s="1"/>
  <c r="G126" i="78"/>
  <c r="H126" i="78" s="1"/>
  <c r="H87" i="78"/>
  <c r="H92" i="78"/>
  <c r="H107" i="78"/>
  <c r="H114" i="78"/>
  <c r="H123" i="78"/>
  <c r="H132" i="78"/>
  <c r="H130" i="78"/>
  <c r="H117" i="78"/>
  <c r="H136" i="78"/>
  <c r="G156" i="78"/>
  <c r="H156" i="78" s="1"/>
  <c r="G124" i="78"/>
  <c r="H124" i="78" s="1"/>
  <c r="G143" i="78"/>
  <c r="H143" i="78" s="1"/>
  <c r="H155" i="78"/>
  <c r="H144" i="78"/>
  <c r="G152" i="78"/>
  <c r="H152" i="78" s="1"/>
  <c r="G153" i="78"/>
  <c r="H153" i="78" s="1"/>
  <c r="H168" i="78"/>
  <c r="G161" i="78"/>
  <c r="H161" i="78" s="1"/>
  <c r="G169" i="78"/>
  <c r="H169" i="78" s="1"/>
  <c r="G175" i="78"/>
  <c r="H175" i="78" s="1"/>
  <c r="H167" i="78"/>
  <c r="H174" i="78"/>
  <c r="J51" i="76"/>
  <c r="H84" i="76"/>
  <c r="H90" i="76"/>
  <c r="H100" i="76"/>
  <c r="H77" i="76"/>
  <c r="H124" i="76"/>
  <c r="H101" i="76"/>
  <c r="H168" i="76"/>
  <c r="H83" i="76"/>
  <c r="H91" i="76"/>
  <c r="H109" i="76"/>
  <c r="H173" i="76"/>
  <c r="H144" i="77"/>
  <c r="H92" i="77"/>
  <c r="H167" i="77"/>
  <c r="H179" i="77"/>
  <c r="H107" i="77"/>
  <c r="H152" i="77"/>
  <c r="H163" i="77"/>
  <c r="H75" i="77"/>
  <c r="G87" i="77"/>
  <c r="H87" i="77" s="1"/>
  <c r="J51" i="77"/>
  <c r="G80" i="77"/>
  <c r="H80" i="77" s="1"/>
  <c r="H90" i="77"/>
  <c r="G79" i="77"/>
  <c r="H79" i="77" s="1"/>
  <c r="H85" i="77"/>
  <c r="H84" i="77"/>
  <c r="H100" i="77"/>
  <c r="G78" i="77"/>
  <c r="H78" i="77" s="1"/>
  <c r="G83" i="77"/>
  <c r="H83" i="77" s="1"/>
  <c r="G86" i="77"/>
  <c r="H86" i="77" s="1"/>
  <c r="H116" i="77"/>
  <c r="H94" i="77"/>
  <c r="H110" i="77"/>
  <c r="G111" i="77"/>
  <c r="H111" i="77" s="1"/>
  <c r="G102" i="77"/>
  <c r="H102" i="77" s="1"/>
  <c r="H131" i="77"/>
  <c r="G109" i="77"/>
  <c r="H109" i="77" s="1"/>
  <c r="G125" i="77"/>
  <c r="H125" i="77" s="1"/>
  <c r="H108" i="77"/>
  <c r="H115" i="77"/>
  <c r="G106" i="77"/>
  <c r="H106" i="77" s="1"/>
  <c r="G122" i="77"/>
  <c r="H122" i="77" s="1"/>
  <c r="H153" i="77"/>
  <c r="G127" i="77"/>
  <c r="H127" i="77" s="1"/>
  <c r="H134" i="77"/>
  <c r="G154" i="77"/>
  <c r="H154" i="77" s="1"/>
  <c r="H147" i="77"/>
  <c r="G146" i="77"/>
  <c r="H146" i="77" s="1"/>
  <c r="H142" i="77"/>
  <c r="H150" i="77"/>
  <c r="H175" i="77"/>
  <c r="H158" i="77"/>
  <c r="H161" i="77"/>
  <c r="H159" i="77"/>
  <c r="H166" i="77"/>
  <c r="G172" i="77"/>
  <c r="H172" i="77" s="1"/>
  <c r="H173" i="77"/>
  <c r="H174" i="77"/>
  <c r="H82" i="76"/>
  <c r="H93" i="76"/>
  <c r="G94" i="76"/>
  <c r="H94" i="76" s="1"/>
  <c r="H98" i="76"/>
  <c r="H106" i="76"/>
  <c r="G102" i="76"/>
  <c r="H102" i="76" s="1"/>
  <c r="G112" i="76"/>
  <c r="H112" i="76" s="1"/>
  <c r="H105" i="76"/>
  <c r="G104" i="76"/>
  <c r="H104" i="76" s="1"/>
  <c r="G111" i="76"/>
  <c r="H111" i="76" s="1"/>
  <c r="H123" i="76"/>
  <c r="H140" i="76"/>
  <c r="H121" i="76"/>
  <c r="G117" i="76"/>
  <c r="H117" i="76" s="1"/>
  <c r="H126" i="76"/>
  <c r="H129" i="76"/>
  <c r="H135" i="76"/>
  <c r="G138" i="76"/>
  <c r="H138" i="76" s="1"/>
  <c r="H137" i="76"/>
  <c r="G136" i="76"/>
  <c r="H136" i="76" s="1"/>
  <c r="G146" i="76"/>
  <c r="H146" i="76" s="1"/>
  <c r="H145" i="76"/>
  <c r="H154" i="76"/>
  <c r="H157" i="76"/>
  <c r="G174" i="76"/>
  <c r="H174" i="76" s="1"/>
  <c r="H164" i="76"/>
  <c r="G159" i="76"/>
  <c r="H159" i="76" s="1"/>
  <c r="G163" i="76"/>
  <c r="H163" i="76" s="1"/>
  <c r="H176" i="76"/>
  <c r="H178" i="76"/>
  <c r="G177" i="76"/>
  <c r="H177" i="76" s="1"/>
  <c r="R39" i="74" a="1"/>
  <c r="R39" i="74" s="1"/>
  <c r="P39" i="74" a="1"/>
  <c r="P39" i="74" s="1"/>
  <c r="Q39" i="74" a="1"/>
  <c r="Q39" i="74" s="1"/>
  <c r="S39" i="74" a="1"/>
  <c r="S39" i="74" s="1"/>
  <c r="U39" i="74" a="1"/>
  <c r="U39" i="74" s="1"/>
  <c r="T39" i="74" a="1"/>
  <c r="T39" i="74" s="1"/>
  <c r="O49" i="74" a="1"/>
  <c r="O49" i="74" s="1"/>
  <c r="O53" i="74" s="1"/>
  <c r="N49" i="74" a="1"/>
  <c r="N49" i="74" s="1"/>
  <c r="N53" i="74" s="1"/>
  <c r="M49" i="74" a="1"/>
  <c r="M49" i="74" s="1"/>
  <c r="M53" i="74" s="1"/>
  <c r="L49" i="74" a="1"/>
  <c r="L49" i="74" s="1"/>
  <c r="L53" i="74" s="1"/>
  <c r="K49" i="74" a="1"/>
  <c r="K49" i="74" s="1"/>
  <c r="K53" i="74" s="1"/>
  <c r="J49" i="74" a="1"/>
  <c r="J49" i="74" s="1"/>
  <c r="J53" i="74" s="1"/>
  <c r="I49" i="74" a="1"/>
  <c r="I49" i="74" s="1"/>
  <c r="I53" i="74" s="1"/>
  <c r="H49" i="74" a="1"/>
  <c r="H49" i="74" s="1"/>
  <c r="H53" i="74" s="1"/>
  <c r="O13" i="74" a="1"/>
  <c r="N13" i="74" a="1"/>
  <c r="M13" i="74" a="1"/>
  <c r="L13" i="74" a="1"/>
  <c r="K13" i="74" a="1"/>
  <c r="J13" i="74" a="1"/>
  <c r="I13" i="74" a="1"/>
  <c r="H13" i="74" a="1"/>
  <c r="W12" i="70"/>
  <c r="V12" i="70"/>
  <c r="U12" i="70"/>
  <c r="T12" i="70"/>
  <c r="S12" i="70"/>
  <c r="R12" i="70"/>
  <c r="Q12" i="70"/>
  <c r="W11" i="70"/>
  <c r="V11" i="70"/>
  <c r="U11" i="70"/>
  <c r="T11" i="70"/>
  <c r="S11" i="70"/>
  <c r="R11" i="70"/>
  <c r="Q11" i="70"/>
  <c r="W10" i="70"/>
  <c r="V10" i="70"/>
  <c r="U10" i="70"/>
  <c r="T10" i="70"/>
  <c r="S10" i="70"/>
  <c r="R10" i="70"/>
  <c r="Q10" i="70"/>
  <c r="W9" i="70"/>
  <c r="V9" i="70"/>
  <c r="U9" i="70"/>
  <c r="T9" i="70"/>
  <c r="S9" i="70"/>
  <c r="R9" i="70"/>
  <c r="J10" i="70"/>
  <c r="I10" i="70"/>
  <c r="H10" i="70"/>
  <c r="G10" i="70"/>
  <c r="F10" i="70"/>
  <c r="E10" i="70"/>
  <c r="D10" i="70"/>
  <c r="J9" i="70"/>
  <c r="I9" i="70"/>
  <c r="H9" i="70"/>
  <c r="G9" i="70"/>
  <c r="F9" i="70"/>
  <c r="E9" i="70"/>
  <c r="D9" i="70"/>
  <c r="J8" i="70"/>
  <c r="I8" i="70"/>
  <c r="H8" i="70"/>
  <c r="G8" i="70"/>
  <c r="F8" i="70"/>
  <c r="E8" i="70"/>
  <c r="D8" i="70"/>
  <c r="G69" i="74" a="1"/>
  <c r="G69" i="74" s="1"/>
  <c r="F69" i="74" a="1"/>
  <c r="F69" i="74" s="1"/>
  <c r="E69" i="74" a="1"/>
  <c r="E69" i="74" s="1"/>
  <c r="D69" i="74" a="1"/>
  <c r="D69" i="74" s="1"/>
  <c r="C69" i="74" a="1"/>
  <c r="C69" i="74" s="1"/>
  <c r="B69" i="74" a="1"/>
  <c r="B69" i="74" s="1"/>
  <c r="G49" i="74" a="1"/>
  <c r="G49" i="74" s="1"/>
  <c r="G53" i="74" s="1"/>
  <c r="F49" i="74" a="1"/>
  <c r="F49" i="74" s="1"/>
  <c r="F53" i="74" s="1"/>
  <c r="E49" i="74" a="1"/>
  <c r="E49" i="74" s="1"/>
  <c r="E53" i="74" s="1"/>
  <c r="D49" i="74" a="1"/>
  <c r="D49" i="74" s="1"/>
  <c r="D53" i="74" s="1"/>
  <c r="C49" i="74" a="1"/>
  <c r="C49" i="74" s="1"/>
  <c r="C53" i="74" s="1"/>
  <c r="B49" i="74" a="1"/>
  <c r="B49" i="74" s="1"/>
  <c r="G13" i="74" a="1"/>
  <c r="F13" i="74" a="1"/>
  <c r="E13" i="74" a="1"/>
  <c r="D13" i="74" a="1"/>
  <c r="C13" i="74" a="1"/>
  <c r="AH179" i="75"/>
  <c r="AD179" i="75"/>
  <c r="Z179" i="75"/>
  <c r="V179" i="75"/>
  <c r="R179" i="75"/>
  <c r="E205" i="75"/>
  <c r="D205" i="75"/>
  <c r="E204" i="75"/>
  <c r="D204" i="75"/>
  <c r="E203" i="75"/>
  <c r="D203" i="75"/>
  <c r="E202" i="75"/>
  <c r="D202" i="75"/>
  <c r="E201" i="75"/>
  <c r="D201" i="75"/>
  <c r="F179" i="75"/>
  <c r="E179" i="75"/>
  <c r="N179" i="75"/>
  <c r="D179" i="75"/>
  <c r="F178" i="75"/>
  <c r="E178" i="75"/>
  <c r="D178" i="75"/>
  <c r="F177" i="75"/>
  <c r="E177" i="75"/>
  <c r="D177" i="75"/>
  <c r="F176" i="75"/>
  <c r="E176" i="75"/>
  <c r="D176" i="75"/>
  <c r="F175" i="75"/>
  <c r="E175" i="75"/>
  <c r="D175" i="75"/>
  <c r="F174" i="75"/>
  <c r="E174" i="75"/>
  <c r="D174" i="75"/>
  <c r="F173" i="75"/>
  <c r="E173" i="75"/>
  <c r="D173" i="75"/>
  <c r="F172" i="75"/>
  <c r="E172" i="75"/>
  <c r="D172" i="75"/>
  <c r="F171" i="75"/>
  <c r="E171" i="75"/>
  <c r="D171" i="75"/>
  <c r="F170" i="75"/>
  <c r="E170" i="75"/>
  <c r="D170" i="75"/>
  <c r="F169" i="75"/>
  <c r="E169" i="75"/>
  <c r="D169" i="75"/>
  <c r="F168" i="75"/>
  <c r="E168" i="75"/>
  <c r="D168" i="75"/>
  <c r="F167" i="75"/>
  <c r="E167" i="75"/>
  <c r="D167" i="75"/>
  <c r="F166" i="75"/>
  <c r="E166" i="75"/>
  <c r="D166" i="75"/>
  <c r="F165" i="75"/>
  <c r="E165" i="75"/>
  <c r="D165" i="75"/>
  <c r="F164" i="75"/>
  <c r="E164" i="75"/>
  <c r="D164" i="75"/>
  <c r="F163" i="75"/>
  <c r="E163" i="75"/>
  <c r="D163" i="75"/>
  <c r="F162" i="75"/>
  <c r="E162" i="75"/>
  <c r="D162" i="75"/>
  <c r="F161" i="75"/>
  <c r="E161" i="75"/>
  <c r="D161" i="75"/>
  <c r="F160" i="75"/>
  <c r="E160" i="75"/>
  <c r="D160" i="75"/>
  <c r="F159" i="75"/>
  <c r="E159" i="75"/>
  <c r="D159" i="75"/>
  <c r="F158" i="75"/>
  <c r="E158" i="75"/>
  <c r="D158" i="75"/>
  <c r="F157" i="75"/>
  <c r="E157" i="75"/>
  <c r="D157" i="75"/>
  <c r="F156" i="75"/>
  <c r="E156" i="75"/>
  <c r="D156" i="75"/>
  <c r="F155" i="75"/>
  <c r="E155" i="75"/>
  <c r="D155" i="75"/>
  <c r="F154" i="75"/>
  <c r="E154" i="75"/>
  <c r="D154" i="75"/>
  <c r="F153" i="75"/>
  <c r="E153" i="75"/>
  <c r="D153" i="75"/>
  <c r="F152" i="75"/>
  <c r="E152" i="75"/>
  <c r="D152" i="75"/>
  <c r="F151" i="75"/>
  <c r="E151" i="75"/>
  <c r="D151" i="75"/>
  <c r="F150" i="75"/>
  <c r="E150" i="75"/>
  <c r="D150" i="75"/>
  <c r="F149" i="75"/>
  <c r="E149" i="75"/>
  <c r="D149" i="75"/>
  <c r="F148" i="75"/>
  <c r="E148" i="75"/>
  <c r="D148" i="75"/>
  <c r="F147" i="75"/>
  <c r="E147" i="75"/>
  <c r="D147" i="75"/>
  <c r="F146" i="75"/>
  <c r="E146" i="75"/>
  <c r="D146" i="75"/>
  <c r="F145" i="75"/>
  <c r="E145" i="75"/>
  <c r="D145" i="75"/>
  <c r="F144" i="75"/>
  <c r="E144" i="75"/>
  <c r="D144" i="75"/>
  <c r="F143" i="75"/>
  <c r="E143" i="75"/>
  <c r="D143" i="75"/>
  <c r="F142" i="75"/>
  <c r="E142" i="75"/>
  <c r="D142" i="75"/>
  <c r="F141" i="75"/>
  <c r="E141" i="75"/>
  <c r="D141" i="75"/>
  <c r="F140" i="75"/>
  <c r="E140" i="75"/>
  <c r="D140" i="75"/>
  <c r="F139" i="75"/>
  <c r="E139" i="75"/>
  <c r="D139" i="75"/>
  <c r="F138" i="75"/>
  <c r="E138" i="75"/>
  <c r="D138" i="75"/>
  <c r="F137" i="75"/>
  <c r="E137" i="75"/>
  <c r="D137" i="75"/>
  <c r="F136" i="75"/>
  <c r="E136" i="75"/>
  <c r="D136" i="75"/>
  <c r="F135" i="75"/>
  <c r="E135" i="75"/>
  <c r="D135" i="75"/>
  <c r="F134" i="75"/>
  <c r="E134" i="75"/>
  <c r="D134" i="75"/>
  <c r="F133" i="75"/>
  <c r="E133" i="75"/>
  <c r="D133" i="75"/>
  <c r="F132" i="75"/>
  <c r="E132" i="75"/>
  <c r="D132" i="75"/>
  <c r="F131" i="75"/>
  <c r="E131" i="75"/>
  <c r="D131" i="75"/>
  <c r="F130" i="75"/>
  <c r="E130" i="75"/>
  <c r="D130" i="75"/>
  <c r="F129" i="75"/>
  <c r="E129" i="75"/>
  <c r="D129" i="75"/>
  <c r="F128" i="75"/>
  <c r="E128" i="75"/>
  <c r="D128" i="75"/>
  <c r="F127" i="75"/>
  <c r="E127" i="75"/>
  <c r="D127" i="75"/>
  <c r="F126" i="75"/>
  <c r="E126" i="75"/>
  <c r="D126" i="75"/>
  <c r="F125" i="75"/>
  <c r="E125" i="75"/>
  <c r="D125" i="75"/>
  <c r="F124" i="75"/>
  <c r="E124" i="75"/>
  <c r="D124" i="75"/>
  <c r="F123" i="75"/>
  <c r="E123" i="75"/>
  <c r="D123" i="75"/>
  <c r="F122" i="75"/>
  <c r="E122" i="75"/>
  <c r="D122" i="75"/>
  <c r="F121" i="75"/>
  <c r="E121" i="75"/>
  <c r="D121" i="75"/>
  <c r="F120" i="75"/>
  <c r="E120" i="75"/>
  <c r="D120" i="75"/>
  <c r="F119" i="75"/>
  <c r="E119" i="75"/>
  <c r="D119" i="75"/>
  <c r="F118" i="75"/>
  <c r="E118" i="75"/>
  <c r="D118" i="75"/>
  <c r="F117" i="75"/>
  <c r="E117" i="75"/>
  <c r="D117" i="75"/>
  <c r="F116" i="75"/>
  <c r="E116" i="75"/>
  <c r="D116" i="75"/>
  <c r="F115" i="75"/>
  <c r="E115" i="75"/>
  <c r="D115" i="75"/>
  <c r="F114" i="75"/>
  <c r="E114" i="75"/>
  <c r="D114" i="75"/>
  <c r="F113" i="75"/>
  <c r="E113" i="75"/>
  <c r="D113" i="75"/>
  <c r="F112" i="75"/>
  <c r="E112" i="75"/>
  <c r="D112" i="75"/>
  <c r="F111" i="75"/>
  <c r="E111" i="75"/>
  <c r="D111" i="75"/>
  <c r="F110" i="75"/>
  <c r="E110" i="75"/>
  <c r="D110" i="75"/>
  <c r="F109" i="75"/>
  <c r="E109" i="75"/>
  <c r="D109" i="75"/>
  <c r="F108" i="75"/>
  <c r="E108" i="75"/>
  <c r="D108" i="75"/>
  <c r="F107" i="75"/>
  <c r="E107" i="75"/>
  <c r="D107" i="75"/>
  <c r="F106" i="75"/>
  <c r="E106" i="75"/>
  <c r="D106" i="75"/>
  <c r="F105" i="75"/>
  <c r="E105" i="75"/>
  <c r="D105" i="75"/>
  <c r="F104" i="75"/>
  <c r="E104" i="75"/>
  <c r="D104" i="75"/>
  <c r="F103" i="75"/>
  <c r="E103" i="75"/>
  <c r="D103" i="75"/>
  <c r="F102" i="75"/>
  <c r="E102" i="75"/>
  <c r="D102" i="75"/>
  <c r="F101" i="75"/>
  <c r="E101" i="75"/>
  <c r="D101" i="75"/>
  <c r="F100" i="75"/>
  <c r="E100" i="75"/>
  <c r="D100" i="75"/>
  <c r="F99" i="75"/>
  <c r="E99" i="75"/>
  <c r="D99" i="75"/>
  <c r="F98" i="75"/>
  <c r="E98" i="75"/>
  <c r="D98" i="75"/>
  <c r="F97" i="75"/>
  <c r="E97" i="75"/>
  <c r="D97" i="75"/>
  <c r="F96" i="75"/>
  <c r="E96" i="75"/>
  <c r="D96" i="75"/>
  <c r="F95" i="75"/>
  <c r="E95" i="75"/>
  <c r="D95" i="75"/>
  <c r="F94" i="75"/>
  <c r="E94" i="75"/>
  <c r="D94" i="75"/>
  <c r="F93" i="75"/>
  <c r="E93" i="75"/>
  <c r="D93" i="75"/>
  <c r="F92" i="75"/>
  <c r="E92" i="75"/>
  <c r="D92" i="75"/>
  <c r="F91" i="75"/>
  <c r="E91" i="75"/>
  <c r="D91" i="75"/>
  <c r="F90" i="75"/>
  <c r="E90" i="75"/>
  <c r="D90" i="75"/>
  <c r="F89" i="75"/>
  <c r="E89" i="75"/>
  <c r="D89" i="75"/>
  <c r="F88" i="75"/>
  <c r="E88" i="75"/>
  <c r="D88" i="75"/>
  <c r="F87" i="75"/>
  <c r="E87" i="75"/>
  <c r="D87" i="75"/>
  <c r="F86" i="75"/>
  <c r="E86" i="75"/>
  <c r="D86" i="75"/>
  <c r="F85" i="75"/>
  <c r="E85" i="75"/>
  <c r="D85" i="75"/>
  <c r="F84" i="75"/>
  <c r="E84" i="75"/>
  <c r="D84" i="75"/>
  <c r="F83" i="75"/>
  <c r="E83" i="75"/>
  <c r="D83" i="75"/>
  <c r="F82" i="75"/>
  <c r="E82" i="75"/>
  <c r="D82" i="75"/>
  <c r="F81" i="75"/>
  <c r="E81" i="75"/>
  <c r="D81" i="75"/>
  <c r="F80" i="75"/>
  <c r="E80" i="75"/>
  <c r="D80" i="75"/>
  <c r="F79" i="75"/>
  <c r="E79" i="75"/>
  <c r="D79" i="75"/>
  <c r="F78" i="75"/>
  <c r="E78" i="75"/>
  <c r="D78" i="75"/>
  <c r="F77" i="75"/>
  <c r="E77" i="75"/>
  <c r="D77" i="75"/>
  <c r="F76" i="75"/>
  <c r="E76" i="75"/>
  <c r="D76" i="75"/>
  <c r="F75" i="75"/>
  <c r="G75" i="75" s="1"/>
  <c r="E75" i="75"/>
  <c r="D75" i="75"/>
  <c r="F54" i="75"/>
  <c r="E54" i="75"/>
  <c r="D54" i="75"/>
  <c r="F53" i="75"/>
  <c r="E53" i="75"/>
  <c r="D53" i="75"/>
  <c r="F52" i="75"/>
  <c r="E52" i="75"/>
  <c r="D52" i="75"/>
  <c r="F51" i="75"/>
  <c r="E51" i="75"/>
  <c r="D51" i="75"/>
  <c r="D47" i="75"/>
  <c r="G34" i="75"/>
  <c r="H34" i="75" s="1"/>
  <c r="I34" i="75" s="1"/>
  <c r="G33" i="75"/>
  <c r="H33" i="75" s="1"/>
  <c r="I33" i="75" s="1"/>
  <c r="G32" i="75"/>
  <c r="H32" i="75" s="1"/>
  <c r="I32" i="75" s="1"/>
  <c r="G31" i="75"/>
  <c r="H31" i="75" s="1"/>
  <c r="I31" i="75" s="1"/>
  <c r="G30" i="75"/>
  <c r="H30" i="75" s="1"/>
  <c r="I30" i="75" s="1"/>
  <c r="F75" i="94" l="1"/>
  <c r="I91" i="94"/>
  <c r="BJ70" i="94" s="1"/>
  <c r="AJ10" i="94"/>
  <c r="BK63" i="94" s="1"/>
  <c r="O75" i="94"/>
  <c r="Q30" i="94"/>
  <c r="AS60" i="94"/>
  <c r="BP72" i="94" s="1"/>
  <c r="R77" i="94"/>
  <c r="BN64" i="94" s="1"/>
  <c r="AP9" i="94"/>
  <c r="H41" i="94"/>
  <c r="H75" i="94"/>
  <c r="BJ42" i="94" s="1"/>
  <c r="AJ59" i="94"/>
  <c r="BL71" i="94" s="1"/>
  <c r="H43" i="94"/>
  <c r="BI43" i="94" s="1"/>
  <c r="AG60" i="94"/>
  <c r="BL19" i="94" s="1"/>
  <c r="G91" i="94"/>
  <c r="AS57" i="94"/>
  <c r="Q14" i="94"/>
  <c r="AQ58" i="94"/>
  <c r="BM130" i="94"/>
  <c r="AJ12" i="94"/>
  <c r="BK65" i="94" s="1"/>
  <c r="AR9" i="94"/>
  <c r="BO42" i="94" s="1"/>
  <c r="R59" i="94"/>
  <c r="BM71" i="94" s="1"/>
  <c r="I44" i="94"/>
  <c r="BI64" i="94" s="1"/>
  <c r="AS58" i="94"/>
  <c r="BP70" i="94" s="1"/>
  <c r="O14" i="94"/>
  <c r="AR10" i="94"/>
  <c r="BO43" i="94" s="1"/>
  <c r="H58" i="94"/>
  <c r="BI48" i="94" s="1"/>
  <c r="O42" i="94"/>
  <c r="AS59" i="94"/>
  <c r="BP71" i="94" s="1"/>
  <c r="R78" i="94"/>
  <c r="BN65" i="94" s="1"/>
  <c r="AR24" i="94"/>
  <c r="BO47" i="94" s="1"/>
  <c r="AQ25" i="94"/>
  <c r="I94" i="94"/>
  <c r="BJ73" i="94" s="1"/>
  <c r="AH45" i="94"/>
  <c r="AQ42" i="94"/>
  <c r="R60" i="94"/>
  <c r="BM72" i="94" s="1"/>
  <c r="AS44" i="94"/>
  <c r="BP64" i="94" s="1"/>
  <c r="AJ61" i="94"/>
  <c r="BL73" i="94" s="1"/>
  <c r="AH42" i="94"/>
  <c r="AH43" i="94"/>
  <c r="AP26" i="94"/>
  <c r="BO18" i="94" s="1"/>
  <c r="G94" i="94"/>
  <c r="O76" i="94"/>
  <c r="BN10" i="94" s="1"/>
  <c r="AQ60" i="94"/>
  <c r="AR42" i="94"/>
  <c r="BP42" i="94" s="1"/>
  <c r="AG44" i="94"/>
  <c r="BL11" i="94" s="1"/>
  <c r="AG42" i="94"/>
  <c r="AG47" i="94" s="1"/>
  <c r="BP9" i="94"/>
  <c r="AP47" i="94"/>
  <c r="BL47" i="94"/>
  <c r="F96" i="94"/>
  <c r="BJ17" i="94"/>
  <c r="BJ41" i="94"/>
  <c r="BL69" i="94"/>
  <c r="AJ63" i="94"/>
  <c r="BN61" i="94"/>
  <c r="AG30" i="94"/>
  <c r="BK17" i="94"/>
  <c r="BN69" i="94"/>
  <c r="O96" i="94"/>
  <c r="BN17" i="94"/>
  <c r="BL61" i="94"/>
  <c r="BP69" i="94"/>
  <c r="AG63" i="94"/>
  <c r="BL17" i="94"/>
  <c r="AS10" i="94"/>
  <c r="BO63" i="94" s="1"/>
  <c r="O60" i="94"/>
  <c r="BM19" i="94" s="1"/>
  <c r="R93" i="94"/>
  <c r="BN72" i="94" s="1"/>
  <c r="H42" i="94"/>
  <c r="BI42" i="94" s="1"/>
  <c r="H57" i="94"/>
  <c r="R94" i="94"/>
  <c r="BN73" i="94" s="1"/>
  <c r="AI8" i="94"/>
  <c r="F58" i="94"/>
  <c r="F77" i="94"/>
  <c r="BJ11" i="94" s="1"/>
  <c r="AH9" i="94"/>
  <c r="AI42" i="94"/>
  <c r="BL42" i="94" s="1"/>
  <c r="G45" i="94"/>
  <c r="AP25" i="94"/>
  <c r="AP58" i="94"/>
  <c r="G60" i="94"/>
  <c r="G93" i="94"/>
  <c r="AS26" i="94"/>
  <c r="BO71" i="94" s="1"/>
  <c r="AJ11" i="94"/>
  <c r="BK64" i="94" s="1"/>
  <c r="AJ44" i="94"/>
  <c r="BL64" i="94" s="1"/>
  <c r="I61" i="94"/>
  <c r="BI73" i="94" s="1"/>
  <c r="AP60" i="94"/>
  <c r="BP19" i="94" s="1"/>
  <c r="O30" i="94"/>
  <c r="AQ9" i="94"/>
  <c r="R45" i="94"/>
  <c r="BM65" i="94" s="1"/>
  <c r="I14" i="94"/>
  <c r="AJ26" i="94"/>
  <c r="BK71" i="94" s="1"/>
  <c r="BI69" i="94"/>
  <c r="F43" i="94"/>
  <c r="BI10" i="94" s="1"/>
  <c r="BK61" i="94"/>
  <c r="AJ14" i="94"/>
  <c r="AG9" i="94"/>
  <c r="BN41" i="94"/>
  <c r="Q80" i="94"/>
  <c r="H60" i="94"/>
  <c r="BI50" i="94" s="1"/>
  <c r="BN9" i="94"/>
  <c r="AR59" i="94"/>
  <c r="BP49" i="94" s="1"/>
  <c r="AG11" i="94"/>
  <c r="BK11" i="94" s="1"/>
  <c r="BN47" i="94"/>
  <c r="Q96" i="94"/>
  <c r="AS27" i="94"/>
  <c r="BO72" i="94" s="1"/>
  <c r="P30" i="94"/>
  <c r="H14" i="94"/>
  <c r="AH30" i="94"/>
  <c r="F14" i="94"/>
  <c r="AI26" i="94"/>
  <c r="BK49" i="94" s="1"/>
  <c r="AH59" i="94"/>
  <c r="I30" i="94"/>
  <c r="H76" i="94"/>
  <c r="BJ43" i="94" s="1"/>
  <c r="BU17" i="94"/>
  <c r="F129" i="94"/>
  <c r="AJ27" i="94"/>
  <c r="BK72" i="94" s="1"/>
  <c r="H77" i="94"/>
  <c r="BJ44" i="94" s="1"/>
  <c r="AI9" i="94"/>
  <c r="BK42" i="94" s="1"/>
  <c r="BM41" i="94"/>
  <c r="AR25" i="94"/>
  <c r="BO48" i="94" s="1"/>
  <c r="I60" i="94"/>
  <c r="BI72" i="94" s="1"/>
  <c r="H93" i="94"/>
  <c r="BJ50" i="94" s="1"/>
  <c r="P47" i="94"/>
  <c r="F113" i="94"/>
  <c r="BU9" i="94"/>
  <c r="AQ26" i="94"/>
  <c r="AI11" i="94"/>
  <c r="BK44" i="94" s="1"/>
  <c r="BM69" i="94"/>
  <c r="R63" i="94"/>
  <c r="R43" i="94"/>
  <c r="BM63" i="94" s="1"/>
  <c r="AQ27" i="94"/>
  <c r="AJ45" i="94"/>
  <c r="BL65" i="94" s="1"/>
  <c r="AI24" i="94"/>
  <c r="AQ61" i="94"/>
  <c r="AR43" i="94"/>
  <c r="BP43" i="94" s="1"/>
  <c r="G14" i="94"/>
  <c r="BU47" i="94"/>
  <c r="BM133" i="94" s="1"/>
  <c r="H129" i="94"/>
  <c r="P61" i="94"/>
  <c r="H30" i="94"/>
  <c r="G43" i="94"/>
  <c r="I76" i="94"/>
  <c r="BJ63" i="94" s="1"/>
  <c r="G129" i="94"/>
  <c r="AI27" i="94"/>
  <c r="BK50" i="94" s="1"/>
  <c r="AI60" i="94"/>
  <c r="BL50" i="94" s="1"/>
  <c r="AS12" i="94"/>
  <c r="BO65" i="94" s="1"/>
  <c r="F30" i="94"/>
  <c r="I77" i="94"/>
  <c r="BJ64" i="94" s="1"/>
  <c r="R41" i="94"/>
  <c r="Q42" i="94"/>
  <c r="BM42" i="94" s="1"/>
  <c r="P75" i="94"/>
  <c r="AR26" i="94"/>
  <c r="BO49" i="94" s="1"/>
  <c r="Q57" i="94"/>
  <c r="Q43" i="94"/>
  <c r="BM43" i="94" s="1"/>
  <c r="P76" i="94"/>
  <c r="AH12" i="94"/>
  <c r="R58" i="94"/>
  <c r="BM70" i="94" s="1"/>
  <c r="AJ24" i="94"/>
  <c r="P92" i="94"/>
  <c r="I74" i="94"/>
  <c r="BJ9" i="94"/>
  <c r="BU69" i="94"/>
  <c r="BR133" i="94" s="1"/>
  <c r="I129" i="94"/>
  <c r="G30" i="94"/>
  <c r="H92" i="94"/>
  <c r="BJ49" i="94" s="1"/>
  <c r="P96" i="94"/>
  <c r="R42" i="94"/>
  <c r="BM62" i="94" s="1"/>
  <c r="AS41" i="94"/>
  <c r="P77" i="94"/>
  <c r="AS42" i="94"/>
  <c r="BP62" i="94" s="1"/>
  <c r="Q59" i="94"/>
  <c r="BM49" i="94" s="1"/>
  <c r="I41" i="94"/>
  <c r="BU61" i="94"/>
  <c r="BR125" i="94" s="1"/>
  <c r="I113" i="94"/>
  <c r="F42" i="94"/>
  <c r="AI59" i="94"/>
  <c r="BL49" i="94" s="1"/>
  <c r="BJ47" i="94"/>
  <c r="AJ28" i="94"/>
  <c r="BK73" i="94" s="1"/>
  <c r="BP47" i="94"/>
  <c r="I78" i="94"/>
  <c r="BJ65" i="94" s="1"/>
  <c r="O47" i="94"/>
  <c r="BM9" i="94"/>
  <c r="BO69" i="94"/>
  <c r="BP41" i="94"/>
  <c r="AR47" i="94"/>
  <c r="P58" i="94"/>
  <c r="AS28" i="94"/>
  <c r="BO73" i="94" s="1"/>
  <c r="BO9" i="94"/>
  <c r="AP14" i="94"/>
  <c r="P59" i="94"/>
  <c r="BU41" i="94"/>
  <c r="BM125" i="94" s="1"/>
  <c r="H113" i="94"/>
  <c r="AS8" i="94"/>
  <c r="O58" i="94"/>
  <c r="AS9" i="94"/>
  <c r="BO62" i="94" s="1"/>
  <c r="BI41" i="94"/>
  <c r="AH47" i="94"/>
  <c r="AQ63" i="94"/>
  <c r="G47" i="94"/>
  <c r="P94" i="94"/>
  <c r="AI41" i="94"/>
  <c r="G63" i="94"/>
  <c r="BJ69" i="94"/>
  <c r="I96" i="94"/>
  <c r="I45" i="94"/>
  <c r="BI65" i="94" s="1"/>
  <c r="AS25" i="94"/>
  <c r="BO70" i="94" s="1"/>
  <c r="I93" i="94"/>
  <c r="BJ72" i="94" s="1"/>
  <c r="R30" i="94"/>
  <c r="BO41" i="94"/>
  <c r="AR14" i="94"/>
  <c r="H75" i="75"/>
  <c r="M22" i="75"/>
  <c r="G64" i="75" s="1"/>
  <c r="H64" i="75" s="1"/>
  <c r="M22" i="79"/>
  <c r="G64" i="79" s="1"/>
  <c r="H64" i="79" s="1"/>
  <c r="R22" i="78"/>
  <c r="Q64" i="78" s="1"/>
  <c r="R22" i="81"/>
  <c r="P64" i="81" s="1"/>
  <c r="Q64" i="81" s="1"/>
  <c r="O22" i="75"/>
  <c r="M64" i="75" s="1"/>
  <c r="N64" i="75" s="1"/>
  <c r="O22" i="79"/>
  <c r="M64" i="79" s="1"/>
  <c r="N64" i="79" s="1"/>
  <c r="P22" i="75"/>
  <c r="P64" i="75" s="1"/>
  <c r="Q64" i="75" s="1"/>
  <c r="P22" i="79"/>
  <c r="P64" i="79" s="1"/>
  <c r="Q64" i="79" s="1"/>
  <c r="N22" i="75"/>
  <c r="J64" i="75" s="1"/>
  <c r="K64" i="75" s="1"/>
  <c r="N22" i="79"/>
  <c r="J64" i="79" s="1"/>
  <c r="K64" i="79" s="1"/>
  <c r="S22" i="78"/>
  <c r="T64" i="78" s="1"/>
  <c r="S22" i="81"/>
  <c r="S64" i="81" s="1"/>
  <c r="T64" i="81" s="1"/>
  <c r="Q24" i="74"/>
  <c r="F8" i="82" s="1"/>
  <c r="AA24" i="74"/>
  <c r="J8" i="83" s="1"/>
  <c r="Q22" i="75"/>
  <c r="S64" i="75" s="1"/>
  <c r="T64" i="75" s="1"/>
  <c r="Q22" i="79"/>
  <c r="S64" i="79" s="1"/>
  <c r="T64" i="79" s="1"/>
  <c r="N22" i="78"/>
  <c r="E64" i="78" s="1"/>
  <c r="N22" i="81"/>
  <c r="D64" i="81" s="1"/>
  <c r="E64" i="81" s="1"/>
  <c r="O22" i="78"/>
  <c r="H64" i="78" s="1"/>
  <c r="O22" i="81"/>
  <c r="G64" i="81" s="1"/>
  <c r="H64" i="81" s="1"/>
  <c r="W24" i="74"/>
  <c r="F8" i="83" s="1"/>
  <c r="P22" i="78"/>
  <c r="K64" i="78" s="1"/>
  <c r="P22" i="81"/>
  <c r="J64" i="81" s="1"/>
  <c r="K64" i="81" s="1"/>
  <c r="Q22" i="78"/>
  <c r="N64" i="78" s="1"/>
  <c r="Q22" i="81"/>
  <c r="M64" i="81" s="1"/>
  <c r="N64" i="81" s="1"/>
  <c r="Z24" i="74"/>
  <c r="I8" i="83" s="1"/>
  <c r="T22" i="78"/>
  <c r="W64" i="78" s="1"/>
  <c r="T22" i="81"/>
  <c r="V64" i="81" s="1"/>
  <c r="W64" i="81" s="1"/>
  <c r="U22" i="78"/>
  <c r="Z64" i="78" s="1"/>
  <c r="U22" i="81"/>
  <c r="Y64" i="81" s="1"/>
  <c r="Z64" i="81" s="1"/>
  <c r="W31" i="74"/>
  <c r="F15" i="83" s="1"/>
  <c r="P31" i="74"/>
  <c r="E15" i="82" s="1"/>
  <c r="X31" i="74"/>
  <c r="G15" i="83" s="1"/>
  <c r="Q31" i="74"/>
  <c r="F15" i="82" s="1"/>
  <c r="Y31" i="74"/>
  <c r="H15" i="83" s="1"/>
  <c r="R31" i="74"/>
  <c r="G15" i="82" s="1"/>
  <c r="Z31" i="74"/>
  <c r="I15" i="83" s="1"/>
  <c r="S31" i="74"/>
  <c r="H15" i="82" s="1"/>
  <c r="AA31" i="74"/>
  <c r="J15" i="83" s="1"/>
  <c r="T31" i="74"/>
  <c r="I15" i="82" s="1"/>
  <c r="B31" i="74"/>
  <c r="E15" i="79" s="1"/>
  <c r="U31" i="74"/>
  <c r="J15" i="82" s="1"/>
  <c r="V31" i="74"/>
  <c r="E15" i="83" s="1"/>
  <c r="R23" i="74"/>
  <c r="G7" i="82" s="1"/>
  <c r="Z23" i="74"/>
  <c r="I7" i="83" s="1"/>
  <c r="S23" i="74"/>
  <c r="H7" i="82" s="1"/>
  <c r="AA23" i="74"/>
  <c r="J7" i="83" s="1"/>
  <c r="T23" i="74"/>
  <c r="I7" i="82" s="1"/>
  <c r="M23" i="74"/>
  <c r="J7" i="81" s="1"/>
  <c r="U23" i="74"/>
  <c r="J7" i="82" s="1"/>
  <c r="V23" i="74"/>
  <c r="E7" i="83" s="1"/>
  <c r="W23" i="74"/>
  <c r="F7" i="83" s="1"/>
  <c r="P23" i="74"/>
  <c r="E7" i="82" s="1"/>
  <c r="X23" i="74"/>
  <c r="G7" i="83" s="1"/>
  <c r="Q23" i="74"/>
  <c r="F7" i="82" s="1"/>
  <c r="B23" i="74"/>
  <c r="E7" i="79" s="1"/>
  <c r="Y23" i="74"/>
  <c r="H7" i="83" s="1"/>
  <c r="BI38" i="70"/>
  <c r="U30" i="74"/>
  <c r="J14" i="82" s="1"/>
  <c r="V30" i="74"/>
  <c r="E14" i="83" s="1"/>
  <c r="W30" i="74"/>
  <c r="F14" i="83" s="1"/>
  <c r="P30" i="74"/>
  <c r="E14" i="82" s="1"/>
  <c r="X30" i="74"/>
  <c r="G14" i="83" s="1"/>
  <c r="Q30" i="74"/>
  <c r="F14" i="82" s="1"/>
  <c r="Y30" i="74"/>
  <c r="H14" i="83" s="1"/>
  <c r="R30" i="74"/>
  <c r="G14" i="82" s="1"/>
  <c r="Z30" i="74"/>
  <c r="I14" i="83" s="1"/>
  <c r="S30" i="74"/>
  <c r="H14" i="82" s="1"/>
  <c r="AA30" i="74"/>
  <c r="J14" i="83" s="1"/>
  <c r="T30" i="74"/>
  <c r="I14" i="82" s="1"/>
  <c r="B30" i="74"/>
  <c r="E14" i="79" s="1"/>
  <c r="S29" i="74"/>
  <c r="H13" i="82" s="1"/>
  <c r="AA29" i="74"/>
  <c r="J13" i="83" s="1"/>
  <c r="T29" i="74"/>
  <c r="I13" i="82" s="1"/>
  <c r="B29" i="74"/>
  <c r="E13" i="79" s="1"/>
  <c r="U29" i="74"/>
  <c r="J13" i="82" s="1"/>
  <c r="V29" i="74"/>
  <c r="E13" i="83" s="1"/>
  <c r="W29" i="74"/>
  <c r="F13" i="83" s="1"/>
  <c r="P29" i="74"/>
  <c r="E13" i="82" s="1"/>
  <c r="X29" i="74"/>
  <c r="G13" i="83" s="1"/>
  <c r="Q29" i="74"/>
  <c r="F13" i="82" s="1"/>
  <c r="Y29" i="74"/>
  <c r="H13" i="83" s="1"/>
  <c r="R29" i="74"/>
  <c r="G13" i="82" s="1"/>
  <c r="Z29" i="74"/>
  <c r="I13" i="83" s="1"/>
  <c r="Q28" i="74"/>
  <c r="F12" i="82" s="1"/>
  <c r="Y28" i="74"/>
  <c r="H12" i="83" s="1"/>
  <c r="R28" i="74"/>
  <c r="G12" i="82" s="1"/>
  <c r="Z28" i="74"/>
  <c r="I12" i="83" s="1"/>
  <c r="S28" i="74"/>
  <c r="H12" i="82" s="1"/>
  <c r="AA28" i="74"/>
  <c r="J12" i="83" s="1"/>
  <c r="T28" i="74"/>
  <c r="I12" i="82" s="1"/>
  <c r="B28" i="74"/>
  <c r="E12" i="79" s="1"/>
  <c r="U28" i="74"/>
  <c r="J12" i="82" s="1"/>
  <c r="V28" i="74"/>
  <c r="E12" i="83" s="1"/>
  <c r="W28" i="74"/>
  <c r="F12" i="83" s="1"/>
  <c r="P28" i="74"/>
  <c r="E12" i="82" s="1"/>
  <c r="X28" i="74"/>
  <c r="G12" i="83" s="1"/>
  <c r="W27" i="74"/>
  <c r="F11" i="83" s="1"/>
  <c r="P27" i="74"/>
  <c r="E11" i="82" s="1"/>
  <c r="X27" i="74"/>
  <c r="G11" i="83" s="1"/>
  <c r="Q27" i="74"/>
  <c r="F11" i="82" s="1"/>
  <c r="Y27" i="74"/>
  <c r="H11" i="83" s="1"/>
  <c r="R27" i="74"/>
  <c r="G11" i="82" s="1"/>
  <c r="Z27" i="74"/>
  <c r="I11" i="83" s="1"/>
  <c r="S27" i="74"/>
  <c r="H11" i="82" s="1"/>
  <c r="AA27" i="74"/>
  <c r="J11" i="83" s="1"/>
  <c r="T27" i="74"/>
  <c r="I11" i="82" s="1"/>
  <c r="B27" i="74"/>
  <c r="E11" i="79" s="1"/>
  <c r="U27" i="74"/>
  <c r="J11" i="82" s="1"/>
  <c r="V27" i="74"/>
  <c r="E11" i="83" s="1"/>
  <c r="C41" i="70"/>
  <c r="I122" i="78"/>
  <c r="I89" i="83"/>
  <c r="I137" i="83"/>
  <c r="I153" i="83"/>
  <c r="I161" i="83"/>
  <c r="I115" i="83"/>
  <c r="I169" i="83"/>
  <c r="I163" i="83"/>
  <c r="I101" i="83"/>
  <c r="I174" i="83"/>
  <c r="I179" i="83"/>
  <c r="I156" i="83"/>
  <c r="I83" i="83"/>
  <c r="I102" i="83"/>
  <c r="I126" i="83"/>
  <c r="I99" i="83"/>
  <c r="I77" i="83"/>
  <c r="I171" i="83"/>
  <c r="I131" i="83"/>
  <c r="I141" i="83"/>
  <c r="I123" i="83"/>
  <c r="I93" i="83"/>
  <c r="I107" i="83"/>
  <c r="I177" i="83"/>
  <c r="I86" i="83"/>
  <c r="I145" i="83"/>
  <c r="I129" i="83"/>
  <c r="I124" i="83"/>
  <c r="I176" i="83"/>
  <c r="I122" i="83"/>
  <c r="I108" i="83"/>
  <c r="I164" i="83"/>
  <c r="I113" i="83"/>
  <c r="I116" i="83"/>
  <c r="I91" i="83"/>
  <c r="I92" i="83"/>
  <c r="I87" i="83"/>
  <c r="I78" i="83"/>
  <c r="I114" i="83"/>
  <c r="I85" i="83"/>
  <c r="I139" i="83"/>
  <c r="I132" i="83"/>
  <c r="I162" i="83"/>
  <c r="I157" i="83"/>
  <c r="I105" i="83"/>
  <c r="I155" i="83"/>
  <c r="I154" i="83"/>
  <c r="I147" i="83"/>
  <c r="I100" i="83"/>
  <c r="I94" i="83"/>
  <c r="I88" i="83"/>
  <c r="I118" i="82"/>
  <c r="I91" i="82"/>
  <c r="I107" i="82"/>
  <c r="I141" i="82"/>
  <c r="I150" i="82"/>
  <c r="I126" i="82"/>
  <c r="I110" i="82"/>
  <c r="I142" i="82"/>
  <c r="I160" i="82"/>
  <c r="I173" i="82"/>
  <c r="I125" i="82"/>
  <c r="I131" i="82"/>
  <c r="I83" i="82"/>
  <c r="I158" i="82"/>
  <c r="I147" i="82"/>
  <c r="I139" i="82"/>
  <c r="I133" i="82"/>
  <c r="I99" i="82"/>
  <c r="I103" i="82"/>
  <c r="I94" i="82"/>
  <c r="I79" i="82"/>
  <c r="I170" i="82"/>
  <c r="I115" i="82"/>
  <c r="I128" i="82"/>
  <c r="I127" i="82"/>
  <c r="I111" i="82"/>
  <c r="I102" i="82"/>
  <c r="I178" i="82"/>
  <c r="I164" i="82"/>
  <c r="I156" i="82"/>
  <c r="I114" i="82"/>
  <c r="I112" i="82"/>
  <c r="I86" i="82"/>
  <c r="I96" i="82"/>
  <c r="I95" i="82"/>
  <c r="I88" i="82"/>
  <c r="I166" i="82"/>
  <c r="I122" i="82"/>
  <c r="I177" i="82"/>
  <c r="I171" i="82"/>
  <c r="I155" i="82"/>
  <c r="I134" i="82"/>
  <c r="I85" i="82"/>
  <c r="I77" i="82"/>
  <c r="I80" i="82"/>
  <c r="I101" i="82"/>
  <c r="I176" i="82"/>
  <c r="I78" i="82"/>
  <c r="K52" i="82"/>
  <c r="I174" i="82"/>
  <c r="I179" i="82"/>
  <c r="I123" i="82"/>
  <c r="K53" i="82"/>
  <c r="I162" i="82"/>
  <c r="I136" i="82"/>
  <c r="I117" i="82"/>
  <c r="K54" i="82"/>
  <c r="I163" i="82"/>
  <c r="I135" i="82"/>
  <c r="I116" i="82"/>
  <c r="I134" i="81"/>
  <c r="I149" i="81"/>
  <c r="I142" i="81"/>
  <c r="I93" i="81"/>
  <c r="I157" i="81"/>
  <c r="I166" i="81"/>
  <c r="I123" i="81"/>
  <c r="I165" i="81"/>
  <c r="I82" i="81"/>
  <c r="I139" i="81"/>
  <c r="I124" i="81"/>
  <c r="I140" i="81"/>
  <c r="I90" i="81"/>
  <c r="I115" i="81"/>
  <c r="I155" i="81"/>
  <c r="I83" i="81"/>
  <c r="I141" i="81"/>
  <c r="I86" i="81"/>
  <c r="I91" i="81"/>
  <c r="I77" i="81"/>
  <c r="I173" i="81"/>
  <c r="I125" i="81"/>
  <c r="I126" i="81"/>
  <c r="I117" i="81"/>
  <c r="I75" i="81"/>
  <c r="I121" i="81"/>
  <c r="I94" i="81"/>
  <c r="I120" i="81"/>
  <c r="I161" i="81"/>
  <c r="I128" i="81"/>
  <c r="K53" i="81"/>
  <c r="I88" i="81"/>
  <c r="K52" i="81"/>
  <c r="I160" i="81"/>
  <c r="I148" i="81"/>
  <c r="I81" i="81"/>
  <c r="I179" i="81"/>
  <c r="I163" i="81"/>
  <c r="I151" i="81"/>
  <c r="I102" i="81"/>
  <c r="I111" i="81"/>
  <c r="I178" i="81"/>
  <c r="I150" i="81"/>
  <c r="I110" i="81"/>
  <c r="I176" i="81"/>
  <c r="I147" i="81"/>
  <c r="I137" i="81"/>
  <c r="I109" i="81"/>
  <c r="I101" i="81"/>
  <c r="I175" i="81"/>
  <c r="I154" i="81"/>
  <c r="I136" i="81"/>
  <c r="I131" i="81"/>
  <c r="I99" i="81"/>
  <c r="I89" i="81"/>
  <c r="I80" i="81"/>
  <c r="I170" i="81"/>
  <c r="I130" i="81"/>
  <c r="I107" i="81"/>
  <c r="I96" i="81"/>
  <c r="I171" i="81"/>
  <c r="I129" i="81"/>
  <c r="I95" i="81"/>
  <c r="I98" i="81"/>
  <c r="K54" i="81"/>
  <c r="I142" i="79"/>
  <c r="I150" i="79"/>
  <c r="I101" i="79"/>
  <c r="I147" i="79"/>
  <c r="I165" i="79"/>
  <c r="I155" i="79"/>
  <c r="I141" i="79"/>
  <c r="I107" i="79"/>
  <c r="I163" i="79"/>
  <c r="I149" i="79"/>
  <c r="I93" i="79"/>
  <c r="I171" i="79"/>
  <c r="I125" i="79"/>
  <c r="I83" i="79"/>
  <c r="I179" i="79"/>
  <c r="I174" i="79"/>
  <c r="I109" i="79"/>
  <c r="I91" i="79"/>
  <c r="I99" i="79"/>
  <c r="I134" i="79"/>
  <c r="I139" i="79"/>
  <c r="I126" i="79"/>
  <c r="I117" i="79"/>
  <c r="I166" i="79"/>
  <c r="I113" i="79"/>
  <c r="I146" i="79"/>
  <c r="I173" i="79"/>
  <c r="I105" i="79"/>
  <c r="I128" i="79"/>
  <c r="I98" i="79"/>
  <c r="I130" i="79"/>
  <c r="I111" i="79"/>
  <c r="I114" i="79"/>
  <c r="I162" i="79"/>
  <c r="I120" i="79"/>
  <c r="I104" i="79"/>
  <c r="I86" i="79"/>
  <c r="I79" i="79"/>
  <c r="K53" i="79"/>
  <c r="I178" i="79"/>
  <c r="I157" i="79"/>
  <c r="I115" i="79"/>
  <c r="I100" i="79"/>
  <c r="I84" i="79"/>
  <c r="I77" i="79"/>
  <c r="I133" i="79"/>
  <c r="I164" i="79"/>
  <c r="I131" i="79"/>
  <c r="I123" i="79"/>
  <c r="I94" i="79"/>
  <c r="I85" i="79"/>
  <c r="I78" i="79"/>
  <c r="I92" i="79"/>
  <c r="I121" i="79"/>
  <c r="I175" i="79"/>
  <c r="I158" i="79"/>
  <c r="I122" i="79"/>
  <c r="I102" i="79"/>
  <c r="I76" i="79"/>
  <c r="I88" i="79"/>
  <c r="C13" i="74"/>
  <c r="C17" i="74" s="1"/>
  <c r="N13" i="74"/>
  <c r="N17" i="74" s="1"/>
  <c r="N31" i="74" s="1"/>
  <c r="K15" i="81" s="1"/>
  <c r="D13" i="74"/>
  <c r="D17" i="74" s="1"/>
  <c r="D29" i="74" s="1"/>
  <c r="G13" i="79" s="1"/>
  <c r="O13" i="74"/>
  <c r="O17" i="74" s="1"/>
  <c r="O31" i="74" s="1"/>
  <c r="L15" i="81" s="1"/>
  <c r="L13" i="74"/>
  <c r="L17" i="74" s="1"/>
  <c r="L30" i="74" s="1"/>
  <c r="I14" i="81" s="1"/>
  <c r="M13" i="74"/>
  <c r="M17" i="74" s="1"/>
  <c r="E13" i="74"/>
  <c r="E17" i="74" s="1"/>
  <c r="E31" i="74" s="1"/>
  <c r="H15" i="79" s="1"/>
  <c r="K13" i="74"/>
  <c r="K17" i="74" s="1"/>
  <c r="K28" i="74" s="1"/>
  <c r="H12" i="81" s="1"/>
  <c r="F13" i="74"/>
  <c r="F17" i="74" s="1"/>
  <c r="I13" i="74"/>
  <c r="I17" i="74" s="1"/>
  <c r="I29" i="74" s="1"/>
  <c r="F13" i="81" s="1"/>
  <c r="G13" i="74"/>
  <c r="G17" i="74" s="1"/>
  <c r="G29" i="74" s="1"/>
  <c r="J13" i="79" s="1"/>
  <c r="J13" i="74"/>
  <c r="J17" i="74" s="1"/>
  <c r="J28" i="74" s="1"/>
  <c r="G12" i="81" s="1"/>
  <c r="H13" i="74"/>
  <c r="H17" i="74" s="1"/>
  <c r="I169" i="76"/>
  <c r="I92" i="76"/>
  <c r="I76" i="76"/>
  <c r="I139" i="76"/>
  <c r="I114" i="76"/>
  <c r="I159" i="78"/>
  <c r="I138" i="78"/>
  <c r="K54" i="78"/>
  <c r="I127" i="78"/>
  <c r="I86" i="78"/>
  <c r="I134" i="78"/>
  <c r="I99" i="78"/>
  <c r="I133" i="78"/>
  <c r="I148" i="78"/>
  <c r="I125" i="78"/>
  <c r="I93" i="78"/>
  <c r="I154" i="78"/>
  <c r="I166" i="78"/>
  <c r="I96" i="78"/>
  <c r="I178" i="78"/>
  <c r="I162" i="78"/>
  <c r="I91" i="78"/>
  <c r="I128" i="78"/>
  <c r="I129" i="78"/>
  <c r="I105" i="78"/>
  <c r="I115" i="78"/>
  <c r="I112" i="78"/>
  <c r="I158" i="78"/>
  <c r="I140" i="78"/>
  <c r="I110" i="78"/>
  <c r="I109" i="78"/>
  <c r="I149" i="78"/>
  <c r="I81" i="78"/>
  <c r="I176" i="78"/>
  <c r="I111" i="78"/>
  <c r="I141" i="78"/>
  <c r="I135" i="78"/>
  <c r="I164" i="78"/>
  <c r="I173" i="78"/>
  <c r="I177" i="78"/>
  <c r="I90" i="78"/>
  <c r="I153" i="78"/>
  <c r="I94" i="78"/>
  <c r="I175" i="78"/>
  <c r="I169" i="78"/>
  <c r="I78" i="78"/>
  <c r="I117" i="78"/>
  <c r="I124" i="78"/>
  <c r="I174" i="78"/>
  <c r="I168" i="78"/>
  <c r="I101" i="78"/>
  <c r="I108" i="78"/>
  <c r="I76" i="78"/>
  <c r="I77" i="78"/>
  <c r="I143" i="78"/>
  <c r="I132" i="78"/>
  <c r="I167" i="78"/>
  <c r="I165" i="78"/>
  <c r="I123" i="78"/>
  <c r="I85" i="78"/>
  <c r="I92" i="78"/>
  <c r="I156" i="78"/>
  <c r="I114" i="78"/>
  <c r="I100" i="78"/>
  <c r="I97" i="78"/>
  <c r="I126" i="78"/>
  <c r="I160" i="78"/>
  <c r="I136" i="78"/>
  <c r="I107" i="78"/>
  <c r="I95" i="78"/>
  <c r="K52" i="78"/>
  <c r="I89" i="78"/>
  <c r="I152" i="78"/>
  <c r="I131" i="78"/>
  <c r="I106" i="78"/>
  <c r="I84" i="78"/>
  <c r="K51" i="78"/>
  <c r="I144" i="78"/>
  <c r="I79" i="78"/>
  <c r="I161" i="78"/>
  <c r="I155" i="78"/>
  <c r="I130" i="78"/>
  <c r="I87" i="78"/>
  <c r="I99" i="76"/>
  <c r="I170" i="76"/>
  <c r="I173" i="76"/>
  <c r="I124" i="76"/>
  <c r="I109" i="76"/>
  <c r="I77" i="76"/>
  <c r="I91" i="76"/>
  <c r="K53" i="76"/>
  <c r="I83" i="76"/>
  <c r="I100" i="76"/>
  <c r="I168" i="76"/>
  <c r="I90" i="76"/>
  <c r="I127" i="76"/>
  <c r="I84" i="76"/>
  <c r="I116" i="76"/>
  <c r="I101" i="76"/>
  <c r="K51" i="76"/>
  <c r="I144" i="77"/>
  <c r="I145" i="77"/>
  <c r="I107" i="77"/>
  <c r="I96" i="77"/>
  <c r="I81" i="77"/>
  <c r="I179" i="77"/>
  <c r="I167" i="77"/>
  <c r="I163" i="77"/>
  <c r="I92" i="77"/>
  <c r="I152" i="77"/>
  <c r="I113" i="77"/>
  <c r="I125" i="77"/>
  <c r="I87" i="77"/>
  <c r="I102" i="77"/>
  <c r="I150" i="77"/>
  <c r="I79" i="77"/>
  <c r="I127" i="77"/>
  <c r="I159" i="77"/>
  <c r="I146" i="77"/>
  <c r="I153" i="77"/>
  <c r="I83" i="77"/>
  <c r="I85" i="77"/>
  <c r="I90" i="77"/>
  <c r="I99" i="77"/>
  <c r="I86" i="77"/>
  <c r="I147" i="77"/>
  <c r="I122" i="77"/>
  <c r="I131" i="77"/>
  <c r="I78" i="77"/>
  <c r="I80" i="77"/>
  <c r="I173" i="77"/>
  <c r="I161" i="77"/>
  <c r="I154" i="77"/>
  <c r="I106" i="77"/>
  <c r="I135" i="77"/>
  <c r="K51" i="77"/>
  <c r="I172" i="77"/>
  <c r="I158" i="77"/>
  <c r="I134" i="77"/>
  <c r="I124" i="77"/>
  <c r="I118" i="77"/>
  <c r="I111" i="77"/>
  <c r="I100" i="77"/>
  <c r="I109" i="77"/>
  <c r="I166" i="77"/>
  <c r="I116" i="77"/>
  <c r="I142" i="77"/>
  <c r="I174" i="77"/>
  <c r="I175" i="77"/>
  <c r="I155" i="77"/>
  <c r="I115" i="77"/>
  <c r="I110" i="77"/>
  <c r="I176" i="77"/>
  <c r="I136" i="77"/>
  <c r="I108" i="77"/>
  <c r="I94" i="77"/>
  <c r="I84" i="77"/>
  <c r="I75" i="77"/>
  <c r="I138" i="76"/>
  <c r="I146" i="76"/>
  <c r="I117" i="76"/>
  <c r="I112" i="76"/>
  <c r="I157" i="76"/>
  <c r="I147" i="76"/>
  <c r="I160" i="76"/>
  <c r="I98" i="76"/>
  <c r="I129" i="76"/>
  <c r="I102" i="76"/>
  <c r="I178" i="76"/>
  <c r="I174" i="76"/>
  <c r="I145" i="76"/>
  <c r="I126" i="76"/>
  <c r="I105" i="76"/>
  <c r="I159" i="76"/>
  <c r="I164" i="76"/>
  <c r="I118" i="76"/>
  <c r="I111" i="76"/>
  <c r="I106" i="76"/>
  <c r="K54" i="76"/>
  <c r="I176" i="76"/>
  <c r="I177" i="76"/>
  <c r="I175" i="76"/>
  <c r="I155" i="76"/>
  <c r="I137" i="76"/>
  <c r="I121" i="76"/>
  <c r="I104" i="76"/>
  <c r="I94" i="76"/>
  <c r="I136" i="76"/>
  <c r="I154" i="76"/>
  <c r="I140" i="76"/>
  <c r="I93" i="76"/>
  <c r="I85" i="76"/>
  <c r="I163" i="76"/>
  <c r="I152" i="76"/>
  <c r="I135" i="76"/>
  <c r="I123" i="76"/>
  <c r="I82" i="76"/>
  <c r="N39" i="74" a="1"/>
  <c r="L39" i="74" a="1"/>
  <c r="H39" i="74" a="1"/>
  <c r="J39" i="74" a="1"/>
  <c r="M39" i="74" a="1"/>
  <c r="O39" i="74" a="1"/>
  <c r="K39" i="74" a="1"/>
  <c r="I39" i="74" a="1"/>
  <c r="C39" i="74" a="1"/>
  <c r="C39" i="74" s="1"/>
  <c r="E39" i="74" a="1"/>
  <c r="E39" i="74" s="1"/>
  <c r="B39" i="74" a="1"/>
  <c r="G39" i="74" a="1"/>
  <c r="G39" i="74" s="1"/>
  <c r="D39" i="74" a="1"/>
  <c r="D39" i="74" s="1"/>
  <c r="F39" i="74" a="1"/>
  <c r="F39" i="74" s="1"/>
  <c r="I51" i="75"/>
  <c r="J51" i="75" s="1"/>
  <c r="G138" i="75"/>
  <c r="H138" i="75" s="1"/>
  <c r="G143" i="75"/>
  <c r="H143" i="75" s="1"/>
  <c r="G175" i="75"/>
  <c r="H175" i="75" s="1"/>
  <c r="G179" i="75"/>
  <c r="H179" i="75" s="1"/>
  <c r="G107" i="75"/>
  <c r="H107" i="75" s="1"/>
  <c r="G172" i="75"/>
  <c r="H172" i="75" s="1"/>
  <c r="G93" i="75"/>
  <c r="H93" i="75" s="1"/>
  <c r="G101" i="75"/>
  <c r="H101" i="75" s="1"/>
  <c r="G109" i="75"/>
  <c r="H109" i="75" s="1"/>
  <c r="G117" i="75"/>
  <c r="H117" i="75" s="1"/>
  <c r="G157" i="75"/>
  <c r="H157" i="75" s="1"/>
  <c r="G165" i="75"/>
  <c r="H165" i="75" s="1"/>
  <c r="G168" i="75"/>
  <c r="H168" i="75" s="1"/>
  <c r="G122" i="75"/>
  <c r="H122" i="75" s="1"/>
  <c r="G130" i="75"/>
  <c r="H130" i="75" s="1"/>
  <c r="G146" i="75"/>
  <c r="H146" i="75" s="1"/>
  <c r="G154" i="75"/>
  <c r="H154" i="75" s="1"/>
  <c r="G162" i="75"/>
  <c r="H162" i="75" s="1"/>
  <c r="G80" i="75"/>
  <c r="H80" i="75" s="1"/>
  <c r="G87" i="75"/>
  <c r="H87" i="75" s="1"/>
  <c r="G95" i="75"/>
  <c r="H95" i="75" s="1"/>
  <c r="G100" i="75"/>
  <c r="H100" i="75" s="1"/>
  <c r="G170" i="75"/>
  <c r="H170" i="75" s="1"/>
  <c r="G88" i="75"/>
  <c r="H88" i="75" s="1"/>
  <c r="G96" i="75"/>
  <c r="H96" i="75" s="1"/>
  <c r="G104" i="75"/>
  <c r="H104" i="75" s="1"/>
  <c r="G136" i="75"/>
  <c r="H136" i="75" s="1"/>
  <c r="G164" i="75"/>
  <c r="H164" i="75" s="1"/>
  <c r="G120" i="75"/>
  <c r="H120" i="75" s="1"/>
  <c r="G78" i="75"/>
  <c r="H78" i="75" s="1"/>
  <c r="G123" i="75"/>
  <c r="H123" i="75" s="1"/>
  <c r="G131" i="75"/>
  <c r="H131" i="75" s="1"/>
  <c r="G144" i="75"/>
  <c r="H144" i="75" s="1"/>
  <c r="G152" i="75"/>
  <c r="H152" i="75" s="1"/>
  <c r="G79" i="75"/>
  <c r="H79" i="75" s="1"/>
  <c r="G169" i="75"/>
  <c r="H169" i="75" s="1"/>
  <c r="I54" i="75"/>
  <c r="J54" i="75" s="1"/>
  <c r="G81" i="75"/>
  <c r="H81" i="75" s="1"/>
  <c r="G113" i="75"/>
  <c r="H113" i="75" s="1"/>
  <c r="G121" i="75"/>
  <c r="H121" i="75" s="1"/>
  <c r="G129" i="75"/>
  <c r="H129" i="75" s="1"/>
  <c r="G139" i="75"/>
  <c r="H139" i="75" s="1"/>
  <c r="G147" i="75"/>
  <c r="H147" i="75" s="1"/>
  <c r="G160" i="75"/>
  <c r="H160" i="75" s="1"/>
  <c r="G103" i="75"/>
  <c r="H103" i="75" s="1"/>
  <c r="G111" i="75"/>
  <c r="H111" i="75" s="1"/>
  <c r="G124" i="75"/>
  <c r="H124" i="75" s="1"/>
  <c r="G132" i="75"/>
  <c r="H132" i="75" s="1"/>
  <c r="G158" i="75"/>
  <c r="H158" i="75" s="1"/>
  <c r="G178" i="75"/>
  <c r="H178" i="75" s="1"/>
  <c r="G82" i="75"/>
  <c r="H82" i="75" s="1"/>
  <c r="G106" i="75"/>
  <c r="H106" i="75" s="1"/>
  <c r="G135" i="75"/>
  <c r="H135" i="75" s="1"/>
  <c r="G140" i="75"/>
  <c r="H140" i="75" s="1"/>
  <c r="G148" i="75"/>
  <c r="H148" i="75" s="1"/>
  <c r="G171" i="75"/>
  <c r="H171" i="75" s="1"/>
  <c r="G176" i="75"/>
  <c r="H176" i="75" s="1"/>
  <c r="G112" i="75"/>
  <c r="H112" i="75" s="1"/>
  <c r="G114" i="75"/>
  <c r="H114" i="75" s="1"/>
  <c r="G156" i="75"/>
  <c r="H156" i="75" s="1"/>
  <c r="G86" i="75"/>
  <c r="H86" i="75" s="1"/>
  <c r="G91" i="75"/>
  <c r="H91" i="75" s="1"/>
  <c r="G99" i="75"/>
  <c r="H99" i="75" s="1"/>
  <c r="G85" i="75"/>
  <c r="H85" i="75" s="1"/>
  <c r="G133" i="75"/>
  <c r="H133" i="75" s="1"/>
  <c r="I53" i="75"/>
  <c r="J53" i="75" s="1"/>
  <c r="G83" i="75"/>
  <c r="H83" i="75" s="1"/>
  <c r="G90" i="75"/>
  <c r="H90" i="75" s="1"/>
  <c r="G97" i="75"/>
  <c r="H97" i="75" s="1"/>
  <c r="G115" i="75"/>
  <c r="H115" i="75" s="1"/>
  <c r="G127" i="75"/>
  <c r="H127" i="75" s="1"/>
  <c r="G151" i="75"/>
  <c r="H151" i="75" s="1"/>
  <c r="G167" i="75"/>
  <c r="H167" i="75" s="1"/>
  <c r="G125" i="75"/>
  <c r="H125" i="75" s="1"/>
  <c r="G149" i="75"/>
  <c r="H149" i="75" s="1"/>
  <c r="G92" i="75"/>
  <c r="H92" i="75" s="1"/>
  <c r="G153" i="75"/>
  <c r="H153" i="75" s="1"/>
  <c r="G98" i="75"/>
  <c r="H98" i="75" s="1"/>
  <c r="G105" i="75"/>
  <c r="H105" i="75" s="1"/>
  <c r="G116" i="75"/>
  <c r="H116" i="75" s="1"/>
  <c r="G128" i="75"/>
  <c r="H128" i="75" s="1"/>
  <c r="G134" i="75"/>
  <c r="H134" i="75" s="1"/>
  <c r="G141" i="75"/>
  <c r="H141" i="75" s="1"/>
  <c r="G163" i="75"/>
  <c r="H163" i="75" s="1"/>
  <c r="G174" i="75"/>
  <c r="H174" i="75" s="1"/>
  <c r="G108" i="75"/>
  <c r="H108" i="75" s="1"/>
  <c r="G155" i="75"/>
  <c r="H155" i="75" s="1"/>
  <c r="G173" i="75"/>
  <c r="H173" i="75" s="1"/>
  <c r="I52" i="75"/>
  <c r="J52" i="75" s="1"/>
  <c r="G89" i="75"/>
  <c r="H89" i="75" s="1"/>
  <c r="G94" i="75"/>
  <c r="H94" i="75" s="1"/>
  <c r="G119" i="75"/>
  <c r="H119" i="75" s="1"/>
  <c r="G159" i="75"/>
  <c r="H159" i="75" s="1"/>
  <c r="G76" i="75"/>
  <c r="H76" i="75" s="1"/>
  <c r="G77" i="75"/>
  <c r="H77" i="75" s="1"/>
  <c r="G110" i="75"/>
  <c r="H110" i="75" s="1"/>
  <c r="G84" i="75"/>
  <c r="H84" i="75" s="1"/>
  <c r="G177" i="75"/>
  <c r="H177" i="75" s="1"/>
  <c r="G118" i="75"/>
  <c r="H118" i="75" s="1"/>
  <c r="G126" i="75"/>
  <c r="H126" i="75" s="1"/>
  <c r="G137" i="75"/>
  <c r="H137" i="75" s="1"/>
  <c r="G142" i="75"/>
  <c r="H142" i="75" s="1"/>
  <c r="G145" i="75"/>
  <c r="H145" i="75" s="1"/>
  <c r="G150" i="75"/>
  <c r="H150" i="75" s="1"/>
  <c r="G102" i="75"/>
  <c r="H102" i="75" s="1"/>
  <c r="G161" i="75"/>
  <c r="H161" i="75" s="1"/>
  <c r="G166" i="75"/>
  <c r="H166" i="75" s="1"/>
  <c r="AQ47" i="94" l="1"/>
  <c r="R96" i="94"/>
  <c r="H80" i="94"/>
  <c r="G96" i="94"/>
  <c r="O80" i="94"/>
  <c r="BL9" i="94"/>
  <c r="AS63" i="94"/>
  <c r="R80" i="94"/>
  <c r="H96" i="94"/>
  <c r="AQ30" i="94"/>
  <c r="BK47" i="94"/>
  <c r="AI30" i="94"/>
  <c r="AS14" i="94"/>
  <c r="BO61" i="94"/>
  <c r="BP61" i="94"/>
  <c r="AS47" i="94"/>
  <c r="F80" i="94"/>
  <c r="AQ14" i="94"/>
  <c r="BK41" i="94"/>
  <c r="AI14" i="94"/>
  <c r="P63" i="94"/>
  <c r="F47" i="94"/>
  <c r="BI9" i="94"/>
  <c r="BM47" i="94"/>
  <c r="Q63" i="94"/>
  <c r="AH63" i="94"/>
  <c r="BP17" i="94"/>
  <c r="AP63" i="94"/>
  <c r="BI47" i="94"/>
  <c r="H63" i="94"/>
  <c r="P80" i="94"/>
  <c r="BK9" i="94"/>
  <c r="AG14" i="94"/>
  <c r="I63" i="94"/>
  <c r="AJ47" i="94"/>
  <c r="I80" i="94"/>
  <c r="BJ61" i="94"/>
  <c r="BO17" i="94"/>
  <c r="AP30" i="94"/>
  <c r="BL41" i="94"/>
  <c r="AI47" i="94"/>
  <c r="H47" i="94"/>
  <c r="AS30" i="94"/>
  <c r="AR63" i="94"/>
  <c r="BI61" i="94"/>
  <c r="I47" i="94"/>
  <c r="BK69" i="94"/>
  <c r="AJ30" i="94"/>
  <c r="AR30" i="94"/>
  <c r="BM61" i="94"/>
  <c r="R47" i="94"/>
  <c r="Q47" i="94"/>
  <c r="AH14" i="94"/>
  <c r="AI63" i="94"/>
  <c r="O63" i="94"/>
  <c r="BM17" i="94"/>
  <c r="BI17" i="94"/>
  <c r="F63" i="94"/>
  <c r="N27" i="74"/>
  <c r="K11" i="81" s="1"/>
  <c r="N29" i="74"/>
  <c r="K13" i="81" s="1"/>
  <c r="O30" i="74"/>
  <c r="L14" i="81" s="1"/>
  <c r="I75" i="75"/>
  <c r="C28" i="74"/>
  <c r="F12" i="79" s="1"/>
  <c r="C30" i="74"/>
  <c r="F14" i="79" s="1"/>
  <c r="F29" i="74"/>
  <c r="I13" i="79" s="1"/>
  <c r="F28" i="74"/>
  <c r="I12" i="79" s="1"/>
  <c r="F27" i="74"/>
  <c r="I11" i="79" s="1"/>
  <c r="O28" i="74"/>
  <c r="L12" i="81" s="1"/>
  <c r="J29" i="74"/>
  <c r="G13" i="81" s="1"/>
  <c r="N28" i="74"/>
  <c r="K12" i="81" s="1"/>
  <c r="O27" i="74"/>
  <c r="L11" i="81" s="1"/>
  <c r="N22" i="74"/>
  <c r="K6" i="81" s="1"/>
  <c r="N24" i="74"/>
  <c r="K8" i="81" s="1"/>
  <c r="N25" i="74"/>
  <c r="K9" i="81" s="1"/>
  <c r="N26" i="74"/>
  <c r="K10" i="81" s="1"/>
  <c r="L27" i="74"/>
  <c r="I11" i="81" s="1"/>
  <c r="G28" i="74"/>
  <c r="J12" i="79" s="1"/>
  <c r="L28" i="74"/>
  <c r="I12" i="81" s="1"/>
  <c r="L29" i="74"/>
  <c r="I13" i="81" s="1"/>
  <c r="N23" i="74"/>
  <c r="K7" i="81" s="1"/>
  <c r="O29" i="74"/>
  <c r="L13" i="81" s="1"/>
  <c r="F23" i="74"/>
  <c r="I7" i="79" s="1"/>
  <c r="L31" i="74"/>
  <c r="I15" i="81" s="1"/>
  <c r="G16" i="82"/>
  <c r="M24" i="74"/>
  <c r="M26" i="74"/>
  <c r="J10" i="81" s="1"/>
  <c r="M25" i="74"/>
  <c r="J9" i="81" s="1"/>
  <c r="M22" i="74"/>
  <c r="J6" i="81" s="1"/>
  <c r="N30" i="74"/>
  <c r="K14" i="81" s="1"/>
  <c r="F31" i="74"/>
  <c r="I15" i="79" s="1"/>
  <c r="L26" i="74"/>
  <c r="I10" i="81" s="1"/>
  <c r="L25" i="74"/>
  <c r="L24" i="74"/>
  <c r="I8" i="81" s="1"/>
  <c r="L22" i="74"/>
  <c r="I6" i="81" s="1"/>
  <c r="M27" i="74"/>
  <c r="J11" i="81" s="1"/>
  <c r="J27" i="74"/>
  <c r="G11" i="81" s="1"/>
  <c r="M28" i="74"/>
  <c r="J12" i="81" s="1"/>
  <c r="M29" i="74"/>
  <c r="J13" i="81" s="1"/>
  <c r="D30" i="74"/>
  <c r="G14" i="79" s="1"/>
  <c r="L23" i="74"/>
  <c r="I7" i="81" s="1"/>
  <c r="O22" i="74"/>
  <c r="L6" i="81" s="1"/>
  <c r="O26" i="74"/>
  <c r="L10" i="81" s="1"/>
  <c r="O24" i="74"/>
  <c r="L8" i="81" s="1"/>
  <c r="O25" i="74"/>
  <c r="L9" i="81" s="1"/>
  <c r="M30" i="74"/>
  <c r="J14" i="81" s="1"/>
  <c r="O23" i="74"/>
  <c r="L7" i="81" s="1"/>
  <c r="M31" i="74"/>
  <c r="J15" i="81" s="1"/>
  <c r="H24" i="74"/>
  <c r="E8" i="81" s="1"/>
  <c r="H25" i="74"/>
  <c r="E9" i="81" s="1"/>
  <c r="H26" i="74"/>
  <c r="E10" i="81" s="1"/>
  <c r="H22" i="74"/>
  <c r="E6" i="81" s="1"/>
  <c r="D27" i="74"/>
  <c r="G11" i="79" s="1"/>
  <c r="G27" i="74"/>
  <c r="J11" i="79" s="1"/>
  <c r="D28" i="74"/>
  <c r="G12" i="79" s="1"/>
  <c r="H30" i="74"/>
  <c r="E14" i="81" s="1"/>
  <c r="K23" i="74"/>
  <c r="H7" i="81" s="1"/>
  <c r="I31" i="74"/>
  <c r="F15" i="81" s="1"/>
  <c r="J25" i="74"/>
  <c r="G9" i="81" s="1"/>
  <c r="J24" i="74"/>
  <c r="G8" i="81" s="1"/>
  <c r="J26" i="74"/>
  <c r="G10" i="81" s="1"/>
  <c r="J22" i="74"/>
  <c r="E30" i="74"/>
  <c r="H14" i="79" s="1"/>
  <c r="H23" i="74"/>
  <c r="E7" i="81" s="1"/>
  <c r="C23" i="74"/>
  <c r="F7" i="79" s="1"/>
  <c r="K31" i="74"/>
  <c r="H15" i="81" s="1"/>
  <c r="G26" i="74"/>
  <c r="J10" i="79" s="1"/>
  <c r="G25" i="74"/>
  <c r="J9" i="79" s="1"/>
  <c r="G22" i="74"/>
  <c r="J6" i="79" s="1"/>
  <c r="G24" i="74"/>
  <c r="I27" i="74"/>
  <c r="F11" i="81" s="1"/>
  <c r="I28" i="74"/>
  <c r="F12" i="81" s="1"/>
  <c r="J30" i="74"/>
  <c r="G14" i="81" s="1"/>
  <c r="E23" i="74"/>
  <c r="H7" i="79" s="1"/>
  <c r="C31" i="74"/>
  <c r="F15" i="79" s="1"/>
  <c r="E25" i="74"/>
  <c r="H9" i="79" s="1"/>
  <c r="E22" i="74"/>
  <c r="H6" i="79" s="1"/>
  <c r="E26" i="74"/>
  <c r="H10" i="79" s="1"/>
  <c r="E24" i="74"/>
  <c r="H8" i="79" s="1"/>
  <c r="I22" i="74"/>
  <c r="F6" i="81" s="1"/>
  <c r="I24" i="74"/>
  <c r="F8" i="81" s="1"/>
  <c r="I25" i="74"/>
  <c r="F9" i="81" s="1"/>
  <c r="I26" i="74"/>
  <c r="F10" i="81" s="1"/>
  <c r="D26" i="74"/>
  <c r="D24" i="74"/>
  <c r="G8" i="79" s="1"/>
  <c r="D22" i="74"/>
  <c r="G6" i="79" s="1"/>
  <c r="D25" i="74"/>
  <c r="G9" i="79" s="1"/>
  <c r="K27" i="74"/>
  <c r="H11" i="81" s="1"/>
  <c r="H28" i="74"/>
  <c r="E12" i="81" s="1"/>
  <c r="G30" i="74"/>
  <c r="J14" i="79" s="1"/>
  <c r="H31" i="74"/>
  <c r="E15" i="81" s="1"/>
  <c r="F24" i="74"/>
  <c r="I8" i="79" s="1"/>
  <c r="F22" i="74"/>
  <c r="I6" i="79" s="1"/>
  <c r="F25" i="74"/>
  <c r="I9" i="79" s="1"/>
  <c r="F26" i="74"/>
  <c r="I10" i="79" s="1"/>
  <c r="E27" i="74"/>
  <c r="H11" i="79" s="1"/>
  <c r="C27" i="74"/>
  <c r="F11" i="79" s="1"/>
  <c r="E28" i="74"/>
  <c r="H12" i="79" s="1"/>
  <c r="G23" i="74"/>
  <c r="J7" i="79" s="1"/>
  <c r="J23" i="74"/>
  <c r="G7" i="81" s="1"/>
  <c r="K24" i="74"/>
  <c r="H8" i="81" s="1"/>
  <c r="K22" i="74"/>
  <c r="H6" i="81" s="1"/>
  <c r="K26" i="74"/>
  <c r="H10" i="81" s="1"/>
  <c r="K25" i="74"/>
  <c r="H9" i="81" s="1"/>
  <c r="C22" i="74"/>
  <c r="F6" i="79" s="1"/>
  <c r="C25" i="74"/>
  <c r="C26" i="74"/>
  <c r="F10" i="79" s="1"/>
  <c r="C24" i="74"/>
  <c r="F8" i="79" s="1"/>
  <c r="G16" i="83"/>
  <c r="H27" i="74"/>
  <c r="E11" i="81" s="1"/>
  <c r="H29" i="74"/>
  <c r="K29" i="74"/>
  <c r="H13" i="81" s="1"/>
  <c r="I30" i="74"/>
  <c r="F14" i="81" s="1"/>
  <c r="D23" i="74"/>
  <c r="G7" i="79" s="1"/>
  <c r="J31" i="74"/>
  <c r="G15" i="81" s="1"/>
  <c r="E29" i="74"/>
  <c r="H13" i="79" s="1"/>
  <c r="C29" i="74"/>
  <c r="F13" i="79" s="1"/>
  <c r="K30" i="74"/>
  <c r="H14" i="81" s="1"/>
  <c r="F30" i="74"/>
  <c r="I14" i="79" s="1"/>
  <c r="I23" i="74"/>
  <c r="F7" i="81" s="1"/>
  <c r="D31" i="74"/>
  <c r="G15" i="79" s="1"/>
  <c r="G31" i="74"/>
  <c r="J16" i="83"/>
  <c r="H16" i="83"/>
  <c r="E16" i="82"/>
  <c r="I16" i="82"/>
  <c r="I16" i="83"/>
  <c r="J16" i="82"/>
  <c r="E16" i="83"/>
  <c r="F16" i="83"/>
  <c r="F16" i="82"/>
  <c r="E16" i="79"/>
  <c r="H16" i="82"/>
  <c r="B39" i="74"/>
  <c r="B43" i="74" s="1"/>
  <c r="L21" i="79" s="1"/>
  <c r="D63" i="79" s="1"/>
  <c r="E63" i="79" s="1"/>
  <c r="M39" i="74"/>
  <c r="M43" i="74" s="1"/>
  <c r="J39" i="74"/>
  <c r="J43" i="74" s="1"/>
  <c r="H39" i="74"/>
  <c r="H43" i="74" s="1"/>
  <c r="L39" i="74"/>
  <c r="L43" i="74" s="1"/>
  <c r="N39" i="74"/>
  <c r="N43" i="74" s="1"/>
  <c r="I39" i="74"/>
  <c r="I43" i="74" s="1"/>
  <c r="O39" i="74"/>
  <c r="O43" i="74" s="1"/>
  <c r="U21" i="81" s="1"/>
  <c r="Y63" i="81" s="1"/>
  <c r="Z63" i="81" s="1"/>
  <c r="K39" i="74"/>
  <c r="K43" i="74" s="1"/>
  <c r="I168" i="75"/>
  <c r="I157" i="75"/>
  <c r="I179" i="75"/>
  <c r="I152" i="75"/>
  <c r="I144" i="75"/>
  <c r="I78" i="75"/>
  <c r="I121" i="75"/>
  <c r="I111" i="75"/>
  <c r="I112" i="75"/>
  <c r="I99" i="75"/>
  <c r="I172" i="75"/>
  <c r="I79" i="75"/>
  <c r="I136" i="75"/>
  <c r="I80" i="75"/>
  <c r="I113" i="75"/>
  <c r="I91" i="75"/>
  <c r="I101" i="75"/>
  <c r="I135" i="75"/>
  <c r="I163" i="75"/>
  <c r="I125" i="75"/>
  <c r="I127" i="75"/>
  <c r="I134" i="75"/>
  <c r="I149" i="75"/>
  <c r="I85" i="75"/>
  <c r="I173" i="75"/>
  <c r="I94" i="75"/>
  <c r="I92" i="75"/>
  <c r="K51" i="75"/>
  <c r="I178" i="75"/>
  <c r="I151" i="75"/>
  <c r="I165" i="75"/>
  <c r="I162" i="75"/>
  <c r="I175" i="75"/>
  <c r="I158" i="75"/>
  <c r="I109" i="75"/>
  <c r="I138" i="75"/>
  <c r="I164" i="75"/>
  <c r="I160" i="75"/>
  <c r="I156" i="75"/>
  <c r="I108" i="75"/>
  <c r="I120" i="75"/>
  <c r="I167" i="75"/>
  <c r="I133" i="75"/>
  <c r="I155" i="75"/>
  <c r="I117" i="75"/>
  <c r="I104" i="75"/>
  <c r="I154" i="75"/>
  <c r="I83" i="75"/>
  <c r="I140" i="75"/>
  <c r="K52" i="75"/>
  <c r="I128" i="75"/>
  <c r="I148" i="75"/>
  <c r="I86" i="75"/>
  <c r="I129" i="75"/>
  <c r="I105" i="75"/>
  <c r="I93" i="75"/>
  <c r="I132" i="75"/>
  <c r="I119" i="75"/>
  <c r="I103" i="75"/>
  <c r="I88" i="75"/>
  <c r="I145" i="75"/>
  <c r="I142" i="75"/>
  <c r="I137" i="75"/>
  <c r="I76" i="75"/>
  <c r="I102" i="75"/>
  <c r="I170" i="75"/>
  <c r="I77" i="75"/>
  <c r="I126" i="75"/>
  <c r="I131" i="75"/>
  <c r="I169" i="75"/>
  <c r="I153" i="75"/>
  <c r="I141" i="75"/>
  <c r="I90" i="75"/>
  <c r="I100" i="75"/>
  <c r="I161" i="75"/>
  <c r="I123" i="75"/>
  <c r="I159" i="75"/>
  <c r="I110" i="75"/>
  <c r="I118" i="75"/>
  <c r="I150" i="75"/>
  <c r="I176" i="75"/>
  <c r="I122" i="75"/>
  <c r="I124" i="75"/>
  <c r="I97" i="75"/>
  <c r="I143" i="75"/>
  <c r="K54" i="75"/>
  <c r="I146" i="75"/>
  <c r="I130" i="75"/>
  <c r="I82" i="75"/>
  <c r="I177" i="75"/>
  <c r="I115" i="75"/>
  <c r="I107" i="75"/>
  <c r="I95" i="75"/>
  <c r="I84" i="75"/>
  <c r="I139" i="75"/>
  <c r="I174" i="75"/>
  <c r="I114" i="75"/>
  <c r="I106" i="75"/>
  <c r="I116" i="75"/>
  <c r="I89" i="75"/>
  <c r="I81" i="75"/>
  <c r="K53" i="75"/>
  <c r="I96" i="75"/>
  <c r="I166" i="75"/>
  <c r="I147" i="75"/>
  <c r="I171" i="75"/>
  <c r="I87" i="75"/>
  <c r="I98" i="75"/>
  <c r="C73" i="74"/>
  <c r="M23" i="79" s="1"/>
  <c r="G65" i="79" s="1"/>
  <c r="H65" i="79" s="1"/>
  <c r="D73" i="74"/>
  <c r="N23" i="79" s="1"/>
  <c r="J65" i="79" s="1"/>
  <c r="K65" i="79" s="1"/>
  <c r="E73" i="74"/>
  <c r="O23" i="79" s="1"/>
  <c r="M65" i="79" s="1"/>
  <c r="N65" i="79" s="1"/>
  <c r="F73" i="74"/>
  <c r="G73" i="74"/>
  <c r="B73" i="74"/>
  <c r="L23" i="79" s="1"/>
  <c r="D65" i="79" s="1"/>
  <c r="E65" i="79" s="1"/>
  <c r="B53" i="74"/>
  <c r="L22" i="79" s="1"/>
  <c r="D64" i="79" s="1"/>
  <c r="E64" i="79" s="1"/>
  <c r="AA43" i="74"/>
  <c r="Q21" i="83" s="1"/>
  <c r="S63" i="83" s="1"/>
  <c r="T63" i="83" s="1"/>
  <c r="Z43" i="74"/>
  <c r="P21" i="83" s="1"/>
  <c r="P63" i="83" s="1"/>
  <c r="Q63" i="83" s="1"/>
  <c r="Y43" i="74"/>
  <c r="O21" i="83" s="1"/>
  <c r="M63" i="83" s="1"/>
  <c r="N63" i="83" s="1"/>
  <c r="X43" i="74"/>
  <c r="N21" i="83" s="1"/>
  <c r="J63" i="83" s="1"/>
  <c r="K63" i="83" s="1"/>
  <c r="W43" i="74"/>
  <c r="M21" i="83" s="1"/>
  <c r="G63" i="83" s="1"/>
  <c r="H63" i="83" s="1"/>
  <c r="V43" i="74"/>
  <c r="L21" i="83" s="1"/>
  <c r="D63" i="83" s="1"/>
  <c r="E63" i="83" s="1"/>
  <c r="U43" i="74"/>
  <c r="Q21" i="82" s="1"/>
  <c r="S63" i="82" s="1"/>
  <c r="T63" i="82" s="1"/>
  <c r="T43" i="74"/>
  <c r="P21" i="82" s="1"/>
  <c r="P63" i="82" s="1"/>
  <c r="Q63" i="82" s="1"/>
  <c r="S43" i="74"/>
  <c r="O21" i="82" s="1"/>
  <c r="M63" i="82" s="1"/>
  <c r="N63" i="82" s="1"/>
  <c r="R43" i="74"/>
  <c r="N21" i="82" s="1"/>
  <c r="J63" i="82" s="1"/>
  <c r="K63" i="82" s="1"/>
  <c r="Q43" i="74"/>
  <c r="M21" i="82" s="1"/>
  <c r="G63" i="82" s="1"/>
  <c r="H63" i="82" s="1"/>
  <c r="P43" i="74"/>
  <c r="L21" i="82" s="1"/>
  <c r="D63" i="82" s="1"/>
  <c r="E63" i="82" s="1"/>
  <c r="G43" i="74"/>
  <c r="F43" i="74"/>
  <c r="P21" i="79" s="1"/>
  <c r="P63" i="79" s="1"/>
  <c r="Q63" i="79" s="1"/>
  <c r="E43" i="74"/>
  <c r="O21" i="79" s="1"/>
  <c r="M63" i="79" s="1"/>
  <c r="N63" i="79" s="1"/>
  <c r="D43" i="74"/>
  <c r="C43" i="74"/>
  <c r="J15" i="77"/>
  <c r="I15" i="77"/>
  <c r="H15" i="77"/>
  <c r="G15" i="77"/>
  <c r="F15" i="77"/>
  <c r="E15" i="77"/>
  <c r="J15" i="76"/>
  <c r="I15" i="76"/>
  <c r="H15" i="76"/>
  <c r="G15" i="76"/>
  <c r="F15" i="76"/>
  <c r="E15" i="76"/>
  <c r="L15" i="78"/>
  <c r="K15" i="78"/>
  <c r="H15" i="78"/>
  <c r="F15" i="78"/>
  <c r="E15" i="78"/>
  <c r="H15" i="75"/>
  <c r="G15" i="75"/>
  <c r="F15" i="75"/>
  <c r="E15" i="75"/>
  <c r="J14" i="77"/>
  <c r="I14" i="77"/>
  <c r="H14" i="77"/>
  <c r="G14" i="77"/>
  <c r="F14" i="77"/>
  <c r="E14" i="77"/>
  <c r="J14" i="76"/>
  <c r="I14" i="76"/>
  <c r="H14" i="76"/>
  <c r="G14" i="76"/>
  <c r="F14" i="76"/>
  <c r="E14" i="76"/>
  <c r="L14" i="78"/>
  <c r="K14" i="78"/>
  <c r="J14" i="78"/>
  <c r="I14" i="78"/>
  <c r="H14" i="78"/>
  <c r="G14" i="78"/>
  <c r="I14" i="75"/>
  <c r="H14" i="75"/>
  <c r="E14" i="75"/>
  <c r="J13" i="77"/>
  <c r="I13" i="77"/>
  <c r="H13" i="77"/>
  <c r="G13" i="77"/>
  <c r="F13" i="77"/>
  <c r="E13" i="77"/>
  <c r="J13" i="76"/>
  <c r="I13" i="76"/>
  <c r="H13" i="76"/>
  <c r="G13" i="76"/>
  <c r="F13" i="76"/>
  <c r="E13" i="76"/>
  <c r="L13" i="78"/>
  <c r="K13" i="78"/>
  <c r="I13" i="78"/>
  <c r="G13" i="78"/>
  <c r="F13" i="78"/>
  <c r="J13" i="75"/>
  <c r="I13" i="75"/>
  <c r="H13" i="75"/>
  <c r="G13" i="75"/>
  <c r="E13" i="75"/>
  <c r="J12" i="77"/>
  <c r="I12" i="77"/>
  <c r="H12" i="77"/>
  <c r="G12" i="77"/>
  <c r="F12" i="77"/>
  <c r="E12" i="77"/>
  <c r="J12" i="76"/>
  <c r="I12" i="76"/>
  <c r="H12" i="76"/>
  <c r="G12" i="76"/>
  <c r="F12" i="76"/>
  <c r="E12" i="76"/>
  <c r="L12" i="78"/>
  <c r="K12" i="78"/>
  <c r="J12" i="78"/>
  <c r="I12" i="78"/>
  <c r="H12" i="78"/>
  <c r="G12" i="78"/>
  <c r="I12" i="75"/>
  <c r="G12" i="75"/>
  <c r="F12" i="75"/>
  <c r="E12" i="75"/>
  <c r="J11" i="77"/>
  <c r="I11" i="77"/>
  <c r="H11" i="77"/>
  <c r="G11" i="77"/>
  <c r="F11" i="77"/>
  <c r="E11" i="77"/>
  <c r="J11" i="76"/>
  <c r="I11" i="76"/>
  <c r="H11" i="76"/>
  <c r="G11" i="76"/>
  <c r="F11" i="76"/>
  <c r="E11" i="76"/>
  <c r="L11" i="78"/>
  <c r="K11" i="78"/>
  <c r="J11" i="78"/>
  <c r="F11" i="78"/>
  <c r="E11" i="78"/>
  <c r="J11" i="75"/>
  <c r="I11" i="75"/>
  <c r="E11" i="75"/>
  <c r="J10" i="77"/>
  <c r="I10" i="77"/>
  <c r="H10" i="77"/>
  <c r="G10" i="77"/>
  <c r="F10" i="77"/>
  <c r="E10" i="77"/>
  <c r="J10" i="76"/>
  <c r="I10" i="76"/>
  <c r="H10" i="76"/>
  <c r="G10" i="76"/>
  <c r="F10" i="76"/>
  <c r="E10" i="76"/>
  <c r="L10" i="78"/>
  <c r="J10" i="78"/>
  <c r="H10" i="78"/>
  <c r="E10" i="78"/>
  <c r="J10" i="75"/>
  <c r="I10" i="75"/>
  <c r="E10" i="75"/>
  <c r="J9" i="77"/>
  <c r="I9" i="77"/>
  <c r="H9" i="77"/>
  <c r="G9" i="77"/>
  <c r="F9" i="77"/>
  <c r="E9" i="77"/>
  <c r="J9" i="76"/>
  <c r="I9" i="76"/>
  <c r="H9" i="76"/>
  <c r="G9" i="76"/>
  <c r="F9" i="76"/>
  <c r="E9" i="76"/>
  <c r="K9" i="78"/>
  <c r="J9" i="78"/>
  <c r="G9" i="78"/>
  <c r="E9" i="78"/>
  <c r="I9" i="75"/>
  <c r="H9" i="75"/>
  <c r="G9" i="75"/>
  <c r="E9" i="75"/>
  <c r="J8" i="77"/>
  <c r="I8" i="77"/>
  <c r="H8" i="77"/>
  <c r="G8" i="77"/>
  <c r="F8" i="77"/>
  <c r="E8" i="77"/>
  <c r="J8" i="76"/>
  <c r="I8" i="76"/>
  <c r="H8" i="76"/>
  <c r="G8" i="76"/>
  <c r="F8" i="76"/>
  <c r="E8" i="76"/>
  <c r="L8" i="78"/>
  <c r="K8" i="78"/>
  <c r="I8" i="78"/>
  <c r="F8" i="78"/>
  <c r="E8" i="78"/>
  <c r="I8" i="75"/>
  <c r="H8" i="75"/>
  <c r="F8" i="75"/>
  <c r="E8" i="75"/>
  <c r="J7" i="77"/>
  <c r="I7" i="77"/>
  <c r="H7" i="77"/>
  <c r="G7" i="77"/>
  <c r="F7" i="77"/>
  <c r="E7" i="77"/>
  <c r="J7" i="76"/>
  <c r="I7" i="76"/>
  <c r="H7" i="76"/>
  <c r="G7" i="76"/>
  <c r="F7" i="76"/>
  <c r="E7" i="76"/>
  <c r="L7" i="78"/>
  <c r="J7" i="78"/>
  <c r="I7" i="78"/>
  <c r="H7" i="78"/>
  <c r="G7" i="78"/>
  <c r="I7" i="75"/>
  <c r="H7" i="75"/>
  <c r="F7" i="75"/>
  <c r="E7" i="75"/>
  <c r="J6" i="77"/>
  <c r="I6" i="77"/>
  <c r="H6" i="77"/>
  <c r="G6" i="77"/>
  <c r="F6" i="77"/>
  <c r="E6" i="77"/>
  <c r="J6" i="76"/>
  <c r="I6" i="76"/>
  <c r="H6" i="76"/>
  <c r="G6" i="76"/>
  <c r="F6" i="76"/>
  <c r="E6" i="76"/>
  <c r="L6" i="78"/>
  <c r="J6" i="78"/>
  <c r="I6" i="78"/>
  <c r="H6" i="78"/>
  <c r="F6" i="78"/>
  <c r="E6" i="78"/>
  <c r="E6" i="75"/>
  <c r="L10" i="70"/>
  <c r="K10" i="70"/>
  <c r="L9" i="70"/>
  <c r="K9" i="70"/>
  <c r="L8" i="70"/>
  <c r="K8" i="70"/>
  <c r="L6" i="70"/>
  <c r="L7" i="70"/>
  <c r="L11" i="70"/>
  <c r="L12" i="70"/>
  <c r="L13" i="70"/>
  <c r="L14" i="70"/>
  <c r="L15" i="70"/>
  <c r="L16" i="70"/>
  <c r="L5" i="70"/>
  <c r="K6" i="70"/>
  <c r="K7" i="70"/>
  <c r="K11" i="70"/>
  <c r="K12" i="70"/>
  <c r="K13" i="70"/>
  <c r="K14" i="70"/>
  <c r="K15" i="70"/>
  <c r="K16" i="70"/>
  <c r="K5" i="70"/>
  <c r="G11" i="78" l="1"/>
  <c r="J6" i="75"/>
  <c r="H8" i="78"/>
  <c r="L9" i="78"/>
  <c r="J15" i="78"/>
  <c r="K16" i="81"/>
  <c r="K7" i="78"/>
  <c r="K16" i="78" s="1"/>
  <c r="G8" i="75"/>
  <c r="K6" i="78"/>
  <c r="H6" i="75"/>
  <c r="F13" i="75"/>
  <c r="I6" i="75"/>
  <c r="H11" i="78"/>
  <c r="E14" i="78"/>
  <c r="G10" i="79"/>
  <c r="G10" i="75"/>
  <c r="N21" i="75"/>
  <c r="J63" i="75" s="1"/>
  <c r="K63" i="75" s="1"/>
  <c r="N21" i="79"/>
  <c r="J63" i="79" s="1"/>
  <c r="K63" i="79" s="1"/>
  <c r="M21" i="75"/>
  <c r="G63" i="75" s="1"/>
  <c r="H63" i="75" s="1"/>
  <c r="M21" i="79"/>
  <c r="G63" i="79" s="1"/>
  <c r="H63" i="79" s="1"/>
  <c r="J8" i="81"/>
  <c r="J8" i="78"/>
  <c r="J15" i="79"/>
  <c r="J15" i="75"/>
  <c r="F9" i="79"/>
  <c r="F16" i="79" s="1"/>
  <c r="F9" i="75"/>
  <c r="H12" i="75"/>
  <c r="I9" i="81"/>
  <c r="I9" i="78"/>
  <c r="G7" i="75"/>
  <c r="L16" i="81"/>
  <c r="J8" i="79"/>
  <c r="J16" i="79" s="1"/>
  <c r="J8" i="75"/>
  <c r="G6" i="81"/>
  <c r="G16" i="81" s="1"/>
  <c r="G6" i="78"/>
  <c r="G10" i="78"/>
  <c r="E12" i="78"/>
  <c r="J14" i="75"/>
  <c r="F14" i="78"/>
  <c r="I10" i="78"/>
  <c r="F10" i="78"/>
  <c r="F6" i="75"/>
  <c r="F11" i="75"/>
  <c r="I11" i="78"/>
  <c r="F14" i="75"/>
  <c r="K10" i="78"/>
  <c r="G11" i="75"/>
  <c r="G14" i="75"/>
  <c r="I15" i="78"/>
  <c r="Q23" i="75"/>
  <c r="S65" i="75" s="1"/>
  <c r="T65" i="75" s="1"/>
  <c r="Q23" i="79"/>
  <c r="S65" i="79" s="1"/>
  <c r="T65" i="79" s="1"/>
  <c r="H9" i="78"/>
  <c r="J12" i="75"/>
  <c r="P23" i="75"/>
  <c r="P65" i="75" s="1"/>
  <c r="Q65" i="75" s="1"/>
  <c r="P23" i="79"/>
  <c r="P65" i="79" s="1"/>
  <c r="Q65" i="79" s="1"/>
  <c r="F7" i="78"/>
  <c r="I15" i="75"/>
  <c r="J9" i="75"/>
  <c r="H11" i="75"/>
  <c r="H13" i="78"/>
  <c r="G8" i="78"/>
  <c r="G16" i="78" s="1"/>
  <c r="Q21" i="75"/>
  <c r="S63" i="75" s="1"/>
  <c r="T63" i="75" s="1"/>
  <c r="Q21" i="79"/>
  <c r="S63" i="79" s="1"/>
  <c r="T63" i="79" s="1"/>
  <c r="F9" i="78"/>
  <c r="J13" i="78"/>
  <c r="Q21" i="78"/>
  <c r="N63" i="78" s="1"/>
  <c r="Q21" i="81"/>
  <c r="M63" i="81" s="1"/>
  <c r="N63" i="81" s="1"/>
  <c r="H16" i="79"/>
  <c r="I16" i="79"/>
  <c r="J7" i="75"/>
  <c r="O21" i="78"/>
  <c r="H63" i="78" s="1"/>
  <c r="O21" i="81"/>
  <c r="G63" i="81" s="1"/>
  <c r="H63" i="81" s="1"/>
  <c r="H16" i="81"/>
  <c r="S21" i="78"/>
  <c r="T63" i="78" s="1"/>
  <c r="S21" i="81"/>
  <c r="S63" i="81" s="1"/>
  <c r="T63" i="81" s="1"/>
  <c r="F10" i="75"/>
  <c r="G15" i="78"/>
  <c r="T21" i="78"/>
  <c r="T21" i="81"/>
  <c r="V63" i="81" s="1"/>
  <c r="W63" i="81" s="1"/>
  <c r="E13" i="81"/>
  <c r="E16" i="81" s="1"/>
  <c r="E13" i="78"/>
  <c r="E7" i="78"/>
  <c r="G6" i="75"/>
  <c r="R21" i="78"/>
  <c r="Q63" i="78" s="1"/>
  <c r="R21" i="81"/>
  <c r="P63" i="81" s="1"/>
  <c r="Q63" i="81" s="1"/>
  <c r="F16" i="81"/>
  <c r="H10" i="75"/>
  <c r="F12" i="78"/>
  <c r="N21" i="78"/>
  <c r="N21" i="81"/>
  <c r="D63" i="81" s="1"/>
  <c r="E63" i="81" s="1"/>
  <c r="P21" i="78"/>
  <c r="K63" i="78" s="1"/>
  <c r="P21" i="81"/>
  <c r="J63" i="81" s="1"/>
  <c r="K63" i="81" s="1"/>
  <c r="F16" i="77"/>
  <c r="H16" i="76"/>
  <c r="J16" i="77"/>
  <c r="O100" i="74"/>
  <c r="U21" i="78"/>
  <c r="Z63" i="78" s="1"/>
  <c r="M21" i="77"/>
  <c r="G63" i="77" s="1"/>
  <c r="H63" i="77" s="1"/>
  <c r="W100" i="74"/>
  <c r="I16" i="77"/>
  <c r="P100" i="74"/>
  <c r="L21" i="76"/>
  <c r="D63" i="76" s="1"/>
  <c r="E63" i="76" s="1"/>
  <c r="N21" i="77"/>
  <c r="J63" i="77" s="1"/>
  <c r="K63" i="77" s="1"/>
  <c r="X100" i="74"/>
  <c r="L23" i="75"/>
  <c r="D65" i="75" s="1"/>
  <c r="E65" i="75" s="1"/>
  <c r="M23" i="75"/>
  <c r="G65" i="75" s="1"/>
  <c r="H65" i="75" s="1"/>
  <c r="B100" i="74"/>
  <c r="D23" i="79" s="1"/>
  <c r="L21" i="75"/>
  <c r="D63" i="75" s="1"/>
  <c r="E63" i="75" s="1"/>
  <c r="Q100" i="74"/>
  <c r="M21" i="76"/>
  <c r="G63" i="76" s="1"/>
  <c r="H63" i="76" s="1"/>
  <c r="O21" i="77"/>
  <c r="M63" i="77" s="1"/>
  <c r="N63" i="77" s="1"/>
  <c r="Y100" i="74"/>
  <c r="H16" i="77"/>
  <c r="U100" i="74"/>
  <c r="Q21" i="76"/>
  <c r="S63" i="76" s="1"/>
  <c r="T63" i="76" s="1"/>
  <c r="E16" i="77"/>
  <c r="I16" i="76"/>
  <c r="R100" i="74"/>
  <c r="N21" i="76"/>
  <c r="J63" i="76" s="1"/>
  <c r="K63" i="76" s="1"/>
  <c r="L16" i="78"/>
  <c r="E16" i="76"/>
  <c r="G16" i="77"/>
  <c r="S100" i="74"/>
  <c r="O21" i="76"/>
  <c r="M63" i="76" s="1"/>
  <c r="N63" i="76" s="1"/>
  <c r="Q21" i="77"/>
  <c r="S63" i="77" s="1"/>
  <c r="T63" i="77" s="1"/>
  <c r="AA100" i="74"/>
  <c r="O23" i="75"/>
  <c r="M65" i="75" s="1"/>
  <c r="N65" i="75" s="1"/>
  <c r="F16" i="76"/>
  <c r="J16" i="76"/>
  <c r="O21" i="75"/>
  <c r="M63" i="75" s="1"/>
  <c r="N63" i="75" s="1"/>
  <c r="T100" i="74"/>
  <c r="P21" i="76"/>
  <c r="P63" i="76" s="1"/>
  <c r="Q63" i="76" s="1"/>
  <c r="L22" i="75"/>
  <c r="D64" i="75" s="1"/>
  <c r="N23" i="75"/>
  <c r="J65" i="75" s="1"/>
  <c r="K65" i="75" s="1"/>
  <c r="P21" i="75"/>
  <c r="P63" i="75" s="1"/>
  <c r="Q63" i="75" s="1"/>
  <c r="G16" i="76"/>
  <c r="L21" i="77"/>
  <c r="D63" i="77" s="1"/>
  <c r="E63" i="77" s="1"/>
  <c r="V100" i="74"/>
  <c r="E16" i="75"/>
  <c r="P21" i="77"/>
  <c r="P63" i="77" s="1"/>
  <c r="Z100" i="74"/>
  <c r="AR29" i="70"/>
  <c r="AN30" i="70"/>
  <c r="AR31" i="70"/>
  <c r="AN31" i="70"/>
  <c r="AR30" i="70"/>
  <c r="AN29" i="70"/>
  <c r="AO31" i="70"/>
  <c r="AO30" i="70"/>
  <c r="AS30" i="70"/>
  <c r="AO29" i="70"/>
  <c r="AS31" i="70"/>
  <c r="AS29" i="70"/>
  <c r="AT30" i="70"/>
  <c r="AT31" i="70"/>
  <c r="AP30" i="70"/>
  <c r="AT29" i="70"/>
  <c r="AP31" i="70"/>
  <c r="AU30" i="70"/>
  <c r="AU31" i="70"/>
  <c r="AQ31" i="70"/>
  <c r="AU29" i="70"/>
  <c r="AQ30" i="70"/>
  <c r="AQ29" i="70"/>
  <c r="AG31" i="70"/>
  <c r="AG29" i="70"/>
  <c r="AC31" i="70"/>
  <c r="AC29" i="70"/>
  <c r="AG30" i="70"/>
  <c r="AC30" i="70"/>
  <c r="AF31" i="70"/>
  <c r="AF29" i="70"/>
  <c r="AB31" i="70"/>
  <c r="AB29" i="70"/>
  <c r="AF30" i="70"/>
  <c r="AB30" i="70"/>
  <c r="AI31" i="70"/>
  <c r="AE31" i="70"/>
  <c r="AE30" i="70"/>
  <c r="AE29" i="70"/>
  <c r="AI30" i="70"/>
  <c r="AI29" i="70"/>
  <c r="AH31" i="70"/>
  <c r="AH30" i="70"/>
  <c r="AH29" i="70"/>
  <c r="AD31" i="70"/>
  <c r="AD30" i="70"/>
  <c r="AD29" i="70"/>
  <c r="N100" i="74"/>
  <c r="H100" i="74"/>
  <c r="I100" i="74"/>
  <c r="J100" i="74"/>
  <c r="K100" i="74"/>
  <c r="L100" i="74"/>
  <c r="M100" i="74"/>
  <c r="T39" i="70"/>
  <c r="T38" i="70"/>
  <c r="T37" i="70"/>
  <c r="P37" i="70"/>
  <c r="T40" i="70"/>
  <c r="P38" i="70"/>
  <c r="P39" i="70"/>
  <c r="P40" i="70"/>
  <c r="U39" i="70"/>
  <c r="U38" i="70"/>
  <c r="U37" i="70"/>
  <c r="U40" i="70"/>
  <c r="Q39" i="70"/>
  <c r="Q38" i="70"/>
  <c r="Q37" i="70"/>
  <c r="Q40" i="70"/>
  <c r="V40" i="70"/>
  <c r="V36" i="70" s="1"/>
  <c r="R39" i="70"/>
  <c r="R38" i="70"/>
  <c r="R40" i="70"/>
  <c r="R36" i="70" s="1"/>
  <c r="V39" i="70"/>
  <c r="V38" i="70"/>
  <c r="V37" i="70"/>
  <c r="S39" i="70"/>
  <c r="S38" i="70"/>
  <c r="S34" i="70" s="1"/>
  <c r="S37" i="70"/>
  <c r="S33" i="70" s="1"/>
  <c r="S40" i="70"/>
  <c r="S36" i="70" s="1"/>
  <c r="W38" i="70"/>
  <c r="W34" i="70" s="1"/>
  <c r="W37" i="70"/>
  <c r="W33" i="70" s="1"/>
  <c r="W40" i="70"/>
  <c r="W39" i="70"/>
  <c r="J31" i="70"/>
  <c r="J30" i="70"/>
  <c r="J29" i="70"/>
  <c r="F31" i="70"/>
  <c r="F30" i="70"/>
  <c r="F27" i="70" s="1"/>
  <c r="F21" i="70" s="1"/>
  <c r="F29" i="70"/>
  <c r="F26" i="70" s="1"/>
  <c r="F20" i="70" s="1"/>
  <c r="C31" i="70"/>
  <c r="C30" i="70"/>
  <c r="C27" i="70" s="1"/>
  <c r="C21" i="70" s="1"/>
  <c r="G31" i="70"/>
  <c r="G28" i="70" s="1"/>
  <c r="G22" i="70" s="1"/>
  <c r="G30" i="70"/>
  <c r="G29" i="70"/>
  <c r="G26" i="70" s="1"/>
  <c r="G20" i="70" s="1"/>
  <c r="D30" i="70"/>
  <c r="D27" i="70" s="1"/>
  <c r="D21" i="70" s="1"/>
  <c r="D20" i="70"/>
  <c r="H31" i="70"/>
  <c r="H30" i="70"/>
  <c r="H29" i="70"/>
  <c r="D31" i="70"/>
  <c r="I31" i="70"/>
  <c r="I30" i="70"/>
  <c r="I27" i="70" s="1"/>
  <c r="I21" i="70" s="1"/>
  <c r="I29" i="70"/>
  <c r="I26" i="70" s="1"/>
  <c r="I20" i="70" s="1"/>
  <c r="E31" i="70"/>
  <c r="E30" i="70"/>
  <c r="E26" i="70"/>
  <c r="D100" i="74"/>
  <c r="E100" i="74"/>
  <c r="H32" i="74"/>
  <c r="P32" i="74"/>
  <c r="X32" i="74"/>
  <c r="D32" i="74"/>
  <c r="L32" i="74"/>
  <c r="T32" i="74"/>
  <c r="E32" i="74"/>
  <c r="M32" i="74"/>
  <c r="U32" i="74"/>
  <c r="C100" i="74"/>
  <c r="I32" i="74"/>
  <c r="Q32" i="74"/>
  <c r="Y32" i="74"/>
  <c r="G100" i="74"/>
  <c r="B32" i="74"/>
  <c r="J32" i="74"/>
  <c r="R32" i="74"/>
  <c r="Z32" i="74"/>
  <c r="F32" i="74"/>
  <c r="N32" i="74"/>
  <c r="V32" i="74"/>
  <c r="F100" i="74"/>
  <c r="C32" i="74"/>
  <c r="K32" i="74"/>
  <c r="S32" i="74"/>
  <c r="AA32" i="74"/>
  <c r="G32" i="74"/>
  <c r="O32" i="74"/>
  <c r="W32" i="74"/>
  <c r="F23" i="76" l="1"/>
  <c r="F23" i="82"/>
  <c r="G23" i="75"/>
  <c r="G23" i="79"/>
  <c r="E23" i="75"/>
  <c r="E23" i="79"/>
  <c r="D23" i="75"/>
  <c r="E23" i="77"/>
  <c r="E23" i="83"/>
  <c r="G16" i="79"/>
  <c r="H16" i="75"/>
  <c r="G23" i="77"/>
  <c r="G23" i="83"/>
  <c r="D23" i="77"/>
  <c r="D23" i="83"/>
  <c r="E23" i="76"/>
  <c r="E23" i="82"/>
  <c r="D23" i="76"/>
  <c r="D23" i="82"/>
  <c r="I16" i="75"/>
  <c r="I16" i="78"/>
  <c r="F23" i="77"/>
  <c r="F23" i="83"/>
  <c r="F16" i="75"/>
  <c r="I16" i="81"/>
  <c r="J16" i="81"/>
  <c r="G23" i="76"/>
  <c r="G23" i="82"/>
  <c r="F23" i="75"/>
  <c r="F23" i="79"/>
  <c r="H23" i="75"/>
  <c r="H23" i="79"/>
  <c r="H23" i="76"/>
  <c r="H23" i="82"/>
  <c r="J16" i="78"/>
  <c r="H23" i="77"/>
  <c r="H23" i="83"/>
  <c r="F16" i="78"/>
  <c r="I23" i="75"/>
  <c r="I23" i="79"/>
  <c r="I23" i="76"/>
  <c r="I23" i="82"/>
  <c r="E16" i="78"/>
  <c r="I23" i="77"/>
  <c r="I23" i="83"/>
  <c r="H16" i="78"/>
  <c r="J23" i="78"/>
  <c r="J23" i="81"/>
  <c r="H23" i="78"/>
  <c r="H23" i="81"/>
  <c r="I23" i="78"/>
  <c r="I23" i="81"/>
  <c r="G23" i="78"/>
  <c r="G23" i="81"/>
  <c r="F23" i="78"/>
  <c r="F23" i="81"/>
  <c r="J16" i="75"/>
  <c r="E23" i="78"/>
  <c r="E23" i="81"/>
  <c r="G16" i="75"/>
  <c r="D23" i="78"/>
  <c r="D23" i="81"/>
  <c r="K23" i="78"/>
  <c r="K23" i="81"/>
  <c r="Q63" i="77"/>
  <c r="AQ26" i="70"/>
  <c r="AQ20" i="70" s="1"/>
  <c r="AQ23" i="70"/>
  <c r="AT26" i="70"/>
  <c r="AT20" i="70" s="1"/>
  <c r="AT23" i="70"/>
  <c r="AO27" i="70"/>
  <c r="AO21" i="70" s="1"/>
  <c r="AO24" i="70"/>
  <c r="AQ27" i="70"/>
  <c r="AQ21" i="70" s="1"/>
  <c r="AQ24" i="70"/>
  <c r="AP27" i="70"/>
  <c r="AP21" i="70" s="1"/>
  <c r="AP24" i="70"/>
  <c r="AO28" i="70"/>
  <c r="AO22" i="70" s="1"/>
  <c r="AO25" i="70"/>
  <c r="AN26" i="70"/>
  <c r="AN20" i="70" s="1"/>
  <c r="AN23" i="70"/>
  <c r="AQ28" i="70"/>
  <c r="AQ22" i="70" s="1"/>
  <c r="AQ25" i="70"/>
  <c r="AT27" i="70"/>
  <c r="AT21" i="70" s="1"/>
  <c r="AT24" i="70"/>
  <c r="AR27" i="70"/>
  <c r="AR21" i="70" s="1"/>
  <c r="AR24" i="70"/>
  <c r="AT28" i="70"/>
  <c r="AT22" i="70" s="1"/>
  <c r="AT25" i="70"/>
  <c r="AU28" i="70"/>
  <c r="AU22" i="70" s="1"/>
  <c r="AU25" i="70"/>
  <c r="AS26" i="70"/>
  <c r="AS20" i="70" s="1"/>
  <c r="AS23" i="70"/>
  <c r="AN28" i="70"/>
  <c r="AN22" i="70" s="1"/>
  <c r="AN25" i="70"/>
  <c r="AU26" i="70"/>
  <c r="AU20" i="70" s="1"/>
  <c r="AU23" i="70"/>
  <c r="AU27" i="70"/>
  <c r="AU21" i="70" s="1"/>
  <c r="AU24" i="70"/>
  <c r="AS28" i="70"/>
  <c r="AS22" i="70" s="1"/>
  <c r="AS25" i="70"/>
  <c r="AR28" i="70"/>
  <c r="AR22" i="70" s="1"/>
  <c r="AR25" i="70"/>
  <c r="AP20" i="70"/>
  <c r="AP23" i="70"/>
  <c r="AO26" i="70"/>
  <c r="AO20" i="70" s="1"/>
  <c r="AO23" i="70"/>
  <c r="AN27" i="70"/>
  <c r="AN21" i="70" s="1"/>
  <c r="AN24" i="70"/>
  <c r="AP28" i="70"/>
  <c r="AP22" i="70" s="1"/>
  <c r="AP25" i="70"/>
  <c r="AS27" i="70"/>
  <c r="AS21" i="70" s="1"/>
  <c r="AS24" i="70"/>
  <c r="AR26" i="70"/>
  <c r="AR20" i="70" s="1"/>
  <c r="AR23" i="70"/>
  <c r="AD23" i="70"/>
  <c r="AD26" i="70"/>
  <c r="AD20" i="70" s="1"/>
  <c r="AE23" i="70"/>
  <c r="AE26" i="70"/>
  <c r="AE20" i="70" s="1"/>
  <c r="AF23" i="70"/>
  <c r="AF26" i="70"/>
  <c r="AF20" i="70" s="1"/>
  <c r="AD24" i="70"/>
  <c r="AD27" i="70"/>
  <c r="AD21" i="70" s="1"/>
  <c r="AE24" i="70"/>
  <c r="AE27" i="70"/>
  <c r="AE21" i="70" s="1"/>
  <c r="AF25" i="70"/>
  <c r="AF28" i="70"/>
  <c r="AF22" i="70" s="1"/>
  <c r="AC24" i="70"/>
  <c r="AC27" i="70"/>
  <c r="AC21" i="70" s="1"/>
  <c r="AH23" i="70"/>
  <c r="AH26" i="70"/>
  <c r="AH20" i="70" s="1"/>
  <c r="AI25" i="70"/>
  <c r="AI28" i="70"/>
  <c r="AI22" i="70" s="1"/>
  <c r="AG24" i="70"/>
  <c r="AG27" i="70"/>
  <c r="AG21" i="70" s="1"/>
  <c r="AE25" i="70"/>
  <c r="AE28" i="70"/>
  <c r="AE22" i="70" s="1"/>
  <c r="AH24" i="70"/>
  <c r="AH27" i="70"/>
  <c r="AH21" i="70" s="1"/>
  <c r="AB24" i="70"/>
  <c r="AB27" i="70"/>
  <c r="AB21" i="70" s="1"/>
  <c r="AC23" i="70"/>
  <c r="AC26" i="70"/>
  <c r="AC20" i="70" s="1"/>
  <c r="AD25" i="70"/>
  <c r="AD28" i="70"/>
  <c r="AD22" i="70" s="1"/>
  <c r="AH25" i="70"/>
  <c r="AH28" i="70"/>
  <c r="AH22" i="70" s="1"/>
  <c r="AF24" i="70"/>
  <c r="AF27" i="70"/>
  <c r="AF21" i="70" s="1"/>
  <c r="AC25" i="70"/>
  <c r="AC28" i="70"/>
  <c r="AC22" i="70" s="1"/>
  <c r="AI23" i="70"/>
  <c r="AI26" i="70"/>
  <c r="AI20" i="70" s="1"/>
  <c r="AB23" i="70"/>
  <c r="AB26" i="70"/>
  <c r="AB20" i="70" s="1"/>
  <c r="AG23" i="70"/>
  <c r="AG26" i="70"/>
  <c r="AG20" i="70" s="1"/>
  <c r="AI24" i="70"/>
  <c r="AI27" i="70"/>
  <c r="AI21" i="70" s="1"/>
  <c r="AB25" i="70"/>
  <c r="AB28" i="70"/>
  <c r="AB22" i="70" s="1"/>
  <c r="AG25" i="70"/>
  <c r="AG28" i="70"/>
  <c r="AG22" i="70" s="1"/>
  <c r="G23" i="70"/>
  <c r="G41" i="70" s="1"/>
  <c r="S30" i="70"/>
  <c r="V32" i="70"/>
  <c r="R32" i="70"/>
  <c r="D24" i="70"/>
  <c r="D42" i="70" s="1"/>
  <c r="I23" i="70"/>
  <c r="I41" i="70" s="1"/>
  <c r="L31" i="70"/>
  <c r="W29" i="70"/>
  <c r="I24" i="70"/>
  <c r="I42" i="70" s="1"/>
  <c r="W30" i="70"/>
  <c r="S32" i="70"/>
  <c r="S29" i="70"/>
  <c r="P36" i="70"/>
  <c r="P28" i="70" s="1"/>
  <c r="P32" i="70"/>
  <c r="V30" i="70"/>
  <c r="V34" i="70"/>
  <c r="V26" i="70" s="1"/>
  <c r="Q29" i="70"/>
  <c r="Q33" i="70"/>
  <c r="Q25" i="70" s="1"/>
  <c r="P31" i="70"/>
  <c r="P35" i="70"/>
  <c r="P27" i="70" s="1"/>
  <c r="Q36" i="70"/>
  <c r="Q28" i="70" s="1"/>
  <c r="Q32" i="70"/>
  <c r="Q30" i="70"/>
  <c r="Q34" i="70"/>
  <c r="Q26" i="70" s="1"/>
  <c r="P34" i="70"/>
  <c r="P26" i="70" s="1"/>
  <c r="P30" i="70"/>
  <c r="Q35" i="70"/>
  <c r="Q27" i="70" s="1"/>
  <c r="Q31" i="70"/>
  <c r="T36" i="70"/>
  <c r="T28" i="70" s="1"/>
  <c r="T32" i="70"/>
  <c r="W32" i="70"/>
  <c r="W36" i="70"/>
  <c r="W28" i="70" s="1"/>
  <c r="R29" i="70"/>
  <c r="R33" i="70"/>
  <c r="R25" i="70" s="1"/>
  <c r="U36" i="70"/>
  <c r="U28" i="70" s="1"/>
  <c r="U32" i="70"/>
  <c r="P29" i="70"/>
  <c r="P33" i="70"/>
  <c r="P25" i="70" s="1"/>
  <c r="R30" i="70"/>
  <c r="R34" i="70"/>
  <c r="R26" i="70" s="1"/>
  <c r="U33" i="70"/>
  <c r="U25" i="70" s="1"/>
  <c r="U29" i="70"/>
  <c r="T29" i="70"/>
  <c r="T33" i="70"/>
  <c r="T25" i="70" s="1"/>
  <c r="V29" i="70"/>
  <c r="V33" i="70"/>
  <c r="V25" i="70" s="1"/>
  <c r="U30" i="70"/>
  <c r="U34" i="70"/>
  <c r="U26" i="70" s="1"/>
  <c r="T34" i="70"/>
  <c r="T26" i="70" s="1"/>
  <c r="T30" i="70"/>
  <c r="U31" i="70"/>
  <c r="U35" i="70"/>
  <c r="U27" i="70" s="1"/>
  <c r="T35" i="70"/>
  <c r="T27" i="70" s="1"/>
  <c r="T31" i="70"/>
  <c r="V28" i="70"/>
  <c r="V31" i="70"/>
  <c r="V35" i="70"/>
  <c r="V27" i="70" s="1"/>
  <c r="R28" i="70"/>
  <c r="R35" i="70"/>
  <c r="R27" i="70" s="1"/>
  <c r="R31" i="70"/>
  <c r="W35" i="70"/>
  <c r="W27" i="70" s="1"/>
  <c r="W31" i="70"/>
  <c r="S28" i="70"/>
  <c r="S35" i="70"/>
  <c r="S27" i="70" s="1"/>
  <c r="S31" i="70"/>
  <c r="W26" i="70"/>
  <c r="W25" i="70"/>
  <c r="S26" i="70"/>
  <c r="S25" i="70"/>
  <c r="K31" i="70"/>
  <c r="F23" i="70"/>
  <c r="F41" i="70" s="1"/>
  <c r="L29" i="70"/>
  <c r="F24" i="70"/>
  <c r="F42" i="70" s="1"/>
  <c r="G25" i="70"/>
  <c r="G43" i="70" s="1"/>
  <c r="K29" i="70"/>
  <c r="E27" i="70"/>
  <c r="E21" i="70" s="1"/>
  <c r="E24" i="70"/>
  <c r="H28" i="70"/>
  <c r="H22" i="70" s="1"/>
  <c r="H25" i="70"/>
  <c r="C28" i="70"/>
  <c r="C22" i="70" s="1"/>
  <c r="C25" i="70"/>
  <c r="H27" i="70"/>
  <c r="H21" i="70" s="1"/>
  <c r="H24" i="70"/>
  <c r="E28" i="70"/>
  <c r="E22" i="70" s="1"/>
  <c r="E25" i="70"/>
  <c r="D23" i="70"/>
  <c r="E20" i="70"/>
  <c r="E23" i="70"/>
  <c r="F28" i="70"/>
  <c r="F22" i="70" s="1"/>
  <c r="F25" i="70"/>
  <c r="I28" i="70"/>
  <c r="I22" i="70" s="1"/>
  <c r="I25" i="70"/>
  <c r="G27" i="70"/>
  <c r="G21" i="70" s="1"/>
  <c r="G24" i="70"/>
  <c r="J26" i="70"/>
  <c r="J20" i="70" s="1"/>
  <c r="J23" i="70"/>
  <c r="D28" i="70"/>
  <c r="D22" i="70" s="1"/>
  <c r="D25" i="70"/>
  <c r="J27" i="70"/>
  <c r="J21" i="70" s="1"/>
  <c r="J24" i="70"/>
  <c r="C24" i="70"/>
  <c r="C42" i="70" s="1"/>
  <c r="H26" i="70"/>
  <c r="H20" i="70" s="1"/>
  <c r="H23" i="70"/>
  <c r="J28" i="70"/>
  <c r="J22" i="70" s="1"/>
  <c r="J25" i="70"/>
  <c r="L30" i="70"/>
  <c r="K30" i="70"/>
  <c r="H43" i="70" l="1"/>
  <c r="D43" i="70"/>
  <c r="G42" i="70"/>
  <c r="J43" i="70"/>
  <c r="D41" i="70"/>
  <c r="J42" i="70"/>
  <c r="E43" i="70"/>
  <c r="I43" i="70"/>
  <c r="E42" i="70"/>
  <c r="F43" i="70"/>
  <c r="H42" i="70"/>
  <c r="C43" i="70"/>
  <c r="E41" i="70"/>
  <c r="H41" i="70"/>
  <c r="J41" i="70"/>
  <c r="V59" i="74" a="1"/>
  <c r="AA79" i="74" a="1"/>
  <c r="Z79" i="74" a="1"/>
  <c r="Y79" i="74" a="1"/>
  <c r="AA59" i="74" a="1"/>
  <c r="Z59" i="74" a="1"/>
  <c r="Y59" i="74" a="1"/>
  <c r="X79" i="74" a="1"/>
  <c r="X59" i="74" a="1"/>
  <c r="W79" i="74" a="1"/>
  <c r="W59" i="74" a="1"/>
  <c r="V79" i="74" a="1"/>
  <c r="R59" i="74" a="1"/>
  <c r="R59" i="74" s="1"/>
  <c r="P79" i="74" a="1"/>
  <c r="U59" i="74" a="1"/>
  <c r="T79" i="74" a="1"/>
  <c r="T59" i="74" a="1"/>
  <c r="Q59" i="74" a="1"/>
  <c r="U79" i="74" a="1"/>
  <c r="P59" i="74" a="1"/>
  <c r="Q79" i="74" a="1"/>
  <c r="R79" i="74" a="1"/>
  <c r="S79" i="74" a="1"/>
  <c r="S59" i="74" a="1"/>
  <c r="J79" i="74" a="1"/>
  <c r="H79" i="74" a="1"/>
  <c r="K79" i="74" a="1"/>
  <c r="I79" i="74" a="1"/>
  <c r="L79" i="74" a="1"/>
  <c r="M79" i="74" a="1"/>
  <c r="O79" i="74" a="1"/>
  <c r="N79" i="74" a="1"/>
  <c r="O59" i="74" a="1"/>
  <c r="I59" i="74" a="1"/>
  <c r="L59" i="74" a="1"/>
  <c r="K59" i="74" a="1"/>
  <c r="J59" i="74" a="1"/>
  <c r="H59" i="74" a="1"/>
  <c r="M59" i="74" a="1"/>
  <c r="N59" i="74" a="1"/>
  <c r="C79" i="74" a="1"/>
  <c r="D79" i="74" a="1"/>
  <c r="L28" i="70"/>
  <c r="B59" i="74" a="1"/>
  <c r="L23" i="70"/>
  <c r="L25" i="70"/>
  <c r="K24" i="70"/>
  <c r="G79" i="74" a="1"/>
  <c r="L27" i="70"/>
  <c r="K20" i="70"/>
  <c r="G59" i="74" a="1"/>
  <c r="G59" i="74" s="1"/>
  <c r="G63" i="74" s="1"/>
  <c r="L22" i="70"/>
  <c r="K27" i="70"/>
  <c r="L26" i="70"/>
  <c r="K22" i="70"/>
  <c r="K26" i="70"/>
  <c r="K23" i="70"/>
  <c r="C59" i="74" a="1"/>
  <c r="B79" i="74" a="1"/>
  <c r="B89" i="74" s="1"/>
  <c r="L20" i="70"/>
  <c r="F79" i="74" a="1"/>
  <c r="K25" i="70"/>
  <c r="L24" i="70"/>
  <c r="F59" i="74" a="1"/>
  <c r="E79" i="74" a="1"/>
  <c r="K28" i="70"/>
  <c r="L21" i="70"/>
  <c r="E59" i="74" a="1"/>
  <c r="K21" i="70"/>
  <c r="D59" i="74" a="1"/>
  <c r="T21" i="79" l="1"/>
  <c r="D187" i="79" s="1"/>
  <c r="E187" i="79" s="1"/>
  <c r="M92" i="74"/>
  <c r="M90" i="74"/>
  <c r="M89" i="74"/>
  <c r="M91" i="74"/>
  <c r="R90" i="74"/>
  <c r="R91" i="74"/>
  <c r="R89" i="74"/>
  <c r="R92" i="74"/>
  <c r="P91" i="74"/>
  <c r="P89" i="74"/>
  <c r="P90" i="74"/>
  <c r="P92" i="74"/>
  <c r="S91" i="74"/>
  <c r="S90" i="74"/>
  <c r="S89" i="74"/>
  <c r="W21" i="82" s="1"/>
  <c r="V187" i="82" s="1"/>
  <c r="S92" i="74"/>
  <c r="F91" i="74"/>
  <c r="F90" i="74"/>
  <c r="F89" i="74"/>
  <c r="F92" i="74"/>
  <c r="L91" i="74"/>
  <c r="AB23" i="81" s="1"/>
  <c r="AB189" i="81" s="1"/>
  <c r="AC189" i="81" s="1"/>
  <c r="L90" i="74"/>
  <c r="L92" i="74"/>
  <c r="L89" i="74"/>
  <c r="Q90" i="74"/>
  <c r="Q91" i="74"/>
  <c r="Q89" i="74"/>
  <c r="Q92" i="74"/>
  <c r="I90" i="74"/>
  <c r="I91" i="74"/>
  <c r="I92" i="74"/>
  <c r="I89" i="74"/>
  <c r="V91" i="74"/>
  <c r="V89" i="74"/>
  <c r="V92" i="74"/>
  <c r="V90" i="74"/>
  <c r="Y90" i="74"/>
  <c r="Y92" i="74"/>
  <c r="Y91" i="74"/>
  <c r="Y89" i="74"/>
  <c r="B90" i="74"/>
  <c r="B91" i="74"/>
  <c r="B92" i="74"/>
  <c r="K91" i="74"/>
  <c r="K90" i="74"/>
  <c r="K92" i="74"/>
  <c r="K89" i="74"/>
  <c r="U91" i="74"/>
  <c r="U89" i="74"/>
  <c r="Y21" i="82" s="1"/>
  <c r="AH187" i="82" s="1"/>
  <c r="U92" i="74"/>
  <c r="U90" i="74"/>
  <c r="Z90" i="74"/>
  <c r="Z89" i="74"/>
  <c r="Z92" i="74"/>
  <c r="Z91" i="74"/>
  <c r="D90" i="74"/>
  <c r="D91" i="74"/>
  <c r="D89" i="74"/>
  <c r="D92" i="74"/>
  <c r="V24" i="75" s="1"/>
  <c r="P190" i="75" s="1"/>
  <c r="Q190" i="75" s="1"/>
  <c r="H92" i="74"/>
  <c r="H89" i="74"/>
  <c r="H91" i="74"/>
  <c r="H90" i="74"/>
  <c r="W89" i="74"/>
  <c r="W91" i="74"/>
  <c r="W92" i="74"/>
  <c r="W90" i="74"/>
  <c r="AA90" i="74"/>
  <c r="AA91" i="74"/>
  <c r="AA89" i="74"/>
  <c r="AA92" i="74"/>
  <c r="E89" i="74"/>
  <c r="E90" i="74"/>
  <c r="E92" i="74"/>
  <c r="E91" i="74"/>
  <c r="C79" i="74"/>
  <c r="C83" i="74" s="1"/>
  <c r="C91" i="74"/>
  <c r="C90" i="74"/>
  <c r="C92" i="74"/>
  <c r="C89" i="74"/>
  <c r="J79" i="74"/>
  <c r="J83" i="74" s="1"/>
  <c r="J90" i="74"/>
  <c r="J91" i="74"/>
  <c r="Z23" i="81" s="1"/>
  <c r="P189" i="81" s="1"/>
  <c r="Q189" i="81" s="1"/>
  <c r="J92" i="74"/>
  <c r="Z24" i="81" s="1"/>
  <c r="P190" i="81" s="1"/>
  <c r="Q190" i="81" s="1"/>
  <c r="J89" i="74"/>
  <c r="O89" i="74"/>
  <c r="O91" i="74"/>
  <c r="O92" i="74"/>
  <c r="O90" i="74"/>
  <c r="G91" i="74"/>
  <c r="G89" i="74"/>
  <c r="G90" i="74"/>
  <c r="G92" i="74"/>
  <c r="N91" i="74"/>
  <c r="N92" i="74"/>
  <c r="N90" i="74"/>
  <c r="N89" i="74"/>
  <c r="T90" i="74"/>
  <c r="T91" i="74"/>
  <c r="X23" i="82" s="1"/>
  <c r="AB189" i="82" s="1"/>
  <c r="AC189" i="82" s="1"/>
  <c r="T92" i="74"/>
  <c r="T89" i="74"/>
  <c r="X92" i="74"/>
  <c r="X91" i="74"/>
  <c r="X89" i="74"/>
  <c r="X90" i="74"/>
  <c r="B102" i="74"/>
  <c r="Y21" i="75"/>
  <c r="AH187" i="75" s="1"/>
  <c r="AI187" i="75" s="1"/>
  <c r="H102" i="74"/>
  <c r="X79" i="74"/>
  <c r="X83" i="74" s="1"/>
  <c r="Y59" i="74"/>
  <c r="Y102" i="74"/>
  <c r="Z59" i="74"/>
  <c r="Z102" i="74"/>
  <c r="AA59" i="74"/>
  <c r="AA102" i="74"/>
  <c r="B59" i="74"/>
  <c r="V79" i="74"/>
  <c r="V83" i="74" s="1"/>
  <c r="Y79" i="74"/>
  <c r="Y83" i="74" s="1"/>
  <c r="W59" i="74"/>
  <c r="W102" i="74"/>
  <c r="Z79" i="74"/>
  <c r="Z83" i="74" s="1"/>
  <c r="C59" i="74"/>
  <c r="C102" i="74"/>
  <c r="W79" i="74"/>
  <c r="W83" i="74" s="1"/>
  <c r="AA79" i="74"/>
  <c r="AA83" i="74" s="1"/>
  <c r="X59" i="74"/>
  <c r="X102" i="74"/>
  <c r="V59" i="74"/>
  <c r="V102" i="74"/>
  <c r="S79" i="74"/>
  <c r="S83" i="74" s="1"/>
  <c r="P79" i="74"/>
  <c r="P83" i="74" s="1"/>
  <c r="Q79" i="74"/>
  <c r="Q83" i="74" s="1"/>
  <c r="P59" i="74"/>
  <c r="P102" i="74"/>
  <c r="U59" i="74"/>
  <c r="U102" i="74"/>
  <c r="R79" i="74"/>
  <c r="R83" i="74" s="1"/>
  <c r="U79" i="74"/>
  <c r="U83" i="74" s="1"/>
  <c r="S59" i="74"/>
  <c r="S102" i="74"/>
  <c r="Q59" i="74"/>
  <c r="Q102" i="74"/>
  <c r="R102" i="74"/>
  <c r="T59" i="74"/>
  <c r="T102" i="74"/>
  <c r="R63" i="74"/>
  <c r="T79" i="74"/>
  <c r="T83" i="74" s="1"/>
  <c r="K79" i="74"/>
  <c r="K83" i="74" s="1"/>
  <c r="H79" i="74"/>
  <c r="H83" i="74" s="1"/>
  <c r="L79" i="74"/>
  <c r="L83" i="74" s="1"/>
  <c r="H59" i="74"/>
  <c r="K59" i="74"/>
  <c r="K102" i="74"/>
  <c r="L59" i="74"/>
  <c r="L102" i="74"/>
  <c r="N79" i="74"/>
  <c r="N83" i="74" s="1"/>
  <c r="N59" i="74"/>
  <c r="N102" i="74"/>
  <c r="M59" i="74"/>
  <c r="M102" i="74"/>
  <c r="I79" i="74"/>
  <c r="I83" i="74" s="1"/>
  <c r="I59" i="74"/>
  <c r="I102" i="74"/>
  <c r="O79" i="74"/>
  <c r="O83" i="74" s="1"/>
  <c r="J59" i="74"/>
  <c r="J102" i="74"/>
  <c r="O59" i="74"/>
  <c r="O102" i="74"/>
  <c r="M79" i="74"/>
  <c r="M83" i="74" s="1"/>
  <c r="D79" i="74"/>
  <c r="D83" i="74" s="1"/>
  <c r="G79" i="74"/>
  <c r="G83" i="74" s="1"/>
  <c r="G99" i="74" s="1"/>
  <c r="G102" i="74"/>
  <c r="E79" i="74"/>
  <c r="E83" i="74" s="1"/>
  <c r="F102" i="74"/>
  <c r="F59" i="74"/>
  <c r="F79" i="74"/>
  <c r="F83" i="74" s="1"/>
  <c r="B79" i="74"/>
  <c r="E59" i="74"/>
  <c r="E102" i="74"/>
  <c r="D59" i="74"/>
  <c r="D102" i="74"/>
  <c r="E6" i="43"/>
  <c r="D6" i="43"/>
  <c r="C6" i="43"/>
  <c r="E50" i="79" l="1"/>
  <c r="E50" i="78"/>
  <c r="E50" i="81"/>
  <c r="E50" i="83"/>
  <c r="E50" i="82"/>
  <c r="E50" i="77"/>
  <c r="E50" i="76"/>
  <c r="E50" i="75"/>
  <c r="F50" i="78"/>
  <c r="I50" i="78" s="1"/>
  <c r="F50" i="83"/>
  <c r="F50" i="79"/>
  <c r="I50" i="79" s="1"/>
  <c r="F50" i="81"/>
  <c r="I50" i="81" s="1"/>
  <c r="F50" i="77"/>
  <c r="F50" i="76"/>
  <c r="F50" i="82"/>
  <c r="I50" i="82" s="1"/>
  <c r="J50" i="82" s="1"/>
  <c r="F50" i="75"/>
  <c r="D50" i="83"/>
  <c r="D50" i="82"/>
  <c r="D50" i="79"/>
  <c r="D50" i="81"/>
  <c r="D50" i="78"/>
  <c r="J50" i="78" s="1"/>
  <c r="D50" i="77"/>
  <c r="D50" i="76"/>
  <c r="D50" i="75"/>
  <c r="Z23" i="78"/>
  <c r="X23" i="76"/>
  <c r="AB189" i="76" s="1"/>
  <c r="W21" i="76"/>
  <c r="V187" i="76" s="1"/>
  <c r="W187" i="76" s="1"/>
  <c r="D25" i="77"/>
  <c r="D25" i="83"/>
  <c r="H25" i="77"/>
  <c r="H25" i="83"/>
  <c r="V22" i="77"/>
  <c r="P188" i="77" s="1"/>
  <c r="Q188" i="77" s="1"/>
  <c r="V22" i="83"/>
  <c r="P188" i="83" s="1"/>
  <c r="Q188" i="83" s="1"/>
  <c r="U23" i="77"/>
  <c r="J189" i="77" s="1"/>
  <c r="U23" i="83"/>
  <c r="J189" i="83" s="1"/>
  <c r="K189" i="83" s="1"/>
  <c r="T23" i="77"/>
  <c r="D189" i="77" s="1"/>
  <c r="E189" i="77" s="1"/>
  <c r="T23" i="83"/>
  <c r="D189" i="83" s="1"/>
  <c r="E189" i="83" s="1"/>
  <c r="E25" i="77"/>
  <c r="E25" i="83"/>
  <c r="V21" i="77"/>
  <c r="P187" i="77" s="1"/>
  <c r="Q187" i="77" s="1"/>
  <c r="V21" i="83"/>
  <c r="P187" i="83" s="1"/>
  <c r="U21" i="77"/>
  <c r="J187" i="77" s="1"/>
  <c r="K187" i="77" s="1"/>
  <c r="U21" i="83"/>
  <c r="J187" i="83" s="1"/>
  <c r="W21" i="77"/>
  <c r="V187" i="77" s="1"/>
  <c r="W187" i="77" s="1"/>
  <c r="W21" i="83"/>
  <c r="V187" i="83" s="1"/>
  <c r="Z24" i="78"/>
  <c r="P190" i="78" s="1"/>
  <c r="Q190" i="78" s="1"/>
  <c r="F25" i="77"/>
  <c r="F25" i="83"/>
  <c r="G25" i="77"/>
  <c r="G25" i="83"/>
  <c r="V23" i="77"/>
  <c r="P189" i="77" s="1"/>
  <c r="Q189" i="77" s="1"/>
  <c r="V23" i="83"/>
  <c r="P189" i="83" s="1"/>
  <c r="Q189" i="83" s="1"/>
  <c r="Y24" i="77"/>
  <c r="AH190" i="77" s="1"/>
  <c r="AI190" i="77" s="1"/>
  <c r="Y24" i="83"/>
  <c r="AH190" i="83" s="1"/>
  <c r="AI190" i="83" s="1"/>
  <c r="X23" i="77"/>
  <c r="AB189" i="77" s="1"/>
  <c r="AC189" i="77" s="1"/>
  <c r="X23" i="83"/>
  <c r="AB189" i="83" s="1"/>
  <c r="AC189" i="83" s="1"/>
  <c r="W23" i="77"/>
  <c r="V189" i="77" s="1"/>
  <c r="W189" i="77" s="1"/>
  <c r="W23" i="83"/>
  <c r="V189" i="83" s="1"/>
  <c r="W189" i="83" s="1"/>
  <c r="V24" i="77"/>
  <c r="P190" i="77" s="1"/>
  <c r="Q190" i="77" s="1"/>
  <c r="V24" i="83"/>
  <c r="P190" i="83" s="1"/>
  <c r="Q190" i="83" s="1"/>
  <c r="Y21" i="77"/>
  <c r="AH187" i="77" s="1"/>
  <c r="Y21" i="83"/>
  <c r="AH187" i="83" s="1"/>
  <c r="X24" i="77"/>
  <c r="AB190" i="77" s="1"/>
  <c r="AC190" i="77" s="1"/>
  <c r="X24" i="83"/>
  <c r="AB190" i="83" s="1"/>
  <c r="AC190" i="83" s="1"/>
  <c r="W24" i="77"/>
  <c r="V190" i="77" s="1"/>
  <c r="W190" i="77" s="1"/>
  <c r="W24" i="83"/>
  <c r="V190" i="83" s="1"/>
  <c r="W190" i="83" s="1"/>
  <c r="Y23" i="77"/>
  <c r="AH189" i="77" s="1"/>
  <c r="Y23" i="83"/>
  <c r="AH189" i="83" s="1"/>
  <c r="AI189" i="83" s="1"/>
  <c r="X21" i="77"/>
  <c r="AB187" i="77" s="1"/>
  <c r="AC187" i="77" s="1"/>
  <c r="X21" i="83"/>
  <c r="AB187" i="83" s="1"/>
  <c r="W22" i="77"/>
  <c r="V188" i="77" s="1"/>
  <c r="W188" i="77" s="1"/>
  <c r="W22" i="83"/>
  <c r="V188" i="83" s="1"/>
  <c r="W188" i="83" s="1"/>
  <c r="Y22" i="77"/>
  <c r="AH188" i="77" s="1"/>
  <c r="AI188" i="77" s="1"/>
  <c r="Y22" i="83"/>
  <c r="AH188" i="83" s="1"/>
  <c r="AI188" i="83" s="1"/>
  <c r="X22" i="77"/>
  <c r="AB188" i="77" s="1"/>
  <c r="AC188" i="77" s="1"/>
  <c r="X22" i="83"/>
  <c r="AB188" i="83" s="1"/>
  <c r="AC188" i="83" s="1"/>
  <c r="T22" i="77"/>
  <c r="D188" i="77" s="1"/>
  <c r="E188" i="77" s="1"/>
  <c r="T22" i="83"/>
  <c r="D188" i="83" s="1"/>
  <c r="E188" i="83" s="1"/>
  <c r="AB23" i="78"/>
  <c r="AB189" i="78" s="1"/>
  <c r="AC189" i="78" s="1"/>
  <c r="I25" i="77"/>
  <c r="I25" i="83"/>
  <c r="U22" i="77"/>
  <c r="J188" i="77" s="1"/>
  <c r="K188" i="77" s="1"/>
  <c r="U22" i="83"/>
  <c r="J188" i="83" s="1"/>
  <c r="K188" i="83" s="1"/>
  <c r="T24" i="77"/>
  <c r="D190" i="77" s="1"/>
  <c r="E190" i="77" s="1"/>
  <c r="T24" i="83"/>
  <c r="D190" i="83" s="1"/>
  <c r="E190" i="83" s="1"/>
  <c r="U24" i="77"/>
  <c r="J190" i="77" s="1"/>
  <c r="K190" i="77" s="1"/>
  <c r="U24" i="83"/>
  <c r="J190" i="83" s="1"/>
  <c r="K190" i="83" s="1"/>
  <c r="T21" i="77"/>
  <c r="D187" i="77" s="1"/>
  <c r="E187" i="77" s="1"/>
  <c r="T21" i="83"/>
  <c r="D187" i="83" s="1"/>
  <c r="G25" i="76"/>
  <c r="G25" i="82"/>
  <c r="W22" i="76"/>
  <c r="V188" i="76" s="1"/>
  <c r="W22" i="82"/>
  <c r="V188" i="82" s="1"/>
  <c r="W188" i="82" s="1"/>
  <c r="V23" i="76"/>
  <c r="P189" i="76" s="1"/>
  <c r="Q189" i="76" s="1"/>
  <c r="V23" i="82"/>
  <c r="P189" i="82" s="1"/>
  <c r="Q189" i="82" s="1"/>
  <c r="X21" i="76"/>
  <c r="AB187" i="76" s="1"/>
  <c r="AC187" i="76" s="1"/>
  <c r="X21" i="82"/>
  <c r="AB187" i="82" s="1"/>
  <c r="W23" i="76"/>
  <c r="V189" i="76" s="1"/>
  <c r="W189" i="76" s="1"/>
  <c r="W23" i="82"/>
  <c r="V189" i="82" s="1"/>
  <c r="W189" i="82" s="1"/>
  <c r="V22" i="76"/>
  <c r="P188" i="76" s="1"/>
  <c r="Q188" i="76" s="1"/>
  <c r="V22" i="82"/>
  <c r="P188" i="82" s="1"/>
  <c r="Q188" i="82" s="1"/>
  <c r="X24" i="76"/>
  <c r="AB190" i="76" s="1"/>
  <c r="AC190" i="76" s="1"/>
  <c r="X24" i="82"/>
  <c r="AB190" i="82" s="1"/>
  <c r="AC190" i="82" s="1"/>
  <c r="U24" i="76"/>
  <c r="J190" i="76" s="1"/>
  <c r="K190" i="76" s="1"/>
  <c r="U24" i="82"/>
  <c r="J190" i="82" s="1"/>
  <c r="K190" i="82" s="1"/>
  <c r="T24" i="76"/>
  <c r="D190" i="76" s="1"/>
  <c r="T24" i="82"/>
  <c r="D190" i="82" s="1"/>
  <c r="E190" i="82" s="1"/>
  <c r="F25" i="76"/>
  <c r="F25" i="82"/>
  <c r="D25" i="76"/>
  <c r="D25" i="82"/>
  <c r="V24" i="76"/>
  <c r="P190" i="76" s="1"/>
  <c r="Q190" i="76" s="1"/>
  <c r="V24" i="82"/>
  <c r="P190" i="82" s="1"/>
  <c r="Q190" i="82" s="1"/>
  <c r="H25" i="76"/>
  <c r="H25" i="82"/>
  <c r="Y22" i="76"/>
  <c r="AH188" i="76" s="1"/>
  <c r="AI188" i="76" s="1"/>
  <c r="Y22" i="82"/>
  <c r="AH188" i="82" s="1"/>
  <c r="AI188" i="82" s="1"/>
  <c r="U21" i="76"/>
  <c r="J187" i="76" s="1"/>
  <c r="K187" i="76" s="1"/>
  <c r="U21" i="82"/>
  <c r="J187" i="82" s="1"/>
  <c r="T22" i="76"/>
  <c r="D188" i="76" s="1"/>
  <c r="E188" i="76" s="1"/>
  <c r="T22" i="82"/>
  <c r="D188" i="82" s="1"/>
  <c r="E188" i="82" s="1"/>
  <c r="W24" i="76"/>
  <c r="V190" i="76" s="1"/>
  <c r="W190" i="76" s="1"/>
  <c r="W24" i="82"/>
  <c r="V190" i="82" s="1"/>
  <c r="W190" i="82" s="1"/>
  <c r="I25" i="76"/>
  <c r="I25" i="82"/>
  <c r="X22" i="76"/>
  <c r="AB188" i="76" s="1"/>
  <c r="AC188" i="76" s="1"/>
  <c r="X22" i="82"/>
  <c r="AB188" i="82" s="1"/>
  <c r="AC188" i="82" s="1"/>
  <c r="Y24" i="76"/>
  <c r="AH190" i="76" s="1"/>
  <c r="AI190" i="76" s="1"/>
  <c r="Y24" i="82"/>
  <c r="AH190" i="82" s="1"/>
  <c r="AI190" i="82" s="1"/>
  <c r="U23" i="76"/>
  <c r="J189" i="76" s="1"/>
  <c r="U23" i="82"/>
  <c r="J189" i="82" s="1"/>
  <c r="K189" i="82" s="1"/>
  <c r="T21" i="76"/>
  <c r="D187" i="76" s="1"/>
  <c r="T21" i="82"/>
  <c r="D187" i="82" s="1"/>
  <c r="AI187" i="82"/>
  <c r="U22" i="76"/>
  <c r="J188" i="76" s="1"/>
  <c r="K188" i="76" s="1"/>
  <c r="U22" i="82"/>
  <c r="J188" i="82" s="1"/>
  <c r="K188" i="82" s="1"/>
  <c r="T23" i="76"/>
  <c r="D189" i="76" s="1"/>
  <c r="E189" i="76" s="1"/>
  <c r="T23" i="82"/>
  <c r="D189" i="82" s="1"/>
  <c r="E189" i="82" s="1"/>
  <c r="E25" i="76"/>
  <c r="E25" i="82"/>
  <c r="Y23" i="76"/>
  <c r="AH189" i="76" s="1"/>
  <c r="AI189" i="76" s="1"/>
  <c r="Y23" i="82"/>
  <c r="AH189" i="82" s="1"/>
  <c r="AI189" i="82" s="1"/>
  <c r="W187" i="82"/>
  <c r="V21" i="76"/>
  <c r="P187" i="76" s="1"/>
  <c r="V21" i="82"/>
  <c r="P187" i="82" s="1"/>
  <c r="AD21" i="78"/>
  <c r="AN187" i="78" s="1"/>
  <c r="AO187" i="78" s="1"/>
  <c r="AD21" i="81"/>
  <c r="AN187" i="81" s="1"/>
  <c r="AC24" i="78"/>
  <c r="AH190" i="78" s="1"/>
  <c r="AI190" i="78" s="1"/>
  <c r="AC24" i="81"/>
  <c r="AH190" i="81" s="1"/>
  <c r="AI190" i="81" s="1"/>
  <c r="AD22" i="78"/>
  <c r="AN188" i="78" s="1"/>
  <c r="AO188" i="78" s="1"/>
  <c r="AD22" i="81"/>
  <c r="AN188" i="81" s="1"/>
  <c r="AO188" i="81" s="1"/>
  <c r="Y21" i="78"/>
  <c r="J187" i="78" s="1"/>
  <c r="Y21" i="81"/>
  <c r="J187" i="81" s="1"/>
  <c r="AB21" i="78"/>
  <c r="AB187" i="78" s="1"/>
  <c r="AB21" i="81"/>
  <c r="AB187" i="81" s="1"/>
  <c r="I25" i="78"/>
  <c r="I25" i="81"/>
  <c r="AD24" i="78"/>
  <c r="AN190" i="78" s="1"/>
  <c r="AO190" i="78" s="1"/>
  <c r="AD24" i="81"/>
  <c r="AN190" i="81" s="1"/>
  <c r="AO190" i="81" s="1"/>
  <c r="AE23" i="78"/>
  <c r="AT189" i="78" s="1"/>
  <c r="AU189" i="78" s="1"/>
  <c r="AE23" i="81"/>
  <c r="AT189" i="81" s="1"/>
  <c r="AU189" i="81" s="1"/>
  <c r="X22" i="78"/>
  <c r="D188" i="78" s="1"/>
  <c r="E188" i="78" s="1"/>
  <c r="X22" i="81"/>
  <c r="D188" i="81" s="1"/>
  <c r="E188" i="81" s="1"/>
  <c r="AA21" i="78"/>
  <c r="V187" i="78" s="1"/>
  <c r="AA21" i="81"/>
  <c r="V187" i="81" s="1"/>
  <c r="AD23" i="78"/>
  <c r="AN189" i="78" s="1"/>
  <c r="AO189" i="78" s="1"/>
  <c r="AD23" i="81"/>
  <c r="AN189" i="81" s="1"/>
  <c r="AO189" i="81" s="1"/>
  <c r="AE21" i="78"/>
  <c r="AT187" i="78" s="1"/>
  <c r="AU187" i="78" s="1"/>
  <c r="AE21" i="81"/>
  <c r="AT187" i="81" s="1"/>
  <c r="X23" i="78"/>
  <c r="D189" i="78" s="1"/>
  <c r="E189" i="78" s="1"/>
  <c r="X23" i="81"/>
  <c r="D189" i="81" s="1"/>
  <c r="E189" i="81" s="1"/>
  <c r="AA24" i="78"/>
  <c r="V190" i="78" s="1"/>
  <c r="W190" i="78" s="1"/>
  <c r="AA24" i="81"/>
  <c r="V190" i="81" s="1"/>
  <c r="W190" i="81" s="1"/>
  <c r="Y23" i="78"/>
  <c r="J189" i="78" s="1"/>
  <c r="K189" i="78" s="1"/>
  <c r="Y23" i="81"/>
  <c r="J189" i="81" s="1"/>
  <c r="K189" i="81" s="1"/>
  <c r="AB22" i="78"/>
  <c r="AB188" i="78" s="1"/>
  <c r="AC188" i="78" s="1"/>
  <c r="AB22" i="81"/>
  <c r="AB188" i="81" s="1"/>
  <c r="AC188" i="81" s="1"/>
  <c r="AE22" i="78"/>
  <c r="AT188" i="78" s="1"/>
  <c r="AU188" i="78" s="1"/>
  <c r="AE22" i="81"/>
  <c r="AT188" i="81" s="1"/>
  <c r="AU188" i="81" s="1"/>
  <c r="J25" i="78"/>
  <c r="J25" i="81"/>
  <c r="AA22" i="78"/>
  <c r="V188" i="78" s="1"/>
  <c r="W188" i="78" s="1"/>
  <c r="AA22" i="81"/>
  <c r="V188" i="81" s="1"/>
  <c r="W188" i="81" s="1"/>
  <c r="Y22" i="78"/>
  <c r="J188" i="78" s="1"/>
  <c r="K188" i="78" s="1"/>
  <c r="Y22" i="81"/>
  <c r="J188" i="81" s="1"/>
  <c r="K188" i="81" s="1"/>
  <c r="X24" i="78"/>
  <c r="D190" i="78" s="1"/>
  <c r="E190" i="78" s="1"/>
  <c r="X24" i="81"/>
  <c r="D190" i="81" s="1"/>
  <c r="E190" i="81" s="1"/>
  <c r="AA23" i="78"/>
  <c r="V189" i="78" s="1"/>
  <c r="W189" i="78" s="1"/>
  <c r="AA23" i="81"/>
  <c r="V189" i="81" s="1"/>
  <c r="W189" i="81" s="1"/>
  <c r="AC23" i="78"/>
  <c r="AH189" i="78" s="1"/>
  <c r="AI189" i="78" s="1"/>
  <c r="AC23" i="81"/>
  <c r="AH189" i="81" s="1"/>
  <c r="AI189" i="81" s="1"/>
  <c r="F25" i="78"/>
  <c r="F25" i="81"/>
  <c r="Z21" i="78"/>
  <c r="P187" i="78" s="1"/>
  <c r="Z21" i="81"/>
  <c r="P187" i="81" s="1"/>
  <c r="X21" i="78"/>
  <c r="D187" i="78" s="1"/>
  <c r="E187" i="78" s="1"/>
  <c r="X21" i="81"/>
  <c r="D187" i="81" s="1"/>
  <c r="D25" i="78"/>
  <c r="D25" i="81"/>
  <c r="AC21" i="78"/>
  <c r="AH187" i="78" s="1"/>
  <c r="AI187" i="78" s="1"/>
  <c r="AC21" i="81"/>
  <c r="AH187" i="81" s="1"/>
  <c r="Z22" i="78"/>
  <c r="P188" i="78" s="1"/>
  <c r="Q188" i="78" s="1"/>
  <c r="Z22" i="81"/>
  <c r="P188" i="81" s="1"/>
  <c r="Q188" i="81" s="1"/>
  <c r="AC22" i="78"/>
  <c r="AH188" i="78" s="1"/>
  <c r="AI188" i="78" s="1"/>
  <c r="AC22" i="81"/>
  <c r="AH188" i="81" s="1"/>
  <c r="AI188" i="81" s="1"/>
  <c r="H25" i="78"/>
  <c r="H25" i="81"/>
  <c r="E25" i="78"/>
  <c r="E25" i="81"/>
  <c r="G25" i="78"/>
  <c r="G25" i="81"/>
  <c r="AE24" i="78"/>
  <c r="AT190" i="78" s="1"/>
  <c r="AU190" i="78" s="1"/>
  <c r="AE24" i="81"/>
  <c r="AT190" i="81" s="1"/>
  <c r="AU190" i="81" s="1"/>
  <c r="K25" i="78"/>
  <c r="K25" i="81"/>
  <c r="Y24" i="78"/>
  <c r="J190" i="78" s="1"/>
  <c r="K190" i="78" s="1"/>
  <c r="Y24" i="81"/>
  <c r="J190" i="81" s="1"/>
  <c r="K190" i="81" s="1"/>
  <c r="AB24" i="78"/>
  <c r="AB190" i="78" s="1"/>
  <c r="AC190" i="78" s="1"/>
  <c r="AB24" i="81"/>
  <c r="AB190" i="81" s="1"/>
  <c r="AC190" i="81" s="1"/>
  <c r="I21" i="79"/>
  <c r="U24" i="79"/>
  <c r="J190" i="79" s="1"/>
  <c r="K190" i="79" s="1"/>
  <c r="U22" i="79"/>
  <c r="J188" i="79" s="1"/>
  <c r="K188" i="79" s="1"/>
  <c r="E25" i="79"/>
  <c r="Y24" i="79"/>
  <c r="AH190" i="79" s="1"/>
  <c r="AI190" i="79" s="1"/>
  <c r="U23" i="79"/>
  <c r="J189" i="79" s="1"/>
  <c r="K189" i="79" s="1"/>
  <c r="Y22" i="79"/>
  <c r="AH188" i="79" s="1"/>
  <c r="AI188" i="79" s="1"/>
  <c r="W21" i="79"/>
  <c r="V187" i="79" s="1"/>
  <c r="W187" i="79" s="1"/>
  <c r="G25" i="79"/>
  <c r="X24" i="79"/>
  <c r="AB190" i="79" s="1"/>
  <c r="AC190" i="79" s="1"/>
  <c r="H25" i="79"/>
  <c r="Y21" i="79"/>
  <c r="AH187" i="79" s="1"/>
  <c r="AI187" i="79" s="1"/>
  <c r="W23" i="79"/>
  <c r="V189" i="79" s="1"/>
  <c r="W189" i="79" s="1"/>
  <c r="V24" i="79"/>
  <c r="P190" i="79" s="1"/>
  <c r="Q190" i="79" s="1"/>
  <c r="T24" i="79"/>
  <c r="D190" i="79" s="1"/>
  <c r="E190" i="79" s="1"/>
  <c r="X21" i="79"/>
  <c r="AB187" i="79" s="1"/>
  <c r="AC187" i="79" s="1"/>
  <c r="F25" i="79"/>
  <c r="D25" i="79"/>
  <c r="Y23" i="79"/>
  <c r="AH189" i="79" s="1"/>
  <c r="AI189" i="79" s="1"/>
  <c r="W24" i="79"/>
  <c r="V190" i="79" s="1"/>
  <c r="W190" i="79" s="1"/>
  <c r="V21" i="79"/>
  <c r="P187" i="79" s="1"/>
  <c r="Q187" i="79" s="1"/>
  <c r="T23" i="79"/>
  <c r="D189" i="79" s="1"/>
  <c r="E189" i="79" s="1"/>
  <c r="X22" i="79"/>
  <c r="AB188" i="79" s="1"/>
  <c r="AC188" i="79" s="1"/>
  <c r="I25" i="79"/>
  <c r="W22" i="79"/>
  <c r="V188" i="79" s="1"/>
  <c r="W188" i="79" s="1"/>
  <c r="V23" i="79"/>
  <c r="P189" i="79" s="1"/>
  <c r="Q189" i="79" s="1"/>
  <c r="T22" i="79"/>
  <c r="D188" i="79" s="1"/>
  <c r="E188" i="79" s="1"/>
  <c r="X23" i="79"/>
  <c r="AB189" i="79" s="1"/>
  <c r="AC189" i="79" s="1"/>
  <c r="U21" i="79"/>
  <c r="J187" i="79" s="1"/>
  <c r="V22" i="79"/>
  <c r="P188" i="79" s="1"/>
  <c r="Q188" i="79" s="1"/>
  <c r="B101" i="74"/>
  <c r="U22" i="75"/>
  <c r="J188" i="75" s="1"/>
  <c r="K188" i="75" s="1"/>
  <c r="Y24" i="75"/>
  <c r="AH190" i="75" s="1"/>
  <c r="AI190" i="75" s="1"/>
  <c r="U21" i="75"/>
  <c r="J187" i="75" s="1"/>
  <c r="K187" i="75" s="1"/>
  <c r="T22" i="75"/>
  <c r="D188" i="75" s="1"/>
  <c r="E188" i="75" s="1"/>
  <c r="X21" i="75"/>
  <c r="AB187" i="75" s="1"/>
  <c r="W21" i="75"/>
  <c r="V187" i="75" s="1"/>
  <c r="W187" i="75" s="1"/>
  <c r="K189" i="77"/>
  <c r="U23" i="75"/>
  <c r="J189" i="75" s="1"/>
  <c r="K189" i="75" s="1"/>
  <c r="W24" i="75"/>
  <c r="V190" i="75" s="1"/>
  <c r="W190" i="75" s="1"/>
  <c r="U24" i="75"/>
  <c r="J190" i="75" s="1"/>
  <c r="K190" i="75" s="1"/>
  <c r="W22" i="75"/>
  <c r="V188" i="75" s="1"/>
  <c r="W188" i="75" s="1"/>
  <c r="Y22" i="75"/>
  <c r="AH188" i="75" s="1"/>
  <c r="AI188" i="75" s="1"/>
  <c r="X23" i="75"/>
  <c r="AB189" i="75" s="1"/>
  <c r="AC189" i="75" s="1"/>
  <c r="V21" i="75"/>
  <c r="P187" i="75" s="1"/>
  <c r="Q187" i="75" s="1"/>
  <c r="X22" i="75"/>
  <c r="AB188" i="75" s="1"/>
  <c r="AC188" i="75" s="1"/>
  <c r="V22" i="75"/>
  <c r="P188" i="75" s="1"/>
  <c r="Q188" i="75" s="1"/>
  <c r="T23" i="75"/>
  <c r="D189" i="75" s="1"/>
  <c r="E189" i="75" s="1"/>
  <c r="T21" i="75"/>
  <c r="D187" i="75" s="1"/>
  <c r="E187" i="75" s="1"/>
  <c r="X24" i="75"/>
  <c r="AB190" i="75" s="1"/>
  <c r="AC190" i="75" s="1"/>
  <c r="W23" i="75"/>
  <c r="V189" i="75" s="1"/>
  <c r="W189" i="75" s="1"/>
  <c r="T24" i="75"/>
  <c r="D190" i="75" s="1"/>
  <c r="E190" i="75" s="1"/>
  <c r="AI189" i="77"/>
  <c r="Y23" i="75"/>
  <c r="AH189" i="75" s="1"/>
  <c r="AI189" i="75" s="1"/>
  <c r="P189" i="78"/>
  <c r="Q189" i="78" s="1"/>
  <c r="V23" i="75"/>
  <c r="P189" i="75" s="1"/>
  <c r="Q189" i="75" s="1"/>
  <c r="Y21" i="76"/>
  <c r="AH187" i="76" s="1"/>
  <c r="D25" i="75"/>
  <c r="W63" i="74"/>
  <c r="W99" i="74" s="1"/>
  <c r="W101" i="74"/>
  <c r="AA101" i="74"/>
  <c r="AA63" i="74"/>
  <c r="AA99" i="74" s="1"/>
  <c r="E190" i="76"/>
  <c r="V101" i="74"/>
  <c r="V63" i="74"/>
  <c r="V99" i="74" s="1"/>
  <c r="C63" i="74"/>
  <c r="C99" i="74" s="1"/>
  <c r="C101" i="74"/>
  <c r="W93" i="74"/>
  <c r="V93" i="74"/>
  <c r="Z63" i="74"/>
  <c r="Z99" i="74" s="1"/>
  <c r="Z101" i="74"/>
  <c r="K189" i="76"/>
  <c r="F25" i="75"/>
  <c r="H25" i="75"/>
  <c r="X63" i="74"/>
  <c r="X99" i="74" s="1"/>
  <c r="X101" i="74"/>
  <c r="Z93" i="74"/>
  <c r="Y93" i="74"/>
  <c r="I25" i="75"/>
  <c r="X93" i="74"/>
  <c r="Y63" i="74"/>
  <c r="Y99" i="74" s="1"/>
  <c r="Y101" i="74"/>
  <c r="G25" i="75"/>
  <c r="AC189" i="76"/>
  <c r="W188" i="76"/>
  <c r="E25" i="75"/>
  <c r="B63" i="74"/>
  <c r="AA93" i="74"/>
  <c r="R93" i="74"/>
  <c r="P93" i="74"/>
  <c r="Q63" i="74"/>
  <c r="Q99" i="74" s="1"/>
  <c r="Q101" i="74"/>
  <c r="P63" i="74"/>
  <c r="P99" i="74" s="1"/>
  <c r="P101" i="74"/>
  <c r="Q93" i="74"/>
  <c r="T93" i="74"/>
  <c r="R101" i="74"/>
  <c r="S63" i="74"/>
  <c r="S99" i="74" s="1"/>
  <c r="S101" i="74"/>
  <c r="S93" i="74"/>
  <c r="R99" i="74"/>
  <c r="BK141" i="94" s="1"/>
  <c r="BK144" i="94" s="1"/>
  <c r="T63" i="74"/>
  <c r="T99" i="74" s="1"/>
  <c r="T101" i="74"/>
  <c r="U93" i="74"/>
  <c r="U101" i="74"/>
  <c r="U63" i="74"/>
  <c r="U99" i="74" s="1"/>
  <c r="J93" i="74"/>
  <c r="H93" i="74"/>
  <c r="K93" i="74"/>
  <c r="N93" i="74"/>
  <c r="J63" i="74"/>
  <c r="J99" i="74" s="1"/>
  <c r="J101" i="74"/>
  <c r="I63" i="74"/>
  <c r="I99" i="74" s="1"/>
  <c r="I101" i="74"/>
  <c r="M93" i="74"/>
  <c r="L93" i="74"/>
  <c r="O93" i="74"/>
  <c r="K63" i="74"/>
  <c r="K99" i="74" s="1"/>
  <c r="K101" i="74"/>
  <c r="I21" i="75"/>
  <c r="O63" i="74"/>
  <c r="O99" i="74" s="1"/>
  <c r="O101" i="74"/>
  <c r="L63" i="74"/>
  <c r="L99" i="74" s="1"/>
  <c r="L101" i="74"/>
  <c r="N63" i="74"/>
  <c r="N99" i="74" s="1"/>
  <c r="N101" i="74"/>
  <c r="I93" i="74"/>
  <c r="H63" i="74"/>
  <c r="H99" i="74" s="1"/>
  <c r="H101" i="74"/>
  <c r="M63" i="74"/>
  <c r="M99" i="74" s="1"/>
  <c r="M101" i="74"/>
  <c r="G101" i="74"/>
  <c r="C93" i="74"/>
  <c r="D93" i="74"/>
  <c r="G93" i="74"/>
  <c r="F101" i="74"/>
  <c r="F63" i="74"/>
  <c r="F99" i="74" s="1"/>
  <c r="F93" i="74"/>
  <c r="E93" i="74"/>
  <c r="B93" i="74"/>
  <c r="B83" i="74"/>
  <c r="E63" i="74"/>
  <c r="E99" i="74" s="1"/>
  <c r="E101" i="74"/>
  <c r="D63" i="74"/>
  <c r="D99" i="74" s="1"/>
  <c r="D101" i="74"/>
  <c r="J50" i="81" l="1"/>
  <c r="I50" i="75"/>
  <c r="J50" i="75" s="1"/>
  <c r="K50" i="82"/>
  <c r="I50" i="76"/>
  <c r="J50" i="76" s="1"/>
  <c r="I50" i="77"/>
  <c r="J50" i="77" s="1"/>
  <c r="K50" i="81"/>
  <c r="J50" i="79"/>
  <c r="K50" i="78"/>
  <c r="I50" i="83"/>
  <c r="J50" i="83" s="1"/>
  <c r="V191" i="77"/>
  <c r="J191" i="77"/>
  <c r="P191" i="76"/>
  <c r="AH191" i="77"/>
  <c r="P191" i="77"/>
  <c r="AI187" i="77"/>
  <c r="AT191" i="78"/>
  <c r="AB191" i="76"/>
  <c r="Q187" i="76"/>
  <c r="Q191" i="76" s="1"/>
  <c r="AB191" i="77"/>
  <c r="D191" i="76"/>
  <c r="D191" i="77"/>
  <c r="W25" i="77"/>
  <c r="W25" i="83"/>
  <c r="G21" i="77"/>
  <c r="G21" i="83"/>
  <c r="X25" i="77"/>
  <c r="X25" i="83"/>
  <c r="D21" i="77"/>
  <c r="D21" i="83"/>
  <c r="AH191" i="76"/>
  <c r="Y25" i="77"/>
  <c r="Y25" i="83"/>
  <c r="F24" i="77"/>
  <c r="F24" i="83"/>
  <c r="H21" i="77"/>
  <c r="H21" i="83"/>
  <c r="D24" i="77"/>
  <c r="D24" i="83"/>
  <c r="E187" i="76"/>
  <c r="J191" i="83"/>
  <c r="K187" i="83"/>
  <c r="E187" i="83"/>
  <c r="D191" i="83"/>
  <c r="Q187" i="83"/>
  <c r="P191" i="83"/>
  <c r="T25" i="77"/>
  <c r="T25" i="83"/>
  <c r="V25" i="77"/>
  <c r="V25" i="83"/>
  <c r="U25" i="77"/>
  <c r="U25" i="83"/>
  <c r="I24" i="77"/>
  <c r="I24" i="83"/>
  <c r="F21" i="77"/>
  <c r="F21" i="83"/>
  <c r="I21" i="77"/>
  <c r="I21" i="83"/>
  <c r="E24" i="77"/>
  <c r="E24" i="83"/>
  <c r="J191" i="76"/>
  <c r="E21" i="77"/>
  <c r="E21" i="83"/>
  <c r="AC187" i="83"/>
  <c r="AB191" i="83"/>
  <c r="AH191" i="83"/>
  <c r="AI187" i="83"/>
  <c r="V191" i="83"/>
  <c r="W187" i="83"/>
  <c r="G24" i="77"/>
  <c r="G24" i="83"/>
  <c r="H24" i="77"/>
  <c r="H24" i="83"/>
  <c r="V191" i="76"/>
  <c r="D21" i="76"/>
  <c r="D21" i="82"/>
  <c r="W25" i="76"/>
  <c r="W25" i="82"/>
  <c r="G24" i="76"/>
  <c r="G24" i="82"/>
  <c r="I21" i="76"/>
  <c r="I21" i="82"/>
  <c r="G21" i="76"/>
  <c r="G21" i="82"/>
  <c r="T25" i="76"/>
  <c r="T25" i="82"/>
  <c r="W191" i="82"/>
  <c r="AC187" i="82"/>
  <c r="AB191" i="82"/>
  <c r="I24" i="76"/>
  <c r="I24" i="82"/>
  <c r="V25" i="76"/>
  <c r="V25" i="82"/>
  <c r="V191" i="82"/>
  <c r="F24" i="76"/>
  <c r="F24" i="82"/>
  <c r="AI191" i="82"/>
  <c r="J191" i="82"/>
  <c r="K187" i="82"/>
  <c r="Y25" i="76"/>
  <c r="Y25" i="82"/>
  <c r="H24" i="76"/>
  <c r="H24" i="82"/>
  <c r="AH191" i="82"/>
  <c r="X25" i="76"/>
  <c r="X25" i="82"/>
  <c r="U25" i="76"/>
  <c r="U25" i="82"/>
  <c r="H21" i="76"/>
  <c r="H21" i="82"/>
  <c r="D24" i="76"/>
  <c r="D24" i="82"/>
  <c r="E191" i="79"/>
  <c r="E187" i="82"/>
  <c r="D191" i="82"/>
  <c r="AN191" i="78"/>
  <c r="F21" i="76"/>
  <c r="F21" i="82"/>
  <c r="E24" i="76"/>
  <c r="E24" i="82"/>
  <c r="P191" i="82"/>
  <c r="Q187" i="82"/>
  <c r="E21" i="76"/>
  <c r="E21" i="82"/>
  <c r="K24" i="78"/>
  <c r="K24" i="81"/>
  <c r="AB191" i="79"/>
  <c r="D24" i="78"/>
  <c r="D24" i="81"/>
  <c r="K21" i="78"/>
  <c r="K21" i="81"/>
  <c r="E21" i="78"/>
  <c r="E21" i="81"/>
  <c r="D21" i="78"/>
  <c r="D21" i="81"/>
  <c r="F24" i="78"/>
  <c r="F24" i="81"/>
  <c r="AI187" i="81"/>
  <c r="AH191" i="81"/>
  <c r="AU187" i="81"/>
  <c r="AT191" i="81"/>
  <c r="K187" i="81"/>
  <c r="J191" i="81"/>
  <c r="Y25" i="78"/>
  <c r="Y25" i="81"/>
  <c r="F21" i="78"/>
  <c r="F21" i="81"/>
  <c r="J191" i="79"/>
  <c r="Z25" i="78"/>
  <c r="Z25" i="81"/>
  <c r="J24" i="78"/>
  <c r="J24" i="81"/>
  <c r="AD25" i="78"/>
  <c r="AD25" i="81"/>
  <c r="H24" i="78"/>
  <c r="H24" i="81"/>
  <c r="I24" i="78"/>
  <c r="I24" i="81"/>
  <c r="G24" i="78"/>
  <c r="G24" i="81"/>
  <c r="G21" i="78"/>
  <c r="G21" i="81"/>
  <c r="J21" i="78"/>
  <c r="J21" i="81"/>
  <c r="AE25" i="78"/>
  <c r="AE25" i="81"/>
  <c r="AA25" i="78"/>
  <c r="AA25" i="81"/>
  <c r="X25" i="78"/>
  <c r="X25" i="81"/>
  <c r="D191" i="81"/>
  <c r="E187" i="81"/>
  <c r="W187" i="81"/>
  <c r="V191" i="81"/>
  <c r="AC25" i="78"/>
  <c r="AC25" i="81"/>
  <c r="AB25" i="78"/>
  <c r="AB25" i="81"/>
  <c r="I21" i="78"/>
  <c r="I21" i="81"/>
  <c r="E24" i="78"/>
  <c r="E24" i="81"/>
  <c r="AB191" i="81"/>
  <c r="AC187" i="81"/>
  <c r="AN191" i="81"/>
  <c r="AO187" i="81"/>
  <c r="H21" i="78"/>
  <c r="H21" i="81"/>
  <c r="P191" i="81"/>
  <c r="Q187" i="81"/>
  <c r="X25" i="79"/>
  <c r="E24" i="79"/>
  <c r="D24" i="79"/>
  <c r="D191" i="79"/>
  <c r="F21" i="79"/>
  <c r="H21" i="79"/>
  <c r="E21" i="79"/>
  <c r="I24" i="79"/>
  <c r="H24" i="79"/>
  <c r="V191" i="79"/>
  <c r="AH191" i="79"/>
  <c r="Y25" i="79"/>
  <c r="K187" i="79"/>
  <c r="G24" i="79"/>
  <c r="G21" i="79"/>
  <c r="V25" i="79"/>
  <c r="U25" i="79"/>
  <c r="P191" i="79"/>
  <c r="T25" i="79"/>
  <c r="W25" i="79"/>
  <c r="F24" i="79"/>
  <c r="AC191" i="79"/>
  <c r="AI191" i="79"/>
  <c r="W191" i="79"/>
  <c r="Q191" i="79"/>
  <c r="AC191" i="76"/>
  <c r="B99" i="74"/>
  <c r="W191" i="76"/>
  <c r="K191" i="76"/>
  <c r="AU191" i="78"/>
  <c r="AO191" i="78"/>
  <c r="AH191" i="75"/>
  <c r="AI187" i="76"/>
  <c r="W187" i="78"/>
  <c r="V191" i="78"/>
  <c r="AH191" i="78"/>
  <c r="AB191" i="78"/>
  <c r="AC187" i="78"/>
  <c r="X25" i="75"/>
  <c r="Y25" i="75"/>
  <c r="AI191" i="78"/>
  <c r="Q187" i="78"/>
  <c r="P191" i="78"/>
  <c r="V25" i="75"/>
  <c r="U25" i="75"/>
  <c r="K187" i="78"/>
  <c r="J191" i="78"/>
  <c r="T25" i="75"/>
  <c r="W25" i="75"/>
  <c r="D191" i="78"/>
  <c r="K191" i="75"/>
  <c r="K191" i="77"/>
  <c r="W191" i="77"/>
  <c r="P191" i="75"/>
  <c r="Q191" i="77"/>
  <c r="AC191" i="77"/>
  <c r="J191" i="75"/>
  <c r="AI191" i="75"/>
  <c r="Q191" i="75"/>
  <c r="E191" i="77"/>
  <c r="G24" i="75"/>
  <c r="E24" i="75"/>
  <c r="G21" i="75"/>
  <c r="E21" i="75"/>
  <c r="D24" i="75"/>
  <c r="H21" i="75"/>
  <c r="H24" i="75"/>
  <c r="F24" i="75"/>
  <c r="F21" i="75"/>
  <c r="I24" i="75"/>
  <c r="D191" i="75"/>
  <c r="V191" i="75"/>
  <c r="AC187" i="75"/>
  <c r="AB191" i="75"/>
  <c r="E210" i="58"/>
  <c r="D210" i="58"/>
  <c r="E209" i="58"/>
  <c r="D209" i="58"/>
  <c r="E208" i="58"/>
  <c r="D208" i="58"/>
  <c r="E207" i="58"/>
  <c r="D207" i="58"/>
  <c r="E206" i="58"/>
  <c r="D206" i="58"/>
  <c r="J189" i="58"/>
  <c r="I189" i="58"/>
  <c r="H189" i="58"/>
  <c r="D189" i="58"/>
  <c r="J188" i="58"/>
  <c r="I188" i="58"/>
  <c r="D188" i="58"/>
  <c r="J187" i="58"/>
  <c r="I187" i="58"/>
  <c r="K187" i="58" s="1"/>
  <c r="D187" i="58"/>
  <c r="J186" i="58"/>
  <c r="I186" i="58"/>
  <c r="D186" i="58"/>
  <c r="J185" i="58"/>
  <c r="I185" i="58"/>
  <c r="D185" i="58"/>
  <c r="J184" i="58"/>
  <c r="I184" i="58"/>
  <c r="D184" i="58"/>
  <c r="J183" i="58"/>
  <c r="I183" i="58"/>
  <c r="D183" i="58"/>
  <c r="J182" i="58"/>
  <c r="I182" i="58"/>
  <c r="D182" i="58"/>
  <c r="J181" i="58"/>
  <c r="I181" i="58"/>
  <c r="D181" i="58"/>
  <c r="J180" i="58"/>
  <c r="I180" i="58"/>
  <c r="D180" i="58"/>
  <c r="J179" i="58"/>
  <c r="I179" i="58"/>
  <c r="D179" i="58"/>
  <c r="J178" i="58"/>
  <c r="I178" i="58"/>
  <c r="D178" i="58"/>
  <c r="J177" i="58"/>
  <c r="I177" i="58"/>
  <c r="D177" i="58"/>
  <c r="J176" i="58"/>
  <c r="I176" i="58"/>
  <c r="D176" i="58"/>
  <c r="J175" i="58"/>
  <c r="I175" i="58"/>
  <c r="D175" i="58"/>
  <c r="J174" i="58"/>
  <c r="I174" i="58"/>
  <c r="D174" i="58"/>
  <c r="J173" i="58"/>
  <c r="I173" i="58"/>
  <c r="D173" i="58"/>
  <c r="J172" i="58"/>
  <c r="I172" i="58"/>
  <c r="D172" i="58"/>
  <c r="J171" i="58"/>
  <c r="I171" i="58"/>
  <c r="D171" i="58"/>
  <c r="J170" i="58"/>
  <c r="I170" i="58"/>
  <c r="D170" i="58"/>
  <c r="J169" i="58"/>
  <c r="I169" i="58"/>
  <c r="D169" i="58"/>
  <c r="J168" i="58"/>
  <c r="I168" i="58"/>
  <c r="D168" i="58"/>
  <c r="J167" i="58"/>
  <c r="I167" i="58"/>
  <c r="D167" i="58"/>
  <c r="J166" i="58"/>
  <c r="I166" i="58"/>
  <c r="D166" i="58"/>
  <c r="J165" i="58"/>
  <c r="I165" i="58"/>
  <c r="D165" i="58"/>
  <c r="J164" i="58"/>
  <c r="I164" i="58"/>
  <c r="D164" i="58"/>
  <c r="J163" i="58"/>
  <c r="I163" i="58"/>
  <c r="D163" i="58"/>
  <c r="J162" i="58"/>
  <c r="I162" i="58"/>
  <c r="D162" i="58"/>
  <c r="J161" i="58"/>
  <c r="I161" i="58"/>
  <c r="D161" i="58"/>
  <c r="J160" i="58"/>
  <c r="I160" i="58"/>
  <c r="D160" i="58"/>
  <c r="J159" i="58"/>
  <c r="I159" i="58"/>
  <c r="D159" i="58"/>
  <c r="J158" i="58"/>
  <c r="I158" i="58"/>
  <c r="D158" i="58"/>
  <c r="J157" i="58"/>
  <c r="I157" i="58"/>
  <c r="D157" i="58"/>
  <c r="J156" i="58"/>
  <c r="I156" i="58"/>
  <c r="D156" i="58"/>
  <c r="J155" i="58"/>
  <c r="I155" i="58"/>
  <c r="D155" i="58"/>
  <c r="J154" i="58"/>
  <c r="I154" i="58"/>
  <c r="D154" i="58"/>
  <c r="J153" i="58"/>
  <c r="I153" i="58"/>
  <c r="D153" i="58"/>
  <c r="J152" i="58"/>
  <c r="I152" i="58"/>
  <c r="D152" i="58"/>
  <c r="J151" i="58"/>
  <c r="I151" i="58"/>
  <c r="D151" i="58"/>
  <c r="J150" i="58"/>
  <c r="K150" i="58" s="1"/>
  <c r="I150" i="58"/>
  <c r="D150" i="58"/>
  <c r="J149" i="58"/>
  <c r="I149" i="58"/>
  <c r="D149" i="58"/>
  <c r="J148" i="58"/>
  <c r="I148" i="58"/>
  <c r="D148" i="58"/>
  <c r="J147" i="58"/>
  <c r="I147" i="58"/>
  <c r="D147" i="58"/>
  <c r="J146" i="58"/>
  <c r="I146" i="58"/>
  <c r="D146" i="58"/>
  <c r="J145" i="58"/>
  <c r="I145" i="58"/>
  <c r="D145" i="58"/>
  <c r="J144" i="58"/>
  <c r="I144" i="58"/>
  <c r="D144" i="58"/>
  <c r="J143" i="58"/>
  <c r="I143" i="58"/>
  <c r="D143" i="58"/>
  <c r="J142" i="58"/>
  <c r="I142" i="58"/>
  <c r="D142" i="58"/>
  <c r="J141" i="58"/>
  <c r="I141" i="58"/>
  <c r="D141" i="58"/>
  <c r="J140" i="58"/>
  <c r="I140" i="58"/>
  <c r="D140" i="58"/>
  <c r="J139" i="58"/>
  <c r="I139" i="58"/>
  <c r="D139" i="58"/>
  <c r="J138" i="58"/>
  <c r="I138" i="58"/>
  <c r="D138" i="58"/>
  <c r="J137" i="58"/>
  <c r="I137" i="58"/>
  <c r="D137" i="58"/>
  <c r="J136" i="58"/>
  <c r="I136" i="58"/>
  <c r="D136" i="58"/>
  <c r="J135" i="58"/>
  <c r="I135" i="58"/>
  <c r="D135" i="58"/>
  <c r="J134" i="58"/>
  <c r="I134" i="58"/>
  <c r="D134" i="58"/>
  <c r="J133" i="58"/>
  <c r="I133" i="58"/>
  <c r="D133" i="58"/>
  <c r="J132" i="58"/>
  <c r="I132" i="58"/>
  <c r="D132" i="58"/>
  <c r="J131" i="58"/>
  <c r="I131" i="58"/>
  <c r="D131" i="58"/>
  <c r="J130" i="58"/>
  <c r="I130" i="58"/>
  <c r="D130" i="58"/>
  <c r="J129" i="58"/>
  <c r="I129" i="58"/>
  <c r="D129" i="58"/>
  <c r="J128" i="58"/>
  <c r="I128" i="58"/>
  <c r="D128" i="58"/>
  <c r="J127" i="58"/>
  <c r="I127" i="58"/>
  <c r="D127" i="58"/>
  <c r="J126" i="58"/>
  <c r="I126" i="58"/>
  <c r="D126" i="58"/>
  <c r="J125" i="58"/>
  <c r="I125" i="58"/>
  <c r="D125" i="58"/>
  <c r="J124" i="58"/>
  <c r="I124" i="58"/>
  <c r="D124" i="58"/>
  <c r="J123" i="58"/>
  <c r="I123" i="58"/>
  <c r="D123" i="58"/>
  <c r="J122" i="58"/>
  <c r="I122" i="58"/>
  <c r="D122" i="58"/>
  <c r="J121" i="58"/>
  <c r="I121" i="58"/>
  <c r="D121" i="58"/>
  <c r="J120" i="58"/>
  <c r="I120" i="58"/>
  <c r="D120" i="58"/>
  <c r="J119" i="58"/>
  <c r="I119" i="58"/>
  <c r="D119" i="58"/>
  <c r="J118" i="58"/>
  <c r="I118" i="58"/>
  <c r="D118" i="58"/>
  <c r="J117" i="58"/>
  <c r="I117" i="58"/>
  <c r="D117" i="58"/>
  <c r="J116" i="58"/>
  <c r="I116" i="58"/>
  <c r="D116" i="58"/>
  <c r="J115" i="58"/>
  <c r="I115" i="58"/>
  <c r="D115" i="58"/>
  <c r="J114" i="58"/>
  <c r="I114" i="58"/>
  <c r="D114" i="58"/>
  <c r="J113" i="58"/>
  <c r="I113" i="58"/>
  <c r="D113" i="58"/>
  <c r="J112" i="58"/>
  <c r="K112" i="58" s="1"/>
  <c r="I112" i="58"/>
  <c r="D112" i="58"/>
  <c r="J111" i="58"/>
  <c r="I111" i="58"/>
  <c r="D111" i="58"/>
  <c r="J110" i="58"/>
  <c r="I110" i="58"/>
  <c r="D110" i="58"/>
  <c r="J109" i="58"/>
  <c r="I109" i="58"/>
  <c r="D109" i="58"/>
  <c r="J108" i="58"/>
  <c r="I108" i="58"/>
  <c r="D108" i="58"/>
  <c r="J107" i="58"/>
  <c r="I107" i="58"/>
  <c r="D107" i="58"/>
  <c r="J106" i="58"/>
  <c r="I106" i="58"/>
  <c r="D106" i="58"/>
  <c r="J105" i="58"/>
  <c r="I105" i="58"/>
  <c r="D105" i="58"/>
  <c r="J104" i="58"/>
  <c r="K104" i="58" s="1"/>
  <c r="I104" i="58"/>
  <c r="D104" i="58"/>
  <c r="J103" i="58"/>
  <c r="I103" i="58"/>
  <c r="D103" i="58"/>
  <c r="J102" i="58"/>
  <c r="K102" i="58" s="1"/>
  <c r="I102" i="58"/>
  <c r="D102" i="58"/>
  <c r="J101" i="58"/>
  <c r="I101" i="58"/>
  <c r="D101" i="58"/>
  <c r="J100" i="58"/>
  <c r="I100" i="58"/>
  <c r="D100" i="58"/>
  <c r="J99" i="58"/>
  <c r="I99" i="58"/>
  <c r="D99" i="58"/>
  <c r="J98" i="58"/>
  <c r="I98" i="58"/>
  <c r="D98" i="58"/>
  <c r="J97" i="58"/>
  <c r="I97" i="58"/>
  <c r="D97" i="58"/>
  <c r="J96" i="58"/>
  <c r="K96" i="58" s="1"/>
  <c r="I96" i="58"/>
  <c r="D96" i="58"/>
  <c r="J95" i="58"/>
  <c r="I95" i="58"/>
  <c r="D95" i="58"/>
  <c r="J94" i="58"/>
  <c r="I94" i="58"/>
  <c r="D94" i="58"/>
  <c r="J93" i="58"/>
  <c r="I93" i="58"/>
  <c r="D93" i="58"/>
  <c r="J92" i="58"/>
  <c r="I92" i="58"/>
  <c r="D92" i="58"/>
  <c r="J91" i="58"/>
  <c r="I91" i="58"/>
  <c r="D91" i="58"/>
  <c r="J90" i="58"/>
  <c r="I90" i="58"/>
  <c r="D90" i="58"/>
  <c r="J89" i="58"/>
  <c r="K89" i="58" s="1"/>
  <c r="I89" i="58"/>
  <c r="D89" i="58"/>
  <c r="J88" i="58"/>
  <c r="I88" i="58"/>
  <c r="D88" i="58"/>
  <c r="J87" i="58"/>
  <c r="I87" i="58"/>
  <c r="D87" i="58"/>
  <c r="J86" i="58"/>
  <c r="I86" i="58"/>
  <c r="D86" i="58"/>
  <c r="J85" i="58"/>
  <c r="I85" i="58"/>
  <c r="F53" i="58"/>
  <c r="E53" i="58"/>
  <c r="D53" i="58"/>
  <c r="F52" i="58"/>
  <c r="E52" i="58"/>
  <c r="D52" i="58"/>
  <c r="F51" i="58"/>
  <c r="E51" i="58"/>
  <c r="D51" i="58"/>
  <c r="F50" i="58"/>
  <c r="E50" i="58"/>
  <c r="D50" i="58"/>
  <c r="D46" i="58"/>
  <c r="G33" i="58"/>
  <c r="H33" i="58" s="1"/>
  <c r="I33" i="58" s="1"/>
  <c r="G32" i="58"/>
  <c r="H32" i="58" s="1"/>
  <c r="I32" i="58" s="1"/>
  <c r="G31" i="58"/>
  <c r="H31" i="58" s="1"/>
  <c r="I31" i="58" s="1"/>
  <c r="G30" i="58"/>
  <c r="H30" i="58" s="1"/>
  <c r="I30" i="58" s="1"/>
  <c r="G29" i="58"/>
  <c r="H29" i="58" s="1"/>
  <c r="I29" i="58" s="1"/>
  <c r="K14" i="58"/>
  <c r="J14" i="58"/>
  <c r="H14" i="58"/>
  <c r="G14" i="58"/>
  <c r="K13" i="58"/>
  <c r="J13" i="58"/>
  <c r="H13" i="58"/>
  <c r="K12" i="58"/>
  <c r="J12" i="58"/>
  <c r="H12" i="58"/>
  <c r="G12" i="58"/>
  <c r="K11" i="58"/>
  <c r="J11" i="58"/>
  <c r="H11" i="58"/>
  <c r="G11" i="58"/>
  <c r="K10" i="58"/>
  <c r="J10" i="58"/>
  <c r="H10" i="58"/>
  <c r="G10" i="58"/>
  <c r="K9" i="58"/>
  <c r="J9" i="58"/>
  <c r="H9" i="58"/>
  <c r="G9" i="58"/>
  <c r="K8" i="58"/>
  <c r="J8" i="58"/>
  <c r="H8" i="58"/>
  <c r="G8" i="58"/>
  <c r="K7" i="58"/>
  <c r="J7" i="58"/>
  <c r="H7" i="58"/>
  <c r="G7" i="58"/>
  <c r="K6" i="58"/>
  <c r="J6" i="58"/>
  <c r="H6" i="58"/>
  <c r="G6" i="58"/>
  <c r="K5" i="58"/>
  <c r="J5" i="58"/>
  <c r="H5" i="58"/>
  <c r="G5" i="58"/>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K124" i="57" s="1"/>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85" i="57"/>
  <c r="I86" i="57"/>
  <c r="I87" i="57"/>
  <c r="I88" i="57"/>
  <c r="I89" i="57"/>
  <c r="I90" i="57"/>
  <c r="I91" i="57"/>
  <c r="I92" i="57"/>
  <c r="I93" i="57"/>
  <c r="I94" i="57"/>
  <c r="I95" i="57"/>
  <c r="I96" i="57"/>
  <c r="I97" i="57"/>
  <c r="I98" i="57"/>
  <c r="I99" i="57"/>
  <c r="I100" i="57"/>
  <c r="I101" i="57"/>
  <c r="I102" i="57"/>
  <c r="I103" i="57"/>
  <c r="I104" i="57"/>
  <c r="I105" i="57"/>
  <c r="I106" i="57"/>
  <c r="I107" i="57"/>
  <c r="I108" i="57"/>
  <c r="I109" i="57"/>
  <c r="I110" i="57"/>
  <c r="I111" i="57"/>
  <c r="I112" i="57"/>
  <c r="I113" i="57"/>
  <c r="I114" i="57"/>
  <c r="I115" i="57"/>
  <c r="I116" i="57"/>
  <c r="I117" i="57"/>
  <c r="I118" i="57"/>
  <c r="I119" i="57"/>
  <c r="I120" i="57"/>
  <c r="I121" i="57"/>
  <c r="I122" i="57"/>
  <c r="I123" i="57"/>
  <c r="I124" i="57"/>
  <c r="I125" i="57"/>
  <c r="I126" i="57"/>
  <c r="I127" i="57"/>
  <c r="I128" i="57"/>
  <c r="I129" i="57"/>
  <c r="I130" i="57"/>
  <c r="I131" i="57"/>
  <c r="I132" i="57"/>
  <c r="I133" i="57"/>
  <c r="I134" i="57"/>
  <c r="I135" i="57"/>
  <c r="I136" i="57"/>
  <c r="I137" i="57"/>
  <c r="I138" i="57"/>
  <c r="I139" i="57"/>
  <c r="I140" i="57"/>
  <c r="I141" i="57"/>
  <c r="K141" i="57" s="1"/>
  <c r="I142" i="57"/>
  <c r="I143" i="57"/>
  <c r="I144" i="57"/>
  <c r="I145" i="57"/>
  <c r="I146" i="57"/>
  <c r="I147" i="57"/>
  <c r="K147" i="57" s="1"/>
  <c r="I148" i="57"/>
  <c r="I149" i="57"/>
  <c r="I150" i="57"/>
  <c r="I151" i="57"/>
  <c r="I152" i="57"/>
  <c r="I153" i="57"/>
  <c r="I154" i="57"/>
  <c r="I155" i="57"/>
  <c r="I156" i="57"/>
  <c r="I157" i="57"/>
  <c r="I158" i="57"/>
  <c r="I159" i="57"/>
  <c r="I160" i="57"/>
  <c r="I161" i="57"/>
  <c r="I162" i="57"/>
  <c r="I163" i="57"/>
  <c r="I164" i="57"/>
  <c r="I165" i="57"/>
  <c r="I166" i="57"/>
  <c r="I167" i="57"/>
  <c r="I168" i="57"/>
  <c r="I169" i="57"/>
  <c r="I170" i="57"/>
  <c r="I171" i="57"/>
  <c r="I172" i="57"/>
  <c r="I173" i="57"/>
  <c r="I174" i="57"/>
  <c r="I175" i="57"/>
  <c r="I176" i="57"/>
  <c r="I177" i="57"/>
  <c r="I178" i="57"/>
  <c r="I179" i="57"/>
  <c r="I180" i="57"/>
  <c r="I181" i="57"/>
  <c r="I182" i="57"/>
  <c r="I183" i="57"/>
  <c r="I184" i="57"/>
  <c r="I185" i="57"/>
  <c r="I186" i="57"/>
  <c r="I187" i="57"/>
  <c r="I188" i="57"/>
  <c r="I189" i="57"/>
  <c r="I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2" i="57"/>
  <c r="D183" i="57"/>
  <c r="D184" i="57"/>
  <c r="D185" i="57"/>
  <c r="D186" i="57"/>
  <c r="D187" i="57"/>
  <c r="D188" i="57"/>
  <c r="D189" i="57"/>
  <c r="D85" i="57"/>
  <c r="E210" i="57"/>
  <c r="D210" i="57"/>
  <c r="E209" i="57"/>
  <c r="D209" i="57"/>
  <c r="E208" i="57"/>
  <c r="D208" i="57"/>
  <c r="E207" i="57"/>
  <c r="D207" i="57"/>
  <c r="D206" i="57"/>
  <c r="H189" i="57"/>
  <c r="F53" i="57"/>
  <c r="E53" i="57"/>
  <c r="D53" i="57"/>
  <c r="F52" i="57"/>
  <c r="E52" i="57"/>
  <c r="D52" i="57"/>
  <c r="F51" i="57"/>
  <c r="E51" i="57"/>
  <c r="D51" i="57"/>
  <c r="F50" i="57"/>
  <c r="E50" i="57"/>
  <c r="D50" i="57"/>
  <c r="D46" i="57"/>
  <c r="G33" i="57"/>
  <c r="H33" i="57" s="1"/>
  <c r="I33" i="57" s="1"/>
  <c r="G32" i="57"/>
  <c r="H32" i="57" s="1"/>
  <c r="I32" i="57" s="1"/>
  <c r="G31" i="57"/>
  <c r="H31" i="57" s="1"/>
  <c r="I31" i="57" s="1"/>
  <c r="G30" i="57"/>
  <c r="H30" i="57" s="1"/>
  <c r="I30" i="57" s="1"/>
  <c r="G29" i="57"/>
  <c r="H29" i="57" s="1"/>
  <c r="I29" i="57" s="1"/>
  <c r="K14" i="57"/>
  <c r="J14" i="57"/>
  <c r="H14" i="57"/>
  <c r="G14" i="57"/>
  <c r="K13" i="57"/>
  <c r="J13" i="57"/>
  <c r="H13" i="57"/>
  <c r="K12" i="57"/>
  <c r="J12" i="57"/>
  <c r="H12" i="57"/>
  <c r="G12" i="57"/>
  <c r="K11" i="57"/>
  <c r="J11" i="57"/>
  <c r="H11" i="57"/>
  <c r="G11" i="57"/>
  <c r="K10" i="57"/>
  <c r="J10" i="57"/>
  <c r="H10" i="57"/>
  <c r="G10" i="57"/>
  <c r="K9" i="57"/>
  <c r="J9" i="57"/>
  <c r="H9" i="57"/>
  <c r="G9" i="57"/>
  <c r="K8" i="57"/>
  <c r="J8" i="57"/>
  <c r="H8" i="57"/>
  <c r="G8" i="57"/>
  <c r="K7" i="57"/>
  <c r="J7" i="57"/>
  <c r="H7" i="57"/>
  <c r="G7" i="57"/>
  <c r="K6" i="57"/>
  <c r="J6" i="57"/>
  <c r="H6" i="57"/>
  <c r="G6" i="57"/>
  <c r="K5" i="57"/>
  <c r="J5" i="57"/>
  <c r="H5" i="57"/>
  <c r="N5" i="57" s="1"/>
  <c r="G5" i="57"/>
  <c r="S6" i="56"/>
  <c r="S7" i="56"/>
  <c r="S8" i="56"/>
  <c r="S9" i="56"/>
  <c r="S10" i="56"/>
  <c r="S11" i="56"/>
  <c r="S12" i="56"/>
  <c r="S13" i="56"/>
  <c r="S14" i="56"/>
  <c r="S15" i="56"/>
  <c r="S16" i="56"/>
  <c r="S17" i="56"/>
  <c r="S18" i="56"/>
  <c r="S19" i="56"/>
  <c r="S20" i="56"/>
  <c r="S21" i="56"/>
  <c r="S22" i="56"/>
  <c r="S23" i="56"/>
  <c r="S24" i="56"/>
  <c r="S25" i="56"/>
  <c r="S26" i="56"/>
  <c r="S27" i="56"/>
  <c r="S28" i="56"/>
  <c r="S29" i="56"/>
  <c r="S30" i="56"/>
  <c r="S31" i="56"/>
  <c r="S32" i="56"/>
  <c r="S33" i="56"/>
  <c r="S34" i="56"/>
  <c r="S35" i="56"/>
  <c r="S36" i="56"/>
  <c r="S37" i="56"/>
  <c r="S38" i="56"/>
  <c r="S39" i="56"/>
  <c r="S40" i="56"/>
  <c r="S41" i="56"/>
  <c r="S42" i="56"/>
  <c r="S43" i="56"/>
  <c r="S44" i="56"/>
  <c r="S45" i="56"/>
  <c r="S46" i="56"/>
  <c r="S47" i="56"/>
  <c r="S48" i="56"/>
  <c r="S49" i="56"/>
  <c r="S50" i="56"/>
  <c r="S51" i="56"/>
  <c r="S52" i="56"/>
  <c r="S53" i="56"/>
  <c r="S54" i="56"/>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5" i="56"/>
  <c r="O4" i="56"/>
  <c r="N4" i="56"/>
  <c r="D4" i="56" s="1"/>
  <c r="M4" i="56"/>
  <c r="C4" i="56" s="1"/>
  <c r="O27" i="56"/>
  <c r="E27" i="56" s="1"/>
  <c r="N27" i="56"/>
  <c r="D27" i="56" s="1"/>
  <c r="M27" i="56"/>
  <c r="C27" i="56" s="1"/>
  <c r="O26" i="56"/>
  <c r="E26" i="56" s="1"/>
  <c r="N26" i="56"/>
  <c r="D26" i="56" s="1"/>
  <c r="M26" i="56"/>
  <c r="C26" i="56" s="1"/>
  <c r="B26" i="56"/>
  <c r="O25" i="56"/>
  <c r="E25" i="56" s="1"/>
  <c r="N25" i="56"/>
  <c r="D25" i="56" s="1"/>
  <c r="M25" i="56"/>
  <c r="C25" i="56"/>
  <c r="B25" i="56"/>
  <c r="O24" i="56"/>
  <c r="E24" i="56" s="1"/>
  <c r="N24" i="56"/>
  <c r="M24" i="56"/>
  <c r="C24" i="56" s="1"/>
  <c r="D24" i="56"/>
  <c r="B24" i="56"/>
  <c r="O23" i="56"/>
  <c r="E23" i="56" s="1"/>
  <c r="N23" i="56"/>
  <c r="D23" i="56" s="1"/>
  <c r="M23" i="56"/>
  <c r="C23" i="56" s="1"/>
  <c r="B23" i="56"/>
  <c r="O22" i="56"/>
  <c r="E22" i="56" s="1"/>
  <c r="N22" i="56"/>
  <c r="D22" i="56" s="1"/>
  <c r="M22" i="56"/>
  <c r="C22" i="56" s="1"/>
  <c r="B22" i="56"/>
  <c r="O21" i="56"/>
  <c r="E21" i="56" s="1"/>
  <c r="N21" i="56"/>
  <c r="D21" i="56" s="1"/>
  <c r="M21" i="56"/>
  <c r="C21" i="56" s="1"/>
  <c r="B21" i="56"/>
  <c r="O20" i="56"/>
  <c r="E20" i="56" s="1"/>
  <c r="N20" i="56"/>
  <c r="D20" i="56" s="1"/>
  <c r="M20" i="56"/>
  <c r="C20" i="56" s="1"/>
  <c r="O19" i="56"/>
  <c r="N19" i="56"/>
  <c r="D19" i="56" s="1"/>
  <c r="M19" i="56"/>
  <c r="C19" i="56" s="1"/>
  <c r="E19" i="56"/>
  <c r="B19" i="56"/>
  <c r="O18" i="56"/>
  <c r="E18" i="56" s="1"/>
  <c r="N18" i="56"/>
  <c r="D18" i="56" s="1"/>
  <c r="M18" i="56"/>
  <c r="C18" i="56" s="1"/>
  <c r="B18" i="56"/>
  <c r="O17" i="56"/>
  <c r="E17" i="56" s="1"/>
  <c r="N17" i="56"/>
  <c r="D17" i="56" s="1"/>
  <c r="M17" i="56"/>
  <c r="C17" i="56" s="1"/>
  <c r="B17" i="56"/>
  <c r="O16" i="56"/>
  <c r="E16" i="56" s="1"/>
  <c r="N16" i="56"/>
  <c r="D16" i="56" s="1"/>
  <c r="M16" i="56"/>
  <c r="C16" i="56" s="1"/>
  <c r="B16" i="56"/>
  <c r="O15" i="56"/>
  <c r="E15" i="56" s="1"/>
  <c r="N15" i="56"/>
  <c r="D15" i="56" s="1"/>
  <c r="M15" i="56"/>
  <c r="C15" i="56" s="1"/>
  <c r="B15" i="56"/>
  <c r="O14" i="56"/>
  <c r="E14" i="56" s="1"/>
  <c r="N14" i="56"/>
  <c r="M14" i="56"/>
  <c r="C14" i="56" s="1"/>
  <c r="D14" i="56"/>
  <c r="B14" i="56"/>
  <c r="O13" i="56"/>
  <c r="E11" i="56" s="1"/>
  <c r="N13" i="56"/>
  <c r="D13" i="56" s="1"/>
  <c r="M13" i="56"/>
  <c r="C13" i="56" s="1"/>
  <c r="B13" i="56"/>
  <c r="O12" i="56"/>
  <c r="E12" i="56" s="1"/>
  <c r="N12" i="56"/>
  <c r="D12" i="56" s="1"/>
  <c r="M12" i="56"/>
  <c r="C12" i="56" s="1"/>
  <c r="B12" i="56"/>
  <c r="O11" i="56"/>
  <c r="N11" i="56"/>
  <c r="M11" i="56"/>
  <c r="B11" i="56"/>
  <c r="O10" i="56"/>
  <c r="E10" i="56" s="1"/>
  <c r="N10" i="56"/>
  <c r="D10" i="56" s="1"/>
  <c r="M10" i="56"/>
  <c r="C10" i="56" s="1"/>
  <c r="B10" i="56"/>
  <c r="O9" i="56"/>
  <c r="E9" i="56" s="1"/>
  <c r="N9" i="56"/>
  <c r="D9" i="56" s="1"/>
  <c r="M9" i="56"/>
  <c r="C9" i="56" s="1"/>
  <c r="B9" i="56"/>
  <c r="O8" i="56"/>
  <c r="E8" i="56" s="1"/>
  <c r="N8" i="56"/>
  <c r="D8" i="56" s="1"/>
  <c r="M8" i="56"/>
  <c r="C8" i="56" s="1"/>
  <c r="B8" i="56"/>
  <c r="O7" i="56"/>
  <c r="E7" i="56" s="1"/>
  <c r="N7" i="56"/>
  <c r="D7" i="56" s="1"/>
  <c r="M7" i="56"/>
  <c r="C7" i="56" s="1"/>
  <c r="B7" i="56"/>
  <c r="O6" i="56"/>
  <c r="E6" i="56" s="1"/>
  <c r="N6" i="56"/>
  <c r="D6" i="56" s="1"/>
  <c r="M6" i="56"/>
  <c r="C6" i="56" s="1"/>
  <c r="O5" i="56"/>
  <c r="E5" i="56" s="1"/>
  <c r="N5" i="56"/>
  <c r="D5" i="56" s="1"/>
  <c r="M5" i="56"/>
  <c r="C5" i="56" s="1"/>
  <c r="B5" i="56"/>
  <c r="E4" i="56"/>
  <c r="E206" i="52"/>
  <c r="D206" i="52"/>
  <c r="K118" i="57" l="1"/>
  <c r="K183" i="57"/>
  <c r="K175" i="57"/>
  <c r="K159" i="57"/>
  <c r="K151" i="57"/>
  <c r="K143" i="57"/>
  <c r="K111" i="57"/>
  <c r="K103" i="57"/>
  <c r="L103" i="57" s="1"/>
  <c r="K95" i="57"/>
  <c r="K87" i="57"/>
  <c r="D21" i="75"/>
  <c r="K50" i="77"/>
  <c r="M5" i="57"/>
  <c r="K50" i="75"/>
  <c r="K50" i="76"/>
  <c r="K50" i="79"/>
  <c r="Q5" i="57"/>
  <c r="K50" i="83"/>
  <c r="AI191" i="77"/>
  <c r="E191" i="76"/>
  <c r="K191" i="79"/>
  <c r="AC191" i="83"/>
  <c r="E191" i="83"/>
  <c r="W191" i="83"/>
  <c r="K191" i="83"/>
  <c r="AI191" i="83"/>
  <c r="Q191" i="83"/>
  <c r="AC191" i="82"/>
  <c r="Q191" i="82"/>
  <c r="E191" i="82"/>
  <c r="K191" i="82"/>
  <c r="Q191" i="81"/>
  <c r="W191" i="81"/>
  <c r="AI191" i="81"/>
  <c r="AO191" i="81"/>
  <c r="E191" i="81"/>
  <c r="AU191" i="81"/>
  <c r="AC191" i="81"/>
  <c r="K191" i="81"/>
  <c r="D21" i="79"/>
  <c r="AI191" i="76"/>
  <c r="AC191" i="78"/>
  <c r="Q191" i="78"/>
  <c r="K191" i="78"/>
  <c r="E191" i="78"/>
  <c r="W191" i="78"/>
  <c r="AC191" i="75"/>
  <c r="W191" i="75"/>
  <c r="E191" i="75"/>
  <c r="K188" i="57"/>
  <c r="L188" i="57" s="1"/>
  <c r="K172" i="57"/>
  <c r="K164" i="57"/>
  <c r="K148" i="57"/>
  <c r="K100" i="57"/>
  <c r="R22" i="56"/>
  <c r="R7" i="56"/>
  <c r="R10" i="56"/>
  <c r="R17" i="56"/>
  <c r="R15" i="56"/>
  <c r="R20" i="56"/>
  <c r="K113" i="58"/>
  <c r="L113" i="58" s="1"/>
  <c r="K121" i="58"/>
  <c r="K177" i="58"/>
  <c r="M7" i="58"/>
  <c r="P7" i="58" s="1"/>
  <c r="K126" i="57"/>
  <c r="K94" i="57"/>
  <c r="L94" i="57" s="1"/>
  <c r="K167" i="57"/>
  <c r="L167" i="57" s="1"/>
  <c r="K180" i="58"/>
  <c r="K129" i="58"/>
  <c r="L129" i="58" s="1"/>
  <c r="K132" i="58"/>
  <c r="L132" i="58" s="1"/>
  <c r="K156" i="58"/>
  <c r="L156" i="58" s="1"/>
  <c r="K101" i="58"/>
  <c r="K162" i="58"/>
  <c r="L162" i="58" s="1"/>
  <c r="K170" i="58"/>
  <c r="L170" i="58" s="1"/>
  <c r="K178" i="58"/>
  <c r="K186" i="58"/>
  <c r="K105" i="58"/>
  <c r="L105" i="58" s="1"/>
  <c r="K92" i="58"/>
  <c r="L92" i="58" s="1"/>
  <c r="K100" i="58"/>
  <c r="L100" i="58" s="1"/>
  <c r="K86" i="58"/>
  <c r="L86" i="58" s="1"/>
  <c r="K131" i="58"/>
  <c r="L131" i="58" s="1"/>
  <c r="K139" i="58"/>
  <c r="L139" i="58" s="1"/>
  <c r="K163" i="58"/>
  <c r="K179" i="58"/>
  <c r="L179" i="58" s="1"/>
  <c r="K159" i="58"/>
  <c r="L159" i="58" s="1"/>
  <c r="M6" i="58"/>
  <c r="P6" i="58" s="1"/>
  <c r="M8" i="58"/>
  <c r="P8" i="58" s="1"/>
  <c r="M10" i="58"/>
  <c r="P10" i="58" s="1"/>
  <c r="K125" i="58"/>
  <c r="L125" i="58" s="1"/>
  <c r="K128" i="58"/>
  <c r="L128" i="58" s="1"/>
  <c r="K168" i="58"/>
  <c r="K184" i="58"/>
  <c r="L184" i="58" s="1"/>
  <c r="N7" i="58"/>
  <c r="Q7" i="58" s="1"/>
  <c r="K124" i="58"/>
  <c r="L124" i="58" s="1"/>
  <c r="K182" i="58"/>
  <c r="L182" i="58" s="1"/>
  <c r="K127" i="58"/>
  <c r="L127" i="58" s="1"/>
  <c r="K109" i="58"/>
  <c r="L109" i="58" s="1"/>
  <c r="K117" i="58"/>
  <c r="L117" i="58" s="1"/>
  <c r="K172" i="58"/>
  <c r="N14" i="58"/>
  <c r="Q14" i="58" s="1"/>
  <c r="L104" i="58"/>
  <c r="K120" i="58"/>
  <c r="L120" i="58" s="1"/>
  <c r="K176" i="58"/>
  <c r="L176" i="58" s="1"/>
  <c r="N11" i="58"/>
  <c r="Q11" i="58" s="1"/>
  <c r="K97" i="58"/>
  <c r="L97" i="58" s="1"/>
  <c r="K115" i="58"/>
  <c r="L115" i="58" s="1"/>
  <c r="K144" i="58"/>
  <c r="L144" i="58" s="1"/>
  <c r="K146" i="58"/>
  <c r="L146" i="58" s="1"/>
  <c r="K154" i="58"/>
  <c r="L154" i="58" s="1"/>
  <c r="K167" i="58"/>
  <c r="L167" i="58" s="1"/>
  <c r="K175" i="58"/>
  <c r="L175" i="58" s="1"/>
  <c r="M11" i="58"/>
  <c r="P11" i="58" s="1"/>
  <c r="K85" i="58"/>
  <c r="L85" i="58" s="1"/>
  <c r="K108" i="58"/>
  <c r="L108" i="58" s="1"/>
  <c r="K152" i="58"/>
  <c r="L152" i="58" s="1"/>
  <c r="K88" i="58"/>
  <c r="L88" i="58" s="1"/>
  <c r="K93" i="58"/>
  <c r="L93" i="58" s="1"/>
  <c r="K98" i="58"/>
  <c r="L98" i="58" s="1"/>
  <c r="L101" i="58"/>
  <c r="K116" i="58"/>
  <c r="L116" i="58" s="1"/>
  <c r="K134" i="58"/>
  <c r="L134" i="58" s="1"/>
  <c r="K147" i="58"/>
  <c r="L147" i="58" s="1"/>
  <c r="K155" i="58"/>
  <c r="L155" i="58" s="1"/>
  <c r="K160" i="58"/>
  <c r="L160" i="58" s="1"/>
  <c r="K171" i="58"/>
  <c r="K183" i="58"/>
  <c r="L183" i="58" s="1"/>
  <c r="K188" i="58"/>
  <c r="L188" i="58" s="1"/>
  <c r="K119" i="58"/>
  <c r="L119" i="58" s="1"/>
  <c r="L172" i="58"/>
  <c r="M9" i="58"/>
  <c r="P9" i="58" s="1"/>
  <c r="I53" i="58"/>
  <c r="J53" i="58" s="1"/>
  <c r="K135" i="58"/>
  <c r="L135" i="58" s="1"/>
  <c r="K138" i="58"/>
  <c r="L138" i="58" s="1"/>
  <c r="K161" i="58"/>
  <c r="L161" i="58" s="1"/>
  <c r="K164" i="58"/>
  <c r="L164" i="58" s="1"/>
  <c r="L180" i="58"/>
  <c r="N6" i="57"/>
  <c r="Q6" i="57" s="1"/>
  <c r="M14" i="57"/>
  <c r="P14" i="57" s="1"/>
  <c r="L172" i="57"/>
  <c r="L164" i="57"/>
  <c r="L148" i="57"/>
  <c r="L100" i="57"/>
  <c r="N7" i="57"/>
  <c r="Q7" i="57" s="1"/>
  <c r="N11" i="57"/>
  <c r="Q11" i="57" s="1"/>
  <c r="I53" i="57"/>
  <c r="J53" i="57" s="1"/>
  <c r="K180" i="57"/>
  <c r="L180" i="57" s="1"/>
  <c r="K156" i="57"/>
  <c r="L156" i="57" s="1"/>
  <c r="K140" i="57"/>
  <c r="L140" i="57" s="1"/>
  <c r="K132" i="57"/>
  <c r="L132" i="57" s="1"/>
  <c r="K116" i="57"/>
  <c r="L116" i="57" s="1"/>
  <c r="K108" i="57"/>
  <c r="L108" i="57" s="1"/>
  <c r="K92" i="57"/>
  <c r="L92" i="57" s="1"/>
  <c r="K186" i="57"/>
  <c r="K178" i="57"/>
  <c r="L178" i="57" s="1"/>
  <c r="K162" i="57"/>
  <c r="L162" i="57" s="1"/>
  <c r="K154" i="57"/>
  <c r="K146" i="57"/>
  <c r="L146" i="57" s="1"/>
  <c r="K138" i="57"/>
  <c r="L138" i="57" s="1"/>
  <c r="K130" i="57"/>
  <c r="L130" i="57" s="1"/>
  <c r="K122" i="57"/>
  <c r="L122" i="57" s="1"/>
  <c r="K114" i="57"/>
  <c r="K106" i="57"/>
  <c r="K98" i="57"/>
  <c r="L98" i="57" s="1"/>
  <c r="K90" i="57"/>
  <c r="M7" i="57"/>
  <c r="P7" i="57" s="1"/>
  <c r="L118" i="57"/>
  <c r="K184" i="57"/>
  <c r="L184" i="57" s="1"/>
  <c r="K176" i="57"/>
  <c r="L176" i="57" s="1"/>
  <c r="K168" i="57"/>
  <c r="K104" i="57"/>
  <c r="L104" i="57" s="1"/>
  <c r="K96" i="57"/>
  <c r="K88" i="57"/>
  <c r="L88" i="57" s="1"/>
  <c r="K137" i="57"/>
  <c r="L137" i="57" s="1"/>
  <c r="C11" i="56"/>
  <c r="M6" i="57"/>
  <c r="P6" i="57" s="1"/>
  <c r="M12" i="57"/>
  <c r="P12" i="57" s="1"/>
  <c r="N14" i="57"/>
  <c r="Q14" i="57" s="1"/>
  <c r="N6" i="58"/>
  <c r="Q6" i="58" s="1"/>
  <c r="L89" i="58"/>
  <c r="L96" i="58"/>
  <c r="L112" i="58"/>
  <c r="L121" i="58"/>
  <c r="D11" i="56"/>
  <c r="K94" i="58"/>
  <c r="L94" i="58" s="1"/>
  <c r="K110" i="58"/>
  <c r="L110" i="58" s="1"/>
  <c r="K136" i="58"/>
  <c r="L136" i="58" s="1"/>
  <c r="K143" i="58"/>
  <c r="L143" i="58" s="1"/>
  <c r="K148" i="58"/>
  <c r="L148" i="58" s="1"/>
  <c r="K166" i="58"/>
  <c r="L166" i="58" s="1"/>
  <c r="K181" i="58"/>
  <c r="L181" i="58" s="1"/>
  <c r="K189" i="58"/>
  <c r="L189" i="58" s="1"/>
  <c r="M12" i="58"/>
  <c r="P12" i="58" s="1"/>
  <c r="N10" i="57"/>
  <c r="Q10" i="57" s="1"/>
  <c r="L95" i="57"/>
  <c r="K179" i="57"/>
  <c r="L179" i="57" s="1"/>
  <c r="K91" i="57"/>
  <c r="L91" i="57" s="1"/>
  <c r="I51" i="58"/>
  <c r="J51" i="58" s="1"/>
  <c r="K90" i="58"/>
  <c r="L90" i="58" s="1"/>
  <c r="K106" i="58"/>
  <c r="L106" i="58" s="1"/>
  <c r="K151" i="58"/>
  <c r="L151" i="58" s="1"/>
  <c r="K158" i="58"/>
  <c r="L158" i="58" s="1"/>
  <c r="I50" i="57"/>
  <c r="J50" i="57" s="1"/>
  <c r="K185" i="57"/>
  <c r="L185" i="57" s="1"/>
  <c r="K177" i="57"/>
  <c r="L177" i="57" s="1"/>
  <c r="K169" i="57"/>
  <c r="L169" i="57" s="1"/>
  <c r="K161" i="57"/>
  <c r="L161" i="57" s="1"/>
  <c r="K153" i="57"/>
  <c r="L153" i="57" s="1"/>
  <c r="K145" i="57"/>
  <c r="L145" i="57" s="1"/>
  <c r="K129" i="57"/>
  <c r="L129" i="57" s="1"/>
  <c r="K121" i="57"/>
  <c r="L121" i="57" s="1"/>
  <c r="K113" i="57"/>
  <c r="L113" i="57" s="1"/>
  <c r="K105" i="57"/>
  <c r="L105" i="57" s="1"/>
  <c r="K97" i="57"/>
  <c r="L97" i="57" s="1"/>
  <c r="K89" i="57"/>
  <c r="L89" i="57" s="1"/>
  <c r="N13" i="58"/>
  <c r="Q13" i="58" s="1"/>
  <c r="M9" i="57"/>
  <c r="P9" i="57" s="1"/>
  <c r="M5" i="58"/>
  <c r="P5" i="58" s="1"/>
  <c r="N9" i="58"/>
  <c r="Q9" i="58" s="1"/>
  <c r="N12" i="58"/>
  <c r="Q12" i="58" s="1"/>
  <c r="I52" i="58"/>
  <c r="J52" i="58" s="1"/>
  <c r="K123" i="58"/>
  <c r="L123" i="58" s="1"/>
  <c r="K142" i="58"/>
  <c r="L142" i="58" s="1"/>
  <c r="K174" i="58"/>
  <c r="L174" i="58" s="1"/>
  <c r="N5" i="58"/>
  <c r="N8" i="58"/>
  <c r="Q8" i="58" s="1"/>
  <c r="N10" i="58"/>
  <c r="Q10" i="58" s="1"/>
  <c r="I50" i="58"/>
  <c r="J50" i="58" s="1"/>
  <c r="K140" i="58"/>
  <c r="L140" i="58" s="1"/>
  <c r="L168" i="58"/>
  <c r="K87" i="58"/>
  <c r="L87" i="58" s="1"/>
  <c r="K91" i="58"/>
  <c r="L91" i="58" s="1"/>
  <c r="K95" i="58"/>
  <c r="L95" i="58" s="1"/>
  <c r="K99" i="58"/>
  <c r="L99" i="58" s="1"/>
  <c r="L102" i="58"/>
  <c r="K103" i="58"/>
  <c r="L103" i="58" s="1"/>
  <c r="K107" i="58"/>
  <c r="L107" i="58" s="1"/>
  <c r="K111" i="58"/>
  <c r="L111" i="58" s="1"/>
  <c r="M14" i="58"/>
  <c r="P14" i="58" s="1"/>
  <c r="K114" i="58"/>
  <c r="L114" i="58" s="1"/>
  <c r="K118" i="58"/>
  <c r="L118" i="58" s="1"/>
  <c r="K122" i="58"/>
  <c r="L122" i="58" s="1"/>
  <c r="K126" i="58"/>
  <c r="L126" i="58" s="1"/>
  <c r="K130" i="58"/>
  <c r="L130" i="58" s="1"/>
  <c r="L178" i="58"/>
  <c r="L177" i="58"/>
  <c r="K165" i="58"/>
  <c r="L165" i="58" s="1"/>
  <c r="K169" i="58"/>
  <c r="L169" i="58" s="1"/>
  <c r="K185" i="58"/>
  <c r="L185" i="58" s="1"/>
  <c r="K133" i="58"/>
  <c r="L133" i="58" s="1"/>
  <c r="K137" i="58"/>
  <c r="L137" i="58" s="1"/>
  <c r="K141" i="58"/>
  <c r="L141" i="58" s="1"/>
  <c r="K145" i="58"/>
  <c r="L145" i="58" s="1"/>
  <c r="K149" i="58"/>
  <c r="L149" i="58" s="1"/>
  <c r="L150" i="58"/>
  <c r="K153" i="58"/>
  <c r="L153" i="58" s="1"/>
  <c r="K157" i="58"/>
  <c r="L157" i="58" s="1"/>
  <c r="K173" i="58"/>
  <c r="L173" i="58" s="1"/>
  <c r="L186" i="58"/>
  <c r="L163" i="58"/>
  <c r="L171" i="58"/>
  <c r="L187" i="58"/>
  <c r="M11" i="57"/>
  <c r="P11" i="57" s="1"/>
  <c r="N12" i="57"/>
  <c r="Q12" i="57" s="1"/>
  <c r="L183" i="57"/>
  <c r="K182" i="57"/>
  <c r="L182" i="57" s="1"/>
  <c r="K174" i="57"/>
  <c r="L174" i="57" s="1"/>
  <c r="K166" i="57"/>
  <c r="L166" i="57" s="1"/>
  <c r="K158" i="57"/>
  <c r="L158" i="57" s="1"/>
  <c r="K150" i="57"/>
  <c r="L150" i="57" s="1"/>
  <c r="K142" i="57"/>
  <c r="L142" i="57" s="1"/>
  <c r="K134" i="57"/>
  <c r="L134" i="57" s="1"/>
  <c r="K110" i="57"/>
  <c r="L110" i="57" s="1"/>
  <c r="K102" i="57"/>
  <c r="L102" i="57" s="1"/>
  <c r="K86" i="57"/>
  <c r="L86" i="57" s="1"/>
  <c r="M8" i="57"/>
  <c r="P8" i="57" s="1"/>
  <c r="N13" i="57"/>
  <c r="Q13" i="57" s="1"/>
  <c r="K189" i="57"/>
  <c r="L189" i="57" s="1"/>
  <c r="K173" i="57"/>
  <c r="L173" i="57" s="1"/>
  <c r="K165" i="57"/>
  <c r="L165" i="57" s="1"/>
  <c r="K157" i="57"/>
  <c r="L157" i="57" s="1"/>
  <c r="K149" i="57"/>
  <c r="L149" i="57" s="1"/>
  <c r="K133" i="57"/>
  <c r="L133" i="57" s="1"/>
  <c r="K125" i="57"/>
  <c r="L125" i="57" s="1"/>
  <c r="K117" i="57"/>
  <c r="L117" i="57" s="1"/>
  <c r="N8" i="57"/>
  <c r="Q8" i="57" s="1"/>
  <c r="N9" i="57"/>
  <c r="Q9" i="57" s="1"/>
  <c r="M10" i="57"/>
  <c r="P10" i="57" s="1"/>
  <c r="I51" i="57"/>
  <c r="J51" i="57" s="1"/>
  <c r="K99" i="57"/>
  <c r="L99" i="57" s="1"/>
  <c r="K131" i="57"/>
  <c r="L131" i="57" s="1"/>
  <c r="K115" i="57"/>
  <c r="L115" i="57" s="1"/>
  <c r="K171" i="57"/>
  <c r="L171" i="57" s="1"/>
  <c r="K187" i="57"/>
  <c r="L187" i="57" s="1"/>
  <c r="L147" i="57"/>
  <c r="K163" i="57"/>
  <c r="L163" i="57" s="1"/>
  <c r="K123" i="57"/>
  <c r="L123" i="57" s="1"/>
  <c r="K139" i="57"/>
  <c r="L139" i="57" s="1"/>
  <c r="K107" i="57"/>
  <c r="L107" i="57" s="1"/>
  <c r="L175" i="57"/>
  <c r="L151" i="57"/>
  <c r="L87" i="57"/>
  <c r="L126" i="57"/>
  <c r="K155" i="57"/>
  <c r="L155" i="57" s="1"/>
  <c r="L141" i="57"/>
  <c r="L143" i="57"/>
  <c r="L159" i="57"/>
  <c r="K119" i="57"/>
  <c r="L119" i="57" s="1"/>
  <c r="K127" i="57"/>
  <c r="L127" i="57" s="1"/>
  <c r="K135" i="57"/>
  <c r="L135" i="57" s="1"/>
  <c r="K160" i="57"/>
  <c r="L160" i="57" s="1"/>
  <c r="K170" i="57"/>
  <c r="L170" i="57" s="1"/>
  <c r="L124" i="57"/>
  <c r="K144" i="57"/>
  <c r="L144" i="57" s="1"/>
  <c r="K85" i="57"/>
  <c r="L85" i="57" s="1"/>
  <c r="L90" i="57"/>
  <c r="K93" i="57"/>
  <c r="L93" i="57" s="1"/>
  <c r="K101" i="57"/>
  <c r="L101" i="57" s="1"/>
  <c r="L106" i="57"/>
  <c r="K109" i="57"/>
  <c r="L109" i="57" s="1"/>
  <c r="L111" i="57"/>
  <c r="L114" i="57"/>
  <c r="L154" i="57"/>
  <c r="K181" i="57"/>
  <c r="L181" i="57" s="1"/>
  <c r="I52" i="57"/>
  <c r="J52" i="57" s="1"/>
  <c r="L96" i="57"/>
  <c r="K152" i="57"/>
  <c r="L152" i="57" s="1"/>
  <c r="K112" i="57"/>
  <c r="L112" i="57" s="1"/>
  <c r="K120" i="57"/>
  <c r="L120" i="57" s="1"/>
  <c r="K128" i="57"/>
  <c r="L128" i="57" s="1"/>
  <c r="K136" i="57"/>
  <c r="L136" i="57" s="1"/>
  <c r="L186" i="57"/>
  <c r="L168" i="57"/>
  <c r="E13" i="56"/>
  <c r="D50" i="44"/>
  <c r="D51" i="44"/>
  <c r="D52" i="44"/>
  <c r="H189" i="52"/>
  <c r="D86" i="52"/>
  <c r="D87" i="52"/>
  <c r="D88" i="52"/>
  <c r="D89" i="52"/>
  <c r="D90" i="52"/>
  <c r="D91" i="52"/>
  <c r="D92" i="52"/>
  <c r="D93" i="52"/>
  <c r="D94" i="52"/>
  <c r="D95" i="52"/>
  <c r="D96" i="52"/>
  <c r="D97" i="52"/>
  <c r="D98" i="52"/>
  <c r="D99" i="52"/>
  <c r="D100" i="52"/>
  <c r="D101" i="52"/>
  <c r="D102" i="52"/>
  <c r="D103" i="52"/>
  <c r="D104" i="52"/>
  <c r="D105" i="52"/>
  <c r="D106" i="52"/>
  <c r="D107" i="52"/>
  <c r="D108" i="52"/>
  <c r="D109" i="52"/>
  <c r="D110" i="52"/>
  <c r="D111" i="52"/>
  <c r="D112" i="52"/>
  <c r="D113" i="52"/>
  <c r="D114" i="52"/>
  <c r="D115" i="52"/>
  <c r="D116" i="52"/>
  <c r="D117" i="52"/>
  <c r="D118" i="52"/>
  <c r="D119" i="52"/>
  <c r="D120" i="52"/>
  <c r="D121" i="52"/>
  <c r="D122" i="52"/>
  <c r="D123" i="52"/>
  <c r="D124" i="52"/>
  <c r="D125" i="52"/>
  <c r="D126" i="52"/>
  <c r="D127" i="52"/>
  <c r="D128" i="52"/>
  <c r="D129" i="52"/>
  <c r="D130" i="52"/>
  <c r="D131" i="52"/>
  <c r="D132" i="52"/>
  <c r="D133" i="52"/>
  <c r="D134" i="52"/>
  <c r="D135" i="52"/>
  <c r="D136" i="52"/>
  <c r="D137" i="52"/>
  <c r="D138" i="52"/>
  <c r="D139" i="52"/>
  <c r="D140" i="52"/>
  <c r="D141" i="52"/>
  <c r="D142" i="52"/>
  <c r="D143" i="52"/>
  <c r="D144" i="52"/>
  <c r="D145" i="52"/>
  <c r="D146" i="52"/>
  <c r="D147" i="52"/>
  <c r="D148" i="52"/>
  <c r="D149" i="52"/>
  <c r="D150" i="52"/>
  <c r="D151" i="52"/>
  <c r="D152" i="52"/>
  <c r="D153" i="52"/>
  <c r="D154" i="52"/>
  <c r="D155" i="52"/>
  <c r="D156" i="52"/>
  <c r="D157" i="52"/>
  <c r="D158" i="52"/>
  <c r="D159" i="52"/>
  <c r="D160" i="52"/>
  <c r="D161" i="52"/>
  <c r="D162" i="52"/>
  <c r="D163" i="52"/>
  <c r="D164" i="52"/>
  <c r="D165" i="52"/>
  <c r="D166" i="52"/>
  <c r="D167" i="52"/>
  <c r="D168" i="52"/>
  <c r="D169" i="52"/>
  <c r="D170" i="52"/>
  <c r="D171" i="52"/>
  <c r="D172" i="52"/>
  <c r="D173" i="52"/>
  <c r="D174" i="52"/>
  <c r="D175" i="52"/>
  <c r="D176" i="52"/>
  <c r="D177" i="52"/>
  <c r="D178" i="52"/>
  <c r="D179" i="52"/>
  <c r="D180" i="52"/>
  <c r="D181" i="52"/>
  <c r="D182" i="52"/>
  <c r="D183" i="52"/>
  <c r="D184" i="52"/>
  <c r="D185" i="52"/>
  <c r="D186" i="52"/>
  <c r="D187" i="52"/>
  <c r="D188" i="52"/>
  <c r="D189"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85" i="52"/>
  <c r="R5" i="33"/>
  <c r="E207" i="44"/>
  <c r="E208" i="44"/>
  <c r="E209" i="44"/>
  <c r="E210" i="44"/>
  <c r="E206" i="44"/>
  <c r="D207" i="44"/>
  <c r="D208" i="44"/>
  <c r="D209" i="44"/>
  <c r="D210" i="44"/>
  <c r="D206"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85" i="44"/>
  <c r="D86" i="44"/>
  <c r="D87" i="44"/>
  <c r="D88" i="44"/>
  <c r="D89" i="44"/>
  <c r="D90" i="44"/>
  <c r="D91" i="44"/>
  <c r="D92" i="44"/>
  <c r="D93" i="44"/>
  <c r="D94" i="44"/>
  <c r="D95" i="44"/>
  <c r="D96" i="44"/>
  <c r="D97"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29" i="44"/>
  <c r="D130" i="44"/>
  <c r="D131" i="44"/>
  <c r="D132" i="44"/>
  <c r="D133" i="44"/>
  <c r="D134" i="44"/>
  <c r="D135" i="44"/>
  <c r="D136" i="44"/>
  <c r="D137" i="44"/>
  <c r="D138" i="44"/>
  <c r="D139" i="44"/>
  <c r="D140" i="44"/>
  <c r="D141" i="44"/>
  <c r="D142" i="44"/>
  <c r="D143" i="44"/>
  <c r="D144" i="44"/>
  <c r="D145" i="44"/>
  <c r="D146" i="44"/>
  <c r="D147" i="44"/>
  <c r="D148" i="44"/>
  <c r="D149" i="44"/>
  <c r="D150" i="44"/>
  <c r="D151" i="44"/>
  <c r="D152" i="44"/>
  <c r="D153" i="44"/>
  <c r="D154" i="44"/>
  <c r="D155" i="44"/>
  <c r="D156" i="44"/>
  <c r="D157" i="44"/>
  <c r="D158" i="44"/>
  <c r="D159" i="44"/>
  <c r="D160" i="44"/>
  <c r="D161" i="44"/>
  <c r="D162" i="44"/>
  <c r="D163" i="44"/>
  <c r="D164" i="44"/>
  <c r="D165" i="44"/>
  <c r="D166" i="44"/>
  <c r="D167" i="44"/>
  <c r="D168" i="44"/>
  <c r="D169" i="44"/>
  <c r="D170" i="44"/>
  <c r="D171" i="44"/>
  <c r="D172" i="44"/>
  <c r="D173" i="44"/>
  <c r="D174" i="44"/>
  <c r="D175" i="44"/>
  <c r="D176" i="44"/>
  <c r="D177" i="44"/>
  <c r="D178" i="44"/>
  <c r="D179" i="44"/>
  <c r="D180" i="44"/>
  <c r="D181" i="44"/>
  <c r="D182" i="44"/>
  <c r="D183" i="44"/>
  <c r="D184" i="44"/>
  <c r="D185" i="44"/>
  <c r="D186" i="44"/>
  <c r="D187" i="44"/>
  <c r="D188" i="44"/>
  <c r="D189" i="44"/>
  <c r="D85" i="44"/>
  <c r="E85" i="44" s="1"/>
  <c r="E207" i="52"/>
  <c r="E208" i="52"/>
  <c r="E209" i="52"/>
  <c r="E210" i="52"/>
  <c r="D207" i="52"/>
  <c r="D208" i="52"/>
  <c r="D209" i="52"/>
  <c r="D210" i="52"/>
  <c r="K5" i="52"/>
  <c r="K6" i="52"/>
  <c r="K7" i="52"/>
  <c r="K8" i="52"/>
  <c r="K9" i="52"/>
  <c r="K10" i="52"/>
  <c r="K11" i="52"/>
  <c r="K12" i="52"/>
  <c r="K13" i="52"/>
  <c r="K14" i="52"/>
  <c r="J5" i="52"/>
  <c r="J6" i="52"/>
  <c r="J7" i="52"/>
  <c r="J8" i="52"/>
  <c r="J9" i="52"/>
  <c r="J10" i="52"/>
  <c r="J11" i="52"/>
  <c r="J12" i="52"/>
  <c r="J13" i="52"/>
  <c r="J14" i="52"/>
  <c r="J5" i="44"/>
  <c r="K5" i="44"/>
  <c r="K6" i="44"/>
  <c r="K7" i="44"/>
  <c r="K8" i="44"/>
  <c r="K9" i="44"/>
  <c r="K10" i="44"/>
  <c r="K11" i="44"/>
  <c r="K12" i="44"/>
  <c r="K13" i="44"/>
  <c r="K14" i="44"/>
  <c r="J6" i="44"/>
  <c r="J7" i="44"/>
  <c r="J8" i="44"/>
  <c r="J9" i="44"/>
  <c r="J10" i="44"/>
  <c r="J11" i="44"/>
  <c r="J12" i="44"/>
  <c r="J13" i="44"/>
  <c r="J14" i="44"/>
  <c r="K85" i="52" l="1"/>
  <c r="L85" i="52" s="1"/>
  <c r="M85" i="52"/>
  <c r="N15" i="57"/>
  <c r="P5" i="57"/>
  <c r="Q15" i="57"/>
  <c r="M113" i="58"/>
  <c r="M132" i="58"/>
  <c r="M92" i="58"/>
  <c r="M109" i="58"/>
  <c r="M117" i="58"/>
  <c r="M120" i="58"/>
  <c r="M125" i="58"/>
  <c r="M104" i="58"/>
  <c r="M184" i="58"/>
  <c r="M93" i="58"/>
  <c r="M176" i="58"/>
  <c r="M88" i="58"/>
  <c r="M152" i="58"/>
  <c r="N15" i="58"/>
  <c r="M129" i="58"/>
  <c r="M108" i="58"/>
  <c r="M188" i="58"/>
  <c r="M124" i="58"/>
  <c r="M100" i="58"/>
  <c r="M144" i="58"/>
  <c r="M116" i="58"/>
  <c r="M85" i="58"/>
  <c r="M161" i="58"/>
  <c r="M182" i="58"/>
  <c r="M101" i="58"/>
  <c r="M97" i="58"/>
  <c r="M180" i="58"/>
  <c r="M172" i="58"/>
  <c r="M100" i="57"/>
  <c r="M148" i="57"/>
  <c r="M164" i="57"/>
  <c r="M172" i="57"/>
  <c r="M188" i="57"/>
  <c r="M92" i="57"/>
  <c r="M118" i="57"/>
  <c r="M108" i="57"/>
  <c r="M137" i="57"/>
  <c r="M146" i="57"/>
  <c r="M140" i="57"/>
  <c r="M162" i="57"/>
  <c r="M156" i="57"/>
  <c r="M178" i="57"/>
  <c r="M180" i="57"/>
  <c r="M94" i="57"/>
  <c r="K50" i="58"/>
  <c r="M143" i="58"/>
  <c r="M166" i="58"/>
  <c r="M136" i="58"/>
  <c r="M168" i="58"/>
  <c r="M174" i="58"/>
  <c r="M95" i="57"/>
  <c r="M121" i="58"/>
  <c r="M185" i="57"/>
  <c r="M179" i="57"/>
  <c r="M145" i="57"/>
  <c r="M112" i="58"/>
  <c r="M113" i="57"/>
  <c r="M121" i="57"/>
  <c r="M170" i="58"/>
  <c r="M153" i="57"/>
  <c r="M105" i="58"/>
  <c r="M160" i="58"/>
  <c r="Q5" i="58"/>
  <c r="Q15" i="58" s="1"/>
  <c r="M89" i="57"/>
  <c r="M161" i="57"/>
  <c r="M156" i="58"/>
  <c r="M96" i="58"/>
  <c r="M128" i="58"/>
  <c r="K53" i="58"/>
  <c r="M97" i="57"/>
  <c r="M169" i="57"/>
  <c r="M89" i="58"/>
  <c r="M164" i="58"/>
  <c r="M148" i="58"/>
  <c r="M105" i="57"/>
  <c r="M177" i="57"/>
  <c r="M157" i="58"/>
  <c r="M153" i="58"/>
  <c r="M145" i="58"/>
  <c r="M137" i="58"/>
  <c r="M169" i="58"/>
  <c r="M130" i="58"/>
  <c r="M122" i="58"/>
  <c r="M114" i="58"/>
  <c r="M103" i="58"/>
  <c r="M87" i="58"/>
  <c r="M173" i="58"/>
  <c r="M149" i="58"/>
  <c r="M141" i="58"/>
  <c r="M126" i="58"/>
  <c r="M118" i="58"/>
  <c r="M179" i="58"/>
  <c r="M163" i="58"/>
  <c r="M181" i="58"/>
  <c r="M150" i="58"/>
  <c r="M142" i="58"/>
  <c r="M134" i="58"/>
  <c r="M165" i="58"/>
  <c r="M147" i="58"/>
  <c r="M185" i="58"/>
  <c r="K52" i="58"/>
  <c r="M111" i="58"/>
  <c r="M95" i="58"/>
  <c r="M110" i="58"/>
  <c r="M102" i="58"/>
  <c r="M94" i="58"/>
  <c r="M86" i="58"/>
  <c r="M175" i="58"/>
  <c r="M159" i="58"/>
  <c r="M133" i="58"/>
  <c r="M177" i="58"/>
  <c r="M139" i="58"/>
  <c r="M178" i="58"/>
  <c r="M127" i="58"/>
  <c r="M119" i="58"/>
  <c r="M140" i="58"/>
  <c r="M107" i="58"/>
  <c r="M91" i="58"/>
  <c r="M135" i="58"/>
  <c r="M187" i="58"/>
  <c r="M171" i="58"/>
  <c r="M155" i="58"/>
  <c r="M146" i="58"/>
  <c r="M138" i="58"/>
  <c r="M162" i="58"/>
  <c r="M106" i="58"/>
  <c r="M98" i="58"/>
  <c r="M90" i="58"/>
  <c r="M183" i="58"/>
  <c r="M167" i="58"/>
  <c r="M154" i="58"/>
  <c r="M186" i="58"/>
  <c r="M158" i="58"/>
  <c r="M189" i="58"/>
  <c r="M131" i="58"/>
  <c r="M123" i="58"/>
  <c r="M115" i="58"/>
  <c r="M151" i="58"/>
  <c r="M99" i="58"/>
  <c r="K51" i="58"/>
  <c r="M182" i="57"/>
  <c r="K160" i="52"/>
  <c r="L160" i="52" s="1"/>
  <c r="K120" i="52"/>
  <c r="L120" i="52" s="1"/>
  <c r="M183" i="57"/>
  <c r="M142" i="57"/>
  <c r="M157" i="57"/>
  <c r="K168" i="52"/>
  <c r="L168" i="52" s="1"/>
  <c r="K128" i="52"/>
  <c r="L128" i="52" s="1"/>
  <c r="K88" i="52"/>
  <c r="L88" i="52" s="1"/>
  <c r="M88" i="52" s="1"/>
  <c r="M165" i="57"/>
  <c r="M150" i="57"/>
  <c r="M102" i="57"/>
  <c r="K176" i="52"/>
  <c r="L176" i="52" s="1"/>
  <c r="K136" i="52"/>
  <c r="L136" i="52" s="1"/>
  <c r="K96" i="52"/>
  <c r="L96" i="52" s="1"/>
  <c r="M134" i="57"/>
  <c r="K152" i="52"/>
  <c r="L152" i="52" s="1"/>
  <c r="K112" i="52"/>
  <c r="L112" i="52" s="1"/>
  <c r="M166" i="57"/>
  <c r="K184" i="52"/>
  <c r="L184" i="52" s="1"/>
  <c r="K144" i="52"/>
  <c r="L144" i="52" s="1"/>
  <c r="K104" i="52"/>
  <c r="L104" i="52" s="1"/>
  <c r="K51" i="57"/>
  <c r="M86" i="57"/>
  <c r="M174" i="57"/>
  <c r="M129" i="57"/>
  <c r="M139" i="57"/>
  <c r="M123" i="57"/>
  <c r="M141" i="57"/>
  <c r="M167" i="57"/>
  <c r="M151" i="57"/>
  <c r="M149" i="57"/>
  <c r="M175" i="57"/>
  <c r="M147" i="57"/>
  <c r="M155" i="57"/>
  <c r="M187" i="57"/>
  <c r="M184" i="57"/>
  <c r="M126" i="57"/>
  <c r="M158" i="57"/>
  <c r="M115" i="57"/>
  <c r="M131" i="57"/>
  <c r="M87" i="57"/>
  <c r="M103" i="57"/>
  <c r="M189" i="57"/>
  <c r="M159" i="57"/>
  <c r="M110" i="57"/>
  <c r="M143" i="57"/>
  <c r="M144" i="57"/>
  <c r="M136" i="57"/>
  <c r="M152" i="57"/>
  <c r="M93" i="57"/>
  <c r="M128" i="57"/>
  <c r="M85" i="57"/>
  <c r="M120" i="57"/>
  <c r="M160" i="57"/>
  <c r="M112" i="57"/>
  <c r="M168" i="57"/>
  <c r="M133" i="57"/>
  <c r="M104" i="57"/>
  <c r="M130" i="57"/>
  <c r="M107" i="57"/>
  <c r="K50" i="57"/>
  <c r="M163" i="57"/>
  <c r="M96" i="57"/>
  <c r="M122" i="57"/>
  <c r="M90" i="57"/>
  <c r="M99" i="57"/>
  <c r="M88" i="57"/>
  <c r="M111" i="57"/>
  <c r="M117" i="57"/>
  <c r="M127" i="57"/>
  <c r="M186" i="57"/>
  <c r="M114" i="57"/>
  <c r="M101" i="57"/>
  <c r="M173" i="57"/>
  <c r="M132" i="57"/>
  <c r="M176" i="57"/>
  <c r="M106" i="57"/>
  <c r="M119" i="57"/>
  <c r="M125" i="57"/>
  <c r="M91" i="57"/>
  <c r="M116" i="57"/>
  <c r="K52" i="57"/>
  <c r="M135" i="57"/>
  <c r="M171" i="57"/>
  <c r="M170" i="57"/>
  <c r="M154" i="57"/>
  <c r="M181" i="57"/>
  <c r="M138" i="57"/>
  <c r="M98" i="57"/>
  <c r="M124" i="57"/>
  <c r="K53" i="57"/>
  <c r="M109" i="57"/>
  <c r="K188" i="52"/>
  <c r="L188" i="52" s="1"/>
  <c r="K180" i="52"/>
  <c r="L180" i="52" s="1"/>
  <c r="K172" i="52"/>
  <c r="L172" i="52" s="1"/>
  <c r="K164" i="52"/>
  <c r="L164" i="52" s="1"/>
  <c r="K156" i="52"/>
  <c r="L156" i="52" s="1"/>
  <c r="K148" i="52"/>
  <c r="L148" i="52" s="1"/>
  <c r="K140" i="52"/>
  <c r="L140" i="52" s="1"/>
  <c r="K132" i="52"/>
  <c r="L132" i="52" s="1"/>
  <c r="K124" i="52"/>
  <c r="L124" i="52" s="1"/>
  <c r="K116" i="52"/>
  <c r="L116" i="52" s="1"/>
  <c r="K108" i="52"/>
  <c r="L108" i="52" s="1"/>
  <c r="K100" i="52"/>
  <c r="L100" i="52" s="1"/>
  <c r="K92" i="52"/>
  <c r="L92" i="52" s="1"/>
  <c r="K187" i="52"/>
  <c r="L187" i="52" s="1"/>
  <c r="K183" i="52"/>
  <c r="L183" i="52" s="1"/>
  <c r="K179" i="52"/>
  <c r="K175" i="52"/>
  <c r="K171" i="52"/>
  <c r="L171" i="52" s="1"/>
  <c r="K167" i="52"/>
  <c r="L167" i="52" s="1"/>
  <c r="K163" i="52"/>
  <c r="L163" i="52" s="1"/>
  <c r="K159" i="52"/>
  <c r="L159" i="52" s="1"/>
  <c r="K155" i="52"/>
  <c r="L155" i="52" s="1"/>
  <c r="K151" i="52"/>
  <c r="L151" i="52" s="1"/>
  <c r="K147" i="52"/>
  <c r="L147" i="52" s="1"/>
  <c r="K143" i="52"/>
  <c r="L143" i="52" s="1"/>
  <c r="K139" i="52"/>
  <c r="L139" i="52" s="1"/>
  <c r="K135" i="52"/>
  <c r="L135" i="52" s="1"/>
  <c r="K131" i="52"/>
  <c r="L131" i="52" s="1"/>
  <c r="K127" i="52"/>
  <c r="L127" i="52" s="1"/>
  <c r="K123" i="52"/>
  <c r="L123" i="52" s="1"/>
  <c r="K119" i="52"/>
  <c r="L119" i="52" s="1"/>
  <c r="K115" i="52"/>
  <c r="L115" i="52" s="1"/>
  <c r="K111" i="52"/>
  <c r="L111" i="52" s="1"/>
  <c r="K107" i="52"/>
  <c r="L107" i="52" s="1"/>
  <c r="K103" i="52"/>
  <c r="L103" i="52" s="1"/>
  <c r="K99" i="52"/>
  <c r="L99" i="52" s="1"/>
  <c r="K95" i="52"/>
  <c r="L95" i="52" s="1"/>
  <c r="K91" i="52"/>
  <c r="L91" i="52" s="1"/>
  <c r="K87" i="52"/>
  <c r="L87" i="52" s="1"/>
  <c r="M87" i="52" s="1"/>
  <c r="L179" i="52"/>
  <c r="L175" i="52"/>
  <c r="K186" i="52"/>
  <c r="L186" i="52" s="1"/>
  <c r="K182" i="52"/>
  <c r="L182" i="52" s="1"/>
  <c r="K178" i="52"/>
  <c r="L178" i="52" s="1"/>
  <c r="K174" i="52"/>
  <c r="L174" i="52" s="1"/>
  <c r="K170" i="52"/>
  <c r="L170" i="52" s="1"/>
  <c r="K166" i="52"/>
  <c r="L166" i="52" s="1"/>
  <c r="K162" i="52"/>
  <c r="L162" i="52" s="1"/>
  <c r="K158" i="52"/>
  <c r="L158" i="52" s="1"/>
  <c r="K154" i="52"/>
  <c r="L154" i="52" s="1"/>
  <c r="K150" i="52"/>
  <c r="L150" i="52" s="1"/>
  <c r="K146" i="52"/>
  <c r="L146" i="52" s="1"/>
  <c r="K142" i="52"/>
  <c r="L142" i="52" s="1"/>
  <c r="K138" i="52"/>
  <c r="L138" i="52" s="1"/>
  <c r="K134" i="52"/>
  <c r="L134" i="52" s="1"/>
  <c r="K130" i="52"/>
  <c r="L130" i="52" s="1"/>
  <c r="K126" i="52"/>
  <c r="L126" i="52" s="1"/>
  <c r="K122" i="52"/>
  <c r="L122" i="52" s="1"/>
  <c r="K118" i="52"/>
  <c r="L118" i="52" s="1"/>
  <c r="K114" i="52"/>
  <c r="L114" i="52" s="1"/>
  <c r="K110" i="52"/>
  <c r="L110" i="52" s="1"/>
  <c r="K106" i="52"/>
  <c r="L106" i="52" s="1"/>
  <c r="K102" i="52"/>
  <c r="L102" i="52" s="1"/>
  <c r="K98" i="52"/>
  <c r="L98" i="52" s="1"/>
  <c r="K94" i="52"/>
  <c r="L94" i="52" s="1"/>
  <c r="K90" i="52"/>
  <c r="L90" i="52" s="1"/>
  <c r="K86" i="52"/>
  <c r="L86" i="52" s="1"/>
  <c r="M86" i="52" s="1"/>
  <c r="K189" i="52"/>
  <c r="L189" i="52" s="1"/>
  <c r="K185" i="52"/>
  <c r="L185" i="52" s="1"/>
  <c r="K181" i="52"/>
  <c r="L181" i="52" s="1"/>
  <c r="K177" i="52"/>
  <c r="L177" i="52" s="1"/>
  <c r="K173" i="52"/>
  <c r="L173" i="52" s="1"/>
  <c r="K169" i="52"/>
  <c r="L169" i="52" s="1"/>
  <c r="K165" i="52"/>
  <c r="L165" i="52" s="1"/>
  <c r="K161" i="52"/>
  <c r="L161" i="52" s="1"/>
  <c r="K157" i="52"/>
  <c r="L157" i="52" s="1"/>
  <c r="K153" i="52"/>
  <c r="L153" i="52" s="1"/>
  <c r="K149" i="52"/>
  <c r="L149" i="52" s="1"/>
  <c r="K145" i="52"/>
  <c r="L145" i="52" s="1"/>
  <c r="K141" i="52"/>
  <c r="L141" i="52" s="1"/>
  <c r="K137" i="52"/>
  <c r="L137" i="52" s="1"/>
  <c r="K133" i="52"/>
  <c r="L133" i="52" s="1"/>
  <c r="K129" i="52"/>
  <c r="L129" i="52" s="1"/>
  <c r="K125" i="52"/>
  <c r="L125" i="52" s="1"/>
  <c r="K121" i="52"/>
  <c r="L121" i="52" s="1"/>
  <c r="K117" i="52"/>
  <c r="L117" i="52" s="1"/>
  <c r="K113" i="52"/>
  <c r="L113" i="52" s="1"/>
  <c r="K109" i="52"/>
  <c r="L109" i="52" s="1"/>
  <c r="K105" i="52"/>
  <c r="L105" i="52" s="1"/>
  <c r="K101" i="52"/>
  <c r="L101" i="52" s="1"/>
  <c r="K97" i="52"/>
  <c r="L97" i="52" s="1"/>
  <c r="K93" i="52"/>
  <c r="L93" i="52" s="1"/>
  <c r="K89" i="52"/>
  <c r="L89" i="52" s="1"/>
  <c r="G29" i="52"/>
  <c r="H29" i="52" s="1"/>
  <c r="G30" i="52"/>
  <c r="H30" i="52" s="1"/>
  <c r="G31" i="52"/>
  <c r="H31" i="52" s="1"/>
  <c r="G32" i="52"/>
  <c r="H32" i="52" s="1"/>
  <c r="G33" i="52"/>
  <c r="H33" i="52" s="1"/>
  <c r="F53" i="52"/>
  <c r="E53" i="52"/>
  <c r="F52" i="52"/>
  <c r="E52" i="52"/>
  <c r="F51" i="52"/>
  <c r="E51" i="52"/>
  <c r="F50" i="52"/>
  <c r="E50" i="52"/>
  <c r="D46" i="52"/>
  <c r="H14" i="52"/>
  <c r="G14" i="52"/>
  <c r="M14" i="52" s="1"/>
  <c r="P14" i="52" s="1"/>
  <c r="H13" i="52"/>
  <c r="H12" i="52"/>
  <c r="G12" i="52"/>
  <c r="H11" i="52"/>
  <c r="G11" i="52"/>
  <c r="H10" i="52"/>
  <c r="G10" i="52"/>
  <c r="M10" i="52" s="1"/>
  <c r="P10" i="52" s="1"/>
  <c r="H9" i="52"/>
  <c r="N9" i="52" s="1"/>
  <c r="Q9" i="52" s="1"/>
  <c r="G9" i="52"/>
  <c r="M9" i="52" s="1"/>
  <c r="P9" i="52" s="1"/>
  <c r="H8" i="52"/>
  <c r="G8" i="52"/>
  <c r="H7" i="52"/>
  <c r="G7" i="52"/>
  <c r="H6" i="52"/>
  <c r="G6" i="52"/>
  <c r="M6" i="52" s="1"/>
  <c r="P6" i="52" s="1"/>
  <c r="H5" i="52"/>
  <c r="N5" i="52" s="1"/>
  <c r="Q5" i="52" s="1"/>
  <c r="G5" i="52"/>
  <c r="M5" i="52" s="1"/>
  <c r="P5" i="52" s="1"/>
  <c r="I30" i="52" l="1"/>
  <c r="I33" i="52"/>
  <c r="I32" i="52"/>
  <c r="I31" i="52"/>
  <c r="I52" i="52"/>
  <c r="J52" i="52" s="1"/>
  <c r="I53" i="52"/>
  <c r="J53" i="52" s="1"/>
  <c r="I50" i="52"/>
  <c r="J50" i="52" s="1"/>
  <c r="I29" i="52"/>
  <c r="I51" i="52"/>
  <c r="J51" i="52" s="1"/>
  <c r="M101" i="52"/>
  <c r="M133" i="52"/>
  <c r="M165" i="52"/>
  <c r="M90" i="52"/>
  <c r="M122" i="52"/>
  <c r="M170" i="52"/>
  <c r="M89" i="52"/>
  <c r="M105" i="52"/>
  <c r="M121" i="52"/>
  <c r="M137" i="52"/>
  <c r="M153" i="52"/>
  <c r="M169" i="52"/>
  <c r="M185" i="52"/>
  <c r="M94" i="52"/>
  <c r="M110" i="52"/>
  <c r="M126" i="52"/>
  <c r="M142" i="52"/>
  <c r="M158" i="52"/>
  <c r="M174" i="52"/>
  <c r="M99" i="52"/>
  <c r="M115" i="52"/>
  <c r="M131" i="52"/>
  <c r="M147" i="52"/>
  <c r="M163" i="52"/>
  <c r="M179" i="52"/>
  <c r="M100" i="52"/>
  <c r="M116" i="52"/>
  <c r="M132" i="52"/>
  <c r="M148" i="52"/>
  <c r="M164" i="52"/>
  <c r="M180" i="52"/>
  <c r="M93" i="52"/>
  <c r="M125" i="52"/>
  <c r="M157" i="52"/>
  <c r="M189" i="52"/>
  <c r="M114" i="52"/>
  <c r="M146" i="52"/>
  <c r="M162" i="52"/>
  <c r="M103" i="52"/>
  <c r="M119" i="52"/>
  <c r="M135" i="52"/>
  <c r="M151" i="52"/>
  <c r="M167" i="52"/>
  <c r="M183" i="52"/>
  <c r="M104" i="52"/>
  <c r="M120" i="52"/>
  <c r="M136" i="52"/>
  <c r="M152" i="52"/>
  <c r="M168" i="52"/>
  <c r="M184" i="52"/>
  <c r="M109" i="52"/>
  <c r="M141" i="52"/>
  <c r="M173" i="52"/>
  <c r="M98" i="52"/>
  <c r="M130" i="52"/>
  <c r="M178" i="52"/>
  <c r="M97" i="52"/>
  <c r="M113" i="52"/>
  <c r="M129" i="52"/>
  <c r="M145" i="52"/>
  <c r="M161" i="52"/>
  <c r="M177" i="52"/>
  <c r="M102" i="52"/>
  <c r="M118" i="52"/>
  <c r="M134" i="52"/>
  <c r="M150" i="52"/>
  <c r="M166" i="52"/>
  <c r="M182" i="52"/>
  <c r="M91" i="52"/>
  <c r="M107" i="52"/>
  <c r="M123" i="52"/>
  <c r="M139" i="52"/>
  <c r="M155" i="52"/>
  <c r="M171" i="52"/>
  <c r="M187" i="52"/>
  <c r="M92" i="52"/>
  <c r="M108" i="52"/>
  <c r="M124" i="52"/>
  <c r="M140" i="52"/>
  <c r="M156" i="52"/>
  <c r="M172" i="52"/>
  <c r="M188" i="52"/>
  <c r="M117" i="52"/>
  <c r="M149" i="52"/>
  <c r="M181" i="52"/>
  <c r="M106" i="52"/>
  <c r="M138" i="52"/>
  <c r="M154" i="52"/>
  <c r="M186" i="52"/>
  <c r="M95" i="52"/>
  <c r="M111" i="52"/>
  <c r="M127" i="52"/>
  <c r="M143" i="52"/>
  <c r="M159" i="52"/>
  <c r="M175" i="52"/>
  <c r="M96" i="52"/>
  <c r="M112" i="52"/>
  <c r="M128" i="52"/>
  <c r="M144" i="52"/>
  <c r="M160" i="52"/>
  <c r="M176" i="52"/>
  <c r="N7" i="52"/>
  <c r="Q7" i="52" s="1"/>
  <c r="N11" i="52"/>
  <c r="Q11" i="52" s="1"/>
  <c r="M12" i="52"/>
  <c r="P12" i="52" s="1"/>
  <c r="N10" i="52"/>
  <c r="Q10" i="52" s="1"/>
  <c r="N12" i="52"/>
  <c r="Q12" i="52" s="1"/>
  <c r="M8" i="52"/>
  <c r="P8" i="52" s="1"/>
  <c r="N13" i="52"/>
  <c r="Q13" i="52" s="1"/>
  <c r="M7" i="52"/>
  <c r="P7" i="52" s="1"/>
  <c r="M11" i="52"/>
  <c r="P11" i="52" s="1"/>
  <c r="N14" i="52"/>
  <c r="Q14" i="52" s="1"/>
  <c r="N6" i="52"/>
  <c r="Q6" i="52" s="1"/>
  <c r="N8" i="52"/>
  <c r="Q8" i="52" s="1"/>
  <c r="J114" i="79"/>
  <c r="J162" i="76"/>
  <c r="J175" i="82"/>
  <c r="J117" i="83"/>
  <c r="J133" i="78"/>
  <c r="J112" i="75"/>
  <c r="J156" i="75"/>
  <c r="L50" i="76"/>
  <c r="J107" i="82"/>
  <c r="J174" i="81"/>
  <c r="J80" i="83"/>
  <c r="J171" i="79"/>
  <c r="J94" i="79"/>
  <c r="J168" i="76"/>
  <c r="J30" i="77"/>
  <c r="L53" i="82"/>
  <c r="J138" i="81"/>
  <c r="J116" i="77"/>
  <c r="J76" i="75"/>
  <c r="J95" i="81"/>
  <c r="J110" i="81"/>
  <c r="J32" i="79"/>
  <c r="J176" i="77"/>
  <c r="J128" i="78"/>
  <c r="J109" i="79"/>
  <c r="J173" i="76"/>
  <c r="L52" i="81"/>
  <c r="J96" i="77"/>
  <c r="J138" i="82"/>
  <c r="J120" i="75"/>
  <c r="J134" i="82"/>
  <c r="J170" i="83"/>
  <c r="J96" i="81"/>
  <c r="J133" i="77"/>
  <c r="J159" i="77"/>
  <c r="J85" i="83"/>
  <c r="J149" i="76"/>
  <c r="J177" i="81"/>
  <c r="J151" i="75"/>
  <c r="J156" i="79"/>
  <c r="N122" i="57"/>
  <c r="J98" i="75"/>
  <c r="J138" i="83"/>
  <c r="J144" i="75"/>
  <c r="J95" i="82"/>
  <c r="J78" i="78"/>
  <c r="J113" i="83"/>
  <c r="J32" i="57"/>
  <c r="J126" i="77"/>
  <c r="J177" i="78"/>
  <c r="J125" i="78"/>
  <c r="J126" i="78"/>
  <c r="J103" i="79"/>
  <c r="J34" i="76"/>
  <c r="J111" i="79"/>
  <c r="J148" i="78"/>
  <c r="N136" i="58"/>
  <c r="J85" i="78"/>
  <c r="J88" i="82"/>
  <c r="J110" i="79"/>
  <c r="J145" i="82"/>
  <c r="J151" i="78"/>
  <c r="J85" i="76"/>
  <c r="J120" i="83"/>
  <c r="J119" i="78"/>
  <c r="J114" i="78"/>
  <c r="J137" i="76"/>
  <c r="J131" i="75"/>
  <c r="J29" i="57"/>
  <c r="J169" i="81"/>
  <c r="L50" i="79"/>
  <c r="N100" i="57"/>
  <c r="J34" i="78"/>
  <c r="J160" i="76"/>
  <c r="J84" i="79"/>
  <c r="J177" i="75"/>
  <c r="J173" i="81"/>
  <c r="J132" i="75"/>
  <c r="J178" i="78"/>
  <c r="J115" i="77"/>
  <c r="J119" i="75"/>
  <c r="J139" i="77"/>
  <c r="J30" i="58"/>
  <c r="J116" i="82"/>
  <c r="J111" i="82"/>
  <c r="J91" i="83"/>
  <c r="J174" i="75"/>
  <c r="N151" i="58"/>
  <c r="J171" i="83"/>
  <c r="J33" i="75"/>
  <c r="J34" i="75"/>
  <c r="J173" i="78"/>
  <c r="J140" i="75"/>
  <c r="J78" i="82"/>
  <c r="J90" i="76"/>
  <c r="J149" i="78"/>
  <c r="J99" i="81"/>
  <c r="J135" i="82"/>
  <c r="J101" i="77"/>
  <c r="J109" i="82"/>
  <c r="J86" i="79"/>
  <c r="J146" i="81"/>
  <c r="J90" i="79"/>
  <c r="N113" i="58"/>
  <c r="J113" i="79"/>
  <c r="J138" i="75"/>
  <c r="N185" i="57"/>
  <c r="N102" i="57"/>
  <c r="N117" i="57"/>
  <c r="J120" i="82"/>
  <c r="J171" i="78"/>
  <c r="J82" i="82"/>
  <c r="N125" i="58"/>
  <c r="N131" i="57"/>
  <c r="J141" i="78"/>
  <c r="J149" i="83"/>
  <c r="J99" i="83"/>
  <c r="N85" i="52"/>
  <c r="L51" i="58"/>
  <c r="N144" i="57"/>
  <c r="J135" i="75"/>
  <c r="J101" i="79"/>
  <c r="N110" i="57"/>
  <c r="N159" i="57"/>
  <c r="N129" i="57"/>
  <c r="J161" i="78"/>
  <c r="J170" i="78"/>
  <c r="J156" i="81"/>
  <c r="J151" i="76"/>
  <c r="J159" i="82"/>
  <c r="J146" i="77"/>
  <c r="J109" i="75"/>
  <c r="J130" i="81"/>
  <c r="J87" i="81"/>
  <c r="J138" i="78"/>
  <c r="J92" i="77"/>
  <c r="J122" i="83"/>
  <c r="J120" i="76"/>
  <c r="J148" i="83"/>
  <c r="J107" i="75"/>
  <c r="J126" i="82"/>
  <c r="J112" i="83"/>
  <c r="J136" i="79"/>
  <c r="J121" i="76"/>
  <c r="J117" i="82"/>
  <c r="J104" i="76"/>
  <c r="J125" i="83"/>
  <c r="J123" i="75"/>
  <c r="J145" i="81"/>
  <c r="J123" i="79"/>
  <c r="J123" i="82"/>
  <c r="J121" i="82"/>
  <c r="J158" i="75"/>
  <c r="J167" i="75"/>
  <c r="L54" i="77"/>
  <c r="J79" i="76"/>
  <c r="J178" i="83"/>
  <c r="J84" i="78"/>
  <c r="J87" i="77"/>
  <c r="J172" i="77"/>
  <c r="J159" i="83"/>
  <c r="J129" i="83"/>
  <c r="J125" i="79"/>
  <c r="J163" i="79"/>
  <c r="J174" i="77"/>
  <c r="J124" i="77"/>
  <c r="N162" i="58"/>
  <c r="J82" i="79"/>
  <c r="J132" i="82"/>
  <c r="J151" i="79"/>
  <c r="J145" i="83"/>
  <c r="J31" i="78"/>
  <c r="J76" i="83"/>
  <c r="J101" i="81"/>
  <c r="J132" i="76"/>
  <c r="J157" i="79"/>
  <c r="J86" i="81"/>
  <c r="J96" i="83"/>
  <c r="J152" i="81"/>
  <c r="J95" i="77"/>
  <c r="J96" i="75"/>
  <c r="N116" i="58"/>
  <c r="N125" i="57"/>
  <c r="J150" i="75"/>
  <c r="J94" i="81"/>
  <c r="J127" i="77"/>
  <c r="J143" i="79"/>
  <c r="J144" i="79"/>
  <c r="J136" i="83"/>
  <c r="J121" i="79"/>
  <c r="J142" i="77"/>
  <c r="J133" i="76"/>
  <c r="J113" i="81"/>
  <c r="J176" i="78"/>
  <c r="J166" i="81"/>
  <c r="J105" i="79"/>
  <c r="J128" i="77"/>
  <c r="N163" i="57"/>
  <c r="J153" i="78"/>
  <c r="J103" i="78"/>
  <c r="J150" i="77"/>
  <c r="J129" i="79"/>
  <c r="J77" i="79"/>
  <c r="L52" i="83"/>
  <c r="J150" i="76"/>
  <c r="J78" i="81"/>
  <c r="J128" i="82"/>
  <c r="J173" i="79"/>
  <c r="J77" i="83"/>
  <c r="J96" i="79"/>
  <c r="J107" i="81"/>
  <c r="J84" i="82"/>
  <c r="J154" i="76"/>
  <c r="N139" i="58"/>
  <c r="J126" i="81"/>
  <c r="J112" i="79"/>
  <c r="J106" i="83"/>
  <c r="J173" i="75"/>
  <c r="J158" i="78"/>
  <c r="J102" i="77"/>
  <c r="L54" i="76"/>
  <c r="J169" i="76"/>
  <c r="J160" i="83"/>
  <c r="J137" i="81"/>
  <c r="J105" i="78"/>
  <c r="L51" i="76"/>
  <c r="J105" i="82"/>
  <c r="L52" i="76"/>
  <c r="N101" i="58"/>
  <c r="N164" i="58"/>
  <c r="J31" i="76"/>
  <c r="J92" i="82"/>
  <c r="N114" i="57"/>
  <c r="L53" i="58"/>
  <c r="N159" i="58"/>
  <c r="J31" i="79"/>
  <c r="J89" i="76"/>
  <c r="J162" i="82"/>
  <c r="N126" i="58"/>
  <c r="N172" i="57"/>
  <c r="J148" i="79"/>
  <c r="J79" i="78"/>
  <c r="J89" i="78"/>
  <c r="N173" i="57"/>
  <c r="N114" i="58"/>
  <c r="J78" i="79"/>
  <c r="J175" i="81"/>
  <c r="J103" i="75"/>
  <c r="L52" i="57"/>
  <c r="N161" i="58"/>
  <c r="N169" i="58"/>
  <c r="J147" i="81"/>
  <c r="J97" i="81"/>
  <c r="L54" i="79"/>
  <c r="J163" i="76"/>
  <c r="J77" i="81"/>
  <c r="J159" i="75"/>
  <c r="J155" i="78"/>
  <c r="J137" i="75"/>
  <c r="J107" i="76"/>
  <c r="J150" i="78"/>
  <c r="J175" i="75"/>
  <c r="J77" i="77"/>
  <c r="J164" i="78"/>
  <c r="J94" i="75"/>
  <c r="J157" i="78"/>
  <c r="J147" i="78"/>
  <c r="J105" i="75"/>
  <c r="J100" i="79"/>
  <c r="J170" i="76"/>
  <c r="J129" i="75"/>
  <c r="J123" i="78"/>
  <c r="J125" i="81"/>
  <c r="J114" i="82"/>
  <c r="J156" i="82"/>
  <c r="J112" i="82"/>
  <c r="J149" i="82"/>
  <c r="J79" i="81"/>
  <c r="J109" i="76"/>
  <c r="J164" i="81"/>
  <c r="J165" i="79"/>
  <c r="J81" i="76"/>
  <c r="J158" i="77"/>
  <c r="J121" i="83"/>
  <c r="J145" i="78"/>
  <c r="J157" i="82"/>
  <c r="J172" i="79"/>
  <c r="J147" i="75"/>
  <c r="J151" i="83"/>
  <c r="J121" i="81"/>
  <c r="J100" i="77"/>
  <c r="J98" i="83"/>
  <c r="N106" i="57"/>
  <c r="J144" i="83"/>
  <c r="J134" i="81"/>
  <c r="J101" i="82"/>
  <c r="J163" i="83"/>
  <c r="J154" i="82"/>
  <c r="J152" i="75"/>
  <c r="J33" i="78"/>
  <c r="J177" i="79"/>
  <c r="J122" i="82"/>
  <c r="J163" i="77"/>
  <c r="J94" i="78"/>
  <c r="J83" i="76"/>
  <c r="J146" i="82"/>
  <c r="L53" i="83"/>
  <c r="N176" i="58"/>
  <c r="N87" i="58"/>
  <c r="L54" i="78"/>
  <c r="J170" i="77"/>
  <c r="J171" i="77"/>
  <c r="J143" i="75"/>
  <c r="J30" i="57"/>
  <c r="J175" i="83"/>
  <c r="J133" i="81"/>
  <c r="J102" i="83"/>
  <c r="J171" i="81"/>
  <c r="J165" i="78"/>
  <c r="J76" i="79"/>
  <c r="J167" i="82"/>
  <c r="L51" i="81"/>
  <c r="J179" i="81"/>
  <c r="N104" i="58"/>
  <c r="J126" i="76"/>
  <c r="J169" i="75"/>
  <c r="J133" i="82"/>
  <c r="J144" i="81"/>
  <c r="J131" i="77"/>
  <c r="J142" i="83"/>
  <c r="J145" i="79"/>
  <c r="J114" i="75"/>
  <c r="J160" i="79"/>
  <c r="J124" i="82"/>
  <c r="J175" i="78"/>
  <c r="J80" i="79"/>
  <c r="J117" i="81"/>
  <c r="J115" i="82"/>
  <c r="J91" i="81"/>
  <c r="N133" i="57"/>
  <c r="J178" i="79"/>
  <c r="J109" i="77"/>
  <c r="J160" i="82"/>
  <c r="J88" i="81"/>
  <c r="J112" i="76"/>
  <c r="J162" i="81"/>
  <c r="J93" i="81"/>
  <c r="J101" i="83"/>
  <c r="J97" i="83"/>
  <c r="J172" i="81"/>
  <c r="J99" i="77"/>
  <c r="J86" i="76"/>
  <c r="L50" i="83"/>
  <c r="J33" i="76"/>
  <c r="N102" i="58"/>
  <c r="N95" i="58"/>
  <c r="L50" i="75"/>
  <c r="J154" i="78"/>
  <c r="N138" i="57"/>
  <c r="N174" i="58"/>
  <c r="N137" i="57"/>
  <c r="J125" i="77"/>
  <c r="J147" i="83"/>
  <c r="N156" i="57"/>
  <c r="N105" i="57"/>
  <c r="N130" i="58"/>
  <c r="J78" i="76"/>
  <c r="J154" i="79"/>
  <c r="N160" i="58"/>
  <c r="N96" i="58"/>
  <c r="N136" i="57"/>
  <c r="J98" i="76"/>
  <c r="J120" i="81"/>
  <c r="J146" i="78"/>
  <c r="N88" i="58"/>
  <c r="N96" i="57"/>
  <c r="J128" i="83"/>
  <c r="J141" i="79"/>
  <c r="J97" i="75"/>
  <c r="J88" i="83"/>
  <c r="J161" i="81"/>
  <c r="J111" i="81"/>
  <c r="L53" i="76"/>
  <c r="J143" i="76"/>
  <c r="J141" i="75"/>
  <c r="J160" i="81"/>
  <c r="J103" i="81"/>
  <c r="J102" i="78"/>
  <c r="J160" i="77"/>
  <c r="J119" i="77"/>
  <c r="J155" i="81"/>
  <c r="J159" i="79"/>
  <c r="J155" i="75"/>
  <c r="J113" i="78"/>
  <c r="J93" i="78"/>
  <c r="J125" i="82"/>
  <c r="J83" i="77"/>
  <c r="J148" i="76"/>
  <c r="J152" i="83"/>
  <c r="J107" i="77"/>
  <c r="J124" i="78"/>
  <c r="J91" i="76"/>
  <c r="J84" i="77"/>
  <c r="J170" i="75"/>
  <c r="J142" i="79"/>
  <c r="J83" i="83"/>
  <c r="J177" i="77"/>
  <c r="J106" i="79"/>
  <c r="J98" i="81"/>
  <c r="J137" i="82"/>
  <c r="J164" i="75"/>
  <c r="J165" i="82"/>
  <c r="J165" i="77"/>
  <c r="J166" i="76"/>
  <c r="J114" i="81"/>
  <c r="J99" i="75"/>
  <c r="J94" i="82"/>
  <c r="J86" i="78"/>
  <c r="N88" i="57"/>
  <c r="J172" i="78"/>
  <c r="J78" i="83"/>
  <c r="J139" i="78"/>
  <c r="J126" i="79"/>
  <c r="J140" i="79"/>
  <c r="J111" i="77"/>
  <c r="J82" i="78"/>
  <c r="J141" i="77"/>
  <c r="J174" i="76"/>
  <c r="J101" i="75"/>
  <c r="J75" i="75"/>
  <c r="J91" i="78"/>
  <c r="J142" i="76"/>
  <c r="J80" i="76"/>
  <c r="N180" i="57"/>
  <c r="J34" i="81"/>
  <c r="J134" i="77"/>
  <c r="J164" i="76"/>
  <c r="J169" i="79"/>
  <c r="J145" i="75"/>
  <c r="J106" i="75"/>
  <c r="J117" i="78"/>
  <c r="J150" i="79"/>
  <c r="J90" i="82"/>
  <c r="J95" i="75"/>
  <c r="J108" i="76"/>
  <c r="J89" i="82"/>
  <c r="J76" i="77"/>
  <c r="J172" i="83"/>
  <c r="J92" i="75"/>
  <c r="N134" i="57"/>
  <c r="J179" i="79"/>
  <c r="J113" i="82"/>
  <c r="J147" i="79"/>
  <c r="J179" i="77"/>
  <c r="J91" i="77"/>
  <c r="J104" i="79"/>
  <c r="J100" i="76"/>
  <c r="J83" i="82"/>
  <c r="J171" i="76"/>
  <c r="J30" i="81"/>
  <c r="J32" i="75"/>
  <c r="L52" i="78"/>
  <c r="J105" i="81"/>
  <c r="J110" i="77"/>
  <c r="J135" i="76"/>
  <c r="N135" i="57"/>
  <c r="J102" i="75"/>
  <c r="L52" i="77"/>
  <c r="J178" i="81"/>
  <c r="J127" i="83"/>
  <c r="J123" i="77"/>
  <c r="J115" i="79"/>
  <c r="J145" i="77"/>
  <c r="J137" i="83"/>
  <c r="J79" i="75"/>
  <c r="J171" i="82"/>
  <c r="J151" i="77"/>
  <c r="J172" i="75"/>
  <c r="J76" i="78"/>
  <c r="J174" i="79"/>
  <c r="N110" i="58"/>
  <c r="N153" i="57"/>
  <c r="J131" i="76"/>
  <c r="J135" i="79"/>
  <c r="N134" i="58"/>
  <c r="N175" i="58"/>
  <c r="N92" i="57"/>
  <c r="J93" i="76"/>
  <c r="J171" i="75"/>
  <c r="N172" i="58"/>
  <c r="N107" i="57"/>
  <c r="N177" i="58"/>
  <c r="J117" i="79"/>
  <c r="J86" i="77"/>
  <c r="N147" i="58"/>
  <c r="N165" i="58"/>
  <c r="N175" i="57"/>
  <c r="J159" i="78"/>
  <c r="J141" i="81"/>
  <c r="N90" i="57"/>
  <c r="N179" i="57"/>
  <c r="N99" i="58"/>
  <c r="J123" i="81"/>
  <c r="J118" i="79"/>
  <c r="N150" i="57"/>
  <c r="J137" i="79"/>
  <c r="J148" i="77"/>
  <c r="J177" i="82"/>
  <c r="J128" i="76"/>
  <c r="J110" i="76"/>
  <c r="L53" i="77"/>
  <c r="J142" i="75"/>
  <c r="J113" i="76"/>
  <c r="J133" i="75"/>
  <c r="J77" i="78"/>
  <c r="J76" i="76"/>
  <c r="L50" i="78"/>
  <c r="J164" i="82"/>
  <c r="J97" i="77"/>
  <c r="J164" i="79"/>
  <c r="J155" i="82"/>
  <c r="J131" i="83"/>
  <c r="J104" i="75"/>
  <c r="J30" i="79"/>
  <c r="J111" i="78"/>
  <c r="J110" i="82"/>
  <c r="J75" i="76"/>
  <c r="J132" i="83"/>
  <c r="J111" i="75"/>
  <c r="J168" i="83"/>
  <c r="J31" i="75"/>
  <c r="J85" i="75"/>
  <c r="J153" i="82"/>
  <c r="J98" i="79"/>
  <c r="J158" i="76"/>
  <c r="J75" i="77"/>
  <c r="J129" i="78"/>
  <c r="J30" i="76"/>
  <c r="J128" i="79"/>
  <c r="J139" i="83"/>
  <c r="J136" i="77"/>
  <c r="J92" i="83"/>
  <c r="J130" i="83"/>
  <c r="J146" i="76"/>
  <c r="J159" i="81"/>
  <c r="J153" i="79"/>
  <c r="N98" i="57"/>
  <c r="J34" i="82"/>
  <c r="J122" i="77"/>
  <c r="J164" i="83"/>
  <c r="J114" i="77"/>
  <c r="J179" i="75"/>
  <c r="J169" i="77"/>
  <c r="J130" i="76"/>
  <c r="J159" i="76"/>
  <c r="J173" i="83"/>
  <c r="J135" i="77"/>
  <c r="L51" i="83"/>
  <c r="J80" i="82"/>
  <c r="L52" i="82"/>
  <c r="J95" i="79"/>
  <c r="N147" i="57"/>
  <c r="J116" i="79"/>
  <c r="L51" i="79"/>
  <c r="J75" i="79"/>
  <c r="J144" i="76"/>
  <c r="J178" i="75"/>
  <c r="J137" i="78"/>
  <c r="J178" i="77"/>
  <c r="J154" i="77"/>
  <c r="J176" i="76"/>
  <c r="J108" i="83"/>
  <c r="J87" i="79"/>
  <c r="J104" i="78"/>
  <c r="J179" i="82"/>
  <c r="J109" i="78"/>
  <c r="J90" i="75"/>
  <c r="N129" i="58"/>
  <c r="J100" i="81"/>
  <c r="J131" i="78"/>
  <c r="J80" i="77"/>
  <c r="J152" i="82"/>
  <c r="J93" i="77"/>
  <c r="J126" i="75"/>
  <c r="J174" i="78"/>
  <c r="J118" i="77"/>
  <c r="J93" i="79"/>
  <c r="J133" i="83"/>
  <c r="J115" i="78"/>
  <c r="J31" i="58"/>
  <c r="J113" i="77"/>
  <c r="J122" i="78"/>
  <c r="J108" i="82"/>
  <c r="N178" i="57"/>
  <c r="J110" i="75"/>
  <c r="J91" i="79"/>
  <c r="J116" i="81"/>
  <c r="J81" i="81"/>
  <c r="J93" i="75"/>
  <c r="J153" i="76"/>
  <c r="J102" i="82"/>
  <c r="J125" i="75"/>
  <c r="J81" i="75"/>
  <c r="J176" i="75"/>
  <c r="J87" i="82"/>
  <c r="J139" i="81"/>
  <c r="J103" i="77"/>
  <c r="J169" i="83"/>
  <c r="N185" i="58"/>
  <c r="J146" i="75"/>
  <c r="J141" i="82"/>
  <c r="J81" i="79"/>
  <c r="N186" i="57"/>
  <c r="N182" i="57"/>
  <c r="N164" i="57"/>
  <c r="J118" i="83"/>
  <c r="J94" i="77"/>
  <c r="N181" i="58"/>
  <c r="N138" i="58"/>
  <c r="N92" i="58"/>
  <c r="L53" i="78"/>
  <c r="J100" i="75"/>
  <c r="N158" i="57"/>
  <c r="N169" i="57"/>
  <c r="N155" i="58"/>
  <c r="J119" i="81"/>
  <c r="J127" i="78"/>
  <c r="N113" i="57"/>
  <c r="N93" i="58"/>
  <c r="N115" i="58"/>
  <c r="J152" i="77"/>
  <c r="J141" i="76"/>
  <c r="J108" i="79"/>
  <c r="J157" i="83"/>
  <c r="J124" i="83"/>
  <c r="J126" i="83"/>
  <c r="J139" i="79"/>
  <c r="J90" i="77"/>
  <c r="J152" i="76"/>
  <c r="J172" i="76"/>
  <c r="J146" i="79"/>
  <c r="J30" i="82"/>
  <c r="J155" i="76"/>
  <c r="J33" i="77"/>
  <c r="J166" i="82"/>
  <c r="J96" i="78"/>
  <c r="J108" i="81"/>
  <c r="J116" i="78"/>
  <c r="J119" i="76"/>
  <c r="J81" i="78"/>
  <c r="J175" i="76"/>
  <c r="J115" i="75"/>
  <c r="L54" i="81"/>
  <c r="J83" i="79"/>
  <c r="L50" i="82"/>
  <c r="J132" i="81"/>
  <c r="J79" i="79"/>
  <c r="J87" i="76"/>
  <c r="J116" i="75"/>
  <c r="J147" i="77"/>
  <c r="L50" i="81"/>
  <c r="J88" i="79"/>
  <c r="J91" i="82"/>
  <c r="J105" i="76"/>
  <c r="J76" i="82"/>
  <c r="J161" i="76"/>
  <c r="J168" i="79"/>
  <c r="J34" i="79"/>
  <c r="J163" i="78"/>
  <c r="J107" i="79"/>
  <c r="J134" i="78"/>
  <c r="N89" i="57"/>
  <c r="J140" i="77"/>
  <c r="J87" i="83"/>
  <c r="J30" i="83"/>
  <c r="J165" i="76"/>
  <c r="J110" i="83"/>
  <c r="J75" i="82"/>
  <c r="J162" i="77"/>
  <c r="J127" i="79"/>
  <c r="J132" i="78"/>
  <c r="J79" i="82"/>
  <c r="J96" i="76"/>
  <c r="J143" i="82"/>
  <c r="J82" i="83"/>
  <c r="J118" i="78"/>
  <c r="J31" i="82"/>
  <c r="N105" i="58"/>
  <c r="J163" i="81"/>
  <c r="J158" i="81"/>
  <c r="J137" i="77"/>
  <c r="J122" i="75"/>
  <c r="J132" i="77"/>
  <c r="L51" i="77"/>
  <c r="J88" i="77"/>
  <c r="J80" i="78"/>
  <c r="J30" i="75"/>
  <c r="J95" i="83"/>
  <c r="J32" i="81"/>
  <c r="J77" i="76"/>
  <c r="J105" i="77"/>
  <c r="J176" i="79"/>
  <c r="J118" i="76"/>
  <c r="N161" i="57"/>
  <c r="J167" i="83"/>
  <c r="J119" i="79"/>
  <c r="J119" i="82"/>
  <c r="J162" i="83"/>
  <c r="J99" i="76"/>
  <c r="J127" i="82"/>
  <c r="J115" i="76"/>
  <c r="L54" i="83"/>
  <c r="J31" i="57"/>
  <c r="J128" i="75"/>
  <c r="J31" i="77"/>
  <c r="J158" i="79"/>
  <c r="J75" i="83"/>
  <c r="J161" i="82"/>
  <c r="N165" i="57"/>
  <c r="J117" i="77"/>
  <c r="J136" i="78"/>
  <c r="J175" i="79"/>
  <c r="J134" i="83"/>
  <c r="J155" i="79"/>
  <c r="J164" i="77"/>
  <c r="L51" i="82"/>
  <c r="J108" i="77"/>
  <c r="J85" i="77"/>
  <c r="J167" i="76"/>
  <c r="J83" i="78"/>
  <c r="J153" i="81"/>
  <c r="J125" i="76"/>
  <c r="L52" i="79"/>
  <c r="J117" i="75"/>
  <c r="N131" i="58"/>
  <c r="J108" i="75"/>
  <c r="J151" i="82"/>
  <c r="J142" i="82"/>
  <c r="N109" i="57"/>
  <c r="N186" i="58"/>
  <c r="N166" i="58"/>
  <c r="J143" i="83"/>
  <c r="L53" i="79"/>
  <c r="N143" i="57"/>
  <c r="N156" i="58"/>
  <c r="N178" i="58"/>
  <c r="J102" i="76"/>
  <c r="J107" i="83"/>
  <c r="N109" i="58"/>
  <c r="N85" i="57"/>
  <c r="N99" i="57"/>
  <c r="J106" i="78"/>
  <c r="J130" i="75"/>
  <c r="L51" i="57"/>
  <c r="N174" i="57"/>
  <c r="N142" i="57"/>
  <c r="J176" i="82"/>
  <c r="J89" i="79"/>
  <c r="J99" i="79"/>
  <c r="J141" i="83"/>
  <c r="J129" i="81"/>
  <c r="J112" i="78"/>
  <c r="J173" i="82"/>
  <c r="J179" i="78"/>
  <c r="J177" i="83"/>
  <c r="J32" i="83"/>
  <c r="J101" i="78"/>
  <c r="L50" i="77"/>
  <c r="J130" i="78"/>
  <c r="J179" i="76"/>
  <c r="J81" i="82"/>
  <c r="J99" i="82"/>
  <c r="J176" i="81"/>
  <c r="J92" i="81"/>
  <c r="J80" i="75"/>
  <c r="J92" i="78"/>
  <c r="J130" i="82"/>
  <c r="J169" i="78"/>
  <c r="L53" i="75"/>
  <c r="J87" i="75"/>
  <c r="J32" i="78"/>
  <c r="J103" i="76"/>
  <c r="J124" i="81"/>
  <c r="J75" i="78"/>
  <c r="J118" i="81"/>
  <c r="J150" i="82"/>
  <c r="J122" i="76"/>
  <c r="J170" i="81"/>
  <c r="J84" i="75"/>
  <c r="J150" i="81"/>
  <c r="J130" i="79"/>
  <c r="J139" i="75"/>
  <c r="J88" i="78"/>
  <c r="J89" i="75"/>
  <c r="J33" i="81"/>
  <c r="J172" i="82"/>
  <c r="J118" i="75"/>
  <c r="N150" i="58"/>
  <c r="J97" i="76"/>
  <c r="J168" i="81"/>
  <c r="J103" i="82"/>
  <c r="J98" i="77"/>
  <c r="J78" i="77"/>
  <c r="J134" i="79"/>
  <c r="J120" i="77"/>
  <c r="J117" i="76"/>
  <c r="J169" i="82"/>
  <c r="J31" i="81"/>
  <c r="J127" i="76"/>
  <c r="J118" i="82"/>
  <c r="J123" i="76"/>
  <c r="J167" i="81"/>
  <c r="J129" i="76"/>
  <c r="N101" i="57"/>
  <c r="J135" i="78"/>
  <c r="J115" i="83"/>
  <c r="J133" i="79"/>
  <c r="J129" i="82"/>
  <c r="J109" i="81"/>
  <c r="J156" i="78"/>
  <c r="J143" i="78"/>
  <c r="J106" i="82"/>
  <c r="J81" i="83"/>
  <c r="J155" i="83"/>
  <c r="J139" i="76"/>
  <c r="J168" i="75"/>
  <c r="J157" i="77"/>
  <c r="J105" i="83"/>
  <c r="J147" i="76"/>
  <c r="N85" i="58"/>
  <c r="J154" i="83"/>
  <c r="L51" i="75"/>
  <c r="J154" i="81"/>
  <c r="J170" i="82"/>
  <c r="J34" i="83"/>
  <c r="J85" i="82"/>
  <c r="J153" i="75"/>
  <c r="J135" i="81"/>
  <c r="J83" i="81"/>
  <c r="J156" i="76"/>
  <c r="J165" i="75"/>
  <c r="J121" i="78"/>
  <c r="J170" i="79"/>
  <c r="J30" i="78"/>
  <c r="N145" i="57"/>
  <c r="J166" i="79"/>
  <c r="J152" i="79"/>
  <c r="J104" i="82"/>
  <c r="J104" i="81"/>
  <c r="J178" i="82"/>
  <c r="J34" i="77"/>
  <c r="J167" i="77"/>
  <c r="J124" i="76"/>
  <c r="J162" i="78"/>
  <c r="J124" i="79"/>
  <c r="J90" i="83"/>
  <c r="J94" i="76"/>
  <c r="J112" i="77"/>
  <c r="J119" i="83"/>
  <c r="J160" i="78"/>
  <c r="N151" i="57"/>
  <c r="J94" i="83"/>
  <c r="J140" i="76"/>
  <c r="N170" i="57"/>
  <c r="N189" i="57"/>
  <c r="N177" i="57"/>
  <c r="N167" i="58"/>
  <c r="J139" i="82"/>
  <c r="J127" i="81"/>
  <c r="N146" i="58"/>
  <c r="N91" i="58"/>
  <c r="N98" i="58"/>
  <c r="J168" i="82"/>
  <c r="J86" i="75"/>
  <c r="N100" i="58"/>
  <c r="N128" i="57"/>
  <c r="N90" i="58"/>
  <c r="J99" i="78"/>
  <c r="J106" i="76"/>
  <c r="N152" i="58"/>
  <c r="N97" i="58"/>
  <c r="N120" i="57"/>
  <c r="J108" i="78"/>
  <c r="J140" i="83"/>
  <c r="J178" i="76"/>
  <c r="J122" i="79"/>
  <c r="J89" i="77"/>
  <c r="J140" i="82"/>
  <c r="J142" i="78"/>
  <c r="J152" i="78"/>
  <c r="J114" i="83"/>
  <c r="J77" i="82"/>
  <c r="J131" i="79"/>
  <c r="J33" i="57"/>
  <c r="J100" i="78"/>
  <c r="J166" i="75"/>
  <c r="J165" i="81"/>
  <c r="J161" i="77"/>
  <c r="J81" i="77"/>
  <c r="J154" i="75"/>
  <c r="J123" i="83"/>
  <c r="J138" i="76"/>
  <c r="J87" i="78"/>
  <c r="L54" i="75"/>
  <c r="J161" i="79"/>
  <c r="J149" i="81"/>
  <c r="J136" i="76"/>
  <c r="J131" i="81"/>
  <c r="J175" i="77"/>
  <c r="J77" i="75"/>
  <c r="J121" i="75"/>
  <c r="J132" i="79"/>
  <c r="J82" i="76"/>
  <c r="J127" i="75"/>
  <c r="J176" i="83"/>
  <c r="J147" i="82"/>
  <c r="J95" i="76"/>
  <c r="J109" i="83"/>
  <c r="J115" i="81"/>
  <c r="J135" i="83"/>
  <c r="J138" i="79"/>
  <c r="J98" i="82"/>
  <c r="J163" i="82"/>
  <c r="J134" i="76"/>
  <c r="N145" i="58"/>
  <c r="J84" i="76"/>
  <c r="J157" i="81"/>
  <c r="J79" i="77"/>
  <c r="J177" i="76"/>
  <c r="J166" i="77"/>
  <c r="J148" i="75"/>
  <c r="J76" i="81"/>
  <c r="J173" i="77"/>
  <c r="J145" i="76"/>
  <c r="J79" i="83"/>
  <c r="J106" i="81"/>
  <c r="J167" i="78"/>
  <c r="J120" i="78"/>
  <c r="J86" i="82"/>
  <c r="J85" i="81"/>
  <c r="L50" i="57"/>
  <c r="J162" i="79"/>
  <c r="J124" i="75"/>
  <c r="J116" i="76"/>
  <c r="J122" i="81"/>
  <c r="J130" i="77"/>
  <c r="J75" i="81"/>
  <c r="J32" i="58"/>
  <c r="L54" i="82"/>
  <c r="J114" i="76"/>
  <c r="J111" i="83"/>
  <c r="J146" i="83"/>
  <c r="J88" i="76"/>
  <c r="J148" i="81"/>
  <c r="J149" i="79"/>
  <c r="J82" i="77"/>
  <c r="N140" i="58"/>
  <c r="J156" i="83"/>
  <c r="J162" i="75"/>
  <c r="J90" i="81"/>
  <c r="J143" i="81"/>
  <c r="J89" i="83"/>
  <c r="J82" i="81"/>
  <c r="J138" i="77"/>
  <c r="J32" i="77"/>
  <c r="J156" i="77"/>
  <c r="J121" i="77"/>
  <c r="J33" i="58"/>
  <c r="J101" i="76"/>
  <c r="J131" i="82"/>
  <c r="J93" i="82"/>
  <c r="N187" i="57"/>
  <c r="J136" i="82"/>
  <c r="J83" i="75"/>
  <c r="J107" i="78"/>
  <c r="J136" i="75"/>
  <c r="J97" i="82"/>
  <c r="J95" i="78"/>
  <c r="J88" i="75"/>
  <c r="J116" i="83"/>
  <c r="J89" i="81"/>
  <c r="J144" i="77"/>
  <c r="J136" i="81"/>
  <c r="J80" i="81"/>
  <c r="J103" i="83"/>
  <c r="J166" i="78"/>
  <c r="J167" i="79"/>
  <c r="L50" i="58"/>
  <c r="J153" i="77"/>
  <c r="J84" i="83"/>
  <c r="N108" i="58"/>
  <c r="N104" i="57"/>
  <c r="N86" i="58"/>
  <c r="N180" i="58"/>
  <c r="J110" i="78"/>
  <c r="J31" i="83"/>
  <c r="N184" i="58"/>
  <c r="N171" i="57"/>
  <c r="N184" i="57"/>
  <c r="J97" i="78"/>
  <c r="J100" i="83"/>
  <c r="N117" i="58"/>
  <c r="N127" i="57"/>
  <c r="N94" i="57"/>
  <c r="J128" i="81"/>
  <c r="J102" i="79"/>
  <c r="N121" i="58"/>
  <c r="N157" i="58"/>
  <c r="N143" i="58"/>
  <c r="J143" i="77"/>
  <c r="J151" i="81"/>
  <c r="N189" i="58"/>
  <c r="N188" i="57"/>
  <c r="N160" i="57"/>
  <c r="J92" i="79"/>
  <c r="J97" i="79"/>
  <c r="J157" i="76"/>
  <c r="N154" i="58"/>
  <c r="N168" i="57"/>
  <c r="J33" i="83"/>
  <c r="J91" i="75"/>
  <c r="J96" i="82"/>
  <c r="N158" i="58"/>
  <c r="N181" i="57"/>
  <c r="J93" i="83"/>
  <c r="J142" i="81"/>
  <c r="N132" i="58"/>
  <c r="N182" i="58"/>
  <c r="N119" i="58"/>
  <c r="N144" i="58"/>
  <c r="J168" i="77"/>
  <c r="N167" i="57"/>
  <c r="J168" i="78"/>
  <c r="N173" i="58"/>
  <c r="N115" i="57"/>
  <c r="N162" i="57"/>
  <c r="J144" i="82"/>
  <c r="J104" i="83"/>
  <c r="N171" i="58"/>
  <c r="N111" i="58"/>
  <c r="N103" i="58"/>
  <c r="J90" i="78"/>
  <c r="J140" i="81"/>
  <c r="N135" i="58"/>
  <c r="N111" i="57"/>
  <c r="N168" i="58"/>
  <c r="J150" i="83"/>
  <c r="J33" i="79"/>
  <c r="N124" i="57"/>
  <c r="N141" i="57"/>
  <c r="N157" i="57"/>
  <c r="J111" i="76"/>
  <c r="N95" i="57"/>
  <c r="J113" i="75"/>
  <c r="J32" i="82"/>
  <c r="N93" i="57"/>
  <c r="N133" i="58"/>
  <c r="N142" i="58"/>
  <c r="J160" i="75"/>
  <c r="J102" i="81"/>
  <c r="N127" i="58"/>
  <c r="N152" i="57"/>
  <c r="N122" i="58"/>
  <c r="J174" i="83"/>
  <c r="J104" i="77"/>
  <c r="L53" i="57"/>
  <c r="N153" i="58"/>
  <c r="N187" i="58"/>
  <c r="J140" i="78"/>
  <c r="J112" i="81"/>
  <c r="N179" i="58"/>
  <c r="J179" i="83"/>
  <c r="N132" i="57"/>
  <c r="J98" i="78"/>
  <c r="N166" i="57"/>
  <c r="N112" i="58"/>
  <c r="N149" i="58"/>
  <c r="J86" i="83"/>
  <c r="J134" i="75"/>
  <c r="N103" i="57"/>
  <c r="N116" i="57"/>
  <c r="N176" i="57"/>
  <c r="J78" i="75"/>
  <c r="J163" i="75"/>
  <c r="N123" i="58"/>
  <c r="N87" i="57"/>
  <c r="N89" i="58"/>
  <c r="J166" i="83"/>
  <c r="J129" i="77"/>
  <c r="N146" i="57"/>
  <c r="J161" i="75"/>
  <c r="N126" i="57"/>
  <c r="J84" i="81"/>
  <c r="N123" i="57"/>
  <c r="N140" i="57"/>
  <c r="N183" i="57"/>
  <c r="J165" i="83"/>
  <c r="J100" i="82"/>
  <c r="N163" i="58"/>
  <c r="N148" i="58"/>
  <c r="N149" i="57"/>
  <c r="J32" i="76"/>
  <c r="J82" i="75"/>
  <c r="N118" i="58"/>
  <c r="N183" i="58"/>
  <c r="L51" i="78"/>
  <c r="J158" i="82"/>
  <c r="J85" i="79"/>
  <c r="N188" i="58"/>
  <c r="J148" i="82"/>
  <c r="N119" i="57"/>
  <c r="J161" i="83"/>
  <c r="J106" i="77"/>
  <c r="N108" i="57"/>
  <c r="N139" i="57"/>
  <c r="N97" i="57"/>
  <c r="J157" i="75"/>
  <c r="J155" i="77"/>
  <c r="N106" i="58"/>
  <c r="N112" i="57"/>
  <c r="N86" i="57"/>
  <c r="J120" i="79"/>
  <c r="J158" i="83"/>
  <c r="N120" i="58"/>
  <c r="N170" i="58"/>
  <c r="L52" i="75"/>
  <c r="J92" i="76"/>
  <c r="N141" i="58"/>
  <c r="N130" i="57"/>
  <c r="J149" i="75"/>
  <c r="N128" i="58"/>
  <c r="N91" i="57"/>
  <c r="N94" i="58"/>
  <c r="N137" i="58"/>
  <c r="N154" i="57"/>
  <c r="J153" i="83"/>
  <c r="L53" i="81"/>
  <c r="N121" i="57"/>
  <c r="N124" i="58"/>
  <c r="N107" i="58"/>
  <c r="J144" i="78"/>
  <c r="J174" i="82"/>
  <c r="N155" i="57"/>
  <c r="N148" i="57"/>
  <c r="J29" i="58"/>
  <c r="J149" i="77"/>
  <c r="N118" i="57"/>
  <c r="L52" i="58"/>
  <c r="J33" i="82"/>
  <c r="N155" i="52"/>
  <c r="N126" i="52"/>
  <c r="N120" i="52"/>
  <c r="N164" i="52"/>
  <c r="N107" i="52"/>
  <c r="N131" i="52"/>
  <c r="N143" i="52"/>
  <c r="N97" i="52"/>
  <c r="N160" i="52"/>
  <c r="N145" i="52"/>
  <c r="N109" i="52"/>
  <c r="N177" i="52"/>
  <c r="N114" i="52"/>
  <c r="N183" i="52"/>
  <c r="N103" i="52"/>
  <c r="N179" i="52"/>
  <c r="N136" i="52"/>
  <c r="N186" i="52"/>
  <c r="N178" i="52"/>
  <c r="N172" i="52"/>
  <c r="N121" i="52"/>
  <c r="N187" i="52"/>
  <c r="J30" i="52"/>
  <c r="N94" i="52"/>
  <c r="N189" i="52"/>
  <c r="N117" i="52"/>
  <c r="N96" i="52"/>
  <c r="N89" i="52"/>
  <c r="N137" i="52"/>
  <c r="N125" i="52"/>
  <c r="N176" i="52"/>
  <c r="N91" i="52"/>
  <c r="N158" i="52"/>
  <c r="N151" i="52"/>
  <c r="N150" i="52"/>
  <c r="N153" i="52"/>
  <c r="N152" i="52"/>
  <c r="N133" i="52"/>
  <c r="N116" i="52"/>
  <c r="N118" i="52"/>
  <c r="N115" i="52"/>
  <c r="N159" i="52"/>
  <c r="N149" i="52"/>
  <c r="N163" i="52"/>
  <c r="N119" i="52"/>
  <c r="N130" i="52"/>
  <c r="N104" i="52"/>
  <c r="N184" i="52"/>
  <c r="N170" i="52"/>
  <c r="N108" i="52"/>
  <c r="N105" i="52"/>
  <c r="N142" i="52"/>
  <c r="N174" i="52"/>
  <c r="N161" i="52"/>
  <c r="N175" i="52"/>
  <c r="N122" i="52"/>
  <c r="N138" i="52"/>
  <c r="J31" i="52"/>
  <c r="N106" i="52"/>
  <c r="N168" i="52"/>
  <c r="N127" i="52"/>
  <c r="N92" i="52"/>
  <c r="N110" i="52"/>
  <c r="N90" i="52"/>
  <c r="N134" i="52"/>
  <c r="N157" i="52"/>
  <c r="N182" i="52"/>
  <c r="N162" i="52"/>
  <c r="N139" i="52"/>
  <c r="N95" i="52"/>
  <c r="N101" i="52"/>
  <c r="N112" i="52"/>
  <c r="N171" i="52"/>
  <c r="J33" i="52"/>
  <c r="N188" i="52"/>
  <c r="N146" i="52"/>
  <c r="N123" i="52"/>
  <c r="N140" i="52"/>
  <c r="N181" i="52"/>
  <c r="J32" i="52"/>
  <c r="N141" i="52"/>
  <c r="N129" i="52"/>
  <c r="N156" i="52"/>
  <c r="N102" i="52"/>
  <c r="N165" i="52"/>
  <c r="N144" i="52"/>
  <c r="N173" i="52"/>
  <c r="N166" i="52"/>
  <c r="N128" i="52"/>
  <c r="N169" i="52"/>
  <c r="N93" i="52"/>
  <c r="N99" i="52"/>
  <c r="N148" i="52"/>
  <c r="N167" i="52"/>
  <c r="N111" i="52"/>
  <c r="J29" i="52"/>
  <c r="N100" i="52"/>
  <c r="N113" i="52"/>
  <c r="N135" i="52"/>
  <c r="N147" i="52"/>
  <c r="N185" i="52"/>
  <c r="N98" i="52"/>
  <c r="N180" i="52"/>
  <c r="N132" i="52"/>
  <c r="N154" i="52"/>
  <c r="N124" i="52"/>
  <c r="E118" i="57" l="1"/>
  <c r="O149" i="77"/>
  <c r="AA149" i="77"/>
  <c r="S149" i="77"/>
  <c r="W149" i="77"/>
  <c r="AE149" i="77"/>
  <c r="K149" i="77"/>
  <c r="E148" i="57"/>
  <c r="E155" i="57"/>
  <c r="O174" i="82"/>
  <c r="K174" i="82"/>
  <c r="AE174" i="82"/>
  <c r="S174" i="82"/>
  <c r="AA174" i="82"/>
  <c r="W174" i="82"/>
  <c r="S144" i="78"/>
  <c r="O144" i="78"/>
  <c r="AI144" i="78"/>
  <c r="AM144" i="78"/>
  <c r="W144" i="78"/>
  <c r="K144" i="78"/>
  <c r="AA144" i="78"/>
  <c r="AE144" i="78"/>
  <c r="E107" i="58"/>
  <c r="E124" i="58"/>
  <c r="E121" i="57"/>
  <c r="R204" i="81"/>
  <c r="S204" i="81" s="1"/>
  <c r="N204" i="81"/>
  <c r="O204" i="81" s="1"/>
  <c r="T204" i="81"/>
  <c r="U204" i="81" s="1"/>
  <c r="L204" i="81"/>
  <c r="J204" i="81"/>
  <c r="K204" i="81" s="1"/>
  <c r="F204" i="81"/>
  <c r="G204" i="81" s="1"/>
  <c r="H204" i="81"/>
  <c r="P204" i="81"/>
  <c r="Q204" i="81" s="1"/>
  <c r="S153" i="83"/>
  <c r="O153" i="83"/>
  <c r="W153" i="83"/>
  <c r="AE153" i="83"/>
  <c r="AA153" i="83"/>
  <c r="K153" i="83"/>
  <c r="E154" i="57"/>
  <c r="E137" i="58"/>
  <c r="E94" i="58"/>
  <c r="E91" i="57"/>
  <c r="E128" i="58"/>
  <c r="AE149" i="75"/>
  <c r="AM149" i="75"/>
  <c r="O149" i="75"/>
  <c r="AJ149" i="75" s="1"/>
  <c r="AK149" i="75" s="1"/>
  <c r="AL149" i="75" s="1"/>
  <c r="AA149" i="75"/>
  <c r="K149" i="75"/>
  <c r="S149" i="75"/>
  <c r="W149" i="75"/>
  <c r="E130" i="57"/>
  <c r="E141" i="58"/>
  <c r="AE92" i="76"/>
  <c r="AF92" i="76" s="1"/>
  <c r="AG92" i="76" s="1"/>
  <c r="AH92" i="76" s="1"/>
  <c r="S92" i="76"/>
  <c r="T92" i="76" s="1"/>
  <c r="U92" i="76" s="1"/>
  <c r="V92" i="76" s="1"/>
  <c r="O92" i="76"/>
  <c r="P92" i="76" s="1"/>
  <c r="Q92" i="76" s="1"/>
  <c r="R92" i="76" s="1"/>
  <c r="AA92" i="76"/>
  <c r="AB92" i="76" s="1"/>
  <c r="AC92" i="76" s="1"/>
  <c r="AD92" i="76" s="1"/>
  <c r="K92" i="76"/>
  <c r="L92" i="76" s="1"/>
  <c r="M92" i="76" s="1"/>
  <c r="N92" i="76" s="1"/>
  <c r="W92" i="76"/>
  <c r="X92" i="76" s="1"/>
  <c r="Y92" i="76" s="1"/>
  <c r="Z92" i="76" s="1"/>
  <c r="P203" i="75"/>
  <c r="Q203" i="75" s="1"/>
  <c r="L203" i="75"/>
  <c r="H203" i="75"/>
  <c r="I203" i="75" s="1"/>
  <c r="F203" i="75"/>
  <c r="N203" i="75"/>
  <c r="J203" i="75"/>
  <c r="K203" i="75" s="1"/>
  <c r="E170" i="58"/>
  <c r="E120" i="58"/>
  <c r="AE158" i="83"/>
  <c r="AA158" i="83"/>
  <c r="S158" i="83"/>
  <c r="K158" i="83"/>
  <c r="O158" i="83"/>
  <c r="W158" i="83"/>
  <c r="O120" i="79"/>
  <c r="K120" i="79"/>
  <c r="W120" i="79"/>
  <c r="S120" i="79"/>
  <c r="AA120" i="79"/>
  <c r="AE120" i="79"/>
  <c r="E86" i="57"/>
  <c r="E112" i="57"/>
  <c r="E106" i="58"/>
  <c r="W155" i="77"/>
  <c r="S155" i="77"/>
  <c r="AA155" i="77"/>
  <c r="O155" i="77"/>
  <c r="AE155" i="77"/>
  <c r="K155" i="77"/>
  <c r="O157" i="75"/>
  <c r="AJ157" i="75" s="1"/>
  <c r="AK157" i="75" s="1"/>
  <c r="AL157" i="75" s="1"/>
  <c r="S157" i="75"/>
  <c r="AE157" i="75"/>
  <c r="AM157" i="75"/>
  <c r="W157" i="75"/>
  <c r="AA157" i="75"/>
  <c r="K157" i="75"/>
  <c r="E97" i="57"/>
  <c r="E139" i="57"/>
  <c r="E108" i="57"/>
  <c r="AA106" i="77"/>
  <c r="AE106" i="77"/>
  <c r="O106" i="77"/>
  <c r="K106" i="77"/>
  <c r="S106" i="77"/>
  <c r="W106" i="77"/>
  <c r="K161" i="83"/>
  <c r="AA161" i="83"/>
  <c r="AE161" i="83"/>
  <c r="S161" i="83"/>
  <c r="O161" i="83"/>
  <c r="W161" i="83"/>
  <c r="E119" i="57"/>
  <c r="O148" i="82"/>
  <c r="K148" i="82"/>
  <c r="AA148" i="82"/>
  <c r="S148" i="82"/>
  <c r="W148" i="82"/>
  <c r="AE148" i="82"/>
  <c r="E188" i="58"/>
  <c r="O85" i="79"/>
  <c r="P85" i="79" s="1"/>
  <c r="Q85" i="79" s="1"/>
  <c r="R85" i="79" s="1"/>
  <c r="S85" i="79"/>
  <c r="T85" i="79" s="1"/>
  <c r="U85" i="79" s="1"/>
  <c r="V85" i="79" s="1"/>
  <c r="W85" i="79"/>
  <c r="X85" i="79" s="1"/>
  <c r="Y85" i="79" s="1"/>
  <c r="Z85" i="79" s="1"/>
  <c r="AA85" i="79"/>
  <c r="AB85" i="79" s="1"/>
  <c r="AC85" i="79" s="1"/>
  <c r="AD85" i="79" s="1"/>
  <c r="AE85" i="79"/>
  <c r="AF85" i="79" s="1"/>
  <c r="AG85" i="79" s="1"/>
  <c r="AH85" i="79" s="1"/>
  <c r="K85" i="79"/>
  <c r="L85" i="79" s="1"/>
  <c r="M85" i="79" s="1"/>
  <c r="N85" i="79" s="1"/>
  <c r="AA158" i="82"/>
  <c r="K158" i="82"/>
  <c r="AE158" i="82"/>
  <c r="W158" i="82"/>
  <c r="O158" i="82"/>
  <c r="S158" i="82"/>
  <c r="T202" i="78"/>
  <c r="U202" i="78" s="1"/>
  <c r="H202" i="78"/>
  <c r="I202" i="78" s="1"/>
  <c r="J202" i="78"/>
  <c r="R202" i="78"/>
  <c r="S202" i="78" s="1"/>
  <c r="N202" i="78"/>
  <c r="P202" i="78"/>
  <c r="F202" i="78"/>
  <c r="G202" i="78" s="1"/>
  <c r="L202" i="78"/>
  <c r="M202" i="78" s="1"/>
  <c r="E183" i="58"/>
  <c r="E118" i="58"/>
  <c r="AE82" i="75"/>
  <c r="AF82" i="75" s="1"/>
  <c r="AG82" i="75" s="1"/>
  <c r="AH82" i="75" s="1"/>
  <c r="K82" i="75"/>
  <c r="L82" i="75" s="1"/>
  <c r="M82" i="75" s="1"/>
  <c r="N82" i="75" s="1"/>
  <c r="O82" i="75"/>
  <c r="S82" i="75"/>
  <c r="T82" i="75" s="1"/>
  <c r="U82" i="75" s="1"/>
  <c r="V82" i="75" s="1"/>
  <c r="W82" i="75"/>
  <c r="X82" i="75" s="1"/>
  <c r="Y82" i="75" s="1"/>
  <c r="Z82" i="75" s="1"/>
  <c r="AA82" i="75"/>
  <c r="AB82" i="75" s="1"/>
  <c r="AC82" i="75" s="1"/>
  <c r="AD82" i="75" s="1"/>
  <c r="AM82" i="75"/>
  <c r="U65" i="76"/>
  <c r="L65" i="76"/>
  <c r="I65" i="76"/>
  <c r="O65" i="76"/>
  <c r="R65" i="76"/>
  <c r="F65" i="76"/>
  <c r="E149" i="57"/>
  <c r="E148" i="58"/>
  <c r="E163" i="58"/>
  <c r="S100" i="82"/>
  <c r="AA100" i="82"/>
  <c r="K100" i="82"/>
  <c r="AE100" i="82"/>
  <c r="O100" i="82"/>
  <c r="W100" i="82"/>
  <c r="AE165" i="83"/>
  <c r="K165" i="83"/>
  <c r="W165" i="83"/>
  <c r="O165" i="83"/>
  <c r="AA165" i="83"/>
  <c r="S165" i="83"/>
  <c r="E183" i="57"/>
  <c r="E140" i="57"/>
  <c r="E123" i="57"/>
  <c r="K84" i="81"/>
  <c r="L84" i="81" s="1"/>
  <c r="M84" i="81" s="1"/>
  <c r="N84" i="81" s="1"/>
  <c r="W84" i="81"/>
  <c r="X84" i="81" s="1"/>
  <c r="Y84" i="81" s="1"/>
  <c r="Z84" i="81" s="1"/>
  <c r="AI84" i="81"/>
  <c r="AJ84" i="81" s="1"/>
  <c r="AK84" i="81" s="1"/>
  <c r="AL84" i="81" s="1"/>
  <c r="O84" i="81"/>
  <c r="P84" i="81" s="1"/>
  <c r="Q84" i="81" s="1"/>
  <c r="R84" i="81" s="1"/>
  <c r="AA84" i="81"/>
  <c r="AB84" i="81" s="1"/>
  <c r="AC84" i="81" s="1"/>
  <c r="AD84" i="81" s="1"/>
  <c r="AM84" i="81"/>
  <c r="AN84" i="81" s="1"/>
  <c r="AO84" i="81" s="1"/>
  <c r="AP84" i="81" s="1"/>
  <c r="AE84" i="81"/>
  <c r="AF84" i="81" s="1"/>
  <c r="AG84" i="81" s="1"/>
  <c r="AH84" i="81" s="1"/>
  <c r="S84" i="81"/>
  <c r="T84" i="81" s="1"/>
  <c r="U84" i="81" s="1"/>
  <c r="V84" i="81" s="1"/>
  <c r="E126" i="57"/>
  <c r="AM161" i="75"/>
  <c r="AA161" i="75"/>
  <c r="K161" i="75"/>
  <c r="W161" i="75"/>
  <c r="S161" i="75"/>
  <c r="O161" i="75"/>
  <c r="AJ161" i="75" s="1"/>
  <c r="AK161" i="75" s="1"/>
  <c r="AL161" i="75" s="1"/>
  <c r="AE161" i="75"/>
  <c r="E146" i="57"/>
  <c r="K129" i="77"/>
  <c r="AE129" i="77"/>
  <c r="S129" i="77"/>
  <c r="W129" i="77"/>
  <c r="AA129" i="77"/>
  <c r="O129" i="77"/>
  <c r="S166" i="83"/>
  <c r="AA166" i="83"/>
  <c r="W166" i="83"/>
  <c r="K166" i="83"/>
  <c r="AE166" i="83"/>
  <c r="O166" i="83"/>
  <c r="E89" i="58"/>
  <c r="E87" i="57"/>
  <c r="E123" i="58"/>
  <c r="O163" i="75"/>
  <c r="AJ163" i="75" s="1"/>
  <c r="AK163" i="75" s="1"/>
  <c r="AL163" i="75" s="1"/>
  <c r="AA163" i="75"/>
  <c r="AM163" i="75"/>
  <c r="S163" i="75"/>
  <c r="K163" i="75"/>
  <c r="W163" i="75"/>
  <c r="AE163" i="75"/>
  <c r="AA78" i="75"/>
  <c r="AB78" i="75" s="1"/>
  <c r="AC78" i="75" s="1"/>
  <c r="S78" i="75"/>
  <c r="T78" i="75" s="1"/>
  <c r="U78" i="75" s="1"/>
  <c r="V78" i="75" s="1"/>
  <c r="O78" i="75"/>
  <c r="W78" i="75"/>
  <c r="X78" i="75" s="1"/>
  <c r="Y78" i="75" s="1"/>
  <c r="AE78" i="75"/>
  <c r="AF78" i="75" s="1"/>
  <c r="AG78" i="75" s="1"/>
  <c r="AH78" i="75" s="1"/>
  <c r="AM78" i="75"/>
  <c r="K78" i="75"/>
  <c r="L78" i="75" s="1"/>
  <c r="M78" i="75" s="1"/>
  <c r="E176" i="57"/>
  <c r="E116" i="57"/>
  <c r="E103" i="57"/>
  <c r="K134" i="75"/>
  <c r="S134" i="75"/>
  <c r="AM134" i="75"/>
  <c r="W134" i="75"/>
  <c r="O134" i="75"/>
  <c r="AJ134" i="75" s="1"/>
  <c r="AK134" i="75" s="1"/>
  <c r="AL134" i="75" s="1"/>
  <c r="AE134" i="75"/>
  <c r="AA134" i="75"/>
  <c r="W86" i="83"/>
  <c r="X86" i="83" s="1"/>
  <c r="Y86" i="83" s="1"/>
  <c r="Z86" i="83" s="1"/>
  <c r="K86" i="83"/>
  <c r="L86" i="83" s="1"/>
  <c r="M86" i="83" s="1"/>
  <c r="N86" i="83" s="1"/>
  <c r="AE86" i="83"/>
  <c r="AF86" i="83" s="1"/>
  <c r="AG86" i="83" s="1"/>
  <c r="AH86" i="83" s="1"/>
  <c r="S86" i="83"/>
  <c r="T86" i="83" s="1"/>
  <c r="U86" i="83" s="1"/>
  <c r="V86" i="83" s="1"/>
  <c r="O86" i="83"/>
  <c r="P86" i="83" s="1"/>
  <c r="Q86" i="83" s="1"/>
  <c r="R86" i="83" s="1"/>
  <c r="AA86" i="83"/>
  <c r="AB86" i="83" s="1"/>
  <c r="AC86" i="83" s="1"/>
  <c r="AD86" i="83" s="1"/>
  <c r="E149" i="58"/>
  <c r="E112" i="58"/>
  <c r="E166" i="57"/>
  <c r="AM98" i="78"/>
  <c r="S98" i="78"/>
  <c r="W98" i="78"/>
  <c r="AA98" i="78"/>
  <c r="O98" i="78"/>
  <c r="AI98" i="78"/>
  <c r="AE98" i="78"/>
  <c r="K98" i="78"/>
  <c r="E132" i="57"/>
  <c r="K179" i="83"/>
  <c r="W179" i="83"/>
  <c r="O179" i="83"/>
  <c r="S179" i="83"/>
  <c r="AE179" i="83"/>
  <c r="AA179" i="83"/>
  <c r="E179" i="58"/>
  <c r="O112" i="81"/>
  <c r="K112" i="81"/>
  <c r="AA112" i="81"/>
  <c r="AM112" i="81"/>
  <c r="AI112" i="81"/>
  <c r="AE112" i="81"/>
  <c r="W112" i="81"/>
  <c r="S112" i="81"/>
  <c r="O140" i="78"/>
  <c r="W140" i="78"/>
  <c r="S140" i="78"/>
  <c r="AI140" i="78"/>
  <c r="AA140" i="78"/>
  <c r="AE140" i="78"/>
  <c r="AM140" i="78"/>
  <c r="K140" i="78"/>
  <c r="E187" i="58"/>
  <c r="E153" i="58"/>
  <c r="AA104" i="77"/>
  <c r="AE104" i="77"/>
  <c r="W104" i="77"/>
  <c r="K104" i="77"/>
  <c r="O104" i="77"/>
  <c r="S104" i="77"/>
  <c r="AE174" i="83"/>
  <c r="S174" i="83"/>
  <c r="O174" i="83"/>
  <c r="AA174" i="83"/>
  <c r="K174" i="83"/>
  <c r="W174" i="83"/>
  <c r="E122" i="58"/>
  <c r="E152" i="57"/>
  <c r="E127" i="58"/>
  <c r="O102" i="81"/>
  <c r="S102" i="81"/>
  <c r="AI102" i="81"/>
  <c r="AA102" i="81"/>
  <c r="AE102" i="81"/>
  <c r="K102" i="81"/>
  <c r="AM102" i="81"/>
  <c r="W102" i="81"/>
  <c r="AM160" i="75"/>
  <c r="S160" i="75"/>
  <c r="AA160" i="75"/>
  <c r="AE160" i="75"/>
  <c r="K160" i="75"/>
  <c r="W160" i="75"/>
  <c r="O160" i="75"/>
  <c r="AJ160" i="75" s="1"/>
  <c r="AK160" i="75" s="1"/>
  <c r="AL160" i="75" s="1"/>
  <c r="E142" i="58"/>
  <c r="E133" i="58"/>
  <c r="E93" i="57"/>
  <c r="U65" i="82"/>
  <c r="R65" i="82"/>
  <c r="O65" i="82"/>
  <c r="I65" i="82"/>
  <c r="F65" i="82"/>
  <c r="L65" i="82"/>
  <c r="O113" i="75"/>
  <c r="AJ113" i="75" s="1"/>
  <c r="AK113" i="75" s="1"/>
  <c r="AL113" i="75" s="1"/>
  <c r="W113" i="75"/>
  <c r="AM113" i="75"/>
  <c r="AA113" i="75"/>
  <c r="S113" i="75"/>
  <c r="K113" i="75"/>
  <c r="AE113" i="75"/>
  <c r="E95" i="57"/>
  <c r="O111" i="76"/>
  <c r="S111" i="76"/>
  <c r="AE111" i="76"/>
  <c r="AA111" i="76"/>
  <c r="K111" i="76"/>
  <c r="W111" i="76"/>
  <c r="E157" i="57"/>
  <c r="E141" i="57"/>
  <c r="E124" i="57"/>
  <c r="AE150" i="83"/>
  <c r="K150" i="83"/>
  <c r="W150" i="83"/>
  <c r="S150" i="83"/>
  <c r="AA150" i="83"/>
  <c r="O150" i="83"/>
  <c r="E168" i="58"/>
  <c r="E111" i="57"/>
  <c r="E135" i="58"/>
  <c r="W140" i="81"/>
  <c r="K140" i="81"/>
  <c r="AI140" i="81"/>
  <c r="S140" i="81"/>
  <c r="AA140" i="81"/>
  <c r="AM140" i="81"/>
  <c r="AE140" i="81"/>
  <c r="O140" i="81"/>
  <c r="K90" i="78"/>
  <c r="L90" i="78" s="1"/>
  <c r="M90" i="78" s="1"/>
  <c r="N90" i="78" s="1"/>
  <c r="AE90" i="78"/>
  <c r="AF90" i="78" s="1"/>
  <c r="AG90" i="78" s="1"/>
  <c r="AH90" i="78" s="1"/>
  <c r="W90" i="78"/>
  <c r="X90" i="78" s="1"/>
  <c r="Y90" i="78" s="1"/>
  <c r="Z90" i="78" s="1"/>
  <c r="S90" i="78"/>
  <c r="T90" i="78" s="1"/>
  <c r="U90" i="78" s="1"/>
  <c r="V90" i="78" s="1"/>
  <c r="O90" i="78"/>
  <c r="P90" i="78" s="1"/>
  <c r="Q90" i="78" s="1"/>
  <c r="R90" i="78" s="1"/>
  <c r="AI90" i="78"/>
  <c r="AJ90" i="78" s="1"/>
  <c r="AK90" i="78" s="1"/>
  <c r="AL90" i="78" s="1"/>
  <c r="AM90" i="78"/>
  <c r="AN90" i="78" s="1"/>
  <c r="AO90" i="78" s="1"/>
  <c r="AP90" i="78" s="1"/>
  <c r="AA90" i="78"/>
  <c r="AB90" i="78" s="1"/>
  <c r="AC90" i="78" s="1"/>
  <c r="AD90" i="78" s="1"/>
  <c r="E103" i="58"/>
  <c r="E111" i="58"/>
  <c r="E171" i="58"/>
  <c r="O104" i="83"/>
  <c r="W104" i="83"/>
  <c r="AA104" i="83"/>
  <c r="S104" i="83"/>
  <c r="K104" i="83"/>
  <c r="AE104" i="83"/>
  <c r="W144" i="82"/>
  <c r="AE144" i="82"/>
  <c r="S144" i="82"/>
  <c r="AA144" i="82"/>
  <c r="K144" i="82"/>
  <c r="O144" i="82"/>
  <c r="E162" i="57"/>
  <c r="E115" i="57"/>
  <c r="E173" i="58"/>
  <c r="S168" i="78"/>
  <c r="AA168" i="78"/>
  <c r="AM168" i="78"/>
  <c r="AI168" i="78"/>
  <c r="AE168" i="78"/>
  <c r="O168" i="78"/>
  <c r="K168" i="78"/>
  <c r="W168" i="78"/>
  <c r="E167" i="57"/>
  <c r="K168" i="77"/>
  <c r="S168" i="77"/>
  <c r="O168" i="77"/>
  <c r="AE168" i="77"/>
  <c r="W168" i="77"/>
  <c r="AA168" i="77"/>
  <c r="E144" i="58"/>
  <c r="E119" i="58"/>
  <c r="E182" i="58"/>
  <c r="E132" i="58"/>
  <c r="S142" i="81"/>
  <c r="AE142" i="81"/>
  <c r="AM142" i="81"/>
  <c r="K142" i="81"/>
  <c r="W142" i="81"/>
  <c r="AI142" i="81"/>
  <c r="O142" i="81"/>
  <c r="AA142" i="81"/>
  <c r="W93" i="83"/>
  <c r="X93" i="83" s="1"/>
  <c r="Y93" i="83" s="1"/>
  <c r="Z93" i="83" s="1"/>
  <c r="O93" i="83"/>
  <c r="P93" i="83" s="1"/>
  <c r="Q93" i="83" s="1"/>
  <c r="R93" i="83" s="1"/>
  <c r="AE93" i="83"/>
  <c r="AF93" i="83" s="1"/>
  <c r="AG93" i="83" s="1"/>
  <c r="AH93" i="83" s="1"/>
  <c r="K93" i="83"/>
  <c r="L93" i="83" s="1"/>
  <c r="M93" i="83" s="1"/>
  <c r="N93" i="83" s="1"/>
  <c r="S93" i="83"/>
  <c r="T93" i="83" s="1"/>
  <c r="U93" i="83" s="1"/>
  <c r="V93" i="83" s="1"/>
  <c r="AA93" i="83"/>
  <c r="AB93" i="83" s="1"/>
  <c r="AC93" i="83" s="1"/>
  <c r="AD93" i="83" s="1"/>
  <c r="E181" i="57"/>
  <c r="E158" i="58"/>
  <c r="AA96" i="82"/>
  <c r="S96" i="82"/>
  <c r="AE96" i="82"/>
  <c r="K96" i="82"/>
  <c r="W96" i="82"/>
  <c r="O96" i="82"/>
  <c r="AA91" i="75"/>
  <c r="AB91" i="75" s="1"/>
  <c r="AC91" i="75" s="1"/>
  <c r="AD91" i="75" s="1"/>
  <c r="S91" i="75"/>
  <c r="T91" i="75" s="1"/>
  <c r="U91" i="75" s="1"/>
  <c r="V91" i="75" s="1"/>
  <c r="AM91" i="75"/>
  <c r="K91" i="75"/>
  <c r="L91" i="75" s="1"/>
  <c r="M91" i="75" s="1"/>
  <c r="N91" i="75" s="1"/>
  <c r="AE91" i="75"/>
  <c r="AF91" i="75" s="1"/>
  <c r="AG91" i="75" s="1"/>
  <c r="AH91" i="75" s="1"/>
  <c r="O91" i="75"/>
  <c r="W91" i="75"/>
  <c r="X91" i="75" s="1"/>
  <c r="Y91" i="75" s="1"/>
  <c r="Z91" i="75" s="1"/>
  <c r="E168" i="57"/>
  <c r="E154" i="58"/>
  <c r="W157" i="76"/>
  <c r="S157" i="76"/>
  <c r="K157" i="76"/>
  <c r="AA157" i="76"/>
  <c r="O157" i="76"/>
  <c r="AE157" i="76"/>
  <c r="K97" i="79"/>
  <c r="AA97" i="79"/>
  <c r="W97" i="79"/>
  <c r="AE97" i="79"/>
  <c r="S97" i="79"/>
  <c r="O97" i="79"/>
  <c r="K92" i="79"/>
  <c r="L92" i="79" s="1"/>
  <c r="M92" i="79" s="1"/>
  <c r="N92" i="79" s="1"/>
  <c r="O92" i="79"/>
  <c r="P92" i="79" s="1"/>
  <c r="Q92" i="79" s="1"/>
  <c r="R92" i="79" s="1"/>
  <c r="AA92" i="79"/>
  <c r="AB92" i="79" s="1"/>
  <c r="AC92" i="79" s="1"/>
  <c r="AD92" i="79" s="1"/>
  <c r="AE92" i="79"/>
  <c r="AF92" i="79" s="1"/>
  <c r="AG92" i="79" s="1"/>
  <c r="AH92" i="79" s="1"/>
  <c r="W92" i="79"/>
  <c r="X92" i="79" s="1"/>
  <c r="Y92" i="79" s="1"/>
  <c r="Z92" i="79" s="1"/>
  <c r="S92" i="79"/>
  <c r="T92" i="79" s="1"/>
  <c r="U92" i="79" s="1"/>
  <c r="V92" i="79" s="1"/>
  <c r="E160" i="57"/>
  <c r="E188" i="57"/>
  <c r="E189" i="58"/>
  <c r="O151" i="81"/>
  <c r="AI151" i="81"/>
  <c r="S151" i="81"/>
  <c r="AA151" i="81"/>
  <c r="AE151" i="81"/>
  <c r="W151" i="81"/>
  <c r="K151" i="81"/>
  <c r="AM151" i="81"/>
  <c r="AA143" i="77"/>
  <c r="AE143" i="77"/>
  <c r="W143" i="77"/>
  <c r="O143" i="77"/>
  <c r="K143" i="77"/>
  <c r="S143" i="77"/>
  <c r="E143" i="58"/>
  <c r="E157" i="58"/>
  <c r="E121" i="58"/>
  <c r="W102" i="79"/>
  <c r="AE102" i="79"/>
  <c r="S102" i="79"/>
  <c r="K102" i="79"/>
  <c r="O102" i="79"/>
  <c r="AA102" i="79"/>
  <c r="AE128" i="81"/>
  <c r="W128" i="81"/>
  <c r="K128" i="81"/>
  <c r="AM128" i="81"/>
  <c r="S128" i="81"/>
  <c r="AI128" i="81"/>
  <c r="AA128" i="81"/>
  <c r="O128" i="81"/>
  <c r="E94" i="57"/>
  <c r="E127" i="57"/>
  <c r="E117" i="58"/>
  <c r="K100" i="83"/>
  <c r="O100" i="83"/>
  <c r="AE100" i="83"/>
  <c r="S100" i="83"/>
  <c r="AA100" i="83"/>
  <c r="W100" i="83"/>
  <c r="AE97" i="78"/>
  <c r="W97" i="78"/>
  <c r="K97" i="78"/>
  <c r="AI97" i="78"/>
  <c r="O97" i="78"/>
  <c r="AA97" i="78"/>
  <c r="S97" i="78"/>
  <c r="AM97" i="78"/>
  <c r="E184" i="57"/>
  <c r="E171" i="57"/>
  <c r="E184" i="58"/>
  <c r="L64" i="83"/>
  <c r="F64" i="83"/>
  <c r="I64" i="83"/>
  <c r="R64" i="83"/>
  <c r="O64" i="83"/>
  <c r="U64" i="83"/>
  <c r="O110" i="78"/>
  <c r="K110" i="78"/>
  <c r="S110" i="78"/>
  <c r="AI110" i="78"/>
  <c r="AA110" i="78"/>
  <c r="W110" i="78"/>
  <c r="AE110" i="78"/>
  <c r="AM110" i="78"/>
  <c r="E180" i="58"/>
  <c r="E86" i="58"/>
  <c r="E104" i="57"/>
  <c r="E108" i="58"/>
  <c r="K84" i="83"/>
  <c r="L84" i="83" s="1"/>
  <c r="M84" i="83" s="1"/>
  <c r="N84" i="83" s="1"/>
  <c r="W84" i="83"/>
  <c r="X84" i="83" s="1"/>
  <c r="Y84" i="83" s="1"/>
  <c r="Z84" i="83" s="1"/>
  <c r="AA84" i="83"/>
  <c r="AB84" i="83" s="1"/>
  <c r="AC84" i="83" s="1"/>
  <c r="AD84" i="83" s="1"/>
  <c r="AE84" i="83"/>
  <c r="AF84" i="83" s="1"/>
  <c r="AG84" i="83" s="1"/>
  <c r="AH84" i="83" s="1"/>
  <c r="S84" i="83"/>
  <c r="T84" i="83" s="1"/>
  <c r="U84" i="83" s="1"/>
  <c r="V84" i="83" s="1"/>
  <c r="O84" i="83"/>
  <c r="P84" i="83" s="1"/>
  <c r="Q84" i="83" s="1"/>
  <c r="R84" i="83" s="1"/>
  <c r="K153" i="77"/>
  <c r="S153" i="77"/>
  <c r="O153" i="77"/>
  <c r="AE153" i="77"/>
  <c r="W153" i="77"/>
  <c r="AA153" i="77"/>
  <c r="W167" i="79"/>
  <c r="S167" i="79"/>
  <c r="O167" i="79"/>
  <c r="AA167" i="79"/>
  <c r="AE167" i="79"/>
  <c r="K167" i="79"/>
  <c r="AA166" i="78"/>
  <c r="O166" i="78"/>
  <c r="S166" i="78"/>
  <c r="K166" i="78"/>
  <c r="AI166" i="78"/>
  <c r="AM166" i="78"/>
  <c r="AE166" i="78"/>
  <c r="W166" i="78"/>
  <c r="O103" i="83"/>
  <c r="S103" i="83"/>
  <c r="AE103" i="83"/>
  <c r="AA103" i="83"/>
  <c r="W103" i="83"/>
  <c r="K103" i="83"/>
  <c r="O80" i="81"/>
  <c r="P80" i="81" s="1"/>
  <c r="Q80" i="81" s="1"/>
  <c r="R80" i="81" s="1"/>
  <c r="W80" i="81"/>
  <c r="X80" i="81" s="1"/>
  <c r="Y80" i="81" s="1"/>
  <c r="Z80" i="81" s="1"/>
  <c r="S80" i="81"/>
  <c r="T80" i="81" s="1"/>
  <c r="U80" i="81" s="1"/>
  <c r="V80" i="81" s="1"/>
  <c r="AE80" i="81"/>
  <c r="AF80" i="81" s="1"/>
  <c r="AG80" i="81" s="1"/>
  <c r="AH80" i="81" s="1"/>
  <c r="AM80" i="81"/>
  <c r="AN80" i="81" s="1"/>
  <c r="AO80" i="81" s="1"/>
  <c r="AP80" i="81" s="1"/>
  <c r="K80" i="81"/>
  <c r="L80" i="81" s="1"/>
  <c r="M80" i="81" s="1"/>
  <c r="N80" i="81" s="1"/>
  <c r="AA80" i="81"/>
  <c r="AB80" i="81" s="1"/>
  <c r="AC80" i="81" s="1"/>
  <c r="AD80" i="81" s="1"/>
  <c r="AI80" i="81"/>
  <c r="AJ80" i="81" s="1"/>
  <c r="AK80" i="81" s="1"/>
  <c r="AL80" i="81" s="1"/>
  <c r="K136" i="81"/>
  <c r="AI136" i="81"/>
  <c r="S136" i="81"/>
  <c r="AM136" i="81"/>
  <c r="AA136" i="81"/>
  <c r="W136" i="81"/>
  <c r="O136" i="81"/>
  <c r="AE136" i="81"/>
  <c r="W144" i="77"/>
  <c r="AA144" i="77"/>
  <c r="O144" i="77"/>
  <c r="S144" i="77"/>
  <c r="K144" i="77"/>
  <c r="AE144" i="77"/>
  <c r="K89" i="81"/>
  <c r="L89" i="81" s="1"/>
  <c r="M89" i="81" s="1"/>
  <c r="N89" i="81" s="1"/>
  <c r="AA89" i="81"/>
  <c r="AB89" i="81" s="1"/>
  <c r="AC89" i="81" s="1"/>
  <c r="AD89" i="81" s="1"/>
  <c r="AI89" i="81"/>
  <c r="AJ89" i="81" s="1"/>
  <c r="AK89" i="81" s="1"/>
  <c r="AL89" i="81" s="1"/>
  <c r="O89" i="81"/>
  <c r="P89" i="81" s="1"/>
  <c r="Q89" i="81" s="1"/>
  <c r="R89" i="81" s="1"/>
  <c r="S89" i="81"/>
  <c r="T89" i="81" s="1"/>
  <c r="U89" i="81" s="1"/>
  <c r="V89" i="81" s="1"/>
  <c r="W89" i="81"/>
  <c r="X89" i="81" s="1"/>
  <c r="Y89" i="81" s="1"/>
  <c r="Z89" i="81" s="1"/>
  <c r="AM89" i="81"/>
  <c r="AN89" i="81" s="1"/>
  <c r="AO89" i="81" s="1"/>
  <c r="AP89" i="81" s="1"/>
  <c r="AE89" i="81"/>
  <c r="AF89" i="81" s="1"/>
  <c r="AG89" i="81" s="1"/>
  <c r="AH89" i="81" s="1"/>
  <c r="W116" i="83"/>
  <c r="AE116" i="83"/>
  <c r="AA116" i="83"/>
  <c r="O116" i="83"/>
  <c r="S116" i="83"/>
  <c r="K116" i="83"/>
  <c r="AM88" i="75"/>
  <c r="AE88" i="75"/>
  <c r="AF88" i="75" s="1"/>
  <c r="AG88" i="75" s="1"/>
  <c r="AH88" i="75" s="1"/>
  <c r="AA88" i="75"/>
  <c r="AB88" i="75" s="1"/>
  <c r="AC88" i="75" s="1"/>
  <c r="AD88" i="75" s="1"/>
  <c r="W88" i="75"/>
  <c r="X88" i="75" s="1"/>
  <c r="Y88" i="75" s="1"/>
  <c r="Z88" i="75" s="1"/>
  <c r="K88" i="75"/>
  <c r="L88" i="75" s="1"/>
  <c r="M88" i="75" s="1"/>
  <c r="N88" i="75" s="1"/>
  <c r="O88" i="75"/>
  <c r="S88" i="75"/>
  <c r="T88" i="75" s="1"/>
  <c r="U88" i="75" s="1"/>
  <c r="V88" i="75" s="1"/>
  <c r="O95" i="78"/>
  <c r="AM95" i="78"/>
  <c r="W95" i="78"/>
  <c r="AE95" i="78"/>
  <c r="AA95" i="78"/>
  <c r="AI95" i="78"/>
  <c r="S95" i="78"/>
  <c r="K95" i="78"/>
  <c r="S97" i="82"/>
  <c r="W97" i="82"/>
  <c r="K97" i="82"/>
  <c r="AE97" i="82"/>
  <c r="O97" i="82"/>
  <c r="AA97" i="82"/>
  <c r="AA136" i="75"/>
  <c r="AM136" i="75"/>
  <c r="AE136" i="75"/>
  <c r="S136" i="75"/>
  <c r="W136" i="75"/>
  <c r="O136" i="75"/>
  <c r="AJ136" i="75" s="1"/>
  <c r="AK136" i="75" s="1"/>
  <c r="AL136" i="75" s="1"/>
  <c r="K136" i="75"/>
  <c r="AA107" i="78"/>
  <c r="AM107" i="78"/>
  <c r="W107" i="78"/>
  <c r="O107" i="78"/>
  <c r="AE107" i="78"/>
  <c r="K107" i="78"/>
  <c r="S107" i="78"/>
  <c r="AI107" i="78"/>
  <c r="S83" i="75"/>
  <c r="T83" i="75" s="1"/>
  <c r="U83" i="75" s="1"/>
  <c r="V83" i="75" s="1"/>
  <c r="AE83" i="75"/>
  <c r="AF83" i="75" s="1"/>
  <c r="AG83" i="75" s="1"/>
  <c r="AH83" i="75" s="1"/>
  <c r="AM83" i="75"/>
  <c r="O83" i="75"/>
  <c r="W83" i="75"/>
  <c r="X83" i="75" s="1"/>
  <c r="Y83" i="75" s="1"/>
  <c r="Z83" i="75" s="1"/>
  <c r="K83" i="75"/>
  <c r="L83" i="75" s="1"/>
  <c r="M83" i="75" s="1"/>
  <c r="N83" i="75" s="1"/>
  <c r="AA83" i="75"/>
  <c r="AB83" i="75" s="1"/>
  <c r="AC83" i="75" s="1"/>
  <c r="AD83" i="75" s="1"/>
  <c r="K136" i="82"/>
  <c r="S136" i="82"/>
  <c r="AE136" i="82"/>
  <c r="AA136" i="82"/>
  <c r="O136" i="82"/>
  <c r="W136" i="82"/>
  <c r="E187" i="57"/>
  <c r="AA93" i="82"/>
  <c r="AB93" i="82" s="1"/>
  <c r="AC93" i="82" s="1"/>
  <c r="AD93" i="82" s="1"/>
  <c r="S93" i="82"/>
  <c r="T93" i="82" s="1"/>
  <c r="U93" i="82" s="1"/>
  <c r="V93" i="82" s="1"/>
  <c r="AE93" i="82"/>
  <c r="AF93" i="82" s="1"/>
  <c r="AG93" i="82" s="1"/>
  <c r="AH93" i="82" s="1"/>
  <c r="W93" i="82"/>
  <c r="X93" i="82" s="1"/>
  <c r="Y93" i="82" s="1"/>
  <c r="Z93" i="82" s="1"/>
  <c r="K93" i="82"/>
  <c r="L93" i="82" s="1"/>
  <c r="M93" i="82" s="1"/>
  <c r="N93" i="82" s="1"/>
  <c r="O93" i="82"/>
  <c r="P93" i="82" s="1"/>
  <c r="Q93" i="82" s="1"/>
  <c r="R93" i="82" s="1"/>
  <c r="AE131" i="82"/>
  <c r="S131" i="82"/>
  <c r="W131" i="82"/>
  <c r="AA131" i="82"/>
  <c r="K131" i="82"/>
  <c r="O131" i="82"/>
  <c r="AE101" i="76"/>
  <c r="O101" i="76"/>
  <c r="AA101" i="76"/>
  <c r="S101" i="76"/>
  <c r="K101" i="76"/>
  <c r="W101" i="76"/>
  <c r="AA121" i="77"/>
  <c r="W121" i="77"/>
  <c r="S121" i="77"/>
  <c r="O121" i="77"/>
  <c r="AE121" i="77"/>
  <c r="K121" i="77"/>
  <c r="O156" i="77"/>
  <c r="S156" i="77"/>
  <c r="AE156" i="77"/>
  <c r="K156" i="77"/>
  <c r="W156" i="77"/>
  <c r="AA156" i="77"/>
  <c r="U65" i="77"/>
  <c r="R65" i="77"/>
  <c r="F65" i="77"/>
  <c r="O65" i="77"/>
  <c r="I65" i="77"/>
  <c r="L65" i="77"/>
  <c r="AA138" i="77"/>
  <c r="K138" i="77"/>
  <c r="S138" i="77"/>
  <c r="AE138" i="77"/>
  <c r="O138" i="77"/>
  <c r="W138" i="77"/>
  <c r="AM82" i="81"/>
  <c r="AN82" i="81" s="1"/>
  <c r="AO82" i="81" s="1"/>
  <c r="AP82" i="81" s="1"/>
  <c r="O82" i="81"/>
  <c r="P82" i="81" s="1"/>
  <c r="Q82" i="81" s="1"/>
  <c r="R82" i="81" s="1"/>
  <c r="AE82" i="81"/>
  <c r="AF82" i="81" s="1"/>
  <c r="AG82" i="81" s="1"/>
  <c r="AH82" i="81" s="1"/>
  <c r="AI82" i="81"/>
  <c r="AJ82" i="81" s="1"/>
  <c r="AK82" i="81" s="1"/>
  <c r="AL82" i="81" s="1"/>
  <c r="AA82" i="81"/>
  <c r="AB82" i="81" s="1"/>
  <c r="AC82" i="81" s="1"/>
  <c r="AD82" i="81" s="1"/>
  <c r="S82" i="81"/>
  <c r="T82" i="81" s="1"/>
  <c r="U82" i="81" s="1"/>
  <c r="V82" i="81" s="1"/>
  <c r="W82" i="81"/>
  <c r="X82" i="81" s="1"/>
  <c r="Y82" i="81" s="1"/>
  <c r="Z82" i="81" s="1"/>
  <c r="K82" i="81"/>
  <c r="L82" i="81" s="1"/>
  <c r="M82" i="81" s="1"/>
  <c r="N82" i="81" s="1"/>
  <c r="AE89" i="83"/>
  <c r="AF89" i="83" s="1"/>
  <c r="AG89" i="83" s="1"/>
  <c r="AH89" i="83" s="1"/>
  <c r="O89" i="83"/>
  <c r="P89" i="83" s="1"/>
  <c r="Q89" i="83" s="1"/>
  <c r="R89" i="83" s="1"/>
  <c r="AA89" i="83"/>
  <c r="AB89" i="83" s="1"/>
  <c r="AC89" i="83" s="1"/>
  <c r="AD89" i="83" s="1"/>
  <c r="S89" i="83"/>
  <c r="T89" i="83" s="1"/>
  <c r="U89" i="83" s="1"/>
  <c r="V89" i="83" s="1"/>
  <c r="K89" i="83"/>
  <c r="L89" i="83" s="1"/>
  <c r="M89" i="83" s="1"/>
  <c r="N89" i="83" s="1"/>
  <c r="W89" i="83"/>
  <c r="X89" i="83" s="1"/>
  <c r="Y89" i="83" s="1"/>
  <c r="Z89" i="83" s="1"/>
  <c r="W143" i="81"/>
  <c r="AI143" i="81"/>
  <c r="AA143" i="81"/>
  <c r="AE143" i="81"/>
  <c r="S143" i="81"/>
  <c r="O143" i="81"/>
  <c r="AM143" i="81"/>
  <c r="K143" i="81"/>
  <c r="S90" i="81"/>
  <c r="T90" i="81" s="1"/>
  <c r="U90" i="81" s="1"/>
  <c r="V90" i="81" s="1"/>
  <c r="AI90" i="81"/>
  <c r="AJ90" i="81" s="1"/>
  <c r="AK90" i="81" s="1"/>
  <c r="AL90" i="81" s="1"/>
  <c r="AE90" i="81"/>
  <c r="AF90" i="81" s="1"/>
  <c r="AG90" i="81" s="1"/>
  <c r="AH90" i="81" s="1"/>
  <c r="AA90" i="81"/>
  <c r="AB90" i="81" s="1"/>
  <c r="AC90" i="81" s="1"/>
  <c r="AD90" i="81" s="1"/>
  <c r="AM90" i="81"/>
  <c r="AN90" i="81" s="1"/>
  <c r="AO90" i="81" s="1"/>
  <c r="AP90" i="81" s="1"/>
  <c r="K90" i="81"/>
  <c r="L90" i="81" s="1"/>
  <c r="M90" i="81" s="1"/>
  <c r="N90" i="81" s="1"/>
  <c r="O90" i="81"/>
  <c r="P90" i="81" s="1"/>
  <c r="Q90" i="81" s="1"/>
  <c r="R90" i="81" s="1"/>
  <c r="W90" i="81"/>
  <c r="X90" i="81" s="1"/>
  <c r="Y90" i="81" s="1"/>
  <c r="Z90" i="81" s="1"/>
  <c r="AE162" i="75"/>
  <c r="W162" i="75"/>
  <c r="K162" i="75"/>
  <c r="O162" i="75"/>
  <c r="AA162" i="75"/>
  <c r="AM162" i="75"/>
  <c r="S162" i="75"/>
  <c r="O156" i="83"/>
  <c r="S156" i="83"/>
  <c r="AA156" i="83"/>
  <c r="K156" i="83"/>
  <c r="AE156" i="83"/>
  <c r="W156" i="83"/>
  <c r="E140" i="58"/>
  <c r="S82" i="77"/>
  <c r="T82" i="77" s="1"/>
  <c r="U82" i="77" s="1"/>
  <c r="V82" i="77" s="1"/>
  <c r="O82" i="77"/>
  <c r="P82" i="77" s="1"/>
  <c r="Q82" i="77" s="1"/>
  <c r="R82" i="77" s="1"/>
  <c r="AE82" i="77"/>
  <c r="AF82" i="77" s="1"/>
  <c r="AG82" i="77" s="1"/>
  <c r="AH82" i="77" s="1"/>
  <c r="AA82" i="77"/>
  <c r="AB82" i="77" s="1"/>
  <c r="AC82" i="77" s="1"/>
  <c r="AD82" i="77" s="1"/>
  <c r="K82" i="77"/>
  <c r="L82" i="77" s="1"/>
  <c r="M82" i="77" s="1"/>
  <c r="N82" i="77" s="1"/>
  <c r="W82" i="77"/>
  <c r="X82" i="77" s="1"/>
  <c r="Y82" i="77" s="1"/>
  <c r="Z82" i="77" s="1"/>
  <c r="AA149" i="79"/>
  <c r="S149" i="79"/>
  <c r="AE149" i="79"/>
  <c r="K149" i="79"/>
  <c r="W149" i="79"/>
  <c r="O149" i="79"/>
  <c r="AA148" i="81"/>
  <c r="W148" i="81"/>
  <c r="S148" i="81"/>
  <c r="K148" i="81"/>
  <c r="AE148" i="81"/>
  <c r="O148" i="81"/>
  <c r="AM148" i="81"/>
  <c r="AI148" i="81"/>
  <c r="AA88" i="76"/>
  <c r="AB88" i="76" s="1"/>
  <c r="AC88" i="76" s="1"/>
  <c r="AD88" i="76" s="1"/>
  <c r="O88" i="76"/>
  <c r="P88" i="76" s="1"/>
  <c r="Q88" i="76" s="1"/>
  <c r="R88" i="76" s="1"/>
  <c r="S88" i="76"/>
  <c r="T88" i="76" s="1"/>
  <c r="U88" i="76" s="1"/>
  <c r="V88" i="76" s="1"/>
  <c r="K88" i="76"/>
  <c r="L88" i="76" s="1"/>
  <c r="M88" i="76" s="1"/>
  <c r="N88" i="76" s="1"/>
  <c r="W88" i="76"/>
  <c r="X88" i="76" s="1"/>
  <c r="Y88" i="76" s="1"/>
  <c r="Z88" i="76" s="1"/>
  <c r="AE88" i="76"/>
  <c r="AF88" i="76" s="1"/>
  <c r="AG88" i="76" s="1"/>
  <c r="AH88" i="76" s="1"/>
  <c r="S146" i="83"/>
  <c r="AE146" i="83"/>
  <c r="O146" i="83"/>
  <c r="AA146" i="83"/>
  <c r="K146" i="83"/>
  <c r="W146" i="83"/>
  <c r="S111" i="83"/>
  <c r="AE111" i="83"/>
  <c r="AA111" i="83"/>
  <c r="K111" i="83"/>
  <c r="O111" i="83"/>
  <c r="W111" i="83"/>
  <c r="K114" i="76"/>
  <c r="W114" i="76"/>
  <c r="O114" i="76"/>
  <c r="AE114" i="76"/>
  <c r="AA114" i="76"/>
  <c r="S114" i="76"/>
  <c r="J205" i="82"/>
  <c r="K205" i="82" s="1"/>
  <c r="F205" i="82"/>
  <c r="H205" i="82"/>
  <c r="I205" i="82" s="1"/>
  <c r="P205" i="82"/>
  <c r="Q205" i="82" s="1"/>
  <c r="N205" i="82"/>
  <c r="O205" i="82" s="1"/>
  <c r="L205" i="82"/>
  <c r="M205" i="82" s="1"/>
  <c r="AA75" i="81"/>
  <c r="AB75" i="81" s="1"/>
  <c r="AC75" i="81" s="1"/>
  <c r="AD75" i="81" s="1"/>
  <c r="O75" i="81"/>
  <c r="P75" i="81" s="1"/>
  <c r="Q75" i="81" s="1"/>
  <c r="R75" i="81" s="1"/>
  <c r="AM75" i="81"/>
  <c r="AN75" i="81" s="1"/>
  <c r="AO75" i="81" s="1"/>
  <c r="AP75" i="81" s="1"/>
  <c r="K75" i="81"/>
  <c r="L75" i="81" s="1"/>
  <c r="M75" i="81" s="1"/>
  <c r="N75" i="81" s="1"/>
  <c r="AI75" i="81"/>
  <c r="AJ75" i="81" s="1"/>
  <c r="AK75" i="81" s="1"/>
  <c r="AL75" i="81" s="1"/>
  <c r="AE75" i="81"/>
  <c r="AF75" i="81" s="1"/>
  <c r="AG75" i="81" s="1"/>
  <c r="AH75" i="81" s="1"/>
  <c r="W75" i="81"/>
  <c r="X75" i="81" s="1"/>
  <c r="Y75" i="81" s="1"/>
  <c r="Z75" i="81" s="1"/>
  <c r="S75" i="81"/>
  <c r="T75" i="81" s="1"/>
  <c r="U75" i="81" s="1"/>
  <c r="V75" i="81" s="1"/>
  <c r="S130" i="77"/>
  <c r="O130" i="77"/>
  <c r="W130" i="77"/>
  <c r="AA130" i="77"/>
  <c r="K130" i="77"/>
  <c r="AE130" i="77"/>
  <c r="W122" i="81"/>
  <c r="AM122" i="81"/>
  <c r="O122" i="81"/>
  <c r="AI122" i="81"/>
  <c r="K122" i="81"/>
  <c r="AE122" i="81"/>
  <c r="S122" i="81"/>
  <c r="AA122" i="81"/>
  <c r="AA116" i="76"/>
  <c r="S116" i="76"/>
  <c r="K116" i="76"/>
  <c r="O116" i="76"/>
  <c r="W116" i="76"/>
  <c r="AE116" i="76"/>
  <c r="W124" i="75"/>
  <c r="O124" i="75"/>
  <c r="AJ124" i="75" s="1"/>
  <c r="AK124" i="75" s="1"/>
  <c r="AL124" i="75" s="1"/>
  <c r="S124" i="75"/>
  <c r="AA124" i="75"/>
  <c r="K124" i="75"/>
  <c r="AM124" i="75"/>
  <c r="AE124" i="75"/>
  <c r="AE162" i="79"/>
  <c r="S162" i="79"/>
  <c r="AA162" i="79"/>
  <c r="O162" i="79"/>
  <c r="K162" i="79"/>
  <c r="W162" i="79"/>
  <c r="AI85" i="81"/>
  <c r="AJ85" i="81" s="1"/>
  <c r="AK85" i="81" s="1"/>
  <c r="AL85" i="81" s="1"/>
  <c r="K85" i="81"/>
  <c r="L85" i="81" s="1"/>
  <c r="M85" i="81" s="1"/>
  <c r="N85" i="81" s="1"/>
  <c r="AM85" i="81"/>
  <c r="AN85" i="81" s="1"/>
  <c r="AO85" i="81" s="1"/>
  <c r="AP85" i="81" s="1"/>
  <c r="O85" i="81"/>
  <c r="P85" i="81" s="1"/>
  <c r="Q85" i="81" s="1"/>
  <c r="R85" i="81" s="1"/>
  <c r="AE85" i="81"/>
  <c r="AF85" i="81" s="1"/>
  <c r="AG85" i="81" s="1"/>
  <c r="AH85" i="81" s="1"/>
  <c r="AA85" i="81"/>
  <c r="AB85" i="81" s="1"/>
  <c r="AC85" i="81" s="1"/>
  <c r="AD85" i="81" s="1"/>
  <c r="S85" i="81"/>
  <c r="T85" i="81" s="1"/>
  <c r="U85" i="81" s="1"/>
  <c r="V85" i="81" s="1"/>
  <c r="W85" i="81"/>
  <c r="X85" i="81" s="1"/>
  <c r="Y85" i="81" s="1"/>
  <c r="Z85" i="81" s="1"/>
  <c r="AE86" i="82"/>
  <c r="AF86" i="82" s="1"/>
  <c r="AG86" i="82" s="1"/>
  <c r="AH86" i="82" s="1"/>
  <c r="W86" i="82"/>
  <c r="X86" i="82" s="1"/>
  <c r="Y86" i="82" s="1"/>
  <c r="Z86" i="82" s="1"/>
  <c r="AA86" i="82"/>
  <c r="AB86" i="82" s="1"/>
  <c r="AC86" i="82" s="1"/>
  <c r="AD86" i="82" s="1"/>
  <c r="S86" i="82"/>
  <c r="T86" i="82" s="1"/>
  <c r="U86" i="82" s="1"/>
  <c r="V86" i="82" s="1"/>
  <c r="O86" i="82"/>
  <c r="P86" i="82" s="1"/>
  <c r="Q86" i="82" s="1"/>
  <c r="R86" i="82" s="1"/>
  <c r="K86" i="82"/>
  <c r="L86" i="82" s="1"/>
  <c r="M86" i="82" s="1"/>
  <c r="N86" i="82" s="1"/>
  <c r="S120" i="78"/>
  <c r="W120" i="78"/>
  <c r="AE120" i="78"/>
  <c r="AA120" i="78"/>
  <c r="K120" i="78"/>
  <c r="AM120" i="78"/>
  <c r="O120" i="78"/>
  <c r="AI120" i="78"/>
  <c r="AI167" i="78"/>
  <c r="W167" i="78"/>
  <c r="AM167" i="78"/>
  <c r="AE167" i="78"/>
  <c r="S167" i="78"/>
  <c r="O167" i="78"/>
  <c r="AA167" i="78"/>
  <c r="K167" i="78"/>
  <c r="S106" i="81"/>
  <c r="W106" i="81"/>
  <c r="K106" i="81"/>
  <c r="AE106" i="81"/>
  <c r="AA106" i="81"/>
  <c r="AI106" i="81"/>
  <c r="O106" i="81"/>
  <c r="AM106" i="81"/>
  <c r="AE79" i="83"/>
  <c r="AF79" i="83" s="1"/>
  <c r="AG79" i="83" s="1"/>
  <c r="AH79" i="83" s="1"/>
  <c r="S79" i="83"/>
  <c r="T79" i="83" s="1"/>
  <c r="U79" i="83" s="1"/>
  <c r="V79" i="83" s="1"/>
  <c r="W79" i="83"/>
  <c r="X79" i="83" s="1"/>
  <c r="Y79" i="83" s="1"/>
  <c r="Z79" i="83" s="1"/>
  <c r="O79" i="83"/>
  <c r="P79" i="83" s="1"/>
  <c r="Q79" i="83" s="1"/>
  <c r="R79" i="83" s="1"/>
  <c r="AA79" i="83"/>
  <c r="AB79" i="83" s="1"/>
  <c r="AC79" i="83" s="1"/>
  <c r="AD79" i="83" s="1"/>
  <c r="K79" i="83"/>
  <c r="L79" i="83" s="1"/>
  <c r="M79" i="83" s="1"/>
  <c r="N79" i="83" s="1"/>
  <c r="O145" i="76"/>
  <c r="AA145" i="76"/>
  <c r="W145" i="76"/>
  <c r="K145" i="76"/>
  <c r="AE145" i="76"/>
  <c r="S145" i="76"/>
  <c r="AE173" i="77"/>
  <c r="O173" i="77"/>
  <c r="W173" i="77"/>
  <c r="S173" i="77"/>
  <c r="K173" i="77"/>
  <c r="AA173" i="77"/>
  <c r="S76" i="81"/>
  <c r="T76" i="81" s="1"/>
  <c r="U76" i="81" s="1"/>
  <c r="V76" i="81" s="1"/>
  <c r="AM76" i="81"/>
  <c r="AN76" i="81" s="1"/>
  <c r="AO76" i="81" s="1"/>
  <c r="AP76" i="81" s="1"/>
  <c r="K76" i="81"/>
  <c r="L76" i="81" s="1"/>
  <c r="M76" i="81" s="1"/>
  <c r="N76" i="81" s="1"/>
  <c r="AI76" i="81"/>
  <c r="AJ76" i="81" s="1"/>
  <c r="AK76" i="81" s="1"/>
  <c r="AL76" i="81" s="1"/>
  <c r="AE76" i="81"/>
  <c r="AF76" i="81" s="1"/>
  <c r="AG76" i="81" s="1"/>
  <c r="AH76" i="81" s="1"/>
  <c r="W76" i="81"/>
  <c r="X76" i="81" s="1"/>
  <c r="Y76" i="81" s="1"/>
  <c r="Z76" i="81" s="1"/>
  <c r="AA76" i="81"/>
  <c r="AB76" i="81" s="1"/>
  <c r="AC76" i="81" s="1"/>
  <c r="AD76" i="81" s="1"/>
  <c r="O76" i="81"/>
  <c r="P76" i="81" s="1"/>
  <c r="Q76" i="81" s="1"/>
  <c r="R76" i="81" s="1"/>
  <c r="O148" i="75"/>
  <c r="AJ148" i="75" s="1"/>
  <c r="AK148" i="75" s="1"/>
  <c r="AL148" i="75" s="1"/>
  <c r="AE148" i="75"/>
  <c r="AM148" i="75"/>
  <c r="AA148" i="75"/>
  <c r="S148" i="75"/>
  <c r="K148" i="75"/>
  <c r="W148" i="75"/>
  <c r="O166" i="77"/>
  <c r="S166" i="77"/>
  <c r="W166" i="77"/>
  <c r="K166" i="77"/>
  <c r="AE166" i="77"/>
  <c r="AA166" i="77"/>
  <c r="K177" i="76"/>
  <c r="O177" i="76"/>
  <c r="AE177" i="76"/>
  <c r="S177" i="76"/>
  <c r="W177" i="76"/>
  <c r="AA177" i="76"/>
  <c r="S79" i="77"/>
  <c r="T79" i="77" s="1"/>
  <c r="U79" i="77" s="1"/>
  <c r="V79" i="77" s="1"/>
  <c r="AA79" i="77"/>
  <c r="AB79" i="77" s="1"/>
  <c r="AC79" i="77" s="1"/>
  <c r="AD79" i="77" s="1"/>
  <c r="AE79" i="77"/>
  <c r="AF79" i="77" s="1"/>
  <c r="AG79" i="77" s="1"/>
  <c r="AH79" i="77" s="1"/>
  <c r="O79" i="77"/>
  <c r="P79" i="77" s="1"/>
  <c r="Q79" i="77" s="1"/>
  <c r="R79" i="77" s="1"/>
  <c r="K79" i="77"/>
  <c r="L79" i="77" s="1"/>
  <c r="M79" i="77" s="1"/>
  <c r="N79" i="77" s="1"/>
  <c r="W79" i="77"/>
  <c r="X79" i="77" s="1"/>
  <c r="Y79" i="77" s="1"/>
  <c r="Z79" i="77" s="1"/>
  <c r="S157" i="81"/>
  <c r="AA157" i="81"/>
  <c r="AI157" i="81"/>
  <c r="O157" i="81"/>
  <c r="AM157" i="81"/>
  <c r="W157" i="81"/>
  <c r="K157" i="81"/>
  <c r="AE157" i="81"/>
  <c r="W84" i="76"/>
  <c r="X84" i="76" s="1"/>
  <c r="Y84" i="76" s="1"/>
  <c r="Z84" i="76" s="1"/>
  <c r="AE84" i="76"/>
  <c r="AF84" i="76" s="1"/>
  <c r="AG84" i="76" s="1"/>
  <c r="AH84" i="76" s="1"/>
  <c r="O84" i="76"/>
  <c r="P84" i="76" s="1"/>
  <c r="Q84" i="76" s="1"/>
  <c r="R84" i="76" s="1"/>
  <c r="K84" i="76"/>
  <c r="L84" i="76" s="1"/>
  <c r="M84" i="76" s="1"/>
  <c r="N84" i="76" s="1"/>
  <c r="S84" i="76"/>
  <c r="T84" i="76" s="1"/>
  <c r="U84" i="76" s="1"/>
  <c r="V84" i="76" s="1"/>
  <c r="AA84" i="76"/>
  <c r="AB84" i="76" s="1"/>
  <c r="AC84" i="76" s="1"/>
  <c r="AD84" i="76" s="1"/>
  <c r="E145" i="58"/>
  <c r="S134" i="76"/>
  <c r="AA134" i="76"/>
  <c r="W134" i="76"/>
  <c r="O134" i="76"/>
  <c r="AE134" i="76"/>
  <c r="K134" i="76"/>
  <c r="AE163" i="82"/>
  <c r="S163" i="82"/>
  <c r="K163" i="82"/>
  <c r="AA163" i="82"/>
  <c r="W163" i="82"/>
  <c r="O163" i="82"/>
  <c r="O98" i="82"/>
  <c r="S98" i="82"/>
  <c r="AA98" i="82"/>
  <c r="K98" i="82"/>
  <c r="W98" i="82"/>
  <c r="AE98" i="82"/>
  <c r="O138" i="79"/>
  <c r="S138" i="79"/>
  <c r="AA138" i="79"/>
  <c r="K138" i="79"/>
  <c r="AE138" i="79"/>
  <c r="W138" i="79"/>
  <c r="K135" i="83"/>
  <c r="O135" i="83"/>
  <c r="AA135" i="83"/>
  <c r="W135" i="83"/>
  <c r="S135" i="83"/>
  <c r="AE135" i="83"/>
  <c r="K115" i="81"/>
  <c r="AA115" i="81"/>
  <c r="AI115" i="81"/>
  <c r="O115" i="81"/>
  <c r="S115" i="81"/>
  <c r="AM115" i="81"/>
  <c r="AE115" i="81"/>
  <c r="W115" i="81"/>
  <c r="AE109" i="83"/>
  <c r="K109" i="83"/>
  <c r="W109" i="83"/>
  <c r="AA109" i="83"/>
  <c r="O109" i="83"/>
  <c r="S109" i="83"/>
  <c r="AA95" i="76"/>
  <c r="S95" i="76"/>
  <c r="AE95" i="76"/>
  <c r="W95" i="76"/>
  <c r="O95" i="76"/>
  <c r="K95" i="76"/>
  <c r="AE147" i="82"/>
  <c r="W147" i="82"/>
  <c r="S147" i="82"/>
  <c r="O147" i="82"/>
  <c r="AA147" i="82"/>
  <c r="K147" i="82"/>
  <c r="S176" i="83"/>
  <c r="K176" i="83"/>
  <c r="AA176" i="83"/>
  <c r="O176" i="83"/>
  <c r="W176" i="83"/>
  <c r="AE176" i="83"/>
  <c r="K127" i="75"/>
  <c r="S127" i="75"/>
  <c r="AM127" i="75"/>
  <c r="W127" i="75"/>
  <c r="AE127" i="75"/>
  <c r="AA127" i="75"/>
  <c r="O127" i="75"/>
  <c r="AJ127" i="75" s="1"/>
  <c r="AK127" i="75" s="1"/>
  <c r="AL127" i="75" s="1"/>
  <c r="AA82" i="76"/>
  <c r="AB82" i="76" s="1"/>
  <c r="AC82" i="76" s="1"/>
  <c r="AD82" i="76" s="1"/>
  <c r="AE82" i="76"/>
  <c r="AF82" i="76" s="1"/>
  <c r="AG82" i="76" s="1"/>
  <c r="AH82" i="76" s="1"/>
  <c r="S82" i="76"/>
  <c r="T82" i="76" s="1"/>
  <c r="U82" i="76" s="1"/>
  <c r="V82" i="76" s="1"/>
  <c r="O82" i="76"/>
  <c r="P82" i="76" s="1"/>
  <c r="Q82" i="76" s="1"/>
  <c r="R82" i="76" s="1"/>
  <c r="K82" i="76"/>
  <c r="L82" i="76" s="1"/>
  <c r="M82" i="76" s="1"/>
  <c r="N82" i="76" s="1"/>
  <c r="W82" i="76"/>
  <c r="X82" i="76" s="1"/>
  <c r="Y82" i="76" s="1"/>
  <c r="Z82" i="76" s="1"/>
  <c r="AA132" i="79"/>
  <c r="K132" i="79"/>
  <c r="O132" i="79"/>
  <c r="S132" i="79"/>
  <c r="AE132" i="79"/>
  <c r="W132" i="79"/>
  <c r="AE121" i="75"/>
  <c r="W121" i="75"/>
  <c r="K121" i="75"/>
  <c r="O121" i="75"/>
  <c r="AJ121" i="75" s="1"/>
  <c r="AK121" i="75" s="1"/>
  <c r="AL121" i="75" s="1"/>
  <c r="AA121" i="75"/>
  <c r="AM121" i="75"/>
  <c r="S121" i="75"/>
  <c r="AA77" i="75"/>
  <c r="AB77" i="75" s="1"/>
  <c r="AC77" i="75" s="1"/>
  <c r="AD77" i="75" s="1"/>
  <c r="S77" i="75"/>
  <c r="T77" i="75" s="1"/>
  <c r="U77" i="75" s="1"/>
  <c r="V77" i="75" s="1"/>
  <c r="AE77" i="75"/>
  <c r="AF77" i="75" s="1"/>
  <c r="AG77" i="75" s="1"/>
  <c r="AH77" i="75" s="1"/>
  <c r="W77" i="75"/>
  <c r="X77" i="75" s="1"/>
  <c r="Y77" i="75" s="1"/>
  <c r="Z77" i="75" s="1"/>
  <c r="O77" i="75"/>
  <c r="K77" i="75"/>
  <c r="L77" i="75" s="1"/>
  <c r="M77" i="75" s="1"/>
  <c r="N77" i="75" s="1"/>
  <c r="AM77" i="75"/>
  <c r="K175" i="77"/>
  <c r="O175" i="77"/>
  <c r="S175" i="77"/>
  <c r="AE175" i="77"/>
  <c r="W175" i="77"/>
  <c r="AA175" i="77"/>
  <c r="AI131" i="81"/>
  <c r="AM131" i="81"/>
  <c r="K131" i="81"/>
  <c r="AE131" i="81"/>
  <c r="W131" i="81"/>
  <c r="AA131" i="81"/>
  <c r="S131" i="81"/>
  <c r="O131" i="81"/>
  <c r="W136" i="76"/>
  <c r="AA136" i="76"/>
  <c r="AE136" i="76"/>
  <c r="O136" i="76"/>
  <c r="K136" i="76"/>
  <c r="S136" i="76"/>
  <c r="K149" i="81"/>
  <c r="AA149" i="81"/>
  <c r="S149" i="81"/>
  <c r="AE149" i="81"/>
  <c r="AM149" i="81"/>
  <c r="AI149" i="81"/>
  <c r="O149" i="81"/>
  <c r="W149" i="81"/>
  <c r="AE161" i="79"/>
  <c r="O161" i="79"/>
  <c r="W161" i="79"/>
  <c r="S161" i="79"/>
  <c r="AA161" i="79"/>
  <c r="K161" i="79"/>
  <c r="L205" i="75"/>
  <c r="M205" i="75" s="1"/>
  <c r="J205" i="75"/>
  <c r="N205" i="75"/>
  <c r="O205" i="75" s="1"/>
  <c r="P205" i="75"/>
  <c r="Q205" i="75" s="1"/>
  <c r="H205" i="75"/>
  <c r="I205" i="75" s="1"/>
  <c r="F205" i="75"/>
  <c r="G205" i="75" s="1"/>
  <c r="AM87" i="78"/>
  <c r="AN87" i="78" s="1"/>
  <c r="AO87" i="78" s="1"/>
  <c r="AP87" i="78" s="1"/>
  <c r="AE87" i="78"/>
  <c r="AF87" i="78" s="1"/>
  <c r="AG87" i="78" s="1"/>
  <c r="AH87" i="78" s="1"/>
  <c r="O87" i="78"/>
  <c r="P87" i="78" s="1"/>
  <c r="Q87" i="78" s="1"/>
  <c r="R87" i="78" s="1"/>
  <c r="AA87" i="78"/>
  <c r="AB87" i="78" s="1"/>
  <c r="AC87" i="78" s="1"/>
  <c r="AD87" i="78" s="1"/>
  <c r="K87" i="78"/>
  <c r="L87" i="78" s="1"/>
  <c r="M87" i="78" s="1"/>
  <c r="N87" i="78" s="1"/>
  <c r="AI87" i="78"/>
  <c r="AJ87" i="78" s="1"/>
  <c r="AK87" i="78" s="1"/>
  <c r="AL87" i="78" s="1"/>
  <c r="S87" i="78"/>
  <c r="T87" i="78" s="1"/>
  <c r="U87" i="78" s="1"/>
  <c r="V87" i="78" s="1"/>
  <c r="W87" i="78"/>
  <c r="X87" i="78" s="1"/>
  <c r="Y87" i="78" s="1"/>
  <c r="Z87" i="78" s="1"/>
  <c r="W138" i="76"/>
  <c r="S138" i="76"/>
  <c r="K138" i="76"/>
  <c r="AE138" i="76"/>
  <c r="AA138" i="76"/>
  <c r="O138" i="76"/>
  <c r="AE123" i="83"/>
  <c r="O123" i="83"/>
  <c r="AA123" i="83"/>
  <c r="W123" i="83"/>
  <c r="K123" i="83"/>
  <c r="S123" i="83"/>
  <c r="AA154" i="75"/>
  <c r="S154" i="75"/>
  <c r="O154" i="75"/>
  <c r="AJ154" i="75" s="1"/>
  <c r="AK154" i="75" s="1"/>
  <c r="AL154" i="75" s="1"/>
  <c r="K154" i="75"/>
  <c r="AE154" i="75"/>
  <c r="W154" i="75"/>
  <c r="AM154" i="75"/>
  <c r="K81" i="77"/>
  <c r="L81" i="77" s="1"/>
  <c r="M81" i="77" s="1"/>
  <c r="N81" i="77" s="1"/>
  <c r="AE81" i="77"/>
  <c r="AF81" i="77" s="1"/>
  <c r="AG81" i="77" s="1"/>
  <c r="AH81" i="77" s="1"/>
  <c r="O81" i="77"/>
  <c r="P81" i="77" s="1"/>
  <c r="Q81" i="77" s="1"/>
  <c r="R81" i="77" s="1"/>
  <c r="S81" i="77"/>
  <c r="T81" i="77" s="1"/>
  <c r="U81" i="77" s="1"/>
  <c r="V81" i="77" s="1"/>
  <c r="W81" i="77"/>
  <c r="X81" i="77" s="1"/>
  <c r="Y81" i="77" s="1"/>
  <c r="Z81" i="77" s="1"/>
  <c r="AA81" i="77"/>
  <c r="AB81" i="77" s="1"/>
  <c r="AC81" i="77" s="1"/>
  <c r="AD81" i="77" s="1"/>
  <c r="W161" i="77"/>
  <c r="O161" i="77"/>
  <c r="K161" i="77"/>
  <c r="AA161" i="77"/>
  <c r="S161" i="77"/>
  <c r="AE161" i="77"/>
  <c r="S165" i="81"/>
  <c r="AM165" i="81"/>
  <c r="AA165" i="81"/>
  <c r="O165" i="81"/>
  <c r="AI165" i="81"/>
  <c r="AE165" i="81"/>
  <c r="K165" i="81"/>
  <c r="W165" i="81"/>
  <c r="AM166" i="75"/>
  <c r="K166" i="75"/>
  <c r="AA166" i="75"/>
  <c r="W166" i="75"/>
  <c r="O166" i="75"/>
  <c r="AJ166" i="75" s="1"/>
  <c r="AK166" i="75" s="1"/>
  <c r="AL166" i="75" s="1"/>
  <c r="S166" i="75"/>
  <c r="AE166" i="75"/>
  <c r="W100" i="78"/>
  <c r="O100" i="78"/>
  <c r="S100" i="78"/>
  <c r="AM100" i="78"/>
  <c r="AA100" i="78"/>
  <c r="AE100" i="78"/>
  <c r="K100" i="78"/>
  <c r="AI100" i="78"/>
  <c r="K131" i="79"/>
  <c r="AA131" i="79"/>
  <c r="S131" i="79"/>
  <c r="W131" i="79"/>
  <c r="O131" i="79"/>
  <c r="AE131" i="79"/>
  <c r="S77" i="82"/>
  <c r="T77" i="82" s="1"/>
  <c r="U77" i="82" s="1"/>
  <c r="V77" i="82" s="1"/>
  <c r="AE77" i="82"/>
  <c r="AF77" i="82" s="1"/>
  <c r="AG77" i="82" s="1"/>
  <c r="AH77" i="82" s="1"/>
  <c r="K77" i="82"/>
  <c r="L77" i="82" s="1"/>
  <c r="M77" i="82" s="1"/>
  <c r="N77" i="82" s="1"/>
  <c r="O77" i="82"/>
  <c r="P77" i="82" s="1"/>
  <c r="Q77" i="82" s="1"/>
  <c r="R77" i="82" s="1"/>
  <c r="W77" i="82"/>
  <c r="X77" i="82" s="1"/>
  <c r="Y77" i="82" s="1"/>
  <c r="Z77" i="82" s="1"/>
  <c r="AA77" i="82"/>
  <c r="AB77" i="82" s="1"/>
  <c r="AC77" i="82" s="1"/>
  <c r="AD77" i="82" s="1"/>
  <c r="K114" i="83"/>
  <c r="AA114" i="83"/>
  <c r="O114" i="83"/>
  <c r="AE114" i="83"/>
  <c r="S114" i="83"/>
  <c r="W114" i="83"/>
  <c r="AA152" i="78"/>
  <c r="S152" i="78"/>
  <c r="AI152" i="78"/>
  <c r="AM152" i="78"/>
  <c r="W152" i="78"/>
  <c r="O152" i="78"/>
  <c r="K152" i="78"/>
  <c r="AE152" i="78"/>
  <c r="AE142" i="78"/>
  <c r="AM142" i="78"/>
  <c r="AI142" i="78"/>
  <c r="AA142" i="78"/>
  <c r="W142" i="78"/>
  <c r="O142" i="78"/>
  <c r="K142" i="78"/>
  <c r="S142" i="78"/>
  <c r="AE140" i="82"/>
  <c r="S140" i="82"/>
  <c r="O140" i="82"/>
  <c r="K140" i="82"/>
  <c r="W140" i="82"/>
  <c r="AA140" i="82"/>
  <c r="O89" i="77"/>
  <c r="P89" i="77" s="1"/>
  <c r="Q89" i="77" s="1"/>
  <c r="R89" i="77" s="1"/>
  <c r="AE89" i="77"/>
  <c r="AF89" i="77" s="1"/>
  <c r="AG89" i="77" s="1"/>
  <c r="AH89" i="77" s="1"/>
  <c r="S89" i="77"/>
  <c r="T89" i="77" s="1"/>
  <c r="U89" i="77" s="1"/>
  <c r="V89" i="77" s="1"/>
  <c r="K89" i="77"/>
  <c r="L89" i="77" s="1"/>
  <c r="M89" i="77" s="1"/>
  <c r="N89" i="77" s="1"/>
  <c r="W89" i="77"/>
  <c r="X89" i="77" s="1"/>
  <c r="Y89" i="77" s="1"/>
  <c r="Z89" i="77" s="1"/>
  <c r="AA89" i="77"/>
  <c r="AB89" i="77" s="1"/>
  <c r="AC89" i="77" s="1"/>
  <c r="AD89" i="77" s="1"/>
  <c r="S122" i="79"/>
  <c r="K122" i="79"/>
  <c r="O122" i="79"/>
  <c r="AA122" i="79"/>
  <c r="W122" i="79"/>
  <c r="AE122" i="79"/>
  <c r="S178" i="76"/>
  <c r="AE178" i="76"/>
  <c r="O178" i="76"/>
  <c r="AA178" i="76"/>
  <c r="K178" i="76"/>
  <c r="W178" i="76"/>
  <c r="O140" i="83"/>
  <c r="AA140" i="83"/>
  <c r="K140" i="83"/>
  <c r="AE140" i="83"/>
  <c r="W140" i="83"/>
  <c r="S140" i="83"/>
  <c r="O108" i="78"/>
  <c r="W108" i="78"/>
  <c r="AA108" i="78"/>
  <c r="AE108" i="78"/>
  <c r="AI108" i="78"/>
  <c r="K108" i="78"/>
  <c r="AM108" i="78"/>
  <c r="S108" i="78"/>
  <c r="E120" i="57"/>
  <c r="E97" i="58"/>
  <c r="E152" i="58"/>
  <c r="AE106" i="76"/>
  <c r="O106" i="76"/>
  <c r="W106" i="76"/>
  <c r="S106" i="76"/>
  <c r="AA106" i="76"/>
  <c r="K106" i="76"/>
  <c r="AE99" i="78"/>
  <c r="AI99" i="78"/>
  <c r="S99" i="78"/>
  <c r="AA99" i="78"/>
  <c r="O99" i="78"/>
  <c r="W99" i="78"/>
  <c r="K99" i="78"/>
  <c r="AM99" i="78"/>
  <c r="E90" i="58"/>
  <c r="E128" i="57"/>
  <c r="E100" i="58"/>
  <c r="AE86" i="75"/>
  <c r="AF86" i="75" s="1"/>
  <c r="AG86" i="75" s="1"/>
  <c r="AH86" i="75" s="1"/>
  <c r="K86" i="75"/>
  <c r="L86" i="75" s="1"/>
  <c r="M86" i="75" s="1"/>
  <c r="N86" i="75" s="1"/>
  <c r="W86" i="75"/>
  <c r="X86" i="75" s="1"/>
  <c r="Y86" i="75" s="1"/>
  <c r="Z86" i="75" s="1"/>
  <c r="S86" i="75"/>
  <c r="T86" i="75" s="1"/>
  <c r="U86" i="75" s="1"/>
  <c r="V86" i="75" s="1"/>
  <c r="AA86" i="75"/>
  <c r="AB86" i="75" s="1"/>
  <c r="AC86" i="75" s="1"/>
  <c r="AD86" i="75" s="1"/>
  <c r="O86" i="75"/>
  <c r="AM86" i="75"/>
  <c r="K168" i="82"/>
  <c r="AA168" i="82"/>
  <c r="AE168" i="82"/>
  <c r="O168" i="82"/>
  <c r="S168" i="82"/>
  <c r="W168" i="82"/>
  <c r="E98" i="58"/>
  <c r="E91" i="58"/>
  <c r="E146" i="58"/>
  <c r="K127" i="81"/>
  <c r="AM127" i="81"/>
  <c r="W127" i="81"/>
  <c r="O127" i="81"/>
  <c r="AE127" i="81"/>
  <c r="S127" i="81"/>
  <c r="AA127" i="81"/>
  <c r="AI127" i="81"/>
  <c r="W139" i="82"/>
  <c r="S139" i="82"/>
  <c r="K139" i="82"/>
  <c r="AE139" i="82"/>
  <c r="AA139" i="82"/>
  <c r="O139" i="82"/>
  <c r="E167" i="58"/>
  <c r="E177" i="57"/>
  <c r="E189" i="57"/>
  <c r="E170" i="57"/>
  <c r="S140" i="76"/>
  <c r="O140" i="76"/>
  <c r="AE140" i="76"/>
  <c r="K140" i="76"/>
  <c r="W140" i="76"/>
  <c r="AA140" i="76"/>
  <c r="O94" i="83"/>
  <c r="P94" i="83" s="1"/>
  <c r="Q94" i="83" s="1"/>
  <c r="R94" i="83" s="1"/>
  <c r="AA94" i="83"/>
  <c r="AB94" i="83" s="1"/>
  <c r="AC94" i="83" s="1"/>
  <c r="AD94" i="83" s="1"/>
  <c r="AE94" i="83"/>
  <c r="AF94" i="83" s="1"/>
  <c r="AG94" i="83" s="1"/>
  <c r="AH94" i="83" s="1"/>
  <c r="W94" i="83"/>
  <c r="X94" i="83" s="1"/>
  <c r="Y94" i="83" s="1"/>
  <c r="Z94" i="83" s="1"/>
  <c r="S94" i="83"/>
  <c r="T94" i="83" s="1"/>
  <c r="U94" i="83" s="1"/>
  <c r="V94" i="83" s="1"/>
  <c r="K94" i="83"/>
  <c r="L94" i="83" s="1"/>
  <c r="M94" i="83" s="1"/>
  <c r="N94" i="83" s="1"/>
  <c r="E151" i="57"/>
  <c r="S160" i="78"/>
  <c r="O160" i="78"/>
  <c r="K160" i="78"/>
  <c r="W160" i="78"/>
  <c r="AM160" i="78"/>
  <c r="AE160" i="78"/>
  <c r="AI160" i="78"/>
  <c r="AA160" i="78"/>
  <c r="S119" i="83"/>
  <c r="K119" i="83"/>
  <c r="O119" i="83"/>
  <c r="W119" i="83"/>
  <c r="AE119" i="83"/>
  <c r="AA119" i="83"/>
  <c r="O112" i="77"/>
  <c r="S112" i="77"/>
  <c r="K112" i="77"/>
  <c r="AE112" i="77"/>
  <c r="W112" i="77"/>
  <c r="AA112" i="77"/>
  <c r="AE94" i="76"/>
  <c r="AF94" i="76" s="1"/>
  <c r="AG94" i="76" s="1"/>
  <c r="AH94" i="76" s="1"/>
  <c r="W94" i="76"/>
  <c r="X94" i="76" s="1"/>
  <c r="Y94" i="76" s="1"/>
  <c r="Z94" i="76" s="1"/>
  <c r="O94" i="76"/>
  <c r="P94" i="76" s="1"/>
  <c r="Q94" i="76" s="1"/>
  <c r="R94" i="76" s="1"/>
  <c r="K94" i="76"/>
  <c r="L94" i="76" s="1"/>
  <c r="M94" i="76" s="1"/>
  <c r="N94" i="76" s="1"/>
  <c r="AA94" i="76"/>
  <c r="AB94" i="76" s="1"/>
  <c r="AC94" i="76" s="1"/>
  <c r="AD94" i="76" s="1"/>
  <c r="S94" i="76"/>
  <c r="T94" i="76" s="1"/>
  <c r="U94" i="76" s="1"/>
  <c r="V94" i="76" s="1"/>
  <c r="AE90" i="83"/>
  <c r="AF90" i="83" s="1"/>
  <c r="AG90" i="83" s="1"/>
  <c r="AH90" i="83" s="1"/>
  <c r="W90" i="83"/>
  <c r="X90" i="83" s="1"/>
  <c r="Y90" i="83" s="1"/>
  <c r="Z90" i="83" s="1"/>
  <c r="S90" i="83"/>
  <c r="T90" i="83" s="1"/>
  <c r="U90" i="83" s="1"/>
  <c r="V90" i="83" s="1"/>
  <c r="K90" i="83"/>
  <c r="L90" i="83" s="1"/>
  <c r="M90" i="83" s="1"/>
  <c r="N90" i="83" s="1"/>
  <c r="O90" i="83"/>
  <c r="P90" i="83" s="1"/>
  <c r="Q90" i="83" s="1"/>
  <c r="R90" i="83" s="1"/>
  <c r="AA90" i="83"/>
  <c r="AB90" i="83" s="1"/>
  <c r="AC90" i="83" s="1"/>
  <c r="AD90" i="83" s="1"/>
  <c r="AA124" i="79"/>
  <c r="K124" i="79"/>
  <c r="AE124" i="79"/>
  <c r="S124" i="79"/>
  <c r="W124" i="79"/>
  <c r="O124" i="79"/>
  <c r="O162" i="78"/>
  <c r="S162" i="78"/>
  <c r="AA162" i="78"/>
  <c r="K162" i="78"/>
  <c r="AM162" i="78"/>
  <c r="W162" i="78"/>
  <c r="AI162" i="78"/>
  <c r="AE162" i="78"/>
  <c r="K124" i="76"/>
  <c r="AA124" i="76"/>
  <c r="W124" i="76"/>
  <c r="S124" i="76"/>
  <c r="O124" i="76"/>
  <c r="AE124" i="76"/>
  <c r="W167" i="77"/>
  <c r="O167" i="77"/>
  <c r="S167" i="77"/>
  <c r="K167" i="77"/>
  <c r="AA167" i="77"/>
  <c r="AE167" i="77"/>
  <c r="O178" i="82"/>
  <c r="W178" i="82"/>
  <c r="S178" i="82"/>
  <c r="AA178" i="82"/>
  <c r="K178" i="82"/>
  <c r="AE178" i="82"/>
  <c r="K104" i="81"/>
  <c r="AM104" i="81"/>
  <c r="AI104" i="81"/>
  <c r="S104" i="81"/>
  <c r="O104" i="81"/>
  <c r="AE104" i="81"/>
  <c r="AA104" i="81"/>
  <c r="W104" i="81"/>
  <c r="S104" i="82"/>
  <c r="K104" i="82"/>
  <c r="W104" i="82"/>
  <c r="AE104" i="82"/>
  <c r="O104" i="82"/>
  <c r="AA104" i="82"/>
  <c r="AE152" i="79"/>
  <c r="S152" i="79"/>
  <c r="AA152" i="79"/>
  <c r="K152" i="79"/>
  <c r="W152" i="79"/>
  <c r="O152" i="79"/>
  <c r="K166" i="79"/>
  <c r="W166" i="79"/>
  <c r="O166" i="79"/>
  <c r="S166" i="79"/>
  <c r="AA166" i="79"/>
  <c r="AE166" i="79"/>
  <c r="E145" i="57"/>
  <c r="I63" i="78"/>
  <c r="O63" i="78"/>
  <c r="U63" i="78"/>
  <c r="X63" i="78"/>
  <c r="AA63" i="78"/>
  <c r="R63" i="78"/>
  <c r="F63" i="78"/>
  <c r="L63" i="78"/>
  <c r="O170" i="79"/>
  <c r="AA170" i="79"/>
  <c r="K170" i="79"/>
  <c r="W170" i="79"/>
  <c r="AE170" i="79"/>
  <c r="S170" i="79"/>
  <c r="S121" i="78"/>
  <c r="K121" i="78"/>
  <c r="AI121" i="78"/>
  <c r="W121" i="78"/>
  <c r="O121" i="78"/>
  <c r="AM121" i="78"/>
  <c r="AA121" i="78"/>
  <c r="AE121" i="78"/>
  <c r="AF121" i="78" s="1"/>
  <c r="AG121" i="78" s="1"/>
  <c r="AH121" i="78" s="1"/>
  <c r="AM165" i="75"/>
  <c r="W165" i="75"/>
  <c r="O165" i="75"/>
  <c r="AJ165" i="75" s="1"/>
  <c r="AK165" i="75" s="1"/>
  <c r="AL165" i="75" s="1"/>
  <c r="S165" i="75"/>
  <c r="AA165" i="75"/>
  <c r="K165" i="75"/>
  <c r="AE165" i="75"/>
  <c r="AA156" i="76"/>
  <c r="S156" i="76"/>
  <c r="O156" i="76"/>
  <c r="AE156" i="76"/>
  <c r="W156" i="76"/>
  <c r="K156" i="76"/>
  <c r="K83" i="81"/>
  <c r="L83" i="81" s="1"/>
  <c r="M83" i="81" s="1"/>
  <c r="N83" i="81" s="1"/>
  <c r="W83" i="81"/>
  <c r="X83" i="81" s="1"/>
  <c r="Y83" i="81" s="1"/>
  <c r="Z83" i="81" s="1"/>
  <c r="AA83" i="81"/>
  <c r="AB83" i="81" s="1"/>
  <c r="AC83" i="81" s="1"/>
  <c r="AD83" i="81" s="1"/>
  <c r="S83" i="81"/>
  <c r="T83" i="81" s="1"/>
  <c r="U83" i="81" s="1"/>
  <c r="V83" i="81" s="1"/>
  <c r="O83" i="81"/>
  <c r="P83" i="81" s="1"/>
  <c r="Q83" i="81" s="1"/>
  <c r="R83" i="81" s="1"/>
  <c r="AI83" i="81"/>
  <c r="AJ83" i="81" s="1"/>
  <c r="AK83" i="81" s="1"/>
  <c r="AL83" i="81" s="1"/>
  <c r="AM83" i="81"/>
  <c r="AN83" i="81" s="1"/>
  <c r="AO83" i="81" s="1"/>
  <c r="AP83" i="81" s="1"/>
  <c r="AE83" i="81"/>
  <c r="AF83" i="81" s="1"/>
  <c r="AG83" i="81" s="1"/>
  <c r="AH83" i="81" s="1"/>
  <c r="AI135" i="81"/>
  <c r="S135" i="81"/>
  <c r="AE135" i="81"/>
  <c r="AM135" i="81"/>
  <c r="K135" i="81"/>
  <c r="O135" i="81"/>
  <c r="AA135" i="81"/>
  <c r="W135" i="81"/>
  <c r="AE153" i="75"/>
  <c r="W153" i="75"/>
  <c r="AM153" i="75"/>
  <c r="S153" i="75"/>
  <c r="K153" i="75"/>
  <c r="O153" i="75"/>
  <c r="AJ153" i="75" s="1"/>
  <c r="AK153" i="75" s="1"/>
  <c r="AL153" i="75" s="1"/>
  <c r="AA153" i="75"/>
  <c r="S85" i="82"/>
  <c r="T85" i="82" s="1"/>
  <c r="U85" i="82" s="1"/>
  <c r="V85" i="82" s="1"/>
  <c r="K85" i="82"/>
  <c r="L85" i="82" s="1"/>
  <c r="M85" i="82" s="1"/>
  <c r="N85" i="82" s="1"/>
  <c r="W85" i="82"/>
  <c r="X85" i="82" s="1"/>
  <c r="Y85" i="82" s="1"/>
  <c r="Z85" i="82" s="1"/>
  <c r="AE85" i="82"/>
  <c r="AF85" i="82" s="1"/>
  <c r="AG85" i="82" s="1"/>
  <c r="AH85" i="82" s="1"/>
  <c r="AA85" i="82"/>
  <c r="AB85" i="82" s="1"/>
  <c r="AC85" i="82" s="1"/>
  <c r="AD85" i="82" s="1"/>
  <c r="O85" i="82"/>
  <c r="P85" i="82" s="1"/>
  <c r="Q85" i="82" s="1"/>
  <c r="R85" i="82" s="1"/>
  <c r="S170" i="82"/>
  <c r="AE170" i="82"/>
  <c r="K170" i="82"/>
  <c r="O170" i="82"/>
  <c r="AA170" i="82"/>
  <c r="W170" i="82"/>
  <c r="AA154" i="81"/>
  <c r="AI154" i="81"/>
  <c r="K154" i="81"/>
  <c r="O154" i="81"/>
  <c r="W154" i="81"/>
  <c r="AE154" i="81"/>
  <c r="S154" i="81"/>
  <c r="AM154" i="81"/>
  <c r="L202" i="75"/>
  <c r="M202" i="75" s="1"/>
  <c r="P202" i="75"/>
  <c r="Q202" i="75" s="1"/>
  <c r="F202" i="75"/>
  <c r="G202" i="75" s="1"/>
  <c r="N202" i="75"/>
  <c r="O202" i="75" s="1"/>
  <c r="H202" i="75"/>
  <c r="J202" i="75"/>
  <c r="K202" i="75" s="1"/>
  <c r="K154" i="83"/>
  <c r="AE154" i="83"/>
  <c r="S154" i="83"/>
  <c r="W154" i="83"/>
  <c r="AA154" i="83"/>
  <c r="O154" i="83"/>
  <c r="E85" i="58"/>
  <c r="S147" i="76"/>
  <c r="K147" i="76"/>
  <c r="W147" i="76"/>
  <c r="AE147" i="76"/>
  <c r="O147" i="76"/>
  <c r="AA147" i="76"/>
  <c r="S105" i="83"/>
  <c r="O105" i="83"/>
  <c r="AA105" i="83"/>
  <c r="W105" i="83"/>
  <c r="AE105" i="83"/>
  <c r="K105" i="83"/>
  <c r="AE157" i="77"/>
  <c r="S157" i="77"/>
  <c r="W157" i="77"/>
  <c r="AA157" i="77"/>
  <c r="K157" i="77"/>
  <c r="O157" i="77"/>
  <c r="AM168" i="75"/>
  <c r="O168" i="75"/>
  <c r="AJ168" i="75" s="1"/>
  <c r="AK168" i="75" s="1"/>
  <c r="AL168" i="75" s="1"/>
  <c r="AE168" i="75"/>
  <c r="S168" i="75"/>
  <c r="W168" i="75"/>
  <c r="AA168" i="75"/>
  <c r="K168" i="75"/>
  <c r="O139" i="76"/>
  <c r="K139" i="76"/>
  <c r="AE139" i="76"/>
  <c r="AA139" i="76"/>
  <c r="W139" i="76"/>
  <c r="S139" i="76"/>
  <c r="AA155" i="83"/>
  <c r="W155" i="83"/>
  <c r="S155" i="83"/>
  <c r="K155" i="83"/>
  <c r="O155" i="83"/>
  <c r="AE155" i="83"/>
  <c r="S81" i="83"/>
  <c r="T81" i="83" s="1"/>
  <c r="U81" i="83" s="1"/>
  <c r="V81" i="83" s="1"/>
  <c r="AE81" i="83"/>
  <c r="AF81" i="83" s="1"/>
  <c r="AG81" i="83" s="1"/>
  <c r="AH81" i="83" s="1"/>
  <c r="AA81" i="83"/>
  <c r="AB81" i="83" s="1"/>
  <c r="AC81" i="83" s="1"/>
  <c r="AD81" i="83" s="1"/>
  <c r="K81" i="83"/>
  <c r="L81" i="83" s="1"/>
  <c r="M81" i="83" s="1"/>
  <c r="N81" i="83" s="1"/>
  <c r="O81" i="83"/>
  <c r="P81" i="83" s="1"/>
  <c r="Q81" i="83" s="1"/>
  <c r="R81" i="83" s="1"/>
  <c r="W81" i="83"/>
  <c r="X81" i="83" s="1"/>
  <c r="Y81" i="83" s="1"/>
  <c r="Z81" i="83" s="1"/>
  <c r="W106" i="82"/>
  <c r="S106" i="82"/>
  <c r="K106" i="82"/>
  <c r="AA106" i="82"/>
  <c r="O106" i="82"/>
  <c r="AE106" i="82"/>
  <c r="AA143" i="78"/>
  <c r="AI143" i="78"/>
  <c r="K143" i="78"/>
  <c r="AM143" i="78"/>
  <c r="AE143" i="78"/>
  <c r="W143" i="78"/>
  <c r="O143" i="78"/>
  <c r="S143" i="78"/>
  <c r="S156" i="78"/>
  <c r="AI156" i="78"/>
  <c r="W156" i="78"/>
  <c r="O156" i="78"/>
  <c r="AA156" i="78"/>
  <c r="AE156" i="78"/>
  <c r="AM156" i="78"/>
  <c r="K156" i="78"/>
  <c r="AE109" i="81"/>
  <c r="AM109" i="81"/>
  <c r="AI109" i="81"/>
  <c r="S109" i="81"/>
  <c r="O109" i="81"/>
  <c r="AA109" i="81"/>
  <c r="K109" i="81"/>
  <c r="W109" i="81"/>
  <c r="AA129" i="82"/>
  <c r="AE129" i="82"/>
  <c r="O129" i="82"/>
  <c r="W129" i="82"/>
  <c r="S129" i="82"/>
  <c r="K129" i="82"/>
  <c r="S133" i="79"/>
  <c r="AA133" i="79"/>
  <c r="O133" i="79"/>
  <c r="K133" i="79"/>
  <c r="AE133" i="79"/>
  <c r="W133" i="79"/>
  <c r="S115" i="83"/>
  <c r="AA115" i="83"/>
  <c r="AE115" i="83"/>
  <c r="W115" i="83"/>
  <c r="K115" i="83"/>
  <c r="O115" i="83"/>
  <c r="AI135" i="78"/>
  <c r="O135" i="78"/>
  <c r="W135" i="78"/>
  <c r="AA135" i="78"/>
  <c r="AE135" i="78"/>
  <c r="AM135" i="78"/>
  <c r="S135" i="78"/>
  <c r="K135" i="78"/>
  <c r="E101" i="57"/>
  <c r="O129" i="76"/>
  <c r="AA129" i="76"/>
  <c r="S129" i="76"/>
  <c r="W129" i="76"/>
  <c r="AE129" i="76"/>
  <c r="K129" i="76"/>
  <c r="W167" i="81"/>
  <c r="S167" i="81"/>
  <c r="O167" i="81"/>
  <c r="AI167" i="81"/>
  <c r="AA167" i="81"/>
  <c r="AM167" i="81"/>
  <c r="AE167" i="81"/>
  <c r="K167" i="81"/>
  <c r="K123" i="76"/>
  <c r="O123" i="76"/>
  <c r="AE123" i="76"/>
  <c r="AA123" i="76"/>
  <c r="W123" i="76"/>
  <c r="S123" i="76"/>
  <c r="W118" i="82"/>
  <c r="AA118" i="82"/>
  <c r="K118" i="82"/>
  <c r="S118" i="82"/>
  <c r="O118" i="82"/>
  <c r="AE118" i="82"/>
  <c r="K127" i="76"/>
  <c r="AE127" i="76"/>
  <c r="O127" i="76"/>
  <c r="S127" i="76"/>
  <c r="W127" i="76"/>
  <c r="AA127" i="76"/>
  <c r="I64" i="81"/>
  <c r="AA64" i="81"/>
  <c r="F64" i="81"/>
  <c r="O64" i="81"/>
  <c r="X64" i="81"/>
  <c r="U64" i="81"/>
  <c r="R64" i="81"/>
  <c r="L64" i="81"/>
  <c r="K169" i="82"/>
  <c r="W169" i="82"/>
  <c r="S169" i="82"/>
  <c r="O169" i="82"/>
  <c r="AA169" i="82"/>
  <c r="AE169" i="82"/>
  <c r="K117" i="76"/>
  <c r="O117" i="76"/>
  <c r="AA117" i="76"/>
  <c r="AE117" i="76"/>
  <c r="W117" i="76"/>
  <c r="S117" i="76"/>
  <c r="AA120" i="77"/>
  <c r="K120" i="77"/>
  <c r="S120" i="77"/>
  <c r="O120" i="77"/>
  <c r="W120" i="77"/>
  <c r="AE120" i="77"/>
  <c r="AE134" i="79"/>
  <c r="W134" i="79"/>
  <c r="O134" i="79"/>
  <c r="S134" i="79"/>
  <c r="K134" i="79"/>
  <c r="AA134" i="79"/>
  <c r="AA78" i="77"/>
  <c r="AB78" i="77" s="1"/>
  <c r="AC78" i="77" s="1"/>
  <c r="AD78" i="77" s="1"/>
  <c r="S78" i="77"/>
  <c r="T78" i="77" s="1"/>
  <c r="U78" i="77" s="1"/>
  <c r="V78" i="77" s="1"/>
  <c r="K78" i="77"/>
  <c r="L78" i="77" s="1"/>
  <c r="M78" i="77" s="1"/>
  <c r="N78" i="77" s="1"/>
  <c r="O78" i="77"/>
  <c r="P78" i="77" s="1"/>
  <c r="Q78" i="77" s="1"/>
  <c r="R78" i="77" s="1"/>
  <c r="W78" i="77"/>
  <c r="X78" i="77" s="1"/>
  <c r="Y78" i="77" s="1"/>
  <c r="Z78" i="77" s="1"/>
  <c r="AE78" i="77"/>
  <c r="AF78" i="77" s="1"/>
  <c r="AG78" i="77" s="1"/>
  <c r="AH78" i="77" s="1"/>
  <c r="W98" i="77"/>
  <c r="O98" i="77"/>
  <c r="AA98" i="77"/>
  <c r="AE98" i="77"/>
  <c r="S98" i="77"/>
  <c r="K98" i="77"/>
  <c r="AA103" i="82"/>
  <c r="K103" i="82"/>
  <c r="S103" i="82"/>
  <c r="W103" i="82"/>
  <c r="AE103" i="82"/>
  <c r="O103" i="82"/>
  <c r="AA168" i="81"/>
  <c r="AI168" i="81"/>
  <c r="S168" i="81"/>
  <c r="W168" i="81"/>
  <c r="K168" i="81"/>
  <c r="AM168" i="81"/>
  <c r="O168" i="81"/>
  <c r="AE168" i="81"/>
  <c r="K97" i="76"/>
  <c r="W97" i="76"/>
  <c r="AA97" i="76"/>
  <c r="AE97" i="76"/>
  <c r="O97" i="76"/>
  <c r="S97" i="76"/>
  <c r="E150" i="58"/>
  <c r="AA118" i="75"/>
  <c r="S118" i="75"/>
  <c r="AM118" i="75"/>
  <c r="W118" i="75"/>
  <c r="O118" i="75"/>
  <c r="AJ118" i="75" s="1"/>
  <c r="AK118" i="75" s="1"/>
  <c r="AL118" i="75" s="1"/>
  <c r="AE118" i="75"/>
  <c r="K118" i="75"/>
  <c r="K172" i="82"/>
  <c r="W172" i="82"/>
  <c r="AA172" i="82"/>
  <c r="O172" i="82"/>
  <c r="AE172" i="82"/>
  <c r="S172" i="82"/>
  <c r="O89" i="75"/>
  <c r="AE89" i="75"/>
  <c r="AF89" i="75" s="1"/>
  <c r="AG89" i="75" s="1"/>
  <c r="AH89" i="75" s="1"/>
  <c r="S89" i="75"/>
  <c r="T89" i="75" s="1"/>
  <c r="U89" i="75" s="1"/>
  <c r="V89" i="75" s="1"/>
  <c r="AM89" i="75"/>
  <c r="K89" i="75"/>
  <c r="L89" i="75" s="1"/>
  <c r="M89" i="75" s="1"/>
  <c r="N89" i="75" s="1"/>
  <c r="AA89" i="75"/>
  <c r="AB89" i="75" s="1"/>
  <c r="AC89" i="75" s="1"/>
  <c r="AD89" i="75" s="1"/>
  <c r="W89" i="75"/>
  <c r="X89" i="75" s="1"/>
  <c r="Y89" i="75" s="1"/>
  <c r="Z89" i="75" s="1"/>
  <c r="O88" i="78"/>
  <c r="P88" i="78" s="1"/>
  <c r="Q88" i="78" s="1"/>
  <c r="R88" i="78" s="1"/>
  <c r="S88" i="78"/>
  <c r="T88" i="78" s="1"/>
  <c r="U88" i="78" s="1"/>
  <c r="V88" i="78" s="1"/>
  <c r="AA88" i="78"/>
  <c r="AB88" i="78" s="1"/>
  <c r="AC88" i="78" s="1"/>
  <c r="AD88" i="78" s="1"/>
  <c r="AM88" i="78"/>
  <c r="AN88" i="78" s="1"/>
  <c r="AO88" i="78" s="1"/>
  <c r="AP88" i="78" s="1"/>
  <c r="AI88" i="78"/>
  <c r="AJ88" i="78" s="1"/>
  <c r="AK88" i="78" s="1"/>
  <c r="AL88" i="78" s="1"/>
  <c r="W88" i="78"/>
  <c r="X88" i="78" s="1"/>
  <c r="Y88" i="78" s="1"/>
  <c r="Z88" i="78" s="1"/>
  <c r="AE88" i="78"/>
  <c r="AF88" i="78" s="1"/>
  <c r="AG88" i="78" s="1"/>
  <c r="AH88" i="78" s="1"/>
  <c r="K88" i="78"/>
  <c r="L88" i="78" s="1"/>
  <c r="M88" i="78" s="1"/>
  <c r="N88" i="78" s="1"/>
  <c r="W139" i="75"/>
  <c r="K139" i="75"/>
  <c r="AM139" i="75"/>
  <c r="AE139" i="75"/>
  <c r="O139" i="75"/>
  <c r="AJ139" i="75" s="1"/>
  <c r="AK139" i="75" s="1"/>
  <c r="AL139" i="75" s="1"/>
  <c r="S139" i="75"/>
  <c r="AA139" i="75"/>
  <c r="W130" i="79"/>
  <c r="O130" i="79"/>
  <c r="S130" i="79"/>
  <c r="AA130" i="79"/>
  <c r="K130" i="79"/>
  <c r="AE130" i="79"/>
  <c r="AI150" i="81"/>
  <c r="AE150" i="81"/>
  <c r="W150" i="81"/>
  <c r="AM150" i="81"/>
  <c r="S150" i="81"/>
  <c r="O150" i="81"/>
  <c r="AA150" i="81"/>
  <c r="K150" i="81"/>
  <c r="AA84" i="75"/>
  <c r="AB84" i="75" s="1"/>
  <c r="AC84" i="75" s="1"/>
  <c r="AD84" i="75" s="1"/>
  <c r="S84" i="75"/>
  <c r="T84" i="75" s="1"/>
  <c r="U84" i="75" s="1"/>
  <c r="V84" i="75" s="1"/>
  <c r="W84" i="75"/>
  <c r="X84" i="75" s="1"/>
  <c r="Y84" i="75" s="1"/>
  <c r="Z84" i="75" s="1"/>
  <c r="AE84" i="75"/>
  <c r="AF84" i="75" s="1"/>
  <c r="AG84" i="75" s="1"/>
  <c r="AH84" i="75" s="1"/>
  <c r="K84" i="75"/>
  <c r="L84" i="75" s="1"/>
  <c r="M84" i="75" s="1"/>
  <c r="N84" i="75" s="1"/>
  <c r="AM84" i="75"/>
  <c r="O84" i="75"/>
  <c r="AJ84" i="75" s="1"/>
  <c r="AK84" i="75" s="1"/>
  <c r="AL84" i="75" s="1"/>
  <c r="K170" i="81"/>
  <c r="AI170" i="81"/>
  <c r="AM170" i="81"/>
  <c r="AE170" i="81"/>
  <c r="W170" i="81"/>
  <c r="S170" i="81"/>
  <c r="O170" i="81"/>
  <c r="AA170" i="81"/>
  <c r="AE122" i="76"/>
  <c r="O122" i="76"/>
  <c r="AA122" i="76"/>
  <c r="K122" i="76"/>
  <c r="S122" i="76"/>
  <c r="W122" i="76"/>
  <c r="W150" i="82"/>
  <c r="K150" i="82"/>
  <c r="AE150" i="82"/>
  <c r="O150" i="82"/>
  <c r="AA150" i="82"/>
  <c r="S150" i="82"/>
  <c r="AM118" i="81"/>
  <c r="AI118" i="81"/>
  <c r="AJ118" i="81" s="1"/>
  <c r="AK118" i="81" s="1"/>
  <c r="AL118" i="81" s="1"/>
  <c r="W118" i="81"/>
  <c r="AE118" i="81"/>
  <c r="S118" i="81"/>
  <c r="K118" i="81"/>
  <c r="O118" i="81"/>
  <c r="AA118" i="81"/>
  <c r="O75" i="78"/>
  <c r="P75" i="78" s="1"/>
  <c r="Q75" i="78" s="1"/>
  <c r="R75" i="78" s="1"/>
  <c r="AI75" i="78"/>
  <c r="AJ75" i="78" s="1"/>
  <c r="AK75" i="78" s="1"/>
  <c r="AL75" i="78" s="1"/>
  <c r="AM75" i="78"/>
  <c r="AN75" i="78" s="1"/>
  <c r="AO75" i="78" s="1"/>
  <c r="AP75" i="78" s="1"/>
  <c r="S75" i="78"/>
  <c r="T75" i="78" s="1"/>
  <c r="U75" i="78" s="1"/>
  <c r="V75" i="78" s="1"/>
  <c r="AA75" i="78"/>
  <c r="AB75" i="78" s="1"/>
  <c r="AC75" i="78" s="1"/>
  <c r="AD75" i="78" s="1"/>
  <c r="K75" i="78"/>
  <c r="L75" i="78" s="1"/>
  <c r="M75" i="78" s="1"/>
  <c r="N75" i="78" s="1"/>
  <c r="AE75" i="78"/>
  <c r="AF75" i="78" s="1"/>
  <c r="AG75" i="78" s="1"/>
  <c r="AH75" i="78" s="1"/>
  <c r="W75" i="78"/>
  <c r="X75" i="78" s="1"/>
  <c r="Y75" i="78" s="1"/>
  <c r="Z75" i="78" s="1"/>
  <c r="W124" i="81"/>
  <c r="K124" i="81"/>
  <c r="AA124" i="81"/>
  <c r="AM124" i="81"/>
  <c r="O124" i="81"/>
  <c r="S124" i="81"/>
  <c r="AE124" i="81"/>
  <c r="AI124" i="81"/>
  <c r="K103" i="76"/>
  <c r="AA103" i="76"/>
  <c r="S103" i="76"/>
  <c r="O103" i="76"/>
  <c r="AE103" i="76"/>
  <c r="W103" i="76"/>
  <c r="O65" i="78"/>
  <c r="AA65" i="78"/>
  <c r="F65" i="78"/>
  <c r="R65" i="78"/>
  <c r="X65" i="78"/>
  <c r="U65" i="78"/>
  <c r="L65" i="78"/>
  <c r="I65" i="78"/>
  <c r="AM87" i="75"/>
  <c r="AA87" i="75"/>
  <c r="AB87" i="75" s="1"/>
  <c r="AC87" i="75" s="1"/>
  <c r="AD87" i="75" s="1"/>
  <c r="O87" i="75"/>
  <c r="K87" i="75"/>
  <c r="L87" i="75" s="1"/>
  <c r="M87" i="75" s="1"/>
  <c r="N87" i="75" s="1"/>
  <c r="S87" i="75"/>
  <c r="T87" i="75" s="1"/>
  <c r="U87" i="75" s="1"/>
  <c r="V87" i="75" s="1"/>
  <c r="AE87" i="75"/>
  <c r="AF87" i="75" s="1"/>
  <c r="AG87" i="75" s="1"/>
  <c r="AH87" i="75" s="1"/>
  <c r="W87" i="75"/>
  <c r="X87" i="75" s="1"/>
  <c r="Y87" i="75" s="1"/>
  <c r="Z87" i="75" s="1"/>
  <c r="F204" i="75"/>
  <c r="G204" i="75" s="1"/>
  <c r="J204" i="75"/>
  <c r="K204" i="75" s="1"/>
  <c r="N204" i="75"/>
  <c r="O204" i="75" s="1"/>
  <c r="L204" i="75"/>
  <c r="P204" i="75"/>
  <c r="H204" i="75"/>
  <c r="I204" i="75" s="1"/>
  <c r="AI169" i="78"/>
  <c r="AE169" i="78"/>
  <c r="S169" i="78"/>
  <c r="O169" i="78"/>
  <c r="W169" i="78"/>
  <c r="AA169" i="78"/>
  <c r="AM169" i="78"/>
  <c r="K169" i="78"/>
  <c r="AE130" i="82"/>
  <c r="S130" i="82"/>
  <c r="AA130" i="82"/>
  <c r="K130" i="82"/>
  <c r="W130" i="82"/>
  <c r="O130" i="82"/>
  <c r="W92" i="78"/>
  <c r="X92" i="78" s="1"/>
  <c r="Y92" i="78" s="1"/>
  <c r="Z92" i="78" s="1"/>
  <c r="O92" i="78"/>
  <c r="P92" i="78" s="1"/>
  <c r="Q92" i="78" s="1"/>
  <c r="R92" i="78" s="1"/>
  <c r="K92" i="78"/>
  <c r="L92" i="78" s="1"/>
  <c r="M92" i="78" s="1"/>
  <c r="N92" i="78" s="1"/>
  <c r="AM92" i="78"/>
  <c r="AN92" i="78" s="1"/>
  <c r="AO92" i="78" s="1"/>
  <c r="AP92" i="78" s="1"/>
  <c r="AA92" i="78"/>
  <c r="AB92" i="78" s="1"/>
  <c r="AC92" i="78" s="1"/>
  <c r="AD92" i="78" s="1"/>
  <c r="AE92" i="78"/>
  <c r="AF92" i="78" s="1"/>
  <c r="AG92" i="78" s="1"/>
  <c r="AH92" i="78" s="1"/>
  <c r="AI92" i="78"/>
  <c r="AJ92" i="78" s="1"/>
  <c r="AK92" i="78" s="1"/>
  <c r="AL92" i="78" s="1"/>
  <c r="S92" i="78"/>
  <c r="T92" i="78" s="1"/>
  <c r="U92" i="78" s="1"/>
  <c r="V92" i="78" s="1"/>
  <c r="AM80" i="75"/>
  <c r="AA80" i="75"/>
  <c r="AB80" i="75" s="1"/>
  <c r="AC80" i="75" s="1"/>
  <c r="AD80" i="75" s="1"/>
  <c r="AE80" i="75"/>
  <c r="AF80" i="75" s="1"/>
  <c r="AG80" i="75" s="1"/>
  <c r="AH80" i="75" s="1"/>
  <c r="S80" i="75"/>
  <c r="T80" i="75" s="1"/>
  <c r="U80" i="75" s="1"/>
  <c r="V80" i="75" s="1"/>
  <c r="K80" i="75"/>
  <c r="L80" i="75" s="1"/>
  <c r="M80" i="75" s="1"/>
  <c r="N80" i="75" s="1"/>
  <c r="O80" i="75"/>
  <c r="W80" i="75"/>
  <c r="X80" i="75" s="1"/>
  <c r="Y80" i="75" s="1"/>
  <c r="Z80" i="75" s="1"/>
  <c r="AM92" i="81"/>
  <c r="AN92" i="81" s="1"/>
  <c r="AO92" i="81" s="1"/>
  <c r="AP92" i="81" s="1"/>
  <c r="O92" i="81"/>
  <c r="P92" i="81" s="1"/>
  <c r="Q92" i="81" s="1"/>
  <c r="R92" i="81" s="1"/>
  <c r="AI92" i="81"/>
  <c r="AJ92" i="81" s="1"/>
  <c r="AK92" i="81" s="1"/>
  <c r="AL92" i="81" s="1"/>
  <c r="AE92" i="81"/>
  <c r="AF92" i="81" s="1"/>
  <c r="AG92" i="81" s="1"/>
  <c r="AH92" i="81" s="1"/>
  <c r="AA92" i="81"/>
  <c r="AB92" i="81" s="1"/>
  <c r="AC92" i="81" s="1"/>
  <c r="AD92" i="81" s="1"/>
  <c r="K92" i="81"/>
  <c r="L92" i="81" s="1"/>
  <c r="M92" i="81" s="1"/>
  <c r="N92" i="81" s="1"/>
  <c r="S92" i="81"/>
  <c r="T92" i="81" s="1"/>
  <c r="U92" i="81" s="1"/>
  <c r="V92" i="81" s="1"/>
  <c r="W92" i="81"/>
  <c r="X92" i="81" s="1"/>
  <c r="Y92" i="81" s="1"/>
  <c r="Z92" i="81" s="1"/>
  <c r="AE176" i="81"/>
  <c r="K176" i="81"/>
  <c r="S176" i="81"/>
  <c r="W176" i="81"/>
  <c r="AA176" i="81"/>
  <c r="O176" i="81"/>
  <c r="AM176" i="81"/>
  <c r="AI176" i="81"/>
  <c r="S99" i="82"/>
  <c r="AA99" i="82"/>
  <c r="W99" i="82"/>
  <c r="K99" i="82"/>
  <c r="O99" i="82"/>
  <c r="AE99" i="82"/>
  <c r="W81" i="82"/>
  <c r="X81" i="82" s="1"/>
  <c r="Y81" i="82" s="1"/>
  <c r="Z81" i="82" s="1"/>
  <c r="K81" i="82"/>
  <c r="L81" i="82" s="1"/>
  <c r="M81" i="82" s="1"/>
  <c r="N81" i="82" s="1"/>
  <c r="S81" i="82"/>
  <c r="T81" i="82" s="1"/>
  <c r="U81" i="82" s="1"/>
  <c r="V81" i="82" s="1"/>
  <c r="O81" i="82"/>
  <c r="P81" i="82" s="1"/>
  <c r="Q81" i="82" s="1"/>
  <c r="R81" i="82" s="1"/>
  <c r="AA81" i="82"/>
  <c r="AB81" i="82" s="1"/>
  <c r="AC81" i="82" s="1"/>
  <c r="AD81" i="82" s="1"/>
  <c r="AE81" i="82"/>
  <c r="AF81" i="82" s="1"/>
  <c r="AG81" i="82" s="1"/>
  <c r="AH81" i="82" s="1"/>
  <c r="O179" i="76"/>
  <c r="AA179" i="76"/>
  <c r="W179" i="76"/>
  <c r="AE179" i="76"/>
  <c r="K179" i="76"/>
  <c r="S179" i="76"/>
  <c r="K130" i="78"/>
  <c r="AE130" i="78"/>
  <c r="AA130" i="78"/>
  <c r="AM130" i="78"/>
  <c r="W130" i="78"/>
  <c r="S130" i="78"/>
  <c r="O130" i="78"/>
  <c r="AI130" i="78"/>
  <c r="L201" i="77"/>
  <c r="M201" i="77" s="1"/>
  <c r="J201" i="77"/>
  <c r="H201" i="77"/>
  <c r="N201" i="77"/>
  <c r="O201" i="77" s="1"/>
  <c r="F201" i="77"/>
  <c r="G201" i="77" s="1"/>
  <c r="P201" i="77"/>
  <c r="Q201" i="77" s="1"/>
  <c r="K101" i="78"/>
  <c r="W101" i="78"/>
  <c r="AM101" i="78"/>
  <c r="O101" i="78"/>
  <c r="S101" i="78"/>
  <c r="AI101" i="78"/>
  <c r="AA101" i="78"/>
  <c r="AE101" i="78"/>
  <c r="O65" i="83"/>
  <c r="L65" i="83"/>
  <c r="I65" i="83"/>
  <c r="R65" i="83"/>
  <c r="U65" i="83"/>
  <c r="F65" i="83"/>
  <c r="S177" i="83"/>
  <c r="K177" i="83"/>
  <c r="AA177" i="83"/>
  <c r="AE177" i="83"/>
  <c r="W177" i="83"/>
  <c r="O177" i="83"/>
  <c r="AA179" i="78"/>
  <c r="AI179" i="78"/>
  <c r="AE179" i="78"/>
  <c r="O179" i="78"/>
  <c r="K179" i="78"/>
  <c r="W179" i="78"/>
  <c r="AM179" i="78"/>
  <c r="S179" i="78"/>
  <c r="O173" i="82"/>
  <c r="W173" i="82"/>
  <c r="AE173" i="82"/>
  <c r="K173" i="82"/>
  <c r="AA173" i="82"/>
  <c r="S173" i="82"/>
  <c r="AE112" i="78"/>
  <c r="K112" i="78"/>
  <c r="S112" i="78"/>
  <c r="W112" i="78"/>
  <c r="AA112" i="78"/>
  <c r="AI112" i="78"/>
  <c r="AM112" i="78"/>
  <c r="O112" i="78"/>
  <c r="K129" i="81"/>
  <c r="S129" i="81"/>
  <c r="AA129" i="81"/>
  <c r="AI129" i="81"/>
  <c r="W129" i="81"/>
  <c r="O129" i="81"/>
  <c r="AE129" i="81"/>
  <c r="AM129" i="81"/>
  <c r="AA141" i="83"/>
  <c r="S141" i="83"/>
  <c r="O141" i="83"/>
  <c r="K141" i="83"/>
  <c r="AE141" i="83"/>
  <c r="W141" i="83"/>
  <c r="W99" i="79"/>
  <c r="O99" i="79"/>
  <c r="AA99" i="79"/>
  <c r="AE99" i="79"/>
  <c r="K99" i="79"/>
  <c r="S99" i="79"/>
  <c r="AE89" i="79"/>
  <c r="AF89" i="79" s="1"/>
  <c r="AG89" i="79" s="1"/>
  <c r="AH89" i="79" s="1"/>
  <c r="S89" i="79"/>
  <c r="T89" i="79" s="1"/>
  <c r="U89" i="79" s="1"/>
  <c r="V89" i="79" s="1"/>
  <c r="K89" i="79"/>
  <c r="L89" i="79" s="1"/>
  <c r="M89" i="79" s="1"/>
  <c r="N89" i="79" s="1"/>
  <c r="W89" i="79"/>
  <c r="X89" i="79" s="1"/>
  <c r="Y89" i="79" s="1"/>
  <c r="Z89" i="79" s="1"/>
  <c r="O89" i="79"/>
  <c r="P89" i="79" s="1"/>
  <c r="Q89" i="79" s="1"/>
  <c r="R89" i="79" s="1"/>
  <c r="AA89" i="79"/>
  <c r="AB89" i="79" s="1"/>
  <c r="AC89" i="79" s="1"/>
  <c r="AD89" i="79" s="1"/>
  <c r="AA176" i="82"/>
  <c r="O176" i="82"/>
  <c r="AE176" i="82"/>
  <c r="W176" i="82"/>
  <c r="K176" i="82"/>
  <c r="S176" i="82"/>
  <c r="E142" i="57"/>
  <c r="E174" i="57"/>
  <c r="K130" i="75"/>
  <c r="AM130" i="75"/>
  <c r="AE130" i="75"/>
  <c r="W130" i="75"/>
  <c r="AA130" i="75"/>
  <c r="S130" i="75"/>
  <c r="O130" i="75"/>
  <c r="AJ130" i="75" s="1"/>
  <c r="AK130" i="75" s="1"/>
  <c r="AL130" i="75" s="1"/>
  <c r="AI106" i="78"/>
  <c r="AA106" i="78"/>
  <c r="K106" i="78"/>
  <c r="AE106" i="78"/>
  <c r="W106" i="78"/>
  <c r="O106" i="78"/>
  <c r="S106" i="78"/>
  <c r="AM106" i="78"/>
  <c r="E99" i="57"/>
  <c r="E85" i="57"/>
  <c r="E109" i="58"/>
  <c r="AA107" i="83"/>
  <c r="K107" i="83"/>
  <c r="S107" i="83"/>
  <c r="W107" i="83"/>
  <c r="AE107" i="83"/>
  <c r="O107" i="83"/>
  <c r="AE102" i="76"/>
  <c r="AA102" i="76"/>
  <c r="O102" i="76"/>
  <c r="S102" i="76"/>
  <c r="W102" i="76"/>
  <c r="K102" i="76"/>
  <c r="E178" i="58"/>
  <c r="E156" i="58"/>
  <c r="E143" i="57"/>
  <c r="L204" i="79"/>
  <c r="M204" i="79" s="1"/>
  <c r="J204" i="79"/>
  <c r="K204" i="79" s="1"/>
  <c r="P204" i="79"/>
  <c r="Q204" i="79" s="1"/>
  <c r="F204" i="79"/>
  <c r="G204" i="79" s="1"/>
  <c r="N204" i="79"/>
  <c r="O204" i="79" s="1"/>
  <c r="H204" i="79"/>
  <c r="I204" i="79" s="1"/>
  <c r="W143" i="83"/>
  <c r="K143" i="83"/>
  <c r="S143" i="83"/>
  <c r="AA143" i="83"/>
  <c r="AE143" i="83"/>
  <c r="O143" i="83"/>
  <c r="E166" i="58"/>
  <c r="E186" i="58"/>
  <c r="E109" i="57"/>
  <c r="AA142" i="82"/>
  <c r="O142" i="82"/>
  <c r="W142" i="82"/>
  <c r="K142" i="82"/>
  <c r="AE142" i="82"/>
  <c r="S142" i="82"/>
  <c r="AE151" i="82"/>
  <c r="W151" i="82"/>
  <c r="AA151" i="82"/>
  <c r="K151" i="82"/>
  <c r="O151" i="82"/>
  <c r="S151" i="82"/>
  <c r="O108" i="75"/>
  <c r="AJ108" i="75" s="1"/>
  <c r="AK108" i="75" s="1"/>
  <c r="AL108" i="75" s="1"/>
  <c r="K108" i="75"/>
  <c r="S108" i="75"/>
  <c r="W108" i="75"/>
  <c r="AA108" i="75"/>
  <c r="AM108" i="75"/>
  <c r="AE108" i="75"/>
  <c r="E131" i="58"/>
  <c r="AE117" i="75"/>
  <c r="K117" i="75"/>
  <c r="AM117" i="75"/>
  <c r="AA117" i="75"/>
  <c r="O117" i="75"/>
  <c r="AJ117" i="75" s="1"/>
  <c r="AK117" i="75" s="1"/>
  <c r="AL117" i="75" s="1"/>
  <c r="S117" i="75"/>
  <c r="W117" i="75"/>
  <c r="L203" i="79"/>
  <c r="M203" i="79" s="1"/>
  <c r="J203" i="79"/>
  <c r="K203" i="79" s="1"/>
  <c r="N203" i="79"/>
  <c r="H203" i="79"/>
  <c r="F203" i="79"/>
  <c r="G203" i="79" s="1"/>
  <c r="P203" i="79"/>
  <c r="Q203" i="79" s="1"/>
  <c r="W125" i="76"/>
  <c r="AE125" i="76"/>
  <c r="K125" i="76"/>
  <c r="S125" i="76"/>
  <c r="O125" i="76"/>
  <c r="AA125" i="76"/>
  <c r="AE153" i="81"/>
  <c r="S153" i="81"/>
  <c r="K153" i="81"/>
  <c r="AA153" i="81"/>
  <c r="AM153" i="81"/>
  <c r="O153" i="81"/>
  <c r="W153" i="81"/>
  <c r="AI153" i="81"/>
  <c r="W83" i="78"/>
  <c r="X83" i="78" s="1"/>
  <c r="Y83" i="78" s="1"/>
  <c r="Z83" i="78" s="1"/>
  <c r="AA83" i="78"/>
  <c r="AB83" i="78" s="1"/>
  <c r="AC83" i="78" s="1"/>
  <c r="AD83" i="78" s="1"/>
  <c r="AM83" i="78"/>
  <c r="AN83" i="78" s="1"/>
  <c r="AO83" i="78" s="1"/>
  <c r="AP83" i="78" s="1"/>
  <c r="S83" i="78"/>
  <c r="T83" i="78" s="1"/>
  <c r="U83" i="78" s="1"/>
  <c r="V83" i="78" s="1"/>
  <c r="O83" i="78"/>
  <c r="P83" i="78" s="1"/>
  <c r="Q83" i="78" s="1"/>
  <c r="R83" i="78" s="1"/>
  <c r="K83" i="78"/>
  <c r="L83" i="78" s="1"/>
  <c r="M83" i="78" s="1"/>
  <c r="N83" i="78" s="1"/>
  <c r="AI83" i="78"/>
  <c r="AJ83" i="78" s="1"/>
  <c r="AK83" i="78" s="1"/>
  <c r="AL83" i="78" s="1"/>
  <c r="AE83" i="78"/>
  <c r="AF83" i="78" s="1"/>
  <c r="AG83" i="78" s="1"/>
  <c r="AH83" i="78" s="1"/>
  <c r="O167" i="76"/>
  <c r="W167" i="76"/>
  <c r="AE167" i="76"/>
  <c r="S167" i="76"/>
  <c r="AA167" i="76"/>
  <c r="K167" i="76"/>
  <c r="S85" i="77"/>
  <c r="T85" i="77" s="1"/>
  <c r="U85" i="77" s="1"/>
  <c r="V85" i="77" s="1"/>
  <c r="O85" i="77"/>
  <c r="P85" i="77" s="1"/>
  <c r="Q85" i="77" s="1"/>
  <c r="R85" i="77" s="1"/>
  <c r="AA85" i="77"/>
  <c r="AB85" i="77" s="1"/>
  <c r="AC85" i="77" s="1"/>
  <c r="AD85" i="77" s="1"/>
  <c r="K85" i="77"/>
  <c r="L85" i="77" s="1"/>
  <c r="M85" i="77" s="1"/>
  <c r="N85" i="77" s="1"/>
  <c r="AE85" i="77"/>
  <c r="AF85" i="77" s="1"/>
  <c r="AG85" i="77" s="1"/>
  <c r="AH85" i="77" s="1"/>
  <c r="W85" i="77"/>
  <c r="X85" i="77" s="1"/>
  <c r="Y85" i="77" s="1"/>
  <c r="Z85" i="77" s="1"/>
  <c r="AE108" i="77"/>
  <c r="AA108" i="77"/>
  <c r="K108" i="77"/>
  <c r="O108" i="77"/>
  <c r="S108" i="77"/>
  <c r="W108" i="77"/>
  <c r="J202" i="82"/>
  <c r="K202" i="82" s="1"/>
  <c r="L202" i="82"/>
  <c r="F202" i="82"/>
  <c r="G202" i="82" s="1"/>
  <c r="N202" i="82"/>
  <c r="O202" i="82" s="1"/>
  <c r="P202" i="82"/>
  <c r="AF152" i="82" s="1"/>
  <c r="AG152" i="82" s="1"/>
  <c r="AH152" i="82" s="1"/>
  <c r="H202" i="82"/>
  <c r="O164" i="77"/>
  <c r="W164" i="77"/>
  <c r="AA164" i="77"/>
  <c r="AE164" i="77"/>
  <c r="S164" i="77"/>
  <c r="K164" i="77"/>
  <c r="K155" i="79"/>
  <c r="O155" i="79"/>
  <c r="W155" i="79"/>
  <c r="AE155" i="79"/>
  <c r="S155" i="79"/>
  <c r="AA155" i="79"/>
  <c r="W134" i="83"/>
  <c r="O134" i="83"/>
  <c r="AA134" i="83"/>
  <c r="S134" i="83"/>
  <c r="AE134" i="83"/>
  <c r="K134" i="83"/>
  <c r="W175" i="79"/>
  <c r="AA175" i="79"/>
  <c r="S175" i="79"/>
  <c r="K175" i="79"/>
  <c r="O175" i="79"/>
  <c r="AE175" i="79"/>
  <c r="K136" i="78"/>
  <c r="AM136" i="78"/>
  <c r="W136" i="78"/>
  <c r="AE136" i="78"/>
  <c r="O136" i="78"/>
  <c r="S136" i="78"/>
  <c r="AI136" i="78"/>
  <c r="AA136" i="78"/>
  <c r="O117" i="77"/>
  <c r="W117" i="77"/>
  <c r="AA117" i="77"/>
  <c r="S117" i="77"/>
  <c r="K117" i="77"/>
  <c r="AE117" i="77"/>
  <c r="E165" i="57"/>
  <c r="K161" i="82"/>
  <c r="AE161" i="82"/>
  <c r="S161" i="82"/>
  <c r="W161" i="82"/>
  <c r="AA161" i="82"/>
  <c r="O161" i="82"/>
  <c r="O75" i="83"/>
  <c r="P75" i="83" s="1"/>
  <c r="Q75" i="83" s="1"/>
  <c r="R75" i="83" s="1"/>
  <c r="W75" i="83"/>
  <c r="X75" i="83" s="1"/>
  <c r="Y75" i="83" s="1"/>
  <c r="Z75" i="83" s="1"/>
  <c r="AA75" i="83"/>
  <c r="AB75" i="83" s="1"/>
  <c r="AC75" i="83" s="1"/>
  <c r="AD75" i="83" s="1"/>
  <c r="S75" i="83"/>
  <c r="T75" i="83" s="1"/>
  <c r="U75" i="83" s="1"/>
  <c r="V75" i="83" s="1"/>
  <c r="K75" i="83"/>
  <c r="L75" i="83" s="1"/>
  <c r="M75" i="83" s="1"/>
  <c r="N75" i="83" s="1"/>
  <c r="AE75" i="83"/>
  <c r="AF75" i="83" s="1"/>
  <c r="AG75" i="83" s="1"/>
  <c r="AH75" i="83" s="1"/>
  <c r="S158" i="79"/>
  <c r="O158" i="79"/>
  <c r="AE158" i="79"/>
  <c r="W158" i="79"/>
  <c r="AA158" i="79"/>
  <c r="K158" i="79"/>
  <c r="O64" i="77"/>
  <c r="L64" i="77"/>
  <c r="R64" i="77"/>
  <c r="F64" i="77"/>
  <c r="U64" i="77"/>
  <c r="I64" i="77"/>
  <c r="AE128" i="75"/>
  <c r="S128" i="75"/>
  <c r="O128" i="75"/>
  <c r="AJ128" i="75" s="1"/>
  <c r="AK128" i="75" s="1"/>
  <c r="AL128" i="75" s="1"/>
  <c r="AM128" i="75"/>
  <c r="K128" i="75"/>
  <c r="AA128" i="75"/>
  <c r="W128" i="75"/>
  <c r="H205" i="83"/>
  <c r="I205" i="83" s="1"/>
  <c r="L205" i="83"/>
  <c r="M205" i="83" s="1"/>
  <c r="N205" i="83"/>
  <c r="P205" i="83"/>
  <c r="Q205" i="83" s="1"/>
  <c r="J205" i="83"/>
  <c r="K205" i="83" s="1"/>
  <c r="F205" i="83"/>
  <c r="G205" i="83" s="1"/>
  <c r="AE115" i="76"/>
  <c r="AA115" i="76"/>
  <c r="S115" i="76"/>
  <c r="K115" i="76"/>
  <c r="O115" i="76"/>
  <c r="W115" i="76"/>
  <c r="AA127" i="82"/>
  <c r="AE127" i="82"/>
  <c r="W127" i="82"/>
  <c r="S127" i="82"/>
  <c r="O127" i="82"/>
  <c r="K127" i="82"/>
  <c r="W99" i="76"/>
  <c r="AA99" i="76"/>
  <c r="K99" i="76"/>
  <c r="O99" i="76"/>
  <c r="S99" i="76"/>
  <c r="AE99" i="76"/>
  <c r="AE162" i="83"/>
  <c r="S162" i="83"/>
  <c r="K162" i="83"/>
  <c r="W162" i="83"/>
  <c r="O162" i="83"/>
  <c r="AA162" i="83"/>
  <c r="K119" i="82"/>
  <c r="W119" i="82"/>
  <c r="O119" i="82"/>
  <c r="S119" i="82"/>
  <c r="AE119" i="82"/>
  <c r="AA119" i="82"/>
  <c r="K119" i="79"/>
  <c r="AE119" i="79"/>
  <c r="W119" i="79"/>
  <c r="AA119" i="79"/>
  <c r="O119" i="79"/>
  <c r="S119" i="79"/>
  <c r="W167" i="83"/>
  <c r="S167" i="83"/>
  <c r="K167" i="83"/>
  <c r="AA167" i="83"/>
  <c r="O167" i="83"/>
  <c r="AE167" i="83"/>
  <c r="E161" i="57"/>
  <c r="S118" i="76"/>
  <c r="O118" i="76"/>
  <c r="K118" i="76"/>
  <c r="AE118" i="76"/>
  <c r="W118" i="76"/>
  <c r="AA118" i="76"/>
  <c r="K176" i="79"/>
  <c r="O176" i="79"/>
  <c r="S176" i="79"/>
  <c r="W176" i="79"/>
  <c r="AA176" i="79"/>
  <c r="AE176" i="79"/>
  <c r="AA105" i="77"/>
  <c r="K105" i="77"/>
  <c r="O105" i="77"/>
  <c r="AE105" i="77"/>
  <c r="S105" i="77"/>
  <c r="W105" i="77"/>
  <c r="AA77" i="76"/>
  <c r="AB77" i="76" s="1"/>
  <c r="AC77" i="76" s="1"/>
  <c r="AD77" i="76" s="1"/>
  <c r="K77" i="76"/>
  <c r="L77" i="76" s="1"/>
  <c r="M77" i="76" s="1"/>
  <c r="N77" i="76" s="1"/>
  <c r="O77" i="76"/>
  <c r="P77" i="76" s="1"/>
  <c r="Q77" i="76" s="1"/>
  <c r="R77" i="76" s="1"/>
  <c r="W77" i="76"/>
  <c r="X77" i="76" s="1"/>
  <c r="Y77" i="76" s="1"/>
  <c r="Z77" i="76" s="1"/>
  <c r="S77" i="76"/>
  <c r="T77" i="76" s="1"/>
  <c r="U77" i="76" s="1"/>
  <c r="V77" i="76" s="1"/>
  <c r="AE77" i="76"/>
  <c r="AF77" i="76" s="1"/>
  <c r="AG77" i="76" s="1"/>
  <c r="AH77" i="76" s="1"/>
  <c r="O65" i="81"/>
  <c r="X65" i="81"/>
  <c r="R65" i="81"/>
  <c r="F65" i="81"/>
  <c r="I65" i="81"/>
  <c r="L65" i="81"/>
  <c r="AA65" i="81"/>
  <c r="U65" i="81"/>
  <c r="W95" i="83"/>
  <c r="S95" i="83"/>
  <c r="K95" i="83"/>
  <c r="AA95" i="83"/>
  <c r="O95" i="83"/>
  <c r="AE95" i="83"/>
  <c r="I63" i="75"/>
  <c r="O63" i="75"/>
  <c r="U63" i="75"/>
  <c r="L63" i="75"/>
  <c r="F63" i="75"/>
  <c r="R63" i="75"/>
  <c r="S80" i="78"/>
  <c r="T80" i="78" s="1"/>
  <c r="U80" i="78" s="1"/>
  <c r="V80" i="78" s="1"/>
  <c r="AA80" i="78"/>
  <c r="AB80" i="78" s="1"/>
  <c r="AC80" i="78" s="1"/>
  <c r="AD80" i="78" s="1"/>
  <c r="K80" i="78"/>
  <c r="L80" i="78" s="1"/>
  <c r="M80" i="78" s="1"/>
  <c r="N80" i="78" s="1"/>
  <c r="O80" i="78"/>
  <c r="P80" i="78" s="1"/>
  <c r="Q80" i="78" s="1"/>
  <c r="R80" i="78" s="1"/>
  <c r="W80" i="78"/>
  <c r="X80" i="78" s="1"/>
  <c r="Y80" i="78" s="1"/>
  <c r="Z80" i="78" s="1"/>
  <c r="AM80" i="78"/>
  <c r="AN80" i="78" s="1"/>
  <c r="AO80" i="78" s="1"/>
  <c r="AP80" i="78" s="1"/>
  <c r="AI80" i="78"/>
  <c r="AJ80" i="78" s="1"/>
  <c r="AK80" i="78" s="1"/>
  <c r="AL80" i="78" s="1"/>
  <c r="AE80" i="78"/>
  <c r="AF80" i="78" s="1"/>
  <c r="AG80" i="78" s="1"/>
  <c r="AH80" i="78" s="1"/>
  <c r="W88" i="77"/>
  <c r="X88" i="77" s="1"/>
  <c r="Y88" i="77" s="1"/>
  <c r="Z88" i="77" s="1"/>
  <c r="AE88" i="77"/>
  <c r="AF88" i="77" s="1"/>
  <c r="AG88" i="77" s="1"/>
  <c r="AH88" i="77" s="1"/>
  <c r="S88" i="77"/>
  <c r="T88" i="77" s="1"/>
  <c r="U88" i="77" s="1"/>
  <c r="V88" i="77" s="1"/>
  <c r="K88" i="77"/>
  <c r="L88" i="77" s="1"/>
  <c r="M88" i="77" s="1"/>
  <c r="N88" i="77" s="1"/>
  <c r="O88" i="77"/>
  <c r="P88" i="77" s="1"/>
  <c r="Q88" i="77" s="1"/>
  <c r="R88" i="77" s="1"/>
  <c r="AA88" i="77"/>
  <c r="AB88" i="77" s="1"/>
  <c r="AC88" i="77" s="1"/>
  <c r="AD88" i="77" s="1"/>
  <c r="H202" i="77"/>
  <c r="I202" i="77" s="1"/>
  <c r="N202" i="77"/>
  <c r="O202" i="77" s="1"/>
  <c r="J202" i="77"/>
  <c r="F202" i="77"/>
  <c r="G202" i="77" s="1"/>
  <c r="L202" i="77"/>
  <c r="P202" i="77"/>
  <c r="K132" i="77"/>
  <c r="O132" i="77"/>
  <c r="AE132" i="77"/>
  <c r="AA132" i="77"/>
  <c r="W132" i="77"/>
  <c r="S132" i="77"/>
  <c r="AE122" i="75"/>
  <c r="O122" i="75"/>
  <c r="AJ122" i="75" s="1"/>
  <c r="AK122" i="75" s="1"/>
  <c r="AL122" i="75" s="1"/>
  <c r="W122" i="75"/>
  <c r="AA122" i="75"/>
  <c r="AM122" i="75"/>
  <c r="S122" i="75"/>
  <c r="K122" i="75"/>
  <c r="K137" i="77"/>
  <c r="O137" i="77"/>
  <c r="W137" i="77"/>
  <c r="S137" i="77"/>
  <c r="AE137" i="77"/>
  <c r="AA137" i="77"/>
  <c r="K158" i="81"/>
  <c r="S158" i="81"/>
  <c r="W158" i="81"/>
  <c r="AI158" i="81"/>
  <c r="O158" i="81"/>
  <c r="AE158" i="81"/>
  <c r="AA158" i="81"/>
  <c r="AM158" i="81"/>
  <c r="O163" i="81"/>
  <c r="AM163" i="81"/>
  <c r="AE163" i="81"/>
  <c r="W163" i="81"/>
  <c r="S163" i="81"/>
  <c r="AA163" i="81"/>
  <c r="AI163" i="81"/>
  <c r="K163" i="81"/>
  <c r="E105" i="58"/>
  <c r="I64" i="82"/>
  <c r="R64" i="82"/>
  <c r="L64" i="82"/>
  <c r="U64" i="82"/>
  <c r="F64" i="82"/>
  <c r="O64" i="82"/>
  <c r="AI118" i="78"/>
  <c r="K118" i="78"/>
  <c r="AA118" i="78"/>
  <c r="AE118" i="78"/>
  <c r="S118" i="78"/>
  <c r="W118" i="78"/>
  <c r="AM118" i="78"/>
  <c r="O118" i="78"/>
  <c r="O82" i="83"/>
  <c r="P82" i="83" s="1"/>
  <c r="Q82" i="83" s="1"/>
  <c r="R82" i="83" s="1"/>
  <c r="K82" i="83"/>
  <c r="L82" i="83" s="1"/>
  <c r="M82" i="83" s="1"/>
  <c r="N82" i="83" s="1"/>
  <c r="S82" i="83"/>
  <c r="T82" i="83" s="1"/>
  <c r="U82" i="83" s="1"/>
  <c r="V82" i="83" s="1"/>
  <c r="W82" i="83"/>
  <c r="X82" i="83" s="1"/>
  <c r="Y82" i="83" s="1"/>
  <c r="Z82" i="83" s="1"/>
  <c r="AA82" i="83"/>
  <c r="AB82" i="83" s="1"/>
  <c r="AC82" i="83" s="1"/>
  <c r="AD82" i="83" s="1"/>
  <c r="AE82" i="83"/>
  <c r="AF82" i="83" s="1"/>
  <c r="AG82" i="83" s="1"/>
  <c r="AH82" i="83" s="1"/>
  <c r="O143" i="82"/>
  <c r="W143" i="82"/>
  <c r="S143" i="82"/>
  <c r="AA143" i="82"/>
  <c r="AE143" i="82"/>
  <c r="K143" i="82"/>
  <c r="S96" i="76"/>
  <c r="AA96" i="76"/>
  <c r="K96" i="76"/>
  <c r="AE96" i="76"/>
  <c r="O96" i="76"/>
  <c r="W96" i="76"/>
  <c r="K79" i="82"/>
  <c r="L79" i="82" s="1"/>
  <c r="M79" i="82" s="1"/>
  <c r="N79" i="82" s="1"/>
  <c r="AE79" i="82"/>
  <c r="AF79" i="82" s="1"/>
  <c r="AG79" i="82" s="1"/>
  <c r="AH79" i="82" s="1"/>
  <c r="O79" i="82"/>
  <c r="P79" i="82" s="1"/>
  <c r="Q79" i="82" s="1"/>
  <c r="R79" i="82" s="1"/>
  <c r="S79" i="82"/>
  <c r="T79" i="82" s="1"/>
  <c r="U79" i="82" s="1"/>
  <c r="V79" i="82" s="1"/>
  <c r="W79" i="82"/>
  <c r="X79" i="82" s="1"/>
  <c r="Y79" i="82" s="1"/>
  <c r="Z79" i="82" s="1"/>
  <c r="AA79" i="82"/>
  <c r="AB79" i="82" s="1"/>
  <c r="AC79" i="82" s="1"/>
  <c r="AD79" i="82" s="1"/>
  <c r="AI132" i="78"/>
  <c r="S132" i="78"/>
  <c r="K132" i="78"/>
  <c r="AA132" i="78"/>
  <c r="W132" i="78"/>
  <c r="AE132" i="78"/>
  <c r="O132" i="78"/>
  <c r="AM132" i="78"/>
  <c r="AA127" i="79"/>
  <c r="K127" i="79"/>
  <c r="S127" i="79"/>
  <c r="AE127" i="79"/>
  <c r="O127" i="79"/>
  <c r="W127" i="79"/>
  <c r="AA162" i="77"/>
  <c r="AE162" i="77"/>
  <c r="W162" i="77"/>
  <c r="K162" i="77"/>
  <c r="O162" i="77"/>
  <c r="S162" i="77"/>
  <c r="AE75" i="82"/>
  <c r="AF75" i="82" s="1"/>
  <c r="AG75" i="82" s="1"/>
  <c r="AH75" i="82" s="1"/>
  <c r="AA75" i="82"/>
  <c r="AB75" i="82" s="1"/>
  <c r="AC75" i="82" s="1"/>
  <c r="AD75" i="82" s="1"/>
  <c r="W75" i="82"/>
  <c r="X75" i="82" s="1"/>
  <c r="Y75" i="82" s="1"/>
  <c r="Z75" i="82" s="1"/>
  <c r="S75" i="82"/>
  <c r="T75" i="82" s="1"/>
  <c r="U75" i="82" s="1"/>
  <c r="V75" i="82" s="1"/>
  <c r="O75" i="82"/>
  <c r="P75" i="82" s="1"/>
  <c r="Q75" i="82" s="1"/>
  <c r="R75" i="82" s="1"/>
  <c r="K75" i="82"/>
  <c r="L75" i="82" s="1"/>
  <c r="M75" i="82" s="1"/>
  <c r="N75" i="82" s="1"/>
  <c r="K110" i="83"/>
  <c r="S110" i="83"/>
  <c r="AE110" i="83"/>
  <c r="AA110" i="83"/>
  <c r="W110" i="83"/>
  <c r="O110" i="83"/>
  <c r="O165" i="76"/>
  <c r="W165" i="76"/>
  <c r="S165" i="76"/>
  <c r="K165" i="76"/>
  <c r="AA165" i="76"/>
  <c r="AE165" i="76"/>
  <c r="I63" i="83"/>
  <c r="L63" i="83"/>
  <c r="U63" i="83"/>
  <c r="O63" i="83"/>
  <c r="F63" i="83"/>
  <c r="R63" i="83"/>
  <c r="AA87" i="83"/>
  <c r="AB87" i="83" s="1"/>
  <c r="AC87" i="83" s="1"/>
  <c r="AD87" i="83" s="1"/>
  <c r="W87" i="83"/>
  <c r="X87" i="83" s="1"/>
  <c r="Y87" i="83" s="1"/>
  <c r="Z87" i="83" s="1"/>
  <c r="AE87" i="83"/>
  <c r="AF87" i="83" s="1"/>
  <c r="AG87" i="83" s="1"/>
  <c r="AH87" i="83" s="1"/>
  <c r="S87" i="83"/>
  <c r="T87" i="83" s="1"/>
  <c r="U87" i="83" s="1"/>
  <c r="V87" i="83" s="1"/>
  <c r="O87" i="83"/>
  <c r="P87" i="83" s="1"/>
  <c r="Q87" i="83" s="1"/>
  <c r="R87" i="83" s="1"/>
  <c r="K87" i="83"/>
  <c r="L87" i="83" s="1"/>
  <c r="M87" i="83" s="1"/>
  <c r="N87" i="83" s="1"/>
  <c r="AE140" i="77"/>
  <c r="O140" i="77"/>
  <c r="S140" i="77"/>
  <c r="W140" i="77"/>
  <c r="K140" i="77"/>
  <c r="AA140" i="77"/>
  <c r="E89" i="57"/>
  <c r="S134" i="78"/>
  <c r="AA134" i="78"/>
  <c r="AE134" i="78"/>
  <c r="O134" i="78"/>
  <c r="K134" i="78"/>
  <c r="AI134" i="78"/>
  <c r="W134" i="78"/>
  <c r="AM134" i="78"/>
  <c r="S107" i="79"/>
  <c r="W107" i="79"/>
  <c r="AA107" i="79"/>
  <c r="AE107" i="79"/>
  <c r="K107" i="79"/>
  <c r="O107" i="79"/>
  <c r="K163" i="78"/>
  <c r="AM163" i="78"/>
  <c r="S163" i="78"/>
  <c r="AA163" i="78"/>
  <c r="AI163" i="78"/>
  <c r="AE163" i="78"/>
  <c r="O163" i="78"/>
  <c r="P163" i="78" s="1"/>
  <c r="Q163" i="78" s="1"/>
  <c r="R163" i="78" s="1"/>
  <c r="W163" i="78"/>
  <c r="W168" i="79"/>
  <c r="AA168" i="79"/>
  <c r="AE168" i="79"/>
  <c r="S168" i="79"/>
  <c r="O168" i="79"/>
  <c r="K168" i="79"/>
  <c r="AA161" i="76"/>
  <c r="AE161" i="76"/>
  <c r="W161" i="76"/>
  <c r="K161" i="76"/>
  <c r="S161" i="76"/>
  <c r="O161" i="76"/>
  <c r="W76" i="82"/>
  <c r="X76" i="82" s="1"/>
  <c r="Y76" i="82" s="1"/>
  <c r="Z76" i="82" s="1"/>
  <c r="K76" i="82"/>
  <c r="L76" i="82" s="1"/>
  <c r="M76" i="82" s="1"/>
  <c r="N76" i="82" s="1"/>
  <c r="AE76" i="82"/>
  <c r="AF76" i="82" s="1"/>
  <c r="AG76" i="82" s="1"/>
  <c r="AH76" i="82" s="1"/>
  <c r="AA76" i="82"/>
  <c r="AB76" i="82" s="1"/>
  <c r="AC76" i="82" s="1"/>
  <c r="AD76" i="82" s="1"/>
  <c r="S76" i="82"/>
  <c r="T76" i="82" s="1"/>
  <c r="U76" i="82" s="1"/>
  <c r="V76" i="82" s="1"/>
  <c r="O76" i="82"/>
  <c r="P76" i="82" s="1"/>
  <c r="Q76" i="82" s="1"/>
  <c r="R76" i="82" s="1"/>
  <c r="AA105" i="76"/>
  <c r="S105" i="76"/>
  <c r="W105" i="76"/>
  <c r="O105" i="76"/>
  <c r="K105" i="76"/>
  <c r="AE105" i="76"/>
  <c r="W91" i="82"/>
  <c r="X91" i="82" s="1"/>
  <c r="Y91" i="82" s="1"/>
  <c r="Z91" i="82" s="1"/>
  <c r="AE91" i="82"/>
  <c r="AF91" i="82" s="1"/>
  <c r="AG91" i="82" s="1"/>
  <c r="AH91" i="82" s="1"/>
  <c r="K91" i="82"/>
  <c r="L91" i="82" s="1"/>
  <c r="M91" i="82" s="1"/>
  <c r="N91" i="82" s="1"/>
  <c r="S91" i="82"/>
  <c r="T91" i="82" s="1"/>
  <c r="U91" i="82" s="1"/>
  <c r="V91" i="82" s="1"/>
  <c r="AA91" i="82"/>
  <c r="AB91" i="82" s="1"/>
  <c r="AC91" i="82" s="1"/>
  <c r="AD91" i="82" s="1"/>
  <c r="O91" i="82"/>
  <c r="P91" i="82" s="1"/>
  <c r="Q91" i="82" s="1"/>
  <c r="R91" i="82" s="1"/>
  <c r="K88" i="79"/>
  <c r="L88" i="79" s="1"/>
  <c r="M88" i="79" s="1"/>
  <c r="N88" i="79" s="1"/>
  <c r="AE88" i="79"/>
  <c r="AF88" i="79" s="1"/>
  <c r="AG88" i="79" s="1"/>
  <c r="AH88" i="79" s="1"/>
  <c r="AA88" i="79"/>
  <c r="AB88" i="79" s="1"/>
  <c r="AC88" i="79" s="1"/>
  <c r="AD88" i="79" s="1"/>
  <c r="O88" i="79"/>
  <c r="P88" i="79" s="1"/>
  <c r="Q88" i="79" s="1"/>
  <c r="R88" i="79" s="1"/>
  <c r="W88" i="79"/>
  <c r="X88" i="79" s="1"/>
  <c r="Y88" i="79" s="1"/>
  <c r="Z88" i="79" s="1"/>
  <c r="S88" i="79"/>
  <c r="T88" i="79" s="1"/>
  <c r="U88" i="79" s="1"/>
  <c r="V88" i="79" s="1"/>
  <c r="T201" i="81"/>
  <c r="U201" i="81" s="1"/>
  <c r="L201" i="81"/>
  <c r="M201" i="81" s="1"/>
  <c r="J201" i="81"/>
  <c r="N201" i="81"/>
  <c r="O201" i="81" s="1"/>
  <c r="F201" i="81"/>
  <c r="L100" i="81" s="1"/>
  <c r="M100" i="81" s="1"/>
  <c r="N100" i="81" s="1"/>
  <c r="P201" i="81"/>
  <c r="Q201" i="81" s="1"/>
  <c r="H201" i="81"/>
  <c r="I201" i="81" s="1"/>
  <c r="R201" i="81"/>
  <c r="S201" i="81" s="1"/>
  <c r="AE147" i="77"/>
  <c r="AA147" i="77"/>
  <c r="S147" i="77"/>
  <c r="O147" i="77"/>
  <c r="W147" i="77"/>
  <c r="K147" i="77"/>
  <c r="K116" i="75"/>
  <c r="AM116" i="75"/>
  <c r="W116" i="75"/>
  <c r="AA116" i="75"/>
  <c r="AE116" i="75"/>
  <c r="S116" i="75"/>
  <c r="O116" i="75"/>
  <c r="AJ116" i="75" s="1"/>
  <c r="AK116" i="75" s="1"/>
  <c r="AL116" i="75" s="1"/>
  <c r="S87" i="76"/>
  <c r="T87" i="76" s="1"/>
  <c r="U87" i="76" s="1"/>
  <c r="V87" i="76" s="1"/>
  <c r="AA87" i="76"/>
  <c r="AB87" i="76" s="1"/>
  <c r="AC87" i="76" s="1"/>
  <c r="AD87" i="76" s="1"/>
  <c r="AE87" i="76"/>
  <c r="AF87" i="76" s="1"/>
  <c r="AG87" i="76" s="1"/>
  <c r="AH87" i="76" s="1"/>
  <c r="O87" i="76"/>
  <c r="P87" i="76" s="1"/>
  <c r="Q87" i="76" s="1"/>
  <c r="R87" i="76" s="1"/>
  <c r="W87" i="76"/>
  <c r="X87" i="76" s="1"/>
  <c r="Y87" i="76" s="1"/>
  <c r="Z87" i="76" s="1"/>
  <c r="K87" i="76"/>
  <c r="L87" i="76" s="1"/>
  <c r="M87" i="76" s="1"/>
  <c r="N87" i="76" s="1"/>
  <c r="K79" i="79"/>
  <c r="L79" i="79" s="1"/>
  <c r="M79" i="79" s="1"/>
  <c r="N79" i="79" s="1"/>
  <c r="AE79" i="79"/>
  <c r="AF79" i="79" s="1"/>
  <c r="AG79" i="79" s="1"/>
  <c r="AH79" i="79" s="1"/>
  <c r="W79" i="79"/>
  <c r="X79" i="79" s="1"/>
  <c r="Y79" i="79" s="1"/>
  <c r="Z79" i="79" s="1"/>
  <c r="AA79" i="79"/>
  <c r="AB79" i="79" s="1"/>
  <c r="AC79" i="79" s="1"/>
  <c r="AD79" i="79" s="1"/>
  <c r="O79" i="79"/>
  <c r="P79" i="79" s="1"/>
  <c r="Q79" i="79" s="1"/>
  <c r="R79" i="79" s="1"/>
  <c r="S79" i="79"/>
  <c r="T79" i="79" s="1"/>
  <c r="U79" i="79" s="1"/>
  <c r="V79" i="79" s="1"/>
  <c r="AI132" i="81"/>
  <c r="AM132" i="81"/>
  <c r="AA132" i="81"/>
  <c r="AE132" i="81"/>
  <c r="W132" i="81"/>
  <c r="S132" i="81"/>
  <c r="K132" i="81"/>
  <c r="O132" i="81"/>
  <c r="P201" i="82"/>
  <c r="N201" i="82"/>
  <c r="AB121" i="82" s="1"/>
  <c r="AC121" i="82" s="1"/>
  <c r="AD121" i="82" s="1"/>
  <c r="H201" i="82"/>
  <c r="I201" i="82" s="1"/>
  <c r="J201" i="82"/>
  <c r="L201" i="82"/>
  <c r="M201" i="82" s="1"/>
  <c r="F201" i="82"/>
  <c r="G201" i="82" s="1"/>
  <c r="O83" i="79"/>
  <c r="P83" i="79" s="1"/>
  <c r="Q83" i="79" s="1"/>
  <c r="R83" i="79" s="1"/>
  <c r="AA83" i="79"/>
  <c r="AB83" i="79" s="1"/>
  <c r="AC83" i="79" s="1"/>
  <c r="AD83" i="79" s="1"/>
  <c r="W83" i="79"/>
  <c r="X83" i="79" s="1"/>
  <c r="Y83" i="79" s="1"/>
  <c r="Z83" i="79" s="1"/>
  <c r="S83" i="79"/>
  <c r="T83" i="79" s="1"/>
  <c r="U83" i="79" s="1"/>
  <c r="V83" i="79" s="1"/>
  <c r="AE83" i="79"/>
  <c r="AF83" i="79" s="1"/>
  <c r="AG83" i="79" s="1"/>
  <c r="AH83" i="79" s="1"/>
  <c r="K83" i="79"/>
  <c r="L83" i="79" s="1"/>
  <c r="M83" i="79" s="1"/>
  <c r="N83" i="79" s="1"/>
  <c r="R205" i="81"/>
  <c r="J205" i="81"/>
  <c r="K205" i="81" s="1"/>
  <c r="T205" i="81"/>
  <c r="U205" i="81" s="1"/>
  <c r="L205" i="81"/>
  <c r="M205" i="81" s="1"/>
  <c r="N205" i="81"/>
  <c r="O205" i="81" s="1"/>
  <c r="F205" i="81"/>
  <c r="P205" i="81"/>
  <c r="Q205" i="81" s="1"/>
  <c r="H205" i="81"/>
  <c r="S115" i="75"/>
  <c r="W115" i="75"/>
  <c r="AE115" i="75"/>
  <c r="O115" i="75"/>
  <c r="AJ115" i="75" s="1"/>
  <c r="AK115" i="75" s="1"/>
  <c r="AL115" i="75" s="1"/>
  <c r="AA115" i="75"/>
  <c r="K115" i="75"/>
  <c r="AO115" i="75" s="1"/>
  <c r="AM115" i="75"/>
  <c r="S175" i="76"/>
  <c r="AA175" i="76"/>
  <c r="W175" i="76"/>
  <c r="O175" i="76"/>
  <c r="AE175" i="76"/>
  <c r="K175" i="76"/>
  <c r="AE81" i="78"/>
  <c r="AF81" i="78" s="1"/>
  <c r="AG81" i="78" s="1"/>
  <c r="AH81" i="78" s="1"/>
  <c r="AM81" i="78"/>
  <c r="AN81" i="78" s="1"/>
  <c r="AO81" i="78" s="1"/>
  <c r="AP81" i="78" s="1"/>
  <c r="W81" i="78"/>
  <c r="X81" i="78" s="1"/>
  <c r="Y81" i="78" s="1"/>
  <c r="Z81" i="78" s="1"/>
  <c r="S81" i="78"/>
  <c r="T81" i="78" s="1"/>
  <c r="U81" i="78" s="1"/>
  <c r="V81" i="78" s="1"/>
  <c r="AI81" i="78"/>
  <c r="AJ81" i="78" s="1"/>
  <c r="AK81" i="78" s="1"/>
  <c r="AL81" i="78" s="1"/>
  <c r="K81" i="78"/>
  <c r="L81" i="78" s="1"/>
  <c r="M81" i="78" s="1"/>
  <c r="N81" i="78" s="1"/>
  <c r="O81" i="78"/>
  <c r="P81" i="78" s="1"/>
  <c r="Q81" i="78" s="1"/>
  <c r="R81" i="78" s="1"/>
  <c r="AA81" i="78"/>
  <c r="AB81" i="78" s="1"/>
  <c r="AC81" i="78" s="1"/>
  <c r="AD81" i="78" s="1"/>
  <c r="AA119" i="76"/>
  <c r="AE119" i="76"/>
  <c r="O119" i="76"/>
  <c r="S119" i="76"/>
  <c r="K119" i="76"/>
  <c r="W119" i="76"/>
  <c r="O116" i="78"/>
  <c r="W116" i="78"/>
  <c r="AA116" i="78"/>
  <c r="S116" i="78"/>
  <c r="AM116" i="78"/>
  <c r="K116" i="78"/>
  <c r="AE116" i="78"/>
  <c r="AI116" i="78"/>
  <c r="W108" i="81"/>
  <c r="S108" i="81"/>
  <c r="O108" i="81"/>
  <c r="AM108" i="81"/>
  <c r="K108" i="81"/>
  <c r="AI108" i="81"/>
  <c r="AA108" i="81"/>
  <c r="AE108" i="81"/>
  <c r="S96" i="78"/>
  <c r="AM96" i="78"/>
  <c r="W96" i="78"/>
  <c r="AA96" i="78"/>
  <c r="K96" i="78"/>
  <c r="AI96" i="78"/>
  <c r="O96" i="78"/>
  <c r="AE96" i="78"/>
  <c r="K166" i="82"/>
  <c r="O166" i="82"/>
  <c r="S166" i="82"/>
  <c r="AA166" i="82"/>
  <c r="W166" i="82"/>
  <c r="AE166" i="82"/>
  <c r="S155" i="76"/>
  <c r="W155" i="76"/>
  <c r="O155" i="76"/>
  <c r="AA155" i="76"/>
  <c r="AE155" i="76"/>
  <c r="K155" i="76"/>
  <c r="O63" i="82"/>
  <c r="O66" i="82" s="1"/>
  <c r="R63" i="82"/>
  <c r="F63" i="82"/>
  <c r="I63" i="82"/>
  <c r="L63" i="82"/>
  <c r="U63" i="82"/>
  <c r="S146" i="79"/>
  <c r="AE146" i="79"/>
  <c r="K146" i="79"/>
  <c r="O146" i="79"/>
  <c r="AA146" i="79"/>
  <c r="W146" i="79"/>
  <c r="AA172" i="76"/>
  <c r="S172" i="76"/>
  <c r="AE172" i="76"/>
  <c r="K172" i="76"/>
  <c r="O172" i="76"/>
  <c r="W172" i="76"/>
  <c r="O152" i="76"/>
  <c r="W152" i="76"/>
  <c r="K152" i="76"/>
  <c r="AA152" i="76"/>
  <c r="AE152" i="76"/>
  <c r="S152" i="76"/>
  <c r="AE90" i="77"/>
  <c r="AF90" i="77" s="1"/>
  <c r="AG90" i="77" s="1"/>
  <c r="AH90" i="77" s="1"/>
  <c r="AA90" i="77"/>
  <c r="AB90" i="77" s="1"/>
  <c r="AC90" i="77" s="1"/>
  <c r="AD90" i="77" s="1"/>
  <c r="W90" i="77"/>
  <c r="X90" i="77" s="1"/>
  <c r="Y90" i="77" s="1"/>
  <c r="Z90" i="77" s="1"/>
  <c r="K90" i="77"/>
  <c r="L90" i="77" s="1"/>
  <c r="M90" i="77" s="1"/>
  <c r="N90" i="77" s="1"/>
  <c r="S90" i="77"/>
  <c r="T90" i="77" s="1"/>
  <c r="U90" i="77" s="1"/>
  <c r="V90" i="77" s="1"/>
  <c r="O90" i="77"/>
  <c r="P90" i="77" s="1"/>
  <c r="Q90" i="77" s="1"/>
  <c r="R90" i="77" s="1"/>
  <c r="AA139" i="79"/>
  <c r="K139" i="79"/>
  <c r="S139" i="79"/>
  <c r="O139" i="79"/>
  <c r="AE139" i="79"/>
  <c r="W139" i="79"/>
  <c r="W126" i="83"/>
  <c r="K126" i="83"/>
  <c r="S126" i="83"/>
  <c r="AE126" i="83"/>
  <c r="AA126" i="83"/>
  <c r="O126" i="83"/>
  <c r="O124" i="83"/>
  <c r="W124" i="83"/>
  <c r="K124" i="83"/>
  <c r="AA124" i="83"/>
  <c r="S124" i="83"/>
  <c r="AE124" i="83"/>
  <c r="K157" i="83"/>
  <c r="S157" i="83"/>
  <c r="O157" i="83"/>
  <c r="AA157" i="83"/>
  <c r="W157" i="83"/>
  <c r="AE157" i="83"/>
  <c r="O108" i="79"/>
  <c r="AA108" i="79"/>
  <c r="K108" i="79"/>
  <c r="S108" i="79"/>
  <c r="W108" i="79"/>
  <c r="AE108" i="79"/>
  <c r="AE141" i="76"/>
  <c r="AA141" i="76"/>
  <c r="O141" i="76"/>
  <c r="W141" i="76"/>
  <c r="K141" i="76"/>
  <c r="S141" i="76"/>
  <c r="S152" i="77"/>
  <c r="O152" i="77"/>
  <c r="AE152" i="77"/>
  <c r="AA152" i="77"/>
  <c r="W152" i="77"/>
  <c r="K152" i="77"/>
  <c r="E115" i="58"/>
  <c r="E93" i="58"/>
  <c r="E113" i="57"/>
  <c r="K127" i="78"/>
  <c r="AE127" i="78"/>
  <c r="AM127" i="78"/>
  <c r="O127" i="78"/>
  <c r="AA127" i="78"/>
  <c r="W127" i="78"/>
  <c r="S127" i="78"/>
  <c r="AI127" i="78"/>
  <c r="O119" i="81"/>
  <c r="AI119" i="81"/>
  <c r="W119" i="81"/>
  <c r="K119" i="81"/>
  <c r="AA119" i="81"/>
  <c r="S119" i="81"/>
  <c r="AE119" i="81"/>
  <c r="AM119" i="81"/>
  <c r="E155" i="58"/>
  <c r="E169" i="57"/>
  <c r="E158" i="57"/>
  <c r="S100" i="75"/>
  <c r="AE100" i="75"/>
  <c r="W100" i="75"/>
  <c r="K100" i="75"/>
  <c r="AM100" i="75"/>
  <c r="AA100" i="75"/>
  <c r="O100" i="75"/>
  <c r="AJ100" i="75" s="1"/>
  <c r="AK100" i="75" s="1"/>
  <c r="AL100" i="75" s="1"/>
  <c r="P204" i="78"/>
  <c r="Q204" i="78" s="1"/>
  <c r="H204" i="78"/>
  <c r="P170" i="78" s="1"/>
  <c r="Q170" i="78" s="1"/>
  <c r="R170" i="78" s="1"/>
  <c r="L204" i="78"/>
  <c r="M204" i="78" s="1"/>
  <c r="R204" i="78"/>
  <c r="S204" i="78" s="1"/>
  <c r="T204" i="78"/>
  <c r="J204" i="78"/>
  <c r="K204" i="78" s="1"/>
  <c r="F204" i="78"/>
  <c r="G204" i="78" s="1"/>
  <c r="N204" i="78"/>
  <c r="O204" i="78" s="1"/>
  <c r="E92" i="58"/>
  <c r="E138" i="58"/>
  <c r="E181" i="58"/>
  <c r="AE94" i="77"/>
  <c r="AF94" i="77" s="1"/>
  <c r="AG94" i="77" s="1"/>
  <c r="AH94" i="77" s="1"/>
  <c r="W94" i="77"/>
  <c r="X94" i="77" s="1"/>
  <c r="Y94" i="77" s="1"/>
  <c r="Z94" i="77" s="1"/>
  <c r="AA94" i="77"/>
  <c r="AB94" i="77" s="1"/>
  <c r="AC94" i="77" s="1"/>
  <c r="AD94" i="77" s="1"/>
  <c r="K94" i="77"/>
  <c r="L94" i="77" s="1"/>
  <c r="M94" i="77" s="1"/>
  <c r="N94" i="77" s="1"/>
  <c r="S94" i="77"/>
  <c r="T94" i="77" s="1"/>
  <c r="U94" i="77" s="1"/>
  <c r="V94" i="77" s="1"/>
  <c r="O94" i="77"/>
  <c r="P94" i="77" s="1"/>
  <c r="Q94" i="77" s="1"/>
  <c r="R94" i="77" s="1"/>
  <c r="S118" i="83"/>
  <c r="K118" i="83"/>
  <c r="AE118" i="83"/>
  <c r="AA118" i="83"/>
  <c r="O118" i="83"/>
  <c r="W118" i="83"/>
  <c r="E164" i="57"/>
  <c r="E182" i="57"/>
  <c r="E186" i="57"/>
  <c r="AE81" i="79"/>
  <c r="AF81" i="79" s="1"/>
  <c r="AG81" i="79" s="1"/>
  <c r="AH81" i="79" s="1"/>
  <c r="K81" i="79"/>
  <c r="L81" i="79" s="1"/>
  <c r="M81" i="79" s="1"/>
  <c r="N81" i="79" s="1"/>
  <c r="W81" i="79"/>
  <c r="X81" i="79" s="1"/>
  <c r="Y81" i="79" s="1"/>
  <c r="Z81" i="79" s="1"/>
  <c r="O81" i="79"/>
  <c r="P81" i="79" s="1"/>
  <c r="Q81" i="79" s="1"/>
  <c r="R81" i="79" s="1"/>
  <c r="S81" i="79"/>
  <c r="T81" i="79" s="1"/>
  <c r="U81" i="79" s="1"/>
  <c r="V81" i="79" s="1"/>
  <c r="AA81" i="79"/>
  <c r="AB81" i="79" s="1"/>
  <c r="AC81" i="79" s="1"/>
  <c r="AD81" i="79" s="1"/>
  <c r="AA141" i="82"/>
  <c r="W141" i="82"/>
  <c r="S141" i="82"/>
  <c r="K141" i="82"/>
  <c r="AE141" i="82"/>
  <c r="O141" i="82"/>
  <c r="AE146" i="75"/>
  <c r="W146" i="75"/>
  <c r="O146" i="75"/>
  <c r="AJ146" i="75" s="1"/>
  <c r="AK146" i="75" s="1"/>
  <c r="AL146" i="75" s="1"/>
  <c r="S146" i="75"/>
  <c r="K146" i="75"/>
  <c r="AA146" i="75"/>
  <c r="AM146" i="75"/>
  <c r="E185" i="58"/>
  <c r="O169" i="83"/>
  <c r="AE169" i="83"/>
  <c r="K169" i="83"/>
  <c r="W169" i="83"/>
  <c r="AA169" i="83"/>
  <c r="S169" i="83"/>
  <c r="O103" i="77"/>
  <c r="S103" i="77"/>
  <c r="K103" i="77"/>
  <c r="W103" i="77"/>
  <c r="AA103" i="77"/>
  <c r="AE103" i="77"/>
  <c r="K139" i="81"/>
  <c r="AA139" i="81"/>
  <c r="O139" i="81"/>
  <c r="AI139" i="81"/>
  <c r="S139" i="81"/>
  <c r="W139" i="81"/>
  <c r="AM139" i="81"/>
  <c r="AE139" i="81"/>
  <c r="AE87" i="82"/>
  <c r="AF87" i="82" s="1"/>
  <c r="AG87" i="82" s="1"/>
  <c r="AH87" i="82" s="1"/>
  <c r="K87" i="82"/>
  <c r="L87" i="82" s="1"/>
  <c r="M87" i="82" s="1"/>
  <c r="N87" i="82" s="1"/>
  <c r="S87" i="82"/>
  <c r="T87" i="82" s="1"/>
  <c r="U87" i="82" s="1"/>
  <c r="V87" i="82" s="1"/>
  <c r="W87" i="82"/>
  <c r="X87" i="82" s="1"/>
  <c r="Y87" i="82" s="1"/>
  <c r="Z87" i="82" s="1"/>
  <c r="AA87" i="82"/>
  <c r="AB87" i="82" s="1"/>
  <c r="AC87" i="82" s="1"/>
  <c r="AD87" i="82" s="1"/>
  <c r="O87" i="82"/>
  <c r="P87" i="82" s="1"/>
  <c r="Q87" i="82" s="1"/>
  <c r="R87" i="82" s="1"/>
  <c r="AM176" i="75"/>
  <c r="AA176" i="75"/>
  <c r="S176" i="75"/>
  <c r="AE176" i="75"/>
  <c r="W176" i="75"/>
  <c r="O176" i="75"/>
  <c r="AJ176" i="75" s="1"/>
  <c r="AK176" i="75" s="1"/>
  <c r="AL176" i="75" s="1"/>
  <c r="K176" i="75"/>
  <c r="AA81" i="75"/>
  <c r="AB81" i="75" s="1"/>
  <c r="AC81" i="75" s="1"/>
  <c r="AD81" i="75" s="1"/>
  <c r="W81" i="75"/>
  <c r="X81" i="75" s="1"/>
  <c r="Y81" i="75" s="1"/>
  <c r="Z81" i="75" s="1"/>
  <c r="AE81" i="75"/>
  <c r="AF81" i="75" s="1"/>
  <c r="AG81" i="75" s="1"/>
  <c r="AH81" i="75" s="1"/>
  <c r="AM81" i="75"/>
  <c r="O81" i="75"/>
  <c r="P81" i="75" s="1"/>
  <c r="Q81" i="75" s="1"/>
  <c r="R81" i="75" s="1"/>
  <c r="K81" i="75"/>
  <c r="L81" i="75" s="1"/>
  <c r="M81" i="75" s="1"/>
  <c r="N81" i="75" s="1"/>
  <c r="S81" i="75"/>
  <c r="T81" i="75" s="1"/>
  <c r="U81" i="75" s="1"/>
  <c r="V81" i="75" s="1"/>
  <c r="K125" i="75"/>
  <c r="AA125" i="75"/>
  <c r="S125" i="75"/>
  <c r="AM125" i="75"/>
  <c r="O125" i="75"/>
  <c r="AJ125" i="75" s="1"/>
  <c r="AK125" i="75" s="1"/>
  <c r="AL125" i="75" s="1"/>
  <c r="AE125" i="75"/>
  <c r="W125" i="75"/>
  <c r="S102" i="82"/>
  <c r="K102" i="82"/>
  <c r="AA102" i="82"/>
  <c r="AE102" i="82"/>
  <c r="W102" i="82"/>
  <c r="O102" i="82"/>
  <c r="AE153" i="76"/>
  <c r="S153" i="76"/>
  <c r="AA153" i="76"/>
  <c r="K153" i="76"/>
  <c r="W153" i="76"/>
  <c r="O153" i="76"/>
  <c r="AA93" i="75"/>
  <c r="AB93" i="75" s="1"/>
  <c r="AC93" i="75" s="1"/>
  <c r="AD93" i="75" s="1"/>
  <c r="S93" i="75"/>
  <c r="T93" i="75" s="1"/>
  <c r="U93" i="75" s="1"/>
  <c r="V93" i="75" s="1"/>
  <c r="AM93" i="75"/>
  <c r="AE93" i="75"/>
  <c r="AF93" i="75" s="1"/>
  <c r="AG93" i="75" s="1"/>
  <c r="AH93" i="75" s="1"/>
  <c r="W93" i="75"/>
  <c r="X93" i="75" s="1"/>
  <c r="Y93" i="75" s="1"/>
  <c r="Z93" i="75" s="1"/>
  <c r="O93" i="75"/>
  <c r="K93" i="75"/>
  <c r="L93" i="75" s="1"/>
  <c r="M93" i="75" s="1"/>
  <c r="N93" i="75" s="1"/>
  <c r="AE81" i="81"/>
  <c r="AF81" i="81" s="1"/>
  <c r="AG81" i="81" s="1"/>
  <c r="AH81" i="81" s="1"/>
  <c r="W81" i="81"/>
  <c r="X81" i="81" s="1"/>
  <c r="Y81" i="81" s="1"/>
  <c r="Z81" i="81" s="1"/>
  <c r="S81" i="81"/>
  <c r="T81" i="81" s="1"/>
  <c r="U81" i="81" s="1"/>
  <c r="V81" i="81" s="1"/>
  <c r="AI81" i="81"/>
  <c r="AJ81" i="81" s="1"/>
  <c r="AK81" i="81" s="1"/>
  <c r="AL81" i="81" s="1"/>
  <c r="AA81" i="81"/>
  <c r="AB81" i="81" s="1"/>
  <c r="AC81" i="81" s="1"/>
  <c r="AD81" i="81" s="1"/>
  <c r="O81" i="81"/>
  <c r="P81" i="81" s="1"/>
  <c r="Q81" i="81" s="1"/>
  <c r="R81" i="81" s="1"/>
  <c r="AM81" i="81"/>
  <c r="AN81" i="81" s="1"/>
  <c r="AO81" i="81" s="1"/>
  <c r="AP81" i="81" s="1"/>
  <c r="K81" i="81"/>
  <c r="L81" i="81" s="1"/>
  <c r="M81" i="81" s="1"/>
  <c r="N81" i="81" s="1"/>
  <c r="W116" i="81"/>
  <c r="K116" i="81"/>
  <c r="AM116" i="81"/>
  <c r="AE116" i="81"/>
  <c r="AA116" i="81"/>
  <c r="O116" i="81"/>
  <c r="AI116" i="81"/>
  <c r="S116" i="81"/>
  <c r="AE91" i="79"/>
  <c r="AF91" i="79" s="1"/>
  <c r="AG91" i="79" s="1"/>
  <c r="AH91" i="79" s="1"/>
  <c r="W91" i="79"/>
  <c r="X91" i="79" s="1"/>
  <c r="Y91" i="79" s="1"/>
  <c r="Z91" i="79" s="1"/>
  <c r="K91" i="79"/>
  <c r="L91" i="79" s="1"/>
  <c r="M91" i="79" s="1"/>
  <c r="N91" i="79" s="1"/>
  <c r="S91" i="79"/>
  <c r="T91" i="79" s="1"/>
  <c r="U91" i="79" s="1"/>
  <c r="V91" i="79" s="1"/>
  <c r="AA91" i="79"/>
  <c r="AB91" i="79" s="1"/>
  <c r="AC91" i="79" s="1"/>
  <c r="AD91" i="79" s="1"/>
  <c r="O91" i="79"/>
  <c r="P91" i="79" s="1"/>
  <c r="Q91" i="79" s="1"/>
  <c r="R91" i="79" s="1"/>
  <c r="S110" i="75"/>
  <c r="AA110" i="75"/>
  <c r="K110" i="75"/>
  <c r="AM110" i="75"/>
  <c r="O110" i="75"/>
  <c r="AE110" i="75"/>
  <c r="W110" i="75"/>
  <c r="E178" i="57"/>
  <c r="AA108" i="82"/>
  <c r="O108" i="82"/>
  <c r="K108" i="82"/>
  <c r="W108" i="82"/>
  <c r="AE108" i="82"/>
  <c r="S108" i="82"/>
  <c r="S122" i="78"/>
  <c r="AM122" i="78"/>
  <c r="AA122" i="78"/>
  <c r="AI122" i="78"/>
  <c r="K122" i="78"/>
  <c r="W122" i="78"/>
  <c r="O122" i="78"/>
  <c r="AE122" i="78"/>
  <c r="K113" i="77"/>
  <c r="O113" i="77"/>
  <c r="AA113" i="77"/>
  <c r="AE113" i="77"/>
  <c r="W113" i="77"/>
  <c r="S113" i="77"/>
  <c r="K115" i="78"/>
  <c r="O115" i="78"/>
  <c r="AA115" i="78"/>
  <c r="AE115" i="78"/>
  <c r="W115" i="78"/>
  <c r="AM115" i="78"/>
  <c r="S115" i="78"/>
  <c r="AI115" i="78"/>
  <c r="AA133" i="83"/>
  <c r="W133" i="83"/>
  <c r="K133" i="83"/>
  <c r="S133" i="83"/>
  <c r="O133" i="83"/>
  <c r="AE133" i="83"/>
  <c r="W93" i="79"/>
  <c r="X93" i="79" s="1"/>
  <c r="Y93" i="79" s="1"/>
  <c r="Z93" i="79" s="1"/>
  <c r="AA93" i="79"/>
  <c r="AB93" i="79" s="1"/>
  <c r="AC93" i="79" s="1"/>
  <c r="AD93" i="79" s="1"/>
  <c r="S93" i="79"/>
  <c r="T93" i="79" s="1"/>
  <c r="U93" i="79" s="1"/>
  <c r="V93" i="79" s="1"/>
  <c r="K93" i="79"/>
  <c r="L93" i="79" s="1"/>
  <c r="M93" i="79" s="1"/>
  <c r="N93" i="79" s="1"/>
  <c r="O93" i="79"/>
  <c r="P93" i="79" s="1"/>
  <c r="Q93" i="79" s="1"/>
  <c r="R93" i="79" s="1"/>
  <c r="AE93" i="79"/>
  <c r="AF93" i="79" s="1"/>
  <c r="AG93" i="79" s="1"/>
  <c r="AH93" i="79" s="1"/>
  <c r="O118" i="77"/>
  <c r="W118" i="77"/>
  <c r="AA118" i="77"/>
  <c r="AE118" i="77"/>
  <c r="K118" i="77"/>
  <c r="S118" i="77"/>
  <c r="AI174" i="78"/>
  <c r="AM174" i="78"/>
  <c r="W174" i="78"/>
  <c r="O174" i="78"/>
  <c r="AA174" i="78"/>
  <c r="K174" i="78"/>
  <c r="S174" i="78"/>
  <c r="AE174" i="78"/>
  <c r="AM126" i="75"/>
  <c r="AA126" i="75"/>
  <c r="W126" i="75"/>
  <c r="O126" i="75"/>
  <c r="AJ126" i="75" s="1"/>
  <c r="AK126" i="75" s="1"/>
  <c r="AL126" i="75" s="1"/>
  <c r="S126" i="75"/>
  <c r="K126" i="75"/>
  <c r="AE126" i="75"/>
  <c r="AA93" i="77"/>
  <c r="AB93" i="77" s="1"/>
  <c r="AC93" i="77" s="1"/>
  <c r="AD93" i="77" s="1"/>
  <c r="K93" i="77"/>
  <c r="L93" i="77" s="1"/>
  <c r="M93" i="77" s="1"/>
  <c r="N93" i="77" s="1"/>
  <c r="AE93" i="77"/>
  <c r="AF93" i="77" s="1"/>
  <c r="AG93" i="77" s="1"/>
  <c r="AH93" i="77" s="1"/>
  <c r="O93" i="77"/>
  <c r="P93" i="77" s="1"/>
  <c r="Q93" i="77" s="1"/>
  <c r="R93" i="77" s="1"/>
  <c r="W93" i="77"/>
  <c r="X93" i="77" s="1"/>
  <c r="Y93" i="77" s="1"/>
  <c r="Z93" i="77" s="1"/>
  <c r="S93" i="77"/>
  <c r="T93" i="77" s="1"/>
  <c r="U93" i="77" s="1"/>
  <c r="V93" i="77" s="1"/>
  <c r="S152" i="82"/>
  <c r="W152" i="82"/>
  <c r="K152" i="82"/>
  <c r="O152" i="82"/>
  <c r="AA152" i="82"/>
  <c r="AE152" i="82"/>
  <c r="W80" i="77"/>
  <c r="X80" i="77" s="1"/>
  <c r="Y80" i="77" s="1"/>
  <c r="Z80" i="77" s="1"/>
  <c r="AA80" i="77"/>
  <c r="AB80" i="77" s="1"/>
  <c r="AC80" i="77" s="1"/>
  <c r="AD80" i="77" s="1"/>
  <c r="AE80" i="77"/>
  <c r="AF80" i="77" s="1"/>
  <c r="AG80" i="77" s="1"/>
  <c r="AH80" i="77" s="1"/>
  <c r="K80" i="77"/>
  <c r="L80" i="77" s="1"/>
  <c r="M80" i="77" s="1"/>
  <c r="N80" i="77" s="1"/>
  <c r="S80" i="77"/>
  <c r="T80" i="77" s="1"/>
  <c r="U80" i="77" s="1"/>
  <c r="V80" i="77" s="1"/>
  <c r="O80" i="77"/>
  <c r="P80" i="77" s="1"/>
  <c r="Q80" i="77" s="1"/>
  <c r="R80" i="77" s="1"/>
  <c r="O131" i="78"/>
  <c r="S131" i="78"/>
  <c r="K131" i="78"/>
  <c r="AA131" i="78"/>
  <c r="AI131" i="78"/>
  <c r="AE131" i="78"/>
  <c r="AM131" i="78"/>
  <c r="W131" i="78"/>
  <c r="AI100" i="81"/>
  <c r="AJ100" i="81" s="1"/>
  <c r="AK100" i="81" s="1"/>
  <c r="AL100" i="81" s="1"/>
  <c r="AA100" i="81"/>
  <c r="AM100" i="81"/>
  <c r="AN100" i="81" s="1"/>
  <c r="AO100" i="81" s="1"/>
  <c r="AP100" i="81" s="1"/>
  <c r="O100" i="81"/>
  <c r="P100" i="81" s="1"/>
  <c r="Q100" i="81" s="1"/>
  <c r="R100" i="81" s="1"/>
  <c r="S100" i="81"/>
  <c r="T100" i="81" s="1"/>
  <c r="U100" i="81" s="1"/>
  <c r="V100" i="81" s="1"/>
  <c r="AE100" i="81"/>
  <c r="W100" i="81"/>
  <c r="K100" i="81"/>
  <c r="E129" i="58"/>
  <c r="AM90" i="75"/>
  <c r="AA90" i="75"/>
  <c r="AB90" i="75" s="1"/>
  <c r="AC90" i="75" s="1"/>
  <c r="AD90" i="75" s="1"/>
  <c r="S90" i="75"/>
  <c r="T90" i="75" s="1"/>
  <c r="U90" i="75" s="1"/>
  <c r="V90" i="75" s="1"/>
  <c r="O90" i="75"/>
  <c r="AJ90" i="75" s="1"/>
  <c r="AK90" i="75" s="1"/>
  <c r="AL90" i="75" s="1"/>
  <c r="W90" i="75"/>
  <c r="X90" i="75" s="1"/>
  <c r="Y90" i="75" s="1"/>
  <c r="Z90" i="75" s="1"/>
  <c r="AE90" i="75"/>
  <c r="AF90" i="75" s="1"/>
  <c r="AG90" i="75" s="1"/>
  <c r="AH90" i="75" s="1"/>
  <c r="K90" i="75"/>
  <c r="L90" i="75" s="1"/>
  <c r="M90" i="75" s="1"/>
  <c r="N90" i="75" s="1"/>
  <c r="S109" i="78"/>
  <c r="K109" i="78"/>
  <c r="AI109" i="78"/>
  <c r="AE109" i="78"/>
  <c r="W109" i="78"/>
  <c r="O109" i="78"/>
  <c r="AM109" i="78"/>
  <c r="AA109" i="78"/>
  <c r="W179" i="82"/>
  <c r="O179" i="82"/>
  <c r="K179" i="82"/>
  <c r="AA179" i="82"/>
  <c r="AE179" i="82"/>
  <c r="S179" i="82"/>
  <c r="W104" i="78"/>
  <c r="AI104" i="78"/>
  <c r="AE104" i="78"/>
  <c r="O104" i="78"/>
  <c r="K104" i="78"/>
  <c r="S104" i="78"/>
  <c r="AM104" i="78"/>
  <c r="AA104" i="78"/>
  <c r="AA87" i="79"/>
  <c r="AB87" i="79" s="1"/>
  <c r="AC87" i="79" s="1"/>
  <c r="AD87" i="79" s="1"/>
  <c r="K87" i="79"/>
  <c r="L87" i="79" s="1"/>
  <c r="M87" i="79" s="1"/>
  <c r="N87" i="79" s="1"/>
  <c r="O87" i="79"/>
  <c r="P87" i="79" s="1"/>
  <c r="Q87" i="79" s="1"/>
  <c r="R87" i="79" s="1"/>
  <c r="S87" i="79"/>
  <c r="T87" i="79" s="1"/>
  <c r="U87" i="79" s="1"/>
  <c r="V87" i="79" s="1"/>
  <c r="W87" i="79"/>
  <c r="X87" i="79" s="1"/>
  <c r="Y87" i="79" s="1"/>
  <c r="Z87" i="79" s="1"/>
  <c r="AE87" i="79"/>
  <c r="AF87" i="79" s="1"/>
  <c r="AG87" i="79" s="1"/>
  <c r="AH87" i="79" s="1"/>
  <c r="AE108" i="83"/>
  <c r="O108" i="83"/>
  <c r="AA108" i="83"/>
  <c r="S108" i="83"/>
  <c r="K108" i="83"/>
  <c r="W108" i="83"/>
  <c r="S176" i="76"/>
  <c r="O176" i="76"/>
  <c r="K176" i="76"/>
  <c r="W176" i="76"/>
  <c r="AE176" i="76"/>
  <c r="AA176" i="76"/>
  <c r="S154" i="77"/>
  <c r="AE154" i="77"/>
  <c r="W154" i="77"/>
  <c r="O154" i="77"/>
  <c r="AA154" i="77"/>
  <c r="K154" i="77"/>
  <c r="W178" i="77"/>
  <c r="S178" i="77"/>
  <c r="AA178" i="77"/>
  <c r="O178" i="77"/>
  <c r="K178" i="77"/>
  <c r="AE178" i="77"/>
  <c r="K137" i="78"/>
  <c r="O137" i="78"/>
  <c r="AE137" i="78"/>
  <c r="AA137" i="78"/>
  <c r="AI137" i="78"/>
  <c r="S137" i="78"/>
  <c r="AM137" i="78"/>
  <c r="W137" i="78"/>
  <c r="AE178" i="75"/>
  <c r="O178" i="75"/>
  <c r="AJ178" i="75" s="1"/>
  <c r="AK178" i="75" s="1"/>
  <c r="AL178" i="75" s="1"/>
  <c r="K178" i="75"/>
  <c r="AO178" i="75" s="1"/>
  <c r="W178" i="75"/>
  <c r="AA178" i="75"/>
  <c r="AM178" i="75"/>
  <c r="S178" i="75"/>
  <c r="W144" i="76"/>
  <c r="O144" i="76"/>
  <c r="AA144" i="76"/>
  <c r="S144" i="76"/>
  <c r="K144" i="76"/>
  <c r="AE144" i="76"/>
  <c r="O75" i="79"/>
  <c r="P75" i="79" s="1"/>
  <c r="Q75" i="79" s="1"/>
  <c r="R75" i="79" s="1"/>
  <c r="AE75" i="79"/>
  <c r="AF75" i="79" s="1"/>
  <c r="AG75" i="79" s="1"/>
  <c r="AH75" i="79" s="1"/>
  <c r="S75" i="79"/>
  <c r="T75" i="79" s="1"/>
  <c r="U75" i="79" s="1"/>
  <c r="V75" i="79" s="1"/>
  <c r="K75" i="79"/>
  <c r="L75" i="79" s="1"/>
  <c r="M75" i="79" s="1"/>
  <c r="N75" i="79" s="1"/>
  <c r="AA75" i="79"/>
  <c r="AB75" i="79" s="1"/>
  <c r="AC75" i="79" s="1"/>
  <c r="AD75" i="79" s="1"/>
  <c r="W75" i="79"/>
  <c r="X75" i="79" s="1"/>
  <c r="Y75" i="79" s="1"/>
  <c r="Z75" i="79" s="1"/>
  <c r="F202" i="79"/>
  <c r="G202" i="79" s="1"/>
  <c r="N202" i="79"/>
  <c r="O202" i="79" s="1"/>
  <c r="J202" i="79"/>
  <c r="K202" i="79" s="1"/>
  <c r="H202" i="79"/>
  <c r="L202" i="79"/>
  <c r="M202" i="79" s="1"/>
  <c r="P202" i="79"/>
  <c r="Q202" i="79" s="1"/>
  <c r="Q207" i="79" s="1"/>
  <c r="O116" i="79"/>
  <c r="W116" i="79"/>
  <c r="AA116" i="79"/>
  <c r="AE116" i="79"/>
  <c r="S116" i="79"/>
  <c r="K116" i="79"/>
  <c r="E147" i="57"/>
  <c r="S95" i="79"/>
  <c r="O95" i="79"/>
  <c r="W95" i="79"/>
  <c r="AE95" i="79"/>
  <c r="AA95" i="79"/>
  <c r="K95" i="79"/>
  <c r="F203" i="82"/>
  <c r="G203" i="82" s="1"/>
  <c r="H203" i="82"/>
  <c r="I203" i="82" s="1"/>
  <c r="P203" i="82"/>
  <c r="Q203" i="82" s="1"/>
  <c r="N203" i="82"/>
  <c r="J203" i="82"/>
  <c r="K203" i="82" s="1"/>
  <c r="L203" i="82"/>
  <c r="W80" i="82"/>
  <c r="X80" i="82" s="1"/>
  <c r="Y80" i="82" s="1"/>
  <c r="Z80" i="82" s="1"/>
  <c r="S80" i="82"/>
  <c r="T80" i="82" s="1"/>
  <c r="U80" i="82" s="1"/>
  <c r="V80" i="82" s="1"/>
  <c r="K80" i="82"/>
  <c r="L80" i="82" s="1"/>
  <c r="M80" i="82" s="1"/>
  <c r="N80" i="82" s="1"/>
  <c r="AA80" i="82"/>
  <c r="AB80" i="82" s="1"/>
  <c r="AC80" i="82" s="1"/>
  <c r="AD80" i="82" s="1"/>
  <c r="AE80" i="82"/>
  <c r="AF80" i="82" s="1"/>
  <c r="AG80" i="82" s="1"/>
  <c r="AH80" i="82" s="1"/>
  <c r="O80" i="82"/>
  <c r="P80" i="82" s="1"/>
  <c r="Q80" i="82" s="1"/>
  <c r="R80" i="82" s="1"/>
  <c r="J202" i="83"/>
  <c r="K202" i="83" s="1"/>
  <c r="K207" i="83" s="1"/>
  <c r="N202" i="83"/>
  <c r="O202" i="83" s="1"/>
  <c r="P202" i="83"/>
  <c r="Q202" i="83" s="1"/>
  <c r="H202" i="83"/>
  <c r="I202" i="83" s="1"/>
  <c r="L202" i="83"/>
  <c r="M202" i="83" s="1"/>
  <c r="F202" i="83"/>
  <c r="G202" i="83" s="1"/>
  <c r="O135" i="77"/>
  <c r="AA135" i="77"/>
  <c r="K135" i="77"/>
  <c r="AE135" i="77"/>
  <c r="W135" i="77"/>
  <c r="S135" i="77"/>
  <c r="O173" i="83"/>
  <c r="AA173" i="83"/>
  <c r="S173" i="83"/>
  <c r="W173" i="83"/>
  <c r="AE173" i="83"/>
  <c r="K173" i="83"/>
  <c r="S159" i="76"/>
  <c r="O159" i="76"/>
  <c r="K159" i="76"/>
  <c r="AE159" i="76"/>
  <c r="W159" i="76"/>
  <c r="AA159" i="76"/>
  <c r="AE130" i="76"/>
  <c r="AA130" i="76"/>
  <c r="O130" i="76"/>
  <c r="K130" i="76"/>
  <c r="W130" i="76"/>
  <c r="S130" i="76"/>
  <c r="W169" i="77"/>
  <c r="S169" i="77"/>
  <c r="AA169" i="77"/>
  <c r="K169" i="77"/>
  <c r="O169" i="77"/>
  <c r="AE169" i="77"/>
  <c r="O179" i="75"/>
  <c r="AJ179" i="75" s="1"/>
  <c r="AK179" i="75" s="1"/>
  <c r="AL179" i="75" s="1"/>
  <c r="K179" i="75"/>
  <c r="W179" i="75"/>
  <c r="S179" i="75"/>
  <c r="AA179" i="75"/>
  <c r="AE179" i="75"/>
  <c r="AM179" i="75"/>
  <c r="K114" i="77"/>
  <c r="AE114" i="77"/>
  <c r="O114" i="77"/>
  <c r="AA114" i="77"/>
  <c r="W114" i="77"/>
  <c r="S114" i="77"/>
  <c r="AA164" i="83"/>
  <c r="O164" i="83"/>
  <c r="W164" i="83"/>
  <c r="S164" i="83"/>
  <c r="K164" i="83"/>
  <c r="AE164" i="83"/>
  <c r="W122" i="77"/>
  <c r="AA122" i="77"/>
  <c r="K122" i="77"/>
  <c r="S122" i="77"/>
  <c r="AE122" i="77"/>
  <c r="O122" i="77"/>
  <c r="E98" i="57"/>
  <c r="AE153" i="79"/>
  <c r="O153" i="79"/>
  <c r="S153" i="79"/>
  <c r="AA153" i="79"/>
  <c r="W153" i="79"/>
  <c r="K153" i="79"/>
  <c r="K159" i="81"/>
  <c r="AE159" i="81"/>
  <c r="O159" i="81"/>
  <c r="W159" i="81"/>
  <c r="S159" i="81"/>
  <c r="AA159" i="81"/>
  <c r="AM159" i="81"/>
  <c r="AI159" i="81"/>
  <c r="AA146" i="76"/>
  <c r="K146" i="76"/>
  <c r="O146" i="76"/>
  <c r="W146" i="76"/>
  <c r="S146" i="76"/>
  <c r="AE146" i="76"/>
  <c r="K130" i="83"/>
  <c r="O130" i="83"/>
  <c r="W130" i="83"/>
  <c r="AA130" i="83"/>
  <c r="AE130" i="83"/>
  <c r="S130" i="83"/>
  <c r="K92" i="83"/>
  <c r="L92" i="83" s="1"/>
  <c r="M92" i="83" s="1"/>
  <c r="N92" i="83" s="1"/>
  <c r="O92" i="83"/>
  <c r="P92" i="83" s="1"/>
  <c r="Q92" i="83" s="1"/>
  <c r="R92" i="83" s="1"/>
  <c r="AA92" i="83"/>
  <c r="AB92" i="83" s="1"/>
  <c r="AC92" i="83" s="1"/>
  <c r="AD92" i="83" s="1"/>
  <c r="W92" i="83"/>
  <c r="X92" i="83" s="1"/>
  <c r="Y92" i="83" s="1"/>
  <c r="Z92" i="83" s="1"/>
  <c r="AE92" i="83"/>
  <c r="AF92" i="83" s="1"/>
  <c r="AG92" i="83" s="1"/>
  <c r="AH92" i="83" s="1"/>
  <c r="S92" i="83"/>
  <c r="T92" i="83" s="1"/>
  <c r="U92" i="83" s="1"/>
  <c r="V92" i="83" s="1"/>
  <c r="W136" i="77"/>
  <c r="AE136" i="77"/>
  <c r="S136" i="77"/>
  <c r="K136" i="77"/>
  <c r="O136" i="77"/>
  <c r="AA136" i="77"/>
  <c r="AE139" i="83"/>
  <c r="W139" i="83"/>
  <c r="AA139" i="83"/>
  <c r="S139" i="83"/>
  <c r="K139" i="83"/>
  <c r="O139" i="83"/>
  <c r="AE128" i="79"/>
  <c r="S128" i="79"/>
  <c r="AA128" i="79"/>
  <c r="O128" i="79"/>
  <c r="K128" i="79"/>
  <c r="W128" i="79"/>
  <c r="F63" i="76"/>
  <c r="F66" i="76" s="1"/>
  <c r="I63" i="76"/>
  <c r="R63" i="76"/>
  <c r="L63" i="76"/>
  <c r="O63" i="76"/>
  <c r="U63" i="76"/>
  <c r="K129" i="78"/>
  <c r="AI129" i="78"/>
  <c r="AM129" i="78"/>
  <c r="W129" i="78"/>
  <c r="AE129" i="78"/>
  <c r="S129" i="78"/>
  <c r="O129" i="78"/>
  <c r="AA129" i="78"/>
  <c r="W75" i="77"/>
  <c r="X75" i="77" s="1"/>
  <c r="Y75" i="77" s="1"/>
  <c r="Z75" i="77" s="1"/>
  <c r="AA75" i="77"/>
  <c r="AB75" i="77" s="1"/>
  <c r="AC75" i="77" s="1"/>
  <c r="AD75" i="77" s="1"/>
  <c r="O75" i="77"/>
  <c r="P75" i="77" s="1"/>
  <c r="Q75" i="77" s="1"/>
  <c r="R75" i="77" s="1"/>
  <c r="K75" i="77"/>
  <c r="L75" i="77" s="1"/>
  <c r="M75" i="77" s="1"/>
  <c r="N75" i="77" s="1"/>
  <c r="AE75" i="77"/>
  <c r="AF75" i="77" s="1"/>
  <c r="AG75" i="77" s="1"/>
  <c r="AH75" i="77" s="1"/>
  <c r="S75" i="77"/>
  <c r="T75" i="77" s="1"/>
  <c r="U75" i="77" s="1"/>
  <c r="V75" i="77" s="1"/>
  <c r="S158" i="76"/>
  <c r="AE158" i="76"/>
  <c r="AA158" i="76"/>
  <c r="W158" i="76"/>
  <c r="K158" i="76"/>
  <c r="O158" i="76"/>
  <c r="O98" i="79"/>
  <c r="AE98" i="79"/>
  <c r="K98" i="79"/>
  <c r="AA98" i="79"/>
  <c r="S98" i="79"/>
  <c r="W98" i="79"/>
  <c r="O153" i="82"/>
  <c r="AE153" i="82"/>
  <c r="K153" i="82"/>
  <c r="S153" i="82"/>
  <c r="W153" i="82"/>
  <c r="AA153" i="82"/>
  <c r="K85" i="75"/>
  <c r="L85" i="75" s="1"/>
  <c r="M85" i="75" s="1"/>
  <c r="N85" i="75" s="1"/>
  <c r="AM85" i="75"/>
  <c r="O85" i="75"/>
  <c r="P85" i="75" s="1"/>
  <c r="Q85" i="75" s="1"/>
  <c r="R85" i="75" s="1"/>
  <c r="AE85" i="75"/>
  <c r="AF85" i="75" s="1"/>
  <c r="AG85" i="75" s="1"/>
  <c r="AH85" i="75" s="1"/>
  <c r="W85" i="75"/>
  <c r="X85" i="75" s="1"/>
  <c r="Y85" i="75" s="1"/>
  <c r="Z85" i="75" s="1"/>
  <c r="AA85" i="75"/>
  <c r="AB85" i="75" s="1"/>
  <c r="AC85" i="75" s="1"/>
  <c r="AD85" i="75" s="1"/>
  <c r="S85" i="75"/>
  <c r="T85" i="75" s="1"/>
  <c r="U85" i="75" s="1"/>
  <c r="V85" i="75" s="1"/>
  <c r="O64" i="75"/>
  <c r="L64" i="75"/>
  <c r="R64" i="75"/>
  <c r="I64" i="75"/>
  <c r="F64" i="75"/>
  <c r="U64" i="75"/>
  <c r="AA168" i="83"/>
  <c r="K168" i="83"/>
  <c r="W168" i="83"/>
  <c r="AE168" i="83"/>
  <c r="S168" i="83"/>
  <c r="O168" i="83"/>
  <c r="AA111" i="75"/>
  <c r="AE111" i="75"/>
  <c r="AM111" i="75"/>
  <c r="W111" i="75"/>
  <c r="K111" i="75"/>
  <c r="S111" i="75"/>
  <c r="O111" i="75"/>
  <c r="AJ111" i="75" s="1"/>
  <c r="AK111" i="75" s="1"/>
  <c r="AL111" i="75" s="1"/>
  <c r="AA132" i="83"/>
  <c r="AE132" i="83"/>
  <c r="K132" i="83"/>
  <c r="O132" i="83"/>
  <c r="S132" i="83"/>
  <c r="W132" i="83"/>
  <c r="AE75" i="76"/>
  <c r="AF75" i="76" s="1"/>
  <c r="AG75" i="76" s="1"/>
  <c r="AH75" i="76" s="1"/>
  <c r="W75" i="76"/>
  <c r="X75" i="76" s="1"/>
  <c r="Y75" i="76" s="1"/>
  <c r="Z75" i="76" s="1"/>
  <c r="S75" i="76"/>
  <c r="T75" i="76" s="1"/>
  <c r="U75" i="76" s="1"/>
  <c r="V75" i="76" s="1"/>
  <c r="O75" i="76"/>
  <c r="P75" i="76" s="1"/>
  <c r="Q75" i="76" s="1"/>
  <c r="R75" i="76" s="1"/>
  <c r="K75" i="76"/>
  <c r="L75" i="76" s="1"/>
  <c r="M75" i="76" s="1"/>
  <c r="N75" i="76" s="1"/>
  <c r="AA75" i="76"/>
  <c r="AB75" i="76" s="1"/>
  <c r="AC75" i="76" s="1"/>
  <c r="AD75" i="76" s="1"/>
  <c r="O110" i="82"/>
  <c r="K110" i="82"/>
  <c r="S110" i="82"/>
  <c r="AA110" i="82"/>
  <c r="AE110" i="82"/>
  <c r="W110" i="82"/>
  <c r="AA111" i="78"/>
  <c r="O111" i="78"/>
  <c r="K111" i="78"/>
  <c r="S111" i="78"/>
  <c r="AI111" i="78"/>
  <c r="AM111" i="78"/>
  <c r="W111" i="78"/>
  <c r="AE111" i="78"/>
  <c r="R63" i="79"/>
  <c r="L63" i="79"/>
  <c r="U63" i="79"/>
  <c r="I63" i="79"/>
  <c r="F63" i="79"/>
  <c r="F66" i="79" s="1"/>
  <c r="O63" i="79"/>
  <c r="O104" i="75"/>
  <c r="AJ104" i="75" s="1"/>
  <c r="AK104" i="75" s="1"/>
  <c r="AL104" i="75" s="1"/>
  <c r="AO104" i="75" s="1"/>
  <c r="AA104" i="75"/>
  <c r="AM104" i="75"/>
  <c r="K104" i="75"/>
  <c r="AE104" i="75"/>
  <c r="W104" i="75"/>
  <c r="S104" i="75"/>
  <c r="AE131" i="83"/>
  <c r="K131" i="83"/>
  <c r="W131" i="83"/>
  <c r="S131" i="83"/>
  <c r="AA131" i="83"/>
  <c r="O131" i="83"/>
  <c r="S155" i="82"/>
  <c r="AE155" i="82"/>
  <c r="W155" i="82"/>
  <c r="AA155" i="82"/>
  <c r="O155" i="82"/>
  <c r="K155" i="82"/>
  <c r="AE164" i="79"/>
  <c r="K164" i="79"/>
  <c r="AA164" i="79"/>
  <c r="W164" i="79"/>
  <c r="S164" i="79"/>
  <c r="O164" i="79"/>
  <c r="AA97" i="77"/>
  <c r="AB97" i="77" s="1"/>
  <c r="AC97" i="77" s="1"/>
  <c r="AD97" i="77" s="1"/>
  <c r="W97" i="77"/>
  <c r="S97" i="77"/>
  <c r="O97" i="77"/>
  <c r="P97" i="77" s="1"/>
  <c r="Q97" i="77" s="1"/>
  <c r="R97" i="77" s="1"/>
  <c r="K97" i="77"/>
  <c r="L97" i="77" s="1"/>
  <c r="M97" i="77" s="1"/>
  <c r="N97" i="77" s="1"/>
  <c r="AE97" i="77"/>
  <c r="AF97" i="77" s="1"/>
  <c r="AG97" i="77" s="1"/>
  <c r="AH97" i="77" s="1"/>
  <c r="AA164" i="82"/>
  <c r="W164" i="82"/>
  <c r="S164" i="82"/>
  <c r="O164" i="82"/>
  <c r="K164" i="82"/>
  <c r="AE164" i="82"/>
  <c r="F201" i="78"/>
  <c r="G201" i="78" s="1"/>
  <c r="P201" i="78"/>
  <c r="AF123" i="78" s="1"/>
  <c r="AG123" i="78" s="1"/>
  <c r="AH123" i="78" s="1"/>
  <c r="L201" i="78"/>
  <c r="T201" i="78"/>
  <c r="H201" i="78"/>
  <c r="N201" i="78"/>
  <c r="O201" i="78" s="1"/>
  <c r="R201" i="78"/>
  <c r="S201" i="78" s="1"/>
  <c r="J201" i="78"/>
  <c r="K201" i="78" s="1"/>
  <c r="AE76" i="76"/>
  <c r="AF76" i="76" s="1"/>
  <c r="AG76" i="76" s="1"/>
  <c r="AH76" i="76" s="1"/>
  <c r="AA76" i="76"/>
  <c r="AB76" i="76" s="1"/>
  <c r="AC76" i="76" s="1"/>
  <c r="AD76" i="76" s="1"/>
  <c r="K76" i="76"/>
  <c r="L76" i="76" s="1"/>
  <c r="M76" i="76" s="1"/>
  <c r="N76" i="76" s="1"/>
  <c r="W76" i="76"/>
  <c r="X76" i="76" s="1"/>
  <c r="Y76" i="76" s="1"/>
  <c r="Z76" i="76" s="1"/>
  <c r="S76" i="76"/>
  <c r="T76" i="76" s="1"/>
  <c r="U76" i="76" s="1"/>
  <c r="V76" i="76" s="1"/>
  <c r="O76" i="76"/>
  <c r="P76" i="76" s="1"/>
  <c r="Q76" i="76" s="1"/>
  <c r="R76" i="76" s="1"/>
  <c r="AA77" i="78"/>
  <c r="AB77" i="78" s="1"/>
  <c r="AC77" i="78" s="1"/>
  <c r="AD77" i="78" s="1"/>
  <c r="AE77" i="78"/>
  <c r="AF77" i="78" s="1"/>
  <c r="AG77" i="78" s="1"/>
  <c r="AH77" i="78" s="1"/>
  <c r="AM77" i="78"/>
  <c r="AN77" i="78" s="1"/>
  <c r="AO77" i="78" s="1"/>
  <c r="AP77" i="78" s="1"/>
  <c r="O77" i="78"/>
  <c r="P77" i="78" s="1"/>
  <c r="Q77" i="78" s="1"/>
  <c r="R77" i="78" s="1"/>
  <c r="W77" i="78"/>
  <c r="X77" i="78" s="1"/>
  <c r="Y77" i="78" s="1"/>
  <c r="Z77" i="78" s="1"/>
  <c r="K77" i="78"/>
  <c r="L77" i="78" s="1"/>
  <c r="M77" i="78" s="1"/>
  <c r="N77" i="78" s="1"/>
  <c r="S77" i="78"/>
  <c r="T77" i="78" s="1"/>
  <c r="U77" i="78" s="1"/>
  <c r="V77" i="78" s="1"/>
  <c r="AI77" i="78"/>
  <c r="AJ77" i="78" s="1"/>
  <c r="AK77" i="78" s="1"/>
  <c r="AL77" i="78" s="1"/>
  <c r="O133" i="75"/>
  <c r="AJ133" i="75" s="1"/>
  <c r="AK133" i="75" s="1"/>
  <c r="AL133" i="75" s="1"/>
  <c r="K133" i="75"/>
  <c r="AM133" i="75"/>
  <c r="AE133" i="75"/>
  <c r="AA133" i="75"/>
  <c r="W133" i="75"/>
  <c r="S133" i="75"/>
  <c r="W113" i="76"/>
  <c r="S113" i="76"/>
  <c r="AE113" i="76"/>
  <c r="AA113" i="76"/>
  <c r="K113" i="76"/>
  <c r="O113" i="76"/>
  <c r="AM142" i="75"/>
  <c r="K142" i="75"/>
  <c r="AE142" i="75"/>
  <c r="S142" i="75"/>
  <c r="W142" i="75"/>
  <c r="O142" i="75"/>
  <c r="AJ142" i="75" s="1"/>
  <c r="AK142" i="75" s="1"/>
  <c r="AL142" i="75" s="1"/>
  <c r="AA142" i="75"/>
  <c r="P204" i="77"/>
  <c r="Q204" i="77" s="1"/>
  <c r="H204" i="77"/>
  <c r="F204" i="77"/>
  <c r="N204" i="77"/>
  <c r="O204" i="77" s="1"/>
  <c r="J204" i="77"/>
  <c r="K204" i="77" s="1"/>
  <c r="L204" i="77"/>
  <c r="M204" i="77" s="1"/>
  <c r="W110" i="76"/>
  <c r="K110" i="76"/>
  <c r="O110" i="76"/>
  <c r="AE110" i="76"/>
  <c r="AA110" i="76"/>
  <c r="S110" i="76"/>
  <c r="K128" i="76"/>
  <c r="S128" i="76"/>
  <c r="AE128" i="76"/>
  <c r="O128" i="76"/>
  <c r="AA128" i="76"/>
  <c r="W128" i="76"/>
  <c r="S177" i="82"/>
  <c r="AA177" i="82"/>
  <c r="O177" i="82"/>
  <c r="AE177" i="82"/>
  <c r="W177" i="82"/>
  <c r="K177" i="82"/>
  <c r="AA148" i="77"/>
  <c r="K148" i="77"/>
  <c r="S148" i="77"/>
  <c r="W148" i="77"/>
  <c r="O148" i="77"/>
  <c r="AE148" i="77"/>
  <c r="AE137" i="79"/>
  <c r="S137" i="79"/>
  <c r="O137" i="79"/>
  <c r="W137" i="79"/>
  <c r="K137" i="79"/>
  <c r="AA137" i="79"/>
  <c r="E150" i="57"/>
  <c r="K118" i="79"/>
  <c r="S118" i="79"/>
  <c r="W118" i="79"/>
  <c r="AA118" i="79"/>
  <c r="O118" i="79"/>
  <c r="AE118" i="79"/>
  <c r="AI123" i="81"/>
  <c r="O123" i="81"/>
  <c r="K123" i="81"/>
  <c r="S123" i="81"/>
  <c r="W123" i="81"/>
  <c r="AA123" i="81"/>
  <c r="AE123" i="81"/>
  <c r="AM123" i="81"/>
  <c r="E99" i="58"/>
  <c r="E179" i="57"/>
  <c r="E90" i="57"/>
  <c r="AI141" i="81"/>
  <c r="K141" i="81"/>
  <c r="W141" i="81"/>
  <c r="AM141" i="81"/>
  <c r="AE141" i="81"/>
  <c r="AA141" i="81"/>
  <c r="O141" i="81"/>
  <c r="S141" i="81"/>
  <c r="AE159" i="78"/>
  <c r="AM159" i="78"/>
  <c r="S159" i="78"/>
  <c r="W159" i="78"/>
  <c r="O159" i="78"/>
  <c r="AI159" i="78"/>
  <c r="K159" i="78"/>
  <c r="AA159" i="78"/>
  <c r="E175" i="57"/>
  <c r="E165" i="58"/>
  <c r="E147" i="58"/>
  <c r="AA86" i="77"/>
  <c r="AB86" i="77" s="1"/>
  <c r="AC86" i="77" s="1"/>
  <c r="AD86" i="77" s="1"/>
  <c r="AE86" i="77"/>
  <c r="AF86" i="77" s="1"/>
  <c r="AG86" i="77" s="1"/>
  <c r="AH86" i="77" s="1"/>
  <c r="W86" i="77"/>
  <c r="X86" i="77" s="1"/>
  <c r="Y86" i="77" s="1"/>
  <c r="Z86" i="77" s="1"/>
  <c r="K86" i="77"/>
  <c r="L86" i="77" s="1"/>
  <c r="M86" i="77" s="1"/>
  <c r="N86" i="77" s="1"/>
  <c r="S86" i="77"/>
  <c r="T86" i="77" s="1"/>
  <c r="U86" i="77" s="1"/>
  <c r="V86" i="77" s="1"/>
  <c r="O86" i="77"/>
  <c r="P86" i="77" s="1"/>
  <c r="Q86" i="77" s="1"/>
  <c r="R86" i="77" s="1"/>
  <c r="K117" i="79"/>
  <c r="S117" i="79"/>
  <c r="O117" i="79"/>
  <c r="AA117" i="79"/>
  <c r="AE117" i="79"/>
  <c r="W117" i="79"/>
  <c r="E177" i="58"/>
  <c r="E107" i="57"/>
  <c r="E172" i="58"/>
  <c r="K171" i="75"/>
  <c r="W171" i="75"/>
  <c r="AM171" i="75"/>
  <c r="O171" i="75"/>
  <c r="AJ171" i="75" s="1"/>
  <c r="AK171" i="75" s="1"/>
  <c r="AL171" i="75" s="1"/>
  <c r="S171" i="75"/>
  <c r="AA171" i="75"/>
  <c r="AE171" i="75"/>
  <c r="AA93" i="76"/>
  <c r="AB93" i="76" s="1"/>
  <c r="AC93" i="76" s="1"/>
  <c r="AD93" i="76" s="1"/>
  <c r="AE93" i="76"/>
  <c r="AF93" i="76" s="1"/>
  <c r="AG93" i="76" s="1"/>
  <c r="AH93" i="76" s="1"/>
  <c r="O93" i="76"/>
  <c r="P93" i="76" s="1"/>
  <c r="Q93" i="76" s="1"/>
  <c r="R93" i="76" s="1"/>
  <c r="W93" i="76"/>
  <c r="X93" i="76" s="1"/>
  <c r="Y93" i="76" s="1"/>
  <c r="Z93" i="76" s="1"/>
  <c r="K93" i="76"/>
  <c r="L93" i="76" s="1"/>
  <c r="M93" i="76" s="1"/>
  <c r="N93" i="76" s="1"/>
  <c r="S93" i="76"/>
  <c r="T93" i="76" s="1"/>
  <c r="U93" i="76" s="1"/>
  <c r="V93" i="76" s="1"/>
  <c r="E92" i="57"/>
  <c r="E175" i="58"/>
  <c r="E134" i="58"/>
  <c r="O135" i="79"/>
  <c r="S135" i="79"/>
  <c r="AE135" i="79"/>
  <c r="W135" i="79"/>
  <c r="AA135" i="79"/>
  <c r="K135" i="79"/>
  <c r="S131" i="76"/>
  <c r="AE131" i="76"/>
  <c r="O131" i="76"/>
  <c r="W131" i="76"/>
  <c r="K131" i="76"/>
  <c r="AA131" i="76"/>
  <c r="E153" i="57"/>
  <c r="E110" i="58"/>
  <c r="O174" i="79"/>
  <c r="AA174" i="79"/>
  <c r="W174" i="79"/>
  <c r="S174" i="79"/>
  <c r="K174" i="79"/>
  <c r="AE174" i="79"/>
  <c r="AI76" i="78"/>
  <c r="AJ76" i="78" s="1"/>
  <c r="AK76" i="78" s="1"/>
  <c r="AL76" i="78" s="1"/>
  <c r="AE76" i="78"/>
  <c r="AF76" i="78" s="1"/>
  <c r="AG76" i="78" s="1"/>
  <c r="AH76" i="78" s="1"/>
  <c r="W76" i="78"/>
  <c r="X76" i="78" s="1"/>
  <c r="Y76" i="78" s="1"/>
  <c r="Z76" i="78" s="1"/>
  <c r="AA76" i="78"/>
  <c r="AB76" i="78" s="1"/>
  <c r="AC76" i="78" s="1"/>
  <c r="AD76" i="78" s="1"/>
  <c r="S76" i="78"/>
  <c r="T76" i="78" s="1"/>
  <c r="U76" i="78" s="1"/>
  <c r="V76" i="78" s="1"/>
  <c r="AM76" i="78"/>
  <c r="AN76" i="78" s="1"/>
  <c r="AO76" i="78" s="1"/>
  <c r="AP76" i="78" s="1"/>
  <c r="K76" i="78"/>
  <c r="L76" i="78" s="1"/>
  <c r="M76" i="78" s="1"/>
  <c r="N76" i="78" s="1"/>
  <c r="O76" i="78"/>
  <c r="P76" i="78" s="1"/>
  <c r="Q76" i="78" s="1"/>
  <c r="R76" i="78" s="1"/>
  <c r="K172" i="75"/>
  <c r="AE172" i="75"/>
  <c r="AM172" i="75"/>
  <c r="W172" i="75"/>
  <c r="AA172" i="75"/>
  <c r="S172" i="75"/>
  <c r="O172" i="75"/>
  <c r="AJ172" i="75" s="1"/>
  <c r="AK172" i="75" s="1"/>
  <c r="AL172" i="75" s="1"/>
  <c r="K151" i="77"/>
  <c r="W151" i="77"/>
  <c r="O151" i="77"/>
  <c r="S151" i="77"/>
  <c r="AA151" i="77"/>
  <c r="AE151" i="77"/>
  <c r="S171" i="82"/>
  <c r="O171" i="82"/>
  <c r="W171" i="82"/>
  <c r="AA171" i="82"/>
  <c r="K171" i="82"/>
  <c r="AE171" i="82"/>
  <c r="AM79" i="75"/>
  <c r="AA79" i="75"/>
  <c r="AB79" i="75" s="1"/>
  <c r="AC79" i="75" s="1"/>
  <c r="AD79" i="75" s="1"/>
  <c r="AE79" i="75"/>
  <c r="AF79" i="75" s="1"/>
  <c r="AG79" i="75" s="1"/>
  <c r="AH79" i="75" s="1"/>
  <c r="O79" i="75"/>
  <c r="W79" i="75"/>
  <c r="X79" i="75" s="1"/>
  <c r="Y79" i="75" s="1"/>
  <c r="Z79" i="75" s="1"/>
  <c r="S79" i="75"/>
  <c r="T79" i="75" s="1"/>
  <c r="U79" i="75" s="1"/>
  <c r="V79" i="75" s="1"/>
  <c r="K79" i="75"/>
  <c r="L79" i="75" s="1"/>
  <c r="M79" i="75" s="1"/>
  <c r="N79" i="75" s="1"/>
  <c r="S137" i="83"/>
  <c r="AA137" i="83"/>
  <c r="AE137" i="83"/>
  <c r="O137" i="83"/>
  <c r="K137" i="83"/>
  <c r="W137" i="83"/>
  <c r="S145" i="77"/>
  <c r="K145" i="77"/>
  <c r="W145" i="77"/>
  <c r="O145" i="77"/>
  <c r="AE145" i="77"/>
  <c r="AA145" i="77"/>
  <c r="K115" i="79"/>
  <c r="S115" i="79"/>
  <c r="AA115" i="79"/>
  <c r="O115" i="79"/>
  <c r="AE115" i="79"/>
  <c r="W115" i="79"/>
  <c r="W123" i="77"/>
  <c r="S123" i="77"/>
  <c r="O123" i="77"/>
  <c r="AE123" i="77"/>
  <c r="K123" i="77"/>
  <c r="AA123" i="77"/>
  <c r="W127" i="83"/>
  <c r="AA127" i="83"/>
  <c r="S127" i="83"/>
  <c r="AE127" i="83"/>
  <c r="O127" i="83"/>
  <c r="K127" i="83"/>
  <c r="AE178" i="81"/>
  <c r="K178" i="81"/>
  <c r="AA178" i="81"/>
  <c r="W178" i="81"/>
  <c r="AM178" i="81"/>
  <c r="AI178" i="81"/>
  <c r="S178" i="81"/>
  <c r="O178" i="81"/>
  <c r="L203" i="77"/>
  <c r="M203" i="77" s="1"/>
  <c r="F203" i="77"/>
  <c r="G203" i="77" s="1"/>
  <c r="H203" i="77"/>
  <c r="I203" i="77" s="1"/>
  <c r="P203" i="77"/>
  <c r="Q203" i="77" s="1"/>
  <c r="N203" i="77"/>
  <c r="O203" i="77" s="1"/>
  <c r="J203" i="77"/>
  <c r="K203" i="77" s="1"/>
  <c r="AM102" i="75"/>
  <c r="K102" i="75"/>
  <c r="AA102" i="75"/>
  <c r="O102" i="75"/>
  <c r="AJ102" i="75" s="1"/>
  <c r="AK102" i="75" s="1"/>
  <c r="AL102" i="75" s="1"/>
  <c r="AE102" i="75"/>
  <c r="W102" i="75"/>
  <c r="S102" i="75"/>
  <c r="E135" i="57"/>
  <c r="AE135" i="76"/>
  <c r="S135" i="76"/>
  <c r="W135" i="76"/>
  <c r="O135" i="76"/>
  <c r="AA135" i="76"/>
  <c r="K135" i="76"/>
  <c r="S110" i="77"/>
  <c r="W110" i="77"/>
  <c r="O110" i="77"/>
  <c r="AE110" i="77"/>
  <c r="K110" i="77"/>
  <c r="AA110" i="77"/>
  <c r="K105" i="81"/>
  <c r="AI105" i="81"/>
  <c r="AA105" i="81"/>
  <c r="O105" i="81"/>
  <c r="AE105" i="81"/>
  <c r="AM105" i="81"/>
  <c r="W105" i="81"/>
  <c r="S105" i="81"/>
  <c r="J203" i="78"/>
  <c r="K203" i="78" s="1"/>
  <c r="F203" i="78"/>
  <c r="H203" i="78"/>
  <c r="T203" i="78"/>
  <c r="U203" i="78" s="1"/>
  <c r="N203" i="78"/>
  <c r="R203" i="78"/>
  <c r="S203" i="78" s="1"/>
  <c r="P203" i="78"/>
  <c r="Q203" i="78" s="1"/>
  <c r="L203" i="78"/>
  <c r="M203" i="78" s="1"/>
  <c r="O65" i="75"/>
  <c r="I65" i="75"/>
  <c r="L65" i="75"/>
  <c r="R65" i="75"/>
  <c r="U65" i="75"/>
  <c r="F65" i="75"/>
  <c r="I63" i="81"/>
  <c r="L63" i="81"/>
  <c r="F63" i="81"/>
  <c r="U63" i="81"/>
  <c r="U66" i="81" s="1"/>
  <c r="X63" i="81"/>
  <c r="O63" i="81"/>
  <c r="O66" i="81" s="1"/>
  <c r="AA63" i="81"/>
  <c r="R63" i="81"/>
  <c r="W171" i="76"/>
  <c r="K171" i="76"/>
  <c r="S171" i="76"/>
  <c r="AE171" i="76"/>
  <c r="AA171" i="76"/>
  <c r="O171" i="76"/>
  <c r="O83" i="82"/>
  <c r="P83" i="82" s="1"/>
  <c r="Q83" i="82" s="1"/>
  <c r="R83" i="82" s="1"/>
  <c r="S83" i="82"/>
  <c r="T83" i="82" s="1"/>
  <c r="U83" i="82" s="1"/>
  <c r="V83" i="82" s="1"/>
  <c r="AA83" i="82"/>
  <c r="AB83" i="82" s="1"/>
  <c r="AC83" i="82" s="1"/>
  <c r="AD83" i="82" s="1"/>
  <c r="K83" i="82"/>
  <c r="L83" i="82" s="1"/>
  <c r="M83" i="82" s="1"/>
  <c r="N83" i="82" s="1"/>
  <c r="AE83" i="82"/>
  <c r="AF83" i="82" s="1"/>
  <c r="AG83" i="82" s="1"/>
  <c r="AH83" i="82" s="1"/>
  <c r="W83" i="82"/>
  <c r="X83" i="82" s="1"/>
  <c r="Y83" i="82" s="1"/>
  <c r="Z83" i="82" s="1"/>
  <c r="K100" i="76"/>
  <c r="W100" i="76"/>
  <c r="S100" i="76"/>
  <c r="AA100" i="76"/>
  <c r="O100" i="76"/>
  <c r="AE100" i="76"/>
  <c r="S104" i="79"/>
  <c r="W104" i="79"/>
  <c r="K104" i="79"/>
  <c r="O104" i="79"/>
  <c r="AA104" i="79"/>
  <c r="AE104" i="79"/>
  <c r="W91" i="77"/>
  <c r="X91" i="77" s="1"/>
  <c r="Y91" i="77" s="1"/>
  <c r="Z91" i="77" s="1"/>
  <c r="O91" i="77"/>
  <c r="P91" i="77" s="1"/>
  <c r="Q91" i="77" s="1"/>
  <c r="R91" i="77" s="1"/>
  <c r="S91" i="77"/>
  <c r="T91" i="77" s="1"/>
  <c r="U91" i="77" s="1"/>
  <c r="V91" i="77" s="1"/>
  <c r="AA91" i="77"/>
  <c r="AB91" i="77" s="1"/>
  <c r="AC91" i="77" s="1"/>
  <c r="AD91" i="77" s="1"/>
  <c r="K91" i="77"/>
  <c r="L91" i="77" s="1"/>
  <c r="M91" i="77" s="1"/>
  <c r="N91" i="77" s="1"/>
  <c r="AE91" i="77"/>
  <c r="AF91" i="77" s="1"/>
  <c r="AG91" i="77" s="1"/>
  <c r="AH91" i="77" s="1"/>
  <c r="AE179" i="77"/>
  <c r="AA179" i="77"/>
  <c r="S179" i="77"/>
  <c r="O179" i="77"/>
  <c r="K179" i="77"/>
  <c r="W179" i="77"/>
  <c r="AA147" i="79"/>
  <c r="K147" i="79"/>
  <c r="S147" i="79"/>
  <c r="AE147" i="79"/>
  <c r="O147" i="79"/>
  <c r="W147" i="79"/>
  <c r="K113" i="82"/>
  <c r="S113" i="82"/>
  <c r="AE113" i="82"/>
  <c r="O113" i="82"/>
  <c r="W113" i="82"/>
  <c r="AA113" i="82"/>
  <c r="AA179" i="79"/>
  <c r="K179" i="79"/>
  <c r="W179" i="79"/>
  <c r="AE179" i="79"/>
  <c r="S179" i="79"/>
  <c r="O179" i="79"/>
  <c r="E134" i="57"/>
  <c r="O92" i="75"/>
  <c r="AA92" i="75"/>
  <c r="AB92" i="75" s="1"/>
  <c r="AC92" i="75" s="1"/>
  <c r="AD92" i="75" s="1"/>
  <c r="K92" i="75"/>
  <c r="L92" i="75" s="1"/>
  <c r="M92" i="75" s="1"/>
  <c r="N92" i="75" s="1"/>
  <c r="AM92" i="75"/>
  <c r="AE92" i="75"/>
  <c r="AF92" i="75" s="1"/>
  <c r="AG92" i="75" s="1"/>
  <c r="AH92" i="75" s="1"/>
  <c r="W92" i="75"/>
  <c r="X92" i="75" s="1"/>
  <c r="Y92" i="75" s="1"/>
  <c r="Z92" i="75" s="1"/>
  <c r="S92" i="75"/>
  <c r="T92" i="75" s="1"/>
  <c r="U92" i="75" s="1"/>
  <c r="V92" i="75" s="1"/>
  <c r="S172" i="83"/>
  <c r="AE172" i="83"/>
  <c r="W172" i="83"/>
  <c r="K172" i="83"/>
  <c r="AA172" i="83"/>
  <c r="O172" i="83"/>
  <c r="S76" i="77"/>
  <c r="T76" i="77" s="1"/>
  <c r="U76" i="77" s="1"/>
  <c r="V76" i="77" s="1"/>
  <c r="AA76" i="77"/>
  <c r="AB76" i="77" s="1"/>
  <c r="AC76" i="77" s="1"/>
  <c r="AD76" i="77" s="1"/>
  <c r="O76" i="77"/>
  <c r="P76" i="77" s="1"/>
  <c r="Q76" i="77" s="1"/>
  <c r="R76" i="77" s="1"/>
  <c r="W76" i="77"/>
  <c r="X76" i="77" s="1"/>
  <c r="Y76" i="77" s="1"/>
  <c r="Z76" i="77" s="1"/>
  <c r="AE76" i="77"/>
  <c r="AF76" i="77" s="1"/>
  <c r="AG76" i="77" s="1"/>
  <c r="AH76" i="77" s="1"/>
  <c r="K76" i="77"/>
  <c r="L76" i="77" s="1"/>
  <c r="M76" i="77" s="1"/>
  <c r="N76" i="77" s="1"/>
  <c r="K89" i="82"/>
  <c r="L89" i="82" s="1"/>
  <c r="M89" i="82" s="1"/>
  <c r="N89" i="82" s="1"/>
  <c r="AE89" i="82"/>
  <c r="AF89" i="82" s="1"/>
  <c r="AG89" i="82" s="1"/>
  <c r="AH89" i="82" s="1"/>
  <c r="AA89" i="82"/>
  <c r="AB89" i="82" s="1"/>
  <c r="AC89" i="82" s="1"/>
  <c r="AD89" i="82" s="1"/>
  <c r="S89" i="82"/>
  <c r="T89" i="82" s="1"/>
  <c r="U89" i="82" s="1"/>
  <c r="V89" i="82" s="1"/>
  <c r="O89" i="82"/>
  <c r="P89" i="82" s="1"/>
  <c r="Q89" i="82" s="1"/>
  <c r="R89" i="82" s="1"/>
  <c r="W89" i="82"/>
  <c r="X89" i="82" s="1"/>
  <c r="Y89" i="82" s="1"/>
  <c r="Z89" i="82" s="1"/>
  <c r="AE108" i="76"/>
  <c r="O108" i="76"/>
  <c r="S108" i="76"/>
  <c r="K108" i="76"/>
  <c r="AA108" i="76"/>
  <c r="W108" i="76"/>
  <c r="O95" i="75"/>
  <c r="AJ95" i="75" s="1"/>
  <c r="AK95" i="75" s="1"/>
  <c r="AL95" i="75" s="1"/>
  <c r="S95" i="75"/>
  <c r="K95" i="75"/>
  <c r="AE95" i="75"/>
  <c r="W95" i="75"/>
  <c r="AA95" i="75"/>
  <c r="AM95" i="75"/>
  <c r="K90" i="82"/>
  <c r="L90" i="82" s="1"/>
  <c r="M90" i="82" s="1"/>
  <c r="N90" i="82" s="1"/>
  <c r="W90" i="82"/>
  <c r="X90" i="82" s="1"/>
  <c r="Y90" i="82" s="1"/>
  <c r="Z90" i="82" s="1"/>
  <c r="AE90" i="82"/>
  <c r="AF90" i="82" s="1"/>
  <c r="AG90" i="82" s="1"/>
  <c r="AH90" i="82" s="1"/>
  <c r="S90" i="82"/>
  <c r="T90" i="82" s="1"/>
  <c r="U90" i="82" s="1"/>
  <c r="V90" i="82" s="1"/>
  <c r="AA90" i="82"/>
  <c r="AB90" i="82" s="1"/>
  <c r="AC90" i="82" s="1"/>
  <c r="AD90" i="82" s="1"/>
  <c r="O90" i="82"/>
  <c r="P90" i="82" s="1"/>
  <c r="Q90" i="82" s="1"/>
  <c r="R90" i="82" s="1"/>
  <c r="K150" i="79"/>
  <c r="W150" i="79"/>
  <c r="O150" i="79"/>
  <c r="AE150" i="79"/>
  <c r="S150" i="79"/>
  <c r="AA150" i="79"/>
  <c r="AA117" i="78"/>
  <c r="K117" i="78"/>
  <c r="AM117" i="78"/>
  <c r="W117" i="78"/>
  <c r="AE117" i="78"/>
  <c r="S117" i="78"/>
  <c r="AI117" i="78"/>
  <c r="O117" i="78"/>
  <c r="AE106" i="75"/>
  <c r="O106" i="75"/>
  <c r="AJ106" i="75" s="1"/>
  <c r="AK106" i="75" s="1"/>
  <c r="AL106" i="75" s="1"/>
  <c r="K106" i="75"/>
  <c r="AA106" i="75"/>
  <c r="AM106" i="75"/>
  <c r="S106" i="75"/>
  <c r="W106" i="75"/>
  <c r="K145" i="75"/>
  <c r="O145" i="75"/>
  <c r="AJ145" i="75" s="1"/>
  <c r="AK145" i="75" s="1"/>
  <c r="AL145" i="75" s="1"/>
  <c r="AM145" i="75"/>
  <c r="AE145" i="75"/>
  <c r="W145" i="75"/>
  <c r="S145" i="75"/>
  <c r="AA145" i="75"/>
  <c r="S169" i="79"/>
  <c r="O169" i="79"/>
  <c r="AE169" i="79"/>
  <c r="K169" i="79"/>
  <c r="AA169" i="79"/>
  <c r="W169" i="79"/>
  <c r="K164" i="76"/>
  <c r="W164" i="76"/>
  <c r="S164" i="76"/>
  <c r="AE164" i="76"/>
  <c r="AA164" i="76"/>
  <c r="O164" i="76"/>
  <c r="O134" i="77"/>
  <c r="AA134" i="77"/>
  <c r="K134" i="77"/>
  <c r="W134" i="77"/>
  <c r="S134" i="77"/>
  <c r="AE134" i="77"/>
  <c r="E180" i="57"/>
  <c r="W80" i="76"/>
  <c r="X80" i="76" s="1"/>
  <c r="Y80" i="76" s="1"/>
  <c r="Z80" i="76" s="1"/>
  <c r="K80" i="76"/>
  <c r="L80" i="76" s="1"/>
  <c r="M80" i="76" s="1"/>
  <c r="N80" i="76" s="1"/>
  <c r="AA80" i="76"/>
  <c r="AB80" i="76" s="1"/>
  <c r="AC80" i="76" s="1"/>
  <c r="AD80" i="76" s="1"/>
  <c r="AE80" i="76"/>
  <c r="AF80" i="76" s="1"/>
  <c r="AG80" i="76" s="1"/>
  <c r="AH80" i="76" s="1"/>
  <c r="O80" i="76"/>
  <c r="P80" i="76" s="1"/>
  <c r="Q80" i="76" s="1"/>
  <c r="R80" i="76" s="1"/>
  <c r="S80" i="76"/>
  <c r="T80" i="76" s="1"/>
  <c r="U80" i="76" s="1"/>
  <c r="V80" i="76" s="1"/>
  <c r="AE142" i="76"/>
  <c r="W142" i="76"/>
  <c r="AA142" i="76"/>
  <c r="K142" i="76"/>
  <c r="O142" i="76"/>
  <c r="S142" i="76"/>
  <c r="AE91" i="78"/>
  <c r="AF91" i="78" s="1"/>
  <c r="AG91" i="78" s="1"/>
  <c r="AH91" i="78" s="1"/>
  <c r="AA91" i="78"/>
  <c r="AB91" i="78" s="1"/>
  <c r="AC91" i="78" s="1"/>
  <c r="AD91" i="78" s="1"/>
  <c r="W91" i="78"/>
  <c r="X91" i="78" s="1"/>
  <c r="Y91" i="78" s="1"/>
  <c r="Z91" i="78" s="1"/>
  <c r="O91" i="78"/>
  <c r="P91" i="78" s="1"/>
  <c r="Q91" i="78" s="1"/>
  <c r="R91" i="78" s="1"/>
  <c r="AI91" i="78"/>
  <c r="AJ91" i="78" s="1"/>
  <c r="AK91" i="78" s="1"/>
  <c r="AL91" i="78" s="1"/>
  <c r="AM91" i="78"/>
  <c r="AN91" i="78" s="1"/>
  <c r="AO91" i="78" s="1"/>
  <c r="AP91" i="78" s="1"/>
  <c r="S91" i="78"/>
  <c r="T91" i="78" s="1"/>
  <c r="U91" i="78" s="1"/>
  <c r="V91" i="78" s="1"/>
  <c r="K91" i="78"/>
  <c r="L91" i="78" s="1"/>
  <c r="M91" i="78" s="1"/>
  <c r="N91" i="78" s="1"/>
  <c r="AA75" i="75"/>
  <c r="AB75" i="75" s="1"/>
  <c r="AC75" i="75" s="1"/>
  <c r="AD75" i="75" s="1"/>
  <c r="AE75" i="75"/>
  <c r="AF75" i="75" s="1"/>
  <c r="AG75" i="75" s="1"/>
  <c r="AH75" i="75" s="1"/>
  <c r="AM75" i="75"/>
  <c r="W75" i="75"/>
  <c r="X75" i="75" s="1"/>
  <c r="Y75" i="75" s="1"/>
  <c r="Z75" i="75" s="1"/>
  <c r="S75" i="75"/>
  <c r="T75" i="75" s="1"/>
  <c r="U75" i="75" s="1"/>
  <c r="V75" i="75" s="1"/>
  <c r="O75" i="75"/>
  <c r="AJ75" i="75" s="1"/>
  <c r="AK75" i="75" s="1"/>
  <c r="AL75" i="75" s="1"/>
  <c r="K75" i="75"/>
  <c r="L75" i="75" s="1"/>
  <c r="M75" i="75" s="1"/>
  <c r="N75" i="75" s="1"/>
  <c r="W101" i="75"/>
  <c r="AM101" i="75"/>
  <c r="K101" i="75"/>
  <c r="AE101" i="75"/>
  <c r="O101" i="75"/>
  <c r="AJ101" i="75" s="1"/>
  <c r="AK101" i="75" s="1"/>
  <c r="AL101" i="75" s="1"/>
  <c r="S101" i="75"/>
  <c r="AA101" i="75"/>
  <c r="O174" i="76"/>
  <c r="W174" i="76"/>
  <c r="AA174" i="76"/>
  <c r="S174" i="76"/>
  <c r="AE174" i="76"/>
  <c r="K174" i="76"/>
  <c r="S141" i="77"/>
  <c r="W141" i="77"/>
  <c r="AE141" i="77"/>
  <c r="O141" i="77"/>
  <c r="K141" i="77"/>
  <c r="AA141" i="77"/>
  <c r="O82" i="78"/>
  <c r="P82" i="78" s="1"/>
  <c r="Q82" i="78" s="1"/>
  <c r="R82" i="78" s="1"/>
  <c r="AM82" i="78"/>
  <c r="AN82" i="78" s="1"/>
  <c r="AO82" i="78" s="1"/>
  <c r="AP82" i="78" s="1"/>
  <c r="AA82" i="78"/>
  <c r="AB82" i="78" s="1"/>
  <c r="AC82" i="78" s="1"/>
  <c r="AD82" i="78" s="1"/>
  <c r="S82" i="78"/>
  <c r="T82" i="78" s="1"/>
  <c r="U82" i="78" s="1"/>
  <c r="V82" i="78" s="1"/>
  <c r="K82" i="78"/>
  <c r="L82" i="78" s="1"/>
  <c r="M82" i="78" s="1"/>
  <c r="N82" i="78" s="1"/>
  <c r="AE82" i="78"/>
  <c r="AF82" i="78" s="1"/>
  <c r="AG82" i="78" s="1"/>
  <c r="AH82" i="78" s="1"/>
  <c r="AI82" i="78"/>
  <c r="AJ82" i="78" s="1"/>
  <c r="AK82" i="78" s="1"/>
  <c r="AL82" i="78" s="1"/>
  <c r="W82" i="78"/>
  <c r="X82" i="78" s="1"/>
  <c r="Y82" i="78" s="1"/>
  <c r="Z82" i="78" s="1"/>
  <c r="S111" i="77"/>
  <c r="O111" i="77"/>
  <c r="AE111" i="77"/>
  <c r="AA111" i="77"/>
  <c r="W111" i="77"/>
  <c r="K111" i="77"/>
  <c r="S140" i="79"/>
  <c r="K140" i="79"/>
  <c r="AE140" i="79"/>
  <c r="W140" i="79"/>
  <c r="O140" i="79"/>
  <c r="AA140" i="79"/>
  <c r="AA126" i="79"/>
  <c r="O126" i="79"/>
  <c r="S126" i="79"/>
  <c r="K126" i="79"/>
  <c r="W126" i="79"/>
  <c r="AE126" i="79"/>
  <c r="K139" i="78"/>
  <c r="AA139" i="78"/>
  <c r="AM139" i="78"/>
  <c r="AE139" i="78"/>
  <c r="W139" i="78"/>
  <c r="S139" i="78"/>
  <c r="O139" i="78"/>
  <c r="AI139" i="78"/>
  <c r="S78" i="83"/>
  <c r="T78" i="83" s="1"/>
  <c r="U78" i="83" s="1"/>
  <c r="AE78" i="83"/>
  <c r="AF78" i="83" s="1"/>
  <c r="AG78" i="83" s="1"/>
  <c r="AH78" i="83" s="1"/>
  <c r="O78" i="83"/>
  <c r="P78" i="83" s="1"/>
  <c r="Q78" i="83" s="1"/>
  <c r="K78" i="83"/>
  <c r="L78" i="83" s="1"/>
  <c r="M78" i="83" s="1"/>
  <c r="N78" i="83" s="1"/>
  <c r="W78" i="83"/>
  <c r="X78" i="83" s="1"/>
  <c r="Y78" i="83" s="1"/>
  <c r="AA78" i="83"/>
  <c r="AB78" i="83" s="1"/>
  <c r="AC78" i="83" s="1"/>
  <c r="AD78" i="83" s="1"/>
  <c r="W172" i="78"/>
  <c r="AI172" i="78"/>
  <c r="O172" i="78"/>
  <c r="AE172" i="78"/>
  <c r="AA172" i="78"/>
  <c r="AM172" i="78"/>
  <c r="S172" i="78"/>
  <c r="K172" i="78"/>
  <c r="E88" i="57"/>
  <c r="W86" i="78"/>
  <c r="X86" i="78" s="1"/>
  <c r="Y86" i="78" s="1"/>
  <c r="Z86" i="78" s="1"/>
  <c r="K86" i="78"/>
  <c r="L86" i="78" s="1"/>
  <c r="M86" i="78" s="1"/>
  <c r="N86" i="78" s="1"/>
  <c r="AA86" i="78"/>
  <c r="AB86" i="78" s="1"/>
  <c r="AC86" i="78" s="1"/>
  <c r="AD86" i="78" s="1"/>
  <c r="AI86" i="78"/>
  <c r="AJ86" i="78" s="1"/>
  <c r="AK86" i="78" s="1"/>
  <c r="AL86" i="78" s="1"/>
  <c r="O86" i="78"/>
  <c r="P86" i="78" s="1"/>
  <c r="Q86" i="78" s="1"/>
  <c r="R86" i="78" s="1"/>
  <c r="AE86" i="78"/>
  <c r="AF86" i="78" s="1"/>
  <c r="AG86" i="78" s="1"/>
  <c r="AH86" i="78" s="1"/>
  <c r="S86" i="78"/>
  <c r="T86" i="78" s="1"/>
  <c r="U86" i="78" s="1"/>
  <c r="V86" i="78" s="1"/>
  <c r="AM86" i="78"/>
  <c r="AN86" i="78" s="1"/>
  <c r="AO86" i="78" s="1"/>
  <c r="AP86" i="78" s="1"/>
  <c r="S94" i="82"/>
  <c r="T94" i="82" s="1"/>
  <c r="U94" i="82" s="1"/>
  <c r="V94" i="82" s="1"/>
  <c r="AE94" i="82"/>
  <c r="AF94" i="82" s="1"/>
  <c r="AG94" i="82" s="1"/>
  <c r="AH94" i="82" s="1"/>
  <c r="O94" i="82"/>
  <c r="P94" i="82" s="1"/>
  <c r="Q94" i="82" s="1"/>
  <c r="R94" i="82" s="1"/>
  <c r="W94" i="82"/>
  <c r="X94" i="82" s="1"/>
  <c r="Y94" i="82" s="1"/>
  <c r="Z94" i="82" s="1"/>
  <c r="AA94" i="82"/>
  <c r="AB94" i="82" s="1"/>
  <c r="AC94" i="82" s="1"/>
  <c r="AD94" i="82" s="1"/>
  <c r="K94" i="82"/>
  <c r="L94" i="82" s="1"/>
  <c r="M94" i="82" s="1"/>
  <c r="N94" i="82" s="1"/>
  <c r="O99" i="75"/>
  <c r="S99" i="75"/>
  <c r="K99" i="75"/>
  <c r="AM99" i="75"/>
  <c r="AE99" i="75"/>
  <c r="W99" i="75"/>
  <c r="AA99" i="75"/>
  <c r="W114" i="81"/>
  <c r="S114" i="81"/>
  <c r="AM114" i="81"/>
  <c r="K114" i="81"/>
  <c r="O114" i="81"/>
  <c r="AE114" i="81"/>
  <c r="AI114" i="81"/>
  <c r="AA114" i="81"/>
  <c r="K166" i="76"/>
  <c r="S166" i="76"/>
  <c r="W166" i="76"/>
  <c r="O166" i="76"/>
  <c r="AA166" i="76"/>
  <c r="AE166" i="76"/>
  <c r="K165" i="77"/>
  <c r="AE165" i="77"/>
  <c r="O165" i="77"/>
  <c r="W165" i="77"/>
  <c r="S165" i="77"/>
  <c r="AA165" i="77"/>
  <c r="K165" i="82"/>
  <c r="O165" i="82"/>
  <c r="S165" i="82"/>
  <c r="AE165" i="82"/>
  <c r="AA165" i="82"/>
  <c r="W165" i="82"/>
  <c r="O164" i="75"/>
  <c r="AJ164" i="75" s="1"/>
  <c r="AK164" i="75" s="1"/>
  <c r="AL164" i="75" s="1"/>
  <c r="AE164" i="75"/>
  <c r="W164" i="75"/>
  <c r="AA164" i="75"/>
  <c r="S164" i="75"/>
  <c r="K164" i="75"/>
  <c r="L164" i="75" s="1"/>
  <c r="M164" i="75" s="1"/>
  <c r="N164" i="75" s="1"/>
  <c r="AM164" i="75"/>
  <c r="AE137" i="82"/>
  <c r="O137" i="82"/>
  <c r="W137" i="82"/>
  <c r="K137" i="82"/>
  <c r="AA137" i="82"/>
  <c r="S137" i="82"/>
  <c r="AA98" i="81"/>
  <c r="AB98" i="81" s="1"/>
  <c r="AC98" i="81" s="1"/>
  <c r="AD98" i="81" s="1"/>
  <c r="AE98" i="81"/>
  <c r="O98" i="81"/>
  <c r="W98" i="81"/>
  <c r="K98" i="81"/>
  <c r="AI98" i="81"/>
  <c r="S98" i="81"/>
  <c r="T98" i="81" s="1"/>
  <c r="U98" i="81" s="1"/>
  <c r="V98" i="81" s="1"/>
  <c r="AM98" i="81"/>
  <c r="AA106" i="79"/>
  <c r="K106" i="79"/>
  <c r="O106" i="79"/>
  <c r="W106" i="79"/>
  <c r="AE106" i="79"/>
  <c r="S106" i="79"/>
  <c r="K177" i="77"/>
  <c r="AE177" i="77"/>
  <c r="AA177" i="77"/>
  <c r="W177" i="77"/>
  <c r="O177" i="77"/>
  <c r="S177" i="77"/>
  <c r="AE83" i="83"/>
  <c r="AF83" i="83" s="1"/>
  <c r="AG83" i="83" s="1"/>
  <c r="AH83" i="83" s="1"/>
  <c r="AA83" i="83"/>
  <c r="AB83" i="83" s="1"/>
  <c r="AC83" i="83" s="1"/>
  <c r="AD83" i="83" s="1"/>
  <c r="S83" i="83"/>
  <c r="T83" i="83" s="1"/>
  <c r="U83" i="83" s="1"/>
  <c r="V83" i="83" s="1"/>
  <c r="W83" i="83"/>
  <c r="X83" i="83" s="1"/>
  <c r="Y83" i="83" s="1"/>
  <c r="Z83" i="83" s="1"/>
  <c r="K83" i="83"/>
  <c r="L83" i="83" s="1"/>
  <c r="M83" i="83" s="1"/>
  <c r="N83" i="83" s="1"/>
  <c r="O83" i="83"/>
  <c r="P83" i="83" s="1"/>
  <c r="Q83" i="83" s="1"/>
  <c r="R83" i="83" s="1"/>
  <c r="AA142" i="79"/>
  <c r="W142" i="79"/>
  <c r="AE142" i="79"/>
  <c r="O142" i="79"/>
  <c r="K142" i="79"/>
  <c r="S142" i="79"/>
  <c r="K170" i="75"/>
  <c r="L170" i="75" s="1"/>
  <c r="M170" i="75" s="1"/>
  <c r="N170" i="75" s="1"/>
  <c r="AM170" i="75"/>
  <c r="AA170" i="75"/>
  <c r="O170" i="75"/>
  <c r="AJ170" i="75" s="1"/>
  <c r="AK170" i="75" s="1"/>
  <c r="AL170" i="75" s="1"/>
  <c r="AE170" i="75"/>
  <c r="W170" i="75"/>
  <c r="S170" i="75"/>
  <c r="AE84" i="77"/>
  <c r="AF84" i="77" s="1"/>
  <c r="AG84" i="77" s="1"/>
  <c r="AH84" i="77" s="1"/>
  <c r="W84" i="77"/>
  <c r="X84" i="77" s="1"/>
  <c r="Y84" i="77" s="1"/>
  <c r="Z84" i="77" s="1"/>
  <c r="O84" i="77"/>
  <c r="P84" i="77" s="1"/>
  <c r="Q84" i="77" s="1"/>
  <c r="R84" i="77" s="1"/>
  <c r="AA84" i="77"/>
  <c r="AB84" i="77" s="1"/>
  <c r="AC84" i="77" s="1"/>
  <c r="AD84" i="77" s="1"/>
  <c r="K84" i="77"/>
  <c r="L84" i="77" s="1"/>
  <c r="M84" i="77" s="1"/>
  <c r="N84" i="77" s="1"/>
  <c r="S84" i="77"/>
  <c r="T84" i="77" s="1"/>
  <c r="U84" i="77" s="1"/>
  <c r="V84" i="77" s="1"/>
  <c r="O91" i="76"/>
  <c r="P91" i="76" s="1"/>
  <c r="Q91" i="76" s="1"/>
  <c r="R91" i="76" s="1"/>
  <c r="K91" i="76"/>
  <c r="L91" i="76" s="1"/>
  <c r="M91" i="76" s="1"/>
  <c r="N91" i="76" s="1"/>
  <c r="AE91" i="76"/>
  <c r="AF91" i="76" s="1"/>
  <c r="AG91" i="76" s="1"/>
  <c r="AH91" i="76" s="1"/>
  <c r="S91" i="76"/>
  <c r="T91" i="76" s="1"/>
  <c r="U91" i="76" s="1"/>
  <c r="V91" i="76" s="1"/>
  <c r="W91" i="76"/>
  <c r="X91" i="76" s="1"/>
  <c r="Y91" i="76" s="1"/>
  <c r="Z91" i="76" s="1"/>
  <c r="AA91" i="76"/>
  <c r="AB91" i="76" s="1"/>
  <c r="AC91" i="76" s="1"/>
  <c r="AD91" i="76" s="1"/>
  <c r="W124" i="78"/>
  <c r="AE124" i="78"/>
  <c r="S124" i="78"/>
  <c r="AA124" i="78"/>
  <c r="O124" i="78"/>
  <c r="AI124" i="78"/>
  <c r="AM124" i="78"/>
  <c r="K124" i="78"/>
  <c r="O107" i="77"/>
  <c r="S107" i="77"/>
  <c r="W107" i="77"/>
  <c r="K107" i="77"/>
  <c r="AE107" i="77"/>
  <c r="AA107" i="77"/>
  <c r="AE152" i="83"/>
  <c r="K152" i="83"/>
  <c r="O152" i="83"/>
  <c r="W152" i="83"/>
  <c r="S152" i="83"/>
  <c r="AA152" i="83"/>
  <c r="K148" i="76"/>
  <c r="AA148" i="76"/>
  <c r="S148" i="76"/>
  <c r="O148" i="76"/>
  <c r="AE148" i="76"/>
  <c r="W148" i="76"/>
  <c r="O83" i="77"/>
  <c r="P83" i="77" s="1"/>
  <c r="Q83" i="77" s="1"/>
  <c r="R83" i="77" s="1"/>
  <c r="AE83" i="77"/>
  <c r="AF83" i="77" s="1"/>
  <c r="AG83" i="77" s="1"/>
  <c r="AH83" i="77" s="1"/>
  <c r="K83" i="77"/>
  <c r="L83" i="77" s="1"/>
  <c r="M83" i="77" s="1"/>
  <c r="N83" i="77" s="1"/>
  <c r="S83" i="77"/>
  <c r="T83" i="77" s="1"/>
  <c r="U83" i="77" s="1"/>
  <c r="V83" i="77" s="1"/>
  <c r="AA83" i="77"/>
  <c r="AB83" i="77" s="1"/>
  <c r="AC83" i="77" s="1"/>
  <c r="AD83" i="77" s="1"/>
  <c r="W83" i="77"/>
  <c r="X83" i="77" s="1"/>
  <c r="Y83" i="77" s="1"/>
  <c r="Z83" i="77" s="1"/>
  <c r="O125" i="82"/>
  <c r="AA125" i="82"/>
  <c r="AE125" i="82"/>
  <c r="K125" i="82"/>
  <c r="S125" i="82"/>
  <c r="W125" i="82"/>
  <c r="O93" i="78"/>
  <c r="P93" i="78" s="1"/>
  <c r="Q93" i="78" s="1"/>
  <c r="R93" i="78" s="1"/>
  <c r="AM93" i="78"/>
  <c r="AN93" i="78" s="1"/>
  <c r="AO93" i="78" s="1"/>
  <c r="AP93" i="78" s="1"/>
  <c r="S93" i="78"/>
  <c r="T93" i="78" s="1"/>
  <c r="U93" i="78" s="1"/>
  <c r="V93" i="78" s="1"/>
  <c r="W93" i="78"/>
  <c r="X93" i="78" s="1"/>
  <c r="Y93" i="78" s="1"/>
  <c r="Z93" i="78" s="1"/>
  <c r="AI93" i="78"/>
  <c r="AJ93" i="78" s="1"/>
  <c r="AK93" i="78" s="1"/>
  <c r="AL93" i="78" s="1"/>
  <c r="AE93" i="78"/>
  <c r="AF93" i="78" s="1"/>
  <c r="AG93" i="78" s="1"/>
  <c r="AH93" i="78" s="1"/>
  <c r="K93" i="78"/>
  <c r="L93" i="78" s="1"/>
  <c r="M93" i="78" s="1"/>
  <c r="N93" i="78" s="1"/>
  <c r="AA93" i="78"/>
  <c r="AB93" i="78" s="1"/>
  <c r="AC93" i="78" s="1"/>
  <c r="AD93" i="78" s="1"/>
  <c r="K113" i="78"/>
  <c r="W113" i="78"/>
  <c r="O113" i="78"/>
  <c r="AI113" i="78"/>
  <c r="AE113" i="78"/>
  <c r="AM113" i="78"/>
  <c r="S113" i="78"/>
  <c r="AA113" i="78"/>
  <c r="AB113" i="78" s="1"/>
  <c r="AC113" i="78" s="1"/>
  <c r="AD113" i="78" s="1"/>
  <c r="AA155" i="75"/>
  <c r="S155" i="75"/>
  <c r="AE155" i="75"/>
  <c r="O155" i="75"/>
  <c r="W155" i="75"/>
  <c r="AM155" i="75"/>
  <c r="K155" i="75"/>
  <c r="AE159" i="79"/>
  <c r="W159" i="79"/>
  <c r="AA159" i="79"/>
  <c r="S159" i="79"/>
  <c r="O159" i="79"/>
  <c r="K159" i="79"/>
  <c r="AM155" i="81"/>
  <c r="AE155" i="81"/>
  <c r="O155" i="81"/>
  <c r="W155" i="81"/>
  <c r="K155" i="81"/>
  <c r="AA155" i="81"/>
  <c r="AI155" i="81"/>
  <c r="S155" i="81"/>
  <c r="AE119" i="77"/>
  <c r="W119" i="77"/>
  <c r="K119" i="77"/>
  <c r="AA119" i="77"/>
  <c r="O119" i="77"/>
  <c r="S119" i="77"/>
  <c r="AA160" i="77"/>
  <c r="K160" i="77"/>
  <c r="AE160" i="77"/>
  <c r="S160" i="77"/>
  <c r="O160" i="77"/>
  <c r="P160" i="77" s="1"/>
  <c r="Q160" i="77" s="1"/>
  <c r="R160" i="77" s="1"/>
  <c r="W160" i="77"/>
  <c r="K102" i="78"/>
  <c r="S102" i="78"/>
  <c r="AA102" i="78"/>
  <c r="AI102" i="78"/>
  <c r="AE102" i="78"/>
  <c r="AM102" i="78"/>
  <c r="W102" i="78"/>
  <c r="X102" i="78" s="1"/>
  <c r="Y102" i="78" s="1"/>
  <c r="Z102" i="78" s="1"/>
  <c r="O102" i="78"/>
  <c r="AA103" i="81"/>
  <c r="W103" i="81"/>
  <c r="K103" i="81"/>
  <c r="S103" i="81"/>
  <c r="O103" i="81"/>
  <c r="AI103" i="81"/>
  <c r="AM103" i="81"/>
  <c r="AE103" i="81"/>
  <c r="S160" i="81"/>
  <c r="K160" i="81"/>
  <c r="AM160" i="81"/>
  <c r="AE160" i="81"/>
  <c r="AA160" i="81"/>
  <c r="O160" i="81"/>
  <c r="AI160" i="81"/>
  <c r="W160" i="81"/>
  <c r="O141" i="75"/>
  <c r="AJ141" i="75" s="1"/>
  <c r="AK141" i="75" s="1"/>
  <c r="AL141" i="75" s="1"/>
  <c r="W141" i="75"/>
  <c r="K141" i="75"/>
  <c r="AA141" i="75"/>
  <c r="AE141" i="75"/>
  <c r="AM141" i="75"/>
  <c r="S141" i="75"/>
  <c r="S143" i="76"/>
  <c r="AA143" i="76"/>
  <c r="W143" i="76"/>
  <c r="K143" i="76"/>
  <c r="AE143" i="76"/>
  <c r="O143" i="76"/>
  <c r="F204" i="76"/>
  <c r="L204" i="76"/>
  <c r="M204" i="76" s="1"/>
  <c r="H204" i="76"/>
  <c r="J204" i="76"/>
  <c r="K204" i="76" s="1"/>
  <c r="N204" i="76"/>
  <c r="O204" i="76" s="1"/>
  <c r="P204" i="76"/>
  <c r="Q204" i="76" s="1"/>
  <c r="K111" i="81"/>
  <c r="O111" i="81"/>
  <c r="AM111" i="81"/>
  <c r="S111" i="81"/>
  <c r="AA111" i="81"/>
  <c r="AE111" i="81"/>
  <c r="AI111" i="81"/>
  <c r="W111" i="81"/>
  <c r="AE161" i="81"/>
  <c r="AA161" i="81"/>
  <c r="AM161" i="81"/>
  <c r="AI161" i="81"/>
  <c r="W161" i="81"/>
  <c r="S161" i="81"/>
  <c r="O161" i="81"/>
  <c r="K161" i="81"/>
  <c r="K88" i="83"/>
  <c r="L88" i="83" s="1"/>
  <c r="M88" i="83" s="1"/>
  <c r="N88" i="83" s="1"/>
  <c r="O88" i="83"/>
  <c r="P88" i="83" s="1"/>
  <c r="Q88" i="83" s="1"/>
  <c r="R88" i="83" s="1"/>
  <c r="AE88" i="83"/>
  <c r="AF88" i="83" s="1"/>
  <c r="AG88" i="83" s="1"/>
  <c r="AH88" i="83" s="1"/>
  <c r="AA88" i="83"/>
  <c r="AB88" i="83" s="1"/>
  <c r="AC88" i="83" s="1"/>
  <c r="AD88" i="83" s="1"/>
  <c r="S88" i="83"/>
  <c r="T88" i="83" s="1"/>
  <c r="U88" i="83" s="1"/>
  <c r="V88" i="83" s="1"/>
  <c r="W88" i="83"/>
  <c r="X88" i="83" s="1"/>
  <c r="Y88" i="83" s="1"/>
  <c r="Z88" i="83" s="1"/>
  <c r="AM97" i="75"/>
  <c r="K97" i="75"/>
  <c r="AA97" i="75"/>
  <c r="AE97" i="75"/>
  <c r="O97" i="75"/>
  <c r="S97" i="75"/>
  <c r="W97" i="75"/>
  <c r="K141" i="79"/>
  <c r="W141" i="79"/>
  <c r="AE141" i="79"/>
  <c r="AA141" i="79"/>
  <c r="O141" i="79"/>
  <c r="S141" i="79"/>
  <c r="W128" i="83"/>
  <c r="O128" i="83"/>
  <c r="AE128" i="83"/>
  <c r="AA128" i="83"/>
  <c r="K128" i="83"/>
  <c r="S128" i="83"/>
  <c r="E96" i="57"/>
  <c r="E88" i="58"/>
  <c r="S146" i="78"/>
  <c r="AM146" i="78"/>
  <c r="AE146" i="78"/>
  <c r="O146" i="78"/>
  <c r="AA146" i="78"/>
  <c r="AI146" i="78"/>
  <c r="K146" i="78"/>
  <c r="W146" i="78"/>
  <c r="AI120" i="81"/>
  <c r="AE120" i="81"/>
  <c r="W120" i="81"/>
  <c r="AA120" i="81"/>
  <c r="S120" i="81"/>
  <c r="K120" i="81"/>
  <c r="O120" i="81"/>
  <c r="AM120" i="81"/>
  <c r="K98" i="76"/>
  <c r="W98" i="76"/>
  <c r="AA98" i="76"/>
  <c r="S98" i="76"/>
  <c r="O98" i="76"/>
  <c r="AE98" i="76"/>
  <c r="E136" i="57"/>
  <c r="E96" i="58"/>
  <c r="E160" i="58"/>
  <c r="K154" i="79"/>
  <c r="O154" i="79"/>
  <c r="AE154" i="79"/>
  <c r="S154" i="79"/>
  <c r="W154" i="79"/>
  <c r="AA154" i="79"/>
  <c r="AA78" i="76"/>
  <c r="AB78" i="76" s="1"/>
  <c r="AC78" i="76" s="1"/>
  <c r="AD78" i="76" s="1"/>
  <c r="O78" i="76"/>
  <c r="P78" i="76" s="1"/>
  <c r="Q78" i="76" s="1"/>
  <c r="R78" i="76" s="1"/>
  <c r="W78" i="76"/>
  <c r="X78" i="76" s="1"/>
  <c r="Y78" i="76" s="1"/>
  <c r="Z78" i="76" s="1"/>
  <c r="S78" i="76"/>
  <c r="T78" i="76" s="1"/>
  <c r="U78" i="76" s="1"/>
  <c r="AE78" i="76"/>
  <c r="AF78" i="76" s="1"/>
  <c r="AG78" i="76" s="1"/>
  <c r="AH78" i="76" s="1"/>
  <c r="K78" i="76"/>
  <c r="L78" i="76" s="1"/>
  <c r="M78" i="76" s="1"/>
  <c r="N78" i="76" s="1"/>
  <c r="E130" i="58"/>
  <c r="E105" i="57"/>
  <c r="E156" i="57"/>
  <c r="AA147" i="83"/>
  <c r="W147" i="83"/>
  <c r="AE147" i="83"/>
  <c r="K147" i="83"/>
  <c r="S147" i="83"/>
  <c r="O147" i="83"/>
  <c r="O125" i="77"/>
  <c r="AE125" i="77"/>
  <c r="S125" i="77"/>
  <c r="K125" i="77"/>
  <c r="W125" i="77"/>
  <c r="AA125" i="77"/>
  <c r="E137" i="57"/>
  <c r="E174" i="58"/>
  <c r="E138" i="57"/>
  <c r="W154" i="78"/>
  <c r="O154" i="78"/>
  <c r="AM154" i="78"/>
  <c r="AA154" i="78"/>
  <c r="K154" i="78"/>
  <c r="AE154" i="78"/>
  <c r="S154" i="78"/>
  <c r="AI154" i="78"/>
  <c r="L201" i="75"/>
  <c r="M201" i="75" s="1"/>
  <c r="N201" i="75"/>
  <c r="AB148" i="75" s="1"/>
  <c r="AC148" i="75" s="1"/>
  <c r="AD148" i="75" s="1"/>
  <c r="J201" i="75"/>
  <c r="K201" i="75" s="1"/>
  <c r="H201" i="75"/>
  <c r="P126" i="75" s="1"/>
  <c r="Q126" i="75" s="1"/>
  <c r="R126" i="75" s="1"/>
  <c r="P201" i="75"/>
  <c r="Q201" i="75" s="1"/>
  <c r="F201" i="75"/>
  <c r="G201" i="75" s="1"/>
  <c r="E95" i="58"/>
  <c r="E102" i="58"/>
  <c r="P201" i="83"/>
  <c r="Q201" i="83" s="1"/>
  <c r="F201" i="83"/>
  <c r="H201" i="83"/>
  <c r="I201" i="83" s="1"/>
  <c r="J201" i="83"/>
  <c r="K201" i="83" s="1"/>
  <c r="L201" i="83"/>
  <c r="M201" i="83" s="1"/>
  <c r="N201" i="83"/>
  <c r="O201" i="83" s="1"/>
  <c r="AA86" i="76"/>
  <c r="AB86" i="76" s="1"/>
  <c r="AC86" i="76" s="1"/>
  <c r="AD86" i="76" s="1"/>
  <c r="AE86" i="76"/>
  <c r="AF86" i="76" s="1"/>
  <c r="AG86" i="76" s="1"/>
  <c r="AH86" i="76" s="1"/>
  <c r="K86" i="76"/>
  <c r="L86" i="76" s="1"/>
  <c r="M86" i="76" s="1"/>
  <c r="N86" i="76" s="1"/>
  <c r="S86" i="76"/>
  <c r="T86" i="76" s="1"/>
  <c r="U86" i="76" s="1"/>
  <c r="V86" i="76" s="1"/>
  <c r="O86" i="76"/>
  <c r="P86" i="76" s="1"/>
  <c r="Q86" i="76" s="1"/>
  <c r="R86" i="76" s="1"/>
  <c r="W86" i="76"/>
  <c r="X86" i="76" s="1"/>
  <c r="Y86" i="76" s="1"/>
  <c r="Z86" i="76" s="1"/>
  <c r="S99" i="77"/>
  <c r="W99" i="77"/>
  <c r="X99" i="77" s="1"/>
  <c r="Y99" i="77" s="1"/>
  <c r="Z99" i="77" s="1"/>
  <c r="AE99" i="77"/>
  <c r="AF99" i="77" s="1"/>
  <c r="AG99" i="77" s="1"/>
  <c r="AH99" i="77" s="1"/>
  <c r="O99" i="77"/>
  <c r="P99" i="77" s="1"/>
  <c r="Q99" i="77" s="1"/>
  <c r="R99" i="77" s="1"/>
  <c r="AA99" i="77"/>
  <c r="AB99" i="77" s="1"/>
  <c r="AC99" i="77" s="1"/>
  <c r="AD99" i="77" s="1"/>
  <c r="K99" i="77"/>
  <c r="L99" i="77" s="1"/>
  <c r="M99" i="77" s="1"/>
  <c r="N99" i="77" s="1"/>
  <c r="S172" i="81"/>
  <c r="AI172" i="81"/>
  <c r="K172" i="81"/>
  <c r="O172" i="81"/>
  <c r="AA172" i="81"/>
  <c r="AM172" i="81"/>
  <c r="AE172" i="81"/>
  <c r="W172" i="81"/>
  <c r="AA97" i="83"/>
  <c r="AB97" i="83" s="1"/>
  <c r="AC97" i="83" s="1"/>
  <c r="AD97" i="83" s="1"/>
  <c r="W97" i="83"/>
  <c r="AE97" i="83"/>
  <c r="S97" i="83"/>
  <c r="O97" i="83"/>
  <c r="K97" i="83"/>
  <c r="AA101" i="83"/>
  <c r="K101" i="83"/>
  <c r="AE101" i="83"/>
  <c r="W101" i="83"/>
  <c r="S101" i="83"/>
  <c r="O101" i="83"/>
  <c r="AA93" i="81"/>
  <c r="AB93" i="81" s="1"/>
  <c r="AC93" i="81" s="1"/>
  <c r="AD93" i="81" s="1"/>
  <c r="O93" i="81"/>
  <c r="P93" i="81" s="1"/>
  <c r="Q93" i="81" s="1"/>
  <c r="R93" i="81" s="1"/>
  <c r="AM93" i="81"/>
  <c r="AN93" i="81" s="1"/>
  <c r="AO93" i="81" s="1"/>
  <c r="AP93" i="81" s="1"/>
  <c r="AE93" i="81"/>
  <c r="AF93" i="81" s="1"/>
  <c r="AG93" i="81" s="1"/>
  <c r="AH93" i="81" s="1"/>
  <c r="W93" i="81"/>
  <c r="X93" i="81" s="1"/>
  <c r="Y93" i="81" s="1"/>
  <c r="Z93" i="81" s="1"/>
  <c r="AI93" i="81"/>
  <c r="AJ93" i="81" s="1"/>
  <c r="AK93" i="81" s="1"/>
  <c r="AL93" i="81" s="1"/>
  <c r="S93" i="81"/>
  <c r="T93" i="81" s="1"/>
  <c r="U93" i="81" s="1"/>
  <c r="V93" i="81" s="1"/>
  <c r="K93" i="81"/>
  <c r="L93" i="81" s="1"/>
  <c r="M93" i="81" s="1"/>
  <c r="N93" i="81" s="1"/>
  <c r="S162" i="81"/>
  <c r="AM162" i="81"/>
  <c r="AI162" i="81"/>
  <c r="O162" i="81"/>
  <c r="W162" i="81"/>
  <c r="K162" i="81"/>
  <c r="AA162" i="81"/>
  <c r="AE162" i="81"/>
  <c r="AE112" i="76"/>
  <c r="AA112" i="76"/>
  <c r="O112" i="76"/>
  <c r="K112" i="76"/>
  <c r="S112" i="76"/>
  <c r="W112" i="76"/>
  <c r="S88" i="81"/>
  <c r="T88" i="81" s="1"/>
  <c r="U88" i="81" s="1"/>
  <c r="V88" i="81" s="1"/>
  <c r="K88" i="81"/>
  <c r="L88" i="81" s="1"/>
  <c r="M88" i="81" s="1"/>
  <c r="N88" i="81" s="1"/>
  <c r="O88" i="81"/>
  <c r="P88" i="81" s="1"/>
  <c r="Q88" i="81" s="1"/>
  <c r="R88" i="81" s="1"/>
  <c r="W88" i="81"/>
  <c r="X88" i="81" s="1"/>
  <c r="Y88" i="81" s="1"/>
  <c r="Z88" i="81" s="1"/>
  <c r="AE88" i="81"/>
  <c r="AF88" i="81" s="1"/>
  <c r="AG88" i="81" s="1"/>
  <c r="AH88" i="81" s="1"/>
  <c r="AI88" i="81"/>
  <c r="AJ88" i="81" s="1"/>
  <c r="AK88" i="81" s="1"/>
  <c r="AL88" i="81" s="1"/>
  <c r="AA88" i="81"/>
  <c r="AB88" i="81" s="1"/>
  <c r="AC88" i="81" s="1"/>
  <c r="AD88" i="81" s="1"/>
  <c r="AM88" i="81"/>
  <c r="AN88" i="81" s="1"/>
  <c r="AO88" i="81" s="1"/>
  <c r="AP88" i="81" s="1"/>
  <c r="S160" i="82"/>
  <c r="W160" i="82"/>
  <c r="K160" i="82"/>
  <c r="O160" i="82"/>
  <c r="AE160" i="82"/>
  <c r="AA160" i="82"/>
  <c r="W109" i="77"/>
  <c r="AA109" i="77"/>
  <c r="K109" i="77"/>
  <c r="AE109" i="77"/>
  <c r="O109" i="77"/>
  <c r="S109" i="77"/>
  <c r="S178" i="79"/>
  <c r="W178" i="79"/>
  <c r="AA178" i="79"/>
  <c r="K178" i="79"/>
  <c r="AE178" i="79"/>
  <c r="O178" i="79"/>
  <c r="E133" i="57"/>
  <c r="W91" i="81"/>
  <c r="X91" i="81" s="1"/>
  <c r="Y91" i="81" s="1"/>
  <c r="Z91" i="81" s="1"/>
  <c r="AI91" i="81"/>
  <c r="AJ91" i="81" s="1"/>
  <c r="AK91" i="81" s="1"/>
  <c r="AL91" i="81" s="1"/>
  <c r="AE91" i="81"/>
  <c r="AF91" i="81" s="1"/>
  <c r="AG91" i="81" s="1"/>
  <c r="AH91" i="81" s="1"/>
  <c r="K91" i="81"/>
  <c r="L91" i="81" s="1"/>
  <c r="M91" i="81" s="1"/>
  <c r="N91" i="81" s="1"/>
  <c r="S91" i="81"/>
  <c r="T91" i="81" s="1"/>
  <c r="U91" i="81" s="1"/>
  <c r="V91" i="81" s="1"/>
  <c r="O91" i="81"/>
  <c r="P91" i="81" s="1"/>
  <c r="Q91" i="81" s="1"/>
  <c r="R91" i="81" s="1"/>
  <c r="AA91" i="81"/>
  <c r="AB91" i="81" s="1"/>
  <c r="AC91" i="81" s="1"/>
  <c r="AD91" i="81" s="1"/>
  <c r="AM91" i="81"/>
  <c r="AN91" i="81" s="1"/>
  <c r="AO91" i="81" s="1"/>
  <c r="AP91" i="81" s="1"/>
  <c r="AE115" i="82"/>
  <c r="AA115" i="82"/>
  <c r="O115" i="82"/>
  <c r="S115" i="82"/>
  <c r="K115" i="82"/>
  <c r="W115" i="82"/>
  <c r="O117" i="81"/>
  <c r="AI117" i="81"/>
  <c r="W117" i="81"/>
  <c r="AE117" i="81"/>
  <c r="S117" i="81"/>
  <c r="AM117" i="81"/>
  <c r="K117" i="81"/>
  <c r="AA117" i="81"/>
  <c r="S80" i="79"/>
  <c r="T80" i="79" s="1"/>
  <c r="U80" i="79" s="1"/>
  <c r="V80" i="79" s="1"/>
  <c r="O80" i="79"/>
  <c r="P80" i="79" s="1"/>
  <c r="Q80" i="79" s="1"/>
  <c r="R80" i="79" s="1"/>
  <c r="AE80" i="79"/>
  <c r="AF80" i="79" s="1"/>
  <c r="AG80" i="79" s="1"/>
  <c r="AH80" i="79" s="1"/>
  <c r="K80" i="79"/>
  <c r="L80" i="79" s="1"/>
  <c r="M80" i="79" s="1"/>
  <c r="N80" i="79" s="1"/>
  <c r="AA80" i="79"/>
  <c r="AB80" i="79" s="1"/>
  <c r="AC80" i="79" s="1"/>
  <c r="AD80" i="79" s="1"/>
  <c r="W80" i="79"/>
  <c r="X80" i="79" s="1"/>
  <c r="Y80" i="79" s="1"/>
  <c r="Z80" i="79" s="1"/>
  <c r="K175" i="78"/>
  <c r="S175" i="78"/>
  <c r="AA175" i="78"/>
  <c r="AI175" i="78"/>
  <c r="W175" i="78"/>
  <c r="X175" i="78" s="1"/>
  <c r="Y175" i="78" s="1"/>
  <c r="Z175" i="78" s="1"/>
  <c r="AE175" i="78"/>
  <c r="O175" i="78"/>
  <c r="AM175" i="78"/>
  <c r="AE124" i="82"/>
  <c r="AA124" i="82"/>
  <c r="O124" i="82"/>
  <c r="K124" i="82"/>
  <c r="W124" i="82"/>
  <c r="S124" i="82"/>
  <c r="AA160" i="79"/>
  <c r="W160" i="79"/>
  <c r="S160" i="79"/>
  <c r="K160" i="79"/>
  <c r="AE160" i="79"/>
  <c r="O160" i="79"/>
  <c r="AM114" i="75"/>
  <c r="AA114" i="75"/>
  <c r="S114" i="75"/>
  <c r="AE114" i="75"/>
  <c r="O114" i="75"/>
  <c r="AJ114" i="75" s="1"/>
  <c r="AK114" i="75" s="1"/>
  <c r="AL114" i="75" s="1"/>
  <c r="K114" i="75"/>
  <c r="W114" i="75"/>
  <c r="W145" i="79"/>
  <c r="O145" i="79"/>
  <c r="K145" i="79"/>
  <c r="S145" i="79"/>
  <c r="AE145" i="79"/>
  <c r="AA145" i="79"/>
  <c r="S142" i="83"/>
  <c r="W142" i="83"/>
  <c r="O142" i="83"/>
  <c r="AA142" i="83"/>
  <c r="AE142" i="83"/>
  <c r="K142" i="83"/>
  <c r="S131" i="77"/>
  <c r="O131" i="77"/>
  <c r="K131" i="77"/>
  <c r="W131" i="77"/>
  <c r="AE131" i="77"/>
  <c r="AA131" i="77"/>
  <c r="AA144" i="81"/>
  <c r="AM144" i="81"/>
  <c r="S144" i="81"/>
  <c r="AI144" i="81"/>
  <c r="AE144" i="81"/>
  <c r="K144" i="81"/>
  <c r="O144" i="81"/>
  <c r="W144" i="81"/>
  <c r="S133" i="82"/>
  <c r="O133" i="82"/>
  <c r="K133" i="82"/>
  <c r="W133" i="82"/>
  <c r="AA133" i="82"/>
  <c r="AE133" i="82"/>
  <c r="O169" i="75"/>
  <c r="AJ169" i="75" s="1"/>
  <c r="AK169" i="75" s="1"/>
  <c r="AL169" i="75" s="1"/>
  <c r="AE169" i="75"/>
  <c r="S169" i="75"/>
  <c r="AA169" i="75"/>
  <c r="AB169" i="75" s="1"/>
  <c r="AC169" i="75" s="1"/>
  <c r="AD169" i="75" s="1"/>
  <c r="AM169" i="75"/>
  <c r="K169" i="75"/>
  <c r="W169" i="75"/>
  <c r="S126" i="76"/>
  <c r="AE126" i="76"/>
  <c r="O126" i="76"/>
  <c r="K126" i="76"/>
  <c r="AA126" i="76"/>
  <c r="W126" i="76"/>
  <c r="E104" i="58"/>
  <c r="AM179" i="81"/>
  <c r="W179" i="81"/>
  <c r="K179" i="81"/>
  <c r="AA179" i="81"/>
  <c r="AI179" i="81"/>
  <c r="O179" i="81"/>
  <c r="S179" i="81"/>
  <c r="AE179" i="81"/>
  <c r="R202" i="81"/>
  <c r="T202" i="81"/>
  <c r="U202" i="81" s="1"/>
  <c r="L202" i="81"/>
  <c r="M202" i="81" s="1"/>
  <c r="J202" i="81"/>
  <c r="H202" i="81"/>
  <c r="I202" i="81" s="1"/>
  <c r="F202" i="81"/>
  <c r="G202" i="81" s="1"/>
  <c r="P202" i="81"/>
  <c r="Q202" i="81" s="1"/>
  <c r="N202" i="81"/>
  <c r="O202" i="81" s="1"/>
  <c r="AE167" i="82"/>
  <c r="K167" i="82"/>
  <c r="W167" i="82"/>
  <c r="AA167" i="82"/>
  <c r="O167" i="82"/>
  <c r="S167" i="82"/>
  <c r="S76" i="79"/>
  <c r="T76" i="79" s="1"/>
  <c r="U76" i="79" s="1"/>
  <c r="V76" i="79" s="1"/>
  <c r="O76" i="79"/>
  <c r="P76" i="79" s="1"/>
  <c r="Q76" i="79" s="1"/>
  <c r="R76" i="79" s="1"/>
  <c r="AA76" i="79"/>
  <c r="AB76" i="79" s="1"/>
  <c r="AC76" i="79" s="1"/>
  <c r="AD76" i="79" s="1"/>
  <c r="AE76" i="79"/>
  <c r="AF76" i="79" s="1"/>
  <c r="AG76" i="79" s="1"/>
  <c r="AH76" i="79" s="1"/>
  <c r="W76" i="79"/>
  <c r="X76" i="79" s="1"/>
  <c r="Y76" i="79" s="1"/>
  <c r="Z76" i="79" s="1"/>
  <c r="K76" i="79"/>
  <c r="L76" i="79" s="1"/>
  <c r="M76" i="79" s="1"/>
  <c r="N76" i="79" s="1"/>
  <c r="S165" i="78"/>
  <c r="AE165" i="78"/>
  <c r="K165" i="78"/>
  <c r="W165" i="78"/>
  <c r="O165" i="78"/>
  <c r="AA165" i="78"/>
  <c r="AM165" i="78"/>
  <c r="AI165" i="78"/>
  <c r="AA171" i="81"/>
  <c r="K171" i="81"/>
  <c r="W171" i="81"/>
  <c r="O171" i="81"/>
  <c r="AI171" i="81"/>
  <c r="S171" i="81"/>
  <c r="AE171" i="81"/>
  <c r="AM171" i="81"/>
  <c r="W102" i="83"/>
  <c r="K102" i="83"/>
  <c r="O102" i="83"/>
  <c r="AE102" i="83"/>
  <c r="S102" i="83"/>
  <c r="AA102" i="83"/>
  <c r="AE133" i="81"/>
  <c r="S133" i="81"/>
  <c r="AI133" i="81"/>
  <c r="O133" i="81"/>
  <c r="K133" i="81"/>
  <c r="W133" i="81"/>
  <c r="AM133" i="81"/>
  <c r="AA133" i="81"/>
  <c r="S175" i="83"/>
  <c r="AE175" i="83"/>
  <c r="O175" i="83"/>
  <c r="AA175" i="83"/>
  <c r="W175" i="83"/>
  <c r="K175" i="83"/>
  <c r="O143" i="75"/>
  <c r="AJ143" i="75" s="1"/>
  <c r="AK143" i="75" s="1"/>
  <c r="AL143" i="75" s="1"/>
  <c r="S143" i="75"/>
  <c r="K143" i="75"/>
  <c r="AM143" i="75"/>
  <c r="AA143" i="75"/>
  <c r="W143" i="75"/>
  <c r="X143" i="75" s="1"/>
  <c r="Y143" i="75" s="1"/>
  <c r="Z143" i="75" s="1"/>
  <c r="AE143" i="75"/>
  <c r="AE171" i="77"/>
  <c r="O171" i="77"/>
  <c r="K171" i="77"/>
  <c r="AA171" i="77"/>
  <c r="W171" i="77"/>
  <c r="S171" i="77"/>
  <c r="AA170" i="77"/>
  <c r="W170" i="77"/>
  <c r="K170" i="77"/>
  <c r="O170" i="77"/>
  <c r="AE170" i="77"/>
  <c r="S170" i="77"/>
  <c r="R205" i="78"/>
  <c r="P205" i="78"/>
  <c r="Q205" i="78" s="1"/>
  <c r="T205" i="78"/>
  <c r="U205" i="78" s="1"/>
  <c r="H205" i="78"/>
  <c r="I205" i="78" s="1"/>
  <c r="F205" i="78"/>
  <c r="L205" i="78"/>
  <c r="J205" i="78"/>
  <c r="K205" i="78" s="1"/>
  <c r="N205" i="78"/>
  <c r="O205" i="78" s="1"/>
  <c r="E87" i="58"/>
  <c r="E176" i="58"/>
  <c r="H204" i="83"/>
  <c r="I204" i="83" s="1"/>
  <c r="J204" i="83"/>
  <c r="K204" i="83" s="1"/>
  <c r="N204" i="83"/>
  <c r="O204" i="83" s="1"/>
  <c r="P204" i="83"/>
  <c r="Q204" i="83" s="1"/>
  <c r="F204" i="83"/>
  <c r="G204" i="83" s="1"/>
  <c r="L204" i="83"/>
  <c r="M204" i="83" s="1"/>
  <c r="K146" i="82"/>
  <c r="W146" i="82"/>
  <c r="S146" i="82"/>
  <c r="O146" i="82"/>
  <c r="AA146" i="82"/>
  <c r="AE146" i="82"/>
  <c r="K83" i="76"/>
  <c r="L83" i="76" s="1"/>
  <c r="M83" i="76" s="1"/>
  <c r="N83" i="76" s="1"/>
  <c r="S83" i="76"/>
  <c r="T83" i="76" s="1"/>
  <c r="U83" i="76" s="1"/>
  <c r="V83" i="76" s="1"/>
  <c r="W83" i="76"/>
  <c r="X83" i="76" s="1"/>
  <c r="Y83" i="76" s="1"/>
  <c r="Z83" i="76" s="1"/>
  <c r="AE83" i="76"/>
  <c r="AF83" i="76" s="1"/>
  <c r="AG83" i="76" s="1"/>
  <c r="AH83" i="76" s="1"/>
  <c r="AA83" i="76"/>
  <c r="AB83" i="76" s="1"/>
  <c r="AC83" i="76" s="1"/>
  <c r="AD83" i="76" s="1"/>
  <c r="O83" i="76"/>
  <c r="P83" i="76" s="1"/>
  <c r="Q83" i="76" s="1"/>
  <c r="R83" i="76" s="1"/>
  <c r="AI94" i="78"/>
  <c r="AJ94" i="78" s="1"/>
  <c r="AK94" i="78" s="1"/>
  <c r="AL94" i="78" s="1"/>
  <c r="K94" i="78"/>
  <c r="L94" i="78" s="1"/>
  <c r="M94" i="78" s="1"/>
  <c r="N94" i="78" s="1"/>
  <c r="AM94" i="78"/>
  <c r="AN94" i="78" s="1"/>
  <c r="AO94" i="78" s="1"/>
  <c r="AP94" i="78" s="1"/>
  <c r="S94" i="78"/>
  <c r="T94" i="78" s="1"/>
  <c r="U94" i="78" s="1"/>
  <c r="V94" i="78" s="1"/>
  <c r="O94" i="78"/>
  <c r="P94" i="78" s="1"/>
  <c r="Q94" i="78" s="1"/>
  <c r="R94" i="78" s="1"/>
  <c r="W94" i="78"/>
  <c r="X94" i="78" s="1"/>
  <c r="Y94" i="78" s="1"/>
  <c r="Z94" i="78" s="1"/>
  <c r="AE94" i="78"/>
  <c r="AF94" i="78" s="1"/>
  <c r="AG94" i="78" s="1"/>
  <c r="AH94" i="78" s="1"/>
  <c r="AA94" i="78"/>
  <c r="AB94" i="78" s="1"/>
  <c r="AC94" i="78" s="1"/>
  <c r="AD94" i="78" s="1"/>
  <c r="K163" i="77"/>
  <c r="O163" i="77"/>
  <c r="AE163" i="77"/>
  <c r="W163" i="77"/>
  <c r="S163" i="77"/>
  <c r="AA163" i="77"/>
  <c r="W122" i="82"/>
  <c r="AA122" i="82"/>
  <c r="K122" i="82"/>
  <c r="AE122" i="82"/>
  <c r="S122" i="82"/>
  <c r="O122" i="82"/>
  <c r="W177" i="79"/>
  <c r="AA177" i="79"/>
  <c r="K177" i="79"/>
  <c r="O177" i="79"/>
  <c r="S177" i="79"/>
  <c r="AE177" i="79"/>
  <c r="AA152" i="75"/>
  <c r="K152" i="75"/>
  <c r="AE152" i="75"/>
  <c r="S152" i="75"/>
  <c r="O152" i="75"/>
  <c r="AJ152" i="75" s="1"/>
  <c r="AK152" i="75" s="1"/>
  <c r="AL152" i="75" s="1"/>
  <c r="W152" i="75"/>
  <c r="AM152" i="75"/>
  <c r="AE154" i="82"/>
  <c r="O154" i="82"/>
  <c r="AA154" i="82"/>
  <c r="K154" i="82"/>
  <c r="W154" i="82"/>
  <c r="S154" i="82"/>
  <c r="S163" i="83"/>
  <c r="K163" i="83"/>
  <c r="AE163" i="83"/>
  <c r="O163" i="83"/>
  <c r="AA163" i="83"/>
  <c r="W163" i="83"/>
  <c r="S101" i="82"/>
  <c r="AE101" i="82"/>
  <c r="W101" i="82"/>
  <c r="O101" i="82"/>
  <c r="K101" i="82"/>
  <c r="AA101" i="82"/>
  <c r="AM134" i="81"/>
  <c r="O134" i="81"/>
  <c r="S134" i="81"/>
  <c r="W134" i="81"/>
  <c r="AI134" i="81"/>
  <c r="AE134" i="81"/>
  <c r="K134" i="81"/>
  <c r="AA134" i="81"/>
  <c r="W144" i="83"/>
  <c r="S144" i="83"/>
  <c r="AE144" i="83"/>
  <c r="K144" i="83"/>
  <c r="O144" i="83"/>
  <c r="AA144" i="83"/>
  <c r="E106" i="57"/>
  <c r="S98" i="83"/>
  <c r="AA98" i="83"/>
  <c r="AB98" i="83" s="1"/>
  <c r="AC98" i="83" s="1"/>
  <c r="AD98" i="83" s="1"/>
  <c r="AE98" i="83"/>
  <c r="AF98" i="83" s="1"/>
  <c r="AG98" i="83" s="1"/>
  <c r="AH98" i="83" s="1"/>
  <c r="O98" i="83"/>
  <c r="K98" i="83"/>
  <c r="L98" i="83" s="1"/>
  <c r="M98" i="83" s="1"/>
  <c r="N98" i="83" s="1"/>
  <c r="W98" i="83"/>
  <c r="W100" i="77"/>
  <c r="X100" i="77" s="1"/>
  <c r="Y100" i="77" s="1"/>
  <c r="Z100" i="77" s="1"/>
  <c r="K100" i="77"/>
  <c r="L100" i="77" s="1"/>
  <c r="M100" i="77" s="1"/>
  <c r="N100" i="77" s="1"/>
  <c r="S100" i="77"/>
  <c r="AA100" i="77"/>
  <c r="AB100" i="77" s="1"/>
  <c r="AC100" i="77" s="1"/>
  <c r="AD100" i="77" s="1"/>
  <c r="AE100" i="77"/>
  <c r="AF100" i="77" s="1"/>
  <c r="AG100" i="77" s="1"/>
  <c r="AH100" i="77" s="1"/>
  <c r="O100" i="77"/>
  <c r="P100" i="77" s="1"/>
  <c r="Q100" i="77" s="1"/>
  <c r="R100" i="77" s="1"/>
  <c r="S121" i="81"/>
  <c r="K121" i="81"/>
  <c r="AI121" i="81"/>
  <c r="AA121" i="81"/>
  <c r="AM121" i="81"/>
  <c r="W121" i="81"/>
  <c r="AE121" i="81"/>
  <c r="O121" i="81"/>
  <c r="AE151" i="83"/>
  <c r="W151" i="83"/>
  <c r="AA151" i="83"/>
  <c r="S151" i="83"/>
  <c r="K151" i="83"/>
  <c r="O151" i="83"/>
  <c r="O147" i="75"/>
  <c r="AJ147" i="75" s="1"/>
  <c r="AK147" i="75" s="1"/>
  <c r="AL147" i="75" s="1"/>
  <c r="S147" i="75"/>
  <c r="AA147" i="75"/>
  <c r="AB147" i="75" s="1"/>
  <c r="AC147" i="75" s="1"/>
  <c r="AD147" i="75" s="1"/>
  <c r="K147" i="75"/>
  <c r="AE147" i="75"/>
  <c r="W147" i="75"/>
  <c r="AM147" i="75"/>
  <c r="AA172" i="79"/>
  <c r="AE172" i="79"/>
  <c r="O172" i="79"/>
  <c r="S172" i="79"/>
  <c r="W172" i="79"/>
  <c r="K172" i="79"/>
  <c r="K157" i="82"/>
  <c r="S157" i="82"/>
  <c r="W157" i="82"/>
  <c r="AE157" i="82"/>
  <c r="AA157" i="82"/>
  <c r="O157" i="82"/>
  <c r="W145" i="78"/>
  <c r="AM145" i="78"/>
  <c r="AA145" i="78"/>
  <c r="O145" i="78"/>
  <c r="K145" i="78"/>
  <c r="S145" i="78"/>
  <c r="T145" i="78" s="1"/>
  <c r="U145" i="78" s="1"/>
  <c r="V145" i="78" s="1"/>
  <c r="AE145" i="78"/>
  <c r="AI145" i="78"/>
  <c r="AE121" i="83"/>
  <c r="K121" i="83"/>
  <c r="W121" i="83"/>
  <c r="AA121" i="83"/>
  <c r="O121" i="83"/>
  <c r="S121" i="83"/>
  <c r="K158" i="77"/>
  <c r="O158" i="77"/>
  <c r="AE158" i="77"/>
  <c r="AA158" i="77"/>
  <c r="S158" i="77"/>
  <c r="W158" i="77"/>
  <c r="K81" i="76"/>
  <c r="L81" i="76" s="1"/>
  <c r="M81" i="76" s="1"/>
  <c r="N81" i="76" s="1"/>
  <c r="AA81" i="76"/>
  <c r="AB81" i="76" s="1"/>
  <c r="AC81" i="76" s="1"/>
  <c r="AD81" i="76" s="1"/>
  <c r="S81" i="76"/>
  <c r="T81" i="76" s="1"/>
  <c r="U81" i="76" s="1"/>
  <c r="V81" i="76" s="1"/>
  <c r="AE81" i="76"/>
  <c r="AF81" i="76" s="1"/>
  <c r="AG81" i="76" s="1"/>
  <c r="AH81" i="76" s="1"/>
  <c r="W81" i="76"/>
  <c r="X81" i="76" s="1"/>
  <c r="Y81" i="76" s="1"/>
  <c r="Z81" i="76" s="1"/>
  <c r="O81" i="76"/>
  <c r="P81" i="76" s="1"/>
  <c r="Q81" i="76" s="1"/>
  <c r="R81" i="76" s="1"/>
  <c r="K165" i="79"/>
  <c r="O165" i="79"/>
  <c r="AA165" i="79"/>
  <c r="S165" i="79"/>
  <c r="W165" i="79"/>
  <c r="AE165" i="79"/>
  <c r="W164" i="81"/>
  <c r="S164" i="81"/>
  <c r="AM164" i="81"/>
  <c r="AI164" i="81"/>
  <c r="O164" i="81"/>
  <c r="K164" i="81"/>
  <c r="AE164" i="81"/>
  <c r="AA164" i="81"/>
  <c r="W109" i="76"/>
  <c r="S109" i="76"/>
  <c r="AA109" i="76"/>
  <c r="AE109" i="76"/>
  <c r="K109" i="76"/>
  <c r="O109" i="76"/>
  <c r="O79" i="81"/>
  <c r="P79" i="81" s="1"/>
  <c r="Q79" i="81" s="1"/>
  <c r="R79" i="81" s="1"/>
  <c r="K79" i="81"/>
  <c r="L79" i="81" s="1"/>
  <c r="M79" i="81" s="1"/>
  <c r="N79" i="81" s="1"/>
  <c r="S79" i="81"/>
  <c r="T79" i="81" s="1"/>
  <c r="U79" i="81" s="1"/>
  <c r="V79" i="81" s="1"/>
  <c r="AI79" i="81"/>
  <c r="AJ79" i="81" s="1"/>
  <c r="AK79" i="81" s="1"/>
  <c r="AL79" i="81" s="1"/>
  <c r="AE79" i="81"/>
  <c r="AF79" i="81" s="1"/>
  <c r="AG79" i="81" s="1"/>
  <c r="AH79" i="81" s="1"/>
  <c r="AA79" i="81"/>
  <c r="AB79" i="81" s="1"/>
  <c r="AC79" i="81" s="1"/>
  <c r="AD79" i="81" s="1"/>
  <c r="AM79" i="81"/>
  <c r="AN79" i="81" s="1"/>
  <c r="AO79" i="81" s="1"/>
  <c r="AP79" i="81" s="1"/>
  <c r="W79" i="81"/>
  <c r="X79" i="81" s="1"/>
  <c r="Y79" i="81" s="1"/>
  <c r="Z79" i="81" s="1"/>
  <c r="O149" i="82"/>
  <c r="AA149" i="82"/>
  <c r="W149" i="82"/>
  <c r="AE149" i="82"/>
  <c r="K149" i="82"/>
  <c r="S149" i="82"/>
  <c r="O112" i="82"/>
  <c r="K112" i="82"/>
  <c r="W112" i="82"/>
  <c r="AA112" i="82"/>
  <c r="AE112" i="82"/>
  <c r="S112" i="82"/>
  <c r="AE156" i="82"/>
  <c r="W156" i="82"/>
  <c r="AA156" i="82"/>
  <c r="O156" i="82"/>
  <c r="S156" i="82"/>
  <c r="K156" i="82"/>
  <c r="S114" i="82"/>
  <c r="W114" i="82"/>
  <c r="AA114" i="82"/>
  <c r="AE114" i="82"/>
  <c r="K114" i="82"/>
  <c r="O114" i="82"/>
  <c r="K125" i="81"/>
  <c r="AI125" i="81"/>
  <c r="AJ125" i="81" s="1"/>
  <c r="AK125" i="81" s="1"/>
  <c r="AL125" i="81" s="1"/>
  <c r="S125" i="81"/>
  <c r="AM125" i="81"/>
  <c r="O125" i="81"/>
  <c r="AE125" i="81"/>
  <c r="W125" i="81"/>
  <c r="AA125" i="81"/>
  <c r="AE123" i="78"/>
  <c r="AA123" i="78"/>
  <c r="AB123" i="78" s="1"/>
  <c r="AC123" i="78" s="1"/>
  <c r="AD123" i="78" s="1"/>
  <c r="AM123" i="78"/>
  <c r="AI123" i="78"/>
  <c r="S123" i="78"/>
  <c r="O123" i="78"/>
  <c r="K123" i="78"/>
  <c r="W123" i="78"/>
  <c r="X123" i="78" s="1"/>
  <c r="Y123" i="78" s="1"/>
  <c r="Z123" i="78" s="1"/>
  <c r="AM129" i="75"/>
  <c r="W129" i="75"/>
  <c r="O129" i="75"/>
  <c r="AJ129" i="75" s="1"/>
  <c r="AK129" i="75" s="1"/>
  <c r="AL129" i="75" s="1"/>
  <c r="S129" i="75"/>
  <c r="AA129" i="75"/>
  <c r="K129" i="75"/>
  <c r="AE129" i="75"/>
  <c r="S170" i="76"/>
  <c r="AA170" i="76"/>
  <c r="O170" i="76"/>
  <c r="K170" i="76"/>
  <c r="W170" i="76"/>
  <c r="AE170" i="76"/>
  <c r="AE100" i="79"/>
  <c r="AA100" i="79"/>
  <c r="K100" i="79"/>
  <c r="W100" i="79"/>
  <c r="S100" i="79"/>
  <c r="O100" i="79"/>
  <c r="AA105" i="75"/>
  <c r="K105" i="75"/>
  <c r="O105" i="75"/>
  <c r="AJ105" i="75" s="1"/>
  <c r="AK105" i="75" s="1"/>
  <c r="AL105" i="75" s="1"/>
  <c r="S105" i="75"/>
  <c r="AE105" i="75"/>
  <c r="W105" i="75"/>
  <c r="AM105" i="75"/>
  <c r="AN105" i="75" s="1"/>
  <c r="AM147" i="78"/>
  <c r="AE147" i="78"/>
  <c r="O147" i="78"/>
  <c r="AI147" i="78"/>
  <c r="S147" i="78"/>
  <c r="AA147" i="78"/>
  <c r="W147" i="78"/>
  <c r="K147" i="78"/>
  <c r="O157" i="78"/>
  <c r="AM157" i="78"/>
  <c r="K157" i="78"/>
  <c r="W157" i="78"/>
  <c r="AI157" i="78"/>
  <c r="AE157" i="78"/>
  <c r="AF157" i="78" s="1"/>
  <c r="AG157" i="78" s="1"/>
  <c r="AH157" i="78" s="1"/>
  <c r="S157" i="78"/>
  <c r="AA157" i="78"/>
  <c r="AB157" i="78" s="1"/>
  <c r="AC157" i="78" s="1"/>
  <c r="AD157" i="78" s="1"/>
  <c r="AM94" i="75"/>
  <c r="S94" i="75"/>
  <c r="T94" i="75" s="1"/>
  <c r="U94" i="75" s="1"/>
  <c r="V94" i="75" s="1"/>
  <c r="AA94" i="75"/>
  <c r="AB94" i="75" s="1"/>
  <c r="AC94" i="75" s="1"/>
  <c r="AD94" i="75" s="1"/>
  <c r="W94" i="75"/>
  <c r="X94" i="75" s="1"/>
  <c r="Y94" i="75" s="1"/>
  <c r="Z94" i="75" s="1"/>
  <c r="AE94" i="75"/>
  <c r="AF94" i="75" s="1"/>
  <c r="AG94" i="75" s="1"/>
  <c r="AH94" i="75" s="1"/>
  <c r="O94" i="75"/>
  <c r="K94" i="75"/>
  <c r="L94" i="75" s="1"/>
  <c r="M94" i="75" s="1"/>
  <c r="N94" i="75" s="1"/>
  <c r="K164" i="78"/>
  <c r="AA164" i="78"/>
  <c r="AM164" i="78"/>
  <c r="AE164" i="78"/>
  <c r="O164" i="78"/>
  <c r="S164" i="78"/>
  <c r="W164" i="78"/>
  <c r="X164" i="78" s="1"/>
  <c r="Y164" i="78" s="1"/>
  <c r="Z164" i="78" s="1"/>
  <c r="AI164" i="78"/>
  <c r="K77" i="77"/>
  <c r="L77" i="77" s="1"/>
  <c r="M77" i="77" s="1"/>
  <c r="N77" i="77" s="1"/>
  <c r="W77" i="77"/>
  <c r="X77" i="77" s="1"/>
  <c r="Y77" i="77" s="1"/>
  <c r="Z77" i="77" s="1"/>
  <c r="AA77" i="77"/>
  <c r="AB77" i="77" s="1"/>
  <c r="AC77" i="77" s="1"/>
  <c r="AD77" i="77" s="1"/>
  <c r="AE77" i="77"/>
  <c r="AF77" i="77" s="1"/>
  <c r="AG77" i="77" s="1"/>
  <c r="AH77" i="77" s="1"/>
  <c r="S77" i="77"/>
  <c r="T77" i="77" s="1"/>
  <c r="U77" i="77" s="1"/>
  <c r="V77" i="77" s="1"/>
  <c r="O77" i="77"/>
  <c r="P77" i="77" s="1"/>
  <c r="Q77" i="77" s="1"/>
  <c r="R77" i="77" s="1"/>
  <c r="K175" i="75"/>
  <c r="W175" i="75"/>
  <c r="O175" i="75"/>
  <c r="AJ175" i="75" s="1"/>
  <c r="AK175" i="75" s="1"/>
  <c r="AL175" i="75" s="1"/>
  <c r="AN175" i="75" s="1"/>
  <c r="AM175" i="75"/>
  <c r="S175" i="75"/>
  <c r="AE175" i="75"/>
  <c r="AA175" i="75"/>
  <c r="AI150" i="78"/>
  <c r="S150" i="78"/>
  <c r="T150" i="78" s="1"/>
  <c r="U150" i="78" s="1"/>
  <c r="V150" i="78" s="1"/>
  <c r="K150" i="78"/>
  <c r="AA150" i="78"/>
  <c r="AB150" i="78" s="1"/>
  <c r="AC150" i="78" s="1"/>
  <c r="AD150" i="78" s="1"/>
  <c r="AM150" i="78"/>
  <c r="W150" i="78"/>
  <c r="O150" i="78"/>
  <c r="AE150" i="78"/>
  <c r="AE107" i="76"/>
  <c r="K107" i="76"/>
  <c r="O107" i="76"/>
  <c r="AA107" i="76"/>
  <c r="S107" i="76"/>
  <c r="W107" i="76"/>
  <c r="AA137" i="75"/>
  <c r="O137" i="75"/>
  <c r="AJ137" i="75" s="1"/>
  <c r="AK137" i="75" s="1"/>
  <c r="AL137" i="75" s="1"/>
  <c r="AE137" i="75"/>
  <c r="S137" i="75"/>
  <c r="AM137" i="75"/>
  <c r="W137" i="75"/>
  <c r="K137" i="75"/>
  <c r="W155" i="78"/>
  <c r="AM155" i="78"/>
  <c r="O155" i="78"/>
  <c r="AA155" i="78"/>
  <c r="AI155" i="78"/>
  <c r="AE155" i="78"/>
  <c r="S155" i="78"/>
  <c r="K155" i="78"/>
  <c r="W159" i="75"/>
  <c r="AE159" i="75"/>
  <c r="AA159" i="75"/>
  <c r="S159" i="75"/>
  <c r="AM159" i="75"/>
  <c r="AN159" i="75" s="1"/>
  <c r="O159" i="75"/>
  <c r="AJ159" i="75" s="1"/>
  <c r="AK159" i="75" s="1"/>
  <c r="AL159" i="75" s="1"/>
  <c r="K159" i="75"/>
  <c r="L159" i="75" s="1"/>
  <c r="M159" i="75" s="1"/>
  <c r="N159" i="75" s="1"/>
  <c r="W77" i="81"/>
  <c r="X77" i="81" s="1"/>
  <c r="Y77" i="81" s="1"/>
  <c r="Z77" i="81" s="1"/>
  <c r="K77" i="81"/>
  <c r="L77" i="81" s="1"/>
  <c r="M77" i="81" s="1"/>
  <c r="N77" i="81" s="1"/>
  <c r="AA77" i="81"/>
  <c r="AB77" i="81" s="1"/>
  <c r="AC77" i="81" s="1"/>
  <c r="AD77" i="81" s="1"/>
  <c r="S77" i="81"/>
  <c r="T77" i="81" s="1"/>
  <c r="U77" i="81" s="1"/>
  <c r="V77" i="81" s="1"/>
  <c r="AI77" i="81"/>
  <c r="AJ77" i="81" s="1"/>
  <c r="AK77" i="81" s="1"/>
  <c r="AL77" i="81" s="1"/>
  <c r="AM77" i="81"/>
  <c r="AN77" i="81" s="1"/>
  <c r="AO77" i="81" s="1"/>
  <c r="AP77" i="81" s="1"/>
  <c r="O77" i="81"/>
  <c r="P77" i="81" s="1"/>
  <c r="Q77" i="81" s="1"/>
  <c r="R77" i="81" s="1"/>
  <c r="AE77" i="81"/>
  <c r="AF77" i="81" s="1"/>
  <c r="AG77" i="81" s="1"/>
  <c r="AH77" i="81" s="1"/>
  <c r="AE163" i="76"/>
  <c r="AA163" i="76"/>
  <c r="O163" i="76"/>
  <c r="S163" i="76"/>
  <c r="W163" i="76"/>
  <c r="K163" i="76"/>
  <c r="L205" i="79"/>
  <c r="M205" i="79" s="1"/>
  <c r="N205" i="79"/>
  <c r="O205" i="79" s="1"/>
  <c r="J205" i="79"/>
  <c r="K205" i="79" s="1"/>
  <c r="P205" i="79"/>
  <c r="Q205" i="79" s="1"/>
  <c r="H205" i="79"/>
  <c r="I205" i="79" s="1"/>
  <c r="F205" i="79"/>
  <c r="G205" i="79" s="1"/>
  <c r="AE97" i="81"/>
  <c r="AF97" i="81" s="1"/>
  <c r="AG97" i="81" s="1"/>
  <c r="AH97" i="81" s="1"/>
  <c r="K97" i="81"/>
  <c r="W97" i="81"/>
  <c r="AA97" i="81"/>
  <c r="AB97" i="81" s="1"/>
  <c r="AC97" i="81" s="1"/>
  <c r="AD97" i="81" s="1"/>
  <c r="O97" i="81"/>
  <c r="P97" i="81" s="1"/>
  <c r="Q97" i="81" s="1"/>
  <c r="R97" i="81" s="1"/>
  <c r="AM97" i="81"/>
  <c r="AN97" i="81" s="1"/>
  <c r="AO97" i="81" s="1"/>
  <c r="AP97" i="81" s="1"/>
  <c r="S97" i="81"/>
  <c r="AI97" i="81"/>
  <c r="AJ97" i="81" s="1"/>
  <c r="AK97" i="81" s="1"/>
  <c r="AL97" i="81" s="1"/>
  <c r="AI147" i="81"/>
  <c r="S147" i="81"/>
  <c r="AA147" i="81"/>
  <c r="AE147" i="81"/>
  <c r="O147" i="81"/>
  <c r="K147" i="81"/>
  <c r="AM147" i="81"/>
  <c r="W147" i="81"/>
  <c r="E169" i="58"/>
  <c r="E161" i="58"/>
  <c r="W103" i="75"/>
  <c r="O103" i="75"/>
  <c r="AJ103" i="75" s="1"/>
  <c r="AK103" i="75" s="1"/>
  <c r="AL103" i="75" s="1"/>
  <c r="AO103" i="75" s="1"/>
  <c r="AE103" i="75"/>
  <c r="AM103" i="75"/>
  <c r="S103" i="75"/>
  <c r="AA103" i="75"/>
  <c r="K103" i="75"/>
  <c r="AE175" i="81"/>
  <c r="AA175" i="81"/>
  <c r="K175" i="81"/>
  <c r="O175" i="81"/>
  <c r="AM175" i="81"/>
  <c r="W175" i="81"/>
  <c r="AI175" i="81"/>
  <c r="S175" i="81"/>
  <c r="AE78" i="79"/>
  <c r="AF78" i="79" s="1"/>
  <c r="AG78" i="79" s="1"/>
  <c r="AH78" i="79" s="1"/>
  <c r="S78" i="79"/>
  <c r="T78" i="79" s="1"/>
  <c r="U78" i="79" s="1"/>
  <c r="V78" i="79" s="1"/>
  <c r="K78" i="79"/>
  <c r="L78" i="79" s="1"/>
  <c r="M78" i="79" s="1"/>
  <c r="N78" i="79" s="1"/>
  <c r="W78" i="79"/>
  <c r="X78" i="79" s="1"/>
  <c r="Y78" i="79" s="1"/>
  <c r="Z78" i="79" s="1"/>
  <c r="O78" i="79"/>
  <c r="P78" i="79" s="1"/>
  <c r="Q78" i="79" s="1"/>
  <c r="R78" i="79" s="1"/>
  <c r="AA78" i="79"/>
  <c r="AB78" i="79" s="1"/>
  <c r="AC78" i="79" s="1"/>
  <c r="AD78" i="79" s="1"/>
  <c r="E114" i="58"/>
  <c r="E173" i="57"/>
  <c r="S89" i="78"/>
  <c r="T89" i="78" s="1"/>
  <c r="U89" i="78" s="1"/>
  <c r="V89" i="78" s="1"/>
  <c r="K89" i="78"/>
  <c r="L89" i="78" s="1"/>
  <c r="M89" i="78" s="1"/>
  <c r="N89" i="78" s="1"/>
  <c r="AM89" i="78"/>
  <c r="AN89" i="78" s="1"/>
  <c r="AO89" i="78" s="1"/>
  <c r="AP89" i="78" s="1"/>
  <c r="AI89" i="78"/>
  <c r="AJ89" i="78" s="1"/>
  <c r="AK89" i="78" s="1"/>
  <c r="AL89" i="78" s="1"/>
  <c r="O89" i="78"/>
  <c r="P89" i="78" s="1"/>
  <c r="Q89" i="78" s="1"/>
  <c r="R89" i="78" s="1"/>
  <c r="AA89" i="78"/>
  <c r="AB89" i="78" s="1"/>
  <c r="AC89" i="78" s="1"/>
  <c r="AD89" i="78" s="1"/>
  <c r="AE89" i="78"/>
  <c r="AF89" i="78" s="1"/>
  <c r="AG89" i="78" s="1"/>
  <c r="AH89" i="78" s="1"/>
  <c r="W89" i="78"/>
  <c r="X89" i="78" s="1"/>
  <c r="Y89" i="78" s="1"/>
  <c r="Z89" i="78" s="1"/>
  <c r="W79" i="78"/>
  <c r="X79" i="78" s="1"/>
  <c r="Y79" i="78" s="1"/>
  <c r="Z79" i="78" s="1"/>
  <c r="AA79" i="78"/>
  <c r="AB79" i="78" s="1"/>
  <c r="AC79" i="78" s="1"/>
  <c r="AD79" i="78" s="1"/>
  <c r="O79" i="78"/>
  <c r="P79" i="78" s="1"/>
  <c r="Q79" i="78" s="1"/>
  <c r="R79" i="78" s="1"/>
  <c r="AE79" i="78"/>
  <c r="AF79" i="78" s="1"/>
  <c r="AG79" i="78" s="1"/>
  <c r="AH79" i="78" s="1"/>
  <c r="AM79" i="78"/>
  <c r="AN79" i="78" s="1"/>
  <c r="AO79" i="78" s="1"/>
  <c r="AP79" i="78" s="1"/>
  <c r="S79" i="78"/>
  <c r="T79" i="78" s="1"/>
  <c r="U79" i="78" s="1"/>
  <c r="V79" i="78" s="1"/>
  <c r="K79" i="78"/>
  <c r="L79" i="78" s="1"/>
  <c r="M79" i="78" s="1"/>
  <c r="N79" i="78" s="1"/>
  <c r="AI79" i="78"/>
  <c r="AJ79" i="78" s="1"/>
  <c r="AK79" i="78" s="1"/>
  <c r="AL79" i="78" s="1"/>
  <c r="AE148" i="79"/>
  <c r="S148" i="79"/>
  <c r="AA148" i="79"/>
  <c r="O148" i="79"/>
  <c r="K148" i="79"/>
  <c r="W148" i="79"/>
  <c r="E172" i="57"/>
  <c r="E126" i="58"/>
  <c r="S162" i="82"/>
  <c r="K162" i="82"/>
  <c r="W162" i="82"/>
  <c r="O162" i="82"/>
  <c r="AE162" i="82"/>
  <c r="AA162" i="82"/>
  <c r="W89" i="76"/>
  <c r="X89" i="76" s="1"/>
  <c r="Y89" i="76" s="1"/>
  <c r="Z89" i="76" s="1"/>
  <c r="AA89" i="76"/>
  <c r="AB89" i="76" s="1"/>
  <c r="AC89" i="76" s="1"/>
  <c r="AD89" i="76" s="1"/>
  <c r="K89" i="76"/>
  <c r="L89" i="76" s="1"/>
  <c r="M89" i="76" s="1"/>
  <c r="N89" i="76" s="1"/>
  <c r="AE89" i="76"/>
  <c r="AF89" i="76" s="1"/>
  <c r="AG89" i="76" s="1"/>
  <c r="AH89" i="76" s="1"/>
  <c r="O89" i="76"/>
  <c r="P89" i="76" s="1"/>
  <c r="Q89" i="76" s="1"/>
  <c r="R89" i="76" s="1"/>
  <c r="S89" i="76"/>
  <c r="T89" i="76" s="1"/>
  <c r="U89" i="76" s="1"/>
  <c r="V89" i="76" s="1"/>
  <c r="F64" i="79"/>
  <c r="U64" i="79"/>
  <c r="I64" i="79"/>
  <c r="L64" i="79"/>
  <c r="R64" i="79"/>
  <c r="O64" i="79"/>
  <c r="E159" i="58"/>
  <c r="E114" i="57"/>
  <c r="S92" i="82"/>
  <c r="T92" i="82" s="1"/>
  <c r="U92" i="82" s="1"/>
  <c r="V92" i="82" s="1"/>
  <c r="K92" i="82"/>
  <c r="L92" i="82" s="1"/>
  <c r="M92" i="82" s="1"/>
  <c r="N92" i="82" s="1"/>
  <c r="AE92" i="82"/>
  <c r="AF92" i="82" s="1"/>
  <c r="AG92" i="82" s="1"/>
  <c r="AH92" i="82" s="1"/>
  <c r="O92" i="82"/>
  <c r="P92" i="82" s="1"/>
  <c r="Q92" i="82" s="1"/>
  <c r="R92" i="82" s="1"/>
  <c r="AA92" i="82"/>
  <c r="AB92" i="82" s="1"/>
  <c r="AC92" i="82" s="1"/>
  <c r="AD92" i="82" s="1"/>
  <c r="W92" i="82"/>
  <c r="X92" i="82" s="1"/>
  <c r="Y92" i="82" s="1"/>
  <c r="Z92" i="82" s="1"/>
  <c r="U64" i="76"/>
  <c r="F64" i="76"/>
  <c r="O64" i="76"/>
  <c r="L64" i="76"/>
  <c r="R64" i="76"/>
  <c r="I64" i="76"/>
  <c r="E164" i="58"/>
  <c r="E101" i="58"/>
  <c r="H203" i="76"/>
  <c r="I203" i="76" s="1"/>
  <c r="P203" i="76"/>
  <c r="Q203" i="76" s="1"/>
  <c r="F203" i="76"/>
  <c r="G203" i="76" s="1"/>
  <c r="N203" i="76"/>
  <c r="O203" i="76" s="1"/>
  <c r="J203" i="76"/>
  <c r="K203" i="76" s="1"/>
  <c r="L203" i="76"/>
  <c r="M203" i="76" s="1"/>
  <c r="AE105" i="82"/>
  <c r="AA105" i="82"/>
  <c r="S105" i="82"/>
  <c r="K105" i="82"/>
  <c r="W105" i="82"/>
  <c r="O105" i="82"/>
  <c r="J202" i="76"/>
  <c r="K202" i="76" s="1"/>
  <c r="H202" i="76"/>
  <c r="I202" i="76" s="1"/>
  <c r="N202" i="76"/>
  <c r="L202" i="76"/>
  <c r="M202" i="76" s="1"/>
  <c r="F202" i="76"/>
  <c r="L145" i="76" s="1"/>
  <c r="M145" i="76" s="1"/>
  <c r="N145" i="76" s="1"/>
  <c r="P202" i="76"/>
  <c r="Q202" i="76" s="1"/>
  <c r="O105" i="78"/>
  <c r="AA105" i="78"/>
  <c r="K105" i="78"/>
  <c r="AM105" i="78"/>
  <c r="W105" i="78"/>
  <c r="X105" i="78" s="1"/>
  <c r="Y105" i="78" s="1"/>
  <c r="Z105" i="78" s="1"/>
  <c r="S105" i="78"/>
  <c r="AI105" i="78"/>
  <c r="AE105" i="78"/>
  <c r="AA137" i="81"/>
  <c r="O137" i="81"/>
  <c r="K137" i="81"/>
  <c r="AI137" i="81"/>
  <c r="S137" i="81"/>
  <c r="AE137" i="81"/>
  <c r="W137" i="81"/>
  <c r="AM137" i="81"/>
  <c r="W160" i="83"/>
  <c r="AE160" i="83"/>
  <c r="K160" i="83"/>
  <c r="S160" i="83"/>
  <c r="O160" i="83"/>
  <c r="AA160" i="83"/>
  <c r="AA169" i="76"/>
  <c r="S169" i="76"/>
  <c r="K169" i="76"/>
  <c r="W169" i="76"/>
  <c r="O169" i="76"/>
  <c r="AE169" i="76"/>
  <c r="H205" i="76"/>
  <c r="J205" i="76"/>
  <c r="K205" i="76" s="1"/>
  <c r="P205" i="76"/>
  <c r="Q205" i="76" s="1"/>
  <c r="F205" i="76"/>
  <c r="G205" i="76" s="1"/>
  <c r="N205" i="76"/>
  <c r="O205" i="76" s="1"/>
  <c r="L205" i="76"/>
  <c r="M205" i="76" s="1"/>
  <c r="W102" i="77"/>
  <c r="O102" i="77"/>
  <c r="S102" i="77"/>
  <c r="K102" i="77"/>
  <c r="AE102" i="77"/>
  <c r="AA102" i="77"/>
  <c r="O158" i="78"/>
  <c r="K158" i="78"/>
  <c r="AE158" i="78"/>
  <c r="W158" i="78"/>
  <c r="AI158" i="78"/>
  <c r="AA158" i="78"/>
  <c r="AM158" i="78"/>
  <c r="AN158" i="78" s="1"/>
  <c r="AO158" i="78" s="1"/>
  <c r="AP158" i="78" s="1"/>
  <c r="S158" i="78"/>
  <c r="O173" i="75"/>
  <c r="AJ173" i="75" s="1"/>
  <c r="AK173" i="75" s="1"/>
  <c r="AL173" i="75" s="1"/>
  <c r="K173" i="75"/>
  <c r="S173" i="75"/>
  <c r="AA173" i="75"/>
  <c r="AM173" i="75"/>
  <c r="AE173" i="75"/>
  <c r="W173" i="75"/>
  <c r="K106" i="83"/>
  <c r="O106" i="83"/>
  <c r="AA106" i="83"/>
  <c r="W106" i="83"/>
  <c r="S106" i="83"/>
  <c r="AE106" i="83"/>
  <c r="O112" i="79"/>
  <c r="AE112" i="79"/>
  <c r="AA112" i="79"/>
  <c r="K112" i="79"/>
  <c r="S112" i="79"/>
  <c r="W112" i="79"/>
  <c r="AA126" i="81"/>
  <c r="O126" i="81"/>
  <c r="AE126" i="81"/>
  <c r="AM126" i="81"/>
  <c r="AN126" i="81" s="1"/>
  <c r="AO126" i="81" s="1"/>
  <c r="AP126" i="81" s="1"/>
  <c r="W126" i="81"/>
  <c r="AI126" i="81"/>
  <c r="S126" i="81"/>
  <c r="K126" i="81"/>
  <c r="E139" i="58"/>
  <c r="AA154" i="76"/>
  <c r="K154" i="76"/>
  <c r="AE154" i="76"/>
  <c r="O154" i="76"/>
  <c r="S154" i="76"/>
  <c r="W154" i="76"/>
  <c r="K84" i="82"/>
  <c r="L84" i="82" s="1"/>
  <c r="M84" i="82" s="1"/>
  <c r="N84" i="82" s="1"/>
  <c r="AA84" i="82"/>
  <c r="AB84" i="82" s="1"/>
  <c r="AC84" i="82" s="1"/>
  <c r="AD84" i="82" s="1"/>
  <c r="AE84" i="82"/>
  <c r="AF84" i="82" s="1"/>
  <c r="AG84" i="82" s="1"/>
  <c r="AH84" i="82" s="1"/>
  <c r="S84" i="82"/>
  <c r="T84" i="82" s="1"/>
  <c r="U84" i="82" s="1"/>
  <c r="V84" i="82" s="1"/>
  <c r="W84" i="82"/>
  <c r="X84" i="82" s="1"/>
  <c r="Y84" i="82" s="1"/>
  <c r="Z84" i="82" s="1"/>
  <c r="O84" i="82"/>
  <c r="P84" i="82" s="1"/>
  <c r="Q84" i="82" s="1"/>
  <c r="R84" i="82" s="1"/>
  <c r="O107" i="81"/>
  <c r="W107" i="81"/>
  <c r="AA107" i="81"/>
  <c r="S107" i="81"/>
  <c r="AI107" i="81"/>
  <c r="AM107" i="81"/>
  <c r="AE107" i="81"/>
  <c r="AF107" i="81" s="1"/>
  <c r="AG107" i="81" s="1"/>
  <c r="AH107" i="81" s="1"/>
  <c r="K107" i="81"/>
  <c r="S96" i="79"/>
  <c r="W96" i="79"/>
  <c r="AA96" i="79"/>
  <c r="AE96" i="79"/>
  <c r="K96" i="79"/>
  <c r="O96" i="79"/>
  <c r="K77" i="83"/>
  <c r="L77" i="83" s="1"/>
  <c r="M77" i="83" s="1"/>
  <c r="N77" i="83" s="1"/>
  <c r="O77" i="83"/>
  <c r="P77" i="83" s="1"/>
  <c r="Q77" i="83" s="1"/>
  <c r="R77" i="83" s="1"/>
  <c r="W77" i="83"/>
  <c r="X77" i="83" s="1"/>
  <c r="Y77" i="83" s="1"/>
  <c r="Z77" i="83" s="1"/>
  <c r="S77" i="83"/>
  <c r="T77" i="83" s="1"/>
  <c r="U77" i="83" s="1"/>
  <c r="V77" i="83" s="1"/>
  <c r="AA77" i="83"/>
  <c r="AB77" i="83" s="1"/>
  <c r="AC77" i="83" s="1"/>
  <c r="AD77" i="83" s="1"/>
  <c r="AE77" i="83"/>
  <c r="AF77" i="83" s="1"/>
  <c r="AG77" i="83" s="1"/>
  <c r="AH77" i="83" s="1"/>
  <c r="O173" i="79"/>
  <c r="AA173" i="79"/>
  <c r="S173" i="79"/>
  <c r="AE173" i="79"/>
  <c r="W173" i="79"/>
  <c r="K173" i="79"/>
  <c r="AA128" i="82"/>
  <c r="S128" i="82"/>
  <c r="W128" i="82"/>
  <c r="AE128" i="82"/>
  <c r="K128" i="82"/>
  <c r="O128" i="82"/>
  <c r="AM78" i="81"/>
  <c r="AN78" i="81" s="1"/>
  <c r="AO78" i="81" s="1"/>
  <c r="AP78" i="81" s="1"/>
  <c r="AA78" i="81"/>
  <c r="AB78" i="81" s="1"/>
  <c r="AC78" i="81" s="1"/>
  <c r="AE78" i="81"/>
  <c r="AF78" i="81" s="1"/>
  <c r="AG78" i="81" s="1"/>
  <c r="AH78" i="81" s="1"/>
  <c r="O78" i="81"/>
  <c r="P78" i="81" s="1"/>
  <c r="Q78" i="81" s="1"/>
  <c r="W78" i="81"/>
  <c r="X78" i="81" s="1"/>
  <c r="Y78" i="81" s="1"/>
  <c r="Z78" i="81" s="1"/>
  <c r="AI78" i="81"/>
  <c r="AJ78" i="81" s="1"/>
  <c r="AK78" i="81" s="1"/>
  <c r="AL78" i="81" s="1"/>
  <c r="S78" i="81"/>
  <c r="T78" i="81" s="1"/>
  <c r="U78" i="81" s="1"/>
  <c r="V78" i="81" s="1"/>
  <c r="K78" i="81"/>
  <c r="L78" i="81" s="1"/>
  <c r="M78" i="81" s="1"/>
  <c r="N78" i="81" s="1"/>
  <c r="W150" i="76"/>
  <c r="K150" i="76"/>
  <c r="O150" i="76"/>
  <c r="AE150" i="76"/>
  <c r="S150" i="76"/>
  <c r="AA150" i="76"/>
  <c r="J203" i="83"/>
  <c r="K203" i="83" s="1"/>
  <c r="F203" i="83"/>
  <c r="G203" i="83" s="1"/>
  <c r="L203" i="83"/>
  <c r="H203" i="83"/>
  <c r="I203" i="83" s="1"/>
  <c r="N203" i="83"/>
  <c r="O203" i="83" s="1"/>
  <c r="P203" i="83"/>
  <c r="Q203" i="83" s="1"/>
  <c r="K77" i="79"/>
  <c r="L77" i="79" s="1"/>
  <c r="M77" i="79" s="1"/>
  <c r="N77" i="79" s="1"/>
  <c r="W77" i="79"/>
  <c r="X77" i="79" s="1"/>
  <c r="Y77" i="79" s="1"/>
  <c r="Z77" i="79" s="1"/>
  <c r="S77" i="79"/>
  <c r="T77" i="79" s="1"/>
  <c r="U77" i="79" s="1"/>
  <c r="V77" i="79" s="1"/>
  <c r="AA77" i="79"/>
  <c r="AB77" i="79" s="1"/>
  <c r="AC77" i="79" s="1"/>
  <c r="AD77" i="79" s="1"/>
  <c r="AE77" i="79"/>
  <c r="AF77" i="79" s="1"/>
  <c r="AG77" i="79" s="1"/>
  <c r="AH77" i="79" s="1"/>
  <c r="O77" i="79"/>
  <c r="P77" i="79" s="1"/>
  <c r="Q77" i="79" s="1"/>
  <c r="R77" i="79" s="1"/>
  <c r="O129" i="79"/>
  <c r="K129" i="79"/>
  <c r="AA129" i="79"/>
  <c r="W129" i="79"/>
  <c r="S129" i="79"/>
  <c r="AE129" i="79"/>
  <c r="O150" i="77"/>
  <c r="W150" i="77"/>
  <c r="K150" i="77"/>
  <c r="AE150" i="77"/>
  <c r="S150" i="77"/>
  <c r="AA150" i="77"/>
  <c r="S103" i="78"/>
  <c r="AE103" i="78"/>
  <c r="AA103" i="78"/>
  <c r="AI103" i="78"/>
  <c r="AM103" i="78"/>
  <c r="O103" i="78"/>
  <c r="K103" i="78"/>
  <c r="L103" i="78" s="1"/>
  <c r="M103" i="78" s="1"/>
  <c r="N103" i="78" s="1"/>
  <c r="W103" i="78"/>
  <c r="AI153" i="78"/>
  <c r="W153" i="78"/>
  <c r="O153" i="78"/>
  <c r="AM153" i="78"/>
  <c r="AA153" i="78"/>
  <c r="S153" i="78"/>
  <c r="AE153" i="78"/>
  <c r="AF153" i="78" s="1"/>
  <c r="AG153" i="78" s="1"/>
  <c r="AH153" i="78" s="1"/>
  <c r="K153" i="78"/>
  <c r="E163" i="57"/>
  <c r="AA128" i="77"/>
  <c r="S128" i="77"/>
  <c r="O128" i="77"/>
  <c r="W128" i="77"/>
  <c r="AE128" i="77"/>
  <c r="K128" i="77"/>
  <c r="AA105" i="79"/>
  <c r="W105" i="79"/>
  <c r="AE105" i="79"/>
  <c r="K105" i="79"/>
  <c r="S105" i="79"/>
  <c r="O105" i="79"/>
  <c r="AM166" i="81"/>
  <c r="W166" i="81"/>
  <c r="AE166" i="81"/>
  <c r="O166" i="81"/>
  <c r="AI166" i="81"/>
  <c r="K166" i="81"/>
  <c r="S166" i="81"/>
  <c r="AA166" i="81"/>
  <c r="O176" i="78"/>
  <c r="AE176" i="78"/>
  <c r="AF176" i="78" s="1"/>
  <c r="AG176" i="78" s="1"/>
  <c r="AH176" i="78" s="1"/>
  <c r="W176" i="78"/>
  <c r="K176" i="78"/>
  <c r="S176" i="78"/>
  <c r="AM176" i="78"/>
  <c r="AI176" i="78"/>
  <c r="AA176" i="78"/>
  <c r="AI113" i="81"/>
  <c r="S113" i="81"/>
  <c r="W113" i="81"/>
  <c r="K113" i="81"/>
  <c r="O113" i="81"/>
  <c r="AA113" i="81"/>
  <c r="AM113" i="81"/>
  <c r="AE113" i="81"/>
  <c r="S133" i="76"/>
  <c r="K133" i="76"/>
  <c r="AE133" i="76"/>
  <c r="AA133" i="76"/>
  <c r="O133" i="76"/>
  <c r="W133" i="76"/>
  <c r="O142" i="77"/>
  <c r="S142" i="77"/>
  <c r="W142" i="77"/>
  <c r="K142" i="77"/>
  <c r="AE142" i="77"/>
  <c r="AA142" i="77"/>
  <c r="K121" i="79"/>
  <c r="W121" i="79"/>
  <c r="O121" i="79"/>
  <c r="AA121" i="79"/>
  <c r="AE121" i="79"/>
  <c r="S121" i="79"/>
  <c r="O136" i="83"/>
  <c r="AE136" i="83"/>
  <c r="S136" i="83"/>
  <c r="W136" i="83"/>
  <c r="AA136" i="83"/>
  <c r="K136" i="83"/>
  <c r="W144" i="79"/>
  <c r="K144" i="79"/>
  <c r="AE144" i="79"/>
  <c r="AA144" i="79"/>
  <c r="S144" i="79"/>
  <c r="O144" i="79"/>
  <c r="W143" i="79"/>
  <c r="S143" i="79"/>
  <c r="O143" i="79"/>
  <c r="K143" i="79"/>
  <c r="AE143" i="79"/>
  <c r="AA143" i="79"/>
  <c r="S127" i="77"/>
  <c r="K127" i="77"/>
  <c r="AA127" i="77"/>
  <c r="O127" i="77"/>
  <c r="W127" i="77"/>
  <c r="AE127" i="77"/>
  <c r="AE94" i="81"/>
  <c r="AF94" i="81" s="1"/>
  <c r="AG94" i="81" s="1"/>
  <c r="AH94" i="81" s="1"/>
  <c r="S94" i="81"/>
  <c r="T94" i="81" s="1"/>
  <c r="U94" i="81" s="1"/>
  <c r="V94" i="81" s="1"/>
  <c r="AA94" i="81"/>
  <c r="AB94" i="81" s="1"/>
  <c r="AC94" i="81" s="1"/>
  <c r="AD94" i="81" s="1"/>
  <c r="W94" i="81"/>
  <c r="X94" i="81" s="1"/>
  <c r="Y94" i="81" s="1"/>
  <c r="Z94" i="81" s="1"/>
  <c r="O94" i="81"/>
  <c r="P94" i="81" s="1"/>
  <c r="Q94" i="81" s="1"/>
  <c r="R94" i="81" s="1"/>
  <c r="K94" i="81"/>
  <c r="L94" i="81" s="1"/>
  <c r="M94" i="81" s="1"/>
  <c r="N94" i="81" s="1"/>
  <c r="AI94" i="81"/>
  <c r="AJ94" i="81" s="1"/>
  <c r="AK94" i="81" s="1"/>
  <c r="AL94" i="81" s="1"/>
  <c r="AM94" i="81"/>
  <c r="AN94" i="81" s="1"/>
  <c r="AO94" i="81" s="1"/>
  <c r="AP94" i="81" s="1"/>
  <c r="AM150" i="75"/>
  <c r="O150" i="75"/>
  <c r="AJ150" i="75" s="1"/>
  <c r="AK150" i="75" s="1"/>
  <c r="AL150" i="75" s="1"/>
  <c r="AO150" i="75" s="1"/>
  <c r="AA150" i="75"/>
  <c r="S150" i="75"/>
  <c r="AE150" i="75"/>
  <c r="W150" i="75"/>
  <c r="K150" i="75"/>
  <c r="E125" i="57"/>
  <c r="E116" i="58"/>
  <c r="K96" i="75"/>
  <c r="L96" i="75" s="1"/>
  <c r="M96" i="75" s="1"/>
  <c r="N96" i="75" s="1"/>
  <c r="S96" i="75"/>
  <c r="T96" i="75" s="1"/>
  <c r="U96" i="75" s="1"/>
  <c r="V96" i="75" s="1"/>
  <c r="AM96" i="75"/>
  <c r="O96" i="75"/>
  <c r="AJ96" i="75" s="1"/>
  <c r="AK96" i="75" s="1"/>
  <c r="AL96" i="75" s="1"/>
  <c r="AA96" i="75"/>
  <c r="AE96" i="75"/>
  <c r="AF96" i="75" s="1"/>
  <c r="AG96" i="75" s="1"/>
  <c r="AH96" i="75" s="1"/>
  <c r="W96" i="75"/>
  <c r="X96" i="75" s="1"/>
  <c r="Y96" i="75" s="1"/>
  <c r="Z96" i="75" s="1"/>
  <c r="O95" i="77"/>
  <c r="AE95" i="77"/>
  <c r="AF95" i="77" s="1"/>
  <c r="AG95" i="77" s="1"/>
  <c r="AH95" i="77" s="1"/>
  <c r="AA95" i="77"/>
  <c r="AB95" i="77" s="1"/>
  <c r="AC95" i="77" s="1"/>
  <c r="K95" i="77"/>
  <c r="S95" i="77"/>
  <c r="W95" i="77"/>
  <c r="X95" i="77" s="1"/>
  <c r="AM152" i="81"/>
  <c r="AE152" i="81"/>
  <c r="S152" i="81"/>
  <c r="AI152" i="81"/>
  <c r="AJ152" i="81" s="1"/>
  <c r="AK152" i="81" s="1"/>
  <c r="AL152" i="81" s="1"/>
  <c r="AA152" i="81"/>
  <c r="W152" i="81"/>
  <c r="K152" i="81"/>
  <c r="O152" i="81"/>
  <c r="O96" i="83"/>
  <c r="P96" i="83" s="1"/>
  <c r="Q96" i="83" s="1"/>
  <c r="R96" i="83" s="1"/>
  <c r="AE96" i="83"/>
  <c r="AF96" i="83" s="1"/>
  <c r="AG96" i="83" s="1"/>
  <c r="AH96" i="83" s="1"/>
  <c r="K96" i="83"/>
  <c r="W96" i="83"/>
  <c r="X96" i="83" s="1"/>
  <c r="Y96" i="83" s="1"/>
  <c r="Z96" i="83" s="1"/>
  <c r="AA96" i="83"/>
  <c r="AB96" i="83" s="1"/>
  <c r="AC96" i="83" s="1"/>
  <c r="AD96" i="83" s="1"/>
  <c r="S96" i="83"/>
  <c r="T96" i="83" s="1"/>
  <c r="U96" i="83" s="1"/>
  <c r="V96" i="83" s="1"/>
  <c r="AA86" i="81"/>
  <c r="AB86" i="81" s="1"/>
  <c r="AC86" i="81" s="1"/>
  <c r="AD86" i="81" s="1"/>
  <c r="AE86" i="81"/>
  <c r="AF86" i="81" s="1"/>
  <c r="AG86" i="81" s="1"/>
  <c r="AH86" i="81" s="1"/>
  <c r="K86" i="81"/>
  <c r="L86" i="81" s="1"/>
  <c r="M86" i="81" s="1"/>
  <c r="N86" i="81" s="1"/>
  <c r="AI86" i="81"/>
  <c r="AJ86" i="81" s="1"/>
  <c r="AK86" i="81" s="1"/>
  <c r="AL86" i="81" s="1"/>
  <c r="W86" i="81"/>
  <c r="X86" i="81" s="1"/>
  <c r="Y86" i="81" s="1"/>
  <c r="Z86" i="81" s="1"/>
  <c r="AM86" i="81"/>
  <c r="AN86" i="81" s="1"/>
  <c r="AO86" i="81" s="1"/>
  <c r="AP86" i="81" s="1"/>
  <c r="O86" i="81"/>
  <c r="P86" i="81" s="1"/>
  <c r="Q86" i="81" s="1"/>
  <c r="R86" i="81" s="1"/>
  <c r="S86" i="81"/>
  <c r="T86" i="81" s="1"/>
  <c r="U86" i="81" s="1"/>
  <c r="V86" i="81" s="1"/>
  <c r="AE157" i="79"/>
  <c r="AA157" i="79"/>
  <c r="W157" i="79"/>
  <c r="O157" i="79"/>
  <c r="K157" i="79"/>
  <c r="S157" i="79"/>
  <c r="W132" i="76"/>
  <c r="AE132" i="76"/>
  <c r="AA132" i="76"/>
  <c r="S132" i="76"/>
  <c r="K132" i="76"/>
  <c r="O132" i="76"/>
  <c r="O101" i="81"/>
  <c r="AI101" i="81"/>
  <c r="AJ101" i="81" s="1"/>
  <c r="AK101" i="81" s="1"/>
  <c r="AL101" i="81" s="1"/>
  <c r="AE101" i="81"/>
  <c r="AA101" i="81"/>
  <c r="K101" i="81"/>
  <c r="AM101" i="81"/>
  <c r="S101" i="81"/>
  <c r="W101" i="81"/>
  <c r="AA76" i="83"/>
  <c r="AB76" i="83" s="1"/>
  <c r="AC76" i="83" s="1"/>
  <c r="AD76" i="83" s="1"/>
  <c r="W76" i="83"/>
  <c r="X76" i="83" s="1"/>
  <c r="Y76" i="83" s="1"/>
  <c r="Z76" i="83" s="1"/>
  <c r="AE76" i="83"/>
  <c r="AF76" i="83" s="1"/>
  <c r="AG76" i="83" s="1"/>
  <c r="AH76" i="83" s="1"/>
  <c r="S76" i="83"/>
  <c r="T76" i="83" s="1"/>
  <c r="U76" i="83" s="1"/>
  <c r="V76" i="83" s="1"/>
  <c r="K76" i="83"/>
  <c r="L76" i="83" s="1"/>
  <c r="M76" i="83" s="1"/>
  <c r="N76" i="83" s="1"/>
  <c r="O76" i="83"/>
  <c r="P76" i="83" s="1"/>
  <c r="Q76" i="83" s="1"/>
  <c r="R76" i="83" s="1"/>
  <c r="F64" i="78"/>
  <c r="I64" i="78"/>
  <c r="U64" i="78"/>
  <c r="X64" i="78"/>
  <c r="O64" i="78"/>
  <c r="R64" i="78"/>
  <c r="AA64" i="78"/>
  <c r="L64" i="78"/>
  <c r="AA145" i="83"/>
  <c r="S145" i="83"/>
  <c r="O145" i="83"/>
  <c r="K145" i="83"/>
  <c r="W145" i="83"/>
  <c r="X145" i="83" s="1"/>
  <c r="Y145" i="83" s="1"/>
  <c r="Z145" i="83" s="1"/>
  <c r="AE145" i="83"/>
  <c r="AE151" i="79"/>
  <c r="W151" i="79"/>
  <c r="S151" i="79"/>
  <c r="AA151" i="79"/>
  <c r="O151" i="79"/>
  <c r="K151" i="79"/>
  <c r="AA132" i="82"/>
  <c r="K132" i="82"/>
  <c r="S132" i="82"/>
  <c r="AE132" i="82"/>
  <c r="W132" i="82"/>
  <c r="O132" i="82"/>
  <c r="K82" i="79"/>
  <c r="L82" i="79" s="1"/>
  <c r="M82" i="79" s="1"/>
  <c r="N82" i="79" s="1"/>
  <c r="S82" i="79"/>
  <c r="T82" i="79" s="1"/>
  <c r="U82" i="79" s="1"/>
  <c r="V82" i="79" s="1"/>
  <c r="AA82" i="79"/>
  <c r="AB82" i="79" s="1"/>
  <c r="AC82" i="79" s="1"/>
  <c r="AD82" i="79" s="1"/>
  <c r="O82" i="79"/>
  <c r="P82" i="79" s="1"/>
  <c r="Q82" i="79" s="1"/>
  <c r="R82" i="79" s="1"/>
  <c r="AE82" i="79"/>
  <c r="AF82" i="79" s="1"/>
  <c r="AG82" i="79" s="1"/>
  <c r="AH82" i="79" s="1"/>
  <c r="W82" i="79"/>
  <c r="X82" i="79" s="1"/>
  <c r="Y82" i="79" s="1"/>
  <c r="Z82" i="79" s="1"/>
  <c r="E162" i="58"/>
  <c r="AE124" i="77"/>
  <c r="O124" i="77"/>
  <c r="W124" i="77"/>
  <c r="X124" i="77" s="1"/>
  <c r="Y124" i="77" s="1"/>
  <c r="Z124" i="77" s="1"/>
  <c r="K124" i="77"/>
  <c r="AA124" i="77"/>
  <c r="S124" i="77"/>
  <c r="AE174" i="77"/>
  <c r="O174" i="77"/>
  <c r="S174" i="77"/>
  <c r="K174" i="77"/>
  <c r="W174" i="77"/>
  <c r="X174" i="77" s="1"/>
  <c r="Y174" i="77" s="1"/>
  <c r="Z174" i="77" s="1"/>
  <c r="AA174" i="77"/>
  <c r="K163" i="79"/>
  <c r="AA163" i="79"/>
  <c r="S163" i="79"/>
  <c r="O163" i="79"/>
  <c r="W163" i="79"/>
  <c r="AE163" i="79"/>
  <c r="AA125" i="79"/>
  <c r="W125" i="79"/>
  <c r="O125" i="79"/>
  <c r="K125" i="79"/>
  <c r="AE125" i="79"/>
  <c r="S125" i="79"/>
  <c r="K129" i="83"/>
  <c r="AA129" i="83"/>
  <c r="S129" i="83"/>
  <c r="T129" i="83" s="1"/>
  <c r="U129" i="83" s="1"/>
  <c r="V129" i="83" s="1"/>
  <c r="AE129" i="83"/>
  <c r="W129" i="83"/>
  <c r="O129" i="83"/>
  <c r="O159" i="83"/>
  <c r="S159" i="83"/>
  <c r="AA159" i="83"/>
  <c r="W159" i="83"/>
  <c r="K159" i="83"/>
  <c r="AE159" i="83"/>
  <c r="K172" i="77"/>
  <c r="AA172" i="77"/>
  <c r="S172" i="77"/>
  <c r="AE172" i="77"/>
  <c r="W172" i="77"/>
  <c r="X172" i="77" s="1"/>
  <c r="Y172" i="77" s="1"/>
  <c r="Z172" i="77" s="1"/>
  <c r="O172" i="77"/>
  <c r="AA87" i="77"/>
  <c r="AB87" i="77" s="1"/>
  <c r="AC87" i="77" s="1"/>
  <c r="AD87" i="77" s="1"/>
  <c r="W87" i="77"/>
  <c r="X87" i="77" s="1"/>
  <c r="Y87" i="77" s="1"/>
  <c r="Z87" i="77" s="1"/>
  <c r="O87" i="77"/>
  <c r="P87" i="77" s="1"/>
  <c r="Q87" i="77" s="1"/>
  <c r="R87" i="77" s="1"/>
  <c r="S87" i="77"/>
  <c r="T87" i="77" s="1"/>
  <c r="U87" i="77" s="1"/>
  <c r="V87" i="77" s="1"/>
  <c r="K87" i="77"/>
  <c r="L87" i="77" s="1"/>
  <c r="M87" i="77" s="1"/>
  <c r="N87" i="77" s="1"/>
  <c r="AE87" i="77"/>
  <c r="AF87" i="77" s="1"/>
  <c r="AG87" i="77" s="1"/>
  <c r="AH87" i="77" s="1"/>
  <c r="S84" i="78"/>
  <c r="T84" i="78" s="1"/>
  <c r="U84" i="78" s="1"/>
  <c r="V84" i="78" s="1"/>
  <c r="AE84" i="78"/>
  <c r="AF84" i="78" s="1"/>
  <c r="AG84" i="78" s="1"/>
  <c r="AH84" i="78" s="1"/>
  <c r="O84" i="78"/>
  <c r="P84" i="78" s="1"/>
  <c r="Q84" i="78" s="1"/>
  <c r="R84" i="78" s="1"/>
  <c r="W84" i="78"/>
  <c r="X84" i="78" s="1"/>
  <c r="Y84" i="78" s="1"/>
  <c r="Z84" i="78" s="1"/>
  <c r="AM84" i="78"/>
  <c r="AN84" i="78" s="1"/>
  <c r="AO84" i="78" s="1"/>
  <c r="AP84" i="78" s="1"/>
  <c r="AA84" i="78"/>
  <c r="AB84" i="78" s="1"/>
  <c r="AC84" i="78" s="1"/>
  <c r="AD84" i="78" s="1"/>
  <c r="K84" i="78"/>
  <c r="L84" i="78" s="1"/>
  <c r="M84" i="78" s="1"/>
  <c r="N84" i="78" s="1"/>
  <c r="AI84" i="78"/>
  <c r="AJ84" i="78" s="1"/>
  <c r="AK84" i="78" s="1"/>
  <c r="AL84" i="78" s="1"/>
  <c r="AE178" i="83"/>
  <c r="AF178" i="83" s="1"/>
  <c r="AG178" i="83" s="1"/>
  <c r="AH178" i="83" s="1"/>
  <c r="K178" i="83"/>
  <c r="O178" i="83"/>
  <c r="W178" i="83"/>
  <c r="AA178" i="83"/>
  <c r="S178" i="83"/>
  <c r="W79" i="76"/>
  <c r="X79" i="76" s="1"/>
  <c r="Y79" i="76" s="1"/>
  <c r="Z79" i="76" s="1"/>
  <c r="AE79" i="76"/>
  <c r="AF79" i="76" s="1"/>
  <c r="AG79" i="76" s="1"/>
  <c r="AH79" i="76" s="1"/>
  <c r="O79" i="76"/>
  <c r="P79" i="76" s="1"/>
  <c r="Q79" i="76" s="1"/>
  <c r="R79" i="76" s="1"/>
  <c r="S79" i="76"/>
  <c r="T79" i="76" s="1"/>
  <c r="U79" i="76" s="1"/>
  <c r="V79" i="76" s="1"/>
  <c r="AA79" i="76"/>
  <c r="AB79" i="76" s="1"/>
  <c r="AC79" i="76" s="1"/>
  <c r="AD79" i="76" s="1"/>
  <c r="K79" i="76"/>
  <c r="L79" i="76" s="1"/>
  <c r="M79" i="76" s="1"/>
  <c r="N79" i="76" s="1"/>
  <c r="N205" i="77"/>
  <c r="O205" i="77" s="1"/>
  <c r="F205" i="77"/>
  <c r="G205" i="77" s="1"/>
  <c r="H205" i="77"/>
  <c r="I205" i="77" s="1"/>
  <c r="J205" i="77"/>
  <c r="K205" i="77" s="1"/>
  <c r="P205" i="77"/>
  <c r="Q205" i="77" s="1"/>
  <c r="L205" i="77"/>
  <c r="M205" i="77" s="1"/>
  <c r="AA167" i="75"/>
  <c r="AB167" i="75" s="1"/>
  <c r="AC167" i="75" s="1"/>
  <c r="AD167" i="75" s="1"/>
  <c r="AE167" i="75"/>
  <c r="O167" i="75"/>
  <c r="AJ167" i="75" s="1"/>
  <c r="AK167" i="75" s="1"/>
  <c r="AL167" i="75" s="1"/>
  <c r="W167" i="75"/>
  <c r="K167" i="75"/>
  <c r="AM167" i="75"/>
  <c r="S167" i="75"/>
  <c r="O158" i="75"/>
  <c r="AJ158" i="75" s="1"/>
  <c r="AK158" i="75" s="1"/>
  <c r="AL158" i="75" s="1"/>
  <c r="AM158" i="75"/>
  <c r="AN158" i="75" s="1"/>
  <c r="S158" i="75"/>
  <c r="AA158" i="75"/>
  <c r="K158" i="75"/>
  <c r="AE158" i="75"/>
  <c r="W158" i="75"/>
  <c r="W121" i="82"/>
  <c r="O121" i="82"/>
  <c r="AE121" i="82"/>
  <c r="K121" i="82"/>
  <c r="AA121" i="82"/>
  <c r="S121" i="82"/>
  <c r="AA123" i="82"/>
  <c r="K123" i="82"/>
  <c r="W123" i="82"/>
  <c r="O123" i="82"/>
  <c r="S123" i="82"/>
  <c r="AE123" i="82"/>
  <c r="AE123" i="79"/>
  <c r="O123" i="79"/>
  <c r="AA123" i="79"/>
  <c r="K123" i="79"/>
  <c r="W123" i="79"/>
  <c r="S123" i="79"/>
  <c r="AE145" i="81"/>
  <c r="AM145" i="81"/>
  <c r="AA145" i="81"/>
  <c r="AI145" i="81"/>
  <c r="S145" i="81"/>
  <c r="W145" i="81"/>
  <c r="K145" i="81"/>
  <c r="O145" i="81"/>
  <c r="S123" i="75"/>
  <c r="T123" i="75" s="1"/>
  <c r="U123" i="75" s="1"/>
  <c r="V123" i="75" s="1"/>
  <c r="W123" i="75"/>
  <c r="K123" i="75"/>
  <c r="AA123" i="75"/>
  <c r="O123" i="75"/>
  <c r="AJ123" i="75" s="1"/>
  <c r="AK123" i="75" s="1"/>
  <c r="AL123" i="75" s="1"/>
  <c r="AM123" i="75"/>
  <c r="AE123" i="75"/>
  <c r="AA125" i="83"/>
  <c r="AE125" i="83"/>
  <c r="S125" i="83"/>
  <c r="O125" i="83"/>
  <c r="W125" i="83"/>
  <c r="X125" i="83" s="1"/>
  <c r="Y125" i="83" s="1"/>
  <c r="Z125" i="83" s="1"/>
  <c r="K125" i="83"/>
  <c r="O104" i="76"/>
  <c r="W104" i="76"/>
  <c r="AE104" i="76"/>
  <c r="AA104" i="76"/>
  <c r="K104" i="76"/>
  <c r="S104" i="76"/>
  <c r="AE117" i="82"/>
  <c r="AA117" i="82"/>
  <c r="S117" i="82"/>
  <c r="O117" i="82"/>
  <c r="K117" i="82"/>
  <c r="W117" i="82"/>
  <c r="K121" i="76"/>
  <c r="O121" i="76"/>
  <c r="AE121" i="76"/>
  <c r="AA121" i="76"/>
  <c r="S121" i="76"/>
  <c r="W121" i="76"/>
  <c r="S136" i="79"/>
  <c r="AE136" i="79"/>
  <c r="W136" i="79"/>
  <c r="O136" i="79"/>
  <c r="K136" i="79"/>
  <c r="AA136" i="79"/>
  <c r="AE112" i="83"/>
  <c r="AF112" i="83" s="1"/>
  <c r="AG112" i="83" s="1"/>
  <c r="AH112" i="83" s="1"/>
  <c r="S112" i="83"/>
  <c r="O112" i="83"/>
  <c r="W112" i="83"/>
  <c r="X112" i="83" s="1"/>
  <c r="Y112" i="83" s="1"/>
  <c r="Z112" i="83" s="1"/>
  <c r="K112" i="83"/>
  <c r="AA112" i="83"/>
  <c r="AE126" i="82"/>
  <c r="W126" i="82"/>
  <c r="S126" i="82"/>
  <c r="K126" i="82"/>
  <c r="O126" i="82"/>
  <c r="AA126" i="82"/>
  <c r="O107" i="75"/>
  <c r="AJ107" i="75" s="1"/>
  <c r="AK107" i="75" s="1"/>
  <c r="AL107" i="75" s="1"/>
  <c r="K107" i="75"/>
  <c r="AE107" i="75"/>
  <c r="AA107" i="75"/>
  <c r="S107" i="75"/>
  <c r="AM107" i="75"/>
  <c r="W107" i="75"/>
  <c r="O148" i="83"/>
  <c r="AE148" i="83"/>
  <c r="S148" i="83"/>
  <c r="AA148" i="83"/>
  <c r="K148" i="83"/>
  <c r="W148" i="83"/>
  <c r="X148" i="83" s="1"/>
  <c r="Y148" i="83" s="1"/>
  <c r="Z148" i="83" s="1"/>
  <c r="K120" i="76"/>
  <c r="W120" i="76"/>
  <c r="S120" i="76"/>
  <c r="AE120" i="76"/>
  <c r="AA120" i="76"/>
  <c r="O120" i="76"/>
  <c r="AA122" i="83"/>
  <c r="S122" i="83"/>
  <c r="AE122" i="83"/>
  <c r="AF122" i="83" s="1"/>
  <c r="AG122" i="83" s="1"/>
  <c r="AH122" i="83" s="1"/>
  <c r="W122" i="83"/>
  <c r="O122" i="83"/>
  <c r="K122" i="83"/>
  <c r="W92" i="77"/>
  <c r="X92" i="77" s="1"/>
  <c r="Y92" i="77" s="1"/>
  <c r="Z92" i="77" s="1"/>
  <c r="O92" i="77"/>
  <c r="P92" i="77" s="1"/>
  <c r="Q92" i="77" s="1"/>
  <c r="R92" i="77" s="1"/>
  <c r="AE92" i="77"/>
  <c r="AF92" i="77" s="1"/>
  <c r="AG92" i="77" s="1"/>
  <c r="AH92" i="77" s="1"/>
  <c r="AA92" i="77"/>
  <c r="AB92" i="77" s="1"/>
  <c r="AC92" i="77" s="1"/>
  <c r="AD92" i="77" s="1"/>
  <c r="K92" i="77"/>
  <c r="L92" i="77" s="1"/>
  <c r="M92" i="77" s="1"/>
  <c r="N92" i="77" s="1"/>
  <c r="S92" i="77"/>
  <c r="T92" i="77" s="1"/>
  <c r="U92" i="77" s="1"/>
  <c r="V92" i="77" s="1"/>
  <c r="AA138" i="78"/>
  <c r="AB138" i="78" s="1"/>
  <c r="AC138" i="78" s="1"/>
  <c r="AD138" i="78" s="1"/>
  <c r="W138" i="78"/>
  <c r="AM138" i="78"/>
  <c r="O138" i="78"/>
  <c r="AE138" i="78"/>
  <c r="AI138" i="78"/>
  <c r="K138" i="78"/>
  <c r="L138" i="78" s="1"/>
  <c r="M138" i="78" s="1"/>
  <c r="N138" i="78" s="1"/>
  <c r="S138" i="78"/>
  <c r="AA87" i="81"/>
  <c r="AB87" i="81" s="1"/>
  <c r="AC87" i="81" s="1"/>
  <c r="AD87" i="81" s="1"/>
  <c r="O87" i="81"/>
  <c r="P87" i="81" s="1"/>
  <c r="Q87" i="81" s="1"/>
  <c r="R87" i="81" s="1"/>
  <c r="AI87" i="81"/>
  <c r="AJ87" i="81" s="1"/>
  <c r="AK87" i="81" s="1"/>
  <c r="AL87" i="81" s="1"/>
  <c r="AM87" i="81"/>
  <c r="AN87" i="81" s="1"/>
  <c r="AO87" i="81" s="1"/>
  <c r="AP87" i="81" s="1"/>
  <c r="S87" i="81"/>
  <c r="T87" i="81" s="1"/>
  <c r="U87" i="81" s="1"/>
  <c r="V87" i="81" s="1"/>
  <c r="W87" i="81"/>
  <c r="X87" i="81" s="1"/>
  <c r="Y87" i="81" s="1"/>
  <c r="Z87" i="81" s="1"/>
  <c r="K87" i="81"/>
  <c r="L87" i="81" s="1"/>
  <c r="M87" i="81" s="1"/>
  <c r="N87" i="81" s="1"/>
  <c r="AE87" i="81"/>
  <c r="AF87" i="81" s="1"/>
  <c r="AG87" i="81" s="1"/>
  <c r="AH87" i="81" s="1"/>
  <c r="AE130" i="81"/>
  <c r="AM130" i="81"/>
  <c r="W130" i="81"/>
  <c r="K130" i="81"/>
  <c r="AI130" i="81"/>
  <c r="S130" i="81"/>
  <c r="O130" i="81"/>
  <c r="AA130" i="81"/>
  <c r="AE109" i="75"/>
  <c r="K109" i="75"/>
  <c r="AM109" i="75"/>
  <c r="S109" i="75"/>
  <c r="AA109" i="75"/>
  <c r="W109" i="75"/>
  <c r="O109" i="75"/>
  <c r="S146" i="77"/>
  <c r="AA146" i="77"/>
  <c r="K146" i="77"/>
  <c r="W146" i="77"/>
  <c r="O146" i="77"/>
  <c r="AE146" i="77"/>
  <c r="W159" i="82"/>
  <c r="AA159" i="82"/>
  <c r="S159" i="82"/>
  <c r="AE159" i="82"/>
  <c r="K159" i="82"/>
  <c r="O159" i="82"/>
  <c r="K151" i="76"/>
  <c r="AE151" i="76"/>
  <c r="S151" i="76"/>
  <c r="AA151" i="76"/>
  <c r="O151" i="76"/>
  <c r="W151" i="76"/>
  <c r="K156" i="81"/>
  <c r="AI156" i="81"/>
  <c r="AE156" i="81"/>
  <c r="W156" i="81"/>
  <c r="S156" i="81"/>
  <c r="O156" i="81"/>
  <c r="AM156" i="81"/>
  <c r="AA156" i="81"/>
  <c r="W170" i="78"/>
  <c r="X170" i="78" s="1"/>
  <c r="Y170" i="78" s="1"/>
  <c r="Z170" i="78" s="1"/>
  <c r="AE170" i="78"/>
  <c r="O170" i="78"/>
  <c r="K170" i="78"/>
  <c r="S170" i="78"/>
  <c r="AI170" i="78"/>
  <c r="AM170" i="78"/>
  <c r="AA170" i="78"/>
  <c r="AB170" i="78" s="1"/>
  <c r="AC170" i="78" s="1"/>
  <c r="AD170" i="78" s="1"/>
  <c r="AE161" i="78"/>
  <c r="W161" i="78"/>
  <c r="K161" i="78"/>
  <c r="O161" i="78"/>
  <c r="AI161" i="78"/>
  <c r="S161" i="78"/>
  <c r="T161" i="78" s="1"/>
  <c r="U161" i="78" s="1"/>
  <c r="V161" i="78" s="1"/>
  <c r="AM161" i="78"/>
  <c r="AA161" i="78"/>
  <c r="AB161" i="78" s="1"/>
  <c r="AC161" i="78" s="1"/>
  <c r="AD161" i="78" s="1"/>
  <c r="E129" i="57"/>
  <c r="E159" i="57"/>
  <c r="E110" i="57"/>
  <c r="AE101" i="79"/>
  <c r="K101" i="79"/>
  <c r="O101" i="79"/>
  <c r="AA101" i="79"/>
  <c r="W101" i="79"/>
  <c r="S101" i="79"/>
  <c r="AM135" i="75"/>
  <c r="S135" i="75"/>
  <c r="AA135" i="75"/>
  <c r="K135" i="75"/>
  <c r="W135" i="75"/>
  <c r="X135" i="75" s="1"/>
  <c r="Y135" i="75" s="1"/>
  <c r="Z135" i="75" s="1"/>
  <c r="O135" i="75"/>
  <c r="AJ135" i="75" s="1"/>
  <c r="AK135" i="75" s="1"/>
  <c r="AL135" i="75" s="1"/>
  <c r="AE135" i="75"/>
  <c r="E144" i="57"/>
  <c r="K99" i="83"/>
  <c r="AE99" i="83"/>
  <c r="AF99" i="83" s="1"/>
  <c r="AG99" i="83" s="1"/>
  <c r="AH99" i="83" s="1"/>
  <c r="AA99" i="83"/>
  <c r="AB99" i="83" s="1"/>
  <c r="AC99" i="83" s="1"/>
  <c r="AD99" i="83" s="1"/>
  <c r="W99" i="83"/>
  <c r="X99" i="83" s="1"/>
  <c r="Y99" i="83" s="1"/>
  <c r="Z99" i="83" s="1"/>
  <c r="O99" i="83"/>
  <c r="P99" i="83" s="1"/>
  <c r="Q99" i="83" s="1"/>
  <c r="R99" i="83" s="1"/>
  <c r="S99" i="83"/>
  <c r="T99" i="83" s="1"/>
  <c r="U99" i="83" s="1"/>
  <c r="V99" i="83" s="1"/>
  <c r="S149" i="83"/>
  <c r="T149" i="83" s="1"/>
  <c r="U149" i="83" s="1"/>
  <c r="V149" i="83" s="1"/>
  <c r="O149" i="83"/>
  <c r="W149" i="83"/>
  <c r="AA149" i="83"/>
  <c r="K149" i="83"/>
  <c r="AE149" i="83"/>
  <c r="AF149" i="83" s="1"/>
  <c r="AG149" i="83" s="1"/>
  <c r="AH149" i="83" s="1"/>
  <c r="AI141" i="78"/>
  <c r="K141" i="78"/>
  <c r="O141" i="78"/>
  <c r="S141" i="78"/>
  <c r="W141" i="78"/>
  <c r="AA141" i="78"/>
  <c r="AE141" i="78"/>
  <c r="AM141" i="78"/>
  <c r="E131" i="57"/>
  <c r="E125" i="58"/>
  <c r="S82" i="82"/>
  <c r="T82" i="82" s="1"/>
  <c r="U82" i="82" s="1"/>
  <c r="V82" i="82" s="1"/>
  <c r="K82" i="82"/>
  <c r="L82" i="82" s="1"/>
  <c r="M82" i="82" s="1"/>
  <c r="N82" i="82" s="1"/>
  <c r="O82" i="82"/>
  <c r="P82" i="82" s="1"/>
  <c r="Q82" i="82" s="1"/>
  <c r="R82" i="82" s="1"/>
  <c r="AE82" i="82"/>
  <c r="AF82" i="82" s="1"/>
  <c r="AG82" i="82" s="1"/>
  <c r="AH82" i="82" s="1"/>
  <c r="AA82" i="82"/>
  <c r="AB82" i="82" s="1"/>
  <c r="AC82" i="82" s="1"/>
  <c r="AD82" i="82" s="1"/>
  <c r="W82" i="82"/>
  <c r="X82" i="82" s="1"/>
  <c r="Y82" i="82" s="1"/>
  <c r="Z82" i="82" s="1"/>
  <c r="K171" i="78"/>
  <c r="L171" i="78" s="1"/>
  <c r="M171" i="78" s="1"/>
  <c r="N171" i="78" s="1"/>
  <c r="W171" i="78"/>
  <c r="X171" i="78" s="1"/>
  <c r="Y171" i="78" s="1"/>
  <c r="Z171" i="78" s="1"/>
  <c r="AA171" i="78"/>
  <c r="AB171" i="78" s="1"/>
  <c r="AC171" i="78" s="1"/>
  <c r="AD171" i="78" s="1"/>
  <c r="AI171" i="78"/>
  <c r="S171" i="78"/>
  <c r="O171" i="78"/>
  <c r="AM171" i="78"/>
  <c r="AE171" i="78"/>
  <c r="S120" i="82"/>
  <c r="AA120" i="82"/>
  <c r="O120" i="82"/>
  <c r="P120" i="82" s="1"/>
  <c r="Q120" i="82" s="1"/>
  <c r="R120" i="82" s="1"/>
  <c r="AE120" i="82"/>
  <c r="W120" i="82"/>
  <c r="K120" i="82"/>
  <c r="E117" i="57"/>
  <c r="E102" i="57"/>
  <c r="E185" i="57"/>
  <c r="K138" i="75"/>
  <c r="AE138" i="75"/>
  <c r="W138" i="75"/>
  <c r="O138" i="75"/>
  <c r="AJ138" i="75" s="1"/>
  <c r="AK138" i="75" s="1"/>
  <c r="AL138" i="75" s="1"/>
  <c r="S138" i="75"/>
  <c r="AM138" i="75"/>
  <c r="AA138" i="75"/>
  <c r="S113" i="79"/>
  <c r="K113" i="79"/>
  <c r="AE113" i="79"/>
  <c r="O113" i="79"/>
  <c r="W113" i="79"/>
  <c r="AA113" i="79"/>
  <c r="E113" i="58"/>
  <c r="AE90" i="79"/>
  <c r="AF90" i="79" s="1"/>
  <c r="AG90" i="79" s="1"/>
  <c r="AH90" i="79" s="1"/>
  <c r="S90" i="79"/>
  <c r="T90" i="79" s="1"/>
  <c r="U90" i="79" s="1"/>
  <c r="V90" i="79" s="1"/>
  <c r="O90" i="79"/>
  <c r="P90" i="79" s="1"/>
  <c r="Q90" i="79" s="1"/>
  <c r="R90" i="79" s="1"/>
  <c r="K90" i="79"/>
  <c r="L90" i="79" s="1"/>
  <c r="M90" i="79" s="1"/>
  <c r="N90" i="79" s="1"/>
  <c r="W90" i="79"/>
  <c r="X90" i="79" s="1"/>
  <c r="Y90" i="79" s="1"/>
  <c r="Z90" i="79" s="1"/>
  <c r="AA90" i="79"/>
  <c r="AB90" i="79" s="1"/>
  <c r="AC90" i="79" s="1"/>
  <c r="AD90" i="79" s="1"/>
  <c r="W146" i="81"/>
  <c r="AE146" i="81"/>
  <c r="AI146" i="81"/>
  <c r="AA146" i="81"/>
  <c r="AM146" i="81"/>
  <c r="S146" i="81"/>
  <c r="K146" i="81"/>
  <c r="O146" i="81"/>
  <c r="AE86" i="79"/>
  <c r="AF86" i="79" s="1"/>
  <c r="AG86" i="79" s="1"/>
  <c r="AH86" i="79" s="1"/>
  <c r="W86" i="79"/>
  <c r="X86" i="79" s="1"/>
  <c r="Y86" i="79" s="1"/>
  <c r="Z86" i="79" s="1"/>
  <c r="O86" i="79"/>
  <c r="P86" i="79" s="1"/>
  <c r="Q86" i="79" s="1"/>
  <c r="R86" i="79" s="1"/>
  <c r="K86" i="79"/>
  <c r="L86" i="79" s="1"/>
  <c r="M86" i="79" s="1"/>
  <c r="N86" i="79" s="1"/>
  <c r="AA86" i="79"/>
  <c r="AB86" i="79" s="1"/>
  <c r="AC86" i="79" s="1"/>
  <c r="AD86" i="79" s="1"/>
  <c r="S86" i="79"/>
  <c r="T86" i="79" s="1"/>
  <c r="U86" i="79" s="1"/>
  <c r="V86" i="79" s="1"/>
  <c r="W109" i="82"/>
  <c r="AE109" i="82"/>
  <c r="O109" i="82"/>
  <c r="K109" i="82"/>
  <c r="S109" i="82"/>
  <c r="AA109" i="82"/>
  <c r="O101" i="77"/>
  <c r="AE101" i="77"/>
  <c r="W101" i="77"/>
  <c r="X101" i="77" s="1"/>
  <c r="Y101" i="77" s="1"/>
  <c r="Z101" i="77" s="1"/>
  <c r="S101" i="77"/>
  <c r="K101" i="77"/>
  <c r="L101" i="77" s="1"/>
  <c r="M101" i="77" s="1"/>
  <c r="N101" i="77" s="1"/>
  <c r="AA101" i="77"/>
  <c r="K135" i="82"/>
  <c r="AE135" i="82"/>
  <c r="W135" i="82"/>
  <c r="S135" i="82"/>
  <c r="AA135" i="82"/>
  <c r="O135" i="82"/>
  <c r="AM99" i="81"/>
  <c r="AA99" i="81"/>
  <c r="AB99" i="81" s="1"/>
  <c r="AC99" i="81" s="1"/>
  <c r="AD99" i="81" s="1"/>
  <c r="K99" i="81"/>
  <c r="AI99" i="81"/>
  <c r="AJ99" i="81" s="1"/>
  <c r="AK99" i="81" s="1"/>
  <c r="AL99" i="81" s="1"/>
  <c r="AE99" i="81"/>
  <c r="AF99" i="81" s="1"/>
  <c r="AG99" i="81" s="1"/>
  <c r="AH99" i="81" s="1"/>
  <c r="O99" i="81"/>
  <c r="P99" i="81" s="1"/>
  <c r="Q99" i="81" s="1"/>
  <c r="R99" i="81" s="1"/>
  <c r="S99" i="81"/>
  <c r="W99" i="81"/>
  <c r="X99" i="81" s="1"/>
  <c r="Y99" i="81" s="1"/>
  <c r="Z99" i="81" s="1"/>
  <c r="AE149" i="78"/>
  <c r="K149" i="78"/>
  <c r="S149" i="78"/>
  <c r="AM149" i="78"/>
  <c r="AI149" i="78"/>
  <c r="W149" i="78"/>
  <c r="X149" i="78" s="1"/>
  <c r="Y149" i="78" s="1"/>
  <c r="Z149" i="78" s="1"/>
  <c r="AA149" i="78"/>
  <c r="O149" i="78"/>
  <c r="AE90" i="76"/>
  <c r="AF90" i="76" s="1"/>
  <c r="AG90" i="76" s="1"/>
  <c r="AH90" i="76" s="1"/>
  <c r="AA90" i="76"/>
  <c r="AB90" i="76" s="1"/>
  <c r="AC90" i="76" s="1"/>
  <c r="AD90" i="76" s="1"/>
  <c r="W90" i="76"/>
  <c r="X90" i="76" s="1"/>
  <c r="Y90" i="76" s="1"/>
  <c r="Z90" i="76" s="1"/>
  <c r="S90" i="76"/>
  <c r="T90" i="76" s="1"/>
  <c r="U90" i="76" s="1"/>
  <c r="V90" i="76" s="1"/>
  <c r="O90" i="76"/>
  <c r="P90" i="76" s="1"/>
  <c r="Q90" i="76" s="1"/>
  <c r="R90" i="76" s="1"/>
  <c r="K90" i="76"/>
  <c r="L90" i="76" s="1"/>
  <c r="M90" i="76" s="1"/>
  <c r="N90" i="76" s="1"/>
  <c r="AE78" i="82"/>
  <c r="AF78" i="82" s="1"/>
  <c r="AG78" i="82" s="1"/>
  <c r="AH78" i="82" s="1"/>
  <c r="W78" i="82"/>
  <c r="X78" i="82" s="1"/>
  <c r="Y78" i="82" s="1"/>
  <c r="Z78" i="82" s="1"/>
  <c r="O78" i="82"/>
  <c r="P78" i="82" s="1"/>
  <c r="Q78" i="82" s="1"/>
  <c r="R78" i="82" s="1"/>
  <c r="S78" i="82"/>
  <c r="T78" i="82" s="1"/>
  <c r="U78" i="82" s="1"/>
  <c r="V78" i="82" s="1"/>
  <c r="AA78" i="82"/>
  <c r="AB78" i="82" s="1"/>
  <c r="AC78" i="82" s="1"/>
  <c r="K78" i="82"/>
  <c r="L78" i="82" s="1"/>
  <c r="M78" i="82" s="1"/>
  <c r="N78" i="82" s="1"/>
  <c r="S140" i="75"/>
  <c r="AA140" i="75"/>
  <c r="AB140" i="75" s="1"/>
  <c r="AC140" i="75" s="1"/>
  <c r="AD140" i="75" s="1"/>
  <c r="AM140" i="75"/>
  <c r="W140" i="75"/>
  <c r="AE140" i="75"/>
  <c r="O140" i="75"/>
  <c r="AJ140" i="75" s="1"/>
  <c r="AK140" i="75" s="1"/>
  <c r="AL140" i="75" s="1"/>
  <c r="K140" i="75"/>
  <c r="AA173" i="78"/>
  <c r="K173" i="78"/>
  <c r="O173" i="78"/>
  <c r="W173" i="78"/>
  <c r="X173" i="78" s="1"/>
  <c r="Y173" i="78" s="1"/>
  <c r="Z173" i="78" s="1"/>
  <c r="AM173" i="78"/>
  <c r="AE173" i="78"/>
  <c r="AI173" i="78"/>
  <c r="S173" i="78"/>
  <c r="W171" i="83"/>
  <c r="AE171" i="83"/>
  <c r="AA171" i="83"/>
  <c r="AB171" i="83" s="1"/>
  <c r="AC171" i="83" s="1"/>
  <c r="AD171" i="83" s="1"/>
  <c r="S171" i="83"/>
  <c r="O171" i="83"/>
  <c r="K171" i="83"/>
  <c r="E151" i="58"/>
  <c r="AA174" i="75"/>
  <c r="AE174" i="75"/>
  <c r="W174" i="75"/>
  <c r="K174" i="75"/>
  <c r="L174" i="75" s="1"/>
  <c r="M174" i="75" s="1"/>
  <c r="N174" i="75" s="1"/>
  <c r="O174" i="75"/>
  <c r="AJ174" i="75" s="1"/>
  <c r="AK174" i="75" s="1"/>
  <c r="AL174" i="75" s="1"/>
  <c r="AM174" i="75"/>
  <c r="S174" i="75"/>
  <c r="O91" i="83"/>
  <c r="P91" i="83" s="1"/>
  <c r="Q91" i="83" s="1"/>
  <c r="R91" i="83" s="1"/>
  <c r="S91" i="83"/>
  <c r="T91" i="83" s="1"/>
  <c r="U91" i="83" s="1"/>
  <c r="V91" i="83" s="1"/>
  <c r="K91" i="83"/>
  <c r="L91" i="83" s="1"/>
  <c r="M91" i="83" s="1"/>
  <c r="N91" i="83" s="1"/>
  <c r="AE91" i="83"/>
  <c r="AF91" i="83" s="1"/>
  <c r="AG91" i="83" s="1"/>
  <c r="AH91" i="83" s="1"/>
  <c r="W91" i="83"/>
  <c r="X91" i="83" s="1"/>
  <c r="Y91" i="83" s="1"/>
  <c r="Z91" i="83" s="1"/>
  <c r="AA91" i="83"/>
  <c r="AB91" i="83" s="1"/>
  <c r="AC91" i="83" s="1"/>
  <c r="AD91" i="83" s="1"/>
  <c r="K111" i="82"/>
  <c r="O111" i="82"/>
  <c r="W111" i="82"/>
  <c r="AA111" i="82"/>
  <c r="AE111" i="82"/>
  <c r="S111" i="82"/>
  <c r="S116" i="82"/>
  <c r="AA116" i="82"/>
  <c r="K116" i="82"/>
  <c r="O116" i="82"/>
  <c r="W116" i="82"/>
  <c r="AE116" i="82"/>
  <c r="AE139" i="77"/>
  <c r="AF139" i="77" s="1"/>
  <c r="AG139" i="77" s="1"/>
  <c r="AH139" i="77" s="1"/>
  <c r="S139" i="77"/>
  <c r="W139" i="77"/>
  <c r="X139" i="77" s="1"/>
  <c r="Y139" i="77" s="1"/>
  <c r="Z139" i="77" s="1"/>
  <c r="O139" i="77"/>
  <c r="K139" i="77"/>
  <c r="AA139" i="77"/>
  <c r="S119" i="75"/>
  <c r="AM119" i="75"/>
  <c r="K119" i="75"/>
  <c r="W119" i="75"/>
  <c r="O119" i="75"/>
  <c r="AJ119" i="75" s="1"/>
  <c r="AK119" i="75" s="1"/>
  <c r="AL119" i="75" s="1"/>
  <c r="AN119" i="75" s="1"/>
  <c r="AA119" i="75"/>
  <c r="AE119" i="75"/>
  <c r="K115" i="77"/>
  <c r="S115" i="77"/>
  <c r="AE115" i="77"/>
  <c r="W115" i="77"/>
  <c r="X115" i="77" s="1"/>
  <c r="Y115" i="77" s="1"/>
  <c r="Z115" i="77" s="1"/>
  <c r="AA115" i="77"/>
  <c r="O115" i="77"/>
  <c r="P115" i="77" s="1"/>
  <c r="Q115" i="77" s="1"/>
  <c r="R115" i="77" s="1"/>
  <c r="W178" i="78"/>
  <c r="AE178" i="78"/>
  <c r="O178" i="78"/>
  <c r="AI178" i="78"/>
  <c r="S178" i="78"/>
  <c r="AA178" i="78"/>
  <c r="AM178" i="78"/>
  <c r="K178" i="78"/>
  <c r="AM132" i="75"/>
  <c r="AE132" i="75"/>
  <c r="O132" i="75"/>
  <c r="AJ132" i="75" s="1"/>
  <c r="AK132" i="75" s="1"/>
  <c r="AL132" i="75" s="1"/>
  <c r="S132" i="75"/>
  <c r="W132" i="75"/>
  <c r="AA132" i="75"/>
  <c r="K132" i="75"/>
  <c r="S173" i="81"/>
  <c r="AE173" i="81"/>
  <c r="O173" i="81"/>
  <c r="AM173" i="81"/>
  <c r="W173" i="81"/>
  <c r="AA173" i="81"/>
  <c r="K173" i="81"/>
  <c r="AI173" i="81"/>
  <c r="S177" i="75"/>
  <c r="T177" i="75" s="1"/>
  <c r="U177" i="75" s="1"/>
  <c r="V177" i="75" s="1"/>
  <c r="K177" i="75"/>
  <c r="AM177" i="75"/>
  <c r="AE177" i="75"/>
  <c r="O177" i="75"/>
  <c r="AJ177" i="75" s="1"/>
  <c r="AK177" i="75" s="1"/>
  <c r="AL177" i="75" s="1"/>
  <c r="W177" i="75"/>
  <c r="AA177" i="75"/>
  <c r="K84" i="79"/>
  <c r="L84" i="79" s="1"/>
  <c r="M84" i="79" s="1"/>
  <c r="N84" i="79" s="1"/>
  <c r="AA84" i="79"/>
  <c r="AB84" i="79" s="1"/>
  <c r="AC84" i="79" s="1"/>
  <c r="AD84" i="79" s="1"/>
  <c r="S84" i="79"/>
  <c r="T84" i="79" s="1"/>
  <c r="U84" i="79" s="1"/>
  <c r="V84" i="79" s="1"/>
  <c r="O84" i="79"/>
  <c r="P84" i="79" s="1"/>
  <c r="Q84" i="79" s="1"/>
  <c r="R84" i="79" s="1"/>
  <c r="AE84" i="79"/>
  <c r="AF84" i="79" s="1"/>
  <c r="AG84" i="79" s="1"/>
  <c r="AH84" i="79" s="1"/>
  <c r="W84" i="79"/>
  <c r="X84" i="79" s="1"/>
  <c r="Y84" i="79" s="1"/>
  <c r="Z84" i="79" s="1"/>
  <c r="S160" i="76"/>
  <c r="O160" i="76"/>
  <c r="K160" i="76"/>
  <c r="W160" i="76"/>
  <c r="AE160" i="76"/>
  <c r="AA160" i="76"/>
  <c r="E100" i="57"/>
  <c r="N201" i="79"/>
  <c r="O201" i="79" s="1"/>
  <c r="J201" i="79"/>
  <c r="K201" i="79" s="1"/>
  <c r="F201" i="79"/>
  <c r="H201" i="79"/>
  <c r="I201" i="79" s="1"/>
  <c r="L201" i="79"/>
  <c r="M201" i="79" s="1"/>
  <c r="M206" i="79" s="1"/>
  <c r="P201" i="79"/>
  <c r="Q201" i="79" s="1"/>
  <c r="W169" i="81"/>
  <c r="O169" i="81"/>
  <c r="AA169" i="81"/>
  <c r="AE169" i="81"/>
  <c r="AI169" i="81"/>
  <c r="S169" i="81"/>
  <c r="K169" i="81"/>
  <c r="AM169" i="81"/>
  <c r="AE131" i="75"/>
  <c r="O131" i="75"/>
  <c r="AJ131" i="75" s="1"/>
  <c r="AK131" i="75" s="1"/>
  <c r="AL131" i="75" s="1"/>
  <c r="W131" i="75"/>
  <c r="S131" i="75"/>
  <c r="AA131" i="75"/>
  <c r="AM131" i="75"/>
  <c r="K131" i="75"/>
  <c r="AO131" i="75" s="1"/>
  <c r="W137" i="76"/>
  <c r="AA137" i="76"/>
  <c r="O137" i="76"/>
  <c r="S137" i="76"/>
  <c r="K137" i="76"/>
  <c r="AE137" i="76"/>
  <c r="AE114" i="78"/>
  <c r="S114" i="78"/>
  <c r="AM114" i="78"/>
  <c r="AI114" i="78"/>
  <c r="K114" i="78"/>
  <c r="W114" i="78"/>
  <c r="AA114" i="78"/>
  <c r="O114" i="78"/>
  <c r="P114" i="78" s="1"/>
  <c r="Q114" i="78" s="1"/>
  <c r="R114" i="78" s="1"/>
  <c r="K119" i="78"/>
  <c r="O119" i="78"/>
  <c r="AA119" i="78"/>
  <c r="S119" i="78"/>
  <c r="AM119" i="78"/>
  <c r="W119" i="78"/>
  <c r="AI119" i="78"/>
  <c r="AE119" i="78"/>
  <c r="AF119" i="78" s="1"/>
  <c r="AG119" i="78" s="1"/>
  <c r="AH119" i="78" s="1"/>
  <c r="O120" i="83"/>
  <c r="W120" i="83"/>
  <c r="X120" i="83" s="1"/>
  <c r="Y120" i="83" s="1"/>
  <c r="Z120" i="83" s="1"/>
  <c r="K120" i="83"/>
  <c r="S120" i="83"/>
  <c r="AE120" i="83"/>
  <c r="AA120" i="83"/>
  <c r="O85" i="76"/>
  <c r="P85" i="76" s="1"/>
  <c r="Q85" i="76" s="1"/>
  <c r="R85" i="76" s="1"/>
  <c r="AA85" i="76"/>
  <c r="AB85" i="76" s="1"/>
  <c r="AC85" i="76" s="1"/>
  <c r="AD85" i="76" s="1"/>
  <c r="S85" i="76"/>
  <c r="T85" i="76" s="1"/>
  <c r="U85" i="76" s="1"/>
  <c r="V85" i="76" s="1"/>
  <c r="AE85" i="76"/>
  <c r="AF85" i="76" s="1"/>
  <c r="AG85" i="76" s="1"/>
  <c r="AH85" i="76" s="1"/>
  <c r="W85" i="76"/>
  <c r="X85" i="76" s="1"/>
  <c r="Y85" i="76" s="1"/>
  <c r="Z85" i="76" s="1"/>
  <c r="K85" i="76"/>
  <c r="L85" i="76" s="1"/>
  <c r="M85" i="76" s="1"/>
  <c r="N85" i="76" s="1"/>
  <c r="AI151" i="78"/>
  <c r="AE151" i="78"/>
  <c r="K151" i="78"/>
  <c r="AA151" i="78"/>
  <c r="S151" i="78"/>
  <c r="W151" i="78"/>
  <c r="X151" i="78" s="1"/>
  <c r="Y151" i="78" s="1"/>
  <c r="Z151" i="78" s="1"/>
  <c r="O151" i="78"/>
  <c r="AM151" i="78"/>
  <c r="O145" i="82"/>
  <c r="K145" i="82"/>
  <c r="S145" i="82"/>
  <c r="AE145" i="82"/>
  <c r="W145" i="82"/>
  <c r="AA145" i="82"/>
  <c r="S110" i="79"/>
  <c r="AE110" i="79"/>
  <c r="W110" i="79"/>
  <c r="O110" i="79"/>
  <c r="AA110" i="79"/>
  <c r="K110" i="79"/>
  <c r="W88" i="82"/>
  <c r="X88" i="82" s="1"/>
  <c r="Y88" i="82" s="1"/>
  <c r="Z88" i="82" s="1"/>
  <c r="S88" i="82"/>
  <c r="T88" i="82" s="1"/>
  <c r="U88" i="82" s="1"/>
  <c r="V88" i="82" s="1"/>
  <c r="O88" i="82"/>
  <c r="P88" i="82" s="1"/>
  <c r="Q88" i="82" s="1"/>
  <c r="R88" i="82" s="1"/>
  <c r="AE88" i="82"/>
  <c r="AF88" i="82" s="1"/>
  <c r="AG88" i="82" s="1"/>
  <c r="AH88" i="82" s="1"/>
  <c r="K88" i="82"/>
  <c r="L88" i="82" s="1"/>
  <c r="M88" i="82" s="1"/>
  <c r="N88" i="82" s="1"/>
  <c r="AA88" i="82"/>
  <c r="AB88" i="82" s="1"/>
  <c r="AC88" i="82" s="1"/>
  <c r="AD88" i="82" s="1"/>
  <c r="AM85" i="78"/>
  <c r="AN85" i="78" s="1"/>
  <c r="AO85" i="78" s="1"/>
  <c r="AP85" i="78" s="1"/>
  <c r="W85" i="78"/>
  <c r="X85" i="78" s="1"/>
  <c r="Y85" i="78" s="1"/>
  <c r="Z85" i="78" s="1"/>
  <c r="K85" i="78"/>
  <c r="L85" i="78" s="1"/>
  <c r="M85" i="78" s="1"/>
  <c r="N85" i="78" s="1"/>
  <c r="AA85" i="78"/>
  <c r="AB85" i="78" s="1"/>
  <c r="AC85" i="78" s="1"/>
  <c r="AD85" i="78" s="1"/>
  <c r="S85" i="78"/>
  <c r="T85" i="78" s="1"/>
  <c r="U85" i="78" s="1"/>
  <c r="V85" i="78" s="1"/>
  <c r="O85" i="78"/>
  <c r="P85" i="78" s="1"/>
  <c r="Q85" i="78" s="1"/>
  <c r="R85" i="78" s="1"/>
  <c r="AI85" i="78"/>
  <c r="AJ85" i="78" s="1"/>
  <c r="AK85" i="78" s="1"/>
  <c r="AL85" i="78" s="1"/>
  <c r="AE85" i="78"/>
  <c r="AF85" i="78" s="1"/>
  <c r="AG85" i="78" s="1"/>
  <c r="AH85" i="78" s="1"/>
  <c r="E136" i="58"/>
  <c r="S148" i="78"/>
  <c r="T148" i="78" s="1"/>
  <c r="U148" i="78" s="1"/>
  <c r="V148" i="78" s="1"/>
  <c r="AA148" i="78"/>
  <c r="AM148" i="78"/>
  <c r="AN148" i="78" s="1"/>
  <c r="AO148" i="78" s="1"/>
  <c r="AP148" i="78" s="1"/>
  <c r="O148" i="78"/>
  <c r="AE148" i="78"/>
  <c r="K148" i="78"/>
  <c r="W148" i="78"/>
  <c r="AI148" i="78"/>
  <c r="AE111" i="79"/>
  <c r="AA111" i="79"/>
  <c r="O111" i="79"/>
  <c r="P111" i="79" s="1"/>
  <c r="Q111" i="79" s="1"/>
  <c r="R111" i="79" s="1"/>
  <c r="K111" i="79"/>
  <c r="S111" i="79"/>
  <c r="W111" i="79"/>
  <c r="O103" i="79"/>
  <c r="W103" i="79"/>
  <c r="AA103" i="79"/>
  <c r="AE103" i="79"/>
  <c r="S103" i="79"/>
  <c r="K103" i="79"/>
  <c r="AA126" i="78"/>
  <c r="AI126" i="78"/>
  <c r="O126" i="78"/>
  <c r="AM126" i="78"/>
  <c r="S126" i="78"/>
  <c r="T126" i="78" s="1"/>
  <c r="U126" i="78" s="1"/>
  <c r="V126" i="78" s="1"/>
  <c r="AE126" i="78"/>
  <c r="K126" i="78"/>
  <c r="W126" i="78"/>
  <c r="X126" i="78" s="1"/>
  <c r="Y126" i="78" s="1"/>
  <c r="Z126" i="78" s="1"/>
  <c r="S125" i="78"/>
  <c r="AI125" i="78"/>
  <c r="AM125" i="78"/>
  <c r="AA125" i="78"/>
  <c r="AE125" i="78"/>
  <c r="AF125" i="78" s="1"/>
  <c r="AG125" i="78" s="1"/>
  <c r="AH125" i="78" s="1"/>
  <c r="W125" i="78"/>
  <c r="K125" i="78"/>
  <c r="O125" i="78"/>
  <c r="AM177" i="78"/>
  <c r="W177" i="78"/>
  <c r="AI177" i="78"/>
  <c r="K177" i="78"/>
  <c r="S177" i="78"/>
  <c r="T177" i="78" s="1"/>
  <c r="U177" i="78" s="1"/>
  <c r="V177" i="78" s="1"/>
  <c r="AA177" i="78"/>
  <c r="AE177" i="78"/>
  <c r="O177" i="78"/>
  <c r="AA126" i="77"/>
  <c r="AB126" i="77" s="1"/>
  <c r="AC126" i="77" s="1"/>
  <c r="AD126" i="77" s="1"/>
  <c r="K126" i="77"/>
  <c r="L126" i="77" s="1"/>
  <c r="M126" i="77" s="1"/>
  <c r="N126" i="77" s="1"/>
  <c r="AE126" i="77"/>
  <c r="O126" i="77"/>
  <c r="S126" i="77"/>
  <c r="W126" i="77"/>
  <c r="K113" i="83"/>
  <c r="L113" i="83" s="1"/>
  <c r="M113" i="83" s="1"/>
  <c r="N113" i="83" s="1"/>
  <c r="AE113" i="83"/>
  <c r="AF113" i="83" s="1"/>
  <c r="AG113" i="83" s="1"/>
  <c r="AH113" i="83" s="1"/>
  <c r="AA113" i="83"/>
  <c r="O113" i="83"/>
  <c r="S113" i="83"/>
  <c r="W113" i="83"/>
  <c r="X113" i="83" s="1"/>
  <c r="Y113" i="83" s="1"/>
  <c r="Z113" i="83" s="1"/>
  <c r="AE78" i="78"/>
  <c r="AF78" i="78" s="1"/>
  <c r="AG78" i="78" s="1"/>
  <c r="AH78" i="78" s="1"/>
  <c r="W78" i="78"/>
  <c r="X78" i="78" s="1"/>
  <c r="Y78" i="78" s="1"/>
  <c r="Z78" i="78" s="1"/>
  <c r="AM78" i="78"/>
  <c r="AN78" i="78" s="1"/>
  <c r="AO78" i="78" s="1"/>
  <c r="AP78" i="78" s="1"/>
  <c r="AA78" i="78"/>
  <c r="AB78" i="78" s="1"/>
  <c r="AC78" i="78" s="1"/>
  <c r="AD78" i="78" s="1"/>
  <c r="S78" i="78"/>
  <c r="T78" i="78" s="1"/>
  <c r="U78" i="78" s="1"/>
  <c r="K78" i="78"/>
  <c r="L78" i="78" s="1"/>
  <c r="M78" i="78" s="1"/>
  <c r="N78" i="78" s="1"/>
  <c r="O78" i="78"/>
  <c r="P78" i="78" s="1"/>
  <c r="Q78" i="78" s="1"/>
  <c r="AI78" i="78"/>
  <c r="AJ78" i="78" s="1"/>
  <c r="AK78" i="78" s="1"/>
  <c r="AL78" i="78" s="1"/>
  <c r="AA95" i="82"/>
  <c r="AB95" i="82" s="1"/>
  <c r="AC95" i="82" s="1"/>
  <c r="AD95" i="82" s="1"/>
  <c r="W95" i="82"/>
  <c r="X95" i="82" s="1"/>
  <c r="Y95" i="82" s="1"/>
  <c r="Z95" i="82" s="1"/>
  <c r="K95" i="82"/>
  <c r="L95" i="82" s="1"/>
  <c r="M95" i="82" s="1"/>
  <c r="N95" i="82" s="1"/>
  <c r="O95" i="82"/>
  <c r="P95" i="82" s="1"/>
  <c r="Q95" i="82" s="1"/>
  <c r="R95" i="82" s="1"/>
  <c r="S95" i="82"/>
  <c r="AE95" i="82"/>
  <c r="AF95" i="82" s="1"/>
  <c r="AG95" i="82" s="1"/>
  <c r="AH95" i="82" s="1"/>
  <c r="K144" i="75"/>
  <c r="AE144" i="75"/>
  <c r="O144" i="75"/>
  <c r="AJ144" i="75" s="1"/>
  <c r="AK144" i="75" s="1"/>
  <c r="AL144" i="75" s="1"/>
  <c r="AO144" i="75" s="1"/>
  <c r="AM144" i="75"/>
  <c r="AA144" i="75"/>
  <c r="AB144" i="75" s="1"/>
  <c r="AC144" i="75" s="1"/>
  <c r="AD144" i="75" s="1"/>
  <c r="S144" i="75"/>
  <c r="W144" i="75"/>
  <c r="W138" i="83"/>
  <c r="S138" i="83"/>
  <c r="K138" i="83"/>
  <c r="AA138" i="83"/>
  <c r="O138" i="83"/>
  <c r="AE138" i="83"/>
  <c r="AF138" i="83" s="1"/>
  <c r="AG138" i="83" s="1"/>
  <c r="AH138" i="83" s="1"/>
  <c r="O98" i="75"/>
  <c r="AJ98" i="75" s="1"/>
  <c r="AK98" i="75" s="1"/>
  <c r="AL98" i="75" s="1"/>
  <c r="S98" i="75"/>
  <c r="K98" i="75"/>
  <c r="L98" i="75" s="1"/>
  <c r="M98" i="75" s="1"/>
  <c r="N98" i="75" s="1"/>
  <c r="AE98" i="75"/>
  <c r="AF98" i="75" s="1"/>
  <c r="AG98" i="75" s="1"/>
  <c r="AH98" i="75" s="1"/>
  <c r="AA98" i="75"/>
  <c r="AM98" i="75"/>
  <c r="W98" i="75"/>
  <c r="X98" i="75" s="1"/>
  <c r="Y98" i="75" s="1"/>
  <c r="Z98" i="75" s="1"/>
  <c r="E122" i="57"/>
  <c r="K156" i="79"/>
  <c r="O156" i="79"/>
  <c r="AA156" i="79"/>
  <c r="AE156" i="79"/>
  <c r="S156" i="79"/>
  <c r="T156" i="79" s="1"/>
  <c r="U156" i="79" s="1"/>
  <c r="V156" i="79" s="1"/>
  <c r="W156" i="79"/>
  <c r="O151" i="75"/>
  <c r="AJ151" i="75" s="1"/>
  <c r="AK151" i="75" s="1"/>
  <c r="AL151" i="75" s="1"/>
  <c r="AE151" i="75"/>
  <c r="W151" i="75"/>
  <c r="K151" i="75"/>
  <c r="S151" i="75"/>
  <c r="AA151" i="75"/>
  <c r="AM151" i="75"/>
  <c r="W177" i="81"/>
  <c r="AM177" i="81"/>
  <c r="AE177" i="81"/>
  <c r="AI177" i="81"/>
  <c r="AJ177" i="81" s="1"/>
  <c r="AK177" i="81" s="1"/>
  <c r="AL177" i="81" s="1"/>
  <c r="O177" i="81"/>
  <c r="K177" i="81"/>
  <c r="S177" i="81"/>
  <c r="AA177" i="81"/>
  <c r="AA149" i="76"/>
  <c r="S149" i="76"/>
  <c r="K149" i="76"/>
  <c r="AE149" i="76"/>
  <c r="W149" i="76"/>
  <c r="O149" i="76"/>
  <c r="K85" i="83"/>
  <c r="L85" i="83" s="1"/>
  <c r="M85" i="83" s="1"/>
  <c r="N85" i="83" s="1"/>
  <c r="S85" i="83"/>
  <c r="T85" i="83" s="1"/>
  <c r="U85" i="83" s="1"/>
  <c r="V85" i="83" s="1"/>
  <c r="O85" i="83"/>
  <c r="P85" i="83" s="1"/>
  <c r="Q85" i="83" s="1"/>
  <c r="R85" i="83" s="1"/>
  <c r="AE85" i="83"/>
  <c r="AF85" i="83" s="1"/>
  <c r="AG85" i="83" s="1"/>
  <c r="AH85" i="83" s="1"/>
  <c r="W85" i="83"/>
  <c r="X85" i="83" s="1"/>
  <c r="Y85" i="83" s="1"/>
  <c r="Z85" i="83" s="1"/>
  <c r="AA85" i="83"/>
  <c r="AB85" i="83" s="1"/>
  <c r="AC85" i="83" s="1"/>
  <c r="AD85" i="83" s="1"/>
  <c r="S159" i="77"/>
  <c r="AA159" i="77"/>
  <c r="AB159" i="77" s="1"/>
  <c r="AC159" i="77" s="1"/>
  <c r="AD159" i="77" s="1"/>
  <c r="O159" i="77"/>
  <c r="AE159" i="77"/>
  <c r="K159" i="77"/>
  <c r="L159" i="77" s="1"/>
  <c r="M159" i="77" s="1"/>
  <c r="N159" i="77" s="1"/>
  <c r="W159" i="77"/>
  <c r="AE133" i="77"/>
  <c r="S133" i="77"/>
  <c r="AA133" i="77"/>
  <c r="AB133" i="77" s="1"/>
  <c r="AC133" i="77" s="1"/>
  <c r="AD133" i="77" s="1"/>
  <c r="K133" i="77"/>
  <c r="L133" i="77" s="1"/>
  <c r="M133" i="77" s="1"/>
  <c r="N133" i="77" s="1"/>
  <c r="O133" i="77"/>
  <c r="W133" i="77"/>
  <c r="X133" i="77" s="1"/>
  <c r="Y133" i="77" s="1"/>
  <c r="Z133" i="77" s="1"/>
  <c r="W96" i="81"/>
  <c r="X96" i="81" s="1"/>
  <c r="Y96" i="81" s="1"/>
  <c r="Z96" i="81" s="1"/>
  <c r="AM96" i="81"/>
  <c r="AN96" i="81" s="1"/>
  <c r="AO96" i="81" s="1"/>
  <c r="AP96" i="81" s="1"/>
  <c r="K96" i="81"/>
  <c r="L96" i="81" s="1"/>
  <c r="M96" i="81" s="1"/>
  <c r="N96" i="81" s="1"/>
  <c r="AI96" i="81"/>
  <c r="AJ96" i="81" s="1"/>
  <c r="AK96" i="81" s="1"/>
  <c r="AL96" i="81" s="1"/>
  <c r="AA96" i="81"/>
  <c r="AB96" i="81" s="1"/>
  <c r="AC96" i="81" s="1"/>
  <c r="AD96" i="81" s="1"/>
  <c r="S96" i="81"/>
  <c r="AE96" i="81"/>
  <c r="O96" i="81"/>
  <c r="P96" i="81" s="1"/>
  <c r="Q96" i="81" s="1"/>
  <c r="R96" i="81" s="1"/>
  <c r="O170" i="83"/>
  <c r="AA170" i="83"/>
  <c r="W170" i="83"/>
  <c r="X170" i="83" s="1"/>
  <c r="Y170" i="83" s="1"/>
  <c r="Z170" i="83" s="1"/>
  <c r="AE170" i="83"/>
  <c r="AF170" i="83" s="1"/>
  <c r="AG170" i="83" s="1"/>
  <c r="AH170" i="83" s="1"/>
  <c r="S170" i="83"/>
  <c r="K170" i="83"/>
  <c r="AA134" i="82"/>
  <c r="K134" i="82"/>
  <c r="S134" i="82"/>
  <c r="W134" i="82"/>
  <c r="O134" i="82"/>
  <c r="P134" i="82" s="1"/>
  <c r="Q134" i="82" s="1"/>
  <c r="R134" i="82" s="1"/>
  <c r="AE134" i="82"/>
  <c r="K120" i="75"/>
  <c r="AA120" i="75"/>
  <c r="AM120" i="75"/>
  <c r="W120" i="75"/>
  <c r="S120" i="75"/>
  <c r="O120" i="75"/>
  <c r="AJ120" i="75" s="1"/>
  <c r="AK120" i="75" s="1"/>
  <c r="AL120" i="75" s="1"/>
  <c r="AE120" i="75"/>
  <c r="AE138" i="82"/>
  <c r="O138" i="82"/>
  <c r="AA138" i="82"/>
  <c r="W138" i="82"/>
  <c r="S138" i="82"/>
  <c r="K138" i="82"/>
  <c r="O96" i="77"/>
  <c r="P96" i="77" s="1"/>
  <c r="Q96" i="77" s="1"/>
  <c r="R96" i="77" s="1"/>
  <c r="K96" i="77"/>
  <c r="L96" i="77" s="1"/>
  <c r="M96" i="77" s="1"/>
  <c r="N96" i="77" s="1"/>
  <c r="AE96" i="77"/>
  <c r="AF96" i="77" s="1"/>
  <c r="AG96" i="77" s="1"/>
  <c r="AH96" i="77" s="1"/>
  <c r="AA96" i="77"/>
  <c r="AB96" i="77" s="1"/>
  <c r="AC96" i="77" s="1"/>
  <c r="AD96" i="77" s="1"/>
  <c r="S96" i="77"/>
  <c r="W96" i="77"/>
  <c r="X96" i="77" s="1"/>
  <c r="Y96" i="77" s="1"/>
  <c r="Z96" i="77" s="1"/>
  <c r="H203" i="81"/>
  <c r="I203" i="81" s="1"/>
  <c r="N203" i="81"/>
  <c r="AB136" i="81" s="1"/>
  <c r="AC136" i="81" s="1"/>
  <c r="AD136" i="81" s="1"/>
  <c r="P203" i="81"/>
  <c r="Q203" i="81" s="1"/>
  <c r="F203" i="81"/>
  <c r="G203" i="81" s="1"/>
  <c r="L203" i="81"/>
  <c r="X154" i="81" s="1"/>
  <c r="Y154" i="81" s="1"/>
  <c r="Z154" i="81" s="1"/>
  <c r="T203" i="81"/>
  <c r="AN149" i="81" s="1"/>
  <c r="AO149" i="81" s="1"/>
  <c r="AP149" i="81" s="1"/>
  <c r="J203" i="81"/>
  <c r="K203" i="81" s="1"/>
  <c r="R203" i="81"/>
  <c r="S203" i="81" s="1"/>
  <c r="AE173" i="76"/>
  <c r="AA173" i="76"/>
  <c r="K173" i="76"/>
  <c r="S173" i="76"/>
  <c r="W173" i="76"/>
  <c r="O173" i="76"/>
  <c r="AA109" i="79"/>
  <c r="O109" i="79"/>
  <c r="W109" i="79"/>
  <c r="K109" i="79"/>
  <c r="S109" i="79"/>
  <c r="AE109" i="79"/>
  <c r="AA128" i="78"/>
  <c r="K128" i="78"/>
  <c r="AI128" i="78"/>
  <c r="S128" i="78"/>
  <c r="W128" i="78"/>
  <c r="O128" i="78"/>
  <c r="P128" i="78" s="1"/>
  <c r="Q128" i="78" s="1"/>
  <c r="R128" i="78" s="1"/>
  <c r="AM128" i="78"/>
  <c r="AE128" i="78"/>
  <c r="AA176" i="77"/>
  <c r="AB176" i="77" s="1"/>
  <c r="AC176" i="77" s="1"/>
  <c r="AD176" i="77" s="1"/>
  <c r="O176" i="77"/>
  <c r="S176" i="77"/>
  <c r="AE176" i="77"/>
  <c r="W176" i="77"/>
  <c r="X176" i="77" s="1"/>
  <c r="Y176" i="77" s="1"/>
  <c r="Z176" i="77" s="1"/>
  <c r="K176" i="77"/>
  <c r="L176" i="77" s="1"/>
  <c r="M176" i="77" s="1"/>
  <c r="N176" i="77" s="1"/>
  <c r="F65" i="79"/>
  <c r="I65" i="79"/>
  <c r="L65" i="79"/>
  <c r="U65" i="79"/>
  <c r="O65" i="79"/>
  <c r="R65" i="79"/>
  <c r="O110" i="81"/>
  <c r="AA110" i="81"/>
  <c r="AM110" i="81"/>
  <c r="W110" i="81"/>
  <c r="S110" i="81"/>
  <c r="K110" i="81"/>
  <c r="AE110" i="81"/>
  <c r="AI110" i="81"/>
  <c r="AE95" i="81"/>
  <c r="AF95" i="81" s="1"/>
  <c r="AM95" i="81"/>
  <c r="AN95" i="81" s="1"/>
  <c r="AO95" i="81" s="1"/>
  <c r="AP95" i="81" s="1"/>
  <c r="AI95" i="81"/>
  <c r="W95" i="81"/>
  <c r="X95" i="81" s="1"/>
  <c r="Y95" i="81" s="1"/>
  <c r="Z95" i="81" s="1"/>
  <c r="S95" i="81"/>
  <c r="AA95" i="81"/>
  <c r="AB95" i="81" s="1"/>
  <c r="AC95" i="81" s="1"/>
  <c r="AD95" i="81" s="1"/>
  <c r="K95" i="81"/>
  <c r="O95" i="81"/>
  <c r="P95" i="81" s="1"/>
  <c r="Q95" i="81" s="1"/>
  <c r="R95" i="81" s="1"/>
  <c r="AE76" i="75"/>
  <c r="AF76" i="75" s="1"/>
  <c r="AG76" i="75" s="1"/>
  <c r="AH76" i="75" s="1"/>
  <c r="K76" i="75"/>
  <c r="L76" i="75" s="1"/>
  <c r="M76" i="75" s="1"/>
  <c r="N76" i="75" s="1"/>
  <c r="S76" i="75"/>
  <c r="T76" i="75" s="1"/>
  <c r="U76" i="75" s="1"/>
  <c r="V76" i="75" s="1"/>
  <c r="AM76" i="75"/>
  <c r="W76" i="75"/>
  <c r="X76" i="75" s="1"/>
  <c r="Y76" i="75" s="1"/>
  <c r="Z76" i="75" s="1"/>
  <c r="O76" i="75"/>
  <c r="AA76" i="75"/>
  <c r="AB76" i="75" s="1"/>
  <c r="AC76" i="75" s="1"/>
  <c r="AD76" i="75" s="1"/>
  <c r="O116" i="77"/>
  <c r="W116" i="77"/>
  <c r="X116" i="77" s="1"/>
  <c r="Y116" i="77" s="1"/>
  <c r="Z116" i="77" s="1"/>
  <c r="S116" i="77"/>
  <c r="K116" i="77"/>
  <c r="AA116" i="77"/>
  <c r="AB116" i="77" s="1"/>
  <c r="AC116" i="77" s="1"/>
  <c r="AD116" i="77" s="1"/>
  <c r="AE116" i="77"/>
  <c r="S138" i="81"/>
  <c r="AA138" i="81"/>
  <c r="AM138" i="81"/>
  <c r="AE138" i="81"/>
  <c r="W138" i="81"/>
  <c r="AI138" i="81"/>
  <c r="O138" i="81"/>
  <c r="K138" i="81"/>
  <c r="J204" i="82"/>
  <c r="K204" i="82" s="1"/>
  <c r="F204" i="82"/>
  <c r="G204" i="82" s="1"/>
  <c r="N204" i="82"/>
  <c r="O204" i="82" s="1"/>
  <c r="H204" i="82"/>
  <c r="I204" i="82" s="1"/>
  <c r="L204" i="82"/>
  <c r="X142" i="82" s="1"/>
  <c r="Y142" i="82" s="1"/>
  <c r="Z142" i="82" s="1"/>
  <c r="P204" i="82"/>
  <c r="Q204" i="82" s="1"/>
  <c r="I63" i="77"/>
  <c r="F63" i="77"/>
  <c r="F66" i="77" s="1"/>
  <c r="R63" i="77"/>
  <c r="O63" i="77"/>
  <c r="U63" i="77"/>
  <c r="L63" i="77"/>
  <c r="L66" i="77" s="1"/>
  <c r="K168" i="76"/>
  <c r="AE168" i="76"/>
  <c r="W168" i="76"/>
  <c r="AA168" i="76"/>
  <c r="S168" i="76"/>
  <c r="O168" i="76"/>
  <c r="AA94" i="79"/>
  <c r="AB94" i="79" s="1"/>
  <c r="AC94" i="79" s="1"/>
  <c r="AD94" i="79" s="1"/>
  <c r="S94" i="79"/>
  <c r="T94" i="79" s="1"/>
  <c r="U94" i="79" s="1"/>
  <c r="V94" i="79" s="1"/>
  <c r="W94" i="79"/>
  <c r="X94" i="79" s="1"/>
  <c r="Y94" i="79" s="1"/>
  <c r="Z94" i="79" s="1"/>
  <c r="K94" i="79"/>
  <c r="L94" i="79" s="1"/>
  <c r="M94" i="79" s="1"/>
  <c r="N94" i="79" s="1"/>
  <c r="AE94" i="79"/>
  <c r="AF94" i="79" s="1"/>
  <c r="AG94" i="79" s="1"/>
  <c r="AH94" i="79" s="1"/>
  <c r="O94" i="79"/>
  <c r="P94" i="79" s="1"/>
  <c r="Q94" i="79" s="1"/>
  <c r="R94" i="79" s="1"/>
  <c r="AA171" i="79"/>
  <c r="K171" i="79"/>
  <c r="O171" i="79"/>
  <c r="W171" i="79"/>
  <c r="AE171" i="79"/>
  <c r="S171" i="79"/>
  <c r="AA80" i="83"/>
  <c r="AB80" i="83" s="1"/>
  <c r="AC80" i="83" s="1"/>
  <c r="AD80" i="83" s="1"/>
  <c r="S80" i="83"/>
  <c r="T80" i="83" s="1"/>
  <c r="U80" i="83" s="1"/>
  <c r="V80" i="83" s="1"/>
  <c r="W80" i="83"/>
  <c r="X80" i="83" s="1"/>
  <c r="Y80" i="83" s="1"/>
  <c r="Z80" i="83" s="1"/>
  <c r="K80" i="83"/>
  <c r="L80" i="83" s="1"/>
  <c r="M80" i="83" s="1"/>
  <c r="N80" i="83" s="1"/>
  <c r="O80" i="83"/>
  <c r="P80" i="83" s="1"/>
  <c r="Q80" i="83" s="1"/>
  <c r="R80" i="83" s="1"/>
  <c r="AE80" i="83"/>
  <c r="AF80" i="83" s="1"/>
  <c r="AG80" i="83" s="1"/>
  <c r="AH80" i="83" s="1"/>
  <c r="S174" i="81"/>
  <c r="T174" i="81" s="1"/>
  <c r="U174" i="81" s="1"/>
  <c r="V174" i="81" s="1"/>
  <c r="O174" i="81"/>
  <c r="W174" i="81"/>
  <c r="AA174" i="81"/>
  <c r="AE174" i="81"/>
  <c r="AM174" i="81"/>
  <c r="K174" i="81"/>
  <c r="AI174" i="81"/>
  <c r="AJ174" i="81" s="1"/>
  <c r="AK174" i="81" s="1"/>
  <c r="AL174" i="81" s="1"/>
  <c r="AE107" i="82"/>
  <c r="AF107" i="82" s="1"/>
  <c r="AG107" i="82" s="1"/>
  <c r="AH107" i="82" s="1"/>
  <c r="S107" i="82"/>
  <c r="K107" i="82"/>
  <c r="L107" i="82" s="1"/>
  <c r="M107" i="82" s="1"/>
  <c r="N107" i="82" s="1"/>
  <c r="W107" i="82"/>
  <c r="O107" i="82"/>
  <c r="AA107" i="82"/>
  <c r="F201" i="76"/>
  <c r="G201" i="76" s="1"/>
  <c r="P201" i="76"/>
  <c r="Q201" i="76" s="1"/>
  <c r="Q206" i="76" s="1"/>
  <c r="N201" i="76"/>
  <c r="AB147" i="76" s="1"/>
  <c r="AC147" i="76" s="1"/>
  <c r="AD147" i="76" s="1"/>
  <c r="H201" i="76"/>
  <c r="I201" i="76" s="1"/>
  <c r="J201" i="76"/>
  <c r="T130" i="76" s="1"/>
  <c r="U130" i="76" s="1"/>
  <c r="V130" i="76" s="1"/>
  <c r="L201" i="76"/>
  <c r="M201" i="76" s="1"/>
  <c r="M206" i="76" s="1"/>
  <c r="S156" i="75"/>
  <c r="K156" i="75"/>
  <c r="AA156" i="75"/>
  <c r="O156" i="75"/>
  <c r="AJ156" i="75" s="1"/>
  <c r="AK156" i="75" s="1"/>
  <c r="AL156" i="75" s="1"/>
  <c r="W156" i="75"/>
  <c r="X156" i="75" s="1"/>
  <c r="Y156" i="75" s="1"/>
  <c r="Z156" i="75" s="1"/>
  <c r="AM156" i="75"/>
  <c r="AE156" i="75"/>
  <c r="AF156" i="75" s="1"/>
  <c r="AG156" i="75" s="1"/>
  <c r="AH156" i="75" s="1"/>
  <c r="AE112" i="75"/>
  <c r="AM112" i="75"/>
  <c r="S112" i="75"/>
  <c r="O112" i="75"/>
  <c r="AJ112" i="75" s="1"/>
  <c r="AK112" i="75" s="1"/>
  <c r="AL112" i="75" s="1"/>
  <c r="AA112" i="75"/>
  <c r="K112" i="75"/>
  <c r="W112" i="75"/>
  <c r="X112" i="75" s="1"/>
  <c r="Y112" i="75" s="1"/>
  <c r="Z112" i="75" s="1"/>
  <c r="AI133" i="78"/>
  <c r="AM133" i="78"/>
  <c r="S133" i="78"/>
  <c r="O133" i="78"/>
  <c r="AE133" i="78"/>
  <c r="AA133" i="78"/>
  <c r="K133" i="78"/>
  <c r="L133" i="78" s="1"/>
  <c r="M133" i="78" s="1"/>
  <c r="N133" i="78" s="1"/>
  <c r="W133" i="78"/>
  <c r="S117" i="83"/>
  <c r="T117" i="83" s="1"/>
  <c r="U117" i="83" s="1"/>
  <c r="V117" i="83" s="1"/>
  <c r="W117" i="83"/>
  <c r="X117" i="83" s="1"/>
  <c r="Y117" i="83" s="1"/>
  <c r="Z117" i="83" s="1"/>
  <c r="K117" i="83"/>
  <c r="O117" i="83"/>
  <c r="AE117" i="83"/>
  <c r="AA117" i="83"/>
  <c r="AA175" i="82"/>
  <c r="AB175" i="82" s="1"/>
  <c r="AC175" i="82" s="1"/>
  <c r="AD175" i="82" s="1"/>
  <c r="S175" i="82"/>
  <c r="O175" i="82"/>
  <c r="P175" i="82" s="1"/>
  <c r="Q175" i="82" s="1"/>
  <c r="R175" i="82" s="1"/>
  <c r="W175" i="82"/>
  <c r="K175" i="82"/>
  <c r="AE175" i="82"/>
  <c r="W162" i="76"/>
  <c r="K162" i="76"/>
  <c r="AE162" i="76"/>
  <c r="S162" i="76"/>
  <c r="O162" i="76"/>
  <c r="AA162" i="76"/>
  <c r="O114" i="79"/>
  <c r="AE114" i="79"/>
  <c r="AA114" i="79"/>
  <c r="S114" i="79"/>
  <c r="T114" i="79" s="1"/>
  <c r="U114" i="79" s="1"/>
  <c r="V114" i="79" s="1"/>
  <c r="K114" i="79"/>
  <c r="W114" i="79"/>
  <c r="P100" i="75"/>
  <c r="Q100" i="75" s="1"/>
  <c r="R100" i="75" s="1"/>
  <c r="L165" i="77"/>
  <c r="M165" i="77" s="1"/>
  <c r="N165" i="77" s="1"/>
  <c r="K202" i="77"/>
  <c r="K207" i="77" s="1"/>
  <c r="L169" i="77"/>
  <c r="M169" i="77" s="1"/>
  <c r="N169" i="77" s="1"/>
  <c r="L162" i="77"/>
  <c r="M162" i="77" s="1"/>
  <c r="N162" i="77" s="1"/>
  <c r="X173" i="83"/>
  <c r="Y173" i="83" s="1"/>
  <c r="Z173" i="83" s="1"/>
  <c r="AJ91" i="75"/>
  <c r="AK91" i="75" s="1"/>
  <c r="AL91" i="75" s="1"/>
  <c r="AO91" i="75" s="1"/>
  <c r="P91" i="75"/>
  <c r="Q91" i="75" s="1"/>
  <c r="R91" i="75" s="1"/>
  <c r="X152" i="83"/>
  <c r="Y152" i="83" s="1"/>
  <c r="Z152" i="83" s="1"/>
  <c r="X135" i="83"/>
  <c r="Y135" i="83" s="1"/>
  <c r="Z135" i="83" s="1"/>
  <c r="AO101" i="75"/>
  <c r="AN101" i="75"/>
  <c r="M204" i="75"/>
  <c r="X160" i="75"/>
  <c r="Y160" i="75" s="1"/>
  <c r="Z160" i="75" s="1"/>
  <c r="X134" i="75"/>
  <c r="Y134" i="75" s="1"/>
  <c r="Z134" i="75" s="1"/>
  <c r="X152" i="75"/>
  <c r="Y152" i="75" s="1"/>
  <c r="Z152" i="75" s="1"/>
  <c r="X111" i="75"/>
  <c r="Y111" i="75" s="1"/>
  <c r="Z111" i="75" s="1"/>
  <c r="P95" i="77"/>
  <c r="Q95" i="77" s="1"/>
  <c r="AJ87" i="75"/>
  <c r="AK87" i="75" s="1"/>
  <c r="AL87" i="75" s="1"/>
  <c r="AN87" i="75" s="1"/>
  <c r="P87" i="75"/>
  <c r="Q87" i="75" s="1"/>
  <c r="R87" i="75" s="1"/>
  <c r="M201" i="78"/>
  <c r="M206" i="78" s="1"/>
  <c r="X100" i="78"/>
  <c r="Y100" i="78" s="1"/>
  <c r="Z100" i="78" s="1"/>
  <c r="X97" i="78"/>
  <c r="Y97" i="78" s="1"/>
  <c r="Z97" i="78" s="1"/>
  <c r="X99" i="78"/>
  <c r="Y99" i="78" s="1"/>
  <c r="Z99" i="78" s="1"/>
  <c r="I203" i="78"/>
  <c r="X130" i="83"/>
  <c r="Y130" i="83" s="1"/>
  <c r="Z130" i="83" s="1"/>
  <c r="O203" i="82"/>
  <c r="X172" i="83"/>
  <c r="Y172" i="83" s="1"/>
  <c r="Z172" i="83" s="1"/>
  <c r="I203" i="79"/>
  <c r="X119" i="83"/>
  <c r="Y119" i="83" s="1"/>
  <c r="Z119" i="83" s="1"/>
  <c r="AN96" i="75"/>
  <c r="AN117" i="75"/>
  <c r="AJ77" i="75"/>
  <c r="AK77" i="75" s="1"/>
  <c r="AL77" i="75" s="1"/>
  <c r="AN77" i="75" s="1"/>
  <c r="P77" i="75"/>
  <c r="Q77" i="75" s="1"/>
  <c r="R77" i="75" s="1"/>
  <c r="M202" i="82"/>
  <c r="P96" i="75"/>
  <c r="Q96" i="75" s="1"/>
  <c r="R96" i="75" s="1"/>
  <c r="L104" i="77"/>
  <c r="M104" i="77" s="1"/>
  <c r="N104" i="77" s="1"/>
  <c r="G204" i="77"/>
  <c r="L105" i="77"/>
  <c r="M105" i="77" s="1"/>
  <c r="N105" i="77" s="1"/>
  <c r="L132" i="77"/>
  <c r="M132" i="77" s="1"/>
  <c r="N132" i="77" s="1"/>
  <c r="L174" i="77"/>
  <c r="M174" i="77" s="1"/>
  <c r="N174" i="77" s="1"/>
  <c r="L138" i="77"/>
  <c r="M138" i="77" s="1"/>
  <c r="N138" i="77" s="1"/>
  <c r="L121" i="77"/>
  <c r="M121" i="77" s="1"/>
  <c r="N121" i="77" s="1"/>
  <c r="M203" i="83"/>
  <c r="X122" i="83"/>
  <c r="Y122" i="83" s="1"/>
  <c r="Z122" i="83" s="1"/>
  <c r="X156" i="83"/>
  <c r="Y156" i="83" s="1"/>
  <c r="Z156" i="83" s="1"/>
  <c r="X121" i="83"/>
  <c r="Y121" i="83" s="1"/>
  <c r="Z121" i="83" s="1"/>
  <c r="X139" i="83"/>
  <c r="Y139" i="83" s="1"/>
  <c r="Z139" i="83" s="1"/>
  <c r="X176" i="83"/>
  <c r="Y176" i="83" s="1"/>
  <c r="Z176" i="83" s="1"/>
  <c r="X141" i="83"/>
  <c r="Y141" i="83" s="1"/>
  <c r="Z141" i="83" s="1"/>
  <c r="X108" i="83"/>
  <c r="Y108" i="83" s="1"/>
  <c r="Z108" i="83" s="1"/>
  <c r="X129" i="83"/>
  <c r="Y129" i="83" s="1"/>
  <c r="Z129" i="83" s="1"/>
  <c r="X138" i="83"/>
  <c r="Y138" i="83" s="1"/>
  <c r="Z138" i="83" s="1"/>
  <c r="X101" i="83"/>
  <c r="Y101" i="83" s="1"/>
  <c r="Z101" i="83" s="1"/>
  <c r="X102" i="83"/>
  <c r="Y102" i="83" s="1"/>
  <c r="Z102" i="83" s="1"/>
  <c r="X144" i="83"/>
  <c r="Y144" i="83" s="1"/>
  <c r="Z144" i="83" s="1"/>
  <c r="X118" i="83"/>
  <c r="Y118" i="83" s="1"/>
  <c r="Z118" i="83" s="1"/>
  <c r="X126" i="83"/>
  <c r="Y126" i="83" s="1"/>
  <c r="Z126" i="83" s="1"/>
  <c r="X153" i="83"/>
  <c r="Y153" i="83" s="1"/>
  <c r="Z153" i="83" s="1"/>
  <c r="X160" i="83"/>
  <c r="Y160" i="83" s="1"/>
  <c r="Z160" i="83" s="1"/>
  <c r="X177" i="83"/>
  <c r="Y177" i="83" s="1"/>
  <c r="Z177" i="83" s="1"/>
  <c r="X116" i="83"/>
  <c r="Y116" i="83" s="1"/>
  <c r="Z116" i="83" s="1"/>
  <c r="X168" i="83"/>
  <c r="Y168" i="83" s="1"/>
  <c r="Z168" i="83" s="1"/>
  <c r="X137" i="83"/>
  <c r="Y137" i="83" s="1"/>
  <c r="Z137" i="83" s="1"/>
  <c r="X127" i="83"/>
  <c r="Y127" i="83" s="1"/>
  <c r="Z127" i="83" s="1"/>
  <c r="X105" i="83"/>
  <c r="Y105" i="83" s="1"/>
  <c r="Z105" i="83" s="1"/>
  <c r="X146" i="83"/>
  <c r="Y146" i="83" s="1"/>
  <c r="Z146" i="83" s="1"/>
  <c r="X132" i="83"/>
  <c r="Y132" i="83" s="1"/>
  <c r="Z132" i="83" s="1"/>
  <c r="X134" i="83"/>
  <c r="Y134" i="83" s="1"/>
  <c r="Z134" i="83" s="1"/>
  <c r="X103" i="83"/>
  <c r="Y103" i="83" s="1"/>
  <c r="Z103" i="83" s="1"/>
  <c r="X174" i="83"/>
  <c r="Y174" i="83" s="1"/>
  <c r="Z174" i="83" s="1"/>
  <c r="X175" i="83"/>
  <c r="Y175" i="83" s="1"/>
  <c r="Z175" i="83" s="1"/>
  <c r="X136" i="83"/>
  <c r="Y136" i="83" s="1"/>
  <c r="Z136" i="83" s="1"/>
  <c r="X159" i="83"/>
  <c r="Y159" i="83" s="1"/>
  <c r="Z159" i="83" s="1"/>
  <c r="X110" i="83"/>
  <c r="Y110" i="83" s="1"/>
  <c r="Z110" i="83" s="1"/>
  <c r="X142" i="83"/>
  <c r="Y142" i="83" s="1"/>
  <c r="Z142" i="83" s="1"/>
  <c r="L145" i="77"/>
  <c r="M145" i="77" s="1"/>
  <c r="N145" i="77" s="1"/>
  <c r="I201" i="75"/>
  <c r="L150" i="77"/>
  <c r="M150" i="77" s="1"/>
  <c r="N150" i="77" s="1"/>
  <c r="L144" i="77"/>
  <c r="M144" i="77" s="1"/>
  <c r="N144" i="77" s="1"/>
  <c r="X140" i="83"/>
  <c r="Y140" i="83" s="1"/>
  <c r="Z140" i="83" s="1"/>
  <c r="X124" i="83"/>
  <c r="Y124" i="83" s="1"/>
  <c r="Z124" i="83" s="1"/>
  <c r="G205" i="78"/>
  <c r="G204" i="76"/>
  <c r="L130" i="77"/>
  <c r="M130" i="77" s="1"/>
  <c r="N130" i="77" s="1"/>
  <c r="L137" i="77"/>
  <c r="M137" i="77" s="1"/>
  <c r="N137" i="77" s="1"/>
  <c r="L110" i="77"/>
  <c r="M110" i="77" s="1"/>
  <c r="N110" i="77" s="1"/>
  <c r="X155" i="83"/>
  <c r="Y155" i="83" s="1"/>
  <c r="Z155" i="83" s="1"/>
  <c r="X158" i="83"/>
  <c r="Y158" i="83" s="1"/>
  <c r="Z158" i="83" s="1"/>
  <c r="L154" i="77"/>
  <c r="M154" i="77" s="1"/>
  <c r="N154" i="77" s="1"/>
  <c r="L115" i="77"/>
  <c r="M115" i="77" s="1"/>
  <c r="N115" i="77" s="1"/>
  <c r="L106" i="77"/>
  <c r="M106" i="77" s="1"/>
  <c r="N106" i="77" s="1"/>
  <c r="L151" i="77"/>
  <c r="M151" i="77" s="1"/>
  <c r="N151" i="77" s="1"/>
  <c r="X164" i="83"/>
  <c r="Y164" i="83" s="1"/>
  <c r="Z164" i="83" s="1"/>
  <c r="X117" i="78"/>
  <c r="Y117" i="78" s="1"/>
  <c r="Z117" i="78" s="1"/>
  <c r="L168" i="75"/>
  <c r="M168" i="75" s="1"/>
  <c r="N168" i="75" s="1"/>
  <c r="L139" i="77"/>
  <c r="M139" i="77" s="1"/>
  <c r="N139" i="77" s="1"/>
  <c r="L163" i="77"/>
  <c r="M163" i="77" s="1"/>
  <c r="N163" i="77" s="1"/>
  <c r="X149" i="83"/>
  <c r="Y149" i="83" s="1"/>
  <c r="Z149" i="83" s="1"/>
  <c r="X104" i="83"/>
  <c r="Y104" i="83" s="1"/>
  <c r="Z104" i="83" s="1"/>
  <c r="L117" i="77"/>
  <c r="M117" i="77" s="1"/>
  <c r="N117" i="77" s="1"/>
  <c r="P178" i="75"/>
  <c r="Q178" i="75" s="1"/>
  <c r="R178" i="75" s="1"/>
  <c r="AO138" i="75"/>
  <c r="AO130" i="75"/>
  <c r="AO102" i="75"/>
  <c r="AB171" i="77"/>
  <c r="AC171" i="77" s="1"/>
  <c r="AD171" i="77" s="1"/>
  <c r="X136" i="75"/>
  <c r="Y136" i="75" s="1"/>
  <c r="Z136" i="75" s="1"/>
  <c r="AF143" i="83"/>
  <c r="AG143" i="83" s="1"/>
  <c r="AH143" i="83" s="1"/>
  <c r="AN146" i="75"/>
  <c r="AO114" i="75"/>
  <c r="X157" i="83"/>
  <c r="Y157" i="83" s="1"/>
  <c r="Z157" i="83" s="1"/>
  <c r="T147" i="78"/>
  <c r="U147" i="78" s="1"/>
  <c r="V147" i="78" s="1"/>
  <c r="X162" i="83"/>
  <c r="Y162" i="83" s="1"/>
  <c r="Z162" i="83" s="1"/>
  <c r="X166" i="77"/>
  <c r="Y166" i="77" s="1"/>
  <c r="Z166" i="77" s="1"/>
  <c r="X130" i="77"/>
  <c r="Y130" i="77" s="1"/>
  <c r="Z130" i="77" s="1"/>
  <c r="T151" i="78"/>
  <c r="U151" i="78" s="1"/>
  <c r="V151" i="78" s="1"/>
  <c r="X131" i="83"/>
  <c r="Y131" i="83" s="1"/>
  <c r="Z131" i="83" s="1"/>
  <c r="X178" i="83"/>
  <c r="Y178" i="83" s="1"/>
  <c r="Z178" i="83" s="1"/>
  <c r="X150" i="83"/>
  <c r="Y150" i="83" s="1"/>
  <c r="Z150" i="83" s="1"/>
  <c r="X114" i="83"/>
  <c r="Y114" i="83" s="1"/>
  <c r="Z114" i="83" s="1"/>
  <c r="X114" i="75"/>
  <c r="Y114" i="75" s="1"/>
  <c r="Z114" i="75" s="1"/>
  <c r="L141" i="77"/>
  <c r="M141" i="77" s="1"/>
  <c r="N141" i="77" s="1"/>
  <c r="X115" i="81"/>
  <c r="Y115" i="81" s="1"/>
  <c r="Z115" i="81" s="1"/>
  <c r="AN178" i="75"/>
  <c r="AN120" i="75"/>
  <c r="T97" i="81"/>
  <c r="U97" i="81" s="1"/>
  <c r="V97" i="81" s="1"/>
  <c r="AF102" i="83"/>
  <c r="AG102" i="83" s="1"/>
  <c r="AH102" i="83" s="1"/>
  <c r="AN139" i="75"/>
  <c r="T125" i="78"/>
  <c r="U125" i="78" s="1"/>
  <c r="V125" i="78" s="1"/>
  <c r="AJ113" i="81"/>
  <c r="AK113" i="81" s="1"/>
  <c r="AL113" i="81" s="1"/>
  <c r="AN176" i="75"/>
  <c r="AO123" i="75"/>
  <c r="T121" i="78"/>
  <c r="U121" i="78" s="1"/>
  <c r="V121" i="78" s="1"/>
  <c r="AF101" i="83"/>
  <c r="AG101" i="83" s="1"/>
  <c r="AH101" i="83" s="1"/>
  <c r="AF124" i="81"/>
  <c r="AG124" i="81" s="1"/>
  <c r="AH124" i="81" s="1"/>
  <c r="P96" i="82"/>
  <c r="Q96" i="82" s="1"/>
  <c r="R96" i="82" s="1"/>
  <c r="AJ98" i="78"/>
  <c r="AK98" i="78" s="1"/>
  <c r="AL98" i="78" s="1"/>
  <c r="X96" i="82"/>
  <c r="Y96" i="82" s="1"/>
  <c r="Z96" i="82" s="1"/>
  <c r="AO168" i="75"/>
  <c r="AN131" i="75"/>
  <c r="AN130" i="75"/>
  <c r="AJ110" i="75"/>
  <c r="AK110" i="75" s="1"/>
  <c r="AL110" i="75" s="1"/>
  <c r="P110" i="75"/>
  <c r="Q110" i="75" s="1"/>
  <c r="R110" i="75" s="1"/>
  <c r="I202" i="79"/>
  <c r="P144" i="79"/>
  <c r="Q144" i="79" s="1"/>
  <c r="R144" i="79" s="1"/>
  <c r="P167" i="79"/>
  <c r="Q167" i="79" s="1"/>
  <c r="R167" i="79" s="1"/>
  <c r="P102" i="79"/>
  <c r="Q102" i="79" s="1"/>
  <c r="R102" i="79" s="1"/>
  <c r="P174" i="79"/>
  <c r="Q174" i="79" s="1"/>
  <c r="R174" i="79" s="1"/>
  <c r="P107" i="79"/>
  <c r="Q107" i="79" s="1"/>
  <c r="R107" i="79" s="1"/>
  <c r="P124" i="79"/>
  <c r="Q124" i="79" s="1"/>
  <c r="R124" i="79" s="1"/>
  <c r="P159" i="79"/>
  <c r="Q159" i="79" s="1"/>
  <c r="R159" i="79" s="1"/>
  <c r="P121" i="79"/>
  <c r="Q121" i="79" s="1"/>
  <c r="R121" i="79" s="1"/>
  <c r="P115" i="79"/>
  <c r="Q115" i="79" s="1"/>
  <c r="R115" i="79" s="1"/>
  <c r="P132" i="79"/>
  <c r="Q132" i="79" s="1"/>
  <c r="R132" i="79" s="1"/>
  <c r="P143" i="79"/>
  <c r="Q143" i="79" s="1"/>
  <c r="R143" i="79" s="1"/>
  <c r="P151" i="79"/>
  <c r="Q151" i="79" s="1"/>
  <c r="R151" i="79" s="1"/>
  <c r="P169" i="79"/>
  <c r="Q169" i="79" s="1"/>
  <c r="R169" i="79" s="1"/>
  <c r="P112" i="79"/>
  <c r="Q112" i="79" s="1"/>
  <c r="R112" i="79" s="1"/>
  <c r="P171" i="79"/>
  <c r="Q171" i="79" s="1"/>
  <c r="R171" i="79" s="1"/>
  <c r="P122" i="79"/>
  <c r="Q122" i="79" s="1"/>
  <c r="R122" i="79" s="1"/>
  <c r="P178" i="79"/>
  <c r="Q178" i="79" s="1"/>
  <c r="R178" i="79" s="1"/>
  <c r="P106" i="79"/>
  <c r="Q106" i="79" s="1"/>
  <c r="R106" i="79" s="1"/>
  <c r="P113" i="79"/>
  <c r="Q113" i="79" s="1"/>
  <c r="R113" i="79" s="1"/>
  <c r="P128" i="79"/>
  <c r="Q128" i="79" s="1"/>
  <c r="R128" i="79" s="1"/>
  <c r="P136" i="79"/>
  <c r="Q136" i="79" s="1"/>
  <c r="R136" i="79" s="1"/>
  <c r="P163" i="79"/>
  <c r="Q163" i="79" s="1"/>
  <c r="R163" i="79" s="1"/>
  <c r="P152" i="79"/>
  <c r="Q152" i="79" s="1"/>
  <c r="R152" i="79" s="1"/>
  <c r="P140" i="79"/>
  <c r="Q140" i="79" s="1"/>
  <c r="R140" i="79" s="1"/>
  <c r="P123" i="79"/>
  <c r="Q123" i="79" s="1"/>
  <c r="R123" i="79" s="1"/>
  <c r="X139" i="78"/>
  <c r="Y139" i="78" s="1"/>
  <c r="Z139" i="78" s="1"/>
  <c r="AO154" i="75"/>
  <c r="X142" i="78"/>
  <c r="Y142" i="78" s="1"/>
  <c r="Z142" i="78" s="1"/>
  <c r="U204" i="78"/>
  <c r="X106" i="78"/>
  <c r="Y106" i="78" s="1"/>
  <c r="Z106" i="78" s="1"/>
  <c r="I204" i="76"/>
  <c r="M202" i="77"/>
  <c r="X165" i="77"/>
  <c r="Y165" i="77" s="1"/>
  <c r="Z165" i="77" s="1"/>
  <c r="X106" i="77"/>
  <c r="Y106" i="77" s="1"/>
  <c r="Z106" i="77" s="1"/>
  <c r="X119" i="77"/>
  <c r="Y119" i="77" s="1"/>
  <c r="Z119" i="77" s="1"/>
  <c r="X143" i="77"/>
  <c r="Y143" i="77" s="1"/>
  <c r="Z143" i="77" s="1"/>
  <c r="X135" i="77"/>
  <c r="Y135" i="77" s="1"/>
  <c r="Z135" i="77" s="1"/>
  <c r="X149" i="77"/>
  <c r="Y149" i="77" s="1"/>
  <c r="Z149" i="77" s="1"/>
  <c r="X144" i="77"/>
  <c r="Y144" i="77" s="1"/>
  <c r="Z144" i="77" s="1"/>
  <c r="X177" i="77"/>
  <c r="Y177" i="77" s="1"/>
  <c r="Z177" i="77" s="1"/>
  <c r="X160" i="77"/>
  <c r="Y160" i="77" s="1"/>
  <c r="Z160" i="77" s="1"/>
  <c r="X175" i="77"/>
  <c r="Y175" i="77" s="1"/>
  <c r="Z175" i="77" s="1"/>
  <c r="X132" i="77"/>
  <c r="Y132" i="77" s="1"/>
  <c r="Z132" i="77" s="1"/>
  <c r="X150" i="77"/>
  <c r="Y150" i="77" s="1"/>
  <c r="Z150" i="77" s="1"/>
  <c r="X156" i="77"/>
  <c r="Y156" i="77" s="1"/>
  <c r="Z156" i="77" s="1"/>
  <c r="X122" i="77"/>
  <c r="Y122" i="77" s="1"/>
  <c r="Z122" i="77" s="1"/>
  <c r="X154" i="77"/>
  <c r="Y154" i="77" s="1"/>
  <c r="Z154" i="77" s="1"/>
  <c r="X114" i="77"/>
  <c r="Y114" i="77" s="1"/>
  <c r="Z114" i="77" s="1"/>
  <c r="X118" i="77"/>
  <c r="Y118" i="77" s="1"/>
  <c r="Z118" i="77" s="1"/>
  <c r="X153" i="77"/>
  <c r="Y153" i="77" s="1"/>
  <c r="Z153" i="77" s="1"/>
  <c r="X127" i="77"/>
  <c r="Y127" i="77" s="1"/>
  <c r="Z127" i="77" s="1"/>
  <c r="X128" i="77"/>
  <c r="Y128" i="77" s="1"/>
  <c r="Z128" i="77" s="1"/>
  <c r="X113" i="77"/>
  <c r="Y113" i="77" s="1"/>
  <c r="Z113" i="77" s="1"/>
  <c r="X126" i="77"/>
  <c r="Y126" i="77" s="1"/>
  <c r="Z126" i="77" s="1"/>
  <c r="X111" i="77"/>
  <c r="Y111" i="77" s="1"/>
  <c r="Z111" i="77" s="1"/>
  <c r="X159" i="77"/>
  <c r="Y159" i="77" s="1"/>
  <c r="Z159" i="77" s="1"/>
  <c r="X167" i="77"/>
  <c r="Y167" i="77" s="1"/>
  <c r="Z167" i="77" s="1"/>
  <c r="X148" i="77"/>
  <c r="Y148" i="77" s="1"/>
  <c r="Z148" i="77" s="1"/>
  <c r="X117" i="77"/>
  <c r="Y117" i="77" s="1"/>
  <c r="Z117" i="77" s="1"/>
  <c r="X164" i="77"/>
  <c r="Y164" i="77" s="1"/>
  <c r="Z164" i="77" s="1"/>
  <c r="X173" i="77"/>
  <c r="Y173" i="77" s="1"/>
  <c r="Z173" i="77" s="1"/>
  <c r="X109" i="77"/>
  <c r="Y109" i="77" s="1"/>
  <c r="Z109" i="77" s="1"/>
  <c r="X104" i="77"/>
  <c r="Y104" i="77" s="1"/>
  <c r="Z104" i="77" s="1"/>
  <c r="X158" i="77"/>
  <c r="Y158" i="77" s="1"/>
  <c r="Z158" i="77" s="1"/>
  <c r="X103" i="77"/>
  <c r="Y103" i="77" s="1"/>
  <c r="Z103" i="77" s="1"/>
  <c r="X107" i="77"/>
  <c r="Y107" i="77" s="1"/>
  <c r="Z107" i="77" s="1"/>
  <c r="X152" i="78"/>
  <c r="Y152" i="78" s="1"/>
  <c r="Z152" i="78" s="1"/>
  <c r="AN126" i="75"/>
  <c r="I202" i="82"/>
  <c r="I207" i="82" s="1"/>
  <c r="P145" i="82"/>
  <c r="Q145" i="82" s="1"/>
  <c r="R145" i="82" s="1"/>
  <c r="P167" i="82"/>
  <c r="Q167" i="82" s="1"/>
  <c r="R167" i="82" s="1"/>
  <c r="P148" i="82"/>
  <c r="Q148" i="82" s="1"/>
  <c r="R148" i="82" s="1"/>
  <c r="X108" i="77"/>
  <c r="Y108" i="77" s="1"/>
  <c r="Z108" i="77" s="1"/>
  <c r="X142" i="77"/>
  <c r="Y142" i="77" s="1"/>
  <c r="Z142" i="77" s="1"/>
  <c r="X130" i="78"/>
  <c r="Y130" i="78" s="1"/>
  <c r="Z130" i="78" s="1"/>
  <c r="Q202" i="78"/>
  <c r="AF164" i="78"/>
  <c r="AG164" i="78" s="1"/>
  <c r="AH164" i="78" s="1"/>
  <c r="AN168" i="81"/>
  <c r="AO168" i="81" s="1"/>
  <c r="AP168" i="81" s="1"/>
  <c r="X123" i="77"/>
  <c r="Y123" i="77" s="1"/>
  <c r="Z123" i="77" s="1"/>
  <c r="P116" i="79"/>
  <c r="Q116" i="79" s="1"/>
  <c r="R116" i="79" s="1"/>
  <c r="P133" i="79"/>
  <c r="Q133" i="79" s="1"/>
  <c r="R133" i="79" s="1"/>
  <c r="P133" i="75"/>
  <c r="Q133" i="75" s="1"/>
  <c r="R133" i="75" s="1"/>
  <c r="X133" i="78"/>
  <c r="Y133" i="78" s="1"/>
  <c r="Z133" i="78" s="1"/>
  <c r="X169" i="78"/>
  <c r="Y169" i="78" s="1"/>
  <c r="Z169" i="78" s="1"/>
  <c r="X143" i="78"/>
  <c r="Y143" i="78" s="1"/>
  <c r="Z143" i="78" s="1"/>
  <c r="X155" i="78"/>
  <c r="Y155" i="78" s="1"/>
  <c r="Z155" i="78" s="1"/>
  <c r="X103" i="78"/>
  <c r="Y103" i="78" s="1"/>
  <c r="Z103" i="78" s="1"/>
  <c r="X174" i="78"/>
  <c r="Y174" i="78" s="1"/>
  <c r="Z174" i="78" s="1"/>
  <c r="X136" i="78"/>
  <c r="Y136" i="78" s="1"/>
  <c r="Z136" i="78" s="1"/>
  <c r="X153" i="78"/>
  <c r="Y153" i="78" s="1"/>
  <c r="Z153" i="78" s="1"/>
  <c r="X128" i="78"/>
  <c r="Y128" i="78" s="1"/>
  <c r="Z128" i="78" s="1"/>
  <c r="X119" i="78"/>
  <c r="Y119" i="78" s="1"/>
  <c r="Z119" i="78" s="1"/>
  <c r="X156" i="78"/>
  <c r="Y156" i="78" s="1"/>
  <c r="Z156" i="78" s="1"/>
  <c r="X167" i="78"/>
  <c r="Y167" i="78" s="1"/>
  <c r="Z167" i="78" s="1"/>
  <c r="X114" i="78"/>
  <c r="Y114" i="78" s="1"/>
  <c r="Z114" i="78" s="1"/>
  <c r="X176" i="78"/>
  <c r="Y176" i="78" s="1"/>
  <c r="Z176" i="78" s="1"/>
  <c r="X140" i="78"/>
  <c r="Y140" i="78" s="1"/>
  <c r="Z140" i="78" s="1"/>
  <c r="X107" i="78"/>
  <c r="Y107" i="78" s="1"/>
  <c r="Z107" i="78" s="1"/>
  <c r="X113" i="78"/>
  <c r="Y113" i="78" s="1"/>
  <c r="Z113" i="78" s="1"/>
  <c r="X168" i="78"/>
  <c r="Y168" i="78" s="1"/>
  <c r="Z168" i="78" s="1"/>
  <c r="X116" i="78"/>
  <c r="Y116" i="78" s="1"/>
  <c r="Z116" i="78" s="1"/>
  <c r="X141" i="78"/>
  <c r="Y141" i="78" s="1"/>
  <c r="Z141" i="78" s="1"/>
  <c r="X144" i="78"/>
  <c r="Y144" i="78" s="1"/>
  <c r="Z144" i="78" s="1"/>
  <c r="M205" i="78"/>
  <c r="X108" i="78"/>
  <c r="Y108" i="78" s="1"/>
  <c r="Z108" i="78" s="1"/>
  <c r="X165" i="78"/>
  <c r="Y165" i="78" s="1"/>
  <c r="Z165" i="78" s="1"/>
  <c r="X138" i="78"/>
  <c r="Y138" i="78" s="1"/>
  <c r="Z138" i="78" s="1"/>
  <c r="X172" i="78"/>
  <c r="Y172" i="78" s="1"/>
  <c r="Z172" i="78" s="1"/>
  <c r="X147" i="78"/>
  <c r="Y147" i="78" s="1"/>
  <c r="Z147" i="78" s="1"/>
  <c r="X145" i="78"/>
  <c r="Y145" i="78" s="1"/>
  <c r="Z145" i="78" s="1"/>
  <c r="X161" i="78"/>
  <c r="Y161" i="78" s="1"/>
  <c r="Z161" i="78" s="1"/>
  <c r="X120" i="78"/>
  <c r="Y120" i="78" s="1"/>
  <c r="Z120" i="78" s="1"/>
  <c r="X178" i="78"/>
  <c r="Y178" i="78" s="1"/>
  <c r="Z178" i="78" s="1"/>
  <c r="X137" i="78"/>
  <c r="Y137" i="78" s="1"/>
  <c r="Z137" i="78" s="1"/>
  <c r="X157" i="78"/>
  <c r="Y157" i="78" s="1"/>
  <c r="Z157" i="78" s="1"/>
  <c r="X148" i="78"/>
  <c r="Y148" i="78" s="1"/>
  <c r="Z148" i="78" s="1"/>
  <c r="X129" i="78"/>
  <c r="Y129" i="78" s="1"/>
  <c r="Z129" i="78" s="1"/>
  <c r="X121" i="78"/>
  <c r="Y121" i="78" s="1"/>
  <c r="Z121" i="78" s="1"/>
  <c r="X163" i="78"/>
  <c r="Y163" i="78" s="1"/>
  <c r="Z163" i="78" s="1"/>
  <c r="X124" i="78"/>
  <c r="Y124" i="78" s="1"/>
  <c r="Z124" i="78" s="1"/>
  <c r="X158" i="78"/>
  <c r="Y158" i="78" s="1"/>
  <c r="Z158" i="78" s="1"/>
  <c r="X162" i="78"/>
  <c r="Y162" i="78" s="1"/>
  <c r="Z162" i="78" s="1"/>
  <c r="X131" i="78"/>
  <c r="Y131" i="78" s="1"/>
  <c r="Z131" i="78" s="1"/>
  <c r="X154" i="78"/>
  <c r="Y154" i="78" s="1"/>
  <c r="Z154" i="78" s="1"/>
  <c r="X112" i="78"/>
  <c r="Y112" i="78" s="1"/>
  <c r="Z112" i="78" s="1"/>
  <c r="X150" i="78"/>
  <c r="Y150" i="78" s="1"/>
  <c r="Z150" i="78" s="1"/>
  <c r="X125" i="78"/>
  <c r="Y125" i="78" s="1"/>
  <c r="Z125" i="78" s="1"/>
  <c r="O203" i="75"/>
  <c r="AJ155" i="75"/>
  <c r="AK155" i="75" s="1"/>
  <c r="AL155" i="75" s="1"/>
  <c r="P155" i="75"/>
  <c r="Q155" i="75" s="1"/>
  <c r="R155" i="75" s="1"/>
  <c r="X163" i="77"/>
  <c r="Y163" i="77" s="1"/>
  <c r="Z163" i="77" s="1"/>
  <c r="X129" i="77"/>
  <c r="Y129" i="77" s="1"/>
  <c r="Z129" i="77" s="1"/>
  <c r="X102" i="77"/>
  <c r="Y102" i="77" s="1"/>
  <c r="Z102" i="77" s="1"/>
  <c r="P158" i="75"/>
  <c r="Q158" i="75" s="1"/>
  <c r="R158" i="75" s="1"/>
  <c r="P141" i="75"/>
  <c r="Q141" i="75" s="1"/>
  <c r="R141" i="75" s="1"/>
  <c r="P153" i="75"/>
  <c r="Q153" i="75" s="1"/>
  <c r="R153" i="75" s="1"/>
  <c r="P146" i="75"/>
  <c r="Q146" i="75" s="1"/>
  <c r="R146" i="75" s="1"/>
  <c r="AO146" i="75"/>
  <c r="AO158" i="75"/>
  <c r="P114" i="75"/>
  <c r="Q114" i="75" s="1"/>
  <c r="R114" i="75" s="1"/>
  <c r="P102" i="75"/>
  <c r="Q102" i="75" s="1"/>
  <c r="R102" i="75" s="1"/>
  <c r="P148" i="79"/>
  <c r="Q148" i="79" s="1"/>
  <c r="R148" i="79" s="1"/>
  <c r="I202" i="75"/>
  <c r="P108" i="75"/>
  <c r="Q108" i="75" s="1"/>
  <c r="R108" i="75" s="1"/>
  <c r="P177" i="75"/>
  <c r="Q177" i="75" s="1"/>
  <c r="R177" i="75" s="1"/>
  <c r="P115" i="75"/>
  <c r="Q115" i="75" s="1"/>
  <c r="R115" i="75" s="1"/>
  <c r="P172" i="75"/>
  <c r="Q172" i="75" s="1"/>
  <c r="R172" i="75" s="1"/>
  <c r="P154" i="75"/>
  <c r="Q154" i="75" s="1"/>
  <c r="R154" i="75" s="1"/>
  <c r="P101" i="75"/>
  <c r="Q101" i="75" s="1"/>
  <c r="R101" i="75" s="1"/>
  <c r="P165" i="75"/>
  <c r="Q165" i="75" s="1"/>
  <c r="R165" i="75" s="1"/>
  <c r="P143" i="75"/>
  <c r="Q143" i="75" s="1"/>
  <c r="R143" i="75" s="1"/>
  <c r="P159" i="75"/>
  <c r="Q159" i="75" s="1"/>
  <c r="R159" i="75" s="1"/>
  <c r="P173" i="75"/>
  <c r="Q173" i="75" s="1"/>
  <c r="R173" i="75" s="1"/>
  <c r="P161" i="75"/>
  <c r="Q161" i="75" s="1"/>
  <c r="R161" i="75" s="1"/>
  <c r="P138" i="75"/>
  <c r="Q138" i="75" s="1"/>
  <c r="R138" i="75" s="1"/>
  <c r="P151" i="75"/>
  <c r="Q151" i="75" s="1"/>
  <c r="R151" i="75" s="1"/>
  <c r="P176" i="75"/>
  <c r="Q176" i="75" s="1"/>
  <c r="R176" i="75" s="1"/>
  <c r="P170" i="75"/>
  <c r="Q170" i="75" s="1"/>
  <c r="R170" i="75" s="1"/>
  <c r="P127" i="75"/>
  <c r="Q127" i="75" s="1"/>
  <c r="R127" i="75" s="1"/>
  <c r="P111" i="75"/>
  <c r="Q111" i="75" s="1"/>
  <c r="R111" i="75" s="1"/>
  <c r="P125" i="75"/>
  <c r="Q125" i="75" s="1"/>
  <c r="R125" i="75" s="1"/>
  <c r="P112" i="75"/>
  <c r="Q112" i="75" s="1"/>
  <c r="R112" i="75" s="1"/>
  <c r="P137" i="75"/>
  <c r="Q137" i="75" s="1"/>
  <c r="R137" i="75" s="1"/>
  <c r="P163" i="75"/>
  <c r="Q163" i="75" s="1"/>
  <c r="R163" i="75" s="1"/>
  <c r="P117" i="75"/>
  <c r="Q117" i="75" s="1"/>
  <c r="R117" i="75" s="1"/>
  <c r="P171" i="75"/>
  <c r="Q171" i="75" s="1"/>
  <c r="R171" i="75" s="1"/>
  <c r="P130" i="75"/>
  <c r="Q130" i="75" s="1"/>
  <c r="R130" i="75" s="1"/>
  <c r="P160" i="75"/>
  <c r="Q160" i="75" s="1"/>
  <c r="R160" i="75" s="1"/>
  <c r="P148" i="75"/>
  <c r="Q148" i="75" s="1"/>
  <c r="R148" i="75" s="1"/>
  <c r="P164" i="75"/>
  <c r="Q164" i="75" s="1"/>
  <c r="R164" i="75" s="1"/>
  <c r="P132" i="75"/>
  <c r="Q132" i="75" s="1"/>
  <c r="R132" i="75" s="1"/>
  <c r="P121" i="75"/>
  <c r="Q121" i="75" s="1"/>
  <c r="R121" i="75" s="1"/>
  <c r="P136" i="75"/>
  <c r="Q136" i="75" s="1"/>
  <c r="R136" i="75" s="1"/>
  <c r="P145" i="75"/>
  <c r="Q145" i="75" s="1"/>
  <c r="R145" i="75" s="1"/>
  <c r="P169" i="75"/>
  <c r="Q169" i="75" s="1"/>
  <c r="R169" i="75" s="1"/>
  <c r="P167" i="75"/>
  <c r="Q167" i="75" s="1"/>
  <c r="R167" i="75" s="1"/>
  <c r="P128" i="75"/>
  <c r="Q128" i="75" s="1"/>
  <c r="R128" i="75" s="1"/>
  <c r="P134" i="75"/>
  <c r="Q134" i="75" s="1"/>
  <c r="R134" i="75" s="1"/>
  <c r="P140" i="75"/>
  <c r="Q140" i="75" s="1"/>
  <c r="R140" i="75" s="1"/>
  <c r="P113" i="75"/>
  <c r="Q113" i="75" s="1"/>
  <c r="R113" i="75" s="1"/>
  <c r="P105" i="75"/>
  <c r="Q105" i="75" s="1"/>
  <c r="R105" i="75" s="1"/>
  <c r="P106" i="75"/>
  <c r="Q106" i="75" s="1"/>
  <c r="R106" i="75" s="1"/>
  <c r="X146" i="77"/>
  <c r="Y146" i="77" s="1"/>
  <c r="Z146" i="77" s="1"/>
  <c r="P125" i="79"/>
  <c r="Q125" i="79" s="1"/>
  <c r="R125" i="79" s="1"/>
  <c r="P161" i="79"/>
  <c r="Q161" i="79" s="1"/>
  <c r="R161" i="79" s="1"/>
  <c r="P142" i="75"/>
  <c r="Q142" i="75" s="1"/>
  <c r="R142" i="75" s="1"/>
  <c r="P135" i="75"/>
  <c r="Q135" i="75" s="1"/>
  <c r="R135" i="75" s="1"/>
  <c r="P162" i="79"/>
  <c r="Q162" i="79" s="1"/>
  <c r="R162" i="79" s="1"/>
  <c r="P146" i="79"/>
  <c r="Q146" i="79" s="1"/>
  <c r="R146" i="79" s="1"/>
  <c r="P109" i="79"/>
  <c r="Q109" i="79" s="1"/>
  <c r="R109" i="79" s="1"/>
  <c r="P118" i="75"/>
  <c r="Q118" i="75" s="1"/>
  <c r="R118" i="75" s="1"/>
  <c r="AB109" i="75"/>
  <c r="AC109" i="75" s="1"/>
  <c r="AD109" i="75" s="1"/>
  <c r="P124" i="75"/>
  <c r="Q124" i="75" s="1"/>
  <c r="R124" i="75" s="1"/>
  <c r="U203" i="81"/>
  <c r="AN117" i="81"/>
  <c r="AO117" i="81" s="1"/>
  <c r="AP117" i="81" s="1"/>
  <c r="AN120" i="81"/>
  <c r="AO120" i="81" s="1"/>
  <c r="AP120" i="81" s="1"/>
  <c r="AN178" i="81"/>
  <c r="AO178" i="81" s="1"/>
  <c r="AP178" i="81" s="1"/>
  <c r="AN131" i="81"/>
  <c r="AO131" i="81" s="1"/>
  <c r="AP131" i="81" s="1"/>
  <c r="AN138" i="81"/>
  <c r="AO138" i="81" s="1"/>
  <c r="AP138" i="81" s="1"/>
  <c r="AN161" i="81"/>
  <c r="AO161" i="81" s="1"/>
  <c r="AP161" i="81" s="1"/>
  <c r="AN159" i="81"/>
  <c r="AO159" i="81" s="1"/>
  <c r="AP159" i="81" s="1"/>
  <c r="AN115" i="81"/>
  <c r="AO115" i="81" s="1"/>
  <c r="AP115" i="81" s="1"/>
  <c r="AN148" i="81"/>
  <c r="AO148" i="81" s="1"/>
  <c r="AP148" i="81" s="1"/>
  <c r="AN104" i="81"/>
  <c r="AO104" i="81" s="1"/>
  <c r="AP104" i="81" s="1"/>
  <c r="AN156" i="81"/>
  <c r="AO156" i="81" s="1"/>
  <c r="AP156" i="81" s="1"/>
  <c r="AN151" i="81"/>
  <c r="AO151" i="81" s="1"/>
  <c r="AP151" i="81" s="1"/>
  <c r="AN165" i="81"/>
  <c r="AO165" i="81" s="1"/>
  <c r="AP165" i="81" s="1"/>
  <c r="AN125" i="81"/>
  <c r="AO125" i="81" s="1"/>
  <c r="AP125" i="81" s="1"/>
  <c r="AN102" i="81"/>
  <c r="AO102" i="81" s="1"/>
  <c r="AP102" i="81" s="1"/>
  <c r="AN167" i="81"/>
  <c r="AO167" i="81" s="1"/>
  <c r="AP167" i="81" s="1"/>
  <c r="AN150" i="81"/>
  <c r="AO150" i="81" s="1"/>
  <c r="AP150" i="81" s="1"/>
  <c r="AN170" i="81"/>
  <c r="AO170" i="81" s="1"/>
  <c r="AP170" i="81" s="1"/>
  <c r="AN130" i="81"/>
  <c r="AO130" i="81" s="1"/>
  <c r="AP130" i="81" s="1"/>
  <c r="AN160" i="81"/>
  <c r="AO160" i="81" s="1"/>
  <c r="AP160" i="81" s="1"/>
  <c r="AN105" i="81"/>
  <c r="AO105" i="81" s="1"/>
  <c r="AP105" i="81" s="1"/>
  <c r="AN116" i="81"/>
  <c r="AO116" i="81" s="1"/>
  <c r="AP116" i="81" s="1"/>
  <c r="AN147" i="81"/>
  <c r="AO147" i="81" s="1"/>
  <c r="AP147" i="81" s="1"/>
  <c r="AN146" i="81"/>
  <c r="AO146" i="81" s="1"/>
  <c r="AP146" i="81" s="1"/>
  <c r="AN174" i="81"/>
  <c r="AO174" i="81" s="1"/>
  <c r="AP174" i="81" s="1"/>
  <c r="AN133" i="81"/>
  <c r="AO133" i="81" s="1"/>
  <c r="AP133" i="81" s="1"/>
  <c r="AN163" i="81"/>
  <c r="AO163" i="81" s="1"/>
  <c r="AP163" i="81" s="1"/>
  <c r="AN139" i="81"/>
  <c r="AO139" i="81" s="1"/>
  <c r="AP139" i="81" s="1"/>
  <c r="AN101" i="81"/>
  <c r="AO101" i="81" s="1"/>
  <c r="AP101" i="81" s="1"/>
  <c r="AN154" i="81"/>
  <c r="AO154" i="81" s="1"/>
  <c r="AP154" i="81" s="1"/>
  <c r="AN122" i="81"/>
  <c r="AO122" i="81" s="1"/>
  <c r="AP122" i="81" s="1"/>
  <c r="AN176" i="81"/>
  <c r="AO176" i="81" s="1"/>
  <c r="AP176" i="81" s="1"/>
  <c r="AN177" i="81"/>
  <c r="AO177" i="81" s="1"/>
  <c r="AP177" i="81" s="1"/>
  <c r="AN158" i="81"/>
  <c r="AO158" i="81" s="1"/>
  <c r="AP158" i="81" s="1"/>
  <c r="AN108" i="81"/>
  <c r="AO108" i="81" s="1"/>
  <c r="AP108" i="81" s="1"/>
  <c r="AN175" i="81"/>
  <c r="AO175" i="81" s="1"/>
  <c r="AP175" i="81" s="1"/>
  <c r="AN113" i="81"/>
  <c r="AO113" i="81" s="1"/>
  <c r="AP113" i="81" s="1"/>
  <c r="AN112" i="81"/>
  <c r="AO112" i="81" s="1"/>
  <c r="AP112" i="81" s="1"/>
  <c r="AN110" i="81"/>
  <c r="AO110" i="81" s="1"/>
  <c r="AP110" i="81" s="1"/>
  <c r="AN119" i="81"/>
  <c r="AO119" i="81" s="1"/>
  <c r="AP119" i="81" s="1"/>
  <c r="AN135" i="81"/>
  <c r="AO135" i="81" s="1"/>
  <c r="AP135" i="81" s="1"/>
  <c r="AN121" i="81"/>
  <c r="AO121" i="81" s="1"/>
  <c r="AP121" i="81" s="1"/>
  <c r="AN107" i="81"/>
  <c r="AO107" i="81" s="1"/>
  <c r="AP107" i="81" s="1"/>
  <c r="AN114" i="81"/>
  <c r="AO114" i="81" s="1"/>
  <c r="AP114" i="81" s="1"/>
  <c r="AN111" i="81"/>
  <c r="AO111" i="81" s="1"/>
  <c r="AP111" i="81" s="1"/>
  <c r="AN106" i="81"/>
  <c r="AO106" i="81" s="1"/>
  <c r="AP106" i="81" s="1"/>
  <c r="AN128" i="81"/>
  <c r="AO128" i="81" s="1"/>
  <c r="AP128" i="81" s="1"/>
  <c r="AN145" i="81"/>
  <c r="AO145" i="81" s="1"/>
  <c r="AP145" i="81" s="1"/>
  <c r="AN143" i="81"/>
  <c r="AO143" i="81" s="1"/>
  <c r="AP143" i="81" s="1"/>
  <c r="AN136" i="81"/>
  <c r="AO136" i="81" s="1"/>
  <c r="AP136" i="81" s="1"/>
  <c r="AN157" i="81"/>
  <c r="AO157" i="81" s="1"/>
  <c r="AP157" i="81" s="1"/>
  <c r="AN118" i="81"/>
  <c r="AO118" i="81" s="1"/>
  <c r="AP118" i="81" s="1"/>
  <c r="AN123" i="81"/>
  <c r="AO123" i="81" s="1"/>
  <c r="AP123" i="81" s="1"/>
  <c r="AN173" i="81"/>
  <c r="AO173" i="81" s="1"/>
  <c r="AP173" i="81" s="1"/>
  <c r="AN164" i="81"/>
  <c r="AO164" i="81" s="1"/>
  <c r="AP164" i="81" s="1"/>
  <c r="AN134" i="81"/>
  <c r="AO134" i="81" s="1"/>
  <c r="AP134" i="81" s="1"/>
  <c r="X125" i="77"/>
  <c r="Y125" i="77" s="1"/>
  <c r="Z125" i="77" s="1"/>
  <c r="X151" i="77"/>
  <c r="Y151" i="77" s="1"/>
  <c r="Z151" i="77" s="1"/>
  <c r="P157" i="75"/>
  <c r="Q157" i="75" s="1"/>
  <c r="R157" i="75" s="1"/>
  <c r="P168" i="75"/>
  <c r="Q168" i="75" s="1"/>
  <c r="R168" i="75" s="1"/>
  <c r="AN152" i="81"/>
  <c r="AO152" i="81" s="1"/>
  <c r="AP152" i="81" s="1"/>
  <c r="P139" i="82"/>
  <c r="Q139" i="82" s="1"/>
  <c r="R139" i="82" s="1"/>
  <c r="X132" i="78"/>
  <c r="Y132" i="78" s="1"/>
  <c r="Z132" i="78" s="1"/>
  <c r="S205" i="81"/>
  <c r="X115" i="78"/>
  <c r="Y115" i="78" s="1"/>
  <c r="Z115" i="78" s="1"/>
  <c r="AN153" i="81"/>
  <c r="AO153" i="81" s="1"/>
  <c r="AP153" i="81" s="1"/>
  <c r="P100" i="78"/>
  <c r="Q100" i="78" s="1"/>
  <c r="R100" i="78" s="1"/>
  <c r="P125" i="78"/>
  <c r="Q125" i="78" s="1"/>
  <c r="R125" i="78" s="1"/>
  <c r="P132" i="78"/>
  <c r="Q132" i="78" s="1"/>
  <c r="R132" i="78" s="1"/>
  <c r="P96" i="78"/>
  <c r="Q96" i="78" s="1"/>
  <c r="R96" i="78" s="1"/>
  <c r="P98" i="78"/>
  <c r="Q98" i="78" s="1"/>
  <c r="R98" i="78" s="1"/>
  <c r="P129" i="78"/>
  <c r="Q129" i="78" s="1"/>
  <c r="R129" i="78" s="1"/>
  <c r="I201" i="78"/>
  <c r="P162" i="78"/>
  <c r="Q162" i="78" s="1"/>
  <c r="R162" i="78" s="1"/>
  <c r="AB152" i="78"/>
  <c r="AC152" i="78" s="1"/>
  <c r="AD152" i="78" s="1"/>
  <c r="O203" i="78"/>
  <c r="BI79" i="94"/>
  <c r="AN166" i="81"/>
  <c r="AO166" i="81" s="1"/>
  <c r="AP166" i="81" s="1"/>
  <c r="Q201" i="82"/>
  <c r="AF149" i="82"/>
  <c r="AG149" i="82" s="1"/>
  <c r="AH149" i="82" s="1"/>
  <c r="AF97" i="82"/>
  <c r="AG97" i="82" s="1"/>
  <c r="AH97" i="82" s="1"/>
  <c r="AF142" i="82"/>
  <c r="AG142" i="82" s="1"/>
  <c r="AH142" i="82" s="1"/>
  <c r="AF99" i="82"/>
  <c r="AG99" i="82" s="1"/>
  <c r="AH99" i="82" s="1"/>
  <c r="AJ131" i="81"/>
  <c r="AK131" i="81" s="1"/>
  <c r="AL131" i="81" s="1"/>
  <c r="P112" i="82"/>
  <c r="Q112" i="82" s="1"/>
  <c r="R112" i="82" s="1"/>
  <c r="AJ132" i="81"/>
  <c r="AK132" i="81" s="1"/>
  <c r="AL132" i="81" s="1"/>
  <c r="AJ171" i="81"/>
  <c r="AK171" i="81" s="1"/>
  <c r="AL171" i="81" s="1"/>
  <c r="AJ114" i="81"/>
  <c r="AK114" i="81" s="1"/>
  <c r="AL114" i="81" s="1"/>
  <c r="AJ149" i="81"/>
  <c r="AK149" i="81" s="1"/>
  <c r="AL149" i="81" s="1"/>
  <c r="AJ158" i="81"/>
  <c r="AK158" i="81" s="1"/>
  <c r="AL158" i="81" s="1"/>
  <c r="AJ110" i="81"/>
  <c r="AK110" i="81" s="1"/>
  <c r="AL110" i="81" s="1"/>
  <c r="AJ157" i="81"/>
  <c r="AK157" i="81" s="1"/>
  <c r="AL157" i="81" s="1"/>
  <c r="AJ116" i="81"/>
  <c r="AK116" i="81" s="1"/>
  <c r="AL116" i="81" s="1"/>
  <c r="AJ130" i="81"/>
  <c r="AK130" i="81" s="1"/>
  <c r="AL130" i="81" s="1"/>
  <c r="AJ145" i="81"/>
  <c r="AK145" i="81" s="1"/>
  <c r="AL145" i="81" s="1"/>
  <c r="S202" i="81"/>
  <c r="AJ134" i="81"/>
  <c r="AK134" i="81" s="1"/>
  <c r="AL134" i="81" s="1"/>
  <c r="AJ138" i="81"/>
  <c r="AK138" i="81" s="1"/>
  <c r="AL138" i="81" s="1"/>
  <c r="AJ124" i="81"/>
  <c r="AK124" i="81" s="1"/>
  <c r="AL124" i="81" s="1"/>
  <c r="AJ115" i="81"/>
  <c r="AK115" i="81" s="1"/>
  <c r="AL115" i="81" s="1"/>
  <c r="AJ123" i="81"/>
  <c r="AK123" i="81" s="1"/>
  <c r="AL123" i="81" s="1"/>
  <c r="AJ148" i="81"/>
  <c r="AK148" i="81" s="1"/>
  <c r="AL148" i="81" s="1"/>
  <c r="AJ133" i="81"/>
  <c r="AK133" i="81" s="1"/>
  <c r="AL133" i="81" s="1"/>
  <c r="AJ102" i="81"/>
  <c r="AK102" i="81" s="1"/>
  <c r="AL102" i="81" s="1"/>
  <c r="AJ108" i="81"/>
  <c r="AK108" i="81" s="1"/>
  <c r="AL108" i="81" s="1"/>
  <c r="AJ151" i="81"/>
  <c r="AK151" i="81" s="1"/>
  <c r="AL151" i="81" s="1"/>
  <c r="AJ144" i="81"/>
  <c r="AK144" i="81" s="1"/>
  <c r="AL144" i="81" s="1"/>
  <c r="AJ103" i="81"/>
  <c r="AK103" i="81" s="1"/>
  <c r="AL103" i="81" s="1"/>
  <c r="AJ128" i="81"/>
  <c r="AK128" i="81" s="1"/>
  <c r="AL128" i="81" s="1"/>
  <c r="AJ141" i="81"/>
  <c r="AK141" i="81" s="1"/>
  <c r="AL141" i="81" s="1"/>
  <c r="AJ153" i="81"/>
  <c r="AK153" i="81" s="1"/>
  <c r="AL153" i="81" s="1"/>
  <c r="AJ117" i="81"/>
  <c r="AK117" i="81" s="1"/>
  <c r="AL117" i="81" s="1"/>
  <c r="AJ168" i="81"/>
  <c r="AK168" i="81" s="1"/>
  <c r="AL168" i="81" s="1"/>
  <c r="AJ146" i="81"/>
  <c r="AK146" i="81" s="1"/>
  <c r="AL146" i="81" s="1"/>
  <c r="AJ127" i="81"/>
  <c r="AK127" i="81" s="1"/>
  <c r="AL127" i="81" s="1"/>
  <c r="AJ122" i="81"/>
  <c r="AK122" i="81" s="1"/>
  <c r="AL122" i="81" s="1"/>
  <c r="AJ119" i="81"/>
  <c r="AK119" i="81" s="1"/>
  <c r="AL119" i="81" s="1"/>
  <c r="AJ150" i="81"/>
  <c r="AK150" i="81" s="1"/>
  <c r="AL150" i="81" s="1"/>
  <c r="AJ175" i="81"/>
  <c r="AK175" i="81" s="1"/>
  <c r="AL175" i="81" s="1"/>
  <c r="AJ139" i="81"/>
  <c r="AK139" i="81" s="1"/>
  <c r="AL139" i="81" s="1"/>
  <c r="AJ176" i="81"/>
  <c r="AK176" i="81" s="1"/>
  <c r="AL176" i="81" s="1"/>
  <c r="AJ173" i="81"/>
  <c r="AK173" i="81" s="1"/>
  <c r="AL173" i="81" s="1"/>
  <c r="AJ111" i="81"/>
  <c r="AK111" i="81" s="1"/>
  <c r="AL111" i="81" s="1"/>
  <c r="AJ147" i="81"/>
  <c r="AK147" i="81" s="1"/>
  <c r="AL147" i="81" s="1"/>
  <c r="AJ112" i="81"/>
  <c r="AK112" i="81" s="1"/>
  <c r="AL112" i="81" s="1"/>
  <c r="AJ140" i="81"/>
  <c r="AK140" i="81" s="1"/>
  <c r="AL140" i="81" s="1"/>
  <c r="M203" i="82"/>
  <c r="I204" i="81"/>
  <c r="P142" i="81"/>
  <c r="Q142" i="81" s="1"/>
  <c r="R142" i="81" s="1"/>
  <c r="AJ159" i="81"/>
  <c r="AK159" i="81" s="1"/>
  <c r="AL159" i="81" s="1"/>
  <c r="X146" i="78"/>
  <c r="Y146" i="78" s="1"/>
  <c r="Z146" i="78" s="1"/>
  <c r="L95" i="77"/>
  <c r="AJ164" i="81"/>
  <c r="AK164" i="81" s="1"/>
  <c r="AL164" i="81" s="1"/>
  <c r="AJ135" i="81"/>
  <c r="AK135" i="81" s="1"/>
  <c r="AL135" i="81" s="1"/>
  <c r="AB121" i="78"/>
  <c r="AC121" i="78" s="1"/>
  <c r="AD121" i="78" s="1"/>
  <c r="AJ106" i="81"/>
  <c r="AK106" i="81" s="1"/>
  <c r="AL106" i="81" s="1"/>
  <c r="AJ162" i="81"/>
  <c r="AK162" i="81" s="1"/>
  <c r="AL162" i="81" s="1"/>
  <c r="AJ143" i="81"/>
  <c r="AK143" i="81" s="1"/>
  <c r="AL143" i="81" s="1"/>
  <c r="AJ156" i="81"/>
  <c r="AK156" i="81" s="1"/>
  <c r="AL156" i="81" s="1"/>
  <c r="AJ155" i="81"/>
  <c r="AK155" i="81" s="1"/>
  <c r="AL155" i="81" s="1"/>
  <c r="AN123" i="75"/>
  <c r="AJ167" i="81"/>
  <c r="AK167" i="81" s="1"/>
  <c r="AL167" i="81" s="1"/>
  <c r="AJ172" i="81"/>
  <c r="AK172" i="81" s="1"/>
  <c r="AL172" i="81" s="1"/>
  <c r="AF98" i="82"/>
  <c r="AG98" i="82" s="1"/>
  <c r="AH98" i="82" s="1"/>
  <c r="P123" i="75"/>
  <c r="Q123" i="75" s="1"/>
  <c r="R123" i="75" s="1"/>
  <c r="P139" i="75"/>
  <c r="Q139" i="75" s="1"/>
  <c r="R139" i="75" s="1"/>
  <c r="AN95" i="75"/>
  <c r="AJ137" i="81"/>
  <c r="AK137" i="81" s="1"/>
  <c r="AL137" i="81" s="1"/>
  <c r="AJ129" i="81"/>
  <c r="AK129" i="81" s="1"/>
  <c r="AL129" i="81" s="1"/>
  <c r="AJ109" i="81"/>
  <c r="AK109" i="81" s="1"/>
  <c r="AL109" i="81" s="1"/>
  <c r="P95" i="75"/>
  <c r="Q95" i="75" s="1"/>
  <c r="R95" i="75" s="1"/>
  <c r="AJ142" i="81"/>
  <c r="AK142" i="81" s="1"/>
  <c r="AL142" i="81" s="1"/>
  <c r="AN169" i="75"/>
  <c r="AO143" i="75"/>
  <c r="P98" i="81"/>
  <c r="AJ95" i="81"/>
  <c r="AK95" i="81" s="1"/>
  <c r="AL95" i="81" s="1"/>
  <c r="AN165" i="75"/>
  <c r="AN171" i="75"/>
  <c r="AN136" i="75"/>
  <c r="AF98" i="81"/>
  <c r="AG98" i="81" s="1"/>
  <c r="AH98" i="81" s="1"/>
  <c r="AO100" i="75"/>
  <c r="AB98" i="78"/>
  <c r="X135" i="78"/>
  <c r="Y135" i="78" s="1"/>
  <c r="Z135" i="78" s="1"/>
  <c r="AN170" i="75"/>
  <c r="P95" i="78"/>
  <c r="Q95" i="78" s="1"/>
  <c r="R95" i="78" s="1"/>
  <c r="AN99" i="81"/>
  <c r="AO99" i="81" s="1"/>
  <c r="AP99" i="81" s="1"/>
  <c r="AO171" i="75"/>
  <c r="X177" i="78"/>
  <c r="Y177" i="78" s="1"/>
  <c r="Z177" i="78" s="1"/>
  <c r="X160" i="78"/>
  <c r="Y160" i="78" s="1"/>
  <c r="Z160" i="78" s="1"/>
  <c r="AO136" i="75"/>
  <c r="AF100" i="82"/>
  <c r="AG100" i="82" s="1"/>
  <c r="AH100" i="82" s="1"/>
  <c r="L98" i="78"/>
  <c r="M98" i="78" s="1"/>
  <c r="N98" i="78" s="1"/>
  <c r="AF96" i="82"/>
  <c r="AG96" i="82" s="1"/>
  <c r="AH96" i="82" s="1"/>
  <c r="AO169" i="75"/>
  <c r="AJ98" i="81"/>
  <c r="AK98" i="81" s="1"/>
  <c r="AL98" i="81" s="1"/>
  <c r="AN156" i="75"/>
  <c r="AF96" i="81"/>
  <c r="AG96" i="81" s="1"/>
  <c r="AH96" i="81" s="1"/>
  <c r="AO129" i="75"/>
  <c r="P98" i="82"/>
  <c r="Q98" i="82" s="1"/>
  <c r="R98" i="82" s="1"/>
  <c r="AJ92" i="75"/>
  <c r="AK92" i="75" s="1"/>
  <c r="AL92" i="75" s="1"/>
  <c r="P92" i="75"/>
  <c r="Q92" i="75" s="1"/>
  <c r="R92" i="75" s="1"/>
  <c r="AN98" i="81"/>
  <c r="AO98" i="81" s="1"/>
  <c r="AP98" i="81" s="1"/>
  <c r="AN161" i="75"/>
  <c r="K53" i="52"/>
  <c r="Y95" i="77"/>
  <c r="Z78" i="83"/>
  <c r="V78" i="83"/>
  <c r="R78" i="83"/>
  <c r="AD78" i="82"/>
  <c r="R78" i="81"/>
  <c r="AD78" i="81"/>
  <c r="V78" i="78"/>
  <c r="R78" i="78"/>
  <c r="V78" i="76"/>
  <c r="N78" i="75"/>
  <c r="Z78" i="75"/>
  <c r="AD78" i="75"/>
  <c r="K51" i="52"/>
  <c r="K50" i="52"/>
  <c r="K52" i="52"/>
  <c r="E92" i="52"/>
  <c r="E96" i="52"/>
  <c r="E127" i="52"/>
  <c r="E149" i="52"/>
  <c r="E108" i="52"/>
  <c r="E91" i="52"/>
  <c r="E134" i="52"/>
  <c r="E97" i="52"/>
  <c r="E168" i="52"/>
  <c r="E135" i="52"/>
  <c r="E148" i="52"/>
  <c r="E185" i="52"/>
  <c r="E122" i="52"/>
  <c r="E144" i="52"/>
  <c r="E111" i="52"/>
  <c r="E117" i="52"/>
  <c r="E182" i="52"/>
  <c r="E178" i="52"/>
  <c r="E152" i="52"/>
  <c r="E119" i="52"/>
  <c r="E132" i="52"/>
  <c r="E126" i="52"/>
  <c r="E105" i="52"/>
  <c r="E128" i="52"/>
  <c r="E159" i="52"/>
  <c r="E95" i="52"/>
  <c r="E106" i="52"/>
  <c r="E140" i="52"/>
  <c r="E187" i="52"/>
  <c r="E123" i="52"/>
  <c r="E166" i="52"/>
  <c r="E102" i="52"/>
  <c r="E129" i="52"/>
  <c r="E130" i="52"/>
  <c r="E109" i="52"/>
  <c r="E136" i="52"/>
  <c r="E167" i="52"/>
  <c r="E103" i="52"/>
  <c r="E189" i="52"/>
  <c r="E180" i="52"/>
  <c r="E116" i="52"/>
  <c r="E147" i="52"/>
  <c r="E174" i="52"/>
  <c r="E110" i="52"/>
  <c r="E153" i="52"/>
  <c r="E89" i="52"/>
  <c r="E165" i="52"/>
  <c r="E160" i="52"/>
  <c r="E154" i="52"/>
  <c r="E172" i="52"/>
  <c r="E155" i="52"/>
  <c r="E161" i="52"/>
  <c r="E173" i="52"/>
  <c r="E104" i="52"/>
  <c r="E146" i="52"/>
  <c r="E125" i="52"/>
  <c r="E179" i="52"/>
  <c r="E115" i="52"/>
  <c r="E142" i="52"/>
  <c r="E101" i="52"/>
  <c r="E175" i="52"/>
  <c r="E138" i="52"/>
  <c r="E156" i="52"/>
  <c r="E139" i="52"/>
  <c r="E118" i="52"/>
  <c r="E145" i="52"/>
  <c r="E141" i="52"/>
  <c r="E183" i="52"/>
  <c r="E114" i="52"/>
  <c r="E93" i="52"/>
  <c r="E163" i="52"/>
  <c r="E99" i="52"/>
  <c r="E169" i="52"/>
  <c r="E90" i="52"/>
  <c r="E176" i="52"/>
  <c r="E112" i="52"/>
  <c r="E143" i="52"/>
  <c r="E186" i="52"/>
  <c r="E181" i="52"/>
  <c r="E188" i="52"/>
  <c r="E124" i="52"/>
  <c r="E171" i="52"/>
  <c r="E107" i="52"/>
  <c r="E150" i="52"/>
  <c r="E177" i="52"/>
  <c r="E113" i="52"/>
  <c r="E98" i="52"/>
  <c r="E184" i="52"/>
  <c r="E120" i="52"/>
  <c r="E151" i="52"/>
  <c r="E162" i="52"/>
  <c r="E157" i="52"/>
  <c r="E164" i="52"/>
  <c r="E100" i="52"/>
  <c r="E131" i="52"/>
  <c r="E158" i="52"/>
  <c r="E94" i="52"/>
  <c r="E137" i="52"/>
  <c r="E170" i="52"/>
  <c r="E133" i="52"/>
  <c r="E121" i="52"/>
  <c r="Q15" i="52"/>
  <c r="N15" i="52"/>
  <c r="U66" i="83"/>
  <c r="R66" i="82"/>
  <c r="AA66" i="81"/>
  <c r="K206" i="75"/>
  <c r="F66" i="82"/>
  <c r="I66" i="82"/>
  <c r="R66" i="83"/>
  <c r="G206" i="75"/>
  <c r="O66" i="77"/>
  <c r="U66" i="77"/>
  <c r="K206" i="79"/>
  <c r="O66" i="75"/>
  <c r="I66" i="76"/>
  <c r="I66" i="81"/>
  <c r="G206" i="76"/>
  <c r="L53" i="52"/>
  <c r="K207" i="75"/>
  <c r="R66" i="77"/>
  <c r="I66" i="79"/>
  <c r="G207" i="83"/>
  <c r="L52" i="52"/>
  <c r="L51" i="52"/>
  <c r="O207" i="75"/>
  <c r="I66" i="83"/>
  <c r="M206" i="83"/>
  <c r="O207" i="82"/>
  <c r="G207" i="77"/>
  <c r="O66" i="76"/>
  <c r="M207" i="76"/>
  <c r="O66" i="83"/>
  <c r="X66" i="78"/>
  <c r="AA66" i="78"/>
  <c r="L50" i="52"/>
  <c r="O207" i="77"/>
  <c r="I207" i="77"/>
  <c r="Q207" i="83"/>
  <c r="L66" i="76"/>
  <c r="X66" i="81"/>
  <c r="O66" i="79"/>
  <c r="M207" i="78"/>
  <c r="K207" i="82"/>
  <c r="M207" i="83"/>
  <c r="R66" i="76"/>
  <c r="G207" i="75"/>
  <c r="I207" i="81"/>
  <c r="U66" i="79"/>
  <c r="F66" i="81"/>
  <c r="G206" i="77"/>
  <c r="O206" i="83"/>
  <c r="L66" i="79"/>
  <c r="L66" i="81"/>
  <c r="R66" i="81"/>
  <c r="Q207" i="76"/>
  <c r="R66" i="79"/>
  <c r="I66" i="78"/>
  <c r="AF101" i="82" l="1"/>
  <c r="AG101" i="82" s="1"/>
  <c r="AH101" i="82" s="1"/>
  <c r="P133" i="81"/>
  <c r="Q133" i="81" s="1"/>
  <c r="R133" i="81" s="1"/>
  <c r="AN144" i="81"/>
  <c r="AO144" i="81" s="1"/>
  <c r="AP144" i="81" s="1"/>
  <c r="L112" i="76"/>
  <c r="M112" i="76" s="1"/>
  <c r="N112" i="76" s="1"/>
  <c r="P162" i="81"/>
  <c r="Q162" i="81" s="1"/>
  <c r="R162" i="81" s="1"/>
  <c r="P154" i="78"/>
  <c r="Q154" i="78" s="1"/>
  <c r="R154" i="78" s="1"/>
  <c r="AJ120" i="81"/>
  <c r="AK120" i="81" s="1"/>
  <c r="AL120" i="81" s="1"/>
  <c r="AJ161" i="81"/>
  <c r="AK161" i="81" s="1"/>
  <c r="AL161" i="81" s="1"/>
  <c r="AJ160" i="81"/>
  <c r="AK160" i="81" s="1"/>
  <c r="AL160" i="81" s="1"/>
  <c r="AN103" i="81"/>
  <c r="AO103" i="81" s="1"/>
  <c r="AP103" i="81" s="1"/>
  <c r="L119" i="77"/>
  <c r="M119" i="77" s="1"/>
  <c r="N119" i="77" s="1"/>
  <c r="P155" i="81"/>
  <c r="Q155" i="81" s="1"/>
  <c r="R155" i="81" s="1"/>
  <c r="P126" i="79"/>
  <c r="Q126" i="79" s="1"/>
  <c r="R126" i="79" s="1"/>
  <c r="L111" i="77"/>
  <c r="M111" i="77" s="1"/>
  <c r="N111" i="77" s="1"/>
  <c r="P150" i="79"/>
  <c r="Q150" i="79" s="1"/>
  <c r="R150" i="79" s="1"/>
  <c r="P104" i="79"/>
  <c r="Q104" i="79" s="1"/>
  <c r="R104" i="79" s="1"/>
  <c r="P105" i="81"/>
  <c r="Q105" i="81" s="1"/>
  <c r="R105" i="81" s="1"/>
  <c r="X110" i="77"/>
  <c r="Y110" i="77" s="1"/>
  <c r="Z110" i="77" s="1"/>
  <c r="AJ178" i="81"/>
  <c r="AK178" i="81" s="1"/>
  <c r="AL178" i="81" s="1"/>
  <c r="X171" i="75"/>
  <c r="Y171" i="75" s="1"/>
  <c r="Z171" i="75" s="1"/>
  <c r="P117" i="79"/>
  <c r="Q117" i="79" s="1"/>
  <c r="R117" i="79" s="1"/>
  <c r="X159" i="78"/>
  <c r="Y159" i="78" s="1"/>
  <c r="Z159" i="78" s="1"/>
  <c r="AN141" i="81"/>
  <c r="AO141" i="81" s="1"/>
  <c r="AP141" i="81" s="1"/>
  <c r="P118" i="79"/>
  <c r="Q118" i="79" s="1"/>
  <c r="R118" i="79" s="1"/>
  <c r="L148" i="77"/>
  <c r="M148" i="77" s="1"/>
  <c r="N148" i="77" s="1"/>
  <c r="P108" i="77"/>
  <c r="Q108" i="77" s="1"/>
  <c r="R108" i="77" s="1"/>
  <c r="P164" i="79"/>
  <c r="Q164" i="79" s="1"/>
  <c r="R164" i="79" s="1"/>
  <c r="X111" i="78"/>
  <c r="Y111" i="78" s="1"/>
  <c r="Z111" i="78" s="1"/>
  <c r="P153" i="82"/>
  <c r="Q153" i="82" s="1"/>
  <c r="R153" i="82" s="1"/>
  <c r="L135" i="77"/>
  <c r="M135" i="77" s="1"/>
  <c r="N135" i="77" s="1"/>
  <c r="X178" i="77"/>
  <c r="Y178" i="77" s="1"/>
  <c r="Z178" i="77" s="1"/>
  <c r="AB108" i="83"/>
  <c r="AC108" i="83" s="1"/>
  <c r="AD108" i="83" s="1"/>
  <c r="X104" i="78"/>
  <c r="Y104" i="78" s="1"/>
  <c r="Z104" i="78" s="1"/>
  <c r="X133" i="83"/>
  <c r="Y133" i="83" s="1"/>
  <c r="Z133" i="83" s="1"/>
  <c r="X127" i="78"/>
  <c r="Y127" i="78" s="1"/>
  <c r="Z127" i="78" s="1"/>
  <c r="P173" i="81"/>
  <c r="Q173" i="81" s="1"/>
  <c r="R173" i="81" s="1"/>
  <c r="X134" i="78"/>
  <c r="Y134" i="78" s="1"/>
  <c r="Z134" i="78" s="1"/>
  <c r="X167" i="83"/>
  <c r="Y167" i="83" s="1"/>
  <c r="Z167" i="83" s="1"/>
  <c r="T167" i="77"/>
  <c r="U167" i="77" s="1"/>
  <c r="V167" i="77" s="1"/>
  <c r="L153" i="75"/>
  <c r="M153" i="75" s="1"/>
  <c r="N153" i="75" s="1"/>
  <c r="X111" i="83"/>
  <c r="Y111" i="83" s="1"/>
  <c r="Z111" i="83" s="1"/>
  <c r="AN107" i="78"/>
  <c r="AO107" i="78" s="1"/>
  <c r="AP107" i="78" s="1"/>
  <c r="AB174" i="78"/>
  <c r="AC174" i="78" s="1"/>
  <c r="AD174" i="78" s="1"/>
  <c r="L102" i="75"/>
  <c r="M102" i="75" s="1"/>
  <c r="N102" i="75" s="1"/>
  <c r="AB123" i="76"/>
  <c r="AC123" i="76" s="1"/>
  <c r="AD123" i="76" s="1"/>
  <c r="AF159" i="82"/>
  <c r="AG159" i="82" s="1"/>
  <c r="AH159" i="82" s="1"/>
  <c r="AF170" i="78"/>
  <c r="AG170" i="78" s="1"/>
  <c r="AH170" i="78" s="1"/>
  <c r="AF113" i="82"/>
  <c r="AG113" i="82" s="1"/>
  <c r="AH113" i="82" s="1"/>
  <c r="AF112" i="82"/>
  <c r="AG112" i="82" s="1"/>
  <c r="AH112" i="82" s="1"/>
  <c r="P126" i="78"/>
  <c r="Q126" i="78" s="1"/>
  <c r="R126" i="78" s="1"/>
  <c r="AF166" i="78"/>
  <c r="AG166" i="78" s="1"/>
  <c r="AH166" i="78" s="1"/>
  <c r="P152" i="82"/>
  <c r="Q152" i="82" s="1"/>
  <c r="R152" i="82" s="1"/>
  <c r="AF113" i="78"/>
  <c r="AG113" i="78" s="1"/>
  <c r="AH113" i="78" s="1"/>
  <c r="L118" i="77"/>
  <c r="M118" i="77" s="1"/>
  <c r="N118" i="77" s="1"/>
  <c r="L103" i="77"/>
  <c r="M103" i="77" s="1"/>
  <c r="N103" i="77" s="1"/>
  <c r="L123" i="77"/>
  <c r="M123" i="77" s="1"/>
  <c r="N123" i="77" s="1"/>
  <c r="L178" i="77"/>
  <c r="M178" i="77" s="1"/>
  <c r="N178" i="77" s="1"/>
  <c r="L175" i="77"/>
  <c r="M175" i="77" s="1"/>
  <c r="N175" i="77" s="1"/>
  <c r="L116" i="77"/>
  <c r="M116" i="77" s="1"/>
  <c r="N116" i="77" s="1"/>
  <c r="AO151" i="75"/>
  <c r="X119" i="75"/>
  <c r="Y119" i="75" s="1"/>
  <c r="Z119" i="75" s="1"/>
  <c r="X174" i="75"/>
  <c r="Y174" i="75" s="1"/>
  <c r="Z174" i="75" s="1"/>
  <c r="AF141" i="82"/>
  <c r="AG141" i="82" s="1"/>
  <c r="AH141" i="82" s="1"/>
  <c r="X158" i="75"/>
  <c r="Y158" i="75" s="1"/>
  <c r="Z158" i="75" s="1"/>
  <c r="AO163" i="75"/>
  <c r="P134" i="78"/>
  <c r="Q134" i="78" s="1"/>
  <c r="R134" i="78" s="1"/>
  <c r="P130" i="78"/>
  <c r="Q130" i="78" s="1"/>
  <c r="R130" i="78" s="1"/>
  <c r="AF138" i="78"/>
  <c r="AG138" i="78" s="1"/>
  <c r="AH138" i="78" s="1"/>
  <c r="AB173" i="82"/>
  <c r="AC173" i="82" s="1"/>
  <c r="AD173" i="82" s="1"/>
  <c r="AF131" i="82"/>
  <c r="AG131" i="82" s="1"/>
  <c r="AH131" i="82" s="1"/>
  <c r="AF122" i="82"/>
  <c r="AG122" i="82" s="1"/>
  <c r="AH122" i="82" s="1"/>
  <c r="P142" i="78"/>
  <c r="Q142" i="78" s="1"/>
  <c r="R142" i="78" s="1"/>
  <c r="P149" i="78"/>
  <c r="Q149" i="78" s="1"/>
  <c r="R149" i="78" s="1"/>
  <c r="P123" i="82"/>
  <c r="Q123" i="82" s="1"/>
  <c r="R123" i="82" s="1"/>
  <c r="L147" i="77"/>
  <c r="M147" i="77" s="1"/>
  <c r="N147" i="77" s="1"/>
  <c r="L102" i="77"/>
  <c r="M102" i="77" s="1"/>
  <c r="N102" i="77" s="1"/>
  <c r="P102" i="78"/>
  <c r="Q102" i="78" s="1"/>
  <c r="R102" i="78" s="1"/>
  <c r="P146" i="78"/>
  <c r="Q146" i="78" s="1"/>
  <c r="R146" i="78" s="1"/>
  <c r="AF137" i="82"/>
  <c r="AG137" i="82" s="1"/>
  <c r="AH137" i="82" s="1"/>
  <c r="P125" i="82"/>
  <c r="Q125" i="82" s="1"/>
  <c r="R125" i="82" s="1"/>
  <c r="T147" i="79"/>
  <c r="U147" i="79" s="1"/>
  <c r="V147" i="79" s="1"/>
  <c r="L172" i="77"/>
  <c r="M172" i="77" s="1"/>
  <c r="N172" i="77" s="1"/>
  <c r="L113" i="77"/>
  <c r="M113" i="77" s="1"/>
  <c r="N113" i="77" s="1"/>
  <c r="AO173" i="75"/>
  <c r="X97" i="83"/>
  <c r="Y97" i="83" s="1"/>
  <c r="Z97" i="83" s="1"/>
  <c r="P148" i="78"/>
  <c r="Q148" i="78" s="1"/>
  <c r="R148" i="78" s="1"/>
  <c r="P178" i="78"/>
  <c r="Q178" i="78" s="1"/>
  <c r="R178" i="78" s="1"/>
  <c r="AF166" i="82"/>
  <c r="AG166" i="82" s="1"/>
  <c r="AH166" i="82" s="1"/>
  <c r="P131" i="75"/>
  <c r="Q131" i="75" s="1"/>
  <c r="R131" i="75" s="1"/>
  <c r="P143" i="82"/>
  <c r="Q143" i="82" s="1"/>
  <c r="R143" i="82" s="1"/>
  <c r="L127" i="77"/>
  <c r="M127" i="77" s="1"/>
  <c r="N127" i="77" s="1"/>
  <c r="L170" i="77"/>
  <c r="M170" i="77" s="1"/>
  <c r="N170" i="77" s="1"/>
  <c r="P177" i="78"/>
  <c r="Q177" i="78" s="1"/>
  <c r="R177" i="78" s="1"/>
  <c r="AN132" i="75"/>
  <c r="L146" i="77"/>
  <c r="M146" i="77" s="1"/>
  <c r="N146" i="77" s="1"/>
  <c r="X98" i="83"/>
  <c r="Y98" i="83" s="1"/>
  <c r="Z98" i="83" s="1"/>
  <c r="P158" i="82"/>
  <c r="Q158" i="82" s="1"/>
  <c r="R158" i="82" s="1"/>
  <c r="P149" i="82"/>
  <c r="Q149" i="82" s="1"/>
  <c r="R149" i="82" s="1"/>
  <c r="P141" i="82"/>
  <c r="Q141" i="82" s="1"/>
  <c r="R141" i="82" s="1"/>
  <c r="P171" i="82"/>
  <c r="Q171" i="82" s="1"/>
  <c r="R171" i="82" s="1"/>
  <c r="P135" i="81"/>
  <c r="Q135" i="81" s="1"/>
  <c r="R135" i="81" s="1"/>
  <c r="AJ169" i="81"/>
  <c r="AK169" i="81" s="1"/>
  <c r="AL169" i="81" s="1"/>
  <c r="L142" i="77"/>
  <c r="M142" i="77" s="1"/>
  <c r="N142" i="77" s="1"/>
  <c r="AN143" i="75"/>
  <c r="AO75" i="75"/>
  <c r="AO122" i="75"/>
  <c r="AB106" i="78"/>
  <c r="AC106" i="78" s="1"/>
  <c r="AD106" i="78" s="1"/>
  <c r="AB164" i="78"/>
  <c r="AC164" i="78" s="1"/>
  <c r="AD164" i="78" s="1"/>
  <c r="AB134" i="78"/>
  <c r="AC134" i="78" s="1"/>
  <c r="AD134" i="78" s="1"/>
  <c r="P176" i="82"/>
  <c r="Q176" i="82" s="1"/>
  <c r="R176" i="82" s="1"/>
  <c r="P128" i="82"/>
  <c r="Q128" i="82" s="1"/>
  <c r="R128" i="82" s="1"/>
  <c r="P151" i="82"/>
  <c r="Q151" i="82" s="1"/>
  <c r="R151" i="82" s="1"/>
  <c r="P107" i="82"/>
  <c r="Q107" i="82" s="1"/>
  <c r="R107" i="82" s="1"/>
  <c r="P178" i="81"/>
  <c r="Q178" i="81" s="1"/>
  <c r="R178" i="81" s="1"/>
  <c r="P156" i="75"/>
  <c r="Q156" i="75" s="1"/>
  <c r="R156" i="75" s="1"/>
  <c r="P110" i="82"/>
  <c r="Q110" i="82" s="1"/>
  <c r="R110" i="82" s="1"/>
  <c r="P136" i="82"/>
  <c r="Q136" i="82" s="1"/>
  <c r="R136" i="82" s="1"/>
  <c r="AN112" i="75"/>
  <c r="P135" i="82"/>
  <c r="Q135" i="82" s="1"/>
  <c r="R135" i="82" s="1"/>
  <c r="P105" i="82"/>
  <c r="Q105" i="82" s="1"/>
  <c r="R105" i="82" s="1"/>
  <c r="P122" i="82"/>
  <c r="Q122" i="82" s="1"/>
  <c r="R122" i="82" s="1"/>
  <c r="AN169" i="81"/>
  <c r="AO169" i="81" s="1"/>
  <c r="AP169" i="81" s="1"/>
  <c r="AF120" i="82"/>
  <c r="AG120" i="82" s="1"/>
  <c r="AH120" i="82" s="1"/>
  <c r="L124" i="77"/>
  <c r="M124" i="77" s="1"/>
  <c r="N124" i="77" s="1"/>
  <c r="AJ166" i="81"/>
  <c r="AK166" i="81" s="1"/>
  <c r="AL166" i="81" s="1"/>
  <c r="AN137" i="81"/>
  <c r="AO137" i="81" s="1"/>
  <c r="AP137" i="81" s="1"/>
  <c r="X151" i="83"/>
  <c r="Y151" i="83" s="1"/>
  <c r="Z151" i="83" s="1"/>
  <c r="L121" i="81"/>
  <c r="M121" i="81" s="1"/>
  <c r="N121" i="81" s="1"/>
  <c r="P177" i="79"/>
  <c r="Q177" i="79" s="1"/>
  <c r="R177" i="79" s="1"/>
  <c r="L125" i="77"/>
  <c r="M125" i="77" s="1"/>
  <c r="N125" i="77" s="1"/>
  <c r="X147" i="83"/>
  <c r="Y147" i="83" s="1"/>
  <c r="Z147" i="83" s="1"/>
  <c r="AN163" i="78"/>
  <c r="AO163" i="78" s="1"/>
  <c r="AP163" i="78" s="1"/>
  <c r="AB146" i="75"/>
  <c r="AC146" i="75" s="1"/>
  <c r="AD146" i="75" s="1"/>
  <c r="T118" i="82"/>
  <c r="U118" i="82" s="1"/>
  <c r="V118" i="82" s="1"/>
  <c r="AN132" i="78"/>
  <c r="AO132" i="78" s="1"/>
  <c r="AP132" i="78" s="1"/>
  <c r="AJ163" i="81"/>
  <c r="AK163" i="81" s="1"/>
  <c r="AL163" i="81" s="1"/>
  <c r="X105" i="77"/>
  <c r="Y105" i="77" s="1"/>
  <c r="Z105" i="77" s="1"/>
  <c r="AB113" i="83"/>
  <c r="AC113" i="83" s="1"/>
  <c r="AD113" i="83" s="1"/>
  <c r="T108" i="77"/>
  <c r="U108" i="77" s="1"/>
  <c r="V108" i="77" s="1"/>
  <c r="AB117" i="75"/>
  <c r="AC117" i="75" s="1"/>
  <c r="AD117" i="75" s="1"/>
  <c r="X143" i="83"/>
  <c r="Y143" i="83" s="1"/>
  <c r="Z143" i="83" s="1"/>
  <c r="T105" i="77"/>
  <c r="U105" i="77" s="1"/>
  <c r="V105" i="77" s="1"/>
  <c r="AF130" i="82"/>
  <c r="AG130" i="82" s="1"/>
  <c r="AH130" i="82" s="1"/>
  <c r="AN124" i="81"/>
  <c r="AO124" i="81" s="1"/>
  <c r="AP124" i="81" s="1"/>
  <c r="L172" i="82"/>
  <c r="M172" i="82" s="1"/>
  <c r="N172" i="82" s="1"/>
  <c r="X120" i="77"/>
  <c r="Y120" i="77" s="1"/>
  <c r="Z120" i="77" s="1"/>
  <c r="P167" i="81"/>
  <c r="Q167" i="81" s="1"/>
  <c r="R167" i="81" s="1"/>
  <c r="X154" i="83"/>
  <c r="Y154" i="83" s="1"/>
  <c r="Z154" i="83" s="1"/>
  <c r="L135" i="81"/>
  <c r="M135" i="81" s="1"/>
  <c r="N135" i="81" s="1"/>
  <c r="AJ104" i="81"/>
  <c r="AK104" i="81" s="1"/>
  <c r="AL104" i="81" s="1"/>
  <c r="P178" i="82"/>
  <c r="Q178" i="82" s="1"/>
  <c r="R178" i="82" s="1"/>
  <c r="X112" i="77"/>
  <c r="Y112" i="77" s="1"/>
  <c r="Z112" i="77" s="1"/>
  <c r="AN127" i="81"/>
  <c r="AO127" i="81" s="1"/>
  <c r="AP127" i="81" s="1"/>
  <c r="AB142" i="78"/>
  <c r="AC142" i="78" s="1"/>
  <c r="AD142" i="78" s="1"/>
  <c r="AJ165" i="81"/>
  <c r="AK165" i="81" s="1"/>
  <c r="AL165" i="81" s="1"/>
  <c r="L161" i="77"/>
  <c r="M161" i="77" s="1"/>
  <c r="N161" i="77" s="1"/>
  <c r="AF147" i="82"/>
  <c r="AG147" i="82" s="1"/>
  <c r="AH147" i="82" s="1"/>
  <c r="P138" i="79"/>
  <c r="Q138" i="79" s="1"/>
  <c r="R138" i="79" s="1"/>
  <c r="L166" i="77"/>
  <c r="M166" i="77" s="1"/>
  <c r="N166" i="77" s="1"/>
  <c r="X121" i="77"/>
  <c r="Y121" i="77" s="1"/>
  <c r="Z121" i="77" s="1"/>
  <c r="AJ136" i="81"/>
  <c r="AK136" i="81" s="1"/>
  <c r="AL136" i="81" s="1"/>
  <c r="X166" i="78"/>
  <c r="Y166" i="78" s="1"/>
  <c r="Z166" i="78" s="1"/>
  <c r="X110" i="78"/>
  <c r="Y110" i="78" s="1"/>
  <c r="Z110" i="78" s="1"/>
  <c r="AN142" i="81"/>
  <c r="AO142" i="81" s="1"/>
  <c r="AP142" i="81" s="1"/>
  <c r="P140" i="81"/>
  <c r="Q140" i="81" s="1"/>
  <c r="R140" i="81" s="1"/>
  <c r="X98" i="78"/>
  <c r="Y98" i="78" s="1"/>
  <c r="Z98" i="78" s="1"/>
  <c r="AN134" i="75"/>
  <c r="L161" i="75"/>
  <c r="M161" i="75" s="1"/>
  <c r="N161" i="75" s="1"/>
  <c r="AO157" i="75"/>
  <c r="AN146" i="78"/>
  <c r="AO146" i="78" s="1"/>
  <c r="AP146" i="78" s="1"/>
  <c r="L106" i="81"/>
  <c r="M106" i="81" s="1"/>
  <c r="N106" i="81" s="1"/>
  <c r="AF145" i="82"/>
  <c r="AG145" i="82" s="1"/>
  <c r="AH145" i="82" s="1"/>
  <c r="T113" i="79"/>
  <c r="U113" i="79" s="1"/>
  <c r="V113" i="79" s="1"/>
  <c r="P101" i="79"/>
  <c r="Q101" i="79" s="1"/>
  <c r="R101" i="79" s="1"/>
  <c r="AB122" i="75"/>
  <c r="AC122" i="75" s="1"/>
  <c r="AD122" i="75" s="1"/>
  <c r="AN103" i="75"/>
  <c r="AF169" i="82"/>
  <c r="AG169" i="82" s="1"/>
  <c r="AH169" i="82" s="1"/>
  <c r="P102" i="82"/>
  <c r="Q102" i="82" s="1"/>
  <c r="R102" i="82" s="1"/>
  <c r="P129" i="75"/>
  <c r="Q129" i="75" s="1"/>
  <c r="R129" i="75" s="1"/>
  <c r="P153" i="79"/>
  <c r="Q153" i="79" s="1"/>
  <c r="R153" i="79" s="1"/>
  <c r="AB149" i="75"/>
  <c r="AC149" i="75" s="1"/>
  <c r="AD149" i="75" s="1"/>
  <c r="P137" i="79"/>
  <c r="Q137" i="79" s="1"/>
  <c r="R137" i="79" s="1"/>
  <c r="P161" i="82"/>
  <c r="Q161" i="82" s="1"/>
  <c r="R161" i="82" s="1"/>
  <c r="P144" i="82"/>
  <c r="Q144" i="82" s="1"/>
  <c r="R144" i="82" s="1"/>
  <c r="P166" i="79"/>
  <c r="Q166" i="79" s="1"/>
  <c r="R166" i="79" s="1"/>
  <c r="P120" i="79"/>
  <c r="Q120" i="79" s="1"/>
  <c r="R120" i="79" s="1"/>
  <c r="P154" i="79"/>
  <c r="Q154" i="79" s="1"/>
  <c r="R154" i="79" s="1"/>
  <c r="P127" i="79"/>
  <c r="Q127" i="79" s="1"/>
  <c r="R127" i="79" s="1"/>
  <c r="P170" i="79"/>
  <c r="Q170" i="79" s="1"/>
  <c r="R170" i="79" s="1"/>
  <c r="AF102" i="81"/>
  <c r="AG102" i="81" s="1"/>
  <c r="AH102" i="81" s="1"/>
  <c r="X108" i="81"/>
  <c r="Y108" i="81" s="1"/>
  <c r="Z108" i="81" s="1"/>
  <c r="P103" i="75"/>
  <c r="Q103" i="75" s="1"/>
  <c r="R103" i="75" s="1"/>
  <c r="L143" i="81"/>
  <c r="M143" i="81" s="1"/>
  <c r="N143" i="81" s="1"/>
  <c r="AB110" i="75"/>
  <c r="AC110" i="75" s="1"/>
  <c r="AD110" i="75" s="1"/>
  <c r="AF118" i="82"/>
  <c r="AG118" i="82" s="1"/>
  <c r="AH118" i="82" s="1"/>
  <c r="P120" i="75"/>
  <c r="Q120" i="75" s="1"/>
  <c r="R120" i="75" s="1"/>
  <c r="P174" i="75"/>
  <c r="Q174" i="75" s="1"/>
  <c r="R174" i="75" s="1"/>
  <c r="P168" i="79"/>
  <c r="Q168" i="79" s="1"/>
  <c r="R168" i="79" s="1"/>
  <c r="AB162" i="75"/>
  <c r="AC162" i="75" s="1"/>
  <c r="AD162" i="75" s="1"/>
  <c r="P103" i="82"/>
  <c r="Q103" i="82" s="1"/>
  <c r="R103" i="82" s="1"/>
  <c r="P129" i="82"/>
  <c r="Q129" i="82" s="1"/>
  <c r="R129" i="82" s="1"/>
  <c r="P166" i="82"/>
  <c r="Q166" i="82" s="1"/>
  <c r="R166" i="82" s="1"/>
  <c r="P156" i="79"/>
  <c r="Q156" i="79" s="1"/>
  <c r="R156" i="79" s="1"/>
  <c r="P130" i="79"/>
  <c r="Q130" i="79" s="1"/>
  <c r="R130" i="79" s="1"/>
  <c r="P160" i="79"/>
  <c r="Q160" i="79" s="1"/>
  <c r="R160" i="79" s="1"/>
  <c r="P134" i="79"/>
  <c r="Q134" i="79" s="1"/>
  <c r="R134" i="79" s="1"/>
  <c r="AF141" i="81"/>
  <c r="AG141" i="81" s="1"/>
  <c r="AH141" i="81" s="1"/>
  <c r="P135" i="79"/>
  <c r="Q135" i="79" s="1"/>
  <c r="R135" i="79" s="1"/>
  <c r="AF171" i="79"/>
  <c r="AG171" i="79" s="1"/>
  <c r="AH171" i="79" s="1"/>
  <c r="AF102" i="82"/>
  <c r="AG102" i="82" s="1"/>
  <c r="AH102" i="82" s="1"/>
  <c r="AF174" i="82"/>
  <c r="AG174" i="82" s="1"/>
  <c r="AH174" i="82" s="1"/>
  <c r="AF144" i="82"/>
  <c r="AG144" i="82" s="1"/>
  <c r="AH144" i="82" s="1"/>
  <c r="P105" i="79"/>
  <c r="Q105" i="79" s="1"/>
  <c r="R105" i="79" s="1"/>
  <c r="P158" i="79"/>
  <c r="Q158" i="79" s="1"/>
  <c r="R158" i="79" s="1"/>
  <c r="P107" i="75"/>
  <c r="Q107" i="75" s="1"/>
  <c r="R107" i="75" s="1"/>
  <c r="P131" i="79"/>
  <c r="Q131" i="79" s="1"/>
  <c r="R131" i="79" s="1"/>
  <c r="P137" i="82"/>
  <c r="Q137" i="82" s="1"/>
  <c r="R137" i="82" s="1"/>
  <c r="P173" i="82"/>
  <c r="Q173" i="82" s="1"/>
  <c r="R173" i="82" s="1"/>
  <c r="P130" i="82"/>
  <c r="Q130" i="82" s="1"/>
  <c r="R130" i="82" s="1"/>
  <c r="P110" i="79"/>
  <c r="Q110" i="79" s="1"/>
  <c r="R110" i="79" s="1"/>
  <c r="P165" i="79"/>
  <c r="Q165" i="79" s="1"/>
  <c r="R165" i="79" s="1"/>
  <c r="P129" i="79"/>
  <c r="Q129" i="79" s="1"/>
  <c r="R129" i="79" s="1"/>
  <c r="P155" i="79"/>
  <c r="Q155" i="79" s="1"/>
  <c r="R155" i="79" s="1"/>
  <c r="P172" i="79"/>
  <c r="Q172" i="79" s="1"/>
  <c r="R172" i="79" s="1"/>
  <c r="P147" i="79"/>
  <c r="Q147" i="79" s="1"/>
  <c r="R147" i="79" s="1"/>
  <c r="AF147" i="83"/>
  <c r="AG147" i="83" s="1"/>
  <c r="AH147" i="83" s="1"/>
  <c r="T169" i="82"/>
  <c r="U169" i="82" s="1"/>
  <c r="V169" i="82" s="1"/>
  <c r="P139" i="79"/>
  <c r="Q139" i="79" s="1"/>
  <c r="R139" i="79" s="1"/>
  <c r="AF154" i="81"/>
  <c r="AG154" i="81" s="1"/>
  <c r="AH154" i="81" s="1"/>
  <c r="P114" i="79"/>
  <c r="Q114" i="79" s="1"/>
  <c r="R114" i="79" s="1"/>
  <c r="T98" i="75"/>
  <c r="U98" i="75" s="1"/>
  <c r="V98" i="75" s="1"/>
  <c r="G202" i="76"/>
  <c r="G207" i="76" s="1"/>
  <c r="L104" i="76"/>
  <c r="M104" i="76" s="1"/>
  <c r="N104" i="76" s="1"/>
  <c r="L118" i="76"/>
  <c r="M118" i="76" s="1"/>
  <c r="N118" i="76" s="1"/>
  <c r="L114" i="76"/>
  <c r="M114" i="76" s="1"/>
  <c r="N114" i="76" s="1"/>
  <c r="L159" i="76"/>
  <c r="M159" i="76" s="1"/>
  <c r="N159" i="76" s="1"/>
  <c r="L172" i="76"/>
  <c r="M172" i="76" s="1"/>
  <c r="N172" i="76" s="1"/>
  <c r="L170" i="76"/>
  <c r="M170" i="76" s="1"/>
  <c r="N170" i="76" s="1"/>
  <c r="L126" i="76"/>
  <c r="M126" i="76" s="1"/>
  <c r="N126" i="76" s="1"/>
  <c r="L127" i="76"/>
  <c r="M127" i="76" s="1"/>
  <c r="N127" i="76" s="1"/>
  <c r="L147" i="76"/>
  <c r="M147" i="76" s="1"/>
  <c r="N147" i="76" s="1"/>
  <c r="L178" i="76"/>
  <c r="M178" i="76" s="1"/>
  <c r="N178" i="76" s="1"/>
  <c r="L146" i="76"/>
  <c r="M146" i="76" s="1"/>
  <c r="N146" i="76" s="1"/>
  <c r="G201" i="83"/>
  <c r="L175" i="83"/>
  <c r="M175" i="83" s="1"/>
  <c r="N175" i="83" s="1"/>
  <c r="I205" i="81"/>
  <c r="P110" i="81"/>
  <c r="Q110" i="81" s="1"/>
  <c r="R110" i="81" s="1"/>
  <c r="P164" i="81"/>
  <c r="Q164" i="81" s="1"/>
  <c r="R164" i="81" s="1"/>
  <c r="P144" i="81"/>
  <c r="Q144" i="81" s="1"/>
  <c r="R144" i="81" s="1"/>
  <c r="P136" i="81"/>
  <c r="Q136" i="81" s="1"/>
  <c r="R136" i="81" s="1"/>
  <c r="P137" i="81"/>
  <c r="Q137" i="81" s="1"/>
  <c r="R137" i="81" s="1"/>
  <c r="P149" i="81"/>
  <c r="Q149" i="81" s="1"/>
  <c r="R149" i="81" s="1"/>
  <c r="P150" i="81"/>
  <c r="Q150" i="81" s="1"/>
  <c r="R150" i="81" s="1"/>
  <c r="P174" i="81"/>
  <c r="Q174" i="81" s="1"/>
  <c r="R174" i="81" s="1"/>
  <c r="P131" i="81"/>
  <c r="Q131" i="81" s="1"/>
  <c r="R131" i="81" s="1"/>
  <c r="P132" i="81"/>
  <c r="Q132" i="81" s="1"/>
  <c r="R132" i="81" s="1"/>
  <c r="P177" i="81"/>
  <c r="Q177" i="81" s="1"/>
  <c r="R177" i="81" s="1"/>
  <c r="P121" i="81"/>
  <c r="Q121" i="81" s="1"/>
  <c r="R121" i="81" s="1"/>
  <c r="P127" i="81"/>
  <c r="Q127" i="81" s="1"/>
  <c r="R127" i="81" s="1"/>
  <c r="P169" i="81"/>
  <c r="Q169" i="81" s="1"/>
  <c r="R169" i="81" s="1"/>
  <c r="P124" i="81"/>
  <c r="Q124" i="81" s="1"/>
  <c r="R124" i="81" s="1"/>
  <c r="P123" i="81"/>
  <c r="Q123" i="81" s="1"/>
  <c r="R123" i="81" s="1"/>
  <c r="AN152" i="78"/>
  <c r="AO152" i="78" s="1"/>
  <c r="AP152" i="78" s="1"/>
  <c r="AB176" i="83"/>
  <c r="AC176" i="83" s="1"/>
  <c r="AD176" i="83" s="1"/>
  <c r="AJ162" i="75"/>
  <c r="AK162" i="75" s="1"/>
  <c r="AL162" i="75" s="1"/>
  <c r="AO162" i="75" s="1"/>
  <c r="P162" i="75"/>
  <c r="Q162" i="75" s="1"/>
  <c r="R162" i="75" s="1"/>
  <c r="AB136" i="75"/>
  <c r="AC136" i="75" s="1"/>
  <c r="AD136" i="75" s="1"/>
  <c r="T129" i="77"/>
  <c r="U129" i="77" s="1"/>
  <c r="V129" i="77" s="1"/>
  <c r="O202" i="78"/>
  <c r="O207" i="78" s="1"/>
  <c r="AB172" i="78"/>
  <c r="AC172" i="78" s="1"/>
  <c r="AD172" i="78" s="1"/>
  <c r="AB110" i="78"/>
  <c r="AC110" i="78" s="1"/>
  <c r="AD110" i="78" s="1"/>
  <c r="AB158" i="78"/>
  <c r="AC158" i="78" s="1"/>
  <c r="AD158" i="78" s="1"/>
  <c r="AB136" i="78"/>
  <c r="AC136" i="78" s="1"/>
  <c r="AD136" i="78" s="1"/>
  <c r="AB122" i="78"/>
  <c r="AC122" i="78" s="1"/>
  <c r="AD122" i="78" s="1"/>
  <c r="AB160" i="78"/>
  <c r="AC160" i="78" s="1"/>
  <c r="AD160" i="78" s="1"/>
  <c r="AB165" i="78"/>
  <c r="AC165" i="78" s="1"/>
  <c r="AD165" i="78" s="1"/>
  <c r="AB159" i="78"/>
  <c r="AC159" i="78" s="1"/>
  <c r="AD159" i="78" s="1"/>
  <c r="AB102" i="78"/>
  <c r="AC102" i="78" s="1"/>
  <c r="AD102" i="78" s="1"/>
  <c r="AB118" i="78"/>
  <c r="AC118" i="78" s="1"/>
  <c r="AD118" i="78" s="1"/>
  <c r="AB135" i="78"/>
  <c r="AC135" i="78" s="1"/>
  <c r="AD135" i="78" s="1"/>
  <c r="AB176" i="78"/>
  <c r="AC176" i="78" s="1"/>
  <c r="AD176" i="78" s="1"/>
  <c r="AB115" i="78"/>
  <c r="AC115" i="78" s="1"/>
  <c r="AD115" i="78" s="1"/>
  <c r="AB137" i="78"/>
  <c r="AC137" i="78" s="1"/>
  <c r="AD137" i="78" s="1"/>
  <c r="AB105" i="78"/>
  <c r="AC105" i="78" s="1"/>
  <c r="AD105" i="78" s="1"/>
  <c r="AB166" i="78"/>
  <c r="AC166" i="78" s="1"/>
  <c r="AD166" i="78" s="1"/>
  <c r="AB175" i="78"/>
  <c r="AC175" i="78" s="1"/>
  <c r="AD175" i="78" s="1"/>
  <c r="AB149" i="78"/>
  <c r="AC149" i="78" s="1"/>
  <c r="AD149" i="78" s="1"/>
  <c r="AB156" i="78"/>
  <c r="AC156" i="78" s="1"/>
  <c r="AD156" i="78" s="1"/>
  <c r="AB141" i="78"/>
  <c r="AC141" i="78" s="1"/>
  <c r="AD141" i="78" s="1"/>
  <c r="AB117" i="78"/>
  <c r="AC117" i="78" s="1"/>
  <c r="AD117" i="78" s="1"/>
  <c r="AB120" i="78"/>
  <c r="AC120" i="78" s="1"/>
  <c r="AD120" i="78" s="1"/>
  <c r="AB145" i="78"/>
  <c r="AC145" i="78" s="1"/>
  <c r="AD145" i="78" s="1"/>
  <c r="AB144" i="78"/>
  <c r="AC144" i="78" s="1"/>
  <c r="AD144" i="78" s="1"/>
  <c r="AB167" i="78"/>
  <c r="AC167" i="78" s="1"/>
  <c r="AD167" i="78" s="1"/>
  <c r="AB130" i="78"/>
  <c r="AC130" i="78" s="1"/>
  <c r="AD130" i="78" s="1"/>
  <c r="G203" i="75"/>
  <c r="L125" i="75"/>
  <c r="M125" i="75" s="1"/>
  <c r="N125" i="75" s="1"/>
  <c r="L141" i="75"/>
  <c r="M141" i="75" s="1"/>
  <c r="N141" i="75" s="1"/>
  <c r="L167" i="75"/>
  <c r="M167" i="75" s="1"/>
  <c r="N167" i="75" s="1"/>
  <c r="L128" i="75"/>
  <c r="M128" i="75" s="1"/>
  <c r="N128" i="75" s="1"/>
  <c r="L176" i="75"/>
  <c r="M176" i="75" s="1"/>
  <c r="N176" i="75" s="1"/>
  <c r="L142" i="75"/>
  <c r="M142" i="75" s="1"/>
  <c r="N142" i="75" s="1"/>
  <c r="L107" i="75"/>
  <c r="M107" i="75" s="1"/>
  <c r="N107" i="75" s="1"/>
  <c r="L111" i="75"/>
  <c r="M111" i="75" s="1"/>
  <c r="N111" i="75" s="1"/>
  <c r="L173" i="75"/>
  <c r="M173" i="75" s="1"/>
  <c r="N173" i="75" s="1"/>
  <c r="L138" i="75"/>
  <c r="M138" i="75" s="1"/>
  <c r="N138" i="75" s="1"/>
  <c r="L123" i="75"/>
  <c r="M123" i="75" s="1"/>
  <c r="N123" i="75" s="1"/>
  <c r="L156" i="75"/>
  <c r="M156" i="75" s="1"/>
  <c r="N156" i="75" s="1"/>
  <c r="L148" i="75"/>
  <c r="M148" i="75" s="1"/>
  <c r="N148" i="75" s="1"/>
  <c r="L110" i="75"/>
  <c r="M110" i="75" s="1"/>
  <c r="N110" i="75" s="1"/>
  <c r="L150" i="75"/>
  <c r="M150" i="75" s="1"/>
  <c r="N150" i="75" s="1"/>
  <c r="L103" i="75"/>
  <c r="M103" i="75" s="1"/>
  <c r="N103" i="75" s="1"/>
  <c r="L129" i="75"/>
  <c r="M129" i="75" s="1"/>
  <c r="N129" i="75" s="1"/>
  <c r="L160" i="75"/>
  <c r="M160" i="75" s="1"/>
  <c r="N160" i="75" s="1"/>
  <c r="L133" i="75"/>
  <c r="M133" i="75" s="1"/>
  <c r="N133" i="75" s="1"/>
  <c r="L166" i="75"/>
  <c r="M166" i="75" s="1"/>
  <c r="N166" i="75" s="1"/>
  <c r="L154" i="75"/>
  <c r="M154" i="75" s="1"/>
  <c r="N154" i="75" s="1"/>
  <c r="L104" i="75"/>
  <c r="M104" i="75" s="1"/>
  <c r="N104" i="75" s="1"/>
  <c r="L163" i="75"/>
  <c r="M163" i="75" s="1"/>
  <c r="N163" i="75" s="1"/>
  <c r="L116" i="75"/>
  <c r="M116" i="75" s="1"/>
  <c r="N116" i="75" s="1"/>
  <c r="L165" i="75"/>
  <c r="M165" i="75" s="1"/>
  <c r="N165" i="75" s="1"/>
  <c r="L152" i="75"/>
  <c r="M152" i="75" s="1"/>
  <c r="N152" i="75" s="1"/>
  <c r="L122" i="75"/>
  <c r="M122" i="75" s="1"/>
  <c r="N122" i="75" s="1"/>
  <c r="L118" i="75"/>
  <c r="M118" i="75" s="1"/>
  <c r="N118" i="75" s="1"/>
  <c r="L101" i="75"/>
  <c r="M101" i="75" s="1"/>
  <c r="N101" i="75" s="1"/>
  <c r="L99" i="81"/>
  <c r="M99" i="81" s="1"/>
  <c r="N99" i="81" s="1"/>
  <c r="L147" i="75"/>
  <c r="M147" i="75" s="1"/>
  <c r="N147" i="75" s="1"/>
  <c r="P118" i="81"/>
  <c r="Q118" i="81" s="1"/>
  <c r="R118" i="81" s="1"/>
  <c r="P163" i="81"/>
  <c r="Q163" i="81" s="1"/>
  <c r="R163" i="81" s="1"/>
  <c r="P119" i="81"/>
  <c r="Q119" i="81" s="1"/>
  <c r="R119" i="81" s="1"/>
  <c r="AB139" i="78"/>
  <c r="AC139" i="78" s="1"/>
  <c r="AD139" i="78" s="1"/>
  <c r="AB111" i="78"/>
  <c r="AC111" i="78" s="1"/>
  <c r="AD111" i="78" s="1"/>
  <c r="AB107" i="78"/>
  <c r="AC107" i="78" s="1"/>
  <c r="AD107" i="78" s="1"/>
  <c r="L124" i="75"/>
  <c r="M124" i="75" s="1"/>
  <c r="N124" i="75" s="1"/>
  <c r="AB118" i="75"/>
  <c r="AC118" i="75" s="1"/>
  <c r="AD118" i="75" s="1"/>
  <c r="AB150" i="75"/>
  <c r="AC150" i="75" s="1"/>
  <c r="AD150" i="75" s="1"/>
  <c r="AB145" i="75"/>
  <c r="AC145" i="75" s="1"/>
  <c r="AD145" i="75" s="1"/>
  <c r="AB130" i="75"/>
  <c r="AC130" i="75" s="1"/>
  <c r="AD130" i="75" s="1"/>
  <c r="AB119" i="75"/>
  <c r="AC119" i="75" s="1"/>
  <c r="AD119" i="75" s="1"/>
  <c r="AB113" i="75"/>
  <c r="AC113" i="75" s="1"/>
  <c r="AD113" i="75" s="1"/>
  <c r="AN153" i="78"/>
  <c r="AO153" i="78" s="1"/>
  <c r="AP153" i="78" s="1"/>
  <c r="G201" i="81"/>
  <c r="G206" i="81" s="1"/>
  <c r="AN124" i="78"/>
  <c r="AO124" i="78" s="1"/>
  <c r="AP124" i="78" s="1"/>
  <c r="AN118" i="78"/>
  <c r="AO118" i="78" s="1"/>
  <c r="AP118" i="78" s="1"/>
  <c r="P147" i="81"/>
  <c r="Q147" i="81" s="1"/>
  <c r="R147" i="81" s="1"/>
  <c r="L169" i="75"/>
  <c r="M169" i="75" s="1"/>
  <c r="N169" i="75" s="1"/>
  <c r="L132" i="75"/>
  <c r="M132" i="75" s="1"/>
  <c r="N132" i="75" s="1"/>
  <c r="K205" i="75"/>
  <c r="T159" i="75"/>
  <c r="U159" i="75" s="1"/>
  <c r="V159" i="75" s="1"/>
  <c r="T148" i="75"/>
  <c r="U148" i="75" s="1"/>
  <c r="V148" i="75" s="1"/>
  <c r="T109" i="75"/>
  <c r="U109" i="75" s="1"/>
  <c r="V109" i="75" s="1"/>
  <c r="P128" i="81"/>
  <c r="Q128" i="81" s="1"/>
  <c r="R128" i="81" s="1"/>
  <c r="P148" i="81"/>
  <c r="Q148" i="81" s="1"/>
  <c r="R148" i="81" s="1"/>
  <c r="P166" i="75"/>
  <c r="Q166" i="75" s="1"/>
  <c r="R166" i="75" s="1"/>
  <c r="AB114" i="75"/>
  <c r="AC114" i="75" s="1"/>
  <c r="AD114" i="75" s="1"/>
  <c r="AN145" i="78"/>
  <c r="AO145" i="78" s="1"/>
  <c r="AP145" i="78" s="1"/>
  <c r="AB127" i="78"/>
  <c r="AC127" i="78" s="1"/>
  <c r="AD127" i="78" s="1"/>
  <c r="P116" i="77"/>
  <c r="Q116" i="77" s="1"/>
  <c r="R116" i="77" s="1"/>
  <c r="P172" i="81"/>
  <c r="Q172" i="81" s="1"/>
  <c r="R172" i="81" s="1"/>
  <c r="P103" i="81"/>
  <c r="Q103" i="81" s="1"/>
  <c r="R103" i="81" s="1"/>
  <c r="P161" i="81"/>
  <c r="Q161" i="81" s="1"/>
  <c r="R161" i="81" s="1"/>
  <c r="AB128" i="78"/>
  <c r="AC128" i="78" s="1"/>
  <c r="AD128" i="78" s="1"/>
  <c r="AB101" i="78"/>
  <c r="AC101" i="78" s="1"/>
  <c r="AD101" i="78" s="1"/>
  <c r="AB108" i="78"/>
  <c r="AC108" i="78" s="1"/>
  <c r="AD108" i="78" s="1"/>
  <c r="AB133" i="78"/>
  <c r="AC133" i="78" s="1"/>
  <c r="AD133" i="78" s="1"/>
  <c r="L158" i="75"/>
  <c r="M158" i="75" s="1"/>
  <c r="N158" i="75" s="1"/>
  <c r="AB173" i="75"/>
  <c r="AC173" i="75" s="1"/>
  <c r="AD173" i="75" s="1"/>
  <c r="AN102" i="78"/>
  <c r="AO102" i="78" s="1"/>
  <c r="AP102" i="78" s="1"/>
  <c r="P114" i="81"/>
  <c r="Q114" i="81" s="1"/>
  <c r="R114" i="81" s="1"/>
  <c r="AB155" i="78"/>
  <c r="AC155" i="78" s="1"/>
  <c r="AD155" i="78" s="1"/>
  <c r="T162" i="77"/>
  <c r="U162" i="77" s="1"/>
  <c r="V162" i="77" s="1"/>
  <c r="L134" i="75"/>
  <c r="M134" i="75" s="1"/>
  <c r="N134" i="75" s="1"/>
  <c r="P142" i="77"/>
  <c r="Q142" i="77" s="1"/>
  <c r="R142" i="77" s="1"/>
  <c r="O201" i="75"/>
  <c r="O206" i="75" s="1"/>
  <c r="AG218" i="75" s="1"/>
  <c r="AB108" i="75"/>
  <c r="AC108" i="75" s="1"/>
  <c r="AD108" i="75" s="1"/>
  <c r="AB178" i="75"/>
  <c r="AC178" i="75" s="1"/>
  <c r="AD178" i="75" s="1"/>
  <c r="AB112" i="75"/>
  <c r="AC112" i="75" s="1"/>
  <c r="AD112" i="75" s="1"/>
  <c r="AB152" i="75"/>
  <c r="AC152" i="75" s="1"/>
  <c r="AD152" i="75" s="1"/>
  <c r="AB137" i="75"/>
  <c r="AC137" i="75" s="1"/>
  <c r="AD137" i="75" s="1"/>
  <c r="AB160" i="75"/>
  <c r="AC160" i="75" s="1"/>
  <c r="AD160" i="75" s="1"/>
  <c r="AB171" i="75"/>
  <c r="AC171" i="75" s="1"/>
  <c r="AD171" i="75" s="1"/>
  <c r="AB166" i="75"/>
  <c r="AC166" i="75" s="1"/>
  <c r="AD166" i="75" s="1"/>
  <c r="AB121" i="75"/>
  <c r="AC121" i="75" s="1"/>
  <c r="AD121" i="75" s="1"/>
  <c r="AB156" i="75"/>
  <c r="AC156" i="75" s="1"/>
  <c r="AD156" i="75" s="1"/>
  <c r="AB107" i="75"/>
  <c r="AC107" i="75" s="1"/>
  <c r="AD107" i="75" s="1"/>
  <c r="AB165" i="75"/>
  <c r="AC165" i="75" s="1"/>
  <c r="AD165" i="75" s="1"/>
  <c r="AB155" i="75"/>
  <c r="AC155" i="75" s="1"/>
  <c r="AD155" i="75" s="1"/>
  <c r="AB115" i="75"/>
  <c r="AC115" i="75" s="1"/>
  <c r="AD115" i="75" s="1"/>
  <c r="AB120" i="75"/>
  <c r="AC120" i="75" s="1"/>
  <c r="AD120" i="75" s="1"/>
  <c r="AB174" i="75"/>
  <c r="AC174" i="75" s="1"/>
  <c r="AD174" i="75" s="1"/>
  <c r="AB123" i="75"/>
  <c r="AC123" i="75" s="1"/>
  <c r="AD123" i="75" s="1"/>
  <c r="AB124" i="75"/>
  <c r="AC124" i="75" s="1"/>
  <c r="AD124" i="75" s="1"/>
  <c r="AB143" i="75"/>
  <c r="AC143" i="75" s="1"/>
  <c r="AD143" i="75" s="1"/>
  <c r="AB153" i="75"/>
  <c r="AC153" i="75" s="1"/>
  <c r="AD153" i="75" s="1"/>
  <c r="AB151" i="75"/>
  <c r="AC151" i="75" s="1"/>
  <c r="AD151" i="75" s="1"/>
  <c r="AB159" i="75"/>
  <c r="AC159" i="75" s="1"/>
  <c r="AD159" i="75" s="1"/>
  <c r="AB157" i="75"/>
  <c r="AC157" i="75" s="1"/>
  <c r="AD157" i="75" s="1"/>
  <c r="AB138" i="75"/>
  <c r="AC138" i="75" s="1"/>
  <c r="AD138" i="75" s="1"/>
  <c r="AB125" i="75"/>
  <c r="AC125" i="75" s="1"/>
  <c r="AD125" i="75" s="1"/>
  <c r="AB111" i="75"/>
  <c r="AC111" i="75" s="1"/>
  <c r="AD111" i="75" s="1"/>
  <c r="AB139" i="75"/>
  <c r="AC139" i="75" s="1"/>
  <c r="AD139" i="75" s="1"/>
  <c r="AB135" i="75"/>
  <c r="AC135" i="75" s="1"/>
  <c r="AD135" i="75" s="1"/>
  <c r="AN131" i="78"/>
  <c r="AO131" i="78" s="1"/>
  <c r="AP131" i="78" s="1"/>
  <c r="L141" i="76"/>
  <c r="M141" i="76" s="1"/>
  <c r="N141" i="76" s="1"/>
  <c r="P132" i="77"/>
  <c r="Q132" i="77" s="1"/>
  <c r="R132" i="77" s="1"/>
  <c r="P117" i="77"/>
  <c r="Q117" i="77" s="1"/>
  <c r="R117" i="77" s="1"/>
  <c r="K201" i="77"/>
  <c r="K206" i="77" s="1"/>
  <c r="S218" i="77" s="1"/>
  <c r="T132" i="77"/>
  <c r="U132" i="77" s="1"/>
  <c r="V132" i="77" s="1"/>
  <c r="T103" i="77"/>
  <c r="U103" i="77" s="1"/>
  <c r="V103" i="77" s="1"/>
  <c r="T142" i="77"/>
  <c r="U142" i="77" s="1"/>
  <c r="V142" i="77" s="1"/>
  <c r="T164" i="77"/>
  <c r="U164" i="77" s="1"/>
  <c r="V164" i="77" s="1"/>
  <c r="T146" i="77"/>
  <c r="U146" i="77" s="1"/>
  <c r="V146" i="77" s="1"/>
  <c r="T124" i="77"/>
  <c r="U124" i="77" s="1"/>
  <c r="V124" i="77" s="1"/>
  <c r="T154" i="77"/>
  <c r="U154" i="77" s="1"/>
  <c r="V154" i="77" s="1"/>
  <c r="T151" i="77"/>
  <c r="U151" i="77" s="1"/>
  <c r="V151" i="77" s="1"/>
  <c r="T122" i="77"/>
  <c r="U122" i="77" s="1"/>
  <c r="V122" i="77" s="1"/>
  <c r="T130" i="77"/>
  <c r="U130" i="77" s="1"/>
  <c r="V130" i="77" s="1"/>
  <c r="T149" i="77"/>
  <c r="U149" i="77" s="1"/>
  <c r="V149" i="77" s="1"/>
  <c r="T148" i="77"/>
  <c r="U148" i="77" s="1"/>
  <c r="V148" i="77" s="1"/>
  <c r="T175" i="77"/>
  <c r="U175" i="77" s="1"/>
  <c r="V175" i="77" s="1"/>
  <c r="T127" i="77"/>
  <c r="U127" i="77" s="1"/>
  <c r="V127" i="77" s="1"/>
  <c r="T137" i="77"/>
  <c r="U137" i="77" s="1"/>
  <c r="V137" i="77" s="1"/>
  <c r="T111" i="77"/>
  <c r="U111" i="77" s="1"/>
  <c r="V111" i="77" s="1"/>
  <c r="T119" i="77"/>
  <c r="U119" i="77" s="1"/>
  <c r="V119" i="77" s="1"/>
  <c r="T139" i="77"/>
  <c r="U139" i="77" s="1"/>
  <c r="V139" i="77" s="1"/>
  <c r="T165" i="77"/>
  <c r="U165" i="77" s="1"/>
  <c r="V165" i="77" s="1"/>
  <c r="T166" i="77"/>
  <c r="U166" i="77" s="1"/>
  <c r="V166" i="77" s="1"/>
  <c r="T121" i="77"/>
  <c r="U121" i="77" s="1"/>
  <c r="V121" i="77" s="1"/>
  <c r="T104" i="77"/>
  <c r="U104" i="77" s="1"/>
  <c r="V104" i="77" s="1"/>
  <c r="T177" i="77"/>
  <c r="U177" i="77" s="1"/>
  <c r="V177" i="77" s="1"/>
  <c r="T178" i="77"/>
  <c r="U178" i="77" s="1"/>
  <c r="V178" i="77" s="1"/>
  <c r="T107" i="77"/>
  <c r="U107" i="77" s="1"/>
  <c r="V107" i="77" s="1"/>
  <c r="AN143" i="78"/>
  <c r="AO143" i="78" s="1"/>
  <c r="AP143" i="78" s="1"/>
  <c r="G205" i="82"/>
  <c r="L147" i="82"/>
  <c r="M147" i="82" s="1"/>
  <c r="N147" i="82" s="1"/>
  <c r="L109" i="82"/>
  <c r="M109" i="82" s="1"/>
  <c r="N109" i="82" s="1"/>
  <c r="L135" i="82"/>
  <c r="M135" i="82" s="1"/>
  <c r="N135" i="82" s="1"/>
  <c r="L111" i="82"/>
  <c r="M111" i="82" s="1"/>
  <c r="N111" i="82" s="1"/>
  <c r="AB143" i="78"/>
  <c r="AC143" i="78" s="1"/>
  <c r="AD143" i="78" s="1"/>
  <c r="P152" i="75"/>
  <c r="Q152" i="75" s="1"/>
  <c r="R152" i="75" s="1"/>
  <c r="AN151" i="78"/>
  <c r="AO151" i="78" s="1"/>
  <c r="AP151" i="78" s="1"/>
  <c r="L172" i="75"/>
  <c r="M172" i="75" s="1"/>
  <c r="N172" i="75" s="1"/>
  <c r="L114" i="75"/>
  <c r="M114" i="75" s="1"/>
  <c r="N114" i="75" s="1"/>
  <c r="L129" i="81"/>
  <c r="M129" i="81" s="1"/>
  <c r="N129" i="81" s="1"/>
  <c r="P129" i="81"/>
  <c r="Q129" i="81" s="1"/>
  <c r="R129" i="81" s="1"/>
  <c r="L159" i="81"/>
  <c r="M159" i="81" s="1"/>
  <c r="N159" i="81" s="1"/>
  <c r="P171" i="81"/>
  <c r="Q171" i="81" s="1"/>
  <c r="R171" i="81" s="1"/>
  <c r="L123" i="81"/>
  <c r="M123" i="81" s="1"/>
  <c r="N123" i="81" s="1"/>
  <c r="AB131" i="78"/>
  <c r="AC131" i="78" s="1"/>
  <c r="AD131" i="78" s="1"/>
  <c r="AB123" i="83"/>
  <c r="AC123" i="83" s="1"/>
  <c r="AD123" i="83" s="1"/>
  <c r="P102" i="81"/>
  <c r="Q102" i="81" s="1"/>
  <c r="R102" i="81" s="1"/>
  <c r="P141" i="81"/>
  <c r="Q141" i="81" s="1"/>
  <c r="R141" i="81" s="1"/>
  <c r="P165" i="81"/>
  <c r="Q165" i="81" s="1"/>
  <c r="R165" i="81" s="1"/>
  <c r="AB154" i="78"/>
  <c r="AC154" i="78" s="1"/>
  <c r="AD154" i="78" s="1"/>
  <c r="AB177" i="78"/>
  <c r="AC177" i="78" s="1"/>
  <c r="AD177" i="78" s="1"/>
  <c r="AN105" i="78"/>
  <c r="AO105" i="78" s="1"/>
  <c r="AP105" i="78" s="1"/>
  <c r="AN141" i="78"/>
  <c r="AO141" i="78" s="1"/>
  <c r="AP141" i="78" s="1"/>
  <c r="AB168" i="75"/>
  <c r="AC168" i="75" s="1"/>
  <c r="AD168" i="75" s="1"/>
  <c r="AB129" i="75"/>
  <c r="AC129" i="75" s="1"/>
  <c r="AD129" i="75" s="1"/>
  <c r="AB126" i="75"/>
  <c r="AC126" i="75" s="1"/>
  <c r="AD126" i="75" s="1"/>
  <c r="AB163" i="75"/>
  <c r="AC163" i="75" s="1"/>
  <c r="AD163" i="75" s="1"/>
  <c r="AN134" i="78"/>
  <c r="AO134" i="78" s="1"/>
  <c r="AP134" i="78" s="1"/>
  <c r="AN110" i="78"/>
  <c r="AO110" i="78" s="1"/>
  <c r="AP110" i="78" s="1"/>
  <c r="AB132" i="78"/>
  <c r="AC132" i="78" s="1"/>
  <c r="AD132" i="78" s="1"/>
  <c r="AB115" i="79"/>
  <c r="AC115" i="79" s="1"/>
  <c r="AD115" i="79" s="1"/>
  <c r="AB112" i="78"/>
  <c r="AC112" i="78" s="1"/>
  <c r="AD112" i="78" s="1"/>
  <c r="L149" i="75"/>
  <c r="M149" i="75" s="1"/>
  <c r="N149" i="75" s="1"/>
  <c r="I204" i="77"/>
  <c r="P140" i="77"/>
  <c r="Q140" i="77" s="1"/>
  <c r="R140" i="77" s="1"/>
  <c r="P113" i="77"/>
  <c r="Q113" i="77" s="1"/>
  <c r="R113" i="77" s="1"/>
  <c r="P107" i="77"/>
  <c r="Q107" i="77" s="1"/>
  <c r="R107" i="77" s="1"/>
  <c r="P119" i="77"/>
  <c r="Q119" i="77" s="1"/>
  <c r="R119" i="77" s="1"/>
  <c r="P178" i="77"/>
  <c r="Q178" i="77" s="1"/>
  <c r="R178" i="77" s="1"/>
  <c r="P137" i="77"/>
  <c r="Q137" i="77" s="1"/>
  <c r="R137" i="77" s="1"/>
  <c r="P114" i="77"/>
  <c r="Q114" i="77" s="1"/>
  <c r="R114" i="77" s="1"/>
  <c r="P163" i="77"/>
  <c r="Q163" i="77" s="1"/>
  <c r="R163" i="77" s="1"/>
  <c r="P169" i="77"/>
  <c r="Q169" i="77" s="1"/>
  <c r="R169" i="77" s="1"/>
  <c r="P173" i="77"/>
  <c r="Q173" i="77" s="1"/>
  <c r="R173" i="77" s="1"/>
  <c r="P121" i="77"/>
  <c r="Q121" i="77" s="1"/>
  <c r="R121" i="77" s="1"/>
  <c r="P122" i="77"/>
  <c r="Q122" i="77" s="1"/>
  <c r="R122" i="77" s="1"/>
  <c r="P170" i="77"/>
  <c r="Q170" i="77" s="1"/>
  <c r="R170" i="77" s="1"/>
  <c r="P144" i="77"/>
  <c r="Q144" i="77" s="1"/>
  <c r="R144" i="77" s="1"/>
  <c r="P112" i="77"/>
  <c r="Q112" i="77" s="1"/>
  <c r="R112" i="77" s="1"/>
  <c r="P159" i="77"/>
  <c r="Q159" i="77" s="1"/>
  <c r="R159" i="77" s="1"/>
  <c r="P156" i="77"/>
  <c r="Q156" i="77" s="1"/>
  <c r="R156" i="77" s="1"/>
  <c r="P157" i="77"/>
  <c r="Q157" i="77" s="1"/>
  <c r="R157" i="77" s="1"/>
  <c r="P118" i="77"/>
  <c r="Q118" i="77" s="1"/>
  <c r="R118" i="77" s="1"/>
  <c r="P105" i="77"/>
  <c r="Q105" i="77" s="1"/>
  <c r="R105" i="77" s="1"/>
  <c r="P129" i="77"/>
  <c r="Q129" i="77" s="1"/>
  <c r="R129" i="77" s="1"/>
  <c r="P165" i="77"/>
  <c r="Q165" i="77" s="1"/>
  <c r="R165" i="77" s="1"/>
  <c r="P127" i="77"/>
  <c r="Q127" i="77" s="1"/>
  <c r="R127" i="77" s="1"/>
  <c r="P150" i="77"/>
  <c r="Q150" i="77" s="1"/>
  <c r="R150" i="77" s="1"/>
  <c r="P110" i="77"/>
  <c r="Q110" i="77" s="1"/>
  <c r="R110" i="77" s="1"/>
  <c r="P154" i="77"/>
  <c r="Q154" i="77" s="1"/>
  <c r="R154" i="77" s="1"/>
  <c r="P124" i="77"/>
  <c r="Q124" i="77" s="1"/>
  <c r="R124" i="77" s="1"/>
  <c r="P172" i="77"/>
  <c r="Q172" i="77" s="1"/>
  <c r="R172" i="77" s="1"/>
  <c r="P109" i="77"/>
  <c r="Q109" i="77" s="1"/>
  <c r="R109" i="77" s="1"/>
  <c r="P162" i="77"/>
  <c r="Q162" i="77" s="1"/>
  <c r="R162" i="77" s="1"/>
  <c r="P131" i="77"/>
  <c r="Q131" i="77" s="1"/>
  <c r="R131" i="77" s="1"/>
  <c r="P167" i="77"/>
  <c r="Q167" i="77" s="1"/>
  <c r="R167" i="77" s="1"/>
  <c r="P102" i="77"/>
  <c r="Q102" i="77" s="1"/>
  <c r="R102" i="77" s="1"/>
  <c r="P146" i="77"/>
  <c r="Q146" i="77" s="1"/>
  <c r="R146" i="77" s="1"/>
  <c r="P101" i="77"/>
  <c r="Q101" i="77" s="1"/>
  <c r="R101" i="77" s="1"/>
  <c r="T136" i="77"/>
  <c r="U136" i="77" s="1"/>
  <c r="V136" i="77" s="1"/>
  <c r="P168" i="81"/>
  <c r="Q168" i="81" s="1"/>
  <c r="R168" i="81" s="1"/>
  <c r="P175" i="81"/>
  <c r="Q175" i="81" s="1"/>
  <c r="R175" i="81" s="1"/>
  <c r="AB119" i="78"/>
  <c r="AC119" i="78" s="1"/>
  <c r="AD119" i="78" s="1"/>
  <c r="AB116" i="75"/>
  <c r="AC116" i="75" s="1"/>
  <c r="AD116" i="75" s="1"/>
  <c r="AB172" i="75"/>
  <c r="AC172" i="75" s="1"/>
  <c r="AD172" i="75" s="1"/>
  <c r="L157" i="75"/>
  <c r="M157" i="75" s="1"/>
  <c r="N157" i="75" s="1"/>
  <c r="P84" i="75"/>
  <c r="Q84" i="75" s="1"/>
  <c r="R84" i="75" s="1"/>
  <c r="P139" i="81"/>
  <c r="Q139" i="81" s="1"/>
  <c r="R139" i="81" s="1"/>
  <c r="P143" i="81"/>
  <c r="Q143" i="81" s="1"/>
  <c r="R143" i="81" s="1"/>
  <c r="L95" i="81"/>
  <c r="M95" i="81" s="1"/>
  <c r="N95" i="81" s="1"/>
  <c r="P125" i="81"/>
  <c r="Q125" i="81" s="1"/>
  <c r="R125" i="81" s="1"/>
  <c r="AJ85" i="75"/>
  <c r="AK85" i="75" s="1"/>
  <c r="AL85" i="75" s="1"/>
  <c r="P145" i="81"/>
  <c r="Q145" i="81" s="1"/>
  <c r="R145" i="81" s="1"/>
  <c r="P153" i="81"/>
  <c r="Q153" i="81" s="1"/>
  <c r="R153" i="81" s="1"/>
  <c r="P115" i="81"/>
  <c r="Q115" i="81" s="1"/>
  <c r="R115" i="81" s="1"/>
  <c r="AB153" i="78"/>
  <c r="AC153" i="78" s="1"/>
  <c r="AD153" i="78" s="1"/>
  <c r="AB146" i="78"/>
  <c r="AC146" i="78" s="1"/>
  <c r="AD146" i="78" s="1"/>
  <c r="AB101" i="83"/>
  <c r="AC101" i="83" s="1"/>
  <c r="AD101" i="83" s="1"/>
  <c r="AB105" i="75"/>
  <c r="AC105" i="75" s="1"/>
  <c r="AD105" i="75" s="1"/>
  <c r="AN157" i="78"/>
  <c r="AO157" i="78" s="1"/>
  <c r="AP157" i="78" s="1"/>
  <c r="P116" i="75"/>
  <c r="Q116" i="75" s="1"/>
  <c r="R116" i="75" s="1"/>
  <c r="P119" i="75"/>
  <c r="Q119" i="75" s="1"/>
  <c r="R119" i="75" s="1"/>
  <c r="L146" i="75"/>
  <c r="M146" i="75" s="1"/>
  <c r="N146" i="75" s="1"/>
  <c r="AB175" i="75"/>
  <c r="AC175" i="75" s="1"/>
  <c r="AD175" i="75" s="1"/>
  <c r="AB128" i="75"/>
  <c r="AC128" i="75" s="1"/>
  <c r="AD128" i="75" s="1"/>
  <c r="AB158" i="75"/>
  <c r="AC158" i="75" s="1"/>
  <c r="AD158" i="75" s="1"/>
  <c r="AB127" i="75"/>
  <c r="AC127" i="75" s="1"/>
  <c r="AD127" i="75" s="1"/>
  <c r="L98" i="81"/>
  <c r="M98" i="81" s="1"/>
  <c r="N98" i="81" s="1"/>
  <c r="AN164" i="78"/>
  <c r="AO164" i="78" s="1"/>
  <c r="AP164" i="78" s="1"/>
  <c r="AN120" i="78"/>
  <c r="AO120" i="78" s="1"/>
  <c r="AP120" i="78" s="1"/>
  <c r="P151" i="77"/>
  <c r="Q151" i="77" s="1"/>
  <c r="R151" i="77" s="1"/>
  <c r="P177" i="77"/>
  <c r="Q177" i="77" s="1"/>
  <c r="R177" i="77" s="1"/>
  <c r="AN129" i="78"/>
  <c r="AO129" i="78" s="1"/>
  <c r="AP129" i="78" s="1"/>
  <c r="P101" i="81"/>
  <c r="Q101" i="81" s="1"/>
  <c r="R101" i="81" s="1"/>
  <c r="AB140" i="78"/>
  <c r="AC140" i="78" s="1"/>
  <c r="AD140" i="78" s="1"/>
  <c r="P146" i="81"/>
  <c r="Q146" i="81" s="1"/>
  <c r="R146" i="81" s="1"/>
  <c r="P157" i="81"/>
  <c r="Q157" i="81" s="1"/>
  <c r="R157" i="81" s="1"/>
  <c r="P154" i="81"/>
  <c r="Q154" i="81" s="1"/>
  <c r="R154" i="81" s="1"/>
  <c r="AB126" i="78"/>
  <c r="AC126" i="78" s="1"/>
  <c r="AD126" i="78" s="1"/>
  <c r="AB163" i="78"/>
  <c r="AC163" i="78" s="1"/>
  <c r="AD163" i="78" s="1"/>
  <c r="AB148" i="78"/>
  <c r="AC148" i="78" s="1"/>
  <c r="AD148" i="78" s="1"/>
  <c r="P104" i="75"/>
  <c r="Q104" i="75" s="1"/>
  <c r="R104" i="75" s="1"/>
  <c r="AB133" i="75"/>
  <c r="AC133" i="75" s="1"/>
  <c r="AD133" i="75" s="1"/>
  <c r="AB102" i="75"/>
  <c r="AC102" i="75" s="1"/>
  <c r="AD102" i="75" s="1"/>
  <c r="AB104" i="75"/>
  <c r="AC104" i="75" s="1"/>
  <c r="AD104" i="75" s="1"/>
  <c r="AB141" i="75"/>
  <c r="AC141" i="75" s="1"/>
  <c r="AD141" i="75" s="1"/>
  <c r="P136" i="77"/>
  <c r="Q136" i="77" s="1"/>
  <c r="R136" i="77" s="1"/>
  <c r="L137" i="75"/>
  <c r="M137" i="75" s="1"/>
  <c r="N137" i="75" s="1"/>
  <c r="L113" i="75"/>
  <c r="M113" i="75" s="1"/>
  <c r="N113" i="75" s="1"/>
  <c r="P176" i="77"/>
  <c r="Q176" i="77" s="1"/>
  <c r="R176" i="77" s="1"/>
  <c r="L120" i="75"/>
  <c r="M120" i="75" s="1"/>
  <c r="N120" i="75" s="1"/>
  <c r="T159" i="77"/>
  <c r="U159" i="77" s="1"/>
  <c r="V159" i="77" s="1"/>
  <c r="U201" i="78"/>
  <c r="AN177" i="78"/>
  <c r="AO177" i="78" s="1"/>
  <c r="AP177" i="78" s="1"/>
  <c r="AN144" i="78"/>
  <c r="AO144" i="78" s="1"/>
  <c r="AP144" i="78" s="1"/>
  <c r="AN114" i="78"/>
  <c r="AO114" i="78" s="1"/>
  <c r="AP114" i="78" s="1"/>
  <c r="AN161" i="78"/>
  <c r="AO161" i="78" s="1"/>
  <c r="AP161" i="78" s="1"/>
  <c r="AN170" i="78"/>
  <c r="AO170" i="78" s="1"/>
  <c r="AP170" i="78" s="1"/>
  <c r="AN121" i="78"/>
  <c r="AO121" i="78" s="1"/>
  <c r="AP121" i="78" s="1"/>
  <c r="AN155" i="78"/>
  <c r="AO155" i="78" s="1"/>
  <c r="AP155" i="78" s="1"/>
  <c r="AN165" i="78"/>
  <c r="AO165" i="78" s="1"/>
  <c r="AP165" i="78" s="1"/>
  <c r="AN123" i="78"/>
  <c r="AO123" i="78" s="1"/>
  <c r="AP123" i="78" s="1"/>
  <c r="AN137" i="78"/>
  <c r="AO137" i="78" s="1"/>
  <c r="AP137" i="78" s="1"/>
  <c r="AN136" i="78"/>
  <c r="AO136" i="78" s="1"/>
  <c r="AP136" i="78" s="1"/>
  <c r="AN178" i="78"/>
  <c r="AO178" i="78" s="1"/>
  <c r="AP178" i="78" s="1"/>
  <c r="AN119" i="78"/>
  <c r="AO119" i="78" s="1"/>
  <c r="AP119" i="78" s="1"/>
  <c r="AN98" i="78"/>
  <c r="AO98" i="78" s="1"/>
  <c r="AP98" i="78" s="1"/>
  <c r="AN147" i="78"/>
  <c r="AO147" i="78" s="1"/>
  <c r="AP147" i="78" s="1"/>
  <c r="AN128" i="78"/>
  <c r="AO128" i="78" s="1"/>
  <c r="AP128" i="78" s="1"/>
  <c r="AN173" i="78"/>
  <c r="AO173" i="78" s="1"/>
  <c r="AP173" i="78" s="1"/>
  <c r="AN115" i="78"/>
  <c r="AO115" i="78" s="1"/>
  <c r="AP115" i="78" s="1"/>
  <c r="AN127" i="78"/>
  <c r="AO127" i="78" s="1"/>
  <c r="AP127" i="78" s="1"/>
  <c r="AN133" i="78"/>
  <c r="AO133" i="78" s="1"/>
  <c r="AP133" i="78" s="1"/>
  <c r="AN109" i="78"/>
  <c r="AO109" i="78" s="1"/>
  <c r="AP109" i="78" s="1"/>
  <c r="K201" i="82"/>
  <c r="T117" i="82"/>
  <c r="U117" i="82" s="1"/>
  <c r="V117" i="82" s="1"/>
  <c r="T137" i="82"/>
  <c r="U137" i="82" s="1"/>
  <c r="V137" i="82" s="1"/>
  <c r="T143" i="82"/>
  <c r="U143" i="82" s="1"/>
  <c r="V143" i="82" s="1"/>
  <c r="AB130" i="83"/>
  <c r="AC130" i="83" s="1"/>
  <c r="AD130" i="83" s="1"/>
  <c r="AB150" i="83"/>
  <c r="AC150" i="83" s="1"/>
  <c r="AD150" i="83" s="1"/>
  <c r="AB173" i="83"/>
  <c r="AC173" i="83" s="1"/>
  <c r="AD173" i="83" s="1"/>
  <c r="AB154" i="83"/>
  <c r="AC154" i="83" s="1"/>
  <c r="AD154" i="83" s="1"/>
  <c r="AB145" i="83"/>
  <c r="AC145" i="83" s="1"/>
  <c r="AD145" i="83" s="1"/>
  <c r="AB167" i="83"/>
  <c r="AC167" i="83" s="1"/>
  <c r="AD167" i="83" s="1"/>
  <c r="AB109" i="83"/>
  <c r="AC109" i="83" s="1"/>
  <c r="AD109" i="83" s="1"/>
  <c r="AB112" i="83"/>
  <c r="AC112" i="83" s="1"/>
  <c r="AD112" i="83" s="1"/>
  <c r="AB178" i="83"/>
  <c r="AC178" i="83" s="1"/>
  <c r="AD178" i="83" s="1"/>
  <c r="AB148" i="83"/>
  <c r="AC148" i="83" s="1"/>
  <c r="AD148" i="83" s="1"/>
  <c r="O205" i="83"/>
  <c r="L107" i="81"/>
  <c r="M107" i="81" s="1"/>
  <c r="N107" i="81" s="1"/>
  <c r="AB109" i="78"/>
  <c r="AC109" i="78" s="1"/>
  <c r="AD109" i="78" s="1"/>
  <c r="AB168" i="78"/>
  <c r="AC168" i="78" s="1"/>
  <c r="AD168" i="78" s="1"/>
  <c r="AB103" i="78"/>
  <c r="AC103" i="78" s="1"/>
  <c r="AD103" i="78" s="1"/>
  <c r="P116" i="81"/>
  <c r="Q116" i="81" s="1"/>
  <c r="R116" i="81" s="1"/>
  <c r="AJ81" i="75"/>
  <c r="AK81" i="75" s="1"/>
  <c r="AL81" i="75" s="1"/>
  <c r="AO81" i="75" s="1"/>
  <c r="AB162" i="78"/>
  <c r="AC162" i="78" s="1"/>
  <c r="AD162" i="78" s="1"/>
  <c r="P160" i="81"/>
  <c r="Q160" i="81" s="1"/>
  <c r="R160" i="81" s="1"/>
  <c r="P170" i="81"/>
  <c r="Q170" i="81" s="1"/>
  <c r="R170" i="81" s="1"/>
  <c r="AB104" i="78"/>
  <c r="AC104" i="78" s="1"/>
  <c r="AD104" i="78" s="1"/>
  <c r="P122" i="81"/>
  <c r="Q122" i="81" s="1"/>
  <c r="R122" i="81" s="1"/>
  <c r="P151" i="81"/>
  <c r="Q151" i="81" s="1"/>
  <c r="R151" i="81" s="1"/>
  <c r="P113" i="81"/>
  <c r="Q113" i="81" s="1"/>
  <c r="R113" i="81" s="1"/>
  <c r="P152" i="81"/>
  <c r="Q152" i="81" s="1"/>
  <c r="R152" i="81" s="1"/>
  <c r="AB169" i="78"/>
  <c r="AC169" i="78" s="1"/>
  <c r="AD169" i="78" s="1"/>
  <c r="AB129" i="78"/>
  <c r="AC129" i="78" s="1"/>
  <c r="AD129" i="78" s="1"/>
  <c r="P149" i="75"/>
  <c r="Q149" i="75" s="1"/>
  <c r="R149" i="75" s="1"/>
  <c r="AB170" i="75"/>
  <c r="AC170" i="75" s="1"/>
  <c r="AD170" i="75" s="1"/>
  <c r="AB161" i="75"/>
  <c r="AC161" i="75" s="1"/>
  <c r="AD161" i="75" s="1"/>
  <c r="AB154" i="75"/>
  <c r="AC154" i="75" s="1"/>
  <c r="AD154" i="75" s="1"/>
  <c r="AB134" i="75"/>
  <c r="AC134" i="75" s="1"/>
  <c r="AD134" i="75" s="1"/>
  <c r="AN176" i="78"/>
  <c r="AO176" i="78" s="1"/>
  <c r="AP176" i="78" s="1"/>
  <c r="P138" i="77"/>
  <c r="Q138" i="77" s="1"/>
  <c r="R138" i="77" s="1"/>
  <c r="AB106" i="75"/>
  <c r="AC106" i="75" s="1"/>
  <c r="AD106" i="75" s="1"/>
  <c r="T140" i="77"/>
  <c r="U140" i="77" s="1"/>
  <c r="V140" i="77" s="1"/>
  <c r="AB170" i="83"/>
  <c r="AC170" i="83" s="1"/>
  <c r="AD170" i="83" s="1"/>
  <c r="AB115" i="77"/>
  <c r="AC115" i="77" s="1"/>
  <c r="AD115" i="77" s="1"/>
  <c r="T140" i="75"/>
  <c r="U140" i="75" s="1"/>
  <c r="V140" i="75" s="1"/>
  <c r="AB125" i="83"/>
  <c r="AC125" i="83" s="1"/>
  <c r="AD125" i="83" s="1"/>
  <c r="L114" i="79"/>
  <c r="M114" i="79" s="1"/>
  <c r="N114" i="79" s="1"/>
  <c r="AF162" i="76"/>
  <c r="AG162" i="76" s="1"/>
  <c r="AH162" i="76" s="1"/>
  <c r="L112" i="75"/>
  <c r="M112" i="75" s="1"/>
  <c r="N112" i="75" s="1"/>
  <c r="L168" i="76"/>
  <c r="M168" i="76" s="1"/>
  <c r="N168" i="76" s="1"/>
  <c r="T116" i="77"/>
  <c r="U116" i="77" s="1"/>
  <c r="V116" i="77" s="1"/>
  <c r="L109" i="79"/>
  <c r="M109" i="79" s="1"/>
  <c r="N109" i="79" s="1"/>
  <c r="L138" i="82"/>
  <c r="M138" i="82" s="1"/>
  <c r="N138" i="82" s="1"/>
  <c r="T120" i="75"/>
  <c r="U120" i="75" s="1"/>
  <c r="V120" i="75" s="1"/>
  <c r="T134" i="82"/>
  <c r="U134" i="82" s="1"/>
  <c r="V134" i="82" s="1"/>
  <c r="P170" i="83"/>
  <c r="Q170" i="83" s="1"/>
  <c r="R170" i="83" s="1"/>
  <c r="X156" i="79"/>
  <c r="Y156" i="79" s="1"/>
  <c r="Z156" i="79" s="1"/>
  <c r="AB138" i="83"/>
  <c r="AC138" i="83" s="1"/>
  <c r="AD138" i="83" s="1"/>
  <c r="T126" i="77"/>
  <c r="U126" i="77" s="1"/>
  <c r="V126" i="77" s="1"/>
  <c r="AB103" i="79"/>
  <c r="AC103" i="79" s="1"/>
  <c r="AD103" i="79" s="1"/>
  <c r="L110" i="79"/>
  <c r="M110" i="79" s="1"/>
  <c r="N110" i="79" s="1"/>
  <c r="AB151" i="78"/>
  <c r="AC151" i="78" s="1"/>
  <c r="AD151" i="78" s="1"/>
  <c r="AB131" i="75"/>
  <c r="AC131" i="75" s="1"/>
  <c r="AD131" i="75" s="1"/>
  <c r="P160" i="76"/>
  <c r="Q160" i="76" s="1"/>
  <c r="R160" i="76" s="1"/>
  <c r="AB177" i="75"/>
  <c r="AC177" i="75" s="1"/>
  <c r="AD177" i="75" s="1"/>
  <c r="AB132" i="75"/>
  <c r="AC132" i="75" s="1"/>
  <c r="AD132" i="75" s="1"/>
  <c r="AB178" i="78"/>
  <c r="AC178" i="78" s="1"/>
  <c r="AD178" i="78" s="1"/>
  <c r="AF174" i="75"/>
  <c r="AG174" i="75" s="1"/>
  <c r="AH174" i="75" s="1"/>
  <c r="AB173" i="78"/>
  <c r="AC173" i="78" s="1"/>
  <c r="AD173" i="78" s="1"/>
  <c r="AN149" i="78"/>
  <c r="AO149" i="78" s="1"/>
  <c r="AP149" i="78" s="1"/>
  <c r="AJ141" i="78"/>
  <c r="AK141" i="78" s="1"/>
  <c r="AL141" i="78" s="1"/>
  <c r="AJ170" i="78"/>
  <c r="AK170" i="78" s="1"/>
  <c r="AL170" i="78" s="1"/>
  <c r="T112" i="83"/>
  <c r="U112" i="83" s="1"/>
  <c r="V112" i="83" s="1"/>
  <c r="AF123" i="75"/>
  <c r="AG123" i="75" s="1"/>
  <c r="AH123" i="75" s="1"/>
  <c r="T167" i="75"/>
  <c r="U167" i="75" s="1"/>
  <c r="V167" i="75" s="1"/>
  <c r="AB159" i="83"/>
  <c r="AC159" i="83" s="1"/>
  <c r="AD159" i="83" s="1"/>
  <c r="T174" i="77"/>
  <c r="U174" i="77" s="1"/>
  <c r="V174" i="77" s="1"/>
  <c r="T145" i="83"/>
  <c r="U145" i="83" s="1"/>
  <c r="V145" i="83" s="1"/>
  <c r="AJ158" i="78"/>
  <c r="AK158" i="78" s="1"/>
  <c r="AL158" i="78" s="1"/>
  <c r="L97" i="81"/>
  <c r="M97" i="81" s="1"/>
  <c r="N97" i="81" s="1"/>
  <c r="AJ155" i="78"/>
  <c r="AK155" i="78" s="1"/>
  <c r="AL155" i="78" s="1"/>
  <c r="AB147" i="78"/>
  <c r="AC147" i="78" s="1"/>
  <c r="AD147" i="78" s="1"/>
  <c r="AF105" i="75"/>
  <c r="AG105" i="75" s="1"/>
  <c r="AH105" i="75" s="1"/>
  <c r="AF152" i="75"/>
  <c r="AG152" i="75" s="1"/>
  <c r="AH152" i="75" s="1"/>
  <c r="AJ169" i="78"/>
  <c r="AK169" i="78" s="1"/>
  <c r="AL169" i="78" s="1"/>
  <c r="AF169" i="75"/>
  <c r="AG169" i="75" s="1"/>
  <c r="AH169" i="75" s="1"/>
  <c r="L97" i="83"/>
  <c r="M97" i="83" s="1"/>
  <c r="N97" i="83" s="1"/>
  <c r="M203" i="81"/>
  <c r="L162" i="76"/>
  <c r="M162" i="76" s="1"/>
  <c r="N162" i="76" s="1"/>
  <c r="AB117" i="83"/>
  <c r="AC117" i="83" s="1"/>
  <c r="AD117" i="83" s="1"/>
  <c r="AO156" i="75"/>
  <c r="AB98" i="75"/>
  <c r="AC98" i="75" s="1"/>
  <c r="AD98" i="75" s="1"/>
  <c r="L138" i="83"/>
  <c r="M138" i="83" s="1"/>
  <c r="N138" i="83" s="1"/>
  <c r="P126" i="77"/>
  <c r="Q126" i="77" s="1"/>
  <c r="R126" i="77" s="1"/>
  <c r="AB125" i="78"/>
  <c r="AC125" i="78" s="1"/>
  <c r="AD125" i="78" s="1"/>
  <c r="AN126" i="78"/>
  <c r="AO126" i="78" s="1"/>
  <c r="AP126" i="78" s="1"/>
  <c r="AB114" i="78"/>
  <c r="AC114" i="78" s="1"/>
  <c r="AD114" i="78" s="1"/>
  <c r="T131" i="75"/>
  <c r="U131" i="75" s="1"/>
  <c r="V131" i="75" s="1"/>
  <c r="L140" i="75"/>
  <c r="M140" i="75" s="1"/>
  <c r="N140" i="75" s="1"/>
  <c r="L135" i="75"/>
  <c r="M135" i="75" s="1"/>
  <c r="N135" i="75" s="1"/>
  <c r="T107" i="75"/>
  <c r="U107" i="75" s="1"/>
  <c r="V107" i="75" s="1"/>
  <c r="L143" i="75"/>
  <c r="M143" i="75" s="1"/>
  <c r="N143" i="75" s="1"/>
  <c r="X160" i="81"/>
  <c r="Y160" i="81" s="1"/>
  <c r="Z160" i="81" s="1"/>
  <c r="L144" i="75"/>
  <c r="M144" i="75" s="1"/>
  <c r="N144" i="75" s="1"/>
  <c r="AB120" i="83"/>
  <c r="AC120" i="83" s="1"/>
  <c r="AD120" i="83" s="1"/>
  <c r="T132" i="75"/>
  <c r="U132" i="75" s="1"/>
  <c r="V132" i="75" s="1"/>
  <c r="T119" i="75"/>
  <c r="U119" i="75" s="1"/>
  <c r="V119" i="75" s="1"/>
  <c r="AB101" i="77"/>
  <c r="AC101" i="77" s="1"/>
  <c r="AD101" i="77" s="1"/>
  <c r="AB122" i="83"/>
  <c r="AC122" i="83" s="1"/>
  <c r="AD122" i="83" s="1"/>
  <c r="T98" i="83"/>
  <c r="U98" i="83" s="1"/>
  <c r="V98" i="83" s="1"/>
  <c r="AO145" i="75"/>
  <c r="T112" i="75"/>
  <c r="U112" i="75" s="1"/>
  <c r="V112" i="75" s="1"/>
  <c r="T96" i="77"/>
  <c r="U96" i="77" s="1"/>
  <c r="V96" i="77" s="1"/>
  <c r="T151" i="75"/>
  <c r="U151" i="75" s="1"/>
  <c r="V151" i="75" s="1"/>
  <c r="AB139" i="77"/>
  <c r="AC139" i="77" s="1"/>
  <c r="AD139" i="77" s="1"/>
  <c r="T174" i="75"/>
  <c r="U174" i="75" s="1"/>
  <c r="V174" i="75" s="1"/>
  <c r="T138" i="75"/>
  <c r="U138" i="75" s="1"/>
  <c r="V138" i="75" s="1"/>
  <c r="AB149" i="83"/>
  <c r="AC149" i="83" s="1"/>
  <c r="AD149" i="83" s="1"/>
  <c r="T135" i="75"/>
  <c r="U135" i="75" s="1"/>
  <c r="V135" i="75" s="1"/>
  <c r="T95" i="77"/>
  <c r="U95" i="77" s="1"/>
  <c r="L105" i="75"/>
  <c r="M105" i="75" s="1"/>
  <c r="N105" i="75" s="1"/>
  <c r="L175" i="82"/>
  <c r="M175" i="82" s="1"/>
  <c r="N175" i="82" s="1"/>
  <c r="T156" i="75"/>
  <c r="U156" i="75" s="1"/>
  <c r="V156" i="75" s="1"/>
  <c r="L151" i="75"/>
  <c r="M151" i="75" s="1"/>
  <c r="N151" i="75" s="1"/>
  <c r="T95" i="82"/>
  <c r="U95" i="82" s="1"/>
  <c r="V95" i="82" s="1"/>
  <c r="T150" i="75"/>
  <c r="U150" i="75" s="1"/>
  <c r="V150" i="75" s="1"/>
  <c r="T133" i="77"/>
  <c r="U133" i="77" s="1"/>
  <c r="V133" i="77" s="1"/>
  <c r="T144" i="75"/>
  <c r="U144" i="75" s="1"/>
  <c r="V144" i="75" s="1"/>
  <c r="L177" i="75"/>
  <c r="M177" i="75" s="1"/>
  <c r="N177" i="75" s="1"/>
  <c r="P139" i="77"/>
  <c r="Q139" i="77" s="1"/>
  <c r="R139" i="77" s="1"/>
  <c r="L109" i="75"/>
  <c r="M109" i="75" s="1"/>
  <c r="N109" i="75" s="1"/>
  <c r="T158" i="75"/>
  <c r="U158" i="75" s="1"/>
  <c r="V158" i="75" s="1"/>
  <c r="AN164" i="75"/>
  <c r="L159" i="83"/>
  <c r="M159" i="83" s="1"/>
  <c r="N159" i="83" s="1"/>
  <c r="L145" i="83"/>
  <c r="M145" i="83" s="1"/>
  <c r="N145" i="83" s="1"/>
  <c r="P166" i="81"/>
  <c r="Q166" i="81" s="1"/>
  <c r="R166" i="81" s="1"/>
  <c r="P158" i="77"/>
  <c r="Q158" i="77" s="1"/>
  <c r="R158" i="77" s="1"/>
  <c r="P157" i="82"/>
  <c r="Q157" i="82" s="1"/>
  <c r="R157" i="82" s="1"/>
  <c r="P133" i="82"/>
  <c r="Q133" i="82" s="1"/>
  <c r="R133" i="82" s="1"/>
  <c r="P115" i="82"/>
  <c r="Q115" i="82" s="1"/>
  <c r="R115" i="82" s="1"/>
  <c r="X128" i="83"/>
  <c r="Y128" i="83" s="1"/>
  <c r="Z128" i="83" s="1"/>
  <c r="T141" i="75"/>
  <c r="U141" i="75" s="1"/>
  <c r="V141" i="75" s="1"/>
  <c r="P141" i="77"/>
  <c r="Q141" i="77" s="1"/>
  <c r="R141" i="77" s="1"/>
  <c r="AF100" i="81"/>
  <c r="AG100" i="81" s="1"/>
  <c r="AH100" i="81" s="1"/>
  <c r="X138" i="81"/>
  <c r="Y138" i="81" s="1"/>
  <c r="Z138" i="81" s="1"/>
  <c r="X177" i="81"/>
  <c r="Y177" i="81" s="1"/>
  <c r="Z177" i="81" s="1"/>
  <c r="AN98" i="75"/>
  <c r="AF111" i="79"/>
  <c r="AG111" i="79" s="1"/>
  <c r="AH111" i="79" s="1"/>
  <c r="AF137" i="76"/>
  <c r="AG137" i="76" s="1"/>
  <c r="AH137" i="76" s="1"/>
  <c r="L173" i="81"/>
  <c r="M173" i="81" s="1"/>
  <c r="N173" i="81" s="1"/>
  <c r="AF111" i="82"/>
  <c r="AG111" i="82" s="1"/>
  <c r="AH111" i="82" s="1"/>
  <c r="AN107" i="75"/>
  <c r="L129" i="83"/>
  <c r="M129" i="83" s="1"/>
  <c r="N129" i="83" s="1"/>
  <c r="AF106" i="83"/>
  <c r="AG106" i="83" s="1"/>
  <c r="AH106" i="83" s="1"/>
  <c r="AN173" i="75"/>
  <c r="P160" i="83"/>
  <c r="Q160" i="83" s="1"/>
  <c r="R160" i="83" s="1"/>
  <c r="T137" i="75"/>
  <c r="U137" i="75" s="1"/>
  <c r="V137" i="75" s="1"/>
  <c r="AO175" i="75"/>
  <c r="AO147" i="75"/>
  <c r="AO106" i="75"/>
  <c r="AO148" i="75"/>
  <c r="X118" i="81"/>
  <c r="Y118" i="81" s="1"/>
  <c r="Z118" i="81" s="1"/>
  <c r="X156" i="81"/>
  <c r="Y156" i="81" s="1"/>
  <c r="Z156" i="81" s="1"/>
  <c r="X133" i="81"/>
  <c r="Y133" i="81" s="1"/>
  <c r="Z133" i="81" s="1"/>
  <c r="X120" i="81"/>
  <c r="Y120" i="81" s="1"/>
  <c r="Z120" i="81" s="1"/>
  <c r="AB111" i="82"/>
  <c r="AC111" i="82" s="1"/>
  <c r="AD111" i="82" s="1"/>
  <c r="L132" i="76"/>
  <c r="M132" i="76" s="1"/>
  <c r="N132" i="76" s="1"/>
  <c r="T105" i="75"/>
  <c r="U105" i="75" s="1"/>
  <c r="V105" i="75" s="1"/>
  <c r="P97" i="83"/>
  <c r="Q97" i="83" s="1"/>
  <c r="R97" i="83" s="1"/>
  <c r="AO142" i="75"/>
  <c r="X136" i="81"/>
  <c r="Y136" i="81" s="1"/>
  <c r="Z136" i="81" s="1"/>
  <c r="X173" i="81"/>
  <c r="Y173" i="81" s="1"/>
  <c r="Z173" i="81" s="1"/>
  <c r="P98" i="75"/>
  <c r="Q98" i="75" s="1"/>
  <c r="R98" i="75" s="1"/>
  <c r="T173" i="75"/>
  <c r="U173" i="75" s="1"/>
  <c r="V173" i="75" s="1"/>
  <c r="AO105" i="75"/>
  <c r="X113" i="81"/>
  <c r="Y113" i="81" s="1"/>
  <c r="Z113" i="81" s="1"/>
  <c r="X135" i="81"/>
  <c r="Y135" i="81" s="1"/>
  <c r="Z135" i="81" s="1"/>
  <c r="X112" i="81"/>
  <c r="Y112" i="81" s="1"/>
  <c r="Z112" i="81" s="1"/>
  <c r="T175" i="75"/>
  <c r="U175" i="75" s="1"/>
  <c r="V175" i="75" s="1"/>
  <c r="T129" i="75"/>
  <c r="U129" i="75" s="1"/>
  <c r="V129" i="75" s="1"/>
  <c r="P150" i="82"/>
  <c r="Q150" i="82" s="1"/>
  <c r="R150" i="82" s="1"/>
  <c r="L127" i="81"/>
  <c r="M127" i="81" s="1"/>
  <c r="N127" i="81" s="1"/>
  <c r="P109" i="82"/>
  <c r="Q109" i="82" s="1"/>
  <c r="R109" i="82" s="1"/>
  <c r="P146" i="82"/>
  <c r="Q146" i="82" s="1"/>
  <c r="R146" i="82" s="1"/>
  <c r="P108" i="82"/>
  <c r="Q108" i="82" s="1"/>
  <c r="R108" i="82" s="1"/>
  <c r="P154" i="82"/>
  <c r="Q154" i="82" s="1"/>
  <c r="R154" i="82" s="1"/>
  <c r="AN106" i="78"/>
  <c r="AO106" i="78" s="1"/>
  <c r="AP106" i="78" s="1"/>
  <c r="AN103" i="78"/>
  <c r="AO103" i="78" s="1"/>
  <c r="AP103" i="78" s="1"/>
  <c r="AN160" i="78"/>
  <c r="AO160" i="78" s="1"/>
  <c r="AP160" i="78" s="1"/>
  <c r="AN156" i="78"/>
  <c r="AO156" i="78" s="1"/>
  <c r="AP156" i="78" s="1"/>
  <c r="AN112" i="78"/>
  <c r="AO112" i="78" s="1"/>
  <c r="AP112" i="78" s="1"/>
  <c r="AN174" i="78"/>
  <c r="AO174" i="78" s="1"/>
  <c r="AP174" i="78" s="1"/>
  <c r="AN108" i="78"/>
  <c r="AO108" i="78" s="1"/>
  <c r="AP108" i="78" s="1"/>
  <c r="X151" i="79"/>
  <c r="Y151" i="79" s="1"/>
  <c r="Z151" i="79" s="1"/>
  <c r="T133" i="76"/>
  <c r="U133" i="76" s="1"/>
  <c r="V133" i="76" s="1"/>
  <c r="X104" i="81"/>
  <c r="Y104" i="81" s="1"/>
  <c r="Z104" i="81" s="1"/>
  <c r="X139" i="81"/>
  <c r="Y139" i="81" s="1"/>
  <c r="Z139" i="81" s="1"/>
  <c r="T128" i="77"/>
  <c r="U128" i="77" s="1"/>
  <c r="V128" i="77" s="1"/>
  <c r="L134" i="76"/>
  <c r="M134" i="76" s="1"/>
  <c r="N134" i="76" s="1"/>
  <c r="L131" i="75"/>
  <c r="M131" i="75" s="1"/>
  <c r="N131" i="75" s="1"/>
  <c r="L143" i="76"/>
  <c r="M143" i="76" s="1"/>
  <c r="N143" i="76" s="1"/>
  <c r="L101" i="76"/>
  <c r="M101" i="76" s="1"/>
  <c r="N101" i="76" s="1"/>
  <c r="L150" i="76"/>
  <c r="M150" i="76" s="1"/>
  <c r="N150" i="76" s="1"/>
  <c r="T176" i="77"/>
  <c r="U176" i="77" s="1"/>
  <c r="V176" i="77" s="1"/>
  <c r="T112" i="77"/>
  <c r="U112" i="77" s="1"/>
  <c r="V112" i="77" s="1"/>
  <c r="T170" i="77"/>
  <c r="U170" i="77" s="1"/>
  <c r="V170" i="77" s="1"/>
  <c r="X132" i="81"/>
  <c r="Y132" i="81" s="1"/>
  <c r="Z132" i="81" s="1"/>
  <c r="L116" i="76"/>
  <c r="M116" i="76" s="1"/>
  <c r="N116" i="76" s="1"/>
  <c r="T171" i="77"/>
  <c r="U171" i="77" s="1"/>
  <c r="V171" i="77" s="1"/>
  <c r="X114" i="79"/>
  <c r="Y114" i="79" s="1"/>
  <c r="Z114" i="79" s="1"/>
  <c r="T162" i="76"/>
  <c r="U162" i="76" s="1"/>
  <c r="V162" i="76" s="1"/>
  <c r="L178" i="83"/>
  <c r="M178" i="83" s="1"/>
  <c r="N178" i="83" s="1"/>
  <c r="AB129" i="83"/>
  <c r="AC129" i="83" s="1"/>
  <c r="AD129" i="83" s="1"/>
  <c r="L96" i="83"/>
  <c r="M96" i="83" s="1"/>
  <c r="N96" i="83" s="1"/>
  <c r="X97" i="81"/>
  <c r="Y97" i="81" s="1"/>
  <c r="Z97" i="81" s="1"/>
  <c r="T147" i="75"/>
  <c r="U147" i="75" s="1"/>
  <c r="V147" i="75" s="1"/>
  <c r="P98" i="83"/>
  <c r="Q98" i="83" s="1"/>
  <c r="R98" i="83" s="1"/>
  <c r="T152" i="75"/>
  <c r="U152" i="75" s="1"/>
  <c r="V152" i="75" s="1"/>
  <c r="AN154" i="75"/>
  <c r="T148" i="76"/>
  <c r="U148" i="76" s="1"/>
  <c r="V148" i="76" s="1"/>
  <c r="X171" i="79"/>
  <c r="Y171" i="79" s="1"/>
  <c r="Z171" i="79" s="1"/>
  <c r="X109" i="79"/>
  <c r="Y109" i="79" s="1"/>
  <c r="Z109" i="79" s="1"/>
  <c r="X103" i="79"/>
  <c r="Y103" i="79" s="1"/>
  <c r="Z103" i="79" s="1"/>
  <c r="T122" i="83"/>
  <c r="U122" i="83" s="1"/>
  <c r="V122" i="83" s="1"/>
  <c r="T159" i="83"/>
  <c r="U159" i="83" s="1"/>
  <c r="V159" i="83" s="1"/>
  <c r="AF146" i="77"/>
  <c r="AG146" i="77" s="1"/>
  <c r="AH146" i="77" s="1"/>
  <c r="L141" i="81"/>
  <c r="M141" i="81" s="1"/>
  <c r="N141" i="81" s="1"/>
  <c r="P150" i="75"/>
  <c r="Q150" i="75" s="1"/>
  <c r="R150" i="75" s="1"/>
  <c r="L109" i="81"/>
  <c r="M109" i="81" s="1"/>
  <c r="N109" i="81" s="1"/>
  <c r="P111" i="82"/>
  <c r="Q111" i="82" s="1"/>
  <c r="R111" i="82" s="1"/>
  <c r="P116" i="82"/>
  <c r="Q116" i="82" s="1"/>
  <c r="R116" i="82" s="1"/>
  <c r="P104" i="82"/>
  <c r="Q104" i="82" s="1"/>
  <c r="R104" i="82" s="1"/>
  <c r="P124" i="82"/>
  <c r="Q124" i="82" s="1"/>
  <c r="R124" i="82" s="1"/>
  <c r="P126" i="82"/>
  <c r="Q126" i="82" s="1"/>
  <c r="R126" i="82" s="1"/>
  <c r="P162" i="82"/>
  <c r="Q162" i="82" s="1"/>
  <c r="R162" i="82" s="1"/>
  <c r="P164" i="82"/>
  <c r="Q164" i="82" s="1"/>
  <c r="R164" i="82" s="1"/>
  <c r="P118" i="82"/>
  <c r="Q118" i="82" s="1"/>
  <c r="R118" i="82" s="1"/>
  <c r="AN175" i="78"/>
  <c r="AO175" i="78" s="1"/>
  <c r="AP175" i="78" s="1"/>
  <c r="AN122" i="78"/>
  <c r="AO122" i="78" s="1"/>
  <c r="AP122" i="78" s="1"/>
  <c r="AN139" i="78"/>
  <c r="AO139" i="78" s="1"/>
  <c r="AP139" i="78" s="1"/>
  <c r="AN154" i="78"/>
  <c r="AO154" i="78" s="1"/>
  <c r="AP154" i="78" s="1"/>
  <c r="AN125" i="78"/>
  <c r="AO125" i="78" s="1"/>
  <c r="AP125" i="78" s="1"/>
  <c r="AN101" i="78"/>
  <c r="AO101" i="78" s="1"/>
  <c r="AP101" i="78" s="1"/>
  <c r="AN130" i="78"/>
  <c r="AO130" i="78" s="1"/>
  <c r="AP130" i="78" s="1"/>
  <c r="P117" i="81"/>
  <c r="Q117" i="81" s="1"/>
  <c r="R117" i="81" s="1"/>
  <c r="X124" i="81"/>
  <c r="Y124" i="81" s="1"/>
  <c r="Z124" i="81" s="1"/>
  <c r="AO140" i="75"/>
  <c r="L174" i="76"/>
  <c r="M174" i="76" s="1"/>
  <c r="N174" i="76" s="1"/>
  <c r="T131" i="77"/>
  <c r="U131" i="77" s="1"/>
  <c r="V131" i="77" s="1"/>
  <c r="L156" i="76"/>
  <c r="M156" i="76" s="1"/>
  <c r="N156" i="76" s="1"/>
  <c r="L151" i="76"/>
  <c r="M151" i="76" s="1"/>
  <c r="N151" i="76" s="1"/>
  <c r="T145" i="77"/>
  <c r="U145" i="77" s="1"/>
  <c r="V145" i="77" s="1"/>
  <c r="T134" i="77"/>
  <c r="U134" i="77" s="1"/>
  <c r="V134" i="77" s="1"/>
  <c r="T169" i="77"/>
  <c r="U169" i="77" s="1"/>
  <c r="V169" i="77" s="1"/>
  <c r="L119" i="76"/>
  <c r="M119" i="76" s="1"/>
  <c r="N119" i="76" s="1"/>
  <c r="AF117" i="83"/>
  <c r="AG117" i="83" s="1"/>
  <c r="AH117" i="83" s="1"/>
  <c r="P133" i="77"/>
  <c r="Q133" i="77" s="1"/>
  <c r="R133" i="77" s="1"/>
  <c r="T138" i="83"/>
  <c r="U138" i="83" s="1"/>
  <c r="V138" i="83" s="1"/>
  <c r="T113" i="83"/>
  <c r="U113" i="83" s="1"/>
  <c r="V113" i="83" s="1"/>
  <c r="L149" i="83"/>
  <c r="M149" i="83" s="1"/>
  <c r="N149" i="83" s="1"/>
  <c r="L148" i="83"/>
  <c r="M148" i="83" s="1"/>
  <c r="N148" i="83" s="1"/>
  <c r="L125" i="83"/>
  <c r="M125" i="83" s="1"/>
  <c r="N125" i="83" s="1"/>
  <c r="AB96" i="75"/>
  <c r="AC96" i="75" s="1"/>
  <c r="AD96" i="75" s="1"/>
  <c r="L136" i="83"/>
  <c r="M136" i="83" s="1"/>
  <c r="N136" i="83" s="1"/>
  <c r="AB103" i="75"/>
  <c r="AC103" i="75" s="1"/>
  <c r="AD103" i="75" s="1"/>
  <c r="T100" i="77"/>
  <c r="U100" i="77" s="1"/>
  <c r="V100" i="77" s="1"/>
  <c r="T143" i="75"/>
  <c r="U143" i="75" s="1"/>
  <c r="V143" i="75" s="1"/>
  <c r="L112" i="81"/>
  <c r="M112" i="81" s="1"/>
  <c r="N112" i="81" s="1"/>
  <c r="P142" i="82"/>
  <c r="Q142" i="82" s="1"/>
  <c r="R142" i="82" s="1"/>
  <c r="P147" i="82"/>
  <c r="Q147" i="82" s="1"/>
  <c r="R147" i="82" s="1"/>
  <c r="P138" i="82"/>
  <c r="Q138" i="82" s="1"/>
  <c r="R138" i="82" s="1"/>
  <c r="P174" i="82"/>
  <c r="Q174" i="82" s="1"/>
  <c r="R174" i="82" s="1"/>
  <c r="P159" i="82"/>
  <c r="Q159" i="82" s="1"/>
  <c r="R159" i="82" s="1"/>
  <c r="P121" i="82"/>
  <c r="Q121" i="82" s="1"/>
  <c r="R121" i="82" s="1"/>
  <c r="P131" i="82"/>
  <c r="Q131" i="82" s="1"/>
  <c r="R131" i="82" s="1"/>
  <c r="P140" i="82"/>
  <c r="Q140" i="82" s="1"/>
  <c r="R140" i="82" s="1"/>
  <c r="P107" i="81"/>
  <c r="Q107" i="81" s="1"/>
  <c r="R107" i="81" s="1"/>
  <c r="T111" i="83"/>
  <c r="U111" i="83" s="1"/>
  <c r="V111" i="83" s="1"/>
  <c r="T117" i="76"/>
  <c r="U117" i="76" s="1"/>
  <c r="V117" i="76" s="1"/>
  <c r="T126" i="79"/>
  <c r="U126" i="79" s="1"/>
  <c r="V126" i="79" s="1"/>
  <c r="L138" i="76"/>
  <c r="M138" i="76" s="1"/>
  <c r="N138" i="76" s="1"/>
  <c r="L161" i="76"/>
  <c r="M161" i="76" s="1"/>
  <c r="N161" i="76" s="1"/>
  <c r="L136" i="76"/>
  <c r="M136" i="76" s="1"/>
  <c r="N136" i="76" s="1"/>
  <c r="L140" i="76"/>
  <c r="M140" i="76" s="1"/>
  <c r="N140" i="76" s="1"/>
  <c r="L171" i="76"/>
  <c r="M171" i="76" s="1"/>
  <c r="N171" i="76" s="1"/>
  <c r="T143" i="77"/>
  <c r="U143" i="77" s="1"/>
  <c r="V143" i="77" s="1"/>
  <c r="T152" i="77"/>
  <c r="U152" i="77" s="1"/>
  <c r="V152" i="77" s="1"/>
  <c r="T114" i="77"/>
  <c r="U114" i="77" s="1"/>
  <c r="V114" i="77" s="1"/>
  <c r="L167" i="76"/>
  <c r="M167" i="76" s="1"/>
  <c r="N167" i="76" s="1"/>
  <c r="L170" i="83"/>
  <c r="M170" i="83" s="1"/>
  <c r="N170" i="83" s="1"/>
  <c r="X111" i="79"/>
  <c r="Y111" i="79" s="1"/>
  <c r="Z111" i="79" s="1"/>
  <c r="X110" i="79"/>
  <c r="Y110" i="79" s="1"/>
  <c r="Z110" i="79" s="1"/>
  <c r="AF120" i="83"/>
  <c r="AG120" i="83" s="1"/>
  <c r="AH120" i="83" s="1"/>
  <c r="L171" i="83"/>
  <c r="M171" i="83" s="1"/>
  <c r="N171" i="83" s="1"/>
  <c r="T178" i="83"/>
  <c r="U178" i="83" s="1"/>
  <c r="V178" i="83" s="1"/>
  <c r="AB136" i="83"/>
  <c r="AC136" i="83" s="1"/>
  <c r="AD136" i="83" s="1"/>
  <c r="T103" i="75"/>
  <c r="U103" i="75" s="1"/>
  <c r="V103" i="75" s="1"/>
  <c r="T99" i="77"/>
  <c r="U99" i="77" s="1"/>
  <c r="V99" i="77" s="1"/>
  <c r="X98" i="81"/>
  <c r="Y98" i="81" s="1"/>
  <c r="Z98" i="81" s="1"/>
  <c r="T97" i="77"/>
  <c r="U97" i="77" s="1"/>
  <c r="V97" i="77" s="1"/>
  <c r="P175" i="75"/>
  <c r="Q175" i="75" s="1"/>
  <c r="R175" i="75" s="1"/>
  <c r="AN162" i="78"/>
  <c r="AO162" i="78" s="1"/>
  <c r="AP162" i="78" s="1"/>
  <c r="P163" i="82"/>
  <c r="Q163" i="82" s="1"/>
  <c r="R163" i="82" s="1"/>
  <c r="P106" i="82"/>
  <c r="Q106" i="82" s="1"/>
  <c r="R106" i="82" s="1"/>
  <c r="P168" i="82"/>
  <c r="Q168" i="82" s="1"/>
  <c r="R168" i="82" s="1"/>
  <c r="P177" i="82"/>
  <c r="Q177" i="82" s="1"/>
  <c r="R177" i="82" s="1"/>
  <c r="P169" i="82"/>
  <c r="Q169" i="82" s="1"/>
  <c r="R169" i="82" s="1"/>
  <c r="P170" i="82"/>
  <c r="Q170" i="82" s="1"/>
  <c r="R170" i="82" s="1"/>
  <c r="P172" i="82"/>
  <c r="Q172" i="82" s="1"/>
  <c r="R172" i="82" s="1"/>
  <c r="AN116" i="78"/>
  <c r="AO116" i="78" s="1"/>
  <c r="AP116" i="78" s="1"/>
  <c r="AN138" i="78"/>
  <c r="AO138" i="78" s="1"/>
  <c r="AP138" i="78" s="1"/>
  <c r="AN168" i="78"/>
  <c r="AO168" i="78" s="1"/>
  <c r="AP168" i="78" s="1"/>
  <c r="AN171" i="78"/>
  <c r="AO171" i="78" s="1"/>
  <c r="AP171" i="78" s="1"/>
  <c r="AN111" i="78"/>
  <c r="AO111" i="78" s="1"/>
  <c r="AP111" i="78" s="1"/>
  <c r="AN150" i="78"/>
  <c r="AO150" i="78" s="1"/>
  <c r="AP150" i="78" s="1"/>
  <c r="T171" i="76"/>
  <c r="U171" i="76" s="1"/>
  <c r="V171" i="76" s="1"/>
  <c r="T152" i="76"/>
  <c r="U152" i="76" s="1"/>
  <c r="V152" i="76" s="1"/>
  <c r="X113" i="79"/>
  <c r="Y113" i="79" s="1"/>
  <c r="Z113" i="79" s="1"/>
  <c r="L122" i="76"/>
  <c r="M122" i="76" s="1"/>
  <c r="N122" i="76" s="1"/>
  <c r="T161" i="77"/>
  <c r="U161" i="77" s="1"/>
  <c r="V161" i="77" s="1"/>
  <c r="P104" i="81"/>
  <c r="Q104" i="81" s="1"/>
  <c r="R104" i="81" s="1"/>
  <c r="P101" i="82"/>
  <c r="Q101" i="82" s="1"/>
  <c r="R101" i="82" s="1"/>
  <c r="L154" i="76"/>
  <c r="M154" i="76" s="1"/>
  <c r="N154" i="76" s="1"/>
  <c r="T168" i="77"/>
  <c r="U168" i="77" s="1"/>
  <c r="V168" i="77" s="1"/>
  <c r="T106" i="77"/>
  <c r="U106" i="77" s="1"/>
  <c r="V106" i="77" s="1"/>
  <c r="L148" i="76"/>
  <c r="M148" i="76" s="1"/>
  <c r="N148" i="76" s="1"/>
  <c r="L164" i="76"/>
  <c r="M164" i="76" s="1"/>
  <c r="N164" i="76" s="1"/>
  <c r="T141" i="77"/>
  <c r="U141" i="77" s="1"/>
  <c r="V141" i="77" s="1"/>
  <c r="T123" i="77"/>
  <c r="U123" i="77" s="1"/>
  <c r="V123" i="77" s="1"/>
  <c r="T173" i="77"/>
  <c r="U173" i="77" s="1"/>
  <c r="V173" i="77" s="1"/>
  <c r="T110" i="77"/>
  <c r="U110" i="77" s="1"/>
  <c r="V110" i="77" s="1"/>
  <c r="T138" i="77"/>
  <c r="U138" i="77" s="1"/>
  <c r="V138" i="77" s="1"/>
  <c r="L117" i="83"/>
  <c r="M117" i="83" s="1"/>
  <c r="N117" i="83" s="1"/>
  <c r="AB171" i="79"/>
  <c r="AC171" i="79" s="1"/>
  <c r="AD171" i="79" s="1"/>
  <c r="T170" i="83"/>
  <c r="U170" i="83" s="1"/>
  <c r="V170" i="83" s="1"/>
  <c r="T120" i="83"/>
  <c r="U120" i="83" s="1"/>
  <c r="V120" i="83" s="1"/>
  <c r="L99" i="83"/>
  <c r="M99" i="83" s="1"/>
  <c r="N99" i="83" s="1"/>
  <c r="T148" i="83"/>
  <c r="U148" i="83" s="1"/>
  <c r="V148" i="83" s="1"/>
  <c r="AO127" i="75"/>
  <c r="P109" i="81"/>
  <c r="Q109" i="81" s="1"/>
  <c r="R109" i="81" s="1"/>
  <c r="P155" i="82"/>
  <c r="Q155" i="82" s="1"/>
  <c r="R155" i="82" s="1"/>
  <c r="L157" i="76"/>
  <c r="M157" i="76" s="1"/>
  <c r="N157" i="76" s="1"/>
  <c r="L103" i="76"/>
  <c r="M103" i="76" s="1"/>
  <c r="N103" i="76" s="1"/>
  <c r="L130" i="76"/>
  <c r="M130" i="76" s="1"/>
  <c r="N130" i="76" s="1"/>
  <c r="L173" i="76"/>
  <c r="M173" i="76" s="1"/>
  <c r="N173" i="76" s="1"/>
  <c r="L109" i="76"/>
  <c r="M109" i="76" s="1"/>
  <c r="N109" i="76" s="1"/>
  <c r="L177" i="76"/>
  <c r="M177" i="76" s="1"/>
  <c r="N177" i="76" s="1"/>
  <c r="L128" i="76"/>
  <c r="M128" i="76" s="1"/>
  <c r="N128" i="76" s="1"/>
  <c r="L115" i="76"/>
  <c r="M115" i="76" s="1"/>
  <c r="N115" i="76" s="1"/>
  <c r="AO96" i="75"/>
  <c r="L155" i="76"/>
  <c r="M155" i="76" s="1"/>
  <c r="N155" i="76" s="1"/>
  <c r="L120" i="83"/>
  <c r="M120" i="83" s="1"/>
  <c r="N120" i="83" s="1"/>
  <c r="T171" i="83"/>
  <c r="U171" i="83" s="1"/>
  <c r="V171" i="83" s="1"/>
  <c r="L122" i="83"/>
  <c r="M122" i="83" s="1"/>
  <c r="N122" i="83" s="1"/>
  <c r="L112" i="83"/>
  <c r="M112" i="83" s="1"/>
  <c r="N112" i="83" s="1"/>
  <c r="T125" i="83"/>
  <c r="U125" i="83" s="1"/>
  <c r="V125" i="83" s="1"/>
  <c r="T136" i="83"/>
  <c r="U136" i="83" s="1"/>
  <c r="V136" i="83" s="1"/>
  <c r="AO128" i="75"/>
  <c r="AO153" i="75"/>
  <c r="AO165" i="75"/>
  <c r="AO149" i="75"/>
  <c r="AO113" i="75"/>
  <c r="AF135" i="82"/>
  <c r="AG135" i="82" s="1"/>
  <c r="AH135" i="82" s="1"/>
  <c r="AB109" i="82"/>
  <c r="AC109" i="82" s="1"/>
  <c r="AD109" i="82" s="1"/>
  <c r="T120" i="82"/>
  <c r="U120" i="82" s="1"/>
  <c r="V120" i="82" s="1"/>
  <c r="P156" i="81"/>
  <c r="Q156" i="81" s="1"/>
  <c r="R156" i="81" s="1"/>
  <c r="AB159" i="82"/>
  <c r="AC159" i="82" s="1"/>
  <c r="AD159" i="82" s="1"/>
  <c r="P130" i="81"/>
  <c r="Q130" i="81" s="1"/>
  <c r="R130" i="81" s="1"/>
  <c r="L120" i="76"/>
  <c r="M120" i="76" s="1"/>
  <c r="N120" i="76" s="1"/>
  <c r="L126" i="82"/>
  <c r="M126" i="82" s="1"/>
  <c r="N126" i="82" s="1"/>
  <c r="X121" i="76"/>
  <c r="Y121" i="76" s="1"/>
  <c r="Z121" i="76" s="1"/>
  <c r="P117" i="82"/>
  <c r="Q117" i="82" s="1"/>
  <c r="R117" i="82" s="1"/>
  <c r="X104" i="76"/>
  <c r="Y104" i="76" s="1"/>
  <c r="Z104" i="76" s="1"/>
  <c r="L145" i="81"/>
  <c r="M145" i="81" s="1"/>
  <c r="N145" i="81" s="1"/>
  <c r="X123" i="79"/>
  <c r="Y123" i="79" s="1"/>
  <c r="Z123" i="79" s="1"/>
  <c r="X163" i="79"/>
  <c r="Y163" i="79" s="1"/>
  <c r="Z163" i="79" s="1"/>
  <c r="P132" i="82"/>
  <c r="Q132" i="82" s="1"/>
  <c r="R132" i="82" s="1"/>
  <c r="AB151" i="79"/>
  <c r="AC151" i="79" s="1"/>
  <c r="AD151" i="79" s="1"/>
  <c r="X101" i="81"/>
  <c r="Y101" i="81" s="1"/>
  <c r="Z101" i="81" s="1"/>
  <c r="P132" i="76"/>
  <c r="Q132" i="76" s="1"/>
  <c r="R132" i="76" s="1"/>
  <c r="P157" i="79"/>
  <c r="Q157" i="79" s="1"/>
  <c r="R157" i="79" s="1"/>
  <c r="AF152" i="81"/>
  <c r="AG152" i="81" s="1"/>
  <c r="AH152" i="81" s="1"/>
  <c r="T121" i="79"/>
  <c r="U121" i="79" s="1"/>
  <c r="V121" i="79" s="1"/>
  <c r="L133" i="76"/>
  <c r="M133" i="76" s="1"/>
  <c r="N133" i="76" s="1"/>
  <c r="T113" i="81"/>
  <c r="U113" i="81" s="1"/>
  <c r="V113" i="81" s="1"/>
  <c r="X166" i="81"/>
  <c r="Y166" i="81" s="1"/>
  <c r="Z166" i="81" s="1"/>
  <c r="L128" i="77"/>
  <c r="M128" i="77" s="1"/>
  <c r="N128" i="77" s="1"/>
  <c r="T150" i="77"/>
  <c r="U150" i="77" s="1"/>
  <c r="V150" i="77" s="1"/>
  <c r="AB129" i="79"/>
  <c r="AC129" i="79" s="1"/>
  <c r="AD129" i="79" s="1"/>
  <c r="T150" i="76"/>
  <c r="U150" i="76" s="1"/>
  <c r="V150" i="76" s="1"/>
  <c r="P173" i="79"/>
  <c r="Q173" i="79" s="1"/>
  <c r="R173" i="79" s="1"/>
  <c r="AJ107" i="81"/>
  <c r="AK107" i="81" s="1"/>
  <c r="AL107" i="81" s="1"/>
  <c r="P126" i="81"/>
  <c r="Q126" i="81" s="1"/>
  <c r="R126" i="81" s="1"/>
  <c r="T102" i="77"/>
  <c r="U102" i="77" s="1"/>
  <c r="V102" i="77" s="1"/>
  <c r="T137" i="81"/>
  <c r="U137" i="81" s="1"/>
  <c r="V137" i="81" s="1"/>
  <c r="AF148" i="79"/>
  <c r="AG148" i="79" s="1"/>
  <c r="AH148" i="79" s="1"/>
  <c r="T121" i="83"/>
  <c r="U121" i="83" s="1"/>
  <c r="V121" i="83" s="1"/>
  <c r="T144" i="83"/>
  <c r="U144" i="83" s="1"/>
  <c r="V144" i="83" s="1"/>
  <c r="X163" i="83"/>
  <c r="Y163" i="83" s="1"/>
  <c r="Z163" i="83" s="1"/>
  <c r="T163" i="77"/>
  <c r="U163" i="77" s="1"/>
  <c r="V163" i="77" s="1"/>
  <c r="X171" i="77"/>
  <c r="Y171" i="77" s="1"/>
  <c r="Z171" i="77" s="1"/>
  <c r="AF175" i="83"/>
  <c r="AG175" i="83" s="1"/>
  <c r="AH175" i="83" s="1"/>
  <c r="AB142" i="83"/>
  <c r="AC142" i="83" s="1"/>
  <c r="AD142" i="83" s="1"/>
  <c r="AN114" i="75"/>
  <c r="L146" i="78"/>
  <c r="M146" i="78" s="1"/>
  <c r="N146" i="78" s="1"/>
  <c r="AF97" i="75"/>
  <c r="AG97" i="75" s="1"/>
  <c r="AH97" i="75" s="1"/>
  <c r="AF141" i="75"/>
  <c r="AG141" i="75" s="1"/>
  <c r="AH141" i="75" s="1"/>
  <c r="AF102" i="78"/>
  <c r="AG102" i="78" s="1"/>
  <c r="AH102" i="78" s="1"/>
  <c r="AN113" i="78"/>
  <c r="AO113" i="78" s="1"/>
  <c r="AP113" i="78" s="1"/>
  <c r="AB124" i="78"/>
  <c r="AC124" i="78" s="1"/>
  <c r="AD124" i="78" s="1"/>
  <c r="T170" i="75"/>
  <c r="U170" i="75" s="1"/>
  <c r="V170" i="75" s="1"/>
  <c r="AB164" i="75"/>
  <c r="AC164" i="75" s="1"/>
  <c r="AD164" i="75" s="1"/>
  <c r="AF99" i="75"/>
  <c r="AG99" i="75" s="1"/>
  <c r="AH99" i="75" s="1"/>
  <c r="AF172" i="78"/>
  <c r="AG172" i="78" s="1"/>
  <c r="AH172" i="78" s="1"/>
  <c r="AB101" i="75"/>
  <c r="AC101" i="75" s="1"/>
  <c r="AD101" i="75" s="1"/>
  <c r="AF145" i="75"/>
  <c r="AG145" i="75" s="1"/>
  <c r="AH145" i="75" s="1"/>
  <c r="AN117" i="78"/>
  <c r="AO117" i="78" s="1"/>
  <c r="AP117" i="78" s="1"/>
  <c r="AB95" i="75"/>
  <c r="AC95" i="75" s="1"/>
  <c r="AD95" i="75" s="1"/>
  <c r="X102" i="75"/>
  <c r="Y102" i="75" s="1"/>
  <c r="Z102" i="75" s="1"/>
  <c r="X172" i="75"/>
  <c r="Y172" i="75" s="1"/>
  <c r="Z172" i="75" s="1"/>
  <c r="AN125" i="75"/>
  <c r="X96" i="78"/>
  <c r="Y96" i="78" s="1"/>
  <c r="Z96" i="78" s="1"/>
  <c r="AN168" i="75"/>
  <c r="AN153" i="75"/>
  <c r="AN127" i="75"/>
  <c r="AN124" i="75"/>
  <c r="AO124" i="75"/>
  <c r="AN157" i="75"/>
  <c r="X162" i="76"/>
  <c r="Y162" i="76" s="1"/>
  <c r="Z162" i="76" s="1"/>
  <c r="AB105" i="76"/>
  <c r="AC105" i="76" s="1"/>
  <c r="AD105" i="76" s="1"/>
  <c r="X173" i="82"/>
  <c r="Y173" i="82" s="1"/>
  <c r="Z173" i="82" s="1"/>
  <c r="AB146" i="77"/>
  <c r="AC146" i="77" s="1"/>
  <c r="AD146" i="77" s="1"/>
  <c r="T114" i="75"/>
  <c r="U114" i="75" s="1"/>
  <c r="V114" i="75" s="1"/>
  <c r="T175" i="82"/>
  <c r="U175" i="82" s="1"/>
  <c r="V175" i="82" s="1"/>
  <c r="T107" i="82"/>
  <c r="U107" i="82" s="1"/>
  <c r="V107" i="82" s="1"/>
  <c r="T169" i="75"/>
  <c r="U169" i="75" s="1"/>
  <c r="V169" i="75" s="1"/>
  <c r="AN141" i="75"/>
  <c r="AO125" i="75"/>
  <c r="AB110" i="81"/>
  <c r="AC110" i="81" s="1"/>
  <c r="AD110" i="81" s="1"/>
  <c r="P149" i="76"/>
  <c r="Q149" i="76" s="1"/>
  <c r="R149" i="76" s="1"/>
  <c r="AF105" i="82"/>
  <c r="AG105" i="82" s="1"/>
  <c r="AH105" i="82" s="1"/>
  <c r="T162" i="82"/>
  <c r="U162" i="82" s="1"/>
  <c r="V162" i="82" s="1"/>
  <c r="AF175" i="81"/>
  <c r="AG175" i="81" s="1"/>
  <c r="AH175" i="81" s="1"/>
  <c r="T147" i="81"/>
  <c r="U147" i="81" s="1"/>
  <c r="V147" i="81" s="1"/>
  <c r="L163" i="76"/>
  <c r="M163" i="76" s="1"/>
  <c r="N163" i="76" s="1"/>
  <c r="L107" i="76"/>
  <c r="M107" i="76" s="1"/>
  <c r="N107" i="76" s="1"/>
  <c r="T170" i="76"/>
  <c r="U170" i="76" s="1"/>
  <c r="V170" i="76" s="1"/>
  <c r="P114" i="82"/>
  <c r="Q114" i="82" s="1"/>
  <c r="R114" i="82" s="1"/>
  <c r="P156" i="82"/>
  <c r="Q156" i="82" s="1"/>
  <c r="R156" i="82" s="1"/>
  <c r="L112" i="82"/>
  <c r="M112" i="82" s="1"/>
  <c r="N112" i="82" s="1"/>
  <c r="L164" i="81"/>
  <c r="M164" i="81" s="1"/>
  <c r="N164" i="81" s="1"/>
  <c r="T165" i="79"/>
  <c r="U165" i="79" s="1"/>
  <c r="V165" i="79" s="1"/>
  <c r="AF157" i="82"/>
  <c r="AG157" i="82" s="1"/>
  <c r="AH157" i="82" s="1"/>
  <c r="AF172" i="79"/>
  <c r="AG172" i="79" s="1"/>
  <c r="AH172" i="79" s="1"/>
  <c r="AF121" i="81"/>
  <c r="AG121" i="81" s="1"/>
  <c r="AH121" i="81" s="1"/>
  <c r="P134" i="81"/>
  <c r="Q134" i="81" s="1"/>
  <c r="R134" i="81" s="1"/>
  <c r="L154" i="82"/>
  <c r="M154" i="82" s="1"/>
  <c r="N154" i="82" s="1"/>
  <c r="X177" i="79"/>
  <c r="Y177" i="79" s="1"/>
  <c r="Z177" i="79" s="1"/>
  <c r="L146" i="82"/>
  <c r="M146" i="82" s="1"/>
  <c r="N146" i="82" s="1"/>
  <c r="T133" i="81"/>
  <c r="U133" i="81" s="1"/>
  <c r="V133" i="81" s="1"/>
  <c r="AN171" i="81"/>
  <c r="AO171" i="81" s="1"/>
  <c r="AP171" i="81" s="1"/>
  <c r="AB167" i="82"/>
  <c r="AC167" i="82" s="1"/>
  <c r="AD167" i="82" s="1"/>
  <c r="T161" i="81"/>
  <c r="U161" i="81" s="1"/>
  <c r="V161" i="81" s="1"/>
  <c r="X144" i="81"/>
  <c r="Y144" i="81" s="1"/>
  <c r="Z144" i="81" s="1"/>
  <c r="AB131" i="77"/>
  <c r="AC131" i="77" s="1"/>
  <c r="AD131" i="77" s="1"/>
  <c r="P145" i="79"/>
  <c r="Q145" i="79" s="1"/>
  <c r="R145" i="79" s="1"/>
  <c r="X117" i="81"/>
  <c r="Y117" i="81" s="1"/>
  <c r="Z117" i="81" s="1"/>
  <c r="AF115" i="82"/>
  <c r="AG115" i="82" s="1"/>
  <c r="AH115" i="82" s="1"/>
  <c r="T109" i="77"/>
  <c r="U109" i="77" s="1"/>
  <c r="V109" i="77" s="1"/>
  <c r="P160" i="82"/>
  <c r="Q160" i="82" s="1"/>
  <c r="R160" i="82" s="1"/>
  <c r="AN162" i="81"/>
  <c r="AO162" i="81" s="1"/>
  <c r="AP162" i="81" s="1"/>
  <c r="AN172" i="81"/>
  <c r="AO172" i="81" s="1"/>
  <c r="AP172" i="81" s="1"/>
  <c r="P125" i="77"/>
  <c r="Q125" i="77" s="1"/>
  <c r="R125" i="77" s="1"/>
  <c r="AB154" i="79"/>
  <c r="AC154" i="79" s="1"/>
  <c r="AD154" i="79" s="1"/>
  <c r="P120" i="81"/>
  <c r="Q120" i="81" s="1"/>
  <c r="R120" i="81" s="1"/>
  <c r="P141" i="79"/>
  <c r="Q141" i="79" s="1"/>
  <c r="R141" i="79" s="1"/>
  <c r="P111" i="81"/>
  <c r="Q111" i="81" s="1"/>
  <c r="R111" i="81" s="1"/>
  <c r="AF160" i="77"/>
  <c r="AG160" i="77" s="1"/>
  <c r="AH160" i="77" s="1"/>
  <c r="AN155" i="81"/>
  <c r="AO155" i="81" s="1"/>
  <c r="AP155" i="81" s="1"/>
  <c r="L125" i="82"/>
  <c r="M125" i="82" s="1"/>
  <c r="N125" i="82" s="1"/>
  <c r="AB152" i="83"/>
  <c r="AC152" i="83" s="1"/>
  <c r="AD152" i="83" s="1"/>
  <c r="L107" i="77"/>
  <c r="M107" i="77" s="1"/>
  <c r="N107" i="77" s="1"/>
  <c r="L177" i="77"/>
  <c r="M177" i="77" s="1"/>
  <c r="N177" i="77" s="1"/>
  <c r="AB137" i="82"/>
  <c r="AC137" i="82" s="1"/>
  <c r="AD137" i="82" s="1"/>
  <c r="P165" i="82"/>
  <c r="Q165" i="82" s="1"/>
  <c r="R165" i="82" s="1"/>
  <c r="AF166" i="76"/>
  <c r="AG166" i="76" s="1"/>
  <c r="AH166" i="76" s="1"/>
  <c r="AF114" i="81"/>
  <c r="AG114" i="81" s="1"/>
  <c r="AH114" i="81" s="1"/>
  <c r="AB140" i="79"/>
  <c r="AC140" i="79" s="1"/>
  <c r="AD140" i="79" s="1"/>
  <c r="AB111" i="77"/>
  <c r="AC111" i="77" s="1"/>
  <c r="AD111" i="77" s="1"/>
  <c r="X141" i="77"/>
  <c r="Y141" i="77" s="1"/>
  <c r="Z141" i="77" s="1"/>
  <c r="L142" i="76"/>
  <c r="M142" i="76" s="1"/>
  <c r="N142" i="76" s="1"/>
  <c r="P134" i="77"/>
  <c r="Q134" i="77" s="1"/>
  <c r="R134" i="77" s="1"/>
  <c r="AB169" i="79"/>
  <c r="AC169" i="79" s="1"/>
  <c r="AD169" i="79" s="1"/>
  <c r="L108" i="76"/>
  <c r="M108" i="76" s="1"/>
  <c r="N108" i="76" s="1"/>
  <c r="P172" i="83"/>
  <c r="Q172" i="83" s="1"/>
  <c r="R172" i="83" s="1"/>
  <c r="T113" i="82"/>
  <c r="U113" i="82" s="1"/>
  <c r="V113" i="82" s="1"/>
  <c r="X104" i="79"/>
  <c r="Y104" i="79" s="1"/>
  <c r="Z104" i="79" s="1"/>
  <c r="AF171" i="76"/>
  <c r="AG171" i="76" s="1"/>
  <c r="AH171" i="76" s="1"/>
  <c r="L175" i="78"/>
  <c r="M175" i="78" s="1"/>
  <c r="N175" i="78" s="1"/>
  <c r="AJ105" i="81"/>
  <c r="AK105" i="81" s="1"/>
  <c r="AL105" i="81" s="1"/>
  <c r="X178" i="81"/>
  <c r="Y178" i="81" s="1"/>
  <c r="Z178" i="81" s="1"/>
  <c r="AB127" i="83"/>
  <c r="AC127" i="83" s="1"/>
  <c r="AD127" i="83" s="1"/>
  <c r="X115" i="79"/>
  <c r="Y115" i="79" s="1"/>
  <c r="Z115" i="79" s="1"/>
  <c r="P145" i="77"/>
  <c r="Q145" i="77" s="1"/>
  <c r="R145" i="77" s="1"/>
  <c r="AB137" i="83"/>
  <c r="AC137" i="83" s="1"/>
  <c r="AD137" i="83" s="1"/>
  <c r="AB151" i="77"/>
  <c r="AC151" i="77" s="1"/>
  <c r="AD151" i="77" s="1"/>
  <c r="AB174" i="79"/>
  <c r="AC174" i="79" s="1"/>
  <c r="AD174" i="79" s="1"/>
  <c r="AF131" i="76"/>
  <c r="AG131" i="76" s="1"/>
  <c r="AH131" i="76" s="1"/>
  <c r="AN159" i="78"/>
  <c r="AO159" i="78" s="1"/>
  <c r="AP159" i="78" s="1"/>
  <c r="X123" i="81"/>
  <c r="Y123" i="81" s="1"/>
  <c r="Z123" i="81" s="1"/>
  <c r="X118" i="79"/>
  <c r="Y118" i="79" s="1"/>
  <c r="Z118" i="79" s="1"/>
  <c r="T137" i="79"/>
  <c r="U137" i="79" s="1"/>
  <c r="V137" i="79" s="1"/>
  <c r="L177" i="82"/>
  <c r="M177" i="82" s="1"/>
  <c r="N177" i="82" s="1"/>
  <c r="L110" i="76"/>
  <c r="M110" i="76" s="1"/>
  <c r="N110" i="76" s="1"/>
  <c r="AB142" i="75"/>
  <c r="AC142" i="75" s="1"/>
  <c r="AD142" i="75" s="1"/>
  <c r="L113" i="76"/>
  <c r="M113" i="76" s="1"/>
  <c r="N113" i="76" s="1"/>
  <c r="AF133" i="75"/>
  <c r="AG133" i="75" s="1"/>
  <c r="AH133" i="75" s="1"/>
  <c r="AF124" i="78"/>
  <c r="AG124" i="78" s="1"/>
  <c r="AH124" i="78" s="1"/>
  <c r="X164" i="79"/>
  <c r="Y164" i="79" s="1"/>
  <c r="Z164" i="79" s="1"/>
  <c r="AF155" i="82"/>
  <c r="AG155" i="82" s="1"/>
  <c r="AH155" i="82" s="1"/>
  <c r="T104" i="75"/>
  <c r="U104" i="75" s="1"/>
  <c r="V104" i="75" s="1"/>
  <c r="T110" i="82"/>
  <c r="U110" i="82" s="1"/>
  <c r="V110" i="82" s="1"/>
  <c r="T111" i="75"/>
  <c r="U111" i="75" s="1"/>
  <c r="V111" i="75" s="1"/>
  <c r="AF168" i="83"/>
  <c r="AG168" i="83" s="1"/>
  <c r="AH168" i="83" s="1"/>
  <c r="T98" i="79"/>
  <c r="U98" i="79" s="1"/>
  <c r="V98" i="79" s="1"/>
  <c r="AB139" i="83"/>
  <c r="AC139" i="83" s="1"/>
  <c r="AD139" i="83" s="1"/>
  <c r="X136" i="77"/>
  <c r="Y136" i="77" s="1"/>
  <c r="Z136" i="77" s="1"/>
  <c r="AF130" i="83"/>
  <c r="AG130" i="83" s="1"/>
  <c r="AH130" i="83" s="1"/>
  <c r="P159" i="81"/>
  <c r="Q159" i="81" s="1"/>
  <c r="R159" i="81" s="1"/>
  <c r="AF153" i="79"/>
  <c r="AG153" i="79" s="1"/>
  <c r="AH153" i="79" s="1"/>
  <c r="AF164" i="83"/>
  <c r="AG164" i="83" s="1"/>
  <c r="AH164" i="83" s="1"/>
  <c r="AB114" i="77"/>
  <c r="AC114" i="77" s="1"/>
  <c r="AD114" i="77" s="1"/>
  <c r="X169" i="77"/>
  <c r="Y169" i="77" s="1"/>
  <c r="Z169" i="77" s="1"/>
  <c r="X159" i="76"/>
  <c r="Y159" i="76" s="1"/>
  <c r="Z159" i="76" s="1"/>
  <c r="T173" i="83"/>
  <c r="U173" i="83" s="1"/>
  <c r="V173" i="83" s="1"/>
  <c r="P135" i="77"/>
  <c r="Q135" i="77" s="1"/>
  <c r="R135" i="77" s="1"/>
  <c r="T95" i="79"/>
  <c r="U95" i="79" s="1"/>
  <c r="V95" i="79" s="1"/>
  <c r="AF178" i="75"/>
  <c r="AG178" i="75" s="1"/>
  <c r="AH178" i="75" s="1"/>
  <c r="AB154" i="77"/>
  <c r="AC154" i="77" s="1"/>
  <c r="AD154" i="77" s="1"/>
  <c r="L176" i="76"/>
  <c r="M176" i="76" s="1"/>
  <c r="N176" i="76" s="1"/>
  <c r="AF108" i="83"/>
  <c r="AG108" i="83" s="1"/>
  <c r="AH108" i="83" s="1"/>
  <c r="AN104" i="78"/>
  <c r="AO104" i="78" s="1"/>
  <c r="AP104" i="78" s="1"/>
  <c r="X109" i="78"/>
  <c r="Y109" i="78" s="1"/>
  <c r="Z109" i="78" s="1"/>
  <c r="T152" i="82"/>
  <c r="U152" i="82" s="1"/>
  <c r="V152" i="82" s="1"/>
  <c r="L126" i="75"/>
  <c r="M126" i="75" s="1"/>
  <c r="N126" i="75" s="1"/>
  <c r="AF118" i="77"/>
  <c r="AG118" i="77" s="1"/>
  <c r="AH118" i="77" s="1"/>
  <c r="T113" i="77"/>
  <c r="U113" i="77" s="1"/>
  <c r="V113" i="77" s="1"/>
  <c r="X122" i="78"/>
  <c r="Y122" i="78" s="1"/>
  <c r="Z122" i="78" s="1"/>
  <c r="L116" i="81"/>
  <c r="M116" i="81" s="1"/>
  <c r="N116" i="81" s="1"/>
  <c r="AB176" i="75"/>
  <c r="AC176" i="75" s="1"/>
  <c r="AD176" i="75" s="1"/>
  <c r="AF139" i="81"/>
  <c r="AG139" i="81" s="1"/>
  <c r="AH139" i="81" s="1"/>
  <c r="X169" i="83"/>
  <c r="Y169" i="83" s="1"/>
  <c r="Z169" i="83" s="1"/>
  <c r="T146" i="75"/>
  <c r="U146" i="75" s="1"/>
  <c r="V146" i="75" s="1"/>
  <c r="T118" i="83"/>
  <c r="U118" i="83" s="1"/>
  <c r="V118" i="83" s="1"/>
  <c r="P140" i="78"/>
  <c r="Q140" i="78" s="1"/>
  <c r="R140" i="78" s="1"/>
  <c r="T100" i="75"/>
  <c r="U100" i="75" s="1"/>
  <c r="V100" i="75" s="1"/>
  <c r="L119" i="81"/>
  <c r="M119" i="81" s="1"/>
  <c r="N119" i="81" s="1"/>
  <c r="X152" i="77"/>
  <c r="Y152" i="77" s="1"/>
  <c r="Z152" i="77" s="1"/>
  <c r="P108" i="79"/>
  <c r="Q108" i="79" s="1"/>
  <c r="R108" i="79" s="1"/>
  <c r="T124" i="83"/>
  <c r="U124" i="83" s="1"/>
  <c r="V124" i="83" s="1"/>
  <c r="T126" i="83"/>
  <c r="U126" i="83" s="1"/>
  <c r="V126" i="83" s="1"/>
  <c r="AB139" i="79"/>
  <c r="AC139" i="79" s="1"/>
  <c r="AD139" i="79" s="1"/>
  <c r="T146" i="79"/>
  <c r="U146" i="79" s="1"/>
  <c r="V146" i="79" s="1"/>
  <c r="T166" i="82"/>
  <c r="U166" i="82" s="1"/>
  <c r="V166" i="82" s="1"/>
  <c r="P108" i="81"/>
  <c r="Q108" i="81" s="1"/>
  <c r="R108" i="81" s="1"/>
  <c r="AB116" i="78"/>
  <c r="AC116" i="78" s="1"/>
  <c r="AD116" i="78" s="1"/>
  <c r="L115" i="75"/>
  <c r="M115" i="75" s="1"/>
  <c r="N115" i="75" s="1"/>
  <c r="L136" i="81"/>
  <c r="M136" i="81" s="1"/>
  <c r="N136" i="81" s="1"/>
  <c r="T138" i="82"/>
  <c r="U138" i="82" s="1"/>
  <c r="V138" i="82" s="1"/>
  <c r="L134" i="82"/>
  <c r="M134" i="82" s="1"/>
  <c r="N134" i="82" s="1"/>
  <c r="AN167" i="75"/>
  <c r="AN145" i="75"/>
  <c r="X115" i="82"/>
  <c r="Y115" i="82" s="1"/>
  <c r="Z115" i="82" s="1"/>
  <c r="T97" i="83"/>
  <c r="U97" i="83" s="1"/>
  <c r="V97" i="83" s="1"/>
  <c r="AB172" i="76"/>
  <c r="AC172" i="76" s="1"/>
  <c r="AD172" i="76" s="1"/>
  <c r="AB119" i="76"/>
  <c r="AC119" i="76" s="1"/>
  <c r="AD119" i="76" s="1"/>
  <c r="X135" i="82"/>
  <c r="Y135" i="82" s="1"/>
  <c r="Z135" i="82" s="1"/>
  <c r="AO107" i="75"/>
  <c r="AO95" i="75"/>
  <c r="AO116" i="75"/>
  <c r="AN115" i="75"/>
  <c r="AB107" i="82"/>
  <c r="AC107" i="82" s="1"/>
  <c r="AD107" i="82" s="1"/>
  <c r="AN132" i="81"/>
  <c r="AO132" i="81" s="1"/>
  <c r="AP132" i="81" s="1"/>
  <c r="AF116" i="75"/>
  <c r="AG116" i="75" s="1"/>
  <c r="AH116" i="75" s="1"/>
  <c r="T147" i="77"/>
  <c r="U147" i="77" s="1"/>
  <c r="V147" i="77" s="1"/>
  <c r="L105" i="76"/>
  <c r="M105" i="76" s="1"/>
  <c r="N105" i="76" s="1"/>
  <c r="X140" i="77"/>
  <c r="Y140" i="77" s="1"/>
  <c r="Z140" i="77" s="1"/>
  <c r="AB110" i="83"/>
  <c r="AC110" i="83" s="1"/>
  <c r="AD110" i="83" s="1"/>
  <c r="X127" i="79"/>
  <c r="Y127" i="79" s="1"/>
  <c r="Z127" i="79" s="1"/>
  <c r="X118" i="78"/>
  <c r="Y118" i="78" s="1"/>
  <c r="Z118" i="78" s="1"/>
  <c r="P158" i="81"/>
  <c r="Q158" i="81" s="1"/>
  <c r="R158" i="81" s="1"/>
  <c r="X137" i="77"/>
  <c r="Y137" i="77" s="1"/>
  <c r="Z137" i="77" s="1"/>
  <c r="P176" i="79"/>
  <c r="Q176" i="79" s="1"/>
  <c r="R176" i="79" s="1"/>
  <c r="P119" i="79"/>
  <c r="Q119" i="79" s="1"/>
  <c r="R119" i="79" s="1"/>
  <c r="P119" i="82"/>
  <c r="Q119" i="82" s="1"/>
  <c r="R119" i="82" s="1"/>
  <c r="AF162" i="83"/>
  <c r="AG162" i="83" s="1"/>
  <c r="AH162" i="83" s="1"/>
  <c r="P127" i="82"/>
  <c r="Q127" i="82" s="1"/>
  <c r="R127" i="82" s="1"/>
  <c r="T115" i="76"/>
  <c r="U115" i="76" s="1"/>
  <c r="V115" i="76" s="1"/>
  <c r="X158" i="79"/>
  <c r="Y158" i="79" s="1"/>
  <c r="Z158" i="79" s="1"/>
  <c r="P175" i="79"/>
  <c r="Q175" i="79" s="1"/>
  <c r="R175" i="79" s="1"/>
  <c r="AB134" i="83"/>
  <c r="AC134" i="83" s="1"/>
  <c r="AD134" i="83" s="1"/>
  <c r="AF108" i="82"/>
  <c r="AG108" i="82" s="1"/>
  <c r="AH108" i="82" s="1"/>
  <c r="L108" i="77"/>
  <c r="M108" i="77" s="1"/>
  <c r="N108" i="77" s="1"/>
  <c r="X153" i="81"/>
  <c r="Y153" i="81" s="1"/>
  <c r="Z153" i="81" s="1"/>
  <c r="AB127" i="79"/>
  <c r="AC127" i="79" s="1"/>
  <c r="AD127" i="79" s="1"/>
  <c r="L108" i="75"/>
  <c r="M108" i="75" s="1"/>
  <c r="N108" i="75" s="1"/>
  <c r="X107" i="83"/>
  <c r="Y107" i="83" s="1"/>
  <c r="Z107" i="83" s="1"/>
  <c r="T106" i="78"/>
  <c r="U106" i="78" s="1"/>
  <c r="V106" i="78" s="1"/>
  <c r="T130" i="75"/>
  <c r="U130" i="75" s="1"/>
  <c r="V130" i="75" s="1"/>
  <c r="P99" i="79"/>
  <c r="Q99" i="79" s="1"/>
  <c r="R99" i="79" s="1"/>
  <c r="AN129" i="81"/>
  <c r="AO129" i="81" s="1"/>
  <c r="AP129" i="81" s="1"/>
  <c r="P112" i="78"/>
  <c r="Q112" i="78" s="1"/>
  <c r="R112" i="78" s="1"/>
  <c r="AF177" i="83"/>
  <c r="AG177" i="83" s="1"/>
  <c r="AH177" i="83" s="1"/>
  <c r="X101" i="78"/>
  <c r="Y101" i="78" s="1"/>
  <c r="Z101" i="78" s="1"/>
  <c r="L176" i="81"/>
  <c r="M176" i="81" s="1"/>
  <c r="N176" i="81" s="1"/>
  <c r="AN169" i="78"/>
  <c r="AO169" i="78" s="1"/>
  <c r="AP169" i="78" s="1"/>
  <c r="L124" i="81"/>
  <c r="M124" i="81" s="1"/>
  <c r="N124" i="81" s="1"/>
  <c r="L139" i="75"/>
  <c r="M139" i="75" s="1"/>
  <c r="N139" i="75" s="1"/>
  <c r="X98" i="77"/>
  <c r="Y98" i="77" s="1"/>
  <c r="Z98" i="77" s="1"/>
  <c r="T120" i="77"/>
  <c r="U120" i="77" s="1"/>
  <c r="V120" i="77" s="1"/>
  <c r="L117" i="76"/>
  <c r="M117" i="76" s="1"/>
  <c r="N117" i="76" s="1"/>
  <c r="L123" i="76"/>
  <c r="M123" i="76" s="1"/>
  <c r="N123" i="76" s="1"/>
  <c r="X167" i="81"/>
  <c r="Y167" i="81" s="1"/>
  <c r="Z167" i="81" s="1"/>
  <c r="AN109" i="81"/>
  <c r="AO109" i="81" s="1"/>
  <c r="AP109" i="81" s="1"/>
  <c r="L155" i="83"/>
  <c r="M155" i="83" s="1"/>
  <c r="N155" i="83" s="1"/>
  <c r="L139" i="76"/>
  <c r="M139" i="76" s="1"/>
  <c r="N139" i="76" s="1"/>
  <c r="AB166" i="79"/>
  <c r="AC166" i="79" s="1"/>
  <c r="AD166" i="79" s="1"/>
  <c r="AB167" i="77"/>
  <c r="AC167" i="77" s="1"/>
  <c r="AD167" i="77" s="1"/>
  <c r="L112" i="77"/>
  <c r="M112" i="77" s="1"/>
  <c r="N112" i="77" s="1"/>
  <c r="T119" i="83"/>
  <c r="U119" i="83" s="1"/>
  <c r="V119" i="83" s="1"/>
  <c r="T160" i="78"/>
  <c r="U160" i="78" s="1"/>
  <c r="V160" i="78" s="1"/>
  <c r="T99" i="78"/>
  <c r="U99" i="78" s="1"/>
  <c r="V99" i="78" s="1"/>
  <c r="AB140" i="83"/>
  <c r="AC140" i="83" s="1"/>
  <c r="AD140" i="83" s="1"/>
  <c r="AN142" i="78"/>
  <c r="AO142" i="78" s="1"/>
  <c r="AP142" i="78" s="1"/>
  <c r="T152" i="78"/>
  <c r="U152" i="78" s="1"/>
  <c r="V152" i="78" s="1"/>
  <c r="AN100" i="78"/>
  <c r="AO100" i="78" s="1"/>
  <c r="AP100" i="78" s="1"/>
  <c r="X161" i="77"/>
  <c r="Y161" i="77" s="1"/>
  <c r="Z161" i="77" s="1"/>
  <c r="X154" i="75"/>
  <c r="Y154" i="75" s="1"/>
  <c r="Z154" i="75" s="1"/>
  <c r="X123" i="83"/>
  <c r="Y123" i="83" s="1"/>
  <c r="Z123" i="83" s="1"/>
  <c r="T176" i="83"/>
  <c r="U176" i="83" s="1"/>
  <c r="V176" i="83" s="1"/>
  <c r="L135" i="83"/>
  <c r="M135" i="83" s="1"/>
  <c r="N135" i="83" s="1"/>
  <c r="X98" i="82"/>
  <c r="Y98" i="82" s="1"/>
  <c r="Z98" i="82" s="1"/>
  <c r="AN167" i="78"/>
  <c r="AO167" i="78" s="1"/>
  <c r="AP167" i="78" s="1"/>
  <c r="P130" i="77"/>
  <c r="Q130" i="77" s="1"/>
  <c r="R130" i="77" s="1"/>
  <c r="P149" i="79"/>
  <c r="Q149" i="79" s="1"/>
  <c r="R149" i="79" s="1"/>
  <c r="X162" i="75"/>
  <c r="Y162" i="75" s="1"/>
  <c r="Z162" i="75" s="1"/>
  <c r="X138" i="77"/>
  <c r="Y138" i="77" s="1"/>
  <c r="Z138" i="77" s="1"/>
  <c r="T156" i="77"/>
  <c r="U156" i="77" s="1"/>
  <c r="V156" i="77" s="1"/>
  <c r="L136" i="75"/>
  <c r="M136" i="75" s="1"/>
  <c r="N136" i="75" s="1"/>
  <c r="P97" i="82"/>
  <c r="Q97" i="82" s="1"/>
  <c r="R97" i="82" s="1"/>
  <c r="AB95" i="78"/>
  <c r="AC95" i="78" s="1"/>
  <c r="AD95" i="78" s="1"/>
  <c r="AN166" i="78"/>
  <c r="AO166" i="78" s="1"/>
  <c r="AP166" i="78" s="1"/>
  <c r="T153" i="77"/>
  <c r="U153" i="77" s="1"/>
  <c r="V153" i="77" s="1"/>
  <c r="P97" i="78"/>
  <c r="Q97" i="78" s="1"/>
  <c r="R97" i="78" s="1"/>
  <c r="AF100" i="83"/>
  <c r="AG100" i="83" s="1"/>
  <c r="AH100" i="83" s="1"/>
  <c r="AF151" i="81"/>
  <c r="AG151" i="81" s="1"/>
  <c r="AH151" i="81" s="1"/>
  <c r="AN140" i="81"/>
  <c r="AO140" i="81" s="1"/>
  <c r="AP140" i="81" s="1"/>
  <c r="X102" i="81"/>
  <c r="Y102" i="81" s="1"/>
  <c r="Z102" i="81" s="1"/>
  <c r="AO134" i="75"/>
  <c r="X166" i="83"/>
  <c r="Y166" i="83" s="1"/>
  <c r="Z166" i="83" s="1"/>
  <c r="L129" i="77"/>
  <c r="M129" i="77" s="1"/>
  <c r="N129" i="77" s="1"/>
  <c r="X165" i="83"/>
  <c r="Y165" i="83" s="1"/>
  <c r="Z165" i="83" s="1"/>
  <c r="T100" i="82"/>
  <c r="U100" i="82" s="1"/>
  <c r="V100" i="82" s="1"/>
  <c r="P106" i="77"/>
  <c r="Q106" i="77" s="1"/>
  <c r="R106" i="77" s="1"/>
  <c r="X157" i="75"/>
  <c r="Y157" i="75" s="1"/>
  <c r="Z157" i="75" s="1"/>
  <c r="AB158" i="83"/>
  <c r="AC158" i="83" s="1"/>
  <c r="AD158" i="83" s="1"/>
  <c r="AO121" i="75"/>
  <c r="L138" i="81"/>
  <c r="M138" i="81" s="1"/>
  <c r="N138" i="81" s="1"/>
  <c r="L156" i="81"/>
  <c r="M156" i="81" s="1"/>
  <c r="N156" i="81" s="1"/>
  <c r="L154" i="81"/>
  <c r="M154" i="81" s="1"/>
  <c r="N154" i="81" s="1"/>
  <c r="AJ177" i="78"/>
  <c r="AK177" i="78" s="1"/>
  <c r="AL177" i="78" s="1"/>
  <c r="L159" i="78"/>
  <c r="M159" i="78" s="1"/>
  <c r="N159" i="78" s="1"/>
  <c r="L175" i="75"/>
  <c r="M175" i="75" s="1"/>
  <c r="N175" i="75" s="1"/>
  <c r="AO139" i="75"/>
  <c r="L167" i="81"/>
  <c r="M167" i="81" s="1"/>
  <c r="N167" i="81" s="1"/>
  <c r="X160" i="82"/>
  <c r="Y160" i="82" s="1"/>
  <c r="Z160" i="82" s="1"/>
  <c r="AF178" i="82"/>
  <c r="AG178" i="82" s="1"/>
  <c r="AH178" i="82" s="1"/>
  <c r="AF162" i="82"/>
  <c r="AG162" i="82" s="1"/>
  <c r="AH162" i="82" s="1"/>
  <c r="AF173" i="82"/>
  <c r="AG173" i="82" s="1"/>
  <c r="AH173" i="82" s="1"/>
  <c r="AF153" i="82"/>
  <c r="AG153" i="82" s="1"/>
  <c r="AH153" i="82" s="1"/>
  <c r="AF139" i="82"/>
  <c r="AG139" i="82" s="1"/>
  <c r="AH139" i="82" s="1"/>
  <c r="AF109" i="82"/>
  <c r="AG109" i="82" s="1"/>
  <c r="AH109" i="82" s="1"/>
  <c r="AF103" i="82"/>
  <c r="AG103" i="82" s="1"/>
  <c r="AH103" i="82" s="1"/>
  <c r="P104" i="78"/>
  <c r="Q104" i="78" s="1"/>
  <c r="R104" i="78" s="1"/>
  <c r="P144" i="78"/>
  <c r="Q144" i="78" s="1"/>
  <c r="R144" i="78" s="1"/>
  <c r="P158" i="78"/>
  <c r="Q158" i="78" s="1"/>
  <c r="R158" i="78" s="1"/>
  <c r="P168" i="78"/>
  <c r="Q168" i="78" s="1"/>
  <c r="R168" i="78" s="1"/>
  <c r="P165" i="78"/>
  <c r="Q165" i="78" s="1"/>
  <c r="R165" i="78" s="1"/>
  <c r="P115" i="78"/>
  <c r="Q115" i="78" s="1"/>
  <c r="R115" i="78" s="1"/>
  <c r="P105" i="78"/>
  <c r="Q105" i="78" s="1"/>
  <c r="R105" i="78" s="1"/>
  <c r="P122" i="75"/>
  <c r="Q122" i="75" s="1"/>
  <c r="R122" i="75" s="1"/>
  <c r="L134" i="81"/>
  <c r="M134" i="81" s="1"/>
  <c r="N134" i="81" s="1"/>
  <c r="AF156" i="78"/>
  <c r="AG156" i="78" s="1"/>
  <c r="AH156" i="78" s="1"/>
  <c r="AB162" i="82"/>
  <c r="AC162" i="82" s="1"/>
  <c r="AD162" i="82" s="1"/>
  <c r="AB165" i="82"/>
  <c r="AC165" i="82" s="1"/>
  <c r="AD165" i="82" s="1"/>
  <c r="AB163" i="82"/>
  <c r="AC163" i="82" s="1"/>
  <c r="AD163" i="82" s="1"/>
  <c r="AB111" i="79"/>
  <c r="AC111" i="79" s="1"/>
  <c r="AD111" i="79" s="1"/>
  <c r="AF132" i="78"/>
  <c r="AG132" i="78" s="1"/>
  <c r="AH132" i="78" s="1"/>
  <c r="Q202" i="77"/>
  <c r="AF141" i="77"/>
  <c r="AG141" i="77" s="1"/>
  <c r="AH141" i="77" s="1"/>
  <c r="AF166" i="77"/>
  <c r="AG166" i="77" s="1"/>
  <c r="AH166" i="77" s="1"/>
  <c r="Q202" i="82"/>
  <c r="Q207" i="82" s="1"/>
  <c r="AF124" i="82"/>
  <c r="AG124" i="82" s="1"/>
  <c r="AH124" i="82" s="1"/>
  <c r="O203" i="79"/>
  <c r="AB161" i="79"/>
  <c r="AC161" i="79" s="1"/>
  <c r="AD161" i="79" s="1"/>
  <c r="AB157" i="79"/>
  <c r="AC157" i="79" s="1"/>
  <c r="AD157" i="79" s="1"/>
  <c r="AB150" i="79"/>
  <c r="AC150" i="79" s="1"/>
  <c r="AD150" i="79" s="1"/>
  <c r="AB162" i="79"/>
  <c r="AC162" i="79" s="1"/>
  <c r="AD162" i="79" s="1"/>
  <c r="AB112" i="79"/>
  <c r="AC112" i="79" s="1"/>
  <c r="AD112" i="79" s="1"/>
  <c r="AB144" i="79"/>
  <c r="AC144" i="79" s="1"/>
  <c r="AD144" i="79" s="1"/>
  <c r="AB128" i="79"/>
  <c r="AC128" i="79" s="1"/>
  <c r="AD128" i="79" s="1"/>
  <c r="AB108" i="79"/>
  <c r="AC108" i="79" s="1"/>
  <c r="AD108" i="79" s="1"/>
  <c r="AB105" i="79"/>
  <c r="AC105" i="79" s="1"/>
  <c r="AD105" i="79" s="1"/>
  <c r="AB113" i="79"/>
  <c r="AC113" i="79" s="1"/>
  <c r="AD113" i="79" s="1"/>
  <c r="AB145" i="79"/>
  <c r="AC145" i="79" s="1"/>
  <c r="AD145" i="79" s="1"/>
  <c r="AB109" i="79"/>
  <c r="AC109" i="79" s="1"/>
  <c r="AD109" i="79" s="1"/>
  <c r="AB146" i="79"/>
  <c r="AC146" i="79" s="1"/>
  <c r="AD146" i="79" s="1"/>
  <c r="AB126" i="79"/>
  <c r="AC126" i="79" s="1"/>
  <c r="AD126" i="79" s="1"/>
  <c r="AB155" i="79"/>
  <c r="AC155" i="79" s="1"/>
  <c r="AD155" i="79" s="1"/>
  <c r="AB125" i="79"/>
  <c r="AC125" i="79" s="1"/>
  <c r="AD125" i="79" s="1"/>
  <c r="AB133" i="79"/>
  <c r="AC133" i="79" s="1"/>
  <c r="AD133" i="79" s="1"/>
  <c r="AB102" i="79"/>
  <c r="AC102" i="79" s="1"/>
  <c r="AD102" i="79" s="1"/>
  <c r="AB165" i="79"/>
  <c r="AC165" i="79" s="1"/>
  <c r="AD165" i="79" s="1"/>
  <c r="AB173" i="79"/>
  <c r="AC173" i="79" s="1"/>
  <c r="AD173" i="79" s="1"/>
  <c r="AB178" i="79"/>
  <c r="AC178" i="79" s="1"/>
  <c r="AD178" i="79" s="1"/>
  <c r="AB123" i="79"/>
  <c r="AC123" i="79" s="1"/>
  <c r="AD123" i="79" s="1"/>
  <c r="AB176" i="79"/>
  <c r="AC176" i="79" s="1"/>
  <c r="AD176" i="79" s="1"/>
  <c r="AB122" i="79"/>
  <c r="AC122" i="79" s="1"/>
  <c r="AD122" i="79" s="1"/>
  <c r="AB172" i="79"/>
  <c r="AC172" i="79" s="1"/>
  <c r="AD172" i="79" s="1"/>
  <c r="AB153" i="79"/>
  <c r="AC153" i="79" s="1"/>
  <c r="AD153" i="79" s="1"/>
  <c r="AO117" i="75"/>
  <c r="L117" i="75"/>
  <c r="M117" i="75" s="1"/>
  <c r="N117" i="75" s="1"/>
  <c r="Q204" i="75"/>
  <c r="AF128" i="75"/>
  <c r="AG128" i="75" s="1"/>
  <c r="AH128" i="75" s="1"/>
  <c r="AF177" i="75"/>
  <c r="AG177" i="75" s="1"/>
  <c r="AH177" i="75" s="1"/>
  <c r="L168" i="81"/>
  <c r="M168" i="81" s="1"/>
  <c r="N168" i="81" s="1"/>
  <c r="AB152" i="79"/>
  <c r="AC152" i="79" s="1"/>
  <c r="AD152" i="79" s="1"/>
  <c r="L104" i="81"/>
  <c r="M104" i="81" s="1"/>
  <c r="N104" i="81" s="1"/>
  <c r="AB124" i="79"/>
  <c r="AC124" i="79" s="1"/>
  <c r="AD124" i="79" s="1"/>
  <c r="AF108" i="78"/>
  <c r="AG108" i="78" s="1"/>
  <c r="AH108" i="78" s="1"/>
  <c r="AF120" i="78"/>
  <c r="AG120" i="78" s="1"/>
  <c r="AH120" i="78" s="1"/>
  <c r="AB131" i="82"/>
  <c r="AC131" i="82" s="1"/>
  <c r="AD131" i="82" s="1"/>
  <c r="AB167" i="79"/>
  <c r="AC167" i="79" s="1"/>
  <c r="AD167" i="79" s="1"/>
  <c r="AJ78" i="75"/>
  <c r="AK78" i="75" s="1"/>
  <c r="AL78" i="75" s="1"/>
  <c r="P78" i="75"/>
  <c r="Q78" i="75" s="1"/>
  <c r="R78" i="75" s="1"/>
  <c r="R180" i="75" s="1"/>
  <c r="K202" i="78"/>
  <c r="K207" i="78" s="1"/>
  <c r="T123" i="78"/>
  <c r="U123" i="78" s="1"/>
  <c r="V123" i="78" s="1"/>
  <c r="T154" i="78"/>
  <c r="U154" i="78" s="1"/>
  <c r="V154" i="78" s="1"/>
  <c r="T171" i="78"/>
  <c r="U171" i="78" s="1"/>
  <c r="V171" i="78" s="1"/>
  <c r="T176" i="78"/>
  <c r="U176" i="78" s="1"/>
  <c r="V176" i="78" s="1"/>
  <c r="T120" i="78"/>
  <c r="U120" i="78" s="1"/>
  <c r="V120" i="78" s="1"/>
  <c r="T165" i="78"/>
  <c r="U165" i="78" s="1"/>
  <c r="V165" i="78" s="1"/>
  <c r="T143" i="78"/>
  <c r="U143" i="78" s="1"/>
  <c r="V143" i="78" s="1"/>
  <c r="T159" i="78"/>
  <c r="U159" i="78" s="1"/>
  <c r="V159" i="78" s="1"/>
  <c r="M203" i="75"/>
  <c r="X133" i="75"/>
  <c r="Y133" i="75" s="1"/>
  <c r="Z133" i="75" s="1"/>
  <c r="X116" i="75"/>
  <c r="Y116" i="75" s="1"/>
  <c r="Z116" i="75" s="1"/>
  <c r="X139" i="75"/>
  <c r="Y139" i="75" s="1"/>
  <c r="Z139" i="75" s="1"/>
  <c r="X140" i="75"/>
  <c r="Y140" i="75" s="1"/>
  <c r="Z140" i="75" s="1"/>
  <c r="X124" i="75"/>
  <c r="Y124" i="75" s="1"/>
  <c r="Z124" i="75" s="1"/>
  <c r="X150" i="75"/>
  <c r="Y150" i="75" s="1"/>
  <c r="Z150" i="75" s="1"/>
  <c r="X126" i="75"/>
  <c r="Y126" i="75" s="1"/>
  <c r="Z126" i="75" s="1"/>
  <c r="X104" i="75"/>
  <c r="Y104" i="75" s="1"/>
  <c r="Z104" i="75" s="1"/>
  <c r="X122" i="75"/>
  <c r="Y122" i="75" s="1"/>
  <c r="Z122" i="75" s="1"/>
  <c r="X107" i="75"/>
  <c r="Y107" i="75" s="1"/>
  <c r="Z107" i="75" s="1"/>
  <c r="X127" i="75"/>
  <c r="Y127" i="75" s="1"/>
  <c r="Z127" i="75" s="1"/>
  <c r="X147" i="75"/>
  <c r="Y147" i="75" s="1"/>
  <c r="Z147" i="75" s="1"/>
  <c r="X103" i="75"/>
  <c r="Y103" i="75" s="1"/>
  <c r="Z103" i="75" s="1"/>
  <c r="X113" i="75"/>
  <c r="Y113" i="75" s="1"/>
  <c r="Z113" i="75" s="1"/>
  <c r="X163" i="75"/>
  <c r="Y163" i="75" s="1"/>
  <c r="Z163" i="75" s="1"/>
  <c r="X161" i="75"/>
  <c r="Y161" i="75" s="1"/>
  <c r="Z161" i="75" s="1"/>
  <c r="X105" i="75"/>
  <c r="Y105" i="75" s="1"/>
  <c r="Z105" i="75" s="1"/>
  <c r="X178" i="75"/>
  <c r="Y178" i="75" s="1"/>
  <c r="Z178" i="75" s="1"/>
  <c r="X145" i="75"/>
  <c r="Y145" i="75" s="1"/>
  <c r="Z145" i="75" s="1"/>
  <c r="X130" i="75"/>
  <c r="Y130" i="75" s="1"/>
  <c r="Z130" i="75" s="1"/>
  <c r="X109" i="75"/>
  <c r="Y109" i="75" s="1"/>
  <c r="Z109" i="75" s="1"/>
  <c r="X167" i="75"/>
  <c r="Y167" i="75" s="1"/>
  <c r="Z167" i="75" s="1"/>
  <c r="X151" i="75"/>
  <c r="Y151" i="75" s="1"/>
  <c r="Z151" i="75" s="1"/>
  <c r="X175" i="75"/>
  <c r="Y175" i="75" s="1"/>
  <c r="Z175" i="75" s="1"/>
  <c r="X125" i="75"/>
  <c r="Y125" i="75" s="1"/>
  <c r="Z125" i="75" s="1"/>
  <c r="X168" i="75"/>
  <c r="Y168" i="75" s="1"/>
  <c r="Z168" i="75" s="1"/>
  <c r="X101" i="75"/>
  <c r="Y101" i="75" s="1"/>
  <c r="Z101" i="75" s="1"/>
  <c r="X159" i="75"/>
  <c r="Y159" i="75" s="1"/>
  <c r="Z159" i="75" s="1"/>
  <c r="X153" i="75"/>
  <c r="Y153" i="75" s="1"/>
  <c r="Z153" i="75" s="1"/>
  <c r="X138" i="75"/>
  <c r="Y138" i="75" s="1"/>
  <c r="Z138" i="75" s="1"/>
  <c r="X121" i="75"/>
  <c r="Y121" i="75" s="1"/>
  <c r="Z121" i="75" s="1"/>
  <c r="X129" i="75"/>
  <c r="Y129" i="75" s="1"/>
  <c r="Z129" i="75" s="1"/>
  <c r="X144" i="75"/>
  <c r="Y144" i="75" s="1"/>
  <c r="Z144" i="75" s="1"/>
  <c r="X146" i="75"/>
  <c r="Y146" i="75" s="1"/>
  <c r="Z146" i="75" s="1"/>
  <c r="X132" i="75"/>
  <c r="Y132" i="75" s="1"/>
  <c r="Z132" i="75" s="1"/>
  <c r="X165" i="75"/>
  <c r="Y165" i="75" s="1"/>
  <c r="Z165" i="75" s="1"/>
  <c r="X137" i="75"/>
  <c r="Y137" i="75" s="1"/>
  <c r="Z137" i="75" s="1"/>
  <c r="X149" i="75"/>
  <c r="Y149" i="75" s="1"/>
  <c r="Z149" i="75" s="1"/>
  <c r="X128" i="75"/>
  <c r="Y128" i="75" s="1"/>
  <c r="Z128" i="75" s="1"/>
  <c r="X106" i="75"/>
  <c r="Y106" i="75" s="1"/>
  <c r="Z106" i="75" s="1"/>
  <c r="X169" i="75"/>
  <c r="Y169" i="75" s="1"/>
  <c r="Z169" i="75" s="1"/>
  <c r="X141" i="75"/>
  <c r="Y141" i="75" s="1"/>
  <c r="Z141" i="75" s="1"/>
  <c r="X176" i="75"/>
  <c r="Y176" i="75" s="1"/>
  <c r="Z176" i="75" s="1"/>
  <c r="X148" i="75"/>
  <c r="Y148" i="75" s="1"/>
  <c r="Z148" i="75" s="1"/>
  <c r="X110" i="75"/>
  <c r="Y110" i="75" s="1"/>
  <c r="Z110" i="75" s="1"/>
  <c r="X170" i="75"/>
  <c r="Y170" i="75" s="1"/>
  <c r="Z170" i="75" s="1"/>
  <c r="X117" i="75"/>
  <c r="Y117" i="75" s="1"/>
  <c r="Z117" i="75" s="1"/>
  <c r="X177" i="75"/>
  <c r="Y177" i="75" s="1"/>
  <c r="Z177" i="75" s="1"/>
  <c r="X142" i="75"/>
  <c r="Y142" i="75" s="1"/>
  <c r="Z142" i="75" s="1"/>
  <c r="X115" i="75"/>
  <c r="Y115" i="75" s="1"/>
  <c r="Z115" i="75" s="1"/>
  <c r="X120" i="75"/>
  <c r="Y120" i="75" s="1"/>
  <c r="Z120" i="75" s="1"/>
  <c r="X155" i="75"/>
  <c r="Y155" i="75" s="1"/>
  <c r="Z155" i="75" s="1"/>
  <c r="X131" i="75"/>
  <c r="Y131" i="75" s="1"/>
  <c r="Z131" i="75" s="1"/>
  <c r="X173" i="75"/>
  <c r="Y173" i="75" s="1"/>
  <c r="Z173" i="75" s="1"/>
  <c r="M204" i="81"/>
  <c r="X114" i="81"/>
  <c r="Y114" i="81" s="1"/>
  <c r="Z114" i="81" s="1"/>
  <c r="X149" i="81"/>
  <c r="Y149" i="81" s="1"/>
  <c r="Z149" i="81" s="1"/>
  <c r="X176" i="81"/>
  <c r="Y176" i="81" s="1"/>
  <c r="Z176" i="81" s="1"/>
  <c r="X157" i="81"/>
  <c r="Y157" i="81" s="1"/>
  <c r="Z157" i="81" s="1"/>
  <c r="X170" i="81"/>
  <c r="Y170" i="81" s="1"/>
  <c r="Z170" i="81" s="1"/>
  <c r="X147" i="81"/>
  <c r="Y147" i="81" s="1"/>
  <c r="Z147" i="81" s="1"/>
  <c r="X137" i="81"/>
  <c r="Y137" i="81" s="1"/>
  <c r="Z137" i="81" s="1"/>
  <c r="X116" i="81"/>
  <c r="Y116" i="81" s="1"/>
  <c r="Z116" i="81" s="1"/>
  <c r="X130" i="81"/>
  <c r="Y130" i="81" s="1"/>
  <c r="Z130" i="81" s="1"/>
  <c r="X151" i="81"/>
  <c r="Y151" i="81" s="1"/>
  <c r="Z151" i="81" s="1"/>
  <c r="X145" i="81"/>
  <c r="Y145" i="81" s="1"/>
  <c r="Z145" i="81" s="1"/>
  <c r="X140" i="81"/>
  <c r="Y140" i="81" s="1"/>
  <c r="Z140" i="81" s="1"/>
  <c r="X165" i="81"/>
  <c r="Y165" i="81" s="1"/>
  <c r="Z165" i="81" s="1"/>
  <c r="X175" i="81"/>
  <c r="Y175" i="81" s="1"/>
  <c r="Z175" i="81" s="1"/>
  <c r="X159" i="81"/>
  <c r="Y159" i="81" s="1"/>
  <c r="Z159" i="81" s="1"/>
  <c r="X105" i="81"/>
  <c r="Y105" i="81" s="1"/>
  <c r="Z105" i="81" s="1"/>
  <c r="X148" i="81"/>
  <c r="Y148" i="81" s="1"/>
  <c r="Z148" i="81" s="1"/>
  <c r="X109" i="81"/>
  <c r="Y109" i="81" s="1"/>
  <c r="Z109" i="81" s="1"/>
  <c r="X161" i="81"/>
  <c r="Y161" i="81" s="1"/>
  <c r="Z161" i="81" s="1"/>
  <c r="X174" i="81"/>
  <c r="Y174" i="81" s="1"/>
  <c r="Z174" i="81" s="1"/>
  <c r="X146" i="81"/>
  <c r="Y146" i="81" s="1"/>
  <c r="Z146" i="81" s="1"/>
  <c r="X121" i="81"/>
  <c r="Y121" i="81" s="1"/>
  <c r="Z121" i="81" s="1"/>
  <c r="X141" i="81"/>
  <c r="Y141" i="81" s="1"/>
  <c r="Z141" i="81" s="1"/>
  <c r="X122" i="81"/>
  <c r="Y122" i="81" s="1"/>
  <c r="Z122" i="81" s="1"/>
  <c r="X128" i="81"/>
  <c r="Y128" i="81" s="1"/>
  <c r="Z128" i="81" s="1"/>
  <c r="X162" i="81"/>
  <c r="Y162" i="81" s="1"/>
  <c r="Z162" i="81" s="1"/>
  <c r="X125" i="81"/>
  <c r="Y125" i="81" s="1"/>
  <c r="Z125" i="81" s="1"/>
  <c r="X152" i="81"/>
  <c r="Y152" i="81" s="1"/>
  <c r="Z152" i="81" s="1"/>
  <c r="X110" i="81"/>
  <c r="Y110" i="81" s="1"/>
  <c r="Z110" i="81" s="1"/>
  <c r="X171" i="81"/>
  <c r="Y171" i="81" s="1"/>
  <c r="Z171" i="81" s="1"/>
  <c r="X131" i="81"/>
  <c r="Y131" i="81" s="1"/>
  <c r="Z131" i="81" s="1"/>
  <c r="X119" i="81"/>
  <c r="Y119" i="81" s="1"/>
  <c r="Z119" i="81" s="1"/>
  <c r="X129" i="81"/>
  <c r="Y129" i="81" s="1"/>
  <c r="Z129" i="81" s="1"/>
  <c r="X106" i="81"/>
  <c r="Y106" i="81" s="1"/>
  <c r="Z106" i="81" s="1"/>
  <c r="X164" i="81"/>
  <c r="Y164" i="81" s="1"/>
  <c r="Z164" i="81" s="1"/>
  <c r="X143" i="81"/>
  <c r="Y143" i="81" s="1"/>
  <c r="Z143" i="81" s="1"/>
  <c r="X111" i="81"/>
  <c r="Y111" i="81" s="1"/>
  <c r="Z111" i="81" s="1"/>
  <c r="X169" i="81"/>
  <c r="Y169" i="81" s="1"/>
  <c r="Z169" i="81" s="1"/>
  <c r="X168" i="81"/>
  <c r="Y168" i="81" s="1"/>
  <c r="Z168" i="81" s="1"/>
  <c r="X172" i="81"/>
  <c r="Y172" i="81" s="1"/>
  <c r="Z172" i="81" s="1"/>
  <c r="X155" i="81"/>
  <c r="Y155" i="81" s="1"/>
  <c r="Z155" i="81" s="1"/>
  <c r="X103" i="81"/>
  <c r="Y103" i="81" s="1"/>
  <c r="Z103" i="81" s="1"/>
  <c r="X142" i="81"/>
  <c r="Y142" i="81" s="1"/>
  <c r="Z142" i="81" s="1"/>
  <c r="X134" i="81"/>
  <c r="Y134" i="81" s="1"/>
  <c r="Z134" i="81" s="1"/>
  <c r="X158" i="81"/>
  <c r="Y158" i="81" s="1"/>
  <c r="Z158" i="81" s="1"/>
  <c r="X107" i="81"/>
  <c r="Y107" i="81" s="1"/>
  <c r="Z107" i="81" s="1"/>
  <c r="X127" i="81"/>
  <c r="Y127" i="81" s="1"/>
  <c r="Z127" i="81" s="1"/>
  <c r="X163" i="81"/>
  <c r="Y163" i="81" s="1"/>
  <c r="Z163" i="81" s="1"/>
  <c r="AB174" i="82"/>
  <c r="AC174" i="82" s="1"/>
  <c r="AD174" i="82" s="1"/>
  <c r="AF127" i="77"/>
  <c r="AG127" i="77" s="1"/>
  <c r="AH127" i="77" s="1"/>
  <c r="P109" i="76"/>
  <c r="Q109" i="76" s="1"/>
  <c r="R109" i="76" s="1"/>
  <c r="P75" i="75"/>
  <c r="Q75" i="75" s="1"/>
  <c r="R75" i="75" s="1"/>
  <c r="P90" i="75"/>
  <c r="Q90" i="75" s="1"/>
  <c r="R90" i="75" s="1"/>
  <c r="AF133" i="82"/>
  <c r="AG133" i="82" s="1"/>
  <c r="AH133" i="82" s="1"/>
  <c r="AF126" i="82"/>
  <c r="AG126" i="82" s="1"/>
  <c r="AH126" i="82" s="1"/>
  <c r="L105" i="81"/>
  <c r="M105" i="81" s="1"/>
  <c r="N105" i="81" s="1"/>
  <c r="AF134" i="82"/>
  <c r="AG134" i="82" s="1"/>
  <c r="AH134" i="82" s="1"/>
  <c r="AF158" i="82"/>
  <c r="AG158" i="82" s="1"/>
  <c r="AH158" i="82" s="1"/>
  <c r="AF163" i="82"/>
  <c r="AG163" i="82" s="1"/>
  <c r="AH163" i="82" s="1"/>
  <c r="AF165" i="82"/>
  <c r="AG165" i="82" s="1"/>
  <c r="AH165" i="82" s="1"/>
  <c r="AF116" i="82"/>
  <c r="AG116" i="82" s="1"/>
  <c r="AH116" i="82" s="1"/>
  <c r="AF154" i="82"/>
  <c r="AG154" i="82" s="1"/>
  <c r="AH154" i="82" s="1"/>
  <c r="AF175" i="82"/>
  <c r="AG175" i="82" s="1"/>
  <c r="AH175" i="82" s="1"/>
  <c r="AF168" i="82"/>
  <c r="AG168" i="82" s="1"/>
  <c r="AH168" i="82" s="1"/>
  <c r="P169" i="78"/>
  <c r="Q169" i="78" s="1"/>
  <c r="R169" i="78" s="1"/>
  <c r="P150" i="78"/>
  <c r="Q150" i="78" s="1"/>
  <c r="R150" i="78" s="1"/>
  <c r="P139" i="78"/>
  <c r="Q139" i="78" s="1"/>
  <c r="R139" i="78" s="1"/>
  <c r="P106" i="78"/>
  <c r="Q106" i="78" s="1"/>
  <c r="R106" i="78" s="1"/>
  <c r="P153" i="78"/>
  <c r="Q153" i="78" s="1"/>
  <c r="R153" i="78" s="1"/>
  <c r="L149" i="81"/>
  <c r="M149" i="81" s="1"/>
  <c r="N149" i="81" s="1"/>
  <c r="L172" i="81"/>
  <c r="M172" i="81" s="1"/>
  <c r="N172" i="81" s="1"/>
  <c r="AF163" i="78"/>
  <c r="AG163" i="78" s="1"/>
  <c r="AH163" i="78" s="1"/>
  <c r="AF151" i="82"/>
  <c r="AG151" i="82" s="1"/>
  <c r="AH151" i="82" s="1"/>
  <c r="AB149" i="82"/>
  <c r="AC149" i="82" s="1"/>
  <c r="AD149" i="82" s="1"/>
  <c r="AB133" i="82"/>
  <c r="AC133" i="82" s="1"/>
  <c r="AD133" i="82" s="1"/>
  <c r="AB151" i="76"/>
  <c r="AC151" i="76" s="1"/>
  <c r="AD151" i="76" s="1"/>
  <c r="AJ109" i="75"/>
  <c r="AK109" i="75" s="1"/>
  <c r="AL109" i="75" s="1"/>
  <c r="AO109" i="75" s="1"/>
  <c r="P109" i="75"/>
  <c r="Q109" i="75" s="1"/>
  <c r="R109" i="75" s="1"/>
  <c r="X123" i="82"/>
  <c r="Y123" i="82" s="1"/>
  <c r="Z123" i="82" s="1"/>
  <c r="AB154" i="76"/>
  <c r="AC154" i="76" s="1"/>
  <c r="AD154" i="76" s="1"/>
  <c r="I205" i="76"/>
  <c r="P154" i="76"/>
  <c r="Q154" i="76" s="1"/>
  <c r="R154" i="76" s="1"/>
  <c r="P138" i="76"/>
  <c r="Q138" i="76" s="1"/>
  <c r="R138" i="76" s="1"/>
  <c r="P140" i="76"/>
  <c r="Q140" i="76" s="1"/>
  <c r="R140" i="76" s="1"/>
  <c r="P127" i="76"/>
  <c r="Q127" i="76" s="1"/>
  <c r="R127" i="76" s="1"/>
  <c r="Q201" i="78"/>
  <c r="AF103" i="78"/>
  <c r="AG103" i="78" s="1"/>
  <c r="AH103" i="78" s="1"/>
  <c r="AF152" i="78"/>
  <c r="AG152" i="78" s="1"/>
  <c r="AH152" i="78" s="1"/>
  <c r="AF111" i="78"/>
  <c r="AG111" i="78" s="1"/>
  <c r="AH111" i="78" s="1"/>
  <c r="AF149" i="78"/>
  <c r="AG149" i="78" s="1"/>
  <c r="AH149" i="78" s="1"/>
  <c r="AF109" i="78"/>
  <c r="AG109" i="78" s="1"/>
  <c r="AH109" i="78" s="1"/>
  <c r="AF161" i="78"/>
  <c r="AG161" i="78" s="1"/>
  <c r="AH161" i="78" s="1"/>
  <c r="AF141" i="78"/>
  <c r="AG141" i="78" s="1"/>
  <c r="AH141" i="78" s="1"/>
  <c r="AF137" i="78"/>
  <c r="AG137" i="78" s="1"/>
  <c r="AH137" i="78" s="1"/>
  <c r="AF126" i="78"/>
  <c r="AG126" i="78" s="1"/>
  <c r="AH126" i="78" s="1"/>
  <c r="AF117" i="78"/>
  <c r="AG117" i="78" s="1"/>
  <c r="AH117" i="78" s="1"/>
  <c r="AF115" i="78"/>
  <c r="AG115" i="78" s="1"/>
  <c r="AH115" i="78" s="1"/>
  <c r="AF122" i="78"/>
  <c r="AG122" i="78" s="1"/>
  <c r="AH122" i="78" s="1"/>
  <c r="AF139" i="78"/>
  <c r="AG139" i="78" s="1"/>
  <c r="AH139" i="78" s="1"/>
  <c r="AF127" i="78"/>
  <c r="AG127" i="78" s="1"/>
  <c r="AH127" i="78" s="1"/>
  <c r="AF130" i="78"/>
  <c r="AG130" i="78" s="1"/>
  <c r="AH130" i="78" s="1"/>
  <c r="AF106" i="78"/>
  <c r="AG106" i="78" s="1"/>
  <c r="AH106" i="78" s="1"/>
  <c r="AF158" i="78"/>
  <c r="AG158" i="78" s="1"/>
  <c r="AH158" i="78" s="1"/>
  <c r="AF101" i="78"/>
  <c r="AG101" i="78" s="1"/>
  <c r="AH101" i="78" s="1"/>
  <c r="AF143" i="78"/>
  <c r="AG143" i="78" s="1"/>
  <c r="AH143" i="78" s="1"/>
  <c r="AF145" i="78"/>
  <c r="AG145" i="78" s="1"/>
  <c r="AH145" i="78" s="1"/>
  <c r="AF104" i="78"/>
  <c r="AG104" i="78" s="1"/>
  <c r="AH104" i="78" s="1"/>
  <c r="AF155" i="78"/>
  <c r="AG155" i="78" s="1"/>
  <c r="AH155" i="78" s="1"/>
  <c r="AF134" i="78"/>
  <c r="AG134" i="78" s="1"/>
  <c r="AH134" i="78" s="1"/>
  <c r="AF114" i="78"/>
  <c r="AG114" i="78" s="1"/>
  <c r="AH114" i="78" s="1"/>
  <c r="AF162" i="78"/>
  <c r="AG162" i="78" s="1"/>
  <c r="AH162" i="78" s="1"/>
  <c r="AF147" i="78"/>
  <c r="AG147" i="78" s="1"/>
  <c r="AH147" i="78" s="1"/>
  <c r="AF159" i="78"/>
  <c r="AG159" i="78" s="1"/>
  <c r="AH159" i="78" s="1"/>
  <c r="AF151" i="78"/>
  <c r="AG151" i="78" s="1"/>
  <c r="AH151" i="78" s="1"/>
  <c r="AF171" i="78"/>
  <c r="AG171" i="78" s="1"/>
  <c r="AH171" i="78" s="1"/>
  <c r="AF133" i="78"/>
  <c r="AG133" i="78" s="1"/>
  <c r="AH133" i="78" s="1"/>
  <c r="AF129" i="78"/>
  <c r="AG129" i="78" s="1"/>
  <c r="AH129" i="78" s="1"/>
  <c r="AF175" i="78"/>
  <c r="AG175" i="78" s="1"/>
  <c r="AH175" i="78" s="1"/>
  <c r="AF140" i="78"/>
  <c r="AG140" i="78" s="1"/>
  <c r="AH140" i="78" s="1"/>
  <c r="AF167" i="78"/>
  <c r="AG167" i="78" s="1"/>
  <c r="AH167" i="78" s="1"/>
  <c r="AF142" i="78"/>
  <c r="AG142" i="78" s="1"/>
  <c r="AH142" i="78" s="1"/>
  <c r="AF135" i="78"/>
  <c r="AG135" i="78" s="1"/>
  <c r="AH135" i="78" s="1"/>
  <c r="AF154" i="78"/>
  <c r="AG154" i="78" s="1"/>
  <c r="AH154" i="78" s="1"/>
  <c r="AF118" i="78"/>
  <c r="AG118" i="78" s="1"/>
  <c r="AH118" i="78" s="1"/>
  <c r="AF112" i="78"/>
  <c r="AG112" i="78" s="1"/>
  <c r="AH112" i="78" s="1"/>
  <c r="AF136" i="78"/>
  <c r="AG136" i="78" s="1"/>
  <c r="AH136" i="78" s="1"/>
  <c r="AF116" i="78"/>
  <c r="AG116" i="78" s="1"/>
  <c r="AH116" i="78" s="1"/>
  <c r="AF110" i="78"/>
  <c r="AG110" i="78" s="1"/>
  <c r="AH110" i="78" s="1"/>
  <c r="AF107" i="78"/>
  <c r="AG107" i="78" s="1"/>
  <c r="AH107" i="78" s="1"/>
  <c r="AF160" i="78"/>
  <c r="AG160" i="78" s="1"/>
  <c r="AH160" i="78" s="1"/>
  <c r="P144" i="76"/>
  <c r="Q144" i="76" s="1"/>
  <c r="R144" i="76" s="1"/>
  <c r="I204" i="78"/>
  <c r="P159" i="78"/>
  <c r="Q159" i="78" s="1"/>
  <c r="R159" i="78" s="1"/>
  <c r="P117" i="78"/>
  <c r="Q117" i="78" s="1"/>
  <c r="R117" i="78" s="1"/>
  <c r="P147" i="78"/>
  <c r="Q147" i="78" s="1"/>
  <c r="R147" i="78" s="1"/>
  <c r="P103" i="78"/>
  <c r="Q103" i="78" s="1"/>
  <c r="R103" i="78" s="1"/>
  <c r="G205" i="81"/>
  <c r="L169" i="81"/>
  <c r="M169" i="81" s="1"/>
  <c r="N169" i="81" s="1"/>
  <c r="L128" i="81"/>
  <c r="M128" i="81" s="1"/>
  <c r="N128" i="81" s="1"/>
  <c r="L162" i="81"/>
  <c r="M162" i="81" s="1"/>
  <c r="N162" i="81" s="1"/>
  <c r="L110" i="81"/>
  <c r="M110" i="81" s="1"/>
  <c r="N110" i="81" s="1"/>
  <c r="L147" i="81"/>
  <c r="M147" i="81" s="1"/>
  <c r="N147" i="81" s="1"/>
  <c r="L152" i="81"/>
  <c r="M152" i="81" s="1"/>
  <c r="N152" i="81" s="1"/>
  <c r="L160" i="81"/>
  <c r="M160" i="81" s="1"/>
  <c r="N160" i="81" s="1"/>
  <c r="L113" i="81"/>
  <c r="M113" i="81" s="1"/>
  <c r="N113" i="81" s="1"/>
  <c r="L151" i="81"/>
  <c r="M151" i="81" s="1"/>
  <c r="N151" i="81" s="1"/>
  <c r="L111" i="81"/>
  <c r="M111" i="81" s="1"/>
  <c r="N111" i="81" s="1"/>
  <c r="L157" i="81"/>
  <c r="M157" i="81" s="1"/>
  <c r="N157" i="81" s="1"/>
  <c r="L165" i="81"/>
  <c r="M165" i="81" s="1"/>
  <c r="N165" i="81" s="1"/>
  <c r="L140" i="81"/>
  <c r="M140" i="81" s="1"/>
  <c r="N140" i="81" s="1"/>
  <c r="L131" i="81"/>
  <c r="M131" i="81" s="1"/>
  <c r="N131" i="81" s="1"/>
  <c r="L174" i="81"/>
  <c r="M174" i="81" s="1"/>
  <c r="N174" i="81" s="1"/>
  <c r="L101" i="81"/>
  <c r="M101" i="81" s="1"/>
  <c r="N101" i="81" s="1"/>
  <c r="L158" i="81"/>
  <c r="M158" i="81" s="1"/>
  <c r="N158" i="81" s="1"/>
  <c r="L117" i="81"/>
  <c r="M117" i="81" s="1"/>
  <c r="N117" i="81" s="1"/>
  <c r="L126" i="81"/>
  <c r="M126" i="81" s="1"/>
  <c r="N126" i="81" s="1"/>
  <c r="L178" i="81"/>
  <c r="M178" i="81" s="1"/>
  <c r="N178" i="81" s="1"/>
  <c r="L122" i="81"/>
  <c r="M122" i="81" s="1"/>
  <c r="N122" i="81" s="1"/>
  <c r="L108" i="81"/>
  <c r="M108" i="81" s="1"/>
  <c r="N108" i="81" s="1"/>
  <c r="L155" i="81"/>
  <c r="M155" i="81" s="1"/>
  <c r="N155" i="81" s="1"/>
  <c r="L132" i="81"/>
  <c r="M132" i="81" s="1"/>
  <c r="N132" i="81" s="1"/>
  <c r="L120" i="81"/>
  <c r="M120" i="81" s="1"/>
  <c r="N120" i="81" s="1"/>
  <c r="L148" i="81"/>
  <c r="M148" i="81" s="1"/>
  <c r="N148" i="81" s="1"/>
  <c r="L153" i="81"/>
  <c r="M153" i="81" s="1"/>
  <c r="N153" i="81" s="1"/>
  <c r="T96" i="81"/>
  <c r="U96" i="81" s="1"/>
  <c r="V96" i="81" s="1"/>
  <c r="T114" i="81"/>
  <c r="U114" i="81" s="1"/>
  <c r="V114" i="81" s="1"/>
  <c r="T99" i="81"/>
  <c r="U99" i="81" s="1"/>
  <c r="V99" i="81" s="1"/>
  <c r="T95" i="81"/>
  <c r="U95" i="81" s="1"/>
  <c r="V95" i="81" s="1"/>
  <c r="K201" i="81"/>
  <c r="AF165" i="78"/>
  <c r="AG165" i="78" s="1"/>
  <c r="AH165" i="78" s="1"/>
  <c r="L161" i="81"/>
  <c r="M161" i="81" s="1"/>
  <c r="N161" i="81" s="1"/>
  <c r="AF178" i="78"/>
  <c r="AG178" i="78" s="1"/>
  <c r="AH178" i="78" s="1"/>
  <c r="AF150" i="78"/>
  <c r="AG150" i="78" s="1"/>
  <c r="AH150" i="78" s="1"/>
  <c r="L133" i="81"/>
  <c r="M133" i="81" s="1"/>
  <c r="N133" i="81" s="1"/>
  <c r="L163" i="81"/>
  <c r="M163" i="81" s="1"/>
  <c r="N163" i="81" s="1"/>
  <c r="P122" i="78"/>
  <c r="Q122" i="78" s="1"/>
  <c r="R122" i="78" s="1"/>
  <c r="AF138" i="82"/>
  <c r="AG138" i="82" s="1"/>
  <c r="AH138" i="82" s="1"/>
  <c r="AF156" i="82"/>
  <c r="AG156" i="82" s="1"/>
  <c r="AH156" i="82" s="1"/>
  <c r="AF128" i="82"/>
  <c r="AG128" i="82" s="1"/>
  <c r="AH128" i="82" s="1"/>
  <c r="AF110" i="82"/>
  <c r="AG110" i="82" s="1"/>
  <c r="AH110" i="82" s="1"/>
  <c r="AF121" i="82"/>
  <c r="AG121" i="82" s="1"/>
  <c r="AH121" i="82" s="1"/>
  <c r="AF119" i="82"/>
  <c r="AG119" i="82" s="1"/>
  <c r="AH119" i="82" s="1"/>
  <c r="AF106" i="82"/>
  <c r="AG106" i="82" s="1"/>
  <c r="AH106" i="82" s="1"/>
  <c r="P137" i="78"/>
  <c r="Q137" i="78" s="1"/>
  <c r="R137" i="78" s="1"/>
  <c r="P123" i="78"/>
  <c r="Q123" i="78" s="1"/>
  <c r="R123" i="78" s="1"/>
  <c r="P145" i="78"/>
  <c r="Q145" i="78" s="1"/>
  <c r="R145" i="78" s="1"/>
  <c r="P172" i="78"/>
  <c r="Q172" i="78" s="1"/>
  <c r="R172" i="78" s="1"/>
  <c r="P156" i="78"/>
  <c r="Q156" i="78" s="1"/>
  <c r="R156" i="78" s="1"/>
  <c r="P138" i="78"/>
  <c r="Q138" i="78" s="1"/>
  <c r="R138" i="78" s="1"/>
  <c r="P111" i="78"/>
  <c r="Q111" i="78" s="1"/>
  <c r="R111" i="78" s="1"/>
  <c r="P101" i="78"/>
  <c r="Q101" i="78" s="1"/>
  <c r="R101" i="78" s="1"/>
  <c r="AF177" i="77"/>
  <c r="AG177" i="77" s="1"/>
  <c r="AH177" i="77" s="1"/>
  <c r="AF177" i="78"/>
  <c r="AG177" i="78" s="1"/>
  <c r="AH177" i="78" s="1"/>
  <c r="AF168" i="78"/>
  <c r="AG168" i="78" s="1"/>
  <c r="AH168" i="78" s="1"/>
  <c r="AF148" i="78"/>
  <c r="AG148" i="78" s="1"/>
  <c r="AH148" i="78" s="1"/>
  <c r="AO126" i="75"/>
  <c r="AB151" i="82"/>
  <c r="AC151" i="82" s="1"/>
  <c r="AD151" i="82" s="1"/>
  <c r="AB149" i="79"/>
  <c r="AC149" i="79" s="1"/>
  <c r="AD149" i="79" s="1"/>
  <c r="X154" i="82"/>
  <c r="Y154" i="82" s="1"/>
  <c r="Z154" i="82" s="1"/>
  <c r="X132" i="82"/>
  <c r="Y132" i="82" s="1"/>
  <c r="Z132" i="82" s="1"/>
  <c r="X121" i="82"/>
  <c r="Y121" i="82" s="1"/>
  <c r="Z121" i="82" s="1"/>
  <c r="P126" i="76"/>
  <c r="Q126" i="76" s="1"/>
  <c r="R126" i="76" s="1"/>
  <c r="L117" i="78"/>
  <c r="M117" i="78" s="1"/>
  <c r="N117" i="78" s="1"/>
  <c r="L160" i="78"/>
  <c r="M160" i="78" s="1"/>
  <c r="N160" i="78" s="1"/>
  <c r="L112" i="78"/>
  <c r="M112" i="78" s="1"/>
  <c r="N112" i="78" s="1"/>
  <c r="L101" i="78"/>
  <c r="M101" i="78" s="1"/>
  <c r="N101" i="78" s="1"/>
  <c r="L145" i="78"/>
  <c r="M145" i="78" s="1"/>
  <c r="N145" i="78" s="1"/>
  <c r="L139" i="78"/>
  <c r="M139" i="78" s="1"/>
  <c r="N139" i="78" s="1"/>
  <c r="L114" i="78"/>
  <c r="M114" i="78" s="1"/>
  <c r="N114" i="78" s="1"/>
  <c r="L104" i="78"/>
  <c r="M104" i="78" s="1"/>
  <c r="N104" i="78" s="1"/>
  <c r="P127" i="78"/>
  <c r="Q127" i="78" s="1"/>
  <c r="R127" i="78" s="1"/>
  <c r="L171" i="81"/>
  <c r="M171" i="81" s="1"/>
  <c r="N171" i="81" s="1"/>
  <c r="L137" i="81"/>
  <c r="M137" i="81" s="1"/>
  <c r="N137" i="81" s="1"/>
  <c r="L146" i="81"/>
  <c r="M146" i="81" s="1"/>
  <c r="N146" i="81" s="1"/>
  <c r="L166" i="81"/>
  <c r="M166" i="81" s="1"/>
  <c r="N166" i="81" s="1"/>
  <c r="P136" i="78"/>
  <c r="Q136" i="78" s="1"/>
  <c r="R136" i="78" s="1"/>
  <c r="X171" i="82"/>
  <c r="Y171" i="82" s="1"/>
  <c r="Z171" i="82" s="1"/>
  <c r="AF161" i="82"/>
  <c r="AG161" i="82" s="1"/>
  <c r="AH161" i="82" s="1"/>
  <c r="AF127" i="82"/>
  <c r="AG127" i="82" s="1"/>
  <c r="AH127" i="82" s="1"/>
  <c r="AF104" i="82"/>
  <c r="AG104" i="82" s="1"/>
  <c r="AH104" i="82" s="1"/>
  <c r="AF146" i="82"/>
  <c r="AG146" i="82" s="1"/>
  <c r="AH146" i="82" s="1"/>
  <c r="AF172" i="82"/>
  <c r="AG172" i="82" s="1"/>
  <c r="AH172" i="82" s="1"/>
  <c r="P173" i="78"/>
  <c r="Q173" i="78" s="1"/>
  <c r="R173" i="78" s="1"/>
  <c r="P143" i="78"/>
  <c r="Q143" i="78" s="1"/>
  <c r="R143" i="78" s="1"/>
  <c r="P161" i="78"/>
  <c r="Q161" i="78" s="1"/>
  <c r="R161" i="78" s="1"/>
  <c r="P151" i="78"/>
  <c r="Q151" i="78" s="1"/>
  <c r="R151" i="78" s="1"/>
  <c r="P175" i="78"/>
  <c r="Q175" i="78" s="1"/>
  <c r="R175" i="78" s="1"/>
  <c r="P113" i="78"/>
  <c r="Q113" i="78" s="1"/>
  <c r="R113" i="78" s="1"/>
  <c r="P121" i="78"/>
  <c r="Q121" i="78" s="1"/>
  <c r="R121" i="78" s="1"/>
  <c r="AF144" i="78"/>
  <c r="AG144" i="78" s="1"/>
  <c r="AH144" i="78" s="1"/>
  <c r="P129" i="76"/>
  <c r="Q129" i="76" s="1"/>
  <c r="R129" i="76" s="1"/>
  <c r="L114" i="81"/>
  <c r="M114" i="81" s="1"/>
  <c r="N114" i="81" s="1"/>
  <c r="L142" i="81"/>
  <c r="M142" i="81" s="1"/>
  <c r="N142" i="81" s="1"/>
  <c r="L177" i="81"/>
  <c r="M177" i="81" s="1"/>
  <c r="N177" i="81" s="1"/>
  <c r="AF105" i="78"/>
  <c r="AG105" i="78" s="1"/>
  <c r="AH105" i="78" s="1"/>
  <c r="AF146" i="78"/>
  <c r="AG146" i="78" s="1"/>
  <c r="AH146" i="78" s="1"/>
  <c r="AB130" i="82"/>
  <c r="AC130" i="82" s="1"/>
  <c r="AD130" i="82" s="1"/>
  <c r="AB158" i="82"/>
  <c r="AC158" i="82" s="1"/>
  <c r="AD158" i="82" s="1"/>
  <c r="AB116" i="81"/>
  <c r="AC116" i="81" s="1"/>
  <c r="AD116" i="81" s="1"/>
  <c r="AB148" i="81"/>
  <c r="AC148" i="81" s="1"/>
  <c r="AD148" i="81" s="1"/>
  <c r="AB96" i="82"/>
  <c r="AC96" i="82" s="1"/>
  <c r="AD96" i="82" s="1"/>
  <c r="L103" i="81"/>
  <c r="M103" i="81" s="1"/>
  <c r="N103" i="81" s="1"/>
  <c r="AB153" i="76"/>
  <c r="AC153" i="76" s="1"/>
  <c r="AD153" i="76" s="1"/>
  <c r="X164" i="82"/>
  <c r="Y164" i="82" s="1"/>
  <c r="Z164" i="82" s="1"/>
  <c r="L139" i="81"/>
  <c r="M139" i="81" s="1"/>
  <c r="N139" i="81" s="1"/>
  <c r="AF143" i="82"/>
  <c r="AG143" i="82" s="1"/>
  <c r="AH143" i="82" s="1"/>
  <c r="AF164" i="82"/>
  <c r="AG164" i="82" s="1"/>
  <c r="AH164" i="82" s="1"/>
  <c r="AF114" i="82"/>
  <c r="AG114" i="82" s="1"/>
  <c r="AH114" i="82" s="1"/>
  <c r="AF170" i="82"/>
  <c r="AG170" i="82" s="1"/>
  <c r="AH170" i="82" s="1"/>
  <c r="AF171" i="82"/>
  <c r="AG171" i="82" s="1"/>
  <c r="AH171" i="82" s="1"/>
  <c r="P124" i="78"/>
  <c r="Q124" i="78" s="1"/>
  <c r="R124" i="78" s="1"/>
  <c r="P171" i="78"/>
  <c r="Q171" i="78" s="1"/>
  <c r="R171" i="78" s="1"/>
  <c r="P131" i="78"/>
  <c r="Q131" i="78" s="1"/>
  <c r="R131" i="78" s="1"/>
  <c r="P116" i="78"/>
  <c r="Q116" i="78" s="1"/>
  <c r="R116" i="78" s="1"/>
  <c r="P160" i="78"/>
  <c r="Q160" i="78" s="1"/>
  <c r="R160" i="78" s="1"/>
  <c r="P107" i="78"/>
  <c r="Q107" i="78" s="1"/>
  <c r="R107" i="78" s="1"/>
  <c r="P109" i="78"/>
  <c r="Q109" i="78" s="1"/>
  <c r="R109" i="78" s="1"/>
  <c r="P110" i="78"/>
  <c r="Q110" i="78" s="1"/>
  <c r="R110" i="78" s="1"/>
  <c r="P152" i="78"/>
  <c r="Q152" i="78" s="1"/>
  <c r="R152" i="78" s="1"/>
  <c r="P155" i="78"/>
  <c r="Q155" i="78" s="1"/>
  <c r="R155" i="78" s="1"/>
  <c r="L125" i="81"/>
  <c r="M125" i="81" s="1"/>
  <c r="N125" i="81" s="1"/>
  <c r="L150" i="81"/>
  <c r="M150" i="81" s="1"/>
  <c r="N150" i="81" s="1"/>
  <c r="L175" i="81"/>
  <c r="M175" i="81" s="1"/>
  <c r="N175" i="81" s="1"/>
  <c r="AF128" i="78"/>
  <c r="AG128" i="78" s="1"/>
  <c r="AH128" i="78" s="1"/>
  <c r="AF169" i="78"/>
  <c r="AG169" i="78" s="1"/>
  <c r="AH169" i="78" s="1"/>
  <c r="AF174" i="78"/>
  <c r="AG174" i="78" s="1"/>
  <c r="AH174" i="78" s="1"/>
  <c r="P166" i="76"/>
  <c r="Q166" i="76" s="1"/>
  <c r="R166" i="76" s="1"/>
  <c r="AB108" i="82"/>
  <c r="AC108" i="82" s="1"/>
  <c r="AD108" i="82" s="1"/>
  <c r="AB149" i="76"/>
  <c r="AC149" i="76" s="1"/>
  <c r="AD149" i="76" s="1"/>
  <c r="AF124" i="77"/>
  <c r="AG124" i="77" s="1"/>
  <c r="AH124" i="77" s="1"/>
  <c r="X128" i="82"/>
  <c r="Y128" i="82" s="1"/>
  <c r="Z128" i="82" s="1"/>
  <c r="O201" i="82"/>
  <c r="O206" i="82" s="1"/>
  <c r="AB136" i="82"/>
  <c r="AC136" i="82" s="1"/>
  <c r="AD136" i="82" s="1"/>
  <c r="AB150" i="82"/>
  <c r="AC150" i="82" s="1"/>
  <c r="AD150" i="82" s="1"/>
  <c r="AB106" i="82"/>
  <c r="AC106" i="82" s="1"/>
  <c r="AD106" i="82" s="1"/>
  <c r="AB113" i="82"/>
  <c r="AC113" i="82" s="1"/>
  <c r="AD113" i="82" s="1"/>
  <c r="AB148" i="82"/>
  <c r="AC148" i="82" s="1"/>
  <c r="AD148" i="82" s="1"/>
  <c r="AB125" i="82"/>
  <c r="AC125" i="82" s="1"/>
  <c r="AD125" i="82" s="1"/>
  <c r="AB139" i="82"/>
  <c r="AC139" i="82" s="1"/>
  <c r="AD139" i="82" s="1"/>
  <c r="AB104" i="82"/>
  <c r="AC104" i="82" s="1"/>
  <c r="AD104" i="82" s="1"/>
  <c r="AB114" i="82"/>
  <c r="AC114" i="82" s="1"/>
  <c r="AD114" i="82" s="1"/>
  <c r="AB123" i="82"/>
  <c r="AC123" i="82" s="1"/>
  <c r="AD123" i="82" s="1"/>
  <c r="AB154" i="82"/>
  <c r="AC154" i="82" s="1"/>
  <c r="AD154" i="82" s="1"/>
  <c r="AB101" i="82"/>
  <c r="AC101" i="82" s="1"/>
  <c r="AD101" i="82" s="1"/>
  <c r="AB145" i="82"/>
  <c r="AC145" i="82" s="1"/>
  <c r="AD145" i="82" s="1"/>
  <c r="AB105" i="82"/>
  <c r="AC105" i="82" s="1"/>
  <c r="AD105" i="82" s="1"/>
  <c r="AB141" i="82"/>
  <c r="AC141" i="82" s="1"/>
  <c r="AD141" i="82" s="1"/>
  <c r="AB168" i="82"/>
  <c r="AC168" i="82" s="1"/>
  <c r="AD168" i="82" s="1"/>
  <c r="AB176" i="82"/>
  <c r="AC176" i="82" s="1"/>
  <c r="AD176" i="82" s="1"/>
  <c r="AB129" i="82"/>
  <c r="AC129" i="82" s="1"/>
  <c r="AD129" i="82" s="1"/>
  <c r="AB132" i="82"/>
  <c r="AC132" i="82" s="1"/>
  <c r="AD132" i="82" s="1"/>
  <c r="AB126" i="82"/>
  <c r="AC126" i="82" s="1"/>
  <c r="AD126" i="82" s="1"/>
  <c r="AB144" i="82"/>
  <c r="AC144" i="82" s="1"/>
  <c r="AD144" i="82" s="1"/>
  <c r="AB170" i="82"/>
  <c r="AC170" i="82" s="1"/>
  <c r="AD170" i="82" s="1"/>
  <c r="AB164" i="82"/>
  <c r="AC164" i="82" s="1"/>
  <c r="AD164" i="82" s="1"/>
  <c r="AB177" i="82"/>
  <c r="AC177" i="82" s="1"/>
  <c r="AD177" i="82" s="1"/>
  <c r="AB153" i="82"/>
  <c r="AC153" i="82" s="1"/>
  <c r="AD153" i="82" s="1"/>
  <c r="AB112" i="82"/>
  <c r="AC112" i="82" s="1"/>
  <c r="AD112" i="82" s="1"/>
  <c r="AB118" i="82"/>
  <c r="AC118" i="82" s="1"/>
  <c r="AD118" i="82" s="1"/>
  <c r="AB140" i="82"/>
  <c r="AC140" i="82" s="1"/>
  <c r="AD140" i="82" s="1"/>
  <c r="AB115" i="82"/>
  <c r="AC115" i="82" s="1"/>
  <c r="AD115" i="82" s="1"/>
  <c r="AB116" i="82"/>
  <c r="AC116" i="82" s="1"/>
  <c r="AD116" i="82" s="1"/>
  <c r="AB147" i="82"/>
  <c r="AC147" i="82" s="1"/>
  <c r="AD147" i="82" s="1"/>
  <c r="AB169" i="82"/>
  <c r="AC169" i="82" s="1"/>
  <c r="AD169" i="82" s="1"/>
  <c r="AB103" i="82"/>
  <c r="AC103" i="82" s="1"/>
  <c r="AD103" i="82" s="1"/>
  <c r="AB172" i="82"/>
  <c r="AC172" i="82" s="1"/>
  <c r="AD172" i="82" s="1"/>
  <c r="AB157" i="82"/>
  <c r="AC157" i="82" s="1"/>
  <c r="AD157" i="82" s="1"/>
  <c r="AB128" i="82"/>
  <c r="AC128" i="82" s="1"/>
  <c r="AD128" i="82" s="1"/>
  <c r="AB171" i="82"/>
  <c r="AC171" i="82" s="1"/>
  <c r="AD171" i="82" s="1"/>
  <c r="AB122" i="82"/>
  <c r="AC122" i="82" s="1"/>
  <c r="AD122" i="82" s="1"/>
  <c r="AB134" i="82"/>
  <c r="AC134" i="82" s="1"/>
  <c r="AD134" i="82" s="1"/>
  <c r="AB124" i="82"/>
  <c r="AC124" i="82" s="1"/>
  <c r="AD124" i="82" s="1"/>
  <c r="AO84" i="75"/>
  <c r="L144" i="81"/>
  <c r="M144" i="81" s="1"/>
  <c r="N144" i="81" s="1"/>
  <c r="L170" i="81"/>
  <c r="M170" i="81" s="1"/>
  <c r="N170" i="81" s="1"/>
  <c r="P135" i="78"/>
  <c r="Q135" i="78" s="1"/>
  <c r="R135" i="78" s="1"/>
  <c r="P176" i="78"/>
  <c r="Q176" i="78" s="1"/>
  <c r="R176" i="78" s="1"/>
  <c r="AF123" i="82"/>
  <c r="AG123" i="82" s="1"/>
  <c r="AH123" i="82" s="1"/>
  <c r="P118" i="78"/>
  <c r="Q118" i="78" s="1"/>
  <c r="R118" i="78" s="1"/>
  <c r="AF167" i="82"/>
  <c r="AG167" i="82" s="1"/>
  <c r="AH167" i="82" s="1"/>
  <c r="AF150" i="82"/>
  <c r="AG150" i="82" s="1"/>
  <c r="AH150" i="82" s="1"/>
  <c r="AF125" i="82"/>
  <c r="AG125" i="82" s="1"/>
  <c r="AH125" i="82" s="1"/>
  <c r="AF117" i="82"/>
  <c r="AG117" i="82" s="1"/>
  <c r="AH117" i="82" s="1"/>
  <c r="AF136" i="82"/>
  <c r="AG136" i="82" s="1"/>
  <c r="AH136" i="82" s="1"/>
  <c r="AF176" i="82"/>
  <c r="AG176" i="82" s="1"/>
  <c r="AH176" i="82" s="1"/>
  <c r="AF148" i="82"/>
  <c r="AG148" i="82" s="1"/>
  <c r="AH148" i="82" s="1"/>
  <c r="P141" i="78"/>
  <c r="Q141" i="78" s="1"/>
  <c r="R141" i="78" s="1"/>
  <c r="P157" i="78"/>
  <c r="Q157" i="78" s="1"/>
  <c r="R157" i="78" s="1"/>
  <c r="P166" i="78"/>
  <c r="Q166" i="78" s="1"/>
  <c r="R166" i="78" s="1"/>
  <c r="P133" i="78"/>
  <c r="Q133" i="78" s="1"/>
  <c r="R133" i="78" s="1"/>
  <c r="P164" i="78"/>
  <c r="Q164" i="78" s="1"/>
  <c r="R164" i="78" s="1"/>
  <c r="P167" i="78"/>
  <c r="Q167" i="78" s="1"/>
  <c r="R167" i="78" s="1"/>
  <c r="P120" i="78"/>
  <c r="Q120" i="78" s="1"/>
  <c r="R120" i="78" s="1"/>
  <c r="P174" i="78"/>
  <c r="Q174" i="78" s="1"/>
  <c r="R174" i="78" s="1"/>
  <c r="P119" i="78"/>
  <c r="Q119" i="78" s="1"/>
  <c r="R119" i="78" s="1"/>
  <c r="L115" i="81"/>
  <c r="M115" i="81" s="1"/>
  <c r="N115" i="81" s="1"/>
  <c r="AF131" i="78"/>
  <c r="AG131" i="78" s="1"/>
  <c r="AH131" i="78" s="1"/>
  <c r="L130" i="81"/>
  <c r="M130" i="81" s="1"/>
  <c r="N130" i="81" s="1"/>
  <c r="L102" i="81"/>
  <c r="M102" i="81" s="1"/>
  <c r="N102" i="81" s="1"/>
  <c r="AF173" i="78"/>
  <c r="AG173" i="78" s="1"/>
  <c r="AH173" i="78" s="1"/>
  <c r="L148" i="78"/>
  <c r="M148" i="78" s="1"/>
  <c r="N148" i="78" s="1"/>
  <c r="L118" i="81"/>
  <c r="M118" i="81" s="1"/>
  <c r="N118" i="81" s="1"/>
  <c r="AF120" i="75"/>
  <c r="AG120" i="75" s="1"/>
  <c r="AH120" i="75" s="1"/>
  <c r="AF151" i="75"/>
  <c r="AG151" i="75" s="1"/>
  <c r="AH151" i="75" s="1"/>
  <c r="T114" i="78"/>
  <c r="U114" i="78" s="1"/>
  <c r="V114" i="78" s="1"/>
  <c r="T103" i="78"/>
  <c r="U103" i="78" s="1"/>
  <c r="V103" i="78" s="1"/>
  <c r="T155" i="78"/>
  <c r="U155" i="78" s="1"/>
  <c r="V155" i="78" s="1"/>
  <c r="T138" i="78"/>
  <c r="U138" i="78" s="1"/>
  <c r="V138" i="78" s="1"/>
  <c r="T105" i="78"/>
  <c r="U105" i="78" s="1"/>
  <c r="V105" i="78" s="1"/>
  <c r="T157" i="78"/>
  <c r="U157" i="78" s="1"/>
  <c r="V157" i="78" s="1"/>
  <c r="P142" i="79"/>
  <c r="Q142" i="79" s="1"/>
  <c r="R142" i="79" s="1"/>
  <c r="AO87" i="75"/>
  <c r="AF138" i="81"/>
  <c r="AG138" i="81" s="1"/>
  <c r="AH138" i="81" s="1"/>
  <c r="AN151" i="75"/>
  <c r="AF144" i="75"/>
  <c r="AG144" i="75" s="1"/>
  <c r="AH144" i="75" s="1"/>
  <c r="AB110" i="79"/>
  <c r="AC110" i="79" s="1"/>
  <c r="AD110" i="79" s="1"/>
  <c r="T145" i="82"/>
  <c r="U145" i="82" s="1"/>
  <c r="V145" i="82" s="1"/>
  <c r="L137" i="76"/>
  <c r="M137" i="76" s="1"/>
  <c r="N137" i="76" s="1"/>
  <c r="AF169" i="81"/>
  <c r="AG169" i="81" s="1"/>
  <c r="AH169" i="81" s="1"/>
  <c r="T160" i="76"/>
  <c r="U160" i="76" s="1"/>
  <c r="V160" i="76" s="1"/>
  <c r="T178" i="78"/>
  <c r="U178" i="78" s="1"/>
  <c r="V178" i="78" s="1"/>
  <c r="T173" i="78"/>
  <c r="U173" i="78" s="1"/>
  <c r="V173" i="78" s="1"/>
  <c r="T149" i="78"/>
  <c r="U149" i="78" s="1"/>
  <c r="V149" i="78" s="1"/>
  <c r="T109" i="82"/>
  <c r="U109" i="82" s="1"/>
  <c r="V109" i="82" s="1"/>
  <c r="T170" i="78"/>
  <c r="U170" i="78" s="1"/>
  <c r="V170" i="78" s="1"/>
  <c r="T151" i="76"/>
  <c r="U151" i="76" s="1"/>
  <c r="V151" i="76" s="1"/>
  <c r="P174" i="77"/>
  <c r="Q174" i="77" s="1"/>
  <c r="R174" i="77" s="1"/>
  <c r="X157" i="79"/>
  <c r="Y157" i="79" s="1"/>
  <c r="Z157" i="79" s="1"/>
  <c r="X144" i="79"/>
  <c r="Y144" i="79" s="1"/>
  <c r="Z144" i="79" s="1"/>
  <c r="T153" i="78"/>
  <c r="U153" i="78" s="1"/>
  <c r="V153" i="78" s="1"/>
  <c r="T106" i="83"/>
  <c r="U106" i="83" s="1"/>
  <c r="V106" i="83" s="1"/>
  <c r="T160" i="83"/>
  <c r="U160" i="83" s="1"/>
  <c r="V160" i="83" s="1"/>
  <c r="T164" i="78"/>
  <c r="U164" i="78" s="1"/>
  <c r="V164" i="78" s="1"/>
  <c r="AB163" i="83"/>
  <c r="AC163" i="83" s="1"/>
  <c r="AD163" i="83" s="1"/>
  <c r="T175" i="83"/>
  <c r="U175" i="83" s="1"/>
  <c r="V175" i="83" s="1"/>
  <c r="AB97" i="75"/>
  <c r="AC97" i="75" s="1"/>
  <c r="AD97" i="75" s="1"/>
  <c r="T124" i="78"/>
  <c r="U124" i="78" s="1"/>
  <c r="V124" i="78" s="1"/>
  <c r="X164" i="75"/>
  <c r="Y164" i="75" s="1"/>
  <c r="Z164" i="75" s="1"/>
  <c r="T101" i="75"/>
  <c r="U101" i="75" s="1"/>
  <c r="V101" i="75" s="1"/>
  <c r="X95" i="75"/>
  <c r="Y95" i="75" s="1"/>
  <c r="Z95" i="75" s="1"/>
  <c r="AN172" i="75"/>
  <c r="AN133" i="75"/>
  <c r="AO111" i="75"/>
  <c r="AN96" i="78"/>
  <c r="AO96" i="78" s="1"/>
  <c r="AP96" i="78" s="1"/>
  <c r="T99" i="82"/>
  <c r="U99" i="82" s="1"/>
  <c r="V99" i="82" s="1"/>
  <c r="AO118" i="75"/>
  <c r="AF144" i="81"/>
  <c r="AG144" i="81" s="1"/>
  <c r="AH144" i="81" s="1"/>
  <c r="AN91" i="75"/>
  <c r="AB114" i="79"/>
  <c r="AC114" i="79" s="1"/>
  <c r="AD114" i="79" s="1"/>
  <c r="T128" i="78"/>
  <c r="U128" i="78" s="1"/>
  <c r="V128" i="78" s="1"/>
  <c r="P103" i="79"/>
  <c r="Q103" i="79" s="1"/>
  <c r="R103" i="79" s="1"/>
  <c r="AN138" i="75"/>
  <c r="AF110" i="81"/>
  <c r="AG110" i="81" s="1"/>
  <c r="AH110" i="81" s="1"/>
  <c r="AO132" i="75"/>
  <c r="AF97" i="83"/>
  <c r="AG97" i="83" s="1"/>
  <c r="AH97" i="83" s="1"/>
  <c r="AN111" i="75"/>
  <c r="AB100" i="81"/>
  <c r="AC100" i="81" s="1"/>
  <c r="AD100" i="81" s="1"/>
  <c r="T133" i="78"/>
  <c r="U133" i="78" s="1"/>
  <c r="V133" i="78" s="1"/>
  <c r="AF174" i="81"/>
  <c r="AG174" i="81" s="1"/>
  <c r="AH174" i="81" s="1"/>
  <c r="T119" i="78"/>
  <c r="U119" i="78" s="1"/>
  <c r="V119" i="78" s="1"/>
  <c r="AN135" i="75"/>
  <c r="X97" i="77"/>
  <c r="Y97" i="77" s="1"/>
  <c r="Z97" i="77" s="1"/>
  <c r="AO176" i="75"/>
  <c r="AF112" i="75"/>
  <c r="AG112" i="75" s="1"/>
  <c r="AH112" i="75" s="1"/>
  <c r="X150" i="81"/>
  <c r="Y150" i="81" s="1"/>
  <c r="Z150" i="81" s="1"/>
  <c r="AO98" i="75"/>
  <c r="AN140" i="75"/>
  <c r="T141" i="78"/>
  <c r="U141" i="78" s="1"/>
  <c r="V141" i="78" s="1"/>
  <c r="T158" i="78"/>
  <c r="U158" i="78" s="1"/>
  <c r="V158" i="78" s="1"/>
  <c r="AN129" i="75"/>
  <c r="Z218" i="79"/>
  <c r="AN219" i="79"/>
  <c r="Z215" i="75"/>
  <c r="AN218" i="76"/>
  <c r="S215" i="77"/>
  <c r="S218" i="79"/>
  <c r="AN215" i="77"/>
  <c r="Z215" i="77"/>
  <c r="Z218" i="76"/>
  <c r="E218" i="75"/>
  <c r="AG215" i="83"/>
  <c r="AG252" i="83" s="1"/>
  <c r="L215" i="82"/>
  <c r="E215" i="82"/>
  <c r="S218" i="75"/>
  <c r="BB215" i="81"/>
  <c r="AG215" i="82"/>
  <c r="AN215" i="83"/>
  <c r="O201" i="76"/>
  <c r="AB144" i="76"/>
  <c r="AC144" i="76" s="1"/>
  <c r="AD144" i="76" s="1"/>
  <c r="AB130" i="76"/>
  <c r="AC130" i="76" s="1"/>
  <c r="AD130" i="76" s="1"/>
  <c r="AB163" i="76"/>
  <c r="AC163" i="76" s="1"/>
  <c r="AD163" i="76" s="1"/>
  <c r="AB132" i="76"/>
  <c r="AC132" i="76" s="1"/>
  <c r="AD132" i="76" s="1"/>
  <c r="AB146" i="76"/>
  <c r="AC146" i="76" s="1"/>
  <c r="AD146" i="76" s="1"/>
  <c r="AB168" i="76"/>
  <c r="AC168" i="76" s="1"/>
  <c r="AD168" i="76" s="1"/>
  <c r="AB142" i="76"/>
  <c r="AC142" i="76" s="1"/>
  <c r="AD142" i="76" s="1"/>
  <c r="AB118" i="76"/>
  <c r="AC118" i="76" s="1"/>
  <c r="AD118" i="76" s="1"/>
  <c r="AB104" i="76"/>
  <c r="AC104" i="76" s="1"/>
  <c r="AD104" i="76" s="1"/>
  <c r="AB125" i="76"/>
  <c r="AC125" i="76" s="1"/>
  <c r="AD125" i="76" s="1"/>
  <c r="AB129" i="76"/>
  <c r="AC129" i="76" s="1"/>
  <c r="AD129" i="76" s="1"/>
  <c r="AB114" i="76"/>
  <c r="AC114" i="76" s="1"/>
  <c r="AD114" i="76" s="1"/>
  <c r="AB165" i="76"/>
  <c r="AC165" i="76" s="1"/>
  <c r="AD165" i="76" s="1"/>
  <c r="AB135" i="76"/>
  <c r="AC135" i="76" s="1"/>
  <c r="AD135" i="76" s="1"/>
  <c r="AB166" i="76"/>
  <c r="AC166" i="76" s="1"/>
  <c r="AD166" i="76" s="1"/>
  <c r="AB108" i="76"/>
  <c r="AC108" i="76" s="1"/>
  <c r="AD108" i="76" s="1"/>
  <c r="AB156" i="76"/>
  <c r="AC156" i="76" s="1"/>
  <c r="AD156" i="76" s="1"/>
  <c r="AB122" i="76"/>
  <c r="AC122" i="76" s="1"/>
  <c r="AD122" i="76" s="1"/>
  <c r="AB145" i="76"/>
  <c r="AC145" i="76" s="1"/>
  <c r="AD145" i="76" s="1"/>
  <c r="AB101" i="76"/>
  <c r="AC101" i="76" s="1"/>
  <c r="AD101" i="76" s="1"/>
  <c r="AB121" i="76"/>
  <c r="AC121" i="76" s="1"/>
  <c r="AD121" i="76" s="1"/>
  <c r="AB174" i="76"/>
  <c r="AC174" i="76" s="1"/>
  <c r="AD174" i="76" s="1"/>
  <c r="AB170" i="76"/>
  <c r="AC170" i="76" s="1"/>
  <c r="AD170" i="76" s="1"/>
  <c r="X133" i="82"/>
  <c r="Y133" i="82" s="1"/>
  <c r="Z133" i="82" s="1"/>
  <c r="X167" i="82"/>
  <c r="Y167" i="82" s="1"/>
  <c r="Z167" i="82" s="1"/>
  <c r="X116" i="82"/>
  <c r="Y116" i="82" s="1"/>
  <c r="Z116" i="82" s="1"/>
  <c r="X159" i="82"/>
  <c r="Y159" i="82" s="1"/>
  <c r="Z159" i="82" s="1"/>
  <c r="X110" i="82"/>
  <c r="Y110" i="82" s="1"/>
  <c r="Z110" i="82" s="1"/>
  <c r="X168" i="82"/>
  <c r="Y168" i="82" s="1"/>
  <c r="Z168" i="82" s="1"/>
  <c r="AF142" i="77"/>
  <c r="AG142" i="77" s="1"/>
  <c r="AH142" i="77" s="1"/>
  <c r="AF129" i="77"/>
  <c r="AG129" i="77" s="1"/>
  <c r="AH129" i="77" s="1"/>
  <c r="P136" i="76"/>
  <c r="Q136" i="76" s="1"/>
  <c r="R136" i="76" s="1"/>
  <c r="AF106" i="77"/>
  <c r="AG106" i="77" s="1"/>
  <c r="AH106" i="77" s="1"/>
  <c r="P105" i="76"/>
  <c r="Q105" i="76" s="1"/>
  <c r="R105" i="76" s="1"/>
  <c r="AF134" i="77"/>
  <c r="AG134" i="77" s="1"/>
  <c r="AH134" i="77" s="1"/>
  <c r="AF147" i="77"/>
  <c r="AG147" i="77" s="1"/>
  <c r="AH147" i="77" s="1"/>
  <c r="AF133" i="77"/>
  <c r="AG133" i="77" s="1"/>
  <c r="AH133" i="77" s="1"/>
  <c r="AF123" i="77"/>
  <c r="AG123" i="77" s="1"/>
  <c r="AH123" i="77" s="1"/>
  <c r="AF115" i="77"/>
  <c r="AG115" i="77" s="1"/>
  <c r="AH115" i="77" s="1"/>
  <c r="AF167" i="77"/>
  <c r="AG167" i="77" s="1"/>
  <c r="AH167" i="77" s="1"/>
  <c r="AF135" i="77"/>
  <c r="AG135" i="77" s="1"/>
  <c r="AH135" i="77" s="1"/>
  <c r="AF101" i="77"/>
  <c r="AG101" i="77" s="1"/>
  <c r="AH101" i="77" s="1"/>
  <c r="P102" i="76"/>
  <c r="Q102" i="76" s="1"/>
  <c r="R102" i="76" s="1"/>
  <c r="P110" i="76"/>
  <c r="Q110" i="76" s="1"/>
  <c r="R110" i="76" s="1"/>
  <c r="P134" i="76"/>
  <c r="Q134" i="76" s="1"/>
  <c r="R134" i="76" s="1"/>
  <c r="P120" i="76"/>
  <c r="Q120" i="76" s="1"/>
  <c r="R120" i="76" s="1"/>
  <c r="P161" i="76"/>
  <c r="Q161" i="76" s="1"/>
  <c r="R161" i="76" s="1"/>
  <c r="P174" i="76"/>
  <c r="Q174" i="76" s="1"/>
  <c r="R174" i="76" s="1"/>
  <c r="P122" i="76"/>
  <c r="Q122" i="76" s="1"/>
  <c r="R122" i="76" s="1"/>
  <c r="P173" i="76"/>
  <c r="Q173" i="76" s="1"/>
  <c r="R173" i="76" s="1"/>
  <c r="X112" i="82"/>
  <c r="Y112" i="82" s="1"/>
  <c r="Z112" i="82" s="1"/>
  <c r="X165" i="82"/>
  <c r="Y165" i="82" s="1"/>
  <c r="Z165" i="82" s="1"/>
  <c r="T142" i="81"/>
  <c r="U142" i="81" s="1"/>
  <c r="V142" i="81" s="1"/>
  <c r="T172" i="81"/>
  <c r="U172" i="81" s="1"/>
  <c r="V172" i="81" s="1"/>
  <c r="T110" i="81"/>
  <c r="U110" i="81" s="1"/>
  <c r="V110" i="81" s="1"/>
  <c r="L177" i="78"/>
  <c r="M177" i="78" s="1"/>
  <c r="N177" i="78" s="1"/>
  <c r="L108" i="78"/>
  <c r="M108" i="78" s="1"/>
  <c r="N108" i="78" s="1"/>
  <c r="T129" i="81"/>
  <c r="U129" i="81" s="1"/>
  <c r="V129" i="81" s="1"/>
  <c r="T169" i="81"/>
  <c r="U169" i="81" s="1"/>
  <c r="V169" i="81" s="1"/>
  <c r="L168" i="78"/>
  <c r="M168" i="78" s="1"/>
  <c r="N168" i="78" s="1"/>
  <c r="AB178" i="76"/>
  <c r="AC178" i="76" s="1"/>
  <c r="AD178" i="76" s="1"/>
  <c r="T127" i="81"/>
  <c r="U127" i="81" s="1"/>
  <c r="V127" i="81" s="1"/>
  <c r="AB173" i="76"/>
  <c r="AC173" i="76" s="1"/>
  <c r="AD173" i="76" s="1"/>
  <c r="AB110" i="76"/>
  <c r="AC110" i="76" s="1"/>
  <c r="AD110" i="76" s="1"/>
  <c r="AB131" i="76"/>
  <c r="AC131" i="76" s="1"/>
  <c r="AD131" i="76" s="1"/>
  <c r="AB112" i="76"/>
  <c r="AC112" i="76" s="1"/>
  <c r="AD112" i="76" s="1"/>
  <c r="AB176" i="76"/>
  <c r="AC176" i="76" s="1"/>
  <c r="AD176" i="76" s="1"/>
  <c r="AB134" i="76"/>
  <c r="AC134" i="76" s="1"/>
  <c r="AD134" i="76" s="1"/>
  <c r="X169" i="82"/>
  <c r="Y169" i="82" s="1"/>
  <c r="Z169" i="82" s="1"/>
  <c r="X108" i="82"/>
  <c r="Y108" i="82" s="1"/>
  <c r="Z108" i="82" s="1"/>
  <c r="X113" i="82"/>
  <c r="Y113" i="82" s="1"/>
  <c r="Z113" i="82" s="1"/>
  <c r="X105" i="82"/>
  <c r="Y105" i="82" s="1"/>
  <c r="Z105" i="82" s="1"/>
  <c r="X125" i="82"/>
  <c r="Y125" i="82" s="1"/>
  <c r="Z125" i="82" s="1"/>
  <c r="AF140" i="77"/>
  <c r="AG140" i="77" s="1"/>
  <c r="AH140" i="77" s="1"/>
  <c r="AF157" i="77"/>
  <c r="AG157" i="77" s="1"/>
  <c r="AH157" i="77" s="1"/>
  <c r="P115" i="76"/>
  <c r="Q115" i="76" s="1"/>
  <c r="R115" i="76" s="1"/>
  <c r="AF155" i="77"/>
  <c r="AG155" i="77" s="1"/>
  <c r="AH155" i="77" s="1"/>
  <c r="AF112" i="77"/>
  <c r="AG112" i="77" s="1"/>
  <c r="AH112" i="77" s="1"/>
  <c r="AF108" i="77"/>
  <c r="AG108" i="77" s="1"/>
  <c r="AH108" i="77" s="1"/>
  <c r="P139" i="76"/>
  <c r="Q139" i="76" s="1"/>
  <c r="R139" i="76" s="1"/>
  <c r="AF143" i="77"/>
  <c r="AG143" i="77" s="1"/>
  <c r="AH143" i="77" s="1"/>
  <c r="AF144" i="77"/>
  <c r="AG144" i="77" s="1"/>
  <c r="AH144" i="77" s="1"/>
  <c r="P145" i="76"/>
  <c r="Q145" i="76" s="1"/>
  <c r="R145" i="76" s="1"/>
  <c r="P101" i="76"/>
  <c r="Q101" i="76" s="1"/>
  <c r="R101" i="76" s="1"/>
  <c r="P148" i="76"/>
  <c r="Q148" i="76" s="1"/>
  <c r="R148" i="76" s="1"/>
  <c r="P177" i="76"/>
  <c r="Q177" i="76" s="1"/>
  <c r="R177" i="76" s="1"/>
  <c r="P158" i="76"/>
  <c r="Q158" i="76" s="1"/>
  <c r="R158" i="76" s="1"/>
  <c r="P162" i="76"/>
  <c r="Q162" i="76" s="1"/>
  <c r="R162" i="76" s="1"/>
  <c r="P118" i="76"/>
  <c r="Q118" i="76" s="1"/>
  <c r="R118" i="76" s="1"/>
  <c r="X106" i="82"/>
  <c r="Y106" i="82" s="1"/>
  <c r="Z106" i="82" s="1"/>
  <c r="M204" i="82"/>
  <c r="L105" i="78"/>
  <c r="M105" i="78" s="1"/>
  <c r="N105" i="78" s="1"/>
  <c r="T168" i="81"/>
  <c r="U168" i="81" s="1"/>
  <c r="V168" i="81" s="1"/>
  <c r="L170" i="78"/>
  <c r="M170" i="78" s="1"/>
  <c r="N170" i="78" s="1"/>
  <c r="AB107" i="76"/>
  <c r="AC107" i="76" s="1"/>
  <c r="AD107" i="76" s="1"/>
  <c r="AB120" i="76"/>
  <c r="AC120" i="76" s="1"/>
  <c r="AD120" i="76" s="1"/>
  <c r="L106" i="75"/>
  <c r="M106" i="75" s="1"/>
  <c r="N106" i="75" s="1"/>
  <c r="AB146" i="81"/>
  <c r="AC146" i="81" s="1"/>
  <c r="AD146" i="81" s="1"/>
  <c r="L143" i="79"/>
  <c r="M143" i="79" s="1"/>
  <c r="N143" i="79" s="1"/>
  <c r="L96" i="79"/>
  <c r="M96" i="79" s="1"/>
  <c r="N96" i="79" s="1"/>
  <c r="AB109" i="76"/>
  <c r="AC109" i="76" s="1"/>
  <c r="AD109" i="76" s="1"/>
  <c r="O202" i="76"/>
  <c r="AJ94" i="75"/>
  <c r="AK94" i="75" s="1"/>
  <c r="AL94" i="75" s="1"/>
  <c r="P94" i="75"/>
  <c r="Q94" i="75" s="1"/>
  <c r="R94" i="75" s="1"/>
  <c r="L100" i="79"/>
  <c r="M100" i="79" s="1"/>
  <c r="N100" i="79" s="1"/>
  <c r="AB125" i="81"/>
  <c r="AC125" i="81" s="1"/>
  <c r="AD125" i="81" s="1"/>
  <c r="S205" i="78"/>
  <c r="AJ160" i="78"/>
  <c r="AK160" i="78" s="1"/>
  <c r="AL160" i="78" s="1"/>
  <c r="AJ157" i="78"/>
  <c r="AK157" i="78" s="1"/>
  <c r="AL157" i="78" s="1"/>
  <c r="AJ137" i="78"/>
  <c r="AK137" i="78" s="1"/>
  <c r="AL137" i="78" s="1"/>
  <c r="AJ108" i="78"/>
  <c r="AK108" i="78" s="1"/>
  <c r="AL108" i="78" s="1"/>
  <c r="AJ145" i="78"/>
  <c r="AK145" i="78" s="1"/>
  <c r="AL145" i="78" s="1"/>
  <c r="AJ165" i="78"/>
  <c r="AK165" i="78" s="1"/>
  <c r="AL165" i="78" s="1"/>
  <c r="K202" i="81"/>
  <c r="T157" i="81"/>
  <c r="U157" i="81" s="1"/>
  <c r="V157" i="81" s="1"/>
  <c r="T118" i="81"/>
  <c r="U118" i="81" s="1"/>
  <c r="V118" i="81" s="1"/>
  <c r="T144" i="81"/>
  <c r="U144" i="81" s="1"/>
  <c r="V144" i="81" s="1"/>
  <c r="T177" i="81"/>
  <c r="U177" i="81" s="1"/>
  <c r="V177" i="81" s="1"/>
  <c r="T165" i="81"/>
  <c r="U165" i="81" s="1"/>
  <c r="V165" i="81" s="1"/>
  <c r="T153" i="81"/>
  <c r="U153" i="81" s="1"/>
  <c r="V153" i="81" s="1"/>
  <c r="T149" i="81"/>
  <c r="U149" i="81" s="1"/>
  <c r="V149" i="81" s="1"/>
  <c r="T158" i="81"/>
  <c r="U158" i="81" s="1"/>
  <c r="V158" i="81" s="1"/>
  <c r="T108" i="81"/>
  <c r="U108" i="81" s="1"/>
  <c r="V108" i="81" s="1"/>
  <c r="T143" i="81"/>
  <c r="U143" i="81" s="1"/>
  <c r="V143" i="81" s="1"/>
  <c r="T140" i="81"/>
  <c r="U140" i="81" s="1"/>
  <c r="V140" i="81" s="1"/>
  <c r="T148" i="81"/>
  <c r="U148" i="81" s="1"/>
  <c r="V148" i="81" s="1"/>
  <c r="T138" i="81"/>
  <c r="U138" i="81" s="1"/>
  <c r="V138" i="81" s="1"/>
  <c r="T152" i="81"/>
  <c r="U152" i="81" s="1"/>
  <c r="V152" i="81" s="1"/>
  <c r="T125" i="81"/>
  <c r="U125" i="81" s="1"/>
  <c r="V125" i="81" s="1"/>
  <c r="T151" i="81"/>
  <c r="U151" i="81" s="1"/>
  <c r="V151" i="81" s="1"/>
  <c r="T162" i="81"/>
  <c r="U162" i="81" s="1"/>
  <c r="V162" i="81" s="1"/>
  <c r="T119" i="81"/>
  <c r="U119" i="81" s="1"/>
  <c r="V119" i="81" s="1"/>
  <c r="T150" i="81"/>
  <c r="U150" i="81" s="1"/>
  <c r="V150" i="81" s="1"/>
  <c r="T166" i="81"/>
  <c r="U166" i="81" s="1"/>
  <c r="V166" i="81" s="1"/>
  <c r="T167" i="81"/>
  <c r="U167" i="81" s="1"/>
  <c r="V167" i="81" s="1"/>
  <c r="T178" i="81"/>
  <c r="U178" i="81" s="1"/>
  <c r="V178" i="81" s="1"/>
  <c r="T109" i="81"/>
  <c r="U109" i="81" s="1"/>
  <c r="V109" i="81" s="1"/>
  <c r="T112" i="81"/>
  <c r="U112" i="81" s="1"/>
  <c r="V112" i="81" s="1"/>
  <c r="T146" i="81"/>
  <c r="U146" i="81" s="1"/>
  <c r="V146" i="81" s="1"/>
  <c r="T145" i="81"/>
  <c r="U145" i="81" s="1"/>
  <c r="V145" i="81" s="1"/>
  <c r="T131" i="81"/>
  <c r="U131" i="81" s="1"/>
  <c r="V131" i="81" s="1"/>
  <c r="T170" i="81"/>
  <c r="U170" i="81" s="1"/>
  <c r="V170" i="81" s="1"/>
  <c r="T117" i="81"/>
  <c r="U117" i="81" s="1"/>
  <c r="V117" i="81" s="1"/>
  <c r="T141" i="81"/>
  <c r="U141" i="81" s="1"/>
  <c r="V141" i="81" s="1"/>
  <c r="T120" i="81"/>
  <c r="U120" i="81" s="1"/>
  <c r="V120" i="81" s="1"/>
  <c r="T135" i="81"/>
  <c r="U135" i="81" s="1"/>
  <c r="V135" i="81" s="1"/>
  <c r="T175" i="81"/>
  <c r="U175" i="81" s="1"/>
  <c r="V175" i="81" s="1"/>
  <c r="T164" i="81"/>
  <c r="U164" i="81" s="1"/>
  <c r="V164" i="81" s="1"/>
  <c r="T132" i="81"/>
  <c r="U132" i="81" s="1"/>
  <c r="V132" i="81" s="1"/>
  <c r="T122" i="81"/>
  <c r="U122" i="81" s="1"/>
  <c r="V122" i="81" s="1"/>
  <c r="T107" i="81"/>
  <c r="U107" i="81" s="1"/>
  <c r="V107" i="81" s="1"/>
  <c r="T104" i="81"/>
  <c r="U104" i="81" s="1"/>
  <c r="V104" i="81" s="1"/>
  <c r="T124" i="81"/>
  <c r="U124" i="81" s="1"/>
  <c r="V124" i="81" s="1"/>
  <c r="T105" i="81"/>
  <c r="U105" i="81" s="1"/>
  <c r="V105" i="81" s="1"/>
  <c r="T101" i="81"/>
  <c r="U101" i="81" s="1"/>
  <c r="V101" i="81" s="1"/>
  <c r="T121" i="81"/>
  <c r="U121" i="81" s="1"/>
  <c r="V121" i="81" s="1"/>
  <c r="T173" i="81"/>
  <c r="U173" i="81" s="1"/>
  <c r="V173" i="81" s="1"/>
  <c r="T134" i="81"/>
  <c r="U134" i="81" s="1"/>
  <c r="V134" i="81" s="1"/>
  <c r="T139" i="81"/>
  <c r="U139" i="81" s="1"/>
  <c r="V139" i="81" s="1"/>
  <c r="T160" i="81"/>
  <c r="U160" i="81" s="1"/>
  <c r="V160" i="81" s="1"/>
  <c r="T154" i="81"/>
  <c r="U154" i="81" s="1"/>
  <c r="V154" i="81" s="1"/>
  <c r="T116" i="81"/>
  <c r="U116" i="81" s="1"/>
  <c r="V116" i="81" s="1"/>
  <c r="T123" i="81"/>
  <c r="U123" i="81" s="1"/>
  <c r="V123" i="81" s="1"/>
  <c r="AJ154" i="78"/>
  <c r="AK154" i="78" s="1"/>
  <c r="AL154" i="78" s="1"/>
  <c r="AB161" i="81"/>
  <c r="AC161" i="81" s="1"/>
  <c r="AD161" i="81" s="1"/>
  <c r="AB160" i="81"/>
  <c r="AC160" i="81" s="1"/>
  <c r="AD160" i="81" s="1"/>
  <c r="L142" i="79"/>
  <c r="M142" i="79" s="1"/>
  <c r="N142" i="79" s="1"/>
  <c r="L150" i="79"/>
  <c r="M150" i="79" s="1"/>
  <c r="N150" i="79" s="1"/>
  <c r="G203" i="78"/>
  <c r="L165" i="78"/>
  <c r="M165" i="78" s="1"/>
  <c r="N165" i="78" s="1"/>
  <c r="L140" i="78"/>
  <c r="M140" i="78" s="1"/>
  <c r="N140" i="78" s="1"/>
  <c r="L141" i="78"/>
  <c r="M141" i="78" s="1"/>
  <c r="N141" i="78" s="1"/>
  <c r="L123" i="78"/>
  <c r="M123" i="78" s="1"/>
  <c r="N123" i="78" s="1"/>
  <c r="L132" i="78"/>
  <c r="M132" i="78" s="1"/>
  <c r="N132" i="78" s="1"/>
  <c r="L127" i="78"/>
  <c r="M127" i="78" s="1"/>
  <c r="N127" i="78" s="1"/>
  <c r="L173" i="78"/>
  <c r="M173" i="78" s="1"/>
  <c r="N173" i="78" s="1"/>
  <c r="L164" i="78"/>
  <c r="M164" i="78" s="1"/>
  <c r="N164" i="78" s="1"/>
  <c r="L153" i="78"/>
  <c r="M153" i="78" s="1"/>
  <c r="N153" i="78" s="1"/>
  <c r="L116" i="78"/>
  <c r="M116" i="78" s="1"/>
  <c r="N116" i="78" s="1"/>
  <c r="L144" i="78"/>
  <c r="M144" i="78" s="1"/>
  <c r="N144" i="78" s="1"/>
  <c r="L166" i="78"/>
  <c r="M166" i="78" s="1"/>
  <c r="N166" i="78" s="1"/>
  <c r="L109" i="78"/>
  <c r="M109" i="78" s="1"/>
  <c r="N109" i="78" s="1"/>
  <c r="L128" i="78"/>
  <c r="M128" i="78" s="1"/>
  <c r="N128" i="78" s="1"/>
  <c r="L121" i="78"/>
  <c r="M121" i="78" s="1"/>
  <c r="N121" i="78" s="1"/>
  <c r="L157" i="78"/>
  <c r="M157" i="78" s="1"/>
  <c r="N157" i="78" s="1"/>
  <c r="L147" i="78"/>
  <c r="M147" i="78" s="1"/>
  <c r="N147" i="78" s="1"/>
  <c r="L137" i="78"/>
  <c r="M137" i="78" s="1"/>
  <c r="N137" i="78" s="1"/>
  <c r="L134" i="78"/>
  <c r="M134" i="78" s="1"/>
  <c r="N134" i="78" s="1"/>
  <c r="L118" i="78"/>
  <c r="M118" i="78" s="1"/>
  <c r="N118" i="78" s="1"/>
  <c r="L178" i="78"/>
  <c r="M178" i="78" s="1"/>
  <c r="N178" i="78" s="1"/>
  <c r="L169" i="78"/>
  <c r="M169" i="78" s="1"/>
  <c r="N169" i="78" s="1"/>
  <c r="L126" i="78"/>
  <c r="M126" i="78" s="1"/>
  <c r="N126" i="78" s="1"/>
  <c r="L167" i="78"/>
  <c r="M167" i="78" s="1"/>
  <c r="N167" i="78" s="1"/>
  <c r="L142" i="78"/>
  <c r="M142" i="78" s="1"/>
  <c r="N142" i="78" s="1"/>
  <c r="L120" i="78"/>
  <c r="M120" i="78" s="1"/>
  <c r="N120" i="78" s="1"/>
  <c r="L102" i="78"/>
  <c r="M102" i="78" s="1"/>
  <c r="N102" i="78" s="1"/>
  <c r="L110" i="78"/>
  <c r="M110" i="78" s="1"/>
  <c r="N110" i="78" s="1"/>
  <c r="L151" i="78"/>
  <c r="M151" i="78" s="1"/>
  <c r="N151" i="78" s="1"/>
  <c r="L119" i="78"/>
  <c r="M119" i="78" s="1"/>
  <c r="N119" i="78" s="1"/>
  <c r="L113" i="78"/>
  <c r="M113" i="78" s="1"/>
  <c r="N113" i="78" s="1"/>
  <c r="L172" i="78"/>
  <c r="M172" i="78" s="1"/>
  <c r="N172" i="78" s="1"/>
  <c r="L111" i="78"/>
  <c r="M111" i="78" s="1"/>
  <c r="N111" i="78" s="1"/>
  <c r="L149" i="78"/>
  <c r="M149" i="78" s="1"/>
  <c r="N149" i="78" s="1"/>
  <c r="L176" i="78"/>
  <c r="M176" i="78" s="1"/>
  <c r="N176" i="78" s="1"/>
  <c r="L115" i="78"/>
  <c r="M115" i="78" s="1"/>
  <c r="N115" i="78" s="1"/>
  <c r="L154" i="78"/>
  <c r="M154" i="78" s="1"/>
  <c r="N154" i="78" s="1"/>
  <c r="L143" i="78"/>
  <c r="M143" i="78" s="1"/>
  <c r="N143" i="78" s="1"/>
  <c r="L106" i="78"/>
  <c r="M106" i="78" s="1"/>
  <c r="N106" i="78" s="1"/>
  <c r="L124" i="78"/>
  <c r="M124" i="78" s="1"/>
  <c r="N124" i="78" s="1"/>
  <c r="L155" i="78"/>
  <c r="M155" i="78" s="1"/>
  <c r="N155" i="78" s="1"/>
  <c r="L162" i="78"/>
  <c r="M162" i="78" s="1"/>
  <c r="N162" i="78" s="1"/>
  <c r="L131" i="78"/>
  <c r="M131" i="78" s="1"/>
  <c r="N131" i="78" s="1"/>
  <c r="L125" i="78"/>
  <c r="M125" i="78" s="1"/>
  <c r="N125" i="78" s="1"/>
  <c r="L161" i="78"/>
  <c r="M161" i="78" s="1"/>
  <c r="N161" i="78" s="1"/>
  <c r="L130" i="78"/>
  <c r="M130" i="78" s="1"/>
  <c r="N130" i="78" s="1"/>
  <c r="L150" i="78"/>
  <c r="M150" i="78" s="1"/>
  <c r="N150" i="78" s="1"/>
  <c r="L163" i="78"/>
  <c r="M163" i="78" s="1"/>
  <c r="N163" i="78" s="1"/>
  <c r="L117" i="79"/>
  <c r="M117" i="79" s="1"/>
  <c r="N117" i="79" s="1"/>
  <c r="P128" i="76"/>
  <c r="Q128" i="76" s="1"/>
  <c r="R128" i="76" s="1"/>
  <c r="AJ111" i="78"/>
  <c r="AK111" i="78" s="1"/>
  <c r="AL111" i="78" s="1"/>
  <c r="L129" i="78"/>
  <c r="M129" i="78" s="1"/>
  <c r="N129" i="78" s="1"/>
  <c r="AJ131" i="78"/>
  <c r="AK131" i="78" s="1"/>
  <c r="AL131" i="78" s="1"/>
  <c r="G201" i="79"/>
  <c r="L157" i="79"/>
  <c r="M157" i="79" s="1"/>
  <c r="N157" i="79" s="1"/>
  <c r="L104" i="79"/>
  <c r="M104" i="79" s="1"/>
  <c r="N104" i="79" s="1"/>
  <c r="L130" i="79"/>
  <c r="M130" i="79" s="1"/>
  <c r="N130" i="79" s="1"/>
  <c r="L133" i="79"/>
  <c r="M133" i="79" s="1"/>
  <c r="N133" i="79" s="1"/>
  <c r="L136" i="79"/>
  <c r="M136" i="79" s="1"/>
  <c r="N136" i="79" s="1"/>
  <c r="L141" i="79"/>
  <c r="M141" i="79" s="1"/>
  <c r="N141" i="79" s="1"/>
  <c r="AO119" i="75"/>
  <c r="L119" i="75"/>
  <c r="M119" i="75" s="1"/>
  <c r="N119" i="75" s="1"/>
  <c r="AB128" i="76"/>
  <c r="AC128" i="76" s="1"/>
  <c r="AD128" i="76" s="1"/>
  <c r="AB155" i="76"/>
  <c r="AC155" i="76" s="1"/>
  <c r="AD155" i="76" s="1"/>
  <c r="AB171" i="76"/>
  <c r="AC171" i="76" s="1"/>
  <c r="AD171" i="76" s="1"/>
  <c r="AB160" i="76"/>
  <c r="AC160" i="76" s="1"/>
  <c r="AD160" i="76" s="1"/>
  <c r="AB158" i="76"/>
  <c r="AC158" i="76" s="1"/>
  <c r="AD158" i="76" s="1"/>
  <c r="AB177" i="76"/>
  <c r="AC177" i="76" s="1"/>
  <c r="AD177" i="76" s="1"/>
  <c r="X149" i="82"/>
  <c r="Y149" i="82" s="1"/>
  <c r="Z149" i="82" s="1"/>
  <c r="X148" i="82"/>
  <c r="Y148" i="82" s="1"/>
  <c r="Z148" i="82" s="1"/>
  <c r="X143" i="82"/>
  <c r="Y143" i="82" s="1"/>
  <c r="Z143" i="82" s="1"/>
  <c r="X124" i="82"/>
  <c r="Y124" i="82" s="1"/>
  <c r="Z124" i="82" s="1"/>
  <c r="X136" i="82"/>
  <c r="Y136" i="82" s="1"/>
  <c r="Z136" i="82" s="1"/>
  <c r="X139" i="82"/>
  <c r="Y139" i="82" s="1"/>
  <c r="Z139" i="82" s="1"/>
  <c r="X155" i="82"/>
  <c r="Y155" i="82" s="1"/>
  <c r="Z155" i="82" s="1"/>
  <c r="P143" i="76"/>
  <c r="Q143" i="76" s="1"/>
  <c r="R143" i="76" s="1"/>
  <c r="AF150" i="77"/>
  <c r="AG150" i="77" s="1"/>
  <c r="AH150" i="77" s="1"/>
  <c r="AF165" i="77"/>
  <c r="AG165" i="77" s="1"/>
  <c r="AH165" i="77" s="1"/>
  <c r="AF154" i="77"/>
  <c r="AG154" i="77" s="1"/>
  <c r="AH154" i="77" s="1"/>
  <c r="P165" i="76"/>
  <c r="Q165" i="76" s="1"/>
  <c r="R165" i="76" s="1"/>
  <c r="AF103" i="77"/>
  <c r="AG103" i="77" s="1"/>
  <c r="AH103" i="77" s="1"/>
  <c r="AF174" i="77"/>
  <c r="AG174" i="77" s="1"/>
  <c r="AH174" i="77" s="1"/>
  <c r="AF110" i="77"/>
  <c r="AG110" i="77" s="1"/>
  <c r="AH110" i="77" s="1"/>
  <c r="AF169" i="77"/>
  <c r="AG169" i="77" s="1"/>
  <c r="AH169" i="77" s="1"/>
  <c r="P152" i="76"/>
  <c r="Q152" i="76" s="1"/>
  <c r="R152" i="76" s="1"/>
  <c r="P103" i="76"/>
  <c r="Q103" i="76" s="1"/>
  <c r="R103" i="76" s="1"/>
  <c r="P124" i="76"/>
  <c r="Q124" i="76" s="1"/>
  <c r="R124" i="76" s="1"/>
  <c r="P171" i="76"/>
  <c r="Q171" i="76" s="1"/>
  <c r="R171" i="76" s="1"/>
  <c r="P119" i="76"/>
  <c r="Q119" i="76" s="1"/>
  <c r="R119" i="76" s="1"/>
  <c r="P108" i="76"/>
  <c r="Q108" i="76" s="1"/>
  <c r="R108" i="76" s="1"/>
  <c r="AF131" i="77"/>
  <c r="AG131" i="77" s="1"/>
  <c r="AH131" i="77" s="1"/>
  <c r="X146" i="82"/>
  <c r="Y146" i="82" s="1"/>
  <c r="Z146" i="82" s="1"/>
  <c r="AB140" i="81"/>
  <c r="AC140" i="81" s="1"/>
  <c r="AD140" i="81" s="1"/>
  <c r="AJ150" i="78"/>
  <c r="AK150" i="78" s="1"/>
  <c r="AL150" i="78" s="1"/>
  <c r="T130" i="81"/>
  <c r="U130" i="81" s="1"/>
  <c r="V130" i="81" s="1"/>
  <c r="X153" i="82"/>
  <c r="Y153" i="82" s="1"/>
  <c r="Z153" i="82" s="1"/>
  <c r="L144" i="79"/>
  <c r="M144" i="79" s="1"/>
  <c r="N144" i="79" s="1"/>
  <c r="AB139" i="76"/>
  <c r="AC139" i="76" s="1"/>
  <c r="AD139" i="76" s="1"/>
  <c r="AB152" i="76"/>
  <c r="AC152" i="76" s="1"/>
  <c r="AD152" i="76" s="1"/>
  <c r="AB116" i="76"/>
  <c r="AC116" i="76" s="1"/>
  <c r="AD116" i="76" s="1"/>
  <c r="AB138" i="76"/>
  <c r="AC138" i="76" s="1"/>
  <c r="AD138" i="76" s="1"/>
  <c r="AB133" i="76"/>
  <c r="AC133" i="76" s="1"/>
  <c r="AD133" i="76" s="1"/>
  <c r="AB115" i="76"/>
  <c r="AC115" i="76" s="1"/>
  <c r="AD115" i="76" s="1"/>
  <c r="AB106" i="76"/>
  <c r="AC106" i="76" s="1"/>
  <c r="AD106" i="76" s="1"/>
  <c r="X118" i="82"/>
  <c r="Y118" i="82" s="1"/>
  <c r="Z118" i="82" s="1"/>
  <c r="X150" i="82"/>
  <c r="Y150" i="82" s="1"/>
  <c r="Z150" i="82" s="1"/>
  <c r="X177" i="82"/>
  <c r="Y177" i="82" s="1"/>
  <c r="Z177" i="82" s="1"/>
  <c r="X131" i="82"/>
  <c r="Y131" i="82" s="1"/>
  <c r="Z131" i="82" s="1"/>
  <c r="X174" i="82"/>
  <c r="Y174" i="82" s="1"/>
  <c r="Z174" i="82" s="1"/>
  <c r="X137" i="82"/>
  <c r="Y137" i="82" s="1"/>
  <c r="Z137" i="82" s="1"/>
  <c r="P121" i="76"/>
  <c r="Q121" i="76" s="1"/>
  <c r="R121" i="76" s="1"/>
  <c r="P169" i="76"/>
  <c r="Q169" i="76" s="1"/>
  <c r="R169" i="76" s="1"/>
  <c r="AF104" i="77"/>
  <c r="AG104" i="77" s="1"/>
  <c r="AH104" i="77" s="1"/>
  <c r="AF176" i="77"/>
  <c r="AG176" i="77" s="1"/>
  <c r="AH176" i="77" s="1"/>
  <c r="P147" i="75"/>
  <c r="Q147" i="75" s="1"/>
  <c r="R147" i="75" s="1"/>
  <c r="AF149" i="77"/>
  <c r="AG149" i="77" s="1"/>
  <c r="AH149" i="77" s="1"/>
  <c r="AF130" i="77"/>
  <c r="AG130" i="77" s="1"/>
  <c r="AH130" i="77" s="1"/>
  <c r="AF128" i="77"/>
  <c r="AG128" i="77" s="1"/>
  <c r="AH128" i="77" s="1"/>
  <c r="AF148" i="77"/>
  <c r="AG148" i="77" s="1"/>
  <c r="AH148" i="77" s="1"/>
  <c r="AF172" i="77"/>
  <c r="AG172" i="77" s="1"/>
  <c r="AH172" i="77" s="1"/>
  <c r="P133" i="76"/>
  <c r="Q133" i="76" s="1"/>
  <c r="R133" i="76" s="1"/>
  <c r="P167" i="76"/>
  <c r="Q167" i="76" s="1"/>
  <c r="R167" i="76" s="1"/>
  <c r="P146" i="76"/>
  <c r="Q146" i="76" s="1"/>
  <c r="R146" i="76" s="1"/>
  <c r="P172" i="76"/>
  <c r="Q172" i="76" s="1"/>
  <c r="R172" i="76" s="1"/>
  <c r="P155" i="76"/>
  <c r="Q155" i="76" s="1"/>
  <c r="R155" i="76" s="1"/>
  <c r="P142" i="76"/>
  <c r="Q142" i="76" s="1"/>
  <c r="R142" i="76" s="1"/>
  <c r="X163" i="82"/>
  <c r="Y163" i="82" s="1"/>
  <c r="Z163" i="82" s="1"/>
  <c r="X151" i="82"/>
  <c r="Y151" i="82" s="1"/>
  <c r="Z151" i="82" s="1"/>
  <c r="L122" i="78"/>
  <c r="M122" i="78" s="1"/>
  <c r="N122" i="78" s="1"/>
  <c r="L136" i="78"/>
  <c r="M136" i="78" s="1"/>
  <c r="N136" i="78" s="1"/>
  <c r="AN144" i="75"/>
  <c r="AB136" i="76"/>
  <c r="AC136" i="76" s="1"/>
  <c r="AD136" i="76" s="1"/>
  <c r="AB161" i="76"/>
  <c r="AC161" i="76" s="1"/>
  <c r="AD161" i="76" s="1"/>
  <c r="AB137" i="76"/>
  <c r="AC137" i="76" s="1"/>
  <c r="AD137" i="76" s="1"/>
  <c r="BL79" i="94"/>
  <c r="AB175" i="76"/>
  <c r="AC175" i="76" s="1"/>
  <c r="AD175" i="76" s="1"/>
  <c r="AB148" i="76"/>
  <c r="AC148" i="76" s="1"/>
  <c r="AD148" i="76" s="1"/>
  <c r="X147" i="82"/>
  <c r="Y147" i="82" s="1"/>
  <c r="Z147" i="82" s="1"/>
  <c r="X156" i="82"/>
  <c r="Y156" i="82" s="1"/>
  <c r="Z156" i="82" s="1"/>
  <c r="X107" i="82"/>
  <c r="Y107" i="82" s="1"/>
  <c r="Z107" i="82" s="1"/>
  <c r="X114" i="82"/>
  <c r="Y114" i="82" s="1"/>
  <c r="Z114" i="82" s="1"/>
  <c r="X162" i="82"/>
  <c r="Y162" i="82" s="1"/>
  <c r="Z162" i="82" s="1"/>
  <c r="X144" i="82"/>
  <c r="Y144" i="82" s="1"/>
  <c r="Z144" i="82" s="1"/>
  <c r="AF178" i="77"/>
  <c r="AG178" i="77" s="1"/>
  <c r="AH178" i="77" s="1"/>
  <c r="P168" i="76"/>
  <c r="Q168" i="76" s="1"/>
  <c r="R168" i="76" s="1"/>
  <c r="AF113" i="77"/>
  <c r="AG113" i="77" s="1"/>
  <c r="AH113" i="77" s="1"/>
  <c r="AF153" i="77"/>
  <c r="AG153" i="77" s="1"/>
  <c r="AH153" i="77" s="1"/>
  <c r="AF168" i="77"/>
  <c r="AG168" i="77" s="1"/>
  <c r="AH168" i="77" s="1"/>
  <c r="AF170" i="77"/>
  <c r="AG170" i="77" s="1"/>
  <c r="AH170" i="77" s="1"/>
  <c r="AF114" i="77"/>
  <c r="AG114" i="77" s="1"/>
  <c r="AH114" i="77" s="1"/>
  <c r="AF173" i="77"/>
  <c r="AG173" i="77" s="1"/>
  <c r="AH173" i="77" s="1"/>
  <c r="AF122" i="77"/>
  <c r="AG122" i="77" s="1"/>
  <c r="AH122" i="77" s="1"/>
  <c r="AF138" i="77"/>
  <c r="AG138" i="77" s="1"/>
  <c r="AH138" i="77" s="1"/>
  <c r="AF151" i="77"/>
  <c r="AG151" i="77" s="1"/>
  <c r="AH151" i="77" s="1"/>
  <c r="AF120" i="77"/>
  <c r="AG120" i="77" s="1"/>
  <c r="AH120" i="77" s="1"/>
  <c r="AF164" i="77"/>
  <c r="AG164" i="77" s="1"/>
  <c r="AH164" i="77" s="1"/>
  <c r="P164" i="76"/>
  <c r="Q164" i="76" s="1"/>
  <c r="R164" i="76" s="1"/>
  <c r="P111" i="76"/>
  <c r="Q111" i="76" s="1"/>
  <c r="R111" i="76" s="1"/>
  <c r="P159" i="76"/>
  <c r="Q159" i="76" s="1"/>
  <c r="R159" i="76" s="1"/>
  <c r="P112" i="76"/>
  <c r="Q112" i="76" s="1"/>
  <c r="R112" i="76" s="1"/>
  <c r="P178" i="76"/>
  <c r="Q178" i="76" s="1"/>
  <c r="R178" i="76" s="1"/>
  <c r="P150" i="76"/>
  <c r="Q150" i="76" s="1"/>
  <c r="R150" i="76" s="1"/>
  <c r="X141" i="82"/>
  <c r="Y141" i="82" s="1"/>
  <c r="Z141" i="82" s="1"/>
  <c r="X109" i="82"/>
  <c r="Y109" i="82" s="1"/>
  <c r="Z109" i="82" s="1"/>
  <c r="L156" i="78"/>
  <c r="M156" i="78" s="1"/>
  <c r="N156" i="78" s="1"/>
  <c r="T155" i="81"/>
  <c r="U155" i="81" s="1"/>
  <c r="V155" i="81" s="1"/>
  <c r="L158" i="78"/>
  <c r="M158" i="78" s="1"/>
  <c r="N158" i="78" s="1"/>
  <c r="T111" i="81"/>
  <c r="U111" i="81" s="1"/>
  <c r="V111" i="81" s="1"/>
  <c r="L174" i="78"/>
  <c r="M174" i="78" s="1"/>
  <c r="N174" i="78" s="1"/>
  <c r="AB162" i="76"/>
  <c r="AC162" i="76" s="1"/>
  <c r="AD162" i="76" s="1"/>
  <c r="AB126" i="76"/>
  <c r="AC126" i="76" s="1"/>
  <c r="AD126" i="76" s="1"/>
  <c r="AB103" i="76"/>
  <c r="AC103" i="76" s="1"/>
  <c r="AD103" i="76" s="1"/>
  <c r="AB127" i="76"/>
  <c r="AC127" i="76" s="1"/>
  <c r="AD127" i="76" s="1"/>
  <c r="AB111" i="76"/>
  <c r="AC111" i="76" s="1"/>
  <c r="AD111" i="76" s="1"/>
  <c r="AB159" i="76"/>
  <c r="AC159" i="76" s="1"/>
  <c r="AD159" i="76" s="1"/>
  <c r="X176" i="82"/>
  <c r="Y176" i="82" s="1"/>
  <c r="Z176" i="82" s="1"/>
  <c r="X172" i="82"/>
  <c r="Y172" i="82" s="1"/>
  <c r="Z172" i="82" s="1"/>
  <c r="X170" i="82"/>
  <c r="Y170" i="82" s="1"/>
  <c r="Z170" i="82" s="1"/>
  <c r="X127" i="82"/>
  <c r="Y127" i="82" s="1"/>
  <c r="Z127" i="82" s="1"/>
  <c r="X161" i="82"/>
  <c r="Y161" i="82" s="1"/>
  <c r="Z161" i="82" s="1"/>
  <c r="X104" i="82"/>
  <c r="Y104" i="82" s="1"/>
  <c r="Z104" i="82" s="1"/>
  <c r="P141" i="76"/>
  <c r="Q141" i="76" s="1"/>
  <c r="R141" i="76" s="1"/>
  <c r="X111" i="82"/>
  <c r="Y111" i="82" s="1"/>
  <c r="Z111" i="82" s="1"/>
  <c r="P104" i="76"/>
  <c r="Q104" i="76" s="1"/>
  <c r="R104" i="76" s="1"/>
  <c r="P117" i="76"/>
  <c r="Q117" i="76" s="1"/>
  <c r="R117" i="76" s="1"/>
  <c r="AF137" i="77"/>
  <c r="AG137" i="77" s="1"/>
  <c r="AH137" i="77" s="1"/>
  <c r="AF171" i="77"/>
  <c r="AG171" i="77" s="1"/>
  <c r="AH171" i="77" s="1"/>
  <c r="AF162" i="77"/>
  <c r="AG162" i="77" s="1"/>
  <c r="AH162" i="77" s="1"/>
  <c r="AF116" i="77"/>
  <c r="AG116" i="77" s="1"/>
  <c r="AH116" i="77" s="1"/>
  <c r="AF107" i="77"/>
  <c r="AG107" i="77" s="1"/>
  <c r="AH107" i="77" s="1"/>
  <c r="AF105" i="77"/>
  <c r="AG105" i="77" s="1"/>
  <c r="AH105" i="77" s="1"/>
  <c r="AF102" i="77"/>
  <c r="AG102" i="77" s="1"/>
  <c r="AH102" i="77" s="1"/>
  <c r="AF125" i="77"/>
  <c r="AG125" i="77" s="1"/>
  <c r="AH125" i="77" s="1"/>
  <c r="AF156" i="77"/>
  <c r="AG156" i="77" s="1"/>
  <c r="AH156" i="77" s="1"/>
  <c r="P113" i="76"/>
  <c r="Q113" i="76" s="1"/>
  <c r="R113" i="76" s="1"/>
  <c r="P130" i="76"/>
  <c r="Q130" i="76" s="1"/>
  <c r="R130" i="76" s="1"/>
  <c r="P135" i="76"/>
  <c r="Q135" i="76" s="1"/>
  <c r="R135" i="76" s="1"/>
  <c r="P114" i="76"/>
  <c r="Q114" i="76" s="1"/>
  <c r="R114" i="76" s="1"/>
  <c r="P176" i="76"/>
  <c r="Q176" i="76" s="1"/>
  <c r="R176" i="76" s="1"/>
  <c r="P107" i="76"/>
  <c r="Q107" i="76" s="1"/>
  <c r="R107" i="76" s="1"/>
  <c r="X102" i="82"/>
  <c r="Y102" i="82" s="1"/>
  <c r="Z102" i="82" s="1"/>
  <c r="T115" i="81"/>
  <c r="U115" i="81" s="1"/>
  <c r="V115" i="81" s="1"/>
  <c r="T126" i="81"/>
  <c r="U126" i="81" s="1"/>
  <c r="V126" i="81" s="1"/>
  <c r="T171" i="81"/>
  <c r="U171" i="81" s="1"/>
  <c r="V171" i="81" s="1"/>
  <c r="AJ149" i="78"/>
  <c r="AK149" i="78" s="1"/>
  <c r="AL149" i="78" s="1"/>
  <c r="AJ142" i="78"/>
  <c r="AK142" i="78" s="1"/>
  <c r="AL142" i="78" s="1"/>
  <c r="AB164" i="76"/>
  <c r="AC164" i="76" s="1"/>
  <c r="AD164" i="76" s="1"/>
  <c r="X166" i="82"/>
  <c r="Y166" i="82" s="1"/>
  <c r="Z166" i="82" s="1"/>
  <c r="X145" i="82"/>
  <c r="Y145" i="82" s="1"/>
  <c r="Z145" i="82" s="1"/>
  <c r="X103" i="82"/>
  <c r="Y103" i="82" s="1"/>
  <c r="Z103" i="82" s="1"/>
  <c r="X119" i="82"/>
  <c r="Y119" i="82" s="1"/>
  <c r="Z119" i="82" s="1"/>
  <c r="X120" i="82"/>
  <c r="Y120" i="82" s="1"/>
  <c r="Z120" i="82" s="1"/>
  <c r="X178" i="82"/>
  <c r="Y178" i="82" s="1"/>
  <c r="Z178" i="82" s="1"/>
  <c r="X175" i="82"/>
  <c r="Y175" i="82" s="1"/>
  <c r="Z175" i="82" s="1"/>
  <c r="X140" i="82"/>
  <c r="Y140" i="82" s="1"/>
  <c r="Z140" i="82" s="1"/>
  <c r="O203" i="81"/>
  <c r="AB103" i="81"/>
  <c r="AC103" i="81" s="1"/>
  <c r="AD103" i="81" s="1"/>
  <c r="AB123" i="81"/>
  <c r="AC123" i="81" s="1"/>
  <c r="AD123" i="81" s="1"/>
  <c r="AB133" i="81"/>
  <c r="AC133" i="81" s="1"/>
  <c r="AD133" i="81" s="1"/>
  <c r="AB111" i="81"/>
  <c r="AC111" i="81" s="1"/>
  <c r="AD111" i="81" s="1"/>
  <c r="AB137" i="81"/>
  <c r="AC137" i="81" s="1"/>
  <c r="AD137" i="81" s="1"/>
  <c r="AB143" i="81"/>
  <c r="AC143" i="81" s="1"/>
  <c r="AD143" i="81" s="1"/>
  <c r="AB176" i="81"/>
  <c r="AC176" i="81" s="1"/>
  <c r="AD176" i="81" s="1"/>
  <c r="AB130" i="81"/>
  <c r="AC130" i="81" s="1"/>
  <c r="AD130" i="81" s="1"/>
  <c r="AB171" i="81"/>
  <c r="AC171" i="81" s="1"/>
  <c r="AD171" i="81" s="1"/>
  <c r="AB119" i="81"/>
  <c r="AC119" i="81" s="1"/>
  <c r="AD119" i="81" s="1"/>
  <c r="AB109" i="81"/>
  <c r="AC109" i="81" s="1"/>
  <c r="AD109" i="81" s="1"/>
  <c r="AB113" i="76"/>
  <c r="AC113" i="76" s="1"/>
  <c r="AD113" i="76" s="1"/>
  <c r="AB167" i="76"/>
  <c r="AC167" i="76" s="1"/>
  <c r="AD167" i="76" s="1"/>
  <c r="AB141" i="76"/>
  <c r="AC141" i="76" s="1"/>
  <c r="AD141" i="76" s="1"/>
  <c r="AB124" i="76"/>
  <c r="AC124" i="76" s="1"/>
  <c r="AD124" i="76" s="1"/>
  <c r="AB102" i="76"/>
  <c r="AC102" i="76" s="1"/>
  <c r="AD102" i="76" s="1"/>
  <c r="AB140" i="76"/>
  <c r="AC140" i="76" s="1"/>
  <c r="AD140" i="76" s="1"/>
  <c r="AB117" i="76"/>
  <c r="AC117" i="76" s="1"/>
  <c r="AD117" i="76" s="1"/>
  <c r="AB157" i="76"/>
  <c r="AC157" i="76" s="1"/>
  <c r="AD157" i="76" s="1"/>
  <c r="X158" i="82"/>
  <c r="Y158" i="82" s="1"/>
  <c r="Z158" i="82" s="1"/>
  <c r="X134" i="82"/>
  <c r="Y134" i="82" s="1"/>
  <c r="Z134" i="82" s="1"/>
  <c r="X130" i="82"/>
  <c r="Y130" i="82" s="1"/>
  <c r="Z130" i="82" s="1"/>
  <c r="X152" i="82"/>
  <c r="Y152" i="82" s="1"/>
  <c r="Z152" i="82" s="1"/>
  <c r="X117" i="82"/>
  <c r="Y117" i="82" s="1"/>
  <c r="Z117" i="82" s="1"/>
  <c r="X157" i="82"/>
  <c r="Y157" i="82" s="1"/>
  <c r="Z157" i="82" s="1"/>
  <c r="X122" i="82"/>
  <c r="Y122" i="82" s="1"/>
  <c r="Z122" i="82" s="1"/>
  <c r="P144" i="75"/>
  <c r="Q144" i="75" s="1"/>
  <c r="R144" i="75" s="1"/>
  <c r="AF111" i="77"/>
  <c r="AG111" i="77" s="1"/>
  <c r="AH111" i="77" s="1"/>
  <c r="P157" i="76"/>
  <c r="Q157" i="76" s="1"/>
  <c r="R157" i="76" s="1"/>
  <c r="AF158" i="77"/>
  <c r="AG158" i="77" s="1"/>
  <c r="AH158" i="77" s="1"/>
  <c r="X126" i="82"/>
  <c r="Y126" i="82" s="1"/>
  <c r="Z126" i="82" s="1"/>
  <c r="P153" i="76"/>
  <c r="Q153" i="76" s="1"/>
  <c r="R153" i="76" s="1"/>
  <c r="AF119" i="77"/>
  <c r="AG119" i="77" s="1"/>
  <c r="AH119" i="77" s="1"/>
  <c r="AF121" i="77"/>
  <c r="AG121" i="77" s="1"/>
  <c r="AH121" i="77" s="1"/>
  <c r="AF117" i="77"/>
  <c r="AG117" i="77" s="1"/>
  <c r="AH117" i="77" s="1"/>
  <c r="AF175" i="77"/>
  <c r="AG175" i="77" s="1"/>
  <c r="AH175" i="77" s="1"/>
  <c r="AF136" i="77"/>
  <c r="AG136" i="77" s="1"/>
  <c r="AH136" i="77" s="1"/>
  <c r="AF132" i="77"/>
  <c r="AG132" i="77" s="1"/>
  <c r="AH132" i="77" s="1"/>
  <c r="AF161" i="77"/>
  <c r="AG161" i="77" s="1"/>
  <c r="AH161" i="77" s="1"/>
  <c r="AF163" i="77"/>
  <c r="AG163" i="77" s="1"/>
  <c r="AH163" i="77" s="1"/>
  <c r="P106" i="76"/>
  <c r="Q106" i="76" s="1"/>
  <c r="R106" i="76" s="1"/>
  <c r="P156" i="76"/>
  <c r="Q156" i="76" s="1"/>
  <c r="R156" i="76" s="1"/>
  <c r="P147" i="76"/>
  <c r="Q147" i="76" s="1"/>
  <c r="R147" i="76" s="1"/>
  <c r="P175" i="76"/>
  <c r="Q175" i="76" s="1"/>
  <c r="R175" i="76" s="1"/>
  <c r="P137" i="76"/>
  <c r="Q137" i="76" s="1"/>
  <c r="R137" i="76" s="1"/>
  <c r="P131" i="76"/>
  <c r="Q131" i="76" s="1"/>
  <c r="R131" i="76" s="1"/>
  <c r="P163" i="76"/>
  <c r="Q163" i="76" s="1"/>
  <c r="R163" i="76" s="1"/>
  <c r="BJ79" i="94"/>
  <c r="X101" i="82"/>
  <c r="Y101" i="82" s="1"/>
  <c r="Z101" i="82" s="1"/>
  <c r="X138" i="82"/>
  <c r="Y138" i="82" s="1"/>
  <c r="Z138" i="82" s="1"/>
  <c r="AJ148" i="78"/>
  <c r="AK148" i="78" s="1"/>
  <c r="AL148" i="78" s="1"/>
  <c r="L152" i="78"/>
  <c r="M152" i="78" s="1"/>
  <c r="N152" i="78" s="1"/>
  <c r="T102" i="81"/>
  <c r="U102" i="81" s="1"/>
  <c r="V102" i="81" s="1"/>
  <c r="L135" i="78"/>
  <c r="M135" i="78" s="1"/>
  <c r="N135" i="78" s="1"/>
  <c r="T128" i="81"/>
  <c r="U128" i="81" s="1"/>
  <c r="V128" i="81" s="1"/>
  <c r="AB150" i="76"/>
  <c r="AC150" i="76" s="1"/>
  <c r="AD150" i="76" s="1"/>
  <c r="X129" i="82"/>
  <c r="Y129" i="82" s="1"/>
  <c r="Z129" i="82" s="1"/>
  <c r="L107" i="78"/>
  <c r="M107" i="78" s="1"/>
  <c r="N107" i="78" s="1"/>
  <c r="T176" i="81"/>
  <c r="U176" i="81" s="1"/>
  <c r="V176" i="81" s="1"/>
  <c r="AF147" i="79"/>
  <c r="AG147" i="79" s="1"/>
  <c r="AH147" i="79" s="1"/>
  <c r="AB155" i="82"/>
  <c r="AC155" i="82" s="1"/>
  <c r="AD155" i="82" s="1"/>
  <c r="AB119" i="82"/>
  <c r="AC119" i="82" s="1"/>
  <c r="AD119" i="82" s="1"/>
  <c r="P108" i="78"/>
  <c r="Q108" i="78" s="1"/>
  <c r="R108" i="78" s="1"/>
  <c r="AJ133" i="78"/>
  <c r="AK133" i="78" s="1"/>
  <c r="AL133" i="78" s="1"/>
  <c r="BK79" i="94"/>
  <c r="K201" i="76"/>
  <c r="K206" i="76" s="1"/>
  <c r="X168" i="76"/>
  <c r="Y168" i="76" s="1"/>
  <c r="Z168" i="76" s="1"/>
  <c r="P138" i="81"/>
  <c r="Q138" i="81" s="1"/>
  <c r="R138" i="81" s="1"/>
  <c r="AF109" i="79"/>
  <c r="AG109" i="79" s="1"/>
  <c r="AH109" i="79" s="1"/>
  <c r="T173" i="76"/>
  <c r="U173" i="76" s="1"/>
  <c r="V173" i="76" s="1"/>
  <c r="L149" i="76"/>
  <c r="M149" i="76" s="1"/>
  <c r="N149" i="76" s="1"/>
  <c r="AF177" i="81"/>
  <c r="AG177" i="81" s="1"/>
  <c r="AH177" i="81" s="1"/>
  <c r="T103" i="79"/>
  <c r="U103" i="79" s="1"/>
  <c r="V103" i="79" s="1"/>
  <c r="X160" i="76"/>
  <c r="Y160" i="76" s="1"/>
  <c r="Z160" i="76" s="1"/>
  <c r="T116" i="82"/>
  <c r="U116" i="82" s="1"/>
  <c r="V116" i="82" s="1"/>
  <c r="AO174" i="75"/>
  <c r="T135" i="82"/>
  <c r="U135" i="82" s="1"/>
  <c r="V135" i="82" s="1"/>
  <c r="AF113" i="79"/>
  <c r="AG113" i="79" s="1"/>
  <c r="AH113" i="79" s="1"/>
  <c r="AF138" i="75"/>
  <c r="AG138" i="75" s="1"/>
  <c r="AH138" i="75" s="1"/>
  <c r="AF135" i="75"/>
  <c r="AG135" i="75" s="1"/>
  <c r="AH135" i="75" s="1"/>
  <c r="X101" i="79"/>
  <c r="Y101" i="79" s="1"/>
  <c r="Z101" i="79" s="1"/>
  <c r="AB156" i="81"/>
  <c r="AC156" i="81" s="1"/>
  <c r="AD156" i="81" s="1"/>
  <c r="X151" i="76"/>
  <c r="Y151" i="76" s="1"/>
  <c r="Z151" i="76" s="1"/>
  <c r="AF109" i="75"/>
  <c r="AG109" i="75" s="1"/>
  <c r="AH109" i="75" s="1"/>
  <c r="AF130" i="81"/>
  <c r="AG130" i="81" s="1"/>
  <c r="AH130" i="81" s="1"/>
  <c r="P122" i="83"/>
  <c r="Q122" i="83" s="1"/>
  <c r="R122" i="83" s="1"/>
  <c r="T120" i="76"/>
  <c r="U120" i="76" s="1"/>
  <c r="V120" i="76" s="1"/>
  <c r="P148" i="83"/>
  <c r="Q148" i="83" s="1"/>
  <c r="R148" i="83" s="1"/>
  <c r="AF136" i="79"/>
  <c r="AG136" i="79" s="1"/>
  <c r="AH136" i="79" s="1"/>
  <c r="AF125" i="83"/>
  <c r="AG125" i="83" s="1"/>
  <c r="AH125" i="83" s="1"/>
  <c r="AF145" i="81"/>
  <c r="AG145" i="81" s="1"/>
  <c r="AH145" i="81" s="1"/>
  <c r="T123" i="82"/>
  <c r="U123" i="82" s="1"/>
  <c r="V123" i="82" s="1"/>
  <c r="P178" i="83"/>
  <c r="Q178" i="83" s="1"/>
  <c r="R178" i="83" s="1"/>
  <c r="L151" i="79"/>
  <c r="M151" i="79" s="1"/>
  <c r="N151" i="79" s="1"/>
  <c r="T157" i="79"/>
  <c r="U157" i="79" s="1"/>
  <c r="V157" i="79" s="1"/>
  <c r="AB143" i="79"/>
  <c r="AC143" i="79" s="1"/>
  <c r="AD143" i="79" s="1"/>
  <c r="AF136" i="83"/>
  <c r="AG136" i="83" s="1"/>
  <c r="AH136" i="83" s="1"/>
  <c r="AB142" i="77"/>
  <c r="AC142" i="77" s="1"/>
  <c r="AD142" i="77" s="1"/>
  <c r="X105" i="79"/>
  <c r="Y105" i="79" s="1"/>
  <c r="Z105" i="79" s="1"/>
  <c r="AJ153" i="78"/>
  <c r="AK153" i="78" s="1"/>
  <c r="AL153" i="78" s="1"/>
  <c r="T129" i="79"/>
  <c r="U129" i="79" s="1"/>
  <c r="V129" i="79" s="1"/>
  <c r="L128" i="82"/>
  <c r="M128" i="82" s="1"/>
  <c r="N128" i="82" s="1"/>
  <c r="T173" i="79"/>
  <c r="U173" i="79" s="1"/>
  <c r="V173" i="79" s="1"/>
  <c r="AF154" i="76"/>
  <c r="AG154" i="76" s="1"/>
  <c r="AH154" i="76" s="1"/>
  <c r="AF112" i="79"/>
  <c r="AG112" i="79" s="1"/>
  <c r="AH112" i="79" s="1"/>
  <c r="AB169" i="76"/>
  <c r="AC169" i="76" s="1"/>
  <c r="AD169" i="76" s="1"/>
  <c r="AJ105" i="78"/>
  <c r="AK105" i="78" s="1"/>
  <c r="AL105" i="78" s="1"/>
  <c r="T105" i="82"/>
  <c r="U105" i="82" s="1"/>
  <c r="V105" i="82" s="1"/>
  <c r="AB148" i="79"/>
  <c r="AC148" i="79" s="1"/>
  <c r="AD148" i="79" s="1"/>
  <c r="AF147" i="81"/>
  <c r="AG147" i="81" s="1"/>
  <c r="AH147" i="81" s="1"/>
  <c r="T100" i="79"/>
  <c r="U100" i="79" s="1"/>
  <c r="V100" i="79" s="1"/>
  <c r="P170" i="76"/>
  <c r="Q170" i="76" s="1"/>
  <c r="R170" i="76" s="1"/>
  <c r="L156" i="82"/>
  <c r="M156" i="82" s="1"/>
  <c r="N156" i="82" s="1"/>
  <c r="AB164" i="81"/>
  <c r="AC164" i="81" s="1"/>
  <c r="AD164" i="81" s="1"/>
  <c r="AF165" i="79"/>
  <c r="AG165" i="79" s="1"/>
  <c r="AH165" i="79" s="1"/>
  <c r="T172" i="79"/>
  <c r="U172" i="79" s="1"/>
  <c r="V172" i="79" s="1"/>
  <c r="AF151" i="83"/>
  <c r="AG151" i="83" s="1"/>
  <c r="AH151" i="83" s="1"/>
  <c r="L144" i="83"/>
  <c r="M144" i="83" s="1"/>
  <c r="N144" i="83" s="1"/>
  <c r="T154" i="82"/>
  <c r="U154" i="82" s="1"/>
  <c r="V154" i="82" s="1"/>
  <c r="L177" i="79"/>
  <c r="M177" i="79" s="1"/>
  <c r="N177" i="79" s="1"/>
  <c r="T146" i="82"/>
  <c r="U146" i="82" s="1"/>
  <c r="V146" i="82" s="1"/>
  <c r="AB170" i="77"/>
  <c r="AC170" i="77" s="1"/>
  <c r="AD170" i="77" s="1"/>
  <c r="AB175" i="83"/>
  <c r="AC175" i="83" s="1"/>
  <c r="AD175" i="83" s="1"/>
  <c r="L102" i="83"/>
  <c r="M102" i="83" s="1"/>
  <c r="N102" i="83" s="1"/>
  <c r="T167" i="82"/>
  <c r="U167" i="82" s="1"/>
  <c r="V167" i="82" s="1"/>
  <c r="L142" i="83"/>
  <c r="M142" i="83" s="1"/>
  <c r="N142" i="83" s="1"/>
  <c r="T145" i="79"/>
  <c r="U145" i="79" s="1"/>
  <c r="V145" i="79" s="1"/>
  <c r="AB160" i="79"/>
  <c r="AC160" i="79" s="1"/>
  <c r="AD160" i="79" s="1"/>
  <c r="X178" i="79"/>
  <c r="Y178" i="79" s="1"/>
  <c r="Z178" i="79" s="1"/>
  <c r="AF120" i="79"/>
  <c r="AG120" i="79" s="1"/>
  <c r="AH120" i="79" s="1"/>
  <c r="AF169" i="79"/>
  <c r="AG169" i="79" s="1"/>
  <c r="AH169" i="79" s="1"/>
  <c r="AB152" i="82"/>
  <c r="AC152" i="82" s="1"/>
  <c r="AD152" i="82" s="1"/>
  <c r="AB127" i="82"/>
  <c r="AC127" i="82" s="1"/>
  <c r="AD127" i="82" s="1"/>
  <c r="T171" i="79"/>
  <c r="U171" i="79" s="1"/>
  <c r="V171" i="79" s="1"/>
  <c r="AF168" i="76"/>
  <c r="AG168" i="76" s="1"/>
  <c r="AH168" i="76" s="1"/>
  <c r="T109" i="79"/>
  <c r="U109" i="79" s="1"/>
  <c r="V109" i="79" s="1"/>
  <c r="AO120" i="75"/>
  <c r="T149" i="76"/>
  <c r="U149" i="76" s="1"/>
  <c r="V149" i="76" s="1"/>
  <c r="P138" i="83"/>
  <c r="Q138" i="83" s="1"/>
  <c r="R138" i="83" s="1"/>
  <c r="AF103" i="79"/>
  <c r="AG103" i="79" s="1"/>
  <c r="AH103" i="79" s="1"/>
  <c r="P120" i="83"/>
  <c r="Q120" i="83" s="1"/>
  <c r="R120" i="83" s="1"/>
  <c r="L160" i="76"/>
  <c r="M160" i="76" s="1"/>
  <c r="N160" i="76" s="1"/>
  <c r="T111" i="82"/>
  <c r="U111" i="82" s="1"/>
  <c r="V111" i="82" s="1"/>
  <c r="AF171" i="83"/>
  <c r="AG171" i="83" s="1"/>
  <c r="AH171" i="83" s="1"/>
  <c r="L113" i="79"/>
  <c r="M113" i="79" s="1"/>
  <c r="N113" i="79" s="1"/>
  <c r="AO135" i="75"/>
  <c r="AB101" i="79"/>
  <c r="AC101" i="79" s="1"/>
  <c r="AD101" i="79" s="1"/>
  <c r="P151" i="76"/>
  <c r="Q151" i="76" s="1"/>
  <c r="R151" i="76" s="1"/>
  <c r="T159" i="82"/>
  <c r="U159" i="82" s="1"/>
  <c r="V159" i="82" s="1"/>
  <c r="X120" i="76"/>
  <c r="Y120" i="76" s="1"/>
  <c r="Z120" i="76" s="1"/>
  <c r="P112" i="83"/>
  <c r="Q112" i="83" s="1"/>
  <c r="R112" i="83" s="1"/>
  <c r="T136" i="79"/>
  <c r="U136" i="79" s="1"/>
  <c r="V136" i="79" s="1"/>
  <c r="L117" i="82"/>
  <c r="M117" i="82" s="1"/>
  <c r="N117" i="82" s="1"/>
  <c r="AF104" i="76"/>
  <c r="AG104" i="76" s="1"/>
  <c r="AH104" i="76" s="1"/>
  <c r="T123" i="79"/>
  <c r="U123" i="79" s="1"/>
  <c r="V123" i="79" s="1"/>
  <c r="AF163" i="79"/>
  <c r="AG163" i="79" s="1"/>
  <c r="AH163" i="79" s="1"/>
  <c r="P145" i="83"/>
  <c r="Q145" i="83" s="1"/>
  <c r="R145" i="83" s="1"/>
  <c r="AN150" i="75"/>
  <c r="AF143" i="79"/>
  <c r="AG143" i="79" s="1"/>
  <c r="AH143" i="79" s="1"/>
  <c r="AF144" i="79"/>
  <c r="AG144" i="79" s="1"/>
  <c r="AH144" i="79" s="1"/>
  <c r="P136" i="83"/>
  <c r="Q136" i="83" s="1"/>
  <c r="R136" i="83" s="1"/>
  <c r="AF133" i="76"/>
  <c r="AG133" i="76" s="1"/>
  <c r="AH133" i="76" s="1"/>
  <c r="AF166" i="81"/>
  <c r="AG166" i="81" s="1"/>
  <c r="AH166" i="81" s="1"/>
  <c r="AB150" i="77"/>
  <c r="AC150" i="77" s="1"/>
  <c r="AD150" i="77" s="1"/>
  <c r="X129" i="79"/>
  <c r="Y129" i="79" s="1"/>
  <c r="Z129" i="79" s="1"/>
  <c r="P96" i="79"/>
  <c r="Q96" i="79" s="1"/>
  <c r="R96" i="79" s="1"/>
  <c r="AF126" i="81"/>
  <c r="AG126" i="81" s="1"/>
  <c r="AH126" i="81" s="1"/>
  <c r="AF173" i="75"/>
  <c r="AG173" i="75" s="1"/>
  <c r="AH173" i="75" s="1"/>
  <c r="AB160" i="83"/>
  <c r="AC160" i="83" s="1"/>
  <c r="AD160" i="83" s="1"/>
  <c r="AF137" i="81"/>
  <c r="AG137" i="81" s="1"/>
  <c r="AH137" i="81" s="1"/>
  <c r="L162" i="82"/>
  <c r="M162" i="82" s="1"/>
  <c r="N162" i="82" s="1"/>
  <c r="T148" i="79"/>
  <c r="U148" i="79" s="1"/>
  <c r="V148" i="79" s="1"/>
  <c r="AB175" i="81"/>
  <c r="AC175" i="81" s="1"/>
  <c r="AD175" i="81" s="1"/>
  <c r="AB147" i="81"/>
  <c r="AC147" i="81" s="1"/>
  <c r="AD147" i="81" s="1"/>
  <c r="AO159" i="75"/>
  <c r="AN137" i="75"/>
  <c r="AJ164" i="78"/>
  <c r="AK164" i="78" s="1"/>
  <c r="AL164" i="78" s="1"/>
  <c r="X100" i="79"/>
  <c r="Y100" i="79" s="1"/>
  <c r="Z100" i="79" s="1"/>
  <c r="T156" i="82"/>
  <c r="U156" i="82" s="1"/>
  <c r="V156" i="82" s="1"/>
  <c r="AF164" i="81"/>
  <c r="AG164" i="81" s="1"/>
  <c r="AH164" i="81" s="1"/>
  <c r="X165" i="79"/>
  <c r="Y165" i="79" s="1"/>
  <c r="Z165" i="79" s="1"/>
  <c r="L158" i="77"/>
  <c r="M158" i="77" s="1"/>
  <c r="N158" i="77" s="1"/>
  <c r="AF144" i="83"/>
  <c r="AG144" i="83" s="1"/>
  <c r="AH144" i="83" s="1"/>
  <c r="T101" i="82"/>
  <c r="U101" i="82" s="1"/>
  <c r="V101" i="82" s="1"/>
  <c r="AB177" i="79"/>
  <c r="AC177" i="79" s="1"/>
  <c r="AD177" i="79" s="1"/>
  <c r="AB163" i="77"/>
  <c r="AC163" i="77" s="1"/>
  <c r="AD163" i="77" s="1"/>
  <c r="P175" i="83"/>
  <c r="Q175" i="83" s="1"/>
  <c r="R175" i="83" s="1"/>
  <c r="T133" i="82"/>
  <c r="U133" i="82" s="1"/>
  <c r="V133" i="82" s="1"/>
  <c r="AB144" i="81"/>
  <c r="AC144" i="81" s="1"/>
  <c r="AD144" i="81" s="1"/>
  <c r="AF142" i="83"/>
  <c r="AG142" i="83" s="1"/>
  <c r="AH142" i="83" s="1"/>
  <c r="L145" i="79"/>
  <c r="M145" i="79" s="1"/>
  <c r="N145" i="79" s="1"/>
  <c r="T124" i="82"/>
  <c r="U124" i="82" s="1"/>
  <c r="V124" i="82" s="1"/>
  <c r="AF117" i="81"/>
  <c r="AG117" i="81" s="1"/>
  <c r="AH117" i="81" s="1"/>
  <c r="T178" i="79"/>
  <c r="U178" i="79" s="1"/>
  <c r="V178" i="79" s="1"/>
  <c r="AF160" i="82"/>
  <c r="AG160" i="82" s="1"/>
  <c r="AH160" i="82" s="1"/>
  <c r="L128" i="79"/>
  <c r="M128" i="79" s="1"/>
  <c r="N128" i="79" s="1"/>
  <c r="AJ115" i="78"/>
  <c r="AK115" i="78" s="1"/>
  <c r="AL115" i="78" s="1"/>
  <c r="AF152" i="76"/>
  <c r="AG152" i="76" s="1"/>
  <c r="AH152" i="76" s="1"/>
  <c r="AF172" i="76"/>
  <c r="AG172" i="76" s="1"/>
  <c r="AH172" i="76" s="1"/>
  <c r="AF155" i="76"/>
  <c r="AG155" i="76" s="1"/>
  <c r="AH155" i="76" s="1"/>
  <c r="T106" i="81"/>
  <c r="U106" i="81" s="1"/>
  <c r="V106" i="81" s="1"/>
  <c r="L107" i="79"/>
  <c r="M107" i="79" s="1"/>
  <c r="N107" i="79" s="1"/>
  <c r="AF165" i="76"/>
  <c r="AG165" i="76" s="1"/>
  <c r="AH165" i="76" s="1"/>
  <c r="AB96" i="76"/>
  <c r="AC96" i="76" s="1"/>
  <c r="AD96" i="76" s="1"/>
  <c r="T163" i="81"/>
  <c r="U163" i="81" s="1"/>
  <c r="V163" i="81" s="1"/>
  <c r="AJ136" i="78"/>
  <c r="AK136" i="78" s="1"/>
  <c r="AL136" i="78" s="1"/>
  <c r="L155" i="79"/>
  <c r="M155" i="79" s="1"/>
  <c r="N155" i="79" s="1"/>
  <c r="P125" i="76"/>
  <c r="Q125" i="76" s="1"/>
  <c r="R125" i="76" s="1"/>
  <c r="T142" i="82"/>
  <c r="U142" i="82" s="1"/>
  <c r="V142" i="82" s="1"/>
  <c r="L102" i="76"/>
  <c r="M102" i="76" s="1"/>
  <c r="N102" i="76" s="1"/>
  <c r="T176" i="82"/>
  <c r="U176" i="82" s="1"/>
  <c r="V176" i="82" s="1"/>
  <c r="T173" i="82"/>
  <c r="U173" i="82" s="1"/>
  <c r="V173" i="82" s="1"/>
  <c r="AJ130" i="78"/>
  <c r="AK130" i="78" s="1"/>
  <c r="AL130" i="78" s="1"/>
  <c r="AB99" i="82"/>
  <c r="AC99" i="82" s="1"/>
  <c r="AD99" i="82" s="1"/>
  <c r="X122" i="76"/>
  <c r="Y122" i="76" s="1"/>
  <c r="Z122" i="76" s="1"/>
  <c r="T130" i="79"/>
  <c r="U130" i="79" s="1"/>
  <c r="V130" i="79" s="1"/>
  <c r="AJ89" i="75"/>
  <c r="AK89" i="75" s="1"/>
  <c r="AL89" i="75" s="1"/>
  <c r="P89" i="75"/>
  <c r="Q89" i="75" s="1"/>
  <c r="R89" i="75" s="1"/>
  <c r="AF118" i="75"/>
  <c r="AG118" i="75" s="1"/>
  <c r="AH118" i="75" s="1"/>
  <c r="P97" i="76"/>
  <c r="Q97" i="76" s="1"/>
  <c r="R97" i="76" s="1"/>
  <c r="T103" i="82"/>
  <c r="U103" i="82" s="1"/>
  <c r="V103" i="82" s="1"/>
  <c r="L134" i="79"/>
  <c r="M134" i="79" s="1"/>
  <c r="N134" i="79" s="1"/>
  <c r="X127" i="76"/>
  <c r="Y127" i="76" s="1"/>
  <c r="Z127" i="76" s="1"/>
  <c r="L118" i="82"/>
  <c r="M118" i="82" s="1"/>
  <c r="N118" i="82" s="1"/>
  <c r="P115" i="83"/>
  <c r="Q115" i="83" s="1"/>
  <c r="R115" i="83" s="1"/>
  <c r="AF129" i="82"/>
  <c r="AG129" i="82" s="1"/>
  <c r="AH129" i="82" s="1"/>
  <c r="AJ156" i="78"/>
  <c r="AK156" i="78" s="1"/>
  <c r="AL156" i="78" s="1"/>
  <c r="AJ143" i="78"/>
  <c r="AK143" i="78" s="1"/>
  <c r="AL143" i="78" s="1"/>
  <c r="AF105" i="83"/>
  <c r="AG105" i="83" s="1"/>
  <c r="AH105" i="83" s="1"/>
  <c r="X147" i="76"/>
  <c r="Y147" i="76" s="1"/>
  <c r="Z147" i="76" s="1"/>
  <c r="AF154" i="83"/>
  <c r="AG154" i="83" s="1"/>
  <c r="AH154" i="83" s="1"/>
  <c r="AF135" i="81"/>
  <c r="AG135" i="81" s="1"/>
  <c r="AH135" i="81" s="1"/>
  <c r="T170" i="79"/>
  <c r="U170" i="79" s="1"/>
  <c r="V170" i="79" s="1"/>
  <c r="T104" i="82"/>
  <c r="U104" i="82" s="1"/>
  <c r="V104" i="82" s="1"/>
  <c r="X124" i="76"/>
  <c r="Y124" i="76" s="1"/>
  <c r="Z124" i="76" s="1"/>
  <c r="L168" i="82"/>
  <c r="M168" i="82" s="1"/>
  <c r="N168" i="82" s="1"/>
  <c r="AF106" i="76"/>
  <c r="AG106" i="76" s="1"/>
  <c r="AH106" i="76" s="1"/>
  <c r="AF122" i="79"/>
  <c r="AG122" i="79" s="1"/>
  <c r="AH122" i="79" s="1"/>
  <c r="T140" i="82"/>
  <c r="U140" i="82" s="1"/>
  <c r="V140" i="82" s="1"/>
  <c r="X131" i="79"/>
  <c r="Y131" i="79" s="1"/>
  <c r="Z131" i="79" s="1"/>
  <c r="AB165" i="81"/>
  <c r="AC165" i="81" s="1"/>
  <c r="AD165" i="81" s="1"/>
  <c r="T138" i="76"/>
  <c r="U138" i="76" s="1"/>
  <c r="V138" i="76" s="1"/>
  <c r="L161" i="79"/>
  <c r="M161" i="79" s="1"/>
  <c r="N161" i="79" s="1"/>
  <c r="AF131" i="81"/>
  <c r="AG131" i="81" s="1"/>
  <c r="AH131" i="81" s="1"/>
  <c r="X132" i="79"/>
  <c r="Y132" i="79" s="1"/>
  <c r="Z132" i="79" s="1"/>
  <c r="P95" i="76"/>
  <c r="Q95" i="76" s="1"/>
  <c r="R95" i="76" s="1"/>
  <c r="X109" i="83"/>
  <c r="Y109" i="83" s="1"/>
  <c r="Z109" i="83" s="1"/>
  <c r="L163" i="82"/>
  <c r="M163" i="82" s="1"/>
  <c r="N163" i="82" s="1"/>
  <c r="T134" i="76"/>
  <c r="U134" i="76" s="1"/>
  <c r="V134" i="76" s="1"/>
  <c r="AF157" i="81"/>
  <c r="AG157" i="81" s="1"/>
  <c r="AH157" i="81" s="1"/>
  <c r="T177" i="76"/>
  <c r="U177" i="76" s="1"/>
  <c r="V177" i="76" s="1"/>
  <c r="AF145" i="76"/>
  <c r="AG145" i="76" s="1"/>
  <c r="AH145" i="76" s="1"/>
  <c r="P116" i="76"/>
  <c r="Q116" i="76" s="1"/>
  <c r="R116" i="76" s="1"/>
  <c r="T114" i="76"/>
  <c r="U114" i="76" s="1"/>
  <c r="V114" i="76" s="1"/>
  <c r="L111" i="83"/>
  <c r="M111" i="83" s="1"/>
  <c r="N111" i="83" s="1"/>
  <c r="AF146" i="83"/>
  <c r="AG146" i="83" s="1"/>
  <c r="AH146" i="83" s="1"/>
  <c r="AB156" i="83"/>
  <c r="AC156" i="83" s="1"/>
  <c r="AD156" i="83" s="1"/>
  <c r="X101" i="76"/>
  <c r="Y101" i="76" s="1"/>
  <c r="Z101" i="76" s="1"/>
  <c r="L136" i="82"/>
  <c r="M136" i="82" s="1"/>
  <c r="N136" i="82" s="1"/>
  <c r="AJ107" i="78"/>
  <c r="AK107" i="78" s="1"/>
  <c r="AL107" i="78" s="1"/>
  <c r="AF116" i="83"/>
  <c r="AG116" i="83" s="1"/>
  <c r="AH116" i="83" s="1"/>
  <c r="AF136" i="81"/>
  <c r="AG136" i="81" s="1"/>
  <c r="AH136" i="81" s="1"/>
  <c r="L103" i="83"/>
  <c r="M103" i="83" s="1"/>
  <c r="N103" i="83" s="1"/>
  <c r="AJ110" i="78"/>
  <c r="AK110" i="78" s="1"/>
  <c r="AL110" i="78" s="1"/>
  <c r="L102" i="79"/>
  <c r="M102" i="79" s="1"/>
  <c r="N102" i="79" s="1"/>
  <c r="L143" i="77"/>
  <c r="M143" i="77" s="1"/>
  <c r="N143" i="77" s="1"/>
  <c r="AF97" i="79"/>
  <c r="AG97" i="79" s="1"/>
  <c r="AH97" i="79" s="1"/>
  <c r="T157" i="76"/>
  <c r="U157" i="76" s="1"/>
  <c r="V157" i="76" s="1"/>
  <c r="P168" i="77"/>
  <c r="Q168" i="77" s="1"/>
  <c r="R168" i="77" s="1"/>
  <c r="AJ168" i="78"/>
  <c r="AK168" i="78" s="1"/>
  <c r="AL168" i="78" s="1"/>
  <c r="L144" i="82"/>
  <c r="M144" i="82" s="1"/>
  <c r="N144" i="82" s="1"/>
  <c r="AB104" i="83"/>
  <c r="AC104" i="83" s="1"/>
  <c r="AD104" i="83" s="1"/>
  <c r="AF174" i="83"/>
  <c r="AG174" i="83" s="1"/>
  <c r="AH174" i="83" s="1"/>
  <c r="P112" i="81"/>
  <c r="Q112" i="81" s="1"/>
  <c r="R112" i="81" s="1"/>
  <c r="P161" i="83"/>
  <c r="Q161" i="83" s="1"/>
  <c r="R161" i="83" s="1"/>
  <c r="AB155" i="77"/>
  <c r="AC155" i="77" s="1"/>
  <c r="AD155" i="77" s="1"/>
  <c r="T120" i="79"/>
  <c r="U120" i="79" s="1"/>
  <c r="V120" i="79" s="1"/>
  <c r="AF149" i="75"/>
  <c r="AG149" i="75" s="1"/>
  <c r="AH149" i="75" s="1"/>
  <c r="AF153" i="83"/>
  <c r="AG153" i="83" s="1"/>
  <c r="AH153" i="83" s="1"/>
  <c r="AF173" i="76"/>
  <c r="AG173" i="76" s="1"/>
  <c r="AH173" i="76" s="1"/>
  <c r="AF159" i="77"/>
  <c r="AG159" i="77" s="1"/>
  <c r="AH159" i="77" s="1"/>
  <c r="AB177" i="81"/>
  <c r="AC177" i="81" s="1"/>
  <c r="AD177" i="81" s="1"/>
  <c r="AJ119" i="78"/>
  <c r="AK119" i="78" s="1"/>
  <c r="AL119" i="78" s="1"/>
  <c r="AB173" i="81"/>
  <c r="AC173" i="81" s="1"/>
  <c r="AD173" i="81" s="1"/>
  <c r="L101" i="79"/>
  <c r="M101" i="79" s="1"/>
  <c r="N101" i="79" s="1"/>
  <c r="AJ161" i="78"/>
  <c r="AK161" i="78" s="1"/>
  <c r="AL161" i="78" s="1"/>
  <c r="T156" i="81"/>
  <c r="U156" i="81" s="1"/>
  <c r="V156" i="81" s="1"/>
  <c r="AJ138" i="78"/>
  <c r="AK138" i="78" s="1"/>
  <c r="AL138" i="78" s="1"/>
  <c r="T126" i="82"/>
  <c r="U126" i="82" s="1"/>
  <c r="V126" i="82" s="1"/>
  <c r="T121" i="76"/>
  <c r="U121" i="76" s="1"/>
  <c r="V121" i="76" s="1"/>
  <c r="L123" i="79"/>
  <c r="M123" i="79" s="1"/>
  <c r="N123" i="79" s="1"/>
  <c r="L123" i="82"/>
  <c r="M123" i="82" s="1"/>
  <c r="N123" i="82" s="1"/>
  <c r="T125" i="79"/>
  <c r="U125" i="79" s="1"/>
  <c r="V125" i="79" s="1"/>
  <c r="T151" i="79"/>
  <c r="U151" i="79" s="1"/>
  <c r="V151" i="79" s="1"/>
  <c r="AF121" i="79"/>
  <c r="AG121" i="79" s="1"/>
  <c r="AH121" i="79" s="1"/>
  <c r="L129" i="79"/>
  <c r="M129" i="79" s="1"/>
  <c r="N129" i="79" s="1"/>
  <c r="AF150" i="76"/>
  <c r="AG150" i="76" s="1"/>
  <c r="AH150" i="76" s="1"/>
  <c r="T128" i="82"/>
  <c r="U128" i="82" s="1"/>
  <c r="V128" i="82" s="1"/>
  <c r="AF96" i="79"/>
  <c r="AG96" i="79" s="1"/>
  <c r="AH96" i="79" s="1"/>
  <c r="AB126" i="81"/>
  <c r="AC126" i="81" s="1"/>
  <c r="AD126" i="81" s="1"/>
  <c r="AF169" i="76"/>
  <c r="AG169" i="76" s="1"/>
  <c r="AH169" i="76" s="1"/>
  <c r="X163" i="76"/>
  <c r="Y163" i="76" s="1"/>
  <c r="Z163" i="76" s="1"/>
  <c r="AF137" i="75"/>
  <c r="AG137" i="75" s="1"/>
  <c r="AH137" i="75" s="1"/>
  <c r="AF107" i="76"/>
  <c r="AG107" i="76" s="1"/>
  <c r="AH107" i="76" s="1"/>
  <c r="AB100" i="79"/>
  <c r="AC100" i="79" s="1"/>
  <c r="AD100" i="79" s="1"/>
  <c r="AF129" i="75"/>
  <c r="AG129" i="75" s="1"/>
  <c r="AH129" i="75" s="1"/>
  <c r="L114" i="82"/>
  <c r="M114" i="82" s="1"/>
  <c r="N114" i="82" s="1"/>
  <c r="P121" i="83"/>
  <c r="Q121" i="83" s="1"/>
  <c r="R121" i="83" s="1"/>
  <c r="P151" i="83"/>
  <c r="Q151" i="83" s="1"/>
  <c r="R151" i="83" s="1"/>
  <c r="AF133" i="81"/>
  <c r="AG133" i="81" s="1"/>
  <c r="AH133" i="81" s="1"/>
  <c r="AF171" i="81"/>
  <c r="AG171" i="81" s="1"/>
  <c r="AH171" i="81" s="1"/>
  <c r="AF126" i="76"/>
  <c r="AG126" i="76" s="1"/>
  <c r="AH126" i="76" s="1"/>
  <c r="P142" i="83"/>
  <c r="Q142" i="83" s="1"/>
  <c r="R142" i="83" s="1"/>
  <c r="X145" i="79"/>
  <c r="Y145" i="79" s="1"/>
  <c r="Z145" i="79" s="1"/>
  <c r="L124" i="82"/>
  <c r="M124" i="82" s="1"/>
  <c r="N124" i="82" s="1"/>
  <c r="AJ175" i="78"/>
  <c r="AK175" i="78" s="1"/>
  <c r="AL175" i="78" s="1"/>
  <c r="L160" i="82"/>
  <c r="M160" i="82" s="1"/>
  <c r="N160" i="82" s="1"/>
  <c r="AF112" i="76"/>
  <c r="AG112" i="76" s="1"/>
  <c r="AH112" i="76" s="1"/>
  <c r="AB172" i="81"/>
  <c r="AC172" i="81" s="1"/>
  <c r="AD172" i="81" s="1"/>
  <c r="P147" i="83"/>
  <c r="Q147" i="83" s="1"/>
  <c r="R147" i="83" s="1"/>
  <c r="X154" i="79"/>
  <c r="Y154" i="79" s="1"/>
  <c r="Z154" i="79" s="1"/>
  <c r="AF98" i="76"/>
  <c r="AG98" i="76" s="1"/>
  <c r="AH98" i="76" s="1"/>
  <c r="AJ146" i="78"/>
  <c r="AK146" i="78" s="1"/>
  <c r="AL146" i="78" s="1"/>
  <c r="T128" i="83"/>
  <c r="U128" i="83" s="1"/>
  <c r="V128" i="83" s="1"/>
  <c r="AB141" i="79"/>
  <c r="AC141" i="79" s="1"/>
  <c r="AD141" i="79" s="1"/>
  <c r="AF161" i="81"/>
  <c r="AG161" i="81" s="1"/>
  <c r="AH161" i="81" s="1"/>
  <c r="AF143" i="76"/>
  <c r="AG143" i="76" s="1"/>
  <c r="AH143" i="76" s="1"/>
  <c r="AF160" i="81"/>
  <c r="AG160" i="81" s="1"/>
  <c r="AH160" i="81" s="1"/>
  <c r="T103" i="81"/>
  <c r="U103" i="81" s="1"/>
  <c r="V103" i="81" s="1"/>
  <c r="AJ102" i="78"/>
  <c r="AK102" i="78" s="1"/>
  <c r="AL102" i="78" s="1"/>
  <c r="L160" i="77"/>
  <c r="M160" i="77" s="1"/>
  <c r="N160" i="77" s="1"/>
  <c r="L159" i="79"/>
  <c r="M159" i="79" s="1"/>
  <c r="N159" i="79" s="1"/>
  <c r="T152" i="83"/>
  <c r="U152" i="83" s="1"/>
  <c r="V152" i="83" s="1"/>
  <c r="T106" i="79"/>
  <c r="U106" i="79" s="1"/>
  <c r="V106" i="79" s="1"/>
  <c r="L137" i="82"/>
  <c r="M137" i="82" s="1"/>
  <c r="N137" i="82" s="1"/>
  <c r="L165" i="82"/>
  <c r="M165" i="82" s="1"/>
  <c r="N165" i="82" s="1"/>
  <c r="L169" i="79"/>
  <c r="M169" i="79" s="1"/>
  <c r="N169" i="79" s="1"/>
  <c r="T108" i="76"/>
  <c r="U108" i="76" s="1"/>
  <c r="V108" i="76" s="1"/>
  <c r="AB172" i="83"/>
  <c r="AC172" i="83" s="1"/>
  <c r="AD172" i="83" s="1"/>
  <c r="L113" i="82"/>
  <c r="M113" i="82" s="1"/>
  <c r="N113" i="82" s="1"/>
  <c r="T104" i="79"/>
  <c r="U104" i="79" s="1"/>
  <c r="V104" i="79" s="1"/>
  <c r="P113" i="82"/>
  <c r="Q113" i="82" s="1"/>
  <c r="R113" i="82" s="1"/>
  <c r="AB110" i="82"/>
  <c r="AC110" i="82" s="1"/>
  <c r="AD110" i="82" s="1"/>
  <c r="AB146" i="82"/>
  <c r="AC146" i="82" s="1"/>
  <c r="AD146" i="82" s="1"/>
  <c r="AO112" i="75"/>
  <c r="AF156" i="79"/>
  <c r="AG156" i="79" s="1"/>
  <c r="AH156" i="79" s="1"/>
  <c r="AF126" i="77"/>
  <c r="AG126" i="77" s="1"/>
  <c r="AH126" i="77" s="1"/>
  <c r="L145" i="82"/>
  <c r="M145" i="82" s="1"/>
  <c r="N145" i="82" s="1"/>
  <c r="T137" i="76"/>
  <c r="U137" i="76" s="1"/>
  <c r="V137" i="76" s="1"/>
  <c r="AB169" i="81"/>
  <c r="AC169" i="81" s="1"/>
  <c r="AD169" i="81" s="1"/>
  <c r="AO177" i="75"/>
  <c r="AJ178" i="78"/>
  <c r="AK178" i="78" s="1"/>
  <c r="AL178" i="78" s="1"/>
  <c r="T115" i="77"/>
  <c r="U115" i="77" s="1"/>
  <c r="V115" i="77" s="1"/>
  <c r="AJ173" i="78"/>
  <c r="AK173" i="78" s="1"/>
  <c r="AL173" i="78" s="1"/>
  <c r="AF146" i="81"/>
  <c r="AG146" i="81" s="1"/>
  <c r="AH146" i="81" s="1"/>
  <c r="AF101" i="79"/>
  <c r="AG101" i="79" s="1"/>
  <c r="AH101" i="79" s="1"/>
  <c r="AF151" i="76"/>
  <c r="AG151" i="76" s="1"/>
  <c r="AH151" i="76" s="1"/>
  <c r="AB136" i="79"/>
  <c r="AC136" i="79" s="1"/>
  <c r="AD136" i="79" s="1"/>
  <c r="AB117" i="82"/>
  <c r="AC117" i="82" s="1"/>
  <c r="AD117" i="82" s="1"/>
  <c r="AF158" i="75"/>
  <c r="AG158" i="75" s="1"/>
  <c r="AH158" i="75" s="1"/>
  <c r="AO167" i="75"/>
  <c r="T172" i="77"/>
  <c r="U172" i="77" s="1"/>
  <c r="V172" i="77" s="1"/>
  <c r="P159" i="83"/>
  <c r="Q159" i="83" s="1"/>
  <c r="R159" i="83" s="1"/>
  <c r="AF125" i="79"/>
  <c r="AG125" i="79" s="1"/>
  <c r="AH125" i="79" s="1"/>
  <c r="T163" i="79"/>
  <c r="U163" i="79" s="1"/>
  <c r="V163" i="79" s="1"/>
  <c r="AF132" i="82"/>
  <c r="AG132" i="82" s="1"/>
  <c r="AH132" i="82" s="1"/>
  <c r="T132" i="76"/>
  <c r="U132" i="76" s="1"/>
  <c r="V132" i="76" s="1"/>
  <c r="T143" i="79"/>
  <c r="U143" i="79" s="1"/>
  <c r="V143" i="79" s="1"/>
  <c r="AB121" i="79"/>
  <c r="AC121" i="79" s="1"/>
  <c r="AD121" i="79" s="1"/>
  <c r="AF113" i="81"/>
  <c r="AG113" i="81" s="1"/>
  <c r="AH113" i="81" s="1"/>
  <c r="AB166" i="81"/>
  <c r="AC166" i="81" s="1"/>
  <c r="AD166" i="81" s="1"/>
  <c r="AB96" i="79"/>
  <c r="AC96" i="79" s="1"/>
  <c r="AD96" i="79" s="1"/>
  <c r="AB107" i="81"/>
  <c r="AC107" i="81" s="1"/>
  <c r="AD107" i="81" s="1"/>
  <c r="X112" i="79"/>
  <c r="Y112" i="79" s="1"/>
  <c r="Z112" i="79" s="1"/>
  <c r="X106" i="83"/>
  <c r="Y106" i="83" s="1"/>
  <c r="Z106" i="83" s="1"/>
  <c r="L160" i="83"/>
  <c r="M160" i="83" s="1"/>
  <c r="N160" i="83" s="1"/>
  <c r="T163" i="76"/>
  <c r="U163" i="76" s="1"/>
  <c r="V163" i="76" s="1"/>
  <c r="AJ147" i="78"/>
  <c r="AK147" i="78" s="1"/>
  <c r="AL147" i="78" s="1"/>
  <c r="AF100" i="79"/>
  <c r="AG100" i="79" s="1"/>
  <c r="AH100" i="79" s="1"/>
  <c r="AF125" i="81"/>
  <c r="AG125" i="81" s="1"/>
  <c r="AH125" i="81" s="1"/>
  <c r="T149" i="82"/>
  <c r="U149" i="82" s="1"/>
  <c r="V149" i="82" s="1"/>
  <c r="AF109" i="76"/>
  <c r="AG109" i="76" s="1"/>
  <c r="AH109" i="76" s="1"/>
  <c r="AB121" i="83"/>
  <c r="AC121" i="83" s="1"/>
  <c r="AD121" i="83" s="1"/>
  <c r="T157" i="82"/>
  <c r="U157" i="82" s="1"/>
  <c r="V157" i="82" s="1"/>
  <c r="AN147" i="75"/>
  <c r="L151" i="83"/>
  <c r="M151" i="83" s="1"/>
  <c r="N151" i="83" s="1"/>
  <c r="AB134" i="81"/>
  <c r="AC134" i="81" s="1"/>
  <c r="AD134" i="81" s="1"/>
  <c r="P163" i="83"/>
  <c r="Q163" i="83" s="1"/>
  <c r="R163" i="83" s="1"/>
  <c r="T122" i="82"/>
  <c r="U122" i="82" s="1"/>
  <c r="V122" i="82" s="1"/>
  <c r="L171" i="77"/>
  <c r="M171" i="77" s="1"/>
  <c r="N171" i="77" s="1"/>
  <c r="AB102" i="83"/>
  <c r="AC102" i="83" s="1"/>
  <c r="AD102" i="83" s="1"/>
  <c r="L167" i="82"/>
  <c r="M167" i="82" s="1"/>
  <c r="N167" i="82" s="1"/>
  <c r="T126" i="76"/>
  <c r="U126" i="76" s="1"/>
  <c r="V126" i="76" s="1"/>
  <c r="X131" i="77"/>
  <c r="Y131" i="77" s="1"/>
  <c r="Z131" i="77" s="1"/>
  <c r="AF160" i="79"/>
  <c r="AG160" i="79" s="1"/>
  <c r="AH160" i="79" s="1"/>
  <c r="AF109" i="77"/>
  <c r="AG109" i="77" s="1"/>
  <c r="AH109" i="77" s="1"/>
  <c r="AF162" i="81"/>
  <c r="AG162" i="81" s="1"/>
  <c r="AH162" i="81" s="1"/>
  <c r="AF106" i="79"/>
  <c r="AG106" i="79" s="1"/>
  <c r="AH106" i="79" s="1"/>
  <c r="AB143" i="82"/>
  <c r="AC143" i="82" s="1"/>
  <c r="AD143" i="82" s="1"/>
  <c r="AB102" i="82"/>
  <c r="AC102" i="82" s="1"/>
  <c r="AD102" i="82" s="1"/>
  <c r="T136" i="81"/>
  <c r="U136" i="81" s="1"/>
  <c r="V136" i="81" s="1"/>
  <c r="AF114" i="79"/>
  <c r="AG114" i="79" s="1"/>
  <c r="AH114" i="79" s="1"/>
  <c r="P117" i="83"/>
  <c r="Q117" i="83" s="1"/>
  <c r="R117" i="83" s="1"/>
  <c r="L171" i="79"/>
  <c r="M171" i="79" s="1"/>
  <c r="N171" i="79" s="1"/>
  <c r="AB138" i="81"/>
  <c r="AC138" i="81" s="1"/>
  <c r="AD138" i="81" s="1"/>
  <c r="AJ128" i="78"/>
  <c r="AK128" i="78" s="1"/>
  <c r="AL128" i="78" s="1"/>
  <c r="AB138" i="82"/>
  <c r="AC138" i="82" s="1"/>
  <c r="AD138" i="82" s="1"/>
  <c r="AB156" i="79"/>
  <c r="AC156" i="79" s="1"/>
  <c r="AD156" i="79" s="1"/>
  <c r="P113" i="83"/>
  <c r="Q113" i="83" s="1"/>
  <c r="R113" i="83" s="1"/>
  <c r="AJ125" i="78"/>
  <c r="AK125" i="78" s="1"/>
  <c r="AL125" i="78" s="1"/>
  <c r="AJ126" i="78"/>
  <c r="AK126" i="78" s="1"/>
  <c r="AL126" i="78" s="1"/>
  <c r="AJ151" i="78"/>
  <c r="AK151" i="78" s="1"/>
  <c r="AL151" i="78" s="1"/>
  <c r="AF140" i="75"/>
  <c r="AG140" i="75" s="1"/>
  <c r="AH140" i="75" s="1"/>
  <c r="L120" i="82"/>
  <c r="M120" i="82" s="1"/>
  <c r="N120" i="82" s="1"/>
  <c r="AF156" i="81"/>
  <c r="AG156" i="81" s="1"/>
  <c r="AH156" i="81" s="1"/>
  <c r="AF107" i="75"/>
  <c r="AG107" i="75" s="1"/>
  <c r="AH107" i="75" s="1"/>
  <c r="AF121" i="76"/>
  <c r="AG121" i="76" s="1"/>
  <c r="AH121" i="76" s="1"/>
  <c r="T121" i="82"/>
  <c r="U121" i="82" s="1"/>
  <c r="V121" i="82" s="1"/>
  <c r="AB172" i="77"/>
  <c r="AC172" i="77" s="1"/>
  <c r="AD172" i="77" s="1"/>
  <c r="P129" i="83"/>
  <c r="Q129" i="83" s="1"/>
  <c r="R129" i="83" s="1"/>
  <c r="L125" i="79"/>
  <c r="M125" i="79" s="1"/>
  <c r="N125" i="79" s="1"/>
  <c r="AB163" i="79"/>
  <c r="AC163" i="79" s="1"/>
  <c r="AD163" i="79" s="1"/>
  <c r="T132" i="82"/>
  <c r="U132" i="82" s="1"/>
  <c r="V132" i="82" s="1"/>
  <c r="AF151" i="79"/>
  <c r="AG151" i="79" s="1"/>
  <c r="AH151" i="79" s="1"/>
  <c r="AF157" i="79"/>
  <c r="AG157" i="79" s="1"/>
  <c r="AH157" i="79" s="1"/>
  <c r="AF150" i="75"/>
  <c r="AG150" i="75" s="1"/>
  <c r="AH150" i="75" s="1"/>
  <c r="AB127" i="77"/>
  <c r="AC127" i="77" s="1"/>
  <c r="AD127" i="77" s="1"/>
  <c r="X143" i="79"/>
  <c r="Y143" i="79" s="1"/>
  <c r="Z143" i="79" s="1"/>
  <c r="AJ176" i="78"/>
  <c r="AK176" i="78" s="1"/>
  <c r="AL176" i="78" s="1"/>
  <c r="T105" i="79"/>
  <c r="U105" i="79" s="1"/>
  <c r="V105" i="79" s="1"/>
  <c r="P128" i="77"/>
  <c r="Q128" i="77" s="1"/>
  <c r="R128" i="77" s="1"/>
  <c r="AJ103" i="78"/>
  <c r="AK103" i="78" s="1"/>
  <c r="AL103" i="78" s="1"/>
  <c r="L173" i="79"/>
  <c r="M173" i="79" s="1"/>
  <c r="N173" i="79" s="1"/>
  <c r="X96" i="79"/>
  <c r="Y96" i="79" s="1"/>
  <c r="Z96" i="79" s="1"/>
  <c r="X154" i="76"/>
  <c r="Y154" i="76" s="1"/>
  <c r="Z154" i="76" s="1"/>
  <c r="T112" i="79"/>
  <c r="U112" i="79" s="1"/>
  <c r="V112" i="79" s="1"/>
  <c r="AB106" i="83"/>
  <c r="AC106" i="83" s="1"/>
  <c r="AD106" i="83" s="1"/>
  <c r="X169" i="76"/>
  <c r="Y169" i="76" s="1"/>
  <c r="Z169" i="76" s="1"/>
  <c r="AF160" i="83"/>
  <c r="AG160" i="83" s="1"/>
  <c r="AH160" i="83" s="1"/>
  <c r="X148" i="79"/>
  <c r="Y148" i="79" s="1"/>
  <c r="Z148" i="79" s="1"/>
  <c r="AF159" i="75"/>
  <c r="AG159" i="75" s="1"/>
  <c r="AH159" i="75" s="1"/>
  <c r="AF175" i="75"/>
  <c r="AG175" i="75" s="1"/>
  <c r="AH175" i="75" s="1"/>
  <c r="AF170" i="76"/>
  <c r="AG170" i="76" s="1"/>
  <c r="AH170" i="76" s="1"/>
  <c r="L149" i="82"/>
  <c r="M149" i="82" s="1"/>
  <c r="N149" i="82" s="1"/>
  <c r="L165" i="79"/>
  <c r="M165" i="79" s="1"/>
  <c r="N165" i="79" s="1"/>
  <c r="T158" i="77"/>
  <c r="U158" i="77" s="1"/>
  <c r="V158" i="77" s="1"/>
  <c r="L157" i="82"/>
  <c r="M157" i="82" s="1"/>
  <c r="N157" i="82" s="1"/>
  <c r="T151" i="83"/>
  <c r="U151" i="83" s="1"/>
  <c r="V151" i="83" s="1"/>
  <c r="AB121" i="81"/>
  <c r="AC121" i="81" s="1"/>
  <c r="AD121" i="81" s="1"/>
  <c r="L101" i="82"/>
  <c r="M101" i="82" s="1"/>
  <c r="N101" i="82" s="1"/>
  <c r="AF163" i="83"/>
  <c r="AG163" i="83" s="1"/>
  <c r="AH163" i="83" s="1"/>
  <c r="AF177" i="79"/>
  <c r="AG177" i="79" s="1"/>
  <c r="AH177" i="79" s="1"/>
  <c r="P171" i="77"/>
  <c r="Q171" i="77" s="1"/>
  <c r="R171" i="77" s="1"/>
  <c r="T102" i="83"/>
  <c r="U102" i="83" s="1"/>
  <c r="V102" i="83" s="1"/>
  <c r="L131" i="77"/>
  <c r="M131" i="77" s="1"/>
  <c r="N131" i="77" s="1"/>
  <c r="T142" i="83"/>
  <c r="U142" i="83" s="1"/>
  <c r="V142" i="83" s="1"/>
  <c r="L160" i="79"/>
  <c r="M160" i="79" s="1"/>
  <c r="N160" i="79" s="1"/>
  <c r="T175" i="78"/>
  <c r="U175" i="78" s="1"/>
  <c r="V175" i="78" s="1"/>
  <c r="AB117" i="81"/>
  <c r="AC117" i="81" s="1"/>
  <c r="AD117" i="81" s="1"/>
  <c r="AF178" i="79"/>
  <c r="AG178" i="79" s="1"/>
  <c r="AH178" i="79" s="1"/>
  <c r="L109" i="77"/>
  <c r="M109" i="77" s="1"/>
  <c r="N109" i="77" s="1"/>
  <c r="T160" i="82"/>
  <c r="U160" i="82" s="1"/>
  <c r="V160" i="82" s="1"/>
  <c r="AB162" i="81"/>
  <c r="AC162" i="81" s="1"/>
  <c r="AD162" i="81" s="1"/>
  <c r="AB178" i="82"/>
  <c r="AC178" i="82" s="1"/>
  <c r="AD178" i="82" s="1"/>
  <c r="AB161" i="82"/>
  <c r="AC161" i="82" s="1"/>
  <c r="AD161" i="82" s="1"/>
  <c r="AB120" i="82"/>
  <c r="AC120" i="82" s="1"/>
  <c r="AD120" i="82" s="1"/>
  <c r="T168" i="76"/>
  <c r="U168" i="76" s="1"/>
  <c r="V168" i="76" s="1"/>
  <c r="AJ76" i="75"/>
  <c r="AK76" i="75" s="1"/>
  <c r="AL76" i="75" s="1"/>
  <c r="P76" i="75"/>
  <c r="Q76" i="75" s="1"/>
  <c r="R76" i="75" s="1"/>
  <c r="X149" i="76"/>
  <c r="Y149" i="76" s="1"/>
  <c r="Z149" i="76" s="1"/>
  <c r="T111" i="79"/>
  <c r="U111" i="79" s="1"/>
  <c r="V111" i="79" s="1"/>
  <c r="AF110" i="79"/>
  <c r="AG110" i="79" s="1"/>
  <c r="AH110" i="79" s="1"/>
  <c r="AJ114" i="78"/>
  <c r="AK114" i="78" s="1"/>
  <c r="AL114" i="78" s="1"/>
  <c r="AF131" i="75"/>
  <c r="AG131" i="75" s="1"/>
  <c r="AH131" i="75" s="1"/>
  <c r="AN177" i="75"/>
  <c r="AF132" i="75"/>
  <c r="AG132" i="75" s="1"/>
  <c r="AH132" i="75" s="1"/>
  <c r="AF119" i="75"/>
  <c r="AG119" i="75" s="1"/>
  <c r="AH119" i="75" s="1"/>
  <c r="L116" i="82"/>
  <c r="M116" i="82" s="1"/>
  <c r="N116" i="82" s="1"/>
  <c r="AN174" i="75"/>
  <c r="P171" i="83"/>
  <c r="Q171" i="83" s="1"/>
  <c r="R171" i="83" s="1"/>
  <c r="T104" i="76"/>
  <c r="U104" i="76" s="1"/>
  <c r="V104" i="76" s="1"/>
  <c r="P125" i="83"/>
  <c r="Q125" i="83" s="1"/>
  <c r="R125" i="83" s="1"/>
  <c r="AB145" i="81"/>
  <c r="AC145" i="81" s="1"/>
  <c r="AD145" i="81" s="1"/>
  <c r="AF123" i="79"/>
  <c r="AG123" i="79" s="1"/>
  <c r="AH123" i="79" s="1"/>
  <c r="L163" i="79"/>
  <c r="M163" i="79" s="1"/>
  <c r="N163" i="79" s="1"/>
  <c r="AB124" i="77"/>
  <c r="AC124" i="77" s="1"/>
  <c r="AD124" i="77" s="1"/>
  <c r="L132" i="82"/>
  <c r="M132" i="82" s="1"/>
  <c r="N132" i="82" s="1"/>
  <c r="AF145" i="83"/>
  <c r="AG145" i="83" s="1"/>
  <c r="AH145" i="83" s="1"/>
  <c r="AB101" i="81"/>
  <c r="AC101" i="81" s="1"/>
  <c r="AD101" i="81" s="1"/>
  <c r="AF132" i="76"/>
  <c r="AG132" i="76" s="1"/>
  <c r="AH132" i="76" s="1"/>
  <c r="X121" i="79"/>
  <c r="Y121" i="79" s="1"/>
  <c r="Z121" i="79" s="1"/>
  <c r="X133" i="76"/>
  <c r="Y133" i="76" s="1"/>
  <c r="Z133" i="76" s="1"/>
  <c r="AB113" i="81"/>
  <c r="AC113" i="81" s="1"/>
  <c r="AD113" i="81" s="1"/>
  <c r="L105" i="79"/>
  <c r="M105" i="79" s="1"/>
  <c r="N105" i="79" s="1"/>
  <c r="X171" i="83"/>
  <c r="Y171" i="83" s="1"/>
  <c r="Z171" i="83" s="1"/>
  <c r="X150" i="76"/>
  <c r="Y150" i="76" s="1"/>
  <c r="Z150" i="76" s="1"/>
  <c r="X173" i="79"/>
  <c r="Y173" i="79" s="1"/>
  <c r="Z173" i="79" s="1"/>
  <c r="T96" i="79"/>
  <c r="U96" i="79" s="1"/>
  <c r="T154" i="76"/>
  <c r="U154" i="76" s="1"/>
  <c r="V154" i="76" s="1"/>
  <c r="AJ126" i="81"/>
  <c r="AK126" i="81" s="1"/>
  <c r="AL126" i="81" s="1"/>
  <c r="L112" i="79"/>
  <c r="M112" i="79" s="1"/>
  <c r="N112" i="79" s="1"/>
  <c r="P106" i="83"/>
  <c r="Q106" i="83" s="1"/>
  <c r="R106" i="83" s="1"/>
  <c r="L169" i="76"/>
  <c r="M169" i="76" s="1"/>
  <c r="N169" i="76" s="1"/>
  <c r="L148" i="79"/>
  <c r="M148" i="79" s="1"/>
  <c r="N148" i="79" s="1"/>
  <c r="X107" i="76"/>
  <c r="Y107" i="76" s="1"/>
  <c r="Z107" i="76" s="1"/>
  <c r="X170" i="76"/>
  <c r="Y170" i="76" s="1"/>
  <c r="Z170" i="76" s="1"/>
  <c r="AJ123" i="78"/>
  <c r="AK123" i="78" s="1"/>
  <c r="AL123" i="78" s="1"/>
  <c r="T112" i="82"/>
  <c r="U112" i="82" s="1"/>
  <c r="V112" i="82" s="1"/>
  <c r="T109" i="76"/>
  <c r="U109" i="76" s="1"/>
  <c r="V109" i="76" s="1"/>
  <c r="AB158" i="77"/>
  <c r="AC158" i="77" s="1"/>
  <c r="AD158" i="77" s="1"/>
  <c r="L121" i="83"/>
  <c r="M121" i="83" s="1"/>
  <c r="N121" i="83" s="1"/>
  <c r="L172" i="79"/>
  <c r="M172" i="79" s="1"/>
  <c r="N172" i="79" s="1"/>
  <c r="AF147" i="75"/>
  <c r="AG147" i="75" s="1"/>
  <c r="AH147" i="75" s="1"/>
  <c r="AB151" i="83"/>
  <c r="AC151" i="83" s="1"/>
  <c r="AD151" i="83" s="1"/>
  <c r="AJ121" i="81"/>
  <c r="AK121" i="81" s="1"/>
  <c r="AL121" i="81" s="1"/>
  <c r="AB144" i="83"/>
  <c r="AC144" i="83" s="1"/>
  <c r="AD144" i="83" s="1"/>
  <c r="AF134" i="81"/>
  <c r="AG134" i="81" s="1"/>
  <c r="AH134" i="81" s="1"/>
  <c r="L163" i="83"/>
  <c r="M163" i="83" s="1"/>
  <c r="N163" i="83" s="1"/>
  <c r="T177" i="79"/>
  <c r="U177" i="79" s="1"/>
  <c r="V177" i="79" s="1"/>
  <c r="L122" i="82"/>
  <c r="M122" i="82" s="1"/>
  <c r="N122" i="82" s="1"/>
  <c r="T160" i="79"/>
  <c r="U160" i="79" s="1"/>
  <c r="V160" i="79" s="1"/>
  <c r="L115" i="82"/>
  <c r="M115" i="82" s="1"/>
  <c r="N115" i="82" s="1"/>
  <c r="L178" i="79"/>
  <c r="M178" i="79" s="1"/>
  <c r="N178" i="79" s="1"/>
  <c r="AB109" i="77"/>
  <c r="AC109" i="77" s="1"/>
  <c r="AD109" i="77" s="1"/>
  <c r="X112" i="76"/>
  <c r="Y112" i="76" s="1"/>
  <c r="Z112" i="76" s="1"/>
  <c r="T159" i="81"/>
  <c r="U159" i="81" s="1"/>
  <c r="V159" i="81" s="1"/>
  <c r="AB160" i="82"/>
  <c r="AC160" i="82" s="1"/>
  <c r="AD160" i="82" s="1"/>
  <c r="AB156" i="82"/>
  <c r="AC156" i="82" s="1"/>
  <c r="AD156" i="82" s="1"/>
  <c r="AB135" i="82"/>
  <c r="AC135" i="82" s="1"/>
  <c r="AD135" i="82" s="1"/>
  <c r="AB174" i="81"/>
  <c r="AC174" i="81" s="1"/>
  <c r="AD174" i="81" s="1"/>
  <c r="X173" i="76"/>
  <c r="Y173" i="76" s="1"/>
  <c r="Z173" i="76" s="1"/>
  <c r="AF149" i="76"/>
  <c r="AG149" i="76" s="1"/>
  <c r="AH149" i="76" s="1"/>
  <c r="L156" i="79"/>
  <c r="M156" i="79" s="1"/>
  <c r="N156" i="79" s="1"/>
  <c r="L103" i="79"/>
  <c r="M103" i="79" s="1"/>
  <c r="N103" i="79" s="1"/>
  <c r="L111" i="79"/>
  <c r="M111" i="79" s="1"/>
  <c r="N111" i="79" s="1"/>
  <c r="T110" i="79"/>
  <c r="U110" i="79" s="1"/>
  <c r="V110" i="79" s="1"/>
  <c r="X137" i="76"/>
  <c r="Y137" i="76" s="1"/>
  <c r="Z137" i="76" s="1"/>
  <c r="AF160" i="76"/>
  <c r="AG160" i="76" s="1"/>
  <c r="AH160" i="76" s="1"/>
  <c r="AF173" i="81"/>
  <c r="AG173" i="81" s="1"/>
  <c r="AH173" i="81" s="1"/>
  <c r="AJ171" i="78"/>
  <c r="AK171" i="78" s="1"/>
  <c r="AL171" i="78" s="1"/>
  <c r="P149" i="83"/>
  <c r="Q149" i="83" s="1"/>
  <c r="R149" i="83" s="1"/>
  <c r="T101" i="79"/>
  <c r="U101" i="79" s="1"/>
  <c r="V101" i="79" s="1"/>
  <c r="L159" i="82"/>
  <c r="M159" i="82" s="1"/>
  <c r="N159" i="82" s="1"/>
  <c r="AF120" i="76"/>
  <c r="AG120" i="76" s="1"/>
  <c r="AH120" i="76" s="1"/>
  <c r="AF148" i="83"/>
  <c r="AG148" i="83" s="1"/>
  <c r="AH148" i="83" s="1"/>
  <c r="X136" i="79"/>
  <c r="Y136" i="79" s="1"/>
  <c r="Z136" i="79" s="1"/>
  <c r="L121" i="76"/>
  <c r="M121" i="76" s="1"/>
  <c r="N121" i="76" s="1"/>
  <c r="L121" i="82"/>
  <c r="M121" i="82" s="1"/>
  <c r="N121" i="82" s="1"/>
  <c r="AF167" i="75"/>
  <c r="AG167" i="75" s="1"/>
  <c r="AH167" i="75" s="1"/>
  <c r="AF159" i="83"/>
  <c r="AG159" i="83" s="1"/>
  <c r="AH159" i="83" s="1"/>
  <c r="AF129" i="83"/>
  <c r="AG129" i="83" s="1"/>
  <c r="AH129" i="83" s="1"/>
  <c r="X125" i="79"/>
  <c r="Y125" i="79" s="1"/>
  <c r="Z125" i="79" s="1"/>
  <c r="AB174" i="77"/>
  <c r="AC174" i="77" s="1"/>
  <c r="AD174" i="77" s="1"/>
  <c r="AF101" i="81"/>
  <c r="AG101" i="81" s="1"/>
  <c r="AH101" i="81" s="1"/>
  <c r="X132" i="76"/>
  <c r="Y132" i="76" s="1"/>
  <c r="Z132" i="76" s="1"/>
  <c r="AB152" i="81"/>
  <c r="AC152" i="81" s="1"/>
  <c r="AD152" i="81" s="1"/>
  <c r="T144" i="79"/>
  <c r="U144" i="79" s="1"/>
  <c r="V144" i="79" s="1"/>
  <c r="L121" i="79"/>
  <c r="M121" i="79" s="1"/>
  <c r="N121" i="79" s="1"/>
  <c r="AF105" i="79"/>
  <c r="AG105" i="79" s="1"/>
  <c r="AH105" i="79" s="1"/>
  <c r="AB128" i="77"/>
  <c r="AC128" i="77" s="1"/>
  <c r="AD128" i="77" s="1"/>
  <c r="AF129" i="79"/>
  <c r="AG129" i="79" s="1"/>
  <c r="AH129" i="79" s="1"/>
  <c r="AF173" i="79"/>
  <c r="AG173" i="79" s="1"/>
  <c r="AH173" i="79" s="1"/>
  <c r="X126" i="81"/>
  <c r="Y126" i="81" s="1"/>
  <c r="Z126" i="81" s="1"/>
  <c r="L106" i="83"/>
  <c r="M106" i="83" s="1"/>
  <c r="N106" i="83" s="1"/>
  <c r="AB102" i="77"/>
  <c r="AC102" i="77" s="1"/>
  <c r="AD102" i="77" s="1"/>
  <c r="T169" i="76"/>
  <c r="U169" i="76" s="1"/>
  <c r="V169" i="76" s="1"/>
  <c r="L105" i="82"/>
  <c r="M105" i="82" s="1"/>
  <c r="N105" i="82" s="1"/>
  <c r="AF103" i="75"/>
  <c r="AG103" i="75" s="1"/>
  <c r="AH103" i="75" s="1"/>
  <c r="AF163" i="76"/>
  <c r="AG163" i="76" s="1"/>
  <c r="AH163" i="76" s="1"/>
  <c r="AO137" i="75"/>
  <c r="T107" i="76"/>
  <c r="U107" i="76" s="1"/>
  <c r="V107" i="76" s="1"/>
  <c r="P100" i="79"/>
  <c r="Q100" i="79" s="1"/>
  <c r="R100" i="79" s="1"/>
  <c r="T114" i="82"/>
  <c r="U114" i="82" s="1"/>
  <c r="V114" i="82" s="1"/>
  <c r="X109" i="76"/>
  <c r="Y109" i="76" s="1"/>
  <c r="Z109" i="76" s="1"/>
  <c r="AF121" i="83"/>
  <c r="AG121" i="83" s="1"/>
  <c r="AH121" i="83" s="1"/>
  <c r="X172" i="79"/>
  <c r="Y172" i="79" s="1"/>
  <c r="Z172" i="79" s="1"/>
  <c r="P144" i="83"/>
  <c r="Q144" i="83" s="1"/>
  <c r="R144" i="83" s="1"/>
  <c r="T163" i="83"/>
  <c r="U163" i="83" s="1"/>
  <c r="V163" i="83" s="1"/>
  <c r="X170" i="77"/>
  <c r="Y170" i="77" s="1"/>
  <c r="Z170" i="77" s="1"/>
  <c r="AF143" i="75"/>
  <c r="AG143" i="75" s="1"/>
  <c r="AH143" i="75" s="1"/>
  <c r="P102" i="83"/>
  <c r="Q102" i="83" s="1"/>
  <c r="R102" i="83" s="1"/>
  <c r="X126" i="76"/>
  <c r="Y126" i="76" s="1"/>
  <c r="Z126" i="76" s="1"/>
  <c r="L133" i="82"/>
  <c r="M133" i="82" s="1"/>
  <c r="N133" i="82" s="1"/>
  <c r="AF145" i="79"/>
  <c r="AG145" i="79" s="1"/>
  <c r="AH145" i="79" s="1"/>
  <c r="AF114" i="75"/>
  <c r="AG114" i="75" s="1"/>
  <c r="AH114" i="75" s="1"/>
  <c r="X160" i="79"/>
  <c r="Y160" i="79" s="1"/>
  <c r="Z160" i="79" s="1"/>
  <c r="T115" i="82"/>
  <c r="U115" i="82" s="1"/>
  <c r="V115" i="82" s="1"/>
  <c r="T112" i="76"/>
  <c r="U112" i="76" s="1"/>
  <c r="V112" i="76" s="1"/>
  <c r="L101" i="83"/>
  <c r="M101" i="83" s="1"/>
  <c r="N101" i="83" s="1"/>
  <c r="T125" i="77"/>
  <c r="U125" i="77" s="1"/>
  <c r="V125" i="77" s="1"/>
  <c r="AB147" i="83"/>
  <c r="AC147" i="83" s="1"/>
  <c r="AD147" i="83" s="1"/>
  <c r="L98" i="76"/>
  <c r="M98" i="76" s="1"/>
  <c r="N98" i="76" s="1"/>
  <c r="T146" i="78"/>
  <c r="U146" i="78" s="1"/>
  <c r="V146" i="78" s="1"/>
  <c r="T97" i="75"/>
  <c r="U97" i="75" s="1"/>
  <c r="V97" i="75" s="1"/>
  <c r="AF159" i="79"/>
  <c r="AG159" i="79" s="1"/>
  <c r="AH159" i="79" s="1"/>
  <c r="AB107" i="77"/>
  <c r="AC107" i="77" s="1"/>
  <c r="AD107" i="77" s="1"/>
  <c r="AJ124" i="78"/>
  <c r="AK124" i="78" s="1"/>
  <c r="AL124" i="78" s="1"/>
  <c r="AB177" i="77"/>
  <c r="AC177" i="77" s="1"/>
  <c r="AD177" i="77" s="1"/>
  <c r="AB106" i="79"/>
  <c r="AC106" i="79" s="1"/>
  <c r="AD106" i="79" s="1"/>
  <c r="AB114" i="81"/>
  <c r="AC114" i="81" s="1"/>
  <c r="AD114" i="81" s="1"/>
  <c r="AB99" i="75"/>
  <c r="AC99" i="75" s="1"/>
  <c r="AD99" i="75" s="1"/>
  <c r="AN172" i="78"/>
  <c r="AO172" i="78" s="1"/>
  <c r="AP172" i="78" s="1"/>
  <c r="X174" i="76"/>
  <c r="Y174" i="76" s="1"/>
  <c r="Z174" i="76" s="1"/>
  <c r="T142" i="76"/>
  <c r="U142" i="76" s="1"/>
  <c r="V142" i="76" s="1"/>
  <c r="L134" i="77"/>
  <c r="M134" i="77" s="1"/>
  <c r="N134" i="77" s="1"/>
  <c r="T145" i="75"/>
  <c r="U145" i="75" s="1"/>
  <c r="V145" i="75" s="1"/>
  <c r="AN106" i="75"/>
  <c r="X108" i="76"/>
  <c r="Y108" i="76" s="1"/>
  <c r="Z108" i="76" s="1"/>
  <c r="L147" i="79"/>
  <c r="M147" i="79" s="1"/>
  <c r="N147" i="79" s="1"/>
  <c r="X100" i="76"/>
  <c r="Y100" i="76" s="1"/>
  <c r="Z100" i="76" s="1"/>
  <c r="AF127" i="83"/>
  <c r="AG127" i="83" s="1"/>
  <c r="AH127" i="83" s="1"/>
  <c r="AB145" i="77"/>
  <c r="AC145" i="77" s="1"/>
  <c r="AD145" i="77" s="1"/>
  <c r="P137" i="83"/>
  <c r="Q137" i="83" s="1"/>
  <c r="R137" i="83" s="1"/>
  <c r="T171" i="82"/>
  <c r="U171" i="82" s="1"/>
  <c r="V171" i="82" s="1"/>
  <c r="T172" i="75"/>
  <c r="U172" i="75" s="1"/>
  <c r="V172" i="75" s="1"/>
  <c r="T174" i="79"/>
  <c r="U174" i="79" s="1"/>
  <c r="V174" i="79" s="1"/>
  <c r="X131" i="76"/>
  <c r="Y131" i="76" s="1"/>
  <c r="Z131" i="76" s="1"/>
  <c r="T135" i="79"/>
  <c r="U135" i="79" s="1"/>
  <c r="V135" i="79" s="1"/>
  <c r="AF123" i="81"/>
  <c r="AG123" i="81" s="1"/>
  <c r="AH123" i="81" s="1"/>
  <c r="X137" i="79"/>
  <c r="Y137" i="79" s="1"/>
  <c r="Z137" i="79" s="1"/>
  <c r="X128" i="76"/>
  <c r="Y128" i="76" s="1"/>
  <c r="Z128" i="76" s="1"/>
  <c r="AF110" i="76"/>
  <c r="AG110" i="76" s="1"/>
  <c r="AH110" i="76" s="1"/>
  <c r="AN142" i="75"/>
  <c r="L131" i="83"/>
  <c r="M131" i="83" s="1"/>
  <c r="N131" i="83" s="1"/>
  <c r="AB132" i="83"/>
  <c r="AC132" i="83" s="1"/>
  <c r="AD132" i="83" s="1"/>
  <c r="P168" i="83"/>
  <c r="Q168" i="83" s="1"/>
  <c r="R168" i="83" s="1"/>
  <c r="L158" i="76"/>
  <c r="M158" i="76" s="1"/>
  <c r="N158" i="76" s="1"/>
  <c r="L139" i="83"/>
  <c r="M139" i="83" s="1"/>
  <c r="N139" i="83" s="1"/>
  <c r="T146" i="76"/>
  <c r="U146" i="76" s="1"/>
  <c r="V146" i="76" s="1"/>
  <c r="T153" i="79"/>
  <c r="U153" i="79" s="1"/>
  <c r="V153" i="79" s="1"/>
  <c r="AB122" i="77"/>
  <c r="AC122" i="77" s="1"/>
  <c r="AD122" i="77" s="1"/>
  <c r="AB169" i="77"/>
  <c r="AC169" i="77" s="1"/>
  <c r="AD169" i="77" s="1"/>
  <c r="AF130" i="76"/>
  <c r="AG130" i="76" s="1"/>
  <c r="AH130" i="76" s="1"/>
  <c r="AF173" i="83"/>
  <c r="AG173" i="83" s="1"/>
  <c r="AH173" i="83" s="1"/>
  <c r="X95" i="79"/>
  <c r="Y95" i="79" s="1"/>
  <c r="Z95" i="79" s="1"/>
  <c r="X116" i="79"/>
  <c r="Y116" i="79" s="1"/>
  <c r="Z116" i="79" s="1"/>
  <c r="T144" i="76"/>
  <c r="U144" i="76" s="1"/>
  <c r="V144" i="76" s="1"/>
  <c r="L178" i="75"/>
  <c r="M178" i="75" s="1"/>
  <c r="N178" i="75" s="1"/>
  <c r="AF176" i="76"/>
  <c r="AG176" i="76" s="1"/>
  <c r="AH176" i="76" s="1"/>
  <c r="X100" i="81"/>
  <c r="Y100" i="81" s="1"/>
  <c r="Z100" i="81" s="1"/>
  <c r="L152" i="82"/>
  <c r="M152" i="82" s="1"/>
  <c r="N152" i="82" s="1"/>
  <c r="T118" i="77"/>
  <c r="U118" i="77" s="1"/>
  <c r="V118" i="77" s="1"/>
  <c r="T108" i="82"/>
  <c r="U108" i="82" s="1"/>
  <c r="V108" i="82" s="1"/>
  <c r="AF110" i="75"/>
  <c r="AG110" i="75" s="1"/>
  <c r="AH110" i="75" s="1"/>
  <c r="AF116" i="81"/>
  <c r="AG116" i="81" s="1"/>
  <c r="AH116" i="81" s="1"/>
  <c r="AF153" i="76"/>
  <c r="AG153" i="76" s="1"/>
  <c r="AH153" i="76" s="1"/>
  <c r="AF125" i="75"/>
  <c r="AG125" i="75" s="1"/>
  <c r="AH125" i="75" s="1"/>
  <c r="AF176" i="75"/>
  <c r="AG176" i="75" s="1"/>
  <c r="AH176" i="75" s="1"/>
  <c r="AB139" i="81"/>
  <c r="AC139" i="81" s="1"/>
  <c r="AD139" i="81" s="1"/>
  <c r="T169" i="83"/>
  <c r="U169" i="83" s="1"/>
  <c r="V169" i="83" s="1"/>
  <c r="L141" i="82"/>
  <c r="M141" i="82" s="1"/>
  <c r="N141" i="82" s="1"/>
  <c r="AF118" i="83"/>
  <c r="AG118" i="83" s="1"/>
  <c r="AH118" i="83" s="1"/>
  <c r="X100" i="75"/>
  <c r="Y100" i="75" s="1"/>
  <c r="Z100" i="75" s="1"/>
  <c r="L108" i="79"/>
  <c r="M108" i="79" s="1"/>
  <c r="N108" i="79" s="1"/>
  <c r="L157" i="83"/>
  <c r="M157" i="83" s="1"/>
  <c r="N157" i="83" s="1"/>
  <c r="AB126" i="83"/>
  <c r="AC126" i="83" s="1"/>
  <c r="AD126" i="83" s="1"/>
  <c r="T139" i="79"/>
  <c r="U139" i="79" s="1"/>
  <c r="V139" i="79" s="1"/>
  <c r="L146" i="79"/>
  <c r="M146" i="79" s="1"/>
  <c r="N146" i="79" s="1"/>
  <c r="L96" i="78"/>
  <c r="M96" i="78" s="1"/>
  <c r="N96" i="78" s="1"/>
  <c r="T175" i="76"/>
  <c r="U175" i="76" s="1"/>
  <c r="V175" i="76" s="1"/>
  <c r="AF132" i="81"/>
  <c r="AG132" i="81" s="1"/>
  <c r="AH132" i="81" s="1"/>
  <c r="X147" i="77"/>
  <c r="Y147" i="77" s="1"/>
  <c r="Z147" i="77" s="1"/>
  <c r="X161" i="76"/>
  <c r="Y161" i="76" s="1"/>
  <c r="Z161" i="76" s="1"/>
  <c r="X168" i="79"/>
  <c r="Y168" i="79" s="1"/>
  <c r="Z168" i="79" s="1"/>
  <c r="AB140" i="77"/>
  <c r="AC140" i="77" s="1"/>
  <c r="AD140" i="77" s="1"/>
  <c r="P110" i="83"/>
  <c r="Q110" i="83" s="1"/>
  <c r="R110" i="83" s="1"/>
  <c r="AF96" i="76"/>
  <c r="AG96" i="76" s="1"/>
  <c r="AH96" i="76" s="1"/>
  <c r="AB158" i="81"/>
  <c r="AC158" i="81" s="1"/>
  <c r="AD158" i="81" s="1"/>
  <c r="T95" i="83"/>
  <c r="X176" i="79"/>
  <c r="Y176" i="79" s="1"/>
  <c r="Z176" i="79" s="1"/>
  <c r="L162" i="83"/>
  <c r="M162" i="83" s="1"/>
  <c r="N162" i="83" s="1"/>
  <c r="X99" i="76"/>
  <c r="Y99" i="76" s="1"/>
  <c r="Z99" i="76" s="1"/>
  <c r="T128" i="75"/>
  <c r="U128" i="75" s="1"/>
  <c r="V128" i="75" s="1"/>
  <c r="L158" i="79"/>
  <c r="M158" i="79" s="1"/>
  <c r="N158" i="79" s="1"/>
  <c r="AF134" i="83"/>
  <c r="AG134" i="83" s="1"/>
  <c r="AH134" i="83" s="1"/>
  <c r="X155" i="79"/>
  <c r="Y155" i="79" s="1"/>
  <c r="Z155" i="79" s="1"/>
  <c r="P164" i="77"/>
  <c r="Q164" i="77" s="1"/>
  <c r="R164" i="77" s="1"/>
  <c r="AF153" i="81"/>
  <c r="AG153" i="81" s="1"/>
  <c r="AH153" i="81" s="1"/>
  <c r="X108" i="75"/>
  <c r="Y108" i="75" s="1"/>
  <c r="Z108" i="75" s="1"/>
  <c r="P107" i="83"/>
  <c r="Q107" i="83" s="1"/>
  <c r="R107" i="83" s="1"/>
  <c r="AJ106" i="78"/>
  <c r="AK106" i="78" s="1"/>
  <c r="AL106" i="78" s="1"/>
  <c r="AF99" i="79"/>
  <c r="AG99" i="79" s="1"/>
  <c r="AH99" i="79" s="1"/>
  <c r="T141" i="83"/>
  <c r="U141" i="83" s="1"/>
  <c r="V141" i="83" s="1"/>
  <c r="P177" i="83"/>
  <c r="Q177" i="83" s="1"/>
  <c r="R177" i="83" s="1"/>
  <c r="L99" i="82"/>
  <c r="M99" i="82" s="1"/>
  <c r="N99" i="82" s="1"/>
  <c r="AF118" i="81"/>
  <c r="AG118" i="81" s="1"/>
  <c r="AH118" i="81" s="1"/>
  <c r="L150" i="82"/>
  <c r="M150" i="82" s="1"/>
  <c r="N150" i="82" s="1"/>
  <c r="AB170" i="81"/>
  <c r="AC170" i="81" s="1"/>
  <c r="AD170" i="81" s="1"/>
  <c r="AB150" i="81"/>
  <c r="AC150" i="81" s="1"/>
  <c r="AD150" i="81" s="1"/>
  <c r="AF139" i="75"/>
  <c r="AG139" i="75" s="1"/>
  <c r="AH139" i="75" s="1"/>
  <c r="AB98" i="77"/>
  <c r="L169" i="82"/>
  <c r="M169" i="82" s="1"/>
  <c r="N169" i="82" s="1"/>
  <c r="AF123" i="76"/>
  <c r="AG123" i="76" s="1"/>
  <c r="AH123" i="76" s="1"/>
  <c r="X133" i="79"/>
  <c r="Y133" i="79" s="1"/>
  <c r="Z133" i="79" s="1"/>
  <c r="T106" i="82"/>
  <c r="U106" i="82" s="1"/>
  <c r="V106" i="82" s="1"/>
  <c r="AF155" i="83"/>
  <c r="AG155" i="83" s="1"/>
  <c r="AH155" i="83" s="1"/>
  <c r="AF168" i="75"/>
  <c r="AG168" i="75" s="1"/>
  <c r="AH168" i="75" s="1"/>
  <c r="AJ154" i="81"/>
  <c r="AK154" i="81" s="1"/>
  <c r="AL154" i="81" s="1"/>
  <c r="X152" i="79"/>
  <c r="Y152" i="79" s="1"/>
  <c r="Z152" i="79" s="1"/>
  <c r="AF124" i="79"/>
  <c r="AG124" i="79" s="1"/>
  <c r="AH124" i="79" s="1"/>
  <c r="P119" i="83"/>
  <c r="Q119" i="83" s="1"/>
  <c r="R119" i="83" s="1"/>
  <c r="T139" i="82"/>
  <c r="U139" i="82" s="1"/>
  <c r="V139" i="82" s="1"/>
  <c r="P99" i="78"/>
  <c r="Q99" i="78" s="1"/>
  <c r="R99" i="78" s="1"/>
  <c r="X106" i="76"/>
  <c r="Y106" i="76" s="1"/>
  <c r="Z106" i="76" s="1"/>
  <c r="AF140" i="83"/>
  <c r="AG140" i="83" s="1"/>
  <c r="AH140" i="83" s="1"/>
  <c r="AF178" i="76"/>
  <c r="AG178" i="76" s="1"/>
  <c r="AH178" i="76" s="1"/>
  <c r="L140" i="82"/>
  <c r="M140" i="82" s="1"/>
  <c r="N140" i="82" s="1"/>
  <c r="AB114" i="83"/>
  <c r="AC114" i="83" s="1"/>
  <c r="AD114" i="83" s="1"/>
  <c r="AF131" i="79"/>
  <c r="AG131" i="79" s="1"/>
  <c r="AH131" i="79" s="1"/>
  <c r="AF100" i="78"/>
  <c r="AG100" i="78" s="1"/>
  <c r="AH100" i="78" s="1"/>
  <c r="T123" i="83"/>
  <c r="U123" i="83" s="1"/>
  <c r="V123" i="83" s="1"/>
  <c r="AF138" i="76"/>
  <c r="AG138" i="76" s="1"/>
  <c r="AH138" i="76" s="1"/>
  <c r="T136" i="76"/>
  <c r="U136" i="76" s="1"/>
  <c r="V136" i="76" s="1"/>
  <c r="AB131" i="81"/>
  <c r="AC131" i="81" s="1"/>
  <c r="AD131" i="81" s="1"/>
  <c r="AF127" i="75"/>
  <c r="AG127" i="75" s="1"/>
  <c r="AH127" i="75" s="1"/>
  <c r="P109" i="83"/>
  <c r="Q109" i="83" s="1"/>
  <c r="R109" i="83" s="1"/>
  <c r="AB135" i="83"/>
  <c r="AC135" i="83" s="1"/>
  <c r="AD135" i="83" s="1"/>
  <c r="X134" i="76"/>
  <c r="Y134" i="76" s="1"/>
  <c r="Z134" i="76" s="1"/>
  <c r="AB157" i="81"/>
  <c r="AC157" i="81" s="1"/>
  <c r="AD157" i="81" s="1"/>
  <c r="AN148" i="75"/>
  <c r="AB106" i="81"/>
  <c r="AC106" i="81" s="1"/>
  <c r="AD106" i="81" s="1"/>
  <c r="T167" i="78"/>
  <c r="U167" i="78" s="1"/>
  <c r="V167" i="78" s="1"/>
  <c r="AF162" i="79"/>
  <c r="AG162" i="79" s="1"/>
  <c r="AH162" i="79" s="1"/>
  <c r="AF116" i="76"/>
  <c r="AG116" i="76" s="1"/>
  <c r="AH116" i="76" s="1"/>
  <c r="AF122" i="81"/>
  <c r="AG122" i="81" s="1"/>
  <c r="AH122" i="81" s="1"/>
  <c r="AB130" i="77"/>
  <c r="AC130" i="77" s="1"/>
  <c r="AD130" i="77" s="1"/>
  <c r="AB146" i="83"/>
  <c r="AC146" i="83" s="1"/>
  <c r="AD146" i="83" s="1"/>
  <c r="AF156" i="83"/>
  <c r="AG156" i="83" s="1"/>
  <c r="AH156" i="83" s="1"/>
  <c r="AF143" i="81"/>
  <c r="AG143" i="81" s="1"/>
  <c r="AH143" i="81" s="1"/>
  <c r="L156" i="77"/>
  <c r="M156" i="77" s="1"/>
  <c r="N156" i="77" s="1"/>
  <c r="T95" i="78"/>
  <c r="U95" i="78" s="1"/>
  <c r="V95" i="78" s="1"/>
  <c r="P88" i="75"/>
  <c r="Q88" i="75" s="1"/>
  <c r="R88" i="75" s="1"/>
  <c r="AJ88" i="75"/>
  <c r="AK88" i="75" s="1"/>
  <c r="AL88" i="75" s="1"/>
  <c r="P116" i="83"/>
  <c r="Q116" i="83" s="1"/>
  <c r="R116" i="83" s="1"/>
  <c r="AB144" i="77"/>
  <c r="AC144" i="77" s="1"/>
  <c r="AD144" i="77" s="1"/>
  <c r="L167" i="79"/>
  <c r="M167" i="79" s="1"/>
  <c r="N167" i="79" s="1"/>
  <c r="T97" i="78"/>
  <c r="U97" i="78" s="1"/>
  <c r="V97" i="78" s="1"/>
  <c r="AB100" i="83"/>
  <c r="AC100" i="83" s="1"/>
  <c r="AD100" i="83" s="1"/>
  <c r="P97" i="79"/>
  <c r="Q97" i="79" s="1"/>
  <c r="R97" i="79" s="1"/>
  <c r="X168" i="77"/>
  <c r="Y168" i="77" s="1"/>
  <c r="Z168" i="77" s="1"/>
  <c r="L104" i="83"/>
  <c r="M104" i="83" s="1"/>
  <c r="N104" i="83" s="1"/>
  <c r="AF150" i="83"/>
  <c r="AG150" i="83" s="1"/>
  <c r="AH150" i="83" s="1"/>
  <c r="T111" i="76"/>
  <c r="U111" i="76" s="1"/>
  <c r="V111" i="76" s="1"/>
  <c r="T160" i="75"/>
  <c r="U160" i="75" s="1"/>
  <c r="V160" i="75" s="1"/>
  <c r="P174" i="83"/>
  <c r="Q174" i="83" s="1"/>
  <c r="R174" i="83" s="1"/>
  <c r="AB104" i="77"/>
  <c r="AC104" i="77" s="1"/>
  <c r="AD104" i="77" s="1"/>
  <c r="T140" i="78"/>
  <c r="U140" i="78" s="1"/>
  <c r="V140" i="78" s="1"/>
  <c r="AB112" i="81"/>
  <c r="AC112" i="81" s="1"/>
  <c r="AD112" i="81" s="1"/>
  <c r="T163" i="75"/>
  <c r="U163" i="75" s="1"/>
  <c r="V163" i="75" s="1"/>
  <c r="AF166" i="83"/>
  <c r="AG166" i="83" s="1"/>
  <c r="AH166" i="83" s="1"/>
  <c r="AB165" i="83"/>
  <c r="AC165" i="83" s="1"/>
  <c r="AD165" i="83" s="1"/>
  <c r="L100" i="82"/>
  <c r="M100" i="82" s="1"/>
  <c r="N100" i="82" s="1"/>
  <c r="AJ82" i="75"/>
  <c r="AK82" i="75" s="1"/>
  <c r="AL82" i="75" s="1"/>
  <c r="P82" i="75"/>
  <c r="Q82" i="75" s="1"/>
  <c r="R82" i="75" s="1"/>
  <c r="L158" i="83"/>
  <c r="M158" i="83" s="1"/>
  <c r="N158" i="83" s="1"/>
  <c r="L153" i="83"/>
  <c r="M153" i="83" s="1"/>
  <c r="N153" i="83" s="1"/>
  <c r="T144" i="78"/>
  <c r="U144" i="78" s="1"/>
  <c r="V144" i="78" s="1"/>
  <c r="AF172" i="81"/>
  <c r="AG172" i="81" s="1"/>
  <c r="AH172" i="81" s="1"/>
  <c r="T141" i="79"/>
  <c r="U141" i="79" s="1"/>
  <c r="V141" i="79" s="1"/>
  <c r="AJ97" i="75"/>
  <c r="AK97" i="75" s="1"/>
  <c r="AL97" i="75" s="1"/>
  <c r="P97" i="75"/>
  <c r="Q97" i="75" s="1"/>
  <c r="R97" i="75" s="1"/>
  <c r="L135" i="76"/>
  <c r="M135" i="76" s="1"/>
  <c r="N135" i="76" s="1"/>
  <c r="T160" i="77"/>
  <c r="U160" i="77" s="1"/>
  <c r="V160" i="77" s="1"/>
  <c r="AF155" i="81"/>
  <c r="AG155" i="81" s="1"/>
  <c r="AH155" i="81" s="1"/>
  <c r="L155" i="75"/>
  <c r="M155" i="75" s="1"/>
  <c r="N155" i="75" s="1"/>
  <c r="T113" i="78"/>
  <c r="U113" i="78" s="1"/>
  <c r="V113" i="78" s="1"/>
  <c r="T125" i="82"/>
  <c r="U125" i="82" s="1"/>
  <c r="V125" i="82" s="1"/>
  <c r="T142" i="79"/>
  <c r="U142" i="79" s="1"/>
  <c r="V142" i="79" s="1"/>
  <c r="T164" i="75"/>
  <c r="U164" i="75" s="1"/>
  <c r="V164" i="75" s="1"/>
  <c r="T165" i="82"/>
  <c r="U165" i="82" s="1"/>
  <c r="V165" i="82" s="1"/>
  <c r="X99" i="75"/>
  <c r="Y99" i="75" s="1"/>
  <c r="Z99" i="75" s="1"/>
  <c r="AB134" i="77"/>
  <c r="AC134" i="77" s="1"/>
  <c r="AD134" i="77" s="1"/>
  <c r="X169" i="79"/>
  <c r="Y169" i="79" s="1"/>
  <c r="Z169" i="79" s="1"/>
  <c r="X150" i="79"/>
  <c r="Y150" i="79" s="1"/>
  <c r="Z150" i="79" s="1"/>
  <c r="AB147" i="79"/>
  <c r="AC147" i="79" s="1"/>
  <c r="AD147" i="79" s="1"/>
  <c r="L100" i="76"/>
  <c r="M100" i="76" s="1"/>
  <c r="N100" i="76" s="1"/>
  <c r="AB105" i="81"/>
  <c r="AC105" i="81" s="1"/>
  <c r="AD105" i="81" s="1"/>
  <c r="T102" i="75"/>
  <c r="U102" i="75" s="1"/>
  <c r="V102" i="75" s="1"/>
  <c r="T127" i="83"/>
  <c r="U127" i="83" s="1"/>
  <c r="V127" i="83" s="1"/>
  <c r="AF145" i="77"/>
  <c r="AG145" i="77" s="1"/>
  <c r="AH145" i="77" s="1"/>
  <c r="AF137" i="83"/>
  <c r="AG137" i="83" s="1"/>
  <c r="AH137" i="83" s="1"/>
  <c r="X174" i="79"/>
  <c r="Y174" i="79" s="1"/>
  <c r="Z174" i="79" s="1"/>
  <c r="L171" i="75"/>
  <c r="M171" i="75" s="1"/>
  <c r="N171" i="75" s="1"/>
  <c r="T117" i="79"/>
  <c r="U117" i="79" s="1"/>
  <c r="V117" i="79" s="1"/>
  <c r="AB118" i="79"/>
  <c r="AC118" i="79" s="1"/>
  <c r="AD118" i="79" s="1"/>
  <c r="AB148" i="77"/>
  <c r="AC148" i="77" s="1"/>
  <c r="AD148" i="77" s="1"/>
  <c r="T164" i="79"/>
  <c r="U164" i="79" s="1"/>
  <c r="V164" i="79" s="1"/>
  <c r="AF131" i="83"/>
  <c r="AG131" i="83" s="1"/>
  <c r="AH131" i="83" s="1"/>
  <c r="T168" i="83"/>
  <c r="U168" i="83" s="1"/>
  <c r="V168" i="83" s="1"/>
  <c r="X98" i="79"/>
  <c r="Y98" i="79" s="1"/>
  <c r="Z98" i="79" s="1"/>
  <c r="X158" i="76"/>
  <c r="Y158" i="76" s="1"/>
  <c r="Z158" i="76" s="1"/>
  <c r="AJ129" i="78"/>
  <c r="AK129" i="78" s="1"/>
  <c r="AL129" i="78" s="1"/>
  <c r="X128" i="79"/>
  <c r="Y128" i="79" s="1"/>
  <c r="Z128" i="79" s="1"/>
  <c r="T139" i="83"/>
  <c r="U139" i="83" s="1"/>
  <c r="V139" i="83" s="1"/>
  <c r="T130" i="83"/>
  <c r="U130" i="83" s="1"/>
  <c r="V130" i="83" s="1"/>
  <c r="X146" i="76"/>
  <c r="Y146" i="76" s="1"/>
  <c r="Z146" i="76" s="1"/>
  <c r="AB135" i="77"/>
  <c r="AC135" i="77" s="1"/>
  <c r="AD135" i="77" s="1"/>
  <c r="P95" i="79"/>
  <c r="Q95" i="79" s="1"/>
  <c r="R95" i="79" s="1"/>
  <c r="X176" i="76"/>
  <c r="Y176" i="76" s="1"/>
  <c r="Z176" i="76" s="1"/>
  <c r="P108" i="83"/>
  <c r="Q108" i="83" s="1"/>
  <c r="R108" i="83" s="1"/>
  <c r="AF126" i="75"/>
  <c r="AG126" i="75" s="1"/>
  <c r="AH126" i="75" s="1"/>
  <c r="T174" i="78"/>
  <c r="U174" i="78" s="1"/>
  <c r="V174" i="78" s="1"/>
  <c r="AB133" i="83"/>
  <c r="AC133" i="83" s="1"/>
  <c r="AD133" i="83" s="1"/>
  <c r="T176" i="75"/>
  <c r="U176" i="75" s="1"/>
  <c r="V176" i="75" s="1"/>
  <c r="AB169" i="83"/>
  <c r="AC169" i="83" s="1"/>
  <c r="AD169" i="83" s="1"/>
  <c r="T141" i="82"/>
  <c r="U141" i="82" s="1"/>
  <c r="V141" i="82" s="1"/>
  <c r="L118" i="83"/>
  <c r="M118" i="83" s="1"/>
  <c r="N118" i="83" s="1"/>
  <c r="AF100" i="75"/>
  <c r="AG100" i="75" s="1"/>
  <c r="AH100" i="75" s="1"/>
  <c r="L152" i="77"/>
  <c r="M152" i="77" s="1"/>
  <c r="N152" i="77" s="1"/>
  <c r="X141" i="76"/>
  <c r="Y141" i="76" s="1"/>
  <c r="Z141" i="76" s="1"/>
  <c r="AF124" i="83"/>
  <c r="AG124" i="83" s="1"/>
  <c r="AH124" i="83" s="1"/>
  <c r="AF126" i="83"/>
  <c r="AG126" i="83" s="1"/>
  <c r="AH126" i="83" s="1"/>
  <c r="L139" i="79"/>
  <c r="M139" i="79" s="1"/>
  <c r="N139" i="79" s="1"/>
  <c r="AF146" i="79"/>
  <c r="AG146" i="79" s="1"/>
  <c r="AH146" i="79" s="1"/>
  <c r="AB166" i="82"/>
  <c r="AC166" i="82" s="1"/>
  <c r="AD166" i="82" s="1"/>
  <c r="AB96" i="78"/>
  <c r="AC96" i="78" s="1"/>
  <c r="AD96" i="78" s="1"/>
  <c r="T116" i="78"/>
  <c r="U116" i="78" s="1"/>
  <c r="V116" i="78" s="1"/>
  <c r="AF119" i="76"/>
  <c r="AG119" i="76" s="1"/>
  <c r="AH119" i="76" s="1"/>
  <c r="AB132" i="81"/>
  <c r="AC132" i="81" s="1"/>
  <c r="AD132" i="81" s="1"/>
  <c r="T116" i="75"/>
  <c r="U116" i="75" s="1"/>
  <c r="V116" i="75" s="1"/>
  <c r="P147" i="77"/>
  <c r="Q147" i="77" s="1"/>
  <c r="R147" i="77" s="1"/>
  <c r="AF105" i="76"/>
  <c r="AG105" i="76" s="1"/>
  <c r="AH105" i="76" s="1"/>
  <c r="AF161" i="76"/>
  <c r="AG161" i="76" s="1"/>
  <c r="AH161" i="76" s="1"/>
  <c r="AJ134" i="78"/>
  <c r="AK134" i="78" s="1"/>
  <c r="AL134" i="78" s="1"/>
  <c r="L140" i="77"/>
  <c r="M140" i="77" s="1"/>
  <c r="N140" i="77" s="1"/>
  <c r="AB162" i="77"/>
  <c r="AC162" i="77" s="1"/>
  <c r="AD162" i="77" s="1"/>
  <c r="L96" i="76"/>
  <c r="M96" i="76" s="1"/>
  <c r="N96" i="76" s="1"/>
  <c r="AB163" i="81"/>
  <c r="AC163" i="81" s="1"/>
  <c r="AD163" i="81" s="1"/>
  <c r="AF158" i="81"/>
  <c r="AG158" i="81" s="1"/>
  <c r="AH158" i="81" s="1"/>
  <c r="X95" i="83"/>
  <c r="Y95" i="83" s="1"/>
  <c r="Z95" i="83" s="1"/>
  <c r="T176" i="79"/>
  <c r="U176" i="79" s="1"/>
  <c r="V176" i="79" s="1"/>
  <c r="T118" i="76"/>
  <c r="U118" i="76" s="1"/>
  <c r="V118" i="76" s="1"/>
  <c r="T119" i="79"/>
  <c r="U119" i="79" s="1"/>
  <c r="V119" i="79" s="1"/>
  <c r="T119" i="82"/>
  <c r="U119" i="82" s="1"/>
  <c r="V119" i="82" s="1"/>
  <c r="T162" i="83"/>
  <c r="U162" i="83" s="1"/>
  <c r="V162" i="83" s="1"/>
  <c r="L127" i="82"/>
  <c r="M127" i="82" s="1"/>
  <c r="N127" i="82" s="1"/>
  <c r="AB158" i="79"/>
  <c r="AC158" i="79" s="1"/>
  <c r="AD158" i="79" s="1"/>
  <c r="L161" i="82"/>
  <c r="M161" i="82" s="1"/>
  <c r="N161" i="82" s="1"/>
  <c r="AF175" i="79"/>
  <c r="AG175" i="79" s="1"/>
  <c r="AH175" i="79" s="1"/>
  <c r="T134" i="83"/>
  <c r="U134" i="83" s="1"/>
  <c r="V134" i="83" s="1"/>
  <c r="T108" i="75"/>
  <c r="U108" i="75" s="1"/>
  <c r="V108" i="75" s="1"/>
  <c r="AF107" i="83"/>
  <c r="AG107" i="83" s="1"/>
  <c r="AH107" i="83" s="1"/>
  <c r="AB99" i="79"/>
  <c r="AC99" i="79" s="1"/>
  <c r="AD99" i="79" s="1"/>
  <c r="AB141" i="83"/>
  <c r="AC141" i="83" s="1"/>
  <c r="AD141" i="83" s="1"/>
  <c r="X99" i="82"/>
  <c r="Y99" i="82" s="1"/>
  <c r="Z99" i="82" s="1"/>
  <c r="T103" i="76"/>
  <c r="U103" i="76" s="1"/>
  <c r="V103" i="76" s="1"/>
  <c r="AB124" i="81"/>
  <c r="AC124" i="81" s="1"/>
  <c r="AD124" i="81" s="1"/>
  <c r="AB130" i="79"/>
  <c r="AC130" i="79" s="1"/>
  <c r="AD130" i="79" s="1"/>
  <c r="T97" i="76"/>
  <c r="U97" i="76" s="1"/>
  <c r="V97" i="76" s="1"/>
  <c r="P98" i="77"/>
  <c r="Q98" i="77" s="1"/>
  <c r="R98" i="77" s="1"/>
  <c r="AB134" i="79"/>
  <c r="AC134" i="79" s="1"/>
  <c r="AD134" i="79" s="1"/>
  <c r="P120" i="77"/>
  <c r="Q120" i="77" s="1"/>
  <c r="R120" i="77" s="1"/>
  <c r="P123" i="76"/>
  <c r="Q123" i="76" s="1"/>
  <c r="R123" i="76" s="1"/>
  <c r="AJ135" i="78"/>
  <c r="AK135" i="78" s="1"/>
  <c r="AL135" i="78" s="1"/>
  <c r="AF133" i="79"/>
  <c r="AG133" i="79" s="1"/>
  <c r="AH133" i="79" s="1"/>
  <c r="P155" i="83"/>
  <c r="Q155" i="83" s="1"/>
  <c r="R155" i="83" s="1"/>
  <c r="AF139" i="76"/>
  <c r="AG139" i="76" s="1"/>
  <c r="AH139" i="76" s="1"/>
  <c r="L105" i="83"/>
  <c r="M105" i="83" s="1"/>
  <c r="N105" i="83" s="1"/>
  <c r="AF147" i="76"/>
  <c r="AG147" i="76" s="1"/>
  <c r="AH147" i="76" s="1"/>
  <c r="T154" i="83"/>
  <c r="U154" i="83" s="1"/>
  <c r="V154" i="83" s="1"/>
  <c r="AB154" i="81"/>
  <c r="AC154" i="81" s="1"/>
  <c r="AD154" i="81" s="1"/>
  <c r="T153" i="75"/>
  <c r="U153" i="75" s="1"/>
  <c r="V153" i="75" s="1"/>
  <c r="T156" i="76"/>
  <c r="U156" i="76" s="1"/>
  <c r="V156" i="76" s="1"/>
  <c r="AF166" i="79"/>
  <c r="AG166" i="79" s="1"/>
  <c r="AH166" i="79" s="1"/>
  <c r="L152" i="79"/>
  <c r="M152" i="79" s="1"/>
  <c r="N152" i="79" s="1"/>
  <c r="L104" i="82"/>
  <c r="M104" i="82" s="1"/>
  <c r="N104" i="82" s="1"/>
  <c r="T124" i="76"/>
  <c r="U124" i="76" s="1"/>
  <c r="V124" i="76" s="1"/>
  <c r="L124" i="79"/>
  <c r="M124" i="79" s="1"/>
  <c r="N124" i="79" s="1"/>
  <c r="L119" i="83"/>
  <c r="M119" i="83" s="1"/>
  <c r="N119" i="83" s="1"/>
  <c r="AB99" i="78"/>
  <c r="AC99" i="78" s="1"/>
  <c r="AD99" i="78" s="1"/>
  <c r="L140" i="83"/>
  <c r="M140" i="83" s="1"/>
  <c r="N140" i="83" s="1"/>
  <c r="T178" i="76"/>
  <c r="U178" i="76" s="1"/>
  <c r="V178" i="76" s="1"/>
  <c r="AJ152" i="78"/>
  <c r="AK152" i="78" s="1"/>
  <c r="AL152" i="78" s="1"/>
  <c r="L114" i="83"/>
  <c r="M114" i="83" s="1"/>
  <c r="N114" i="83" s="1"/>
  <c r="AB100" i="78"/>
  <c r="AC100" i="78" s="1"/>
  <c r="AD100" i="78" s="1"/>
  <c r="X166" i="75"/>
  <c r="Y166" i="75" s="1"/>
  <c r="Z166" i="75" s="1"/>
  <c r="P161" i="77"/>
  <c r="Q161" i="77" s="1"/>
  <c r="R161" i="77" s="1"/>
  <c r="L123" i="83"/>
  <c r="M123" i="83" s="1"/>
  <c r="N123" i="83" s="1"/>
  <c r="AF121" i="75"/>
  <c r="AG121" i="75" s="1"/>
  <c r="AH121" i="75" s="1"/>
  <c r="L176" i="83"/>
  <c r="M176" i="83" s="1"/>
  <c r="N176" i="83" s="1"/>
  <c r="L95" i="76"/>
  <c r="P135" i="83"/>
  <c r="Q135" i="83" s="1"/>
  <c r="R135" i="83" s="1"/>
  <c r="X177" i="76"/>
  <c r="Y177" i="76" s="1"/>
  <c r="Z177" i="76" s="1"/>
  <c r="AF148" i="75"/>
  <c r="AG148" i="75" s="1"/>
  <c r="AH148" i="75" s="1"/>
  <c r="T145" i="76"/>
  <c r="U145" i="76" s="1"/>
  <c r="V145" i="76" s="1"/>
  <c r="AF106" i="81"/>
  <c r="AG106" i="81" s="1"/>
  <c r="AH106" i="81" s="1"/>
  <c r="AF124" i="75"/>
  <c r="AG124" i="75" s="1"/>
  <c r="AH124" i="75" s="1"/>
  <c r="X116" i="76"/>
  <c r="Y116" i="76" s="1"/>
  <c r="Z116" i="76" s="1"/>
  <c r="P111" i="83"/>
  <c r="Q111" i="83" s="1"/>
  <c r="R111" i="83" s="1"/>
  <c r="P146" i="83"/>
  <c r="Q146" i="83" s="1"/>
  <c r="R146" i="83" s="1"/>
  <c r="L156" i="83"/>
  <c r="M156" i="83" s="1"/>
  <c r="N156" i="83" s="1"/>
  <c r="L162" i="75"/>
  <c r="M162" i="75" s="1"/>
  <c r="N162" i="75" s="1"/>
  <c r="AB121" i="77"/>
  <c r="AC121" i="77" s="1"/>
  <c r="AD121" i="77" s="1"/>
  <c r="L131" i="82"/>
  <c r="M131" i="82" s="1"/>
  <c r="N131" i="82" s="1"/>
  <c r="T136" i="82"/>
  <c r="U136" i="82" s="1"/>
  <c r="V136" i="82" s="1"/>
  <c r="AB97" i="82"/>
  <c r="AC97" i="82" s="1"/>
  <c r="AD97" i="82" s="1"/>
  <c r="AJ95" i="78"/>
  <c r="AK95" i="78" s="1"/>
  <c r="AL95" i="78" s="1"/>
  <c r="AB116" i="83"/>
  <c r="AC116" i="83" s="1"/>
  <c r="AD116" i="83" s="1"/>
  <c r="AF167" i="79"/>
  <c r="AG167" i="79" s="1"/>
  <c r="AH167" i="79" s="1"/>
  <c r="P153" i="77"/>
  <c r="Q153" i="77" s="1"/>
  <c r="R153" i="77" s="1"/>
  <c r="AB97" i="78"/>
  <c r="AC97" i="78" s="1"/>
  <c r="AD97" i="78" s="1"/>
  <c r="T100" i="83"/>
  <c r="U100" i="83" s="1"/>
  <c r="V100" i="83" s="1"/>
  <c r="AB128" i="81"/>
  <c r="AC128" i="81" s="1"/>
  <c r="AD128" i="81" s="1"/>
  <c r="T97" i="79"/>
  <c r="U97" i="79" s="1"/>
  <c r="V97" i="79" s="1"/>
  <c r="T96" i="82"/>
  <c r="U96" i="82" s="1"/>
  <c r="V96" i="82" s="1"/>
  <c r="AF142" i="81"/>
  <c r="AG142" i="81" s="1"/>
  <c r="AH142" i="81" s="1"/>
  <c r="T104" i="83"/>
  <c r="U104" i="83" s="1"/>
  <c r="V104" i="83" s="1"/>
  <c r="AF140" i="81"/>
  <c r="AG140" i="81" s="1"/>
  <c r="AH140" i="81" s="1"/>
  <c r="AN160" i="75"/>
  <c r="T174" i="83"/>
  <c r="U174" i="83" s="1"/>
  <c r="V174" i="83" s="1"/>
  <c r="T98" i="78"/>
  <c r="U98" i="78" s="1"/>
  <c r="V98" i="78" s="1"/>
  <c r="T134" i="75"/>
  <c r="U134" i="75" s="1"/>
  <c r="V134" i="75" s="1"/>
  <c r="AN163" i="75"/>
  <c r="L166" i="83"/>
  <c r="M166" i="83" s="1"/>
  <c r="N166" i="83" s="1"/>
  <c r="P165" i="83"/>
  <c r="Q165" i="83" s="1"/>
  <c r="R165" i="83" s="1"/>
  <c r="AB100" i="82"/>
  <c r="AC100" i="82" s="1"/>
  <c r="AD100" i="82" s="1"/>
  <c r="L158" i="82"/>
  <c r="M158" i="82" s="1"/>
  <c r="N158" i="82" s="1"/>
  <c r="X161" i="83"/>
  <c r="Y161" i="83" s="1"/>
  <c r="Z161" i="83" s="1"/>
  <c r="P155" i="77"/>
  <c r="Q155" i="77" s="1"/>
  <c r="R155" i="77" s="1"/>
  <c r="AB120" i="79"/>
  <c r="AC120" i="79" s="1"/>
  <c r="AD120" i="79" s="1"/>
  <c r="T158" i="83"/>
  <c r="U158" i="83" s="1"/>
  <c r="V158" i="83" s="1"/>
  <c r="AN149" i="75"/>
  <c r="AB153" i="83"/>
  <c r="AC153" i="83" s="1"/>
  <c r="AD153" i="83" s="1"/>
  <c r="L149" i="77"/>
  <c r="M149" i="77" s="1"/>
  <c r="N149" i="77" s="1"/>
  <c r="AF102" i="75"/>
  <c r="AG102" i="75" s="1"/>
  <c r="AH102" i="75" s="1"/>
  <c r="AB178" i="81"/>
  <c r="AC178" i="81" s="1"/>
  <c r="AD178" i="81" s="1"/>
  <c r="AF115" i="79"/>
  <c r="AG115" i="79" s="1"/>
  <c r="AH115" i="79" s="1"/>
  <c r="X145" i="77"/>
  <c r="Y145" i="77" s="1"/>
  <c r="Z145" i="77" s="1"/>
  <c r="T137" i="83"/>
  <c r="U137" i="83" s="1"/>
  <c r="V137" i="83" s="1"/>
  <c r="T131" i="76"/>
  <c r="U131" i="76" s="1"/>
  <c r="V131" i="76" s="1"/>
  <c r="AF171" i="75"/>
  <c r="AG171" i="75" s="1"/>
  <c r="AH171" i="75" s="1"/>
  <c r="T118" i="79"/>
  <c r="U118" i="79" s="1"/>
  <c r="V118" i="79" s="1"/>
  <c r="AF137" i="79"/>
  <c r="AG137" i="79" s="1"/>
  <c r="AH137" i="79" s="1"/>
  <c r="AF128" i="76"/>
  <c r="AG128" i="76" s="1"/>
  <c r="AH128" i="76" s="1"/>
  <c r="X110" i="76"/>
  <c r="Y110" i="76" s="1"/>
  <c r="Z110" i="76" s="1"/>
  <c r="AB164" i="79"/>
  <c r="AC164" i="79" s="1"/>
  <c r="AD164" i="79" s="1"/>
  <c r="T155" i="82"/>
  <c r="U155" i="82" s="1"/>
  <c r="V155" i="82" s="1"/>
  <c r="T111" i="78"/>
  <c r="U111" i="78" s="1"/>
  <c r="V111" i="78" s="1"/>
  <c r="L110" i="82"/>
  <c r="M110" i="82" s="1"/>
  <c r="N110" i="82" s="1"/>
  <c r="AB98" i="79"/>
  <c r="AC98" i="79" s="1"/>
  <c r="AD98" i="79" s="1"/>
  <c r="AF158" i="76"/>
  <c r="AG158" i="76" s="1"/>
  <c r="AH158" i="76" s="1"/>
  <c r="AF159" i="81"/>
  <c r="AG159" i="81" s="1"/>
  <c r="AH159" i="81" s="1"/>
  <c r="L164" i="83"/>
  <c r="M164" i="83" s="1"/>
  <c r="N164" i="83" s="1"/>
  <c r="AF159" i="76"/>
  <c r="AG159" i="76" s="1"/>
  <c r="AH159" i="76" s="1"/>
  <c r="X144" i="76"/>
  <c r="Y144" i="76" s="1"/>
  <c r="Z144" i="76" s="1"/>
  <c r="T104" i="78"/>
  <c r="U104" i="78" s="1"/>
  <c r="V104" i="78" s="1"/>
  <c r="T126" i="75"/>
  <c r="U126" i="75" s="1"/>
  <c r="V126" i="75" s="1"/>
  <c r="AB118" i="77"/>
  <c r="AC118" i="77" s="1"/>
  <c r="AD118" i="77" s="1"/>
  <c r="T115" i="78"/>
  <c r="U115" i="78" s="1"/>
  <c r="V115" i="78" s="1"/>
  <c r="L108" i="82"/>
  <c r="M108" i="82" s="1"/>
  <c r="N108" i="82" s="1"/>
  <c r="T125" i="75"/>
  <c r="U125" i="75" s="1"/>
  <c r="V125" i="75" s="1"/>
  <c r="AB103" i="77"/>
  <c r="AC103" i="77" s="1"/>
  <c r="AD103" i="77" s="1"/>
  <c r="L169" i="83"/>
  <c r="M169" i="83" s="1"/>
  <c r="N169" i="83" s="1"/>
  <c r="AB152" i="77"/>
  <c r="AC152" i="77" s="1"/>
  <c r="AD152" i="77" s="1"/>
  <c r="AF157" i="83"/>
  <c r="AG157" i="83" s="1"/>
  <c r="AH157" i="83" s="1"/>
  <c r="AB124" i="83"/>
  <c r="AC124" i="83" s="1"/>
  <c r="AD124" i="83" s="1"/>
  <c r="L126" i="83"/>
  <c r="M126" i="83" s="1"/>
  <c r="N126" i="83" s="1"/>
  <c r="T172" i="76"/>
  <c r="U172" i="76" s="1"/>
  <c r="V172" i="76" s="1"/>
  <c r="L175" i="76"/>
  <c r="M175" i="76" s="1"/>
  <c r="N175" i="76" s="1"/>
  <c r="AB147" i="77"/>
  <c r="AC147" i="77" s="1"/>
  <c r="AD147" i="77" s="1"/>
  <c r="L168" i="79"/>
  <c r="M168" i="79" s="1"/>
  <c r="N168" i="79" s="1"/>
  <c r="AF107" i="79"/>
  <c r="AG107" i="79" s="1"/>
  <c r="AH107" i="79" s="1"/>
  <c r="AF110" i="83"/>
  <c r="AG110" i="83" s="1"/>
  <c r="AH110" i="83" s="1"/>
  <c r="T96" i="76"/>
  <c r="U96" i="76" s="1"/>
  <c r="V96" i="76" s="1"/>
  <c r="T118" i="78"/>
  <c r="U118" i="78" s="1"/>
  <c r="V118" i="78" s="1"/>
  <c r="AF122" i="75"/>
  <c r="AG122" i="75" s="1"/>
  <c r="AH122" i="75" s="1"/>
  <c r="L176" i="79"/>
  <c r="M176" i="79" s="1"/>
  <c r="N176" i="79" s="1"/>
  <c r="AF167" i="83"/>
  <c r="AG167" i="83" s="1"/>
  <c r="AH167" i="83" s="1"/>
  <c r="AB119" i="79"/>
  <c r="AC119" i="79" s="1"/>
  <c r="AD119" i="79" s="1"/>
  <c r="AF99" i="76"/>
  <c r="AG99" i="76" s="1"/>
  <c r="AH99" i="76" s="1"/>
  <c r="T127" i="82"/>
  <c r="U127" i="82" s="1"/>
  <c r="V127" i="82" s="1"/>
  <c r="AF158" i="79"/>
  <c r="AG158" i="79" s="1"/>
  <c r="AH158" i="79" s="1"/>
  <c r="T136" i="78"/>
  <c r="U136" i="78" s="1"/>
  <c r="V136" i="78" s="1"/>
  <c r="L175" i="79"/>
  <c r="M175" i="79" s="1"/>
  <c r="N175" i="79" s="1"/>
  <c r="P134" i="83"/>
  <c r="Q134" i="83" s="1"/>
  <c r="R134" i="83" s="1"/>
  <c r="L164" i="77"/>
  <c r="M164" i="77" s="1"/>
  <c r="N164" i="77" s="1"/>
  <c r="AB108" i="77"/>
  <c r="AC108" i="77" s="1"/>
  <c r="AD108" i="77" s="1"/>
  <c r="T125" i="76"/>
  <c r="U125" i="76" s="1"/>
  <c r="V125" i="76" s="1"/>
  <c r="AF117" i="75"/>
  <c r="AG117" i="75" s="1"/>
  <c r="AH117" i="75" s="1"/>
  <c r="AO108" i="75"/>
  <c r="P143" i="83"/>
  <c r="Q143" i="83" s="1"/>
  <c r="R143" i="83" s="1"/>
  <c r="X102" i="76"/>
  <c r="Y102" i="76" s="1"/>
  <c r="Z102" i="76" s="1"/>
  <c r="T107" i="83"/>
  <c r="U107" i="83" s="1"/>
  <c r="V107" i="83" s="1"/>
  <c r="L176" i="82"/>
  <c r="M176" i="82" s="1"/>
  <c r="N176" i="82" s="1"/>
  <c r="X99" i="79"/>
  <c r="Y99" i="79" s="1"/>
  <c r="Z99" i="79" s="1"/>
  <c r="AF129" i="81"/>
  <c r="AG129" i="81" s="1"/>
  <c r="AH129" i="81" s="1"/>
  <c r="AB177" i="83"/>
  <c r="AC177" i="83" s="1"/>
  <c r="AD177" i="83" s="1"/>
  <c r="AF176" i="81"/>
  <c r="AG176" i="81" s="1"/>
  <c r="AH176" i="81" s="1"/>
  <c r="X123" i="75"/>
  <c r="Y123" i="75" s="1"/>
  <c r="Z123" i="75" s="1"/>
  <c r="T122" i="76"/>
  <c r="U122" i="76" s="1"/>
  <c r="V122" i="76" s="1"/>
  <c r="T172" i="82"/>
  <c r="U172" i="82" s="1"/>
  <c r="V172" i="82" s="1"/>
  <c r="AF97" i="76"/>
  <c r="AG97" i="76" s="1"/>
  <c r="AH97" i="76" s="1"/>
  <c r="L103" i="82"/>
  <c r="M103" i="82" s="1"/>
  <c r="N103" i="82" s="1"/>
  <c r="T134" i="79"/>
  <c r="U134" i="79" s="1"/>
  <c r="V134" i="79" s="1"/>
  <c r="L120" i="77"/>
  <c r="M120" i="77" s="1"/>
  <c r="N120" i="77" s="1"/>
  <c r="T127" i="76"/>
  <c r="U127" i="76" s="1"/>
  <c r="V127" i="76" s="1"/>
  <c r="L129" i="76"/>
  <c r="M129" i="76" s="1"/>
  <c r="N129" i="76" s="1"/>
  <c r="T135" i="78"/>
  <c r="U135" i="78" s="1"/>
  <c r="V135" i="78" s="1"/>
  <c r="L115" i="83"/>
  <c r="M115" i="83" s="1"/>
  <c r="N115" i="83" s="1"/>
  <c r="AF109" i="81"/>
  <c r="AG109" i="81" s="1"/>
  <c r="AH109" i="81" s="1"/>
  <c r="T156" i="78"/>
  <c r="U156" i="78" s="1"/>
  <c r="V156" i="78" s="1"/>
  <c r="T155" i="83"/>
  <c r="U155" i="83" s="1"/>
  <c r="V155" i="83" s="1"/>
  <c r="L154" i="83"/>
  <c r="M154" i="83" s="1"/>
  <c r="N154" i="83" s="1"/>
  <c r="AF165" i="75"/>
  <c r="AG165" i="75" s="1"/>
  <c r="AH165" i="75" s="1"/>
  <c r="AF170" i="79"/>
  <c r="AG170" i="79" s="1"/>
  <c r="AH170" i="79" s="1"/>
  <c r="T166" i="79"/>
  <c r="U166" i="79" s="1"/>
  <c r="V166" i="79" s="1"/>
  <c r="T152" i="79"/>
  <c r="U152" i="79" s="1"/>
  <c r="V152" i="79" s="1"/>
  <c r="L167" i="77"/>
  <c r="M167" i="77" s="1"/>
  <c r="N167" i="77" s="1"/>
  <c r="T162" i="78"/>
  <c r="U162" i="78" s="1"/>
  <c r="V162" i="78" s="1"/>
  <c r="X140" i="76"/>
  <c r="Y140" i="76" s="1"/>
  <c r="Z140" i="76" s="1"/>
  <c r="AB127" i="81"/>
  <c r="AC127" i="81" s="1"/>
  <c r="AD127" i="81" s="1"/>
  <c r="AJ99" i="78"/>
  <c r="AK99" i="78" s="1"/>
  <c r="AL99" i="78" s="1"/>
  <c r="P140" i="83"/>
  <c r="Q140" i="83" s="1"/>
  <c r="R140" i="83" s="1"/>
  <c r="X122" i="79"/>
  <c r="Y122" i="79" s="1"/>
  <c r="Z122" i="79" s="1"/>
  <c r="AF140" i="82"/>
  <c r="AG140" i="82" s="1"/>
  <c r="AH140" i="82" s="1"/>
  <c r="T131" i="79"/>
  <c r="U131" i="79" s="1"/>
  <c r="V131" i="79" s="1"/>
  <c r="T100" i="78"/>
  <c r="U100" i="78" s="1"/>
  <c r="V100" i="78" s="1"/>
  <c r="AF154" i="75"/>
  <c r="AG154" i="75" s="1"/>
  <c r="AH154" i="75" s="1"/>
  <c r="X138" i="76"/>
  <c r="Y138" i="76" s="1"/>
  <c r="Z138" i="76" s="1"/>
  <c r="AF136" i="76"/>
  <c r="AG136" i="76" s="1"/>
  <c r="AH136" i="76" s="1"/>
  <c r="T121" i="75"/>
  <c r="U121" i="75" s="1"/>
  <c r="V121" i="75" s="1"/>
  <c r="AF132" i="79"/>
  <c r="AG132" i="79" s="1"/>
  <c r="AH132" i="79" s="1"/>
  <c r="T127" i="75"/>
  <c r="U127" i="75" s="1"/>
  <c r="V127" i="75" s="1"/>
  <c r="X95" i="76"/>
  <c r="L109" i="83"/>
  <c r="M109" i="83" s="1"/>
  <c r="N109" i="83" s="1"/>
  <c r="AB115" i="81"/>
  <c r="AC115" i="81" s="1"/>
  <c r="AD115" i="81" s="1"/>
  <c r="X138" i="79"/>
  <c r="Y138" i="79" s="1"/>
  <c r="Z138" i="79" s="1"/>
  <c r="L98" i="82"/>
  <c r="M98" i="82" s="1"/>
  <c r="N98" i="82" s="1"/>
  <c r="T163" i="82"/>
  <c r="U163" i="82" s="1"/>
  <c r="V163" i="82" s="1"/>
  <c r="AF177" i="76"/>
  <c r="AG177" i="76" s="1"/>
  <c r="AH177" i="76" s="1"/>
  <c r="P166" i="77"/>
  <c r="Q166" i="77" s="1"/>
  <c r="R166" i="77" s="1"/>
  <c r="AB173" i="77"/>
  <c r="AC173" i="77" s="1"/>
  <c r="AD173" i="77" s="1"/>
  <c r="X162" i="79"/>
  <c r="Y162" i="79" s="1"/>
  <c r="Z162" i="79" s="1"/>
  <c r="AB111" i="83"/>
  <c r="AC111" i="83" s="1"/>
  <c r="AD111" i="83" s="1"/>
  <c r="T146" i="83"/>
  <c r="U146" i="83" s="1"/>
  <c r="V146" i="83" s="1"/>
  <c r="X149" i="79"/>
  <c r="Y149" i="79" s="1"/>
  <c r="Z149" i="79" s="1"/>
  <c r="T156" i="83"/>
  <c r="U156" i="83" s="1"/>
  <c r="V156" i="83" s="1"/>
  <c r="AF162" i="75"/>
  <c r="AG162" i="75" s="1"/>
  <c r="AH162" i="75" s="1"/>
  <c r="T107" i="78"/>
  <c r="U107" i="78" s="1"/>
  <c r="V107" i="78" s="1"/>
  <c r="AF95" i="78"/>
  <c r="AG95" i="78" s="1"/>
  <c r="AH95" i="78" s="1"/>
  <c r="AJ166" i="78"/>
  <c r="AK166" i="78" s="1"/>
  <c r="AL166" i="78" s="1"/>
  <c r="L153" i="77"/>
  <c r="M153" i="77" s="1"/>
  <c r="N153" i="77" s="1"/>
  <c r="T110" i="78"/>
  <c r="U110" i="78" s="1"/>
  <c r="V110" i="78" s="1"/>
  <c r="AJ97" i="78"/>
  <c r="AK97" i="78" s="1"/>
  <c r="AL97" i="78" s="1"/>
  <c r="P100" i="83"/>
  <c r="Q100" i="83" s="1"/>
  <c r="R100" i="83" s="1"/>
  <c r="T102" i="79"/>
  <c r="U102" i="79" s="1"/>
  <c r="V102" i="79" s="1"/>
  <c r="P143" i="77"/>
  <c r="Q143" i="77" s="1"/>
  <c r="R143" i="77" s="1"/>
  <c r="AB151" i="81"/>
  <c r="AC151" i="81" s="1"/>
  <c r="AD151" i="81" s="1"/>
  <c r="X97" i="79"/>
  <c r="Y97" i="79" s="1"/>
  <c r="Z97" i="79" s="1"/>
  <c r="X157" i="76"/>
  <c r="Y157" i="76" s="1"/>
  <c r="Z157" i="76" s="1"/>
  <c r="AB142" i="81"/>
  <c r="AC142" i="81" s="1"/>
  <c r="AD142" i="81" s="1"/>
  <c r="P150" i="83"/>
  <c r="Q150" i="83" s="1"/>
  <c r="R150" i="83" s="1"/>
  <c r="AF113" i="75"/>
  <c r="AG113" i="75" s="1"/>
  <c r="AH113" i="75" s="1"/>
  <c r="AB166" i="83"/>
  <c r="AC166" i="83" s="1"/>
  <c r="AD166" i="83" s="1"/>
  <c r="L165" i="83"/>
  <c r="M165" i="83" s="1"/>
  <c r="N165" i="83" s="1"/>
  <c r="T161" i="83"/>
  <c r="U161" i="83" s="1"/>
  <c r="V161" i="83" s="1"/>
  <c r="T155" i="77"/>
  <c r="U155" i="77" s="1"/>
  <c r="V155" i="77" s="1"/>
  <c r="X120" i="79"/>
  <c r="Y120" i="79" s="1"/>
  <c r="Z120" i="79" s="1"/>
  <c r="AF158" i="83"/>
  <c r="AG158" i="83" s="1"/>
  <c r="AH158" i="83" s="1"/>
  <c r="T174" i="82"/>
  <c r="U174" i="82" s="1"/>
  <c r="V174" i="82" s="1"/>
  <c r="P101" i="83"/>
  <c r="Q101" i="83" s="1"/>
  <c r="R101" i="83" s="1"/>
  <c r="T147" i="83"/>
  <c r="U147" i="83" s="1"/>
  <c r="V147" i="83" s="1"/>
  <c r="T154" i="79"/>
  <c r="U154" i="79" s="1"/>
  <c r="V154" i="79" s="1"/>
  <c r="P98" i="76"/>
  <c r="Q98" i="76" s="1"/>
  <c r="R98" i="76" s="1"/>
  <c r="L128" i="83"/>
  <c r="M128" i="83" s="1"/>
  <c r="N128" i="83" s="1"/>
  <c r="AF141" i="79"/>
  <c r="AG141" i="79" s="1"/>
  <c r="AH141" i="79" s="1"/>
  <c r="L97" i="75"/>
  <c r="M97" i="75" s="1"/>
  <c r="N97" i="75" s="1"/>
  <c r="AO141" i="75"/>
  <c r="AB160" i="77"/>
  <c r="AC160" i="77" s="1"/>
  <c r="AD160" i="77" s="1"/>
  <c r="AJ113" i="78"/>
  <c r="AK113" i="78" s="1"/>
  <c r="AL113" i="78" s="1"/>
  <c r="X148" i="76"/>
  <c r="Y148" i="76" s="1"/>
  <c r="Z148" i="76" s="1"/>
  <c r="AF170" i="75"/>
  <c r="AG170" i="75" s="1"/>
  <c r="AH170" i="75" s="1"/>
  <c r="AF142" i="79"/>
  <c r="AG142" i="79" s="1"/>
  <c r="AH142" i="79" s="1"/>
  <c r="AF164" i="75"/>
  <c r="AG164" i="75" s="1"/>
  <c r="AH164" i="75" s="1"/>
  <c r="AB165" i="77"/>
  <c r="AC165" i="77" s="1"/>
  <c r="AD165" i="77" s="1"/>
  <c r="L99" i="75"/>
  <c r="M99" i="75" s="1"/>
  <c r="N99" i="75" s="1"/>
  <c r="AJ172" i="78"/>
  <c r="AK172" i="78" s="1"/>
  <c r="AL172" i="78" s="1"/>
  <c r="AJ139" i="78"/>
  <c r="AK139" i="78" s="1"/>
  <c r="AL139" i="78" s="1"/>
  <c r="AF126" i="79"/>
  <c r="AG126" i="79" s="1"/>
  <c r="AH126" i="79" s="1"/>
  <c r="X140" i="79"/>
  <c r="Y140" i="79" s="1"/>
  <c r="Z140" i="79" s="1"/>
  <c r="P111" i="77"/>
  <c r="Q111" i="77" s="1"/>
  <c r="R111" i="77" s="1"/>
  <c r="X142" i="76"/>
  <c r="Y142" i="76" s="1"/>
  <c r="Z142" i="76" s="1"/>
  <c r="AF106" i="75"/>
  <c r="AG106" i="75" s="1"/>
  <c r="AH106" i="75" s="1"/>
  <c r="AF95" i="75"/>
  <c r="L172" i="83"/>
  <c r="M172" i="83" s="1"/>
  <c r="N172" i="83" s="1"/>
  <c r="X147" i="79"/>
  <c r="Y147" i="79" s="1"/>
  <c r="Z147" i="79" s="1"/>
  <c r="AF100" i="76"/>
  <c r="AG100" i="76" s="1"/>
  <c r="AH100" i="76" s="1"/>
  <c r="AB110" i="77"/>
  <c r="AC110" i="77" s="1"/>
  <c r="AD110" i="77" s="1"/>
  <c r="AB123" i="77"/>
  <c r="AC123" i="77" s="1"/>
  <c r="AD123" i="77" s="1"/>
  <c r="L171" i="82"/>
  <c r="M171" i="82" s="1"/>
  <c r="N171" i="82" s="1"/>
  <c r="AF172" i="75"/>
  <c r="AG172" i="75" s="1"/>
  <c r="AH172" i="75" s="1"/>
  <c r="L135" i="79"/>
  <c r="M135" i="79" s="1"/>
  <c r="N135" i="79" s="1"/>
  <c r="L118" i="79"/>
  <c r="M118" i="79" s="1"/>
  <c r="N118" i="79" s="1"/>
  <c r="AF177" i="82"/>
  <c r="AG177" i="82" s="1"/>
  <c r="AH177" i="82" s="1"/>
  <c r="T128" i="76"/>
  <c r="U128" i="76" s="1"/>
  <c r="V128" i="76" s="1"/>
  <c r="AF113" i="76"/>
  <c r="AG113" i="76" s="1"/>
  <c r="AH113" i="76" s="1"/>
  <c r="AO133" i="75"/>
  <c r="L164" i="79"/>
  <c r="M164" i="79" s="1"/>
  <c r="N164" i="79" s="1"/>
  <c r="P131" i="83"/>
  <c r="Q131" i="83" s="1"/>
  <c r="R131" i="83" s="1"/>
  <c r="AF104" i="75"/>
  <c r="AG104" i="75" s="1"/>
  <c r="AH104" i="75" s="1"/>
  <c r="T132" i="83"/>
  <c r="U132" i="83" s="1"/>
  <c r="V132" i="83" s="1"/>
  <c r="L168" i="83"/>
  <c r="M168" i="83" s="1"/>
  <c r="N168" i="83" s="1"/>
  <c r="L98" i="79"/>
  <c r="M98" i="79" s="1"/>
  <c r="N98" i="79" s="1"/>
  <c r="T158" i="76"/>
  <c r="U158" i="76" s="1"/>
  <c r="V158" i="76" s="1"/>
  <c r="AF139" i="83"/>
  <c r="AG139" i="83" s="1"/>
  <c r="AH139" i="83" s="1"/>
  <c r="T164" i="83"/>
  <c r="U164" i="83" s="1"/>
  <c r="V164" i="83" s="1"/>
  <c r="AO179" i="75"/>
  <c r="X130" i="76"/>
  <c r="Y130" i="76" s="1"/>
  <c r="Z130" i="76" s="1"/>
  <c r="P173" i="83"/>
  <c r="Q173" i="83" s="1"/>
  <c r="R173" i="83" s="1"/>
  <c r="L116" i="79"/>
  <c r="M116" i="79" s="1"/>
  <c r="N116" i="79" s="1"/>
  <c r="T178" i="75"/>
  <c r="U178" i="75" s="1"/>
  <c r="V178" i="75" s="1"/>
  <c r="T176" i="76"/>
  <c r="U176" i="76" s="1"/>
  <c r="V176" i="76" s="1"/>
  <c r="AJ109" i="78"/>
  <c r="AK109" i="78" s="1"/>
  <c r="AL109" i="78" s="1"/>
  <c r="AF133" i="83"/>
  <c r="AG133" i="83" s="1"/>
  <c r="AH133" i="83" s="1"/>
  <c r="AJ122" i="78"/>
  <c r="AK122" i="78" s="1"/>
  <c r="AL122" i="78" s="1"/>
  <c r="X153" i="76"/>
  <c r="Y153" i="76" s="1"/>
  <c r="Z153" i="76" s="1"/>
  <c r="AF169" i="83"/>
  <c r="AG169" i="83" s="1"/>
  <c r="AH169" i="83" s="1"/>
  <c r="AF152" i="77"/>
  <c r="AG152" i="77" s="1"/>
  <c r="AH152" i="77" s="1"/>
  <c r="AF141" i="76"/>
  <c r="AG141" i="76" s="1"/>
  <c r="AH141" i="76" s="1"/>
  <c r="L124" i="83"/>
  <c r="M124" i="83" s="1"/>
  <c r="N124" i="83" s="1"/>
  <c r="L152" i="76"/>
  <c r="M152" i="76" s="1"/>
  <c r="N152" i="76" s="1"/>
  <c r="L166" i="82"/>
  <c r="M166" i="82" s="1"/>
  <c r="N166" i="82" s="1"/>
  <c r="T96" i="78"/>
  <c r="U96" i="78" s="1"/>
  <c r="V96" i="78" s="1"/>
  <c r="AF175" i="76"/>
  <c r="AG175" i="76" s="1"/>
  <c r="AH175" i="76" s="1"/>
  <c r="X105" i="76"/>
  <c r="Y105" i="76" s="1"/>
  <c r="Z105" i="76" s="1"/>
  <c r="AJ163" i="78"/>
  <c r="AK163" i="78" s="1"/>
  <c r="AL163" i="78" s="1"/>
  <c r="AB107" i="79"/>
  <c r="AC107" i="79" s="1"/>
  <c r="AD107" i="79" s="1"/>
  <c r="L165" i="76"/>
  <c r="M165" i="76" s="1"/>
  <c r="N165" i="76" s="1"/>
  <c r="T110" i="83"/>
  <c r="U110" i="83" s="1"/>
  <c r="V110" i="83" s="1"/>
  <c r="AF127" i="79"/>
  <c r="AG127" i="79" s="1"/>
  <c r="AH127" i="79" s="1"/>
  <c r="L143" i="82"/>
  <c r="M143" i="82" s="1"/>
  <c r="N143" i="82" s="1"/>
  <c r="AF163" i="81"/>
  <c r="AG163" i="81" s="1"/>
  <c r="AH163" i="81" s="1"/>
  <c r="AF95" i="83"/>
  <c r="AG95" i="83" s="1"/>
  <c r="AH95" i="83" s="1"/>
  <c r="P167" i="83"/>
  <c r="Q167" i="83" s="1"/>
  <c r="R167" i="83" s="1"/>
  <c r="X119" i="79"/>
  <c r="Y119" i="79" s="1"/>
  <c r="Z119" i="79" s="1"/>
  <c r="L119" i="82"/>
  <c r="M119" i="82" s="1"/>
  <c r="N119" i="82" s="1"/>
  <c r="T99" i="76"/>
  <c r="U99" i="76" s="1"/>
  <c r="V99" i="76" s="1"/>
  <c r="AF115" i="76"/>
  <c r="AG115" i="76" s="1"/>
  <c r="AH115" i="76" s="1"/>
  <c r="T175" i="79"/>
  <c r="U175" i="79" s="1"/>
  <c r="V175" i="79" s="1"/>
  <c r="L125" i="76"/>
  <c r="M125" i="76" s="1"/>
  <c r="N125" i="76" s="1"/>
  <c r="T151" i="82"/>
  <c r="U151" i="82" s="1"/>
  <c r="V151" i="82" s="1"/>
  <c r="L142" i="82"/>
  <c r="M142" i="82" s="1"/>
  <c r="N142" i="82" s="1"/>
  <c r="T102" i="76"/>
  <c r="U102" i="76" s="1"/>
  <c r="V102" i="76" s="1"/>
  <c r="L107" i="83"/>
  <c r="M107" i="83" s="1"/>
  <c r="N107" i="83" s="1"/>
  <c r="AJ112" i="78"/>
  <c r="AK112" i="78" s="1"/>
  <c r="AL112" i="78" s="1"/>
  <c r="L173" i="82"/>
  <c r="M173" i="82" s="1"/>
  <c r="N173" i="82" s="1"/>
  <c r="L177" i="83"/>
  <c r="M177" i="83" s="1"/>
  <c r="N177" i="83" s="1"/>
  <c r="T130" i="78"/>
  <c r="U130" i="78" s="1"/>
  <c r="V130" i="78" s="1"/>
  <c r="AB118" i="81"/>
  <c r="AC118" i="81" s="1"/>
  <c r="AD118" i="81" s="1"/>
  <c r="T150" i="82"/>
  <c r="U150" i="82" s="1"/>
  <c r="V150" i="82" s="1"/>
  <c r="AF170" i="81"/>
  <c r="AG170" i="81" s="1"/>
  <c r="AH170" i="81" s="1"/>
  <c r="X130" i="79"/>
  <c r="Y130" i="79" s="1"/>
  <c r="Z130" i="79" s="1"/>
  <c r="X118" i="75"/>
  <c r="Y118" i="75" s="1"/>
  <c r="Z118" i="75" s="1"/>
  <c r="AB97" i="76"/>
  <c r="AC97" i="76" s="1"/>
  <c r="AD97" i="76" s="1"/>
  <c r="AB120" i="77"/>
  <c r="AC120" i="77" s="1"/>
  <c r="AD120" i="77" s="1"/>
  <c r="AF167" i="81"/>
  <c r="AG167" i="81" s="1"/>
  <c r="AH167" i="81" s="1"/>
  <c r="AF129" i="76"/>
  <c r="AG129" i="76" s="1"/>
  <c r="AH129" i="76" s="1"/>
  <c r="AN135" i="78"/>
  <c r="AO135" i="78" s="1"/>
  <c r="AP135" i="78" s="1"/>
  <c r="X115" i="83"/>
  <c r="Y115" i="83" s="1"/>
  <c r="Z115" i="83" s="1"/>
  <c r="L157" i="77"/>
  <c r="M157" i="77" s="1"/>
  <c r="N157" i="77" s="1"/>
  <c r="AB105" i="83"/>
  <c r="AC105" i="83" s="1"/>
  <c r="AD105" i="83" s="1"/>
  <c r="T147" i="76"/>
  <c r="U147" i="76" s="1"/>
  <c r="V147" i="76" s="1"/>
  <c r="AF153" i="75"/>
  <c r="AG153" i="75" s="1"/>
  <c r="AH153" i="75" s="1"/>
  <c r="X170" i="79"/>
  <c r="Y170" i="79" s="1"/>
  <c r="Z170" i="79" s="1"/>
  <c r="AF152" i="79"/>
  <c r="AG152" i="79" s="1"/>
  <c r="AH152" i="79" s="1"/>
  <c r="AB104" i="81"/>
  <c r="AC104" i="81" s="1"/>
  <c r="AD104" i="81" s="1"/>
  <c r="L178" i="82"/>
  <c r="M178" i="82" s="1"/>
  <c r="N178" i="82" s="1"/>
  <c r="L124" i="76"/>
  <c r="M124" i="76" s="1"/>
  <c r="N124" i="76" s="1"/>
  <c r="AJ86" i="75"/>
  <c r="AK86" i="75" s="1"/>
  <c r="AL86" i="75" s="1"/>
  <c r="P86" i="75"/>
  <c r="Q86" i="75" s="1"/>
  <c r="R86" i="75" s="1"/>
  <c r="AF99" i="78"/>
  <c r="AG99" i="78" s="1"/>
  <c r="AH99" i="78" s="1"/>
  <c r="X178" i="76"/>
  <c r="Y178" i="76" s="1"/>
  <c r="Z178" i="76" s="1"/>
  <c r="T142" i="78"/>
  <c r="U142" i="78" s="1"/>
  <c r="V142" i="78" s="1"/>
  <c r="AB131" i="79"/>
  <c r="AC131" i="79" s="1"/>
  <c r="AD131" i="79" s="1"/>
  <c r="P123" i="83"/>
  <c r="Q123" i="83" s="1"/>
  <c r="R123" i="83" s="1"/>
  <c r="T161" i="79"/>
  <c r="U161" i="79" s="1"/>
  <c r="V161" i="79" s="1"/>
  <c r="AF149" i="81"/>
  <c r="AG149" i="81" s="1"/>
  <c r="AH149" i="81" s="1"/>
  <c r="AN121" i="75"/>
  <c r="T132" i="79"/>
  <c r="U132" i="79" s="1"/>
  <c r="V132" i="79" s="1"/>
  <c r="L127" i="75"/>
  <c r="M127" i="75" s="1"/>
  <c r="N127" i="75" s="1"/>
  <c r="AF95" i="76"/>
  <c r="AF109" i="83"/>
  <c r="AG109" i="83" s="1"/>
  <c r="AH109" i="83" s="1"/>
  <c r="AF138" i="79"/>
  <c r="AG138" i="79" s="1"/>
  <c r="AH138" i="79" s="1"/>
  <c r="AB98" i="82"/>
  <c r="AC98" i="82" s="1"/>
  <c r="AD98" i="82" s="1"/>
  <c r="L173" i="77"/>
  <c r="M173" i="77" s="1"/>
  <c r="N173" i="77" s="1"/>
  <c r="X145" i="76"/>
  <c r="Y145" i="76" s="1"/>
  <c r="Z145" i="76" s="1"/>
  <c r="AJ167" i="78"/>
  <c r="AK167" i="78" s="1"/>
  <c r="AL167" i="78" s="1"/>
  <c r="L162" i="79"/>
  <c r="M162" i="79" s="1"/>
  <c r="N162" i="79" s="1"/>
  <c r="T116" i="76"/>
  <c r="U116" i="76" s="1"/>
  <c r="V116" i="76" s="1"/>
  <c r="AF114" i="76"/>
  <c r="AG114" i="76" s="1"/>
  <c r="AH114" i="76" s="1"/>
  <c r="AF111" i="83"/>
  <c r="AG111" i="83" s="1"/>
  <c r="AH111" i="83" s="1"/>
  <c r="L149" i="79"/>
  <c r="M149" i="79" s="1"/>
  <c r="N149" i="79" s="1"/>
  <c r="P156" i="83"/>
  <c r="Q156" i="83" s="1"/>
  <c r="R156" i="83" s="1"/>
  <c r="T101" i="76"/>
  <c r="U101" i="76" s="1"/>
  <c r="V101" i="76" s="1"/>
  <c r="T131" i="82"/>
  <c r="U131" i="82" s="1"/>
  <c r="V131" i="82" s="1"/>
  <c r="L97" i="82"/>
  <c r="M97" i="82" s="1"/>
  <c r="N97" i="82" s="1"/>
  <c r="X95" i="78"/>
  <c r="Y95" i="78" s="1"/>
  <c r="Z95" i="78" s="1"/>
  <c r="AB103" i="83"/>
  <c r="AC103" i="83" s="1"/>
  <c r="AD103" i="83" s="1"/>
  <c r="T167" i="79"/>
  <c r="U167" i="79" s="1"/>
  <c r="V167" i="79" s="1"/>
  <c r="L97" i="78"/>
  <c r="M97" i="78" s="1"/>
  <c r="N97" i="78" s="1"/>
  <c r="L100" i="83"/>
  <c r="M100" i="83" s="1"/>
  <c r="N100" i="83" s="1"/>
  <c r="AF102" i="79"/>
  <c r="AG102" i="79" s="1"/>
  <c r="AH102" i="79" s="1"/>
  <c r="AB97" i="79"/>
  <c r="AC97" i="79" s="1"/>
  <c r="AD97" i="79" s="1"/>
  <c r="L168" i="77"/>
  <c r="M168" i="77" s="1"/>
  <c r="N168" i="77" s="1"/>
  <c r="T144" i="82"/>
  <c r="U144" i="82" s="1"/>
  <c r="V144" i="82" s="1"/>
  <c r="P104" i="83"/>
  <c r="Q104" i="83" s="1"/>
  <c r="R104" i="83" s="1"/>
  <c r="X111" i="76"/>
  <c r="Y111" i="76" s="1"/>
  <c r="Z111" i="76" s="1"/>
  <c r="P104" i="77"/>
  <c r="Q104" i="77" s="1"/>
  <c r="R104" i="77" s="1"/>
  <c r="AN140" i="78"/>
  <c r="AO140" i="78" s="1"/>
  <c r="AP140" i="78" s="1"/>
  <c r="AF98" i="78"/>
  <c r="AG98" i="78" s="1"/>
  <c r="AH98" i="78" s="1"/>
  <c r="T166" i="83"/>
  <c r="U166" i="83" s="1"/>
  <c r="V166" i="83" s="1"/>
  <c r="AF161" i="75"/>
  <c r="AG161" i="75" s="1"/>
  <c r="AH161" i="75" s="1"/>
  <c r="AF165" i="83"/>
  <c r="AG165" i="83" s="1"/>
  <c r="AH165" i="83" s="1"/>
  <c r="T148" i="82"/>
  <c r="U148" i="82" s="1"/>
  <c r="V148" i="82" s="1"/>
  <c r="AF161" i="83"/>
  <c r="AG161" i="83" s="1"/>
  <c r="AH161" i="83" s="1"/>
  <c r="AB106" i="77"/>
  <c r="AC106" i="77" s="1"/>
  <c r="AD106" i="77" s="1"/>
  <c r="AF157" i="75"/>
  <c r="AG157" i="75" s="1"/>
  <c r="AH157" i="75" s="1"/>
  <c r="X155" i="77"/>
  <c r="Y155" i="77" s="1"/>
  <c r="Z155" i="77" s="1"/>
  <c r="L120" i="79"/>
  <c r="M120" i="79" s="1"/>
  <c r="N120" i="79" s="1"/>
  <c r="P153" i="83"/>
  <c r="Q153" i="83" s="1"/>
  <c r="R153" i="83" s="1"/>
  <c r="T101" i="83"/>
  <c r="U101" i="83" s="1"/>
  <c r="V101" i="83" s="1"/>
  <c r="AB125" i="77"/>
  <c r="AC125" i="77" s="1"/>
  <c r="AD125" i="77" s="1"/>
  <c r="L147" i="83"/>
  <c r="M147" i="83" s="1"/>
  <c r="N147" i="83" s="1"/>
  <c r="AF154" i="79"/>
  <c r="AG154" i="79" s="1"/>
  <c r="AH154" i="79" s="1"/>
  <c r="T98" i="76"/>
  <c r="U98" i="76" s="1"/>
  <c r="V98" i="76" s="1"/>
  <c r="AB120" i="81"/>
  <c r="AC120" i="81" s="1"/>
  <c r="AD120" i="81" s="1"/>
  <c r="AB128" i="83"/>
  <c r="AC128" i="83" s="1"/>
  <c r="AD128" i="83" s="1"/>
  <c r="X141" i="79"/>
  <c r="Y141" i="79" s="1"/>
  <c r="Z141" i="79" s="1"/>
  <c r="X143" i="76"/>
  <c r="Y143" i="76" s="1"/>
  <c r="Z143" i="76" s="1"/>
  <c r="T102" i="78"/>
  <c r="U102" i="78" s="1"/>
  <c r="V102" i="78" s="1"/>
  <c r="AB155" i="81"/>
  <c r="AC155" i="81" s="1"/>
  <c r="AD155" i="81" s="1"/>
  <c r="T159" i="79"/>
  <c r="U159" i="79" s="1"/>
  <c r="V159" i="79" s="1"/>
  <c r="AF155" i="75"/>
  <c r="AG155" i="75" s="1"/>
  <c r="AH155" i="75" s="1"/>
  <c r="AF148" i="76"/>
  <c r="AG148" i="76" s="1"/>
  <c r="AH148" i="76" s="1"/>
  <c r="P152" i="83"/>
  <c r="Q152" i="83" s="1"/>
  <c r="R152" i="83" s="1"/>
  <c r="AO170" i="75"/>
  <c r="X142" i="79"/>
  <c r="Y142" i="79" s="1"/>
  <c r="Z142" i="79" s="1"/>
  <c r="X106" i="79"/>
  <c r="Y106" i="79" s="1"/>
  <c r="Z106" i="79" s="1"/>
  <c r="AO164" i="75"/>
  <c r="X166" i="76"/>
  <c r="Y166" i="76" s="1"/>
  <c r="Z166" i="76" s="1"/>
  <c r="T99" i="75"/>
  <c r="U99" i="75" s="1"/>
  <c r="V99" i="75" s="1"/>
  <c r="X126" i="79"/>
  <c r="Y126" i="79" s="1"/>
  <c r="Z126" i="79" s="1"/>
  <c r="AF140" i="79"/>
  <c r="AG140" i="79" s="1"/>
  <c r="AH140" i="79" s="1"/>
  <c r="AF174" i="76"/>
  <c r="AG174" i="76" s="1"/>
  <c r="AH174" i="76" s="1"/>
  <c r="AF101" i="75"/>
  <c r="AG101" i="75" s="1"/>
  <c r="AH101" i="75" s="1"/>
  <c r="AF142" i="76"/>
  <c r="AG142" i="76" s="1"/>
  <c r="AH142" i="76" s="1"/>
  <c r="AF164" i="76"/>
  <c r="AG164" i="76" s="1"/>
  <c r="AH164" i="76" s="1"/>
  <c r="L145" i="75"/>
  <c r="M145" i="75" s="1"/>
  <c r="N145" i="75" s="1"/>
  <c r="L95" i="75"/>
  <c r="M95" i="75" s="1"/>
  <c r="N95" i="75" s="1"/>
  <c r="AF108" i="76"/>
  <c r="AG108" i="76" s="1"/>
  <c r="AH108" i="76" s="1"/>
  <c r="P100" i="76"/>
  <c r="Q100" i="76" s="1"/>
  <c r="R100" i="76" s="1"/>
  <c r="X171" i="76"/>
  <c r="Y171" i="76" s="1"/>
  <c r="Z171" i="76" s="1"/>
  <c r="X135" i="76"/>
  <c r="Y135" i="76" s="1"/>
  <c r="Z135" i="76" s="1"/>
  <c r="AF178" i="81"/>
  <c r="AG178" i="81" s="1"/>
  <c r="AH178" i="81" s="1"/>
  <c r="AO172" i="75"/>
  <c r="AB135" i="79"/>
  <c r="AC135" i="79" s="1"/>
  <c r="AD135" i="79" s="1"/>
  <c r="T171" i="75"/>
  <c r="U171" i="75" s="1"/>
  <c r="V171" i="75" s="1"/>
  <c r="X117" i="79"/>
  <c r="Y117" i="79" s="1"/>
  <c r="Z117" i="79" s="1"/>
  <c r="P148" i="77"/>
  <c r="Q148" i="77" s="1"/>
  <c r="R148" i="77" s="1"/>
  <c r="T142" i="75"/>
  <c r="U142" i="75" s="1"/>
  <c r="V142" i="75" s="1"/>
  <c r="T113" i="76"/>
  <c r="U113" i="76" s="1"/>
  <c r="V113" i="76" s="1"/>
  <c r="L164" i="82"/>
  <c r="M164" i="82" s="1"/>
  <c r="N164" i="82" s="1"/>
  <c r="AF164" i="79"/>
  <c r="AG164" i="79" s="1"/>
  <c r="AH164" i="79" s="1"/>
  <c r="AB131" i="83"/>
  <c r="AC131" i="83" s="1"/>
  <c r="AD131" i="83" s="1"/>
  <c r="P132" i="83"/>
  <c r="Q132" i="83" s="1"/>
  <c r="R132" i="83" s="1"/>
  <c r="AB168" i="83"/>
  <c r="AC168" i="83" s="1"/>
  <c r="AD168" i="83" s="1"/>
  <c r="T153" i="82"/>
  <c r="U153" i="82" s="1"/>
  <c r="V153" i="82" s="1"/>
  <c r="AF98" i="79"/>
  <c r="AG98" i="79" s="1"/>
  <c r="AH98" i="79" s="1"/>
  <c r="T129" i="78"/>
  <c r="U129" i="78" s="1"/>
  <c r="V129" i="78" s="1"/>
  <c r="T128" i="79"/>
  <c r="U128" i="79" s="1"/>
  <c r="V128" i="79" s="1"/>
  <c r="AB136" i="77"/>
  <c r="AC136" i="77" s="1"/>
  <c r="AD136" i="77" s="1"/>
  <c r="P130" i="83"/>
  <c r="Q130" i="83" s="1"/>
  <c r="R130" i="83" s="1"/>
  <c r="L153" i="79"/>
  <c r="M153" i="79" s="1"/>
  <c r="N153" i="79" s="1"/>
  <c r="L114" i="77"/>
  <c r="M114" i="77" s="1"/>
  <c r="N114" i="77" s="1"/>
  <c r="T135" i="77"/>
  <c r="U135" i="77" s="1"/>
  <c r="V135" i="77" s="1"/>
  <c r="L95" i="79"/>
  <c r="M95" i="79" s="1"/>
  <c r="N95" i="79" s="1"/>
  <c r="T116" i="79"/>
  <c r="U116" i="79" s="1"/>
  <c r="V116" i="79" s="1"/>
  <c r="T137" i="78"/>
  <c r="U137" i="78" s="1"/>
  <c r="V137" i="78" s="1"/>
  <c r="T131" i="78"/>
  <c r="U131" i="78" s="1"/>
  <c r="V131" i="78" s="1"/>
  <c r="P133" i="83"/>
  <c r="Q133" i="83" s="1"/>
  <c r="R133" i="83" s="1"/>
  <c r="AB113" i="77"/>
  <c r="AC113" i="77" s="1"/>
  <c r="AD113" i="77" s="1"/>
  <c r="T110" i="75"/>
  <c r="U110" i="75" s="1"/>
  <c r="V110" i="75" s="1"/>
  <c r="AJ93" i="75"/>
  <c r="AK93" i="75" s="1"/>
  <c r="AL93" i="75" s="1"/>
  <c r="P93" i="75"/>
  <c r="Q93" i="75" s="1"/>
  <c r="R93" i="75" s="1"/>
  <c r="L153" i="76"/>
  <c r="M153" i="76" s="1"/>
  <c r="N153" i="76" s="1"/>
  <c r="L102" i="82"/>
  <c r="M102" i="82" s="1"/>
  <c r="N102" i="82" s="1"/>
  <c r="P169" i="83"/>
  <c r="Q169" i="83" s="1"/>
  <c r="R169" i="83" s="1"/>
  <c r="AF146" i="75"/>
  <c r="AG146" i="75" s="1"/>
  <c r="AH146" i="75" s="1"/>
  <c r="AB100" i="75"/>
  <c r="AC100" i="75" s="1"/>
  <c r="AD100" i="75" s="1"/>
  <c r="P152" i="77"/>
  <c r="Q152" i="77" s="1"/>
  <c r="R152" i="77" s="1"/>
  <c r="AF108" i="79"/>
  <c r="AG108" i="79" s="1"/>
  <c r="AH108" i="79" s="1"/>
  <c r="AB157" i="83"/>
  <c r="AC157" i="83" s="1"/>
  <c r="AD157" i="83" s="1"/>
  <c r="X139" i="79"/>
  <c r="Y139" i="79" s="1"/>
  <c r="Z139" i="79" s="1"/>
  <c r="X152" i="76"/>
  <c r="Y152" i="76" s="1"/>
  <c r="Z152" i="76" s="1"/>
  <c r="X146" i="79"/>
  <c r="Y146" i="79" s="1"/>
  <c r="Z146" i="79" s="1"/>
  <c r="X155" i="76"/>
  <c r="Y155" i="76" s="1"/>
  <c r="Z155" i="76" s="1"/>
  <c r="AF96" i="78"/>
  <c r="AG96" i="78" s="1"/>
  <c r="AH96" i="78" s="1"/>
  <c r="AF108" i="81"/>
  <c r="AG108" i="81" s="1"/>
  <c r="AH108" i="81" s="1"/>
  <c r="AJ116" i="78"/>
  <c r="AK116" i="78" s="1"/>
  <c r="AL116" i="78" s="1"/>
  <c r="X119" i="76"/>
  <c r="Y119" i="76" s="1"/>
  <c r="Z119" i="76" s="1"/>
  <c r="AF115" i="75"/>
  <c r="AG115" i="75" s="1"/>
  <c r="AH115" i="75" s="1"/>
  <c r="AN116" i="75"/>
  <c r="T105" i="76"/>
  <c r="U105" i="76" s="1"/>
  <c r="V105" i="76" s="1"/>
  <c r="T168" i="79"/>
  <c r="U168" i="79" s="1"/>
  <c r="V168" i="79" s="1"/>
  <c r="X107" i="79"/>
  <c r="Y107" i="79" s="1"/>
  <c r="Z107" i="79" s="1"/>
  <c r="T165" i="76"/>
  <c r="U165" i="76" s="1"/>
  <c r="V165" i="76" s="1"/>
  <c r="L110" i="83"/>
  <c r="M110" i="83" s="1"/>
  <c r="N110" i="83" s="1"/>
  <c r="T127" i="79"/>
  <c r="U127" i="79" s="1"/>
  <c r="V127" i="79" s="1"/>
  <c r="T101" i="77"/>
  <c r="U101" i="77" s="1"/>
  <c r="V101" i="77" s="1"/>
  <c r="P95" i="83"/>
  <c r="AB105" i="77"/>
  <c r="AC105" i="77" s="1"/>
  <c r="AD105" i="77" s="1"/>
  <c r="X118" i="76"/>
  <c r="Y118" i="76" s="1"/>
  <c r="Z118" i="76" s="1"/>
  <c r="AF119" i="79"/>
  <c r="AG119" i="79" s="1"/>
  <c r="AH119" i="79" s="1"/>
  <c r="AB162" i="83"/>
  <c r="AC162" i="83" s="1"/>
  <c r="AD162" i="83" s="1"/>
  <c r="P99" i="76"/>
  <c r="Q99" i="76" s="1"/>
  <c r="R99" i="76" s="1"/>
  <c r="T158" i="79"/>
  <c r="U158" i="79" s="1"/>
  <c r="V158" i="79" s="1"/>
  <c r="T117" i="77"/>
  <c r="U117" i="77" s="1"/>
  <c r="V117" i="77" s="1"/>
  <c r="AB175" i="79"/>
  <c r="AC175" i="79" s="1"/>
  <c r="AD175" i="79" s="1"/>
  <c r="T167" i="76"/>
  <c r="U167" i="76" s="1"/>
  <c r="V167" i="76" s="1"/>
  <c r="AB153" i="81"/>
  <c r="AC153" i="81" s="1"/>
  <c r="AD153" i="81" s="1"/>
  <c r="AF125" i="76"/>
  <c r="AG125" i="76" s="1"/>
  <c r="AH125" i="76" s="1"/>
  <c r="AF108" i="75"/>
  <c r="AG108" i="75" s="1"/>
  <c r="AH108" i="75" s="1"/>
  <c r="AB143" i="83"/>
  <c r="AC143" i="83" s="1"/>
  <c r="AD143" i="83" s="1"/>
  <c r="AB107" i="83"/>
  <c r="AC107" i="83" s="1"/>
  <c r="AD107" i="83" s="1"/>
  <c r="AF130" i="75"/>
  <c r="AG130" i="75" s="1"/>
  <c r="AH130" i="75" s="1"/>
  <c r="AF141" i="83"/>
  <c r="AG141" i="83" s="1"/>
  <c r="AH141" i="83" s="1"/>
  <c r="T177" i="83"/>
  <c r="U177" i="83" s="1"/>
  <c r="V177" i="83" s="1"/>
  <c r="P80" i="75"/>
  <c r="Q80" i="75" s="1"/>
  <c r="R80" i="75" s="1"/>
  <c r="AJ80" i="75"/>
  <c r="AK80" i="75" s="1"/>
  <c r="AL80" i="75" s="1"/>
  <c r="L130" i="82"/>
  <c r="M130" i="82" s="1"/>
  <c r="N130" i="82" s="1"/>
  <c r="AF150" i="81"/>
  <c r="AG150" i="81" s="1"/>
  <c r="AH150" i="81" s="1"/>
  <c r="AN118" i="75"/>
  <c r="X97" i="76"/>
  <c r="Y97" i="76" s="1"/>
  <c r="Z97" i="76" s="1"/>
  <c r="L98" i="77"/>
  <c r="M98" i="77" s="1"/>
  <c r="N98" i="77" s="1"/>
  <c r="X134" i="79"/>
  <c r="Y134" i="79" s="1"/>
  <c r="Z134" i="79" s="1"/>
  <c r="AF127" i="76"/>
  <c r="AG127" i="76" s="1"/>
  <c r="AH127" i="76" s="1"/>
  <c r="T123" i="76"/>
  <c r="U123" i="76" s="1"/>
  <c r="V123" i="76" s="1"/>
  <c r="X129" i="76"/>
  <c r="Y129" i="76" s="1"/>
  <c r="Z129" i="76" s="1"/>
  <c r="AF115" i="83"/>
  <c r="AG115" i="83" s="1"/>
  <c r="AH115" i="83" s="1"/>
  <c r="T133" i="79"/>
  <c r="U133" i="79" s="1"/>
  <c r="V133" i="79" s="1"/>
  <c r="AB155" i="83"/>
  <c r="AC155" i="83" s="1"/>
  <c r="AD155" i="83" s="1"/>
  <c r="AB157" i="77"/>
  <c r="AC157" i="77" s="1"/>
  <c r="AD157" i="77" s="1"/>
  <c r="P105" i="83"/>
  <c r="Q105" i="83" s="1"/>
  <c r="R105" i="83" s="1"/>
  <c r="L170" i="82"/>
  <c r="M170" i="82" s="1"/>
  <c r="N170" i="82" s="1"/>
  <c r="L170" i="79"/>
  <c r="M170" i="79" s="1"/>
  <c r="N170" i="79" s="1"/>
  <c r="X166" i="79"/>
  <c r="Y166" i="79" s="1"/>
  <c r="Z166" i="79" s="1"/>
  <c r="AF104" i="81"/>
  <c r="AG104" i="81" s="1"/>
  <c r="AH104" i="81" s="1"/>
  <c r="AB119" i="83"/>
  <c r="AC119" i="83" s="1"/>
  <c r="AD119" i="83" s="1"/>
  <c r="AF140" i="76"/>
  <c r="AG140" i="76" s="1"/>
  <c r="AH140" i="76" s="1"/>
  <c r="AF127" i="81"/>
  <c r="AG127" i="81" s="1"/>
  <c r="AH127" i="81" s="1"/>
  <c r="AN99" i="78"/>
  <c r="AO99" i="78" s="1"/>
  <c r="AP99" i="78" s="1"/>
  <c r="L106" i="76"/>
  <c r="M106" i="76" s="1"/>
  <c r="N106" i="76" s="1"/>
  <c r="T114" i="83"/>
  <c r="U114" i="83" s="1"/>
  <c r="V114" i="83" s="1"/>
  <c r="L131" i="79"/>
  <c r="M131" i="79" s="1"/>
  <c r="N131" i="79" s="1"/>
  <c r="AF123" i="83"/>
  <c r="AG123" i="83" s="1"/>
  <c r="AH123" i="83" s="1"/>
  <c r="X161" i="79"/>
  <c r="Y161" i="79" s="1"/>
  <c r="Z161" i="79" s="1"/>
  <c r="X136" i="76"/>
  <c r="Y136" i="76" s="1"/>
  <c r="Z136" i="76" s="1"/>
  <c r="AF176" i="83"/>
  <c r="AG176" i="83" s="1"/>
  <c r="AH176" i="83" s="1"/>
  <c r="T95" i="76"/>
  <c r="U95" i="76" s="1"/>
  <c r="V95" i="76" s="1"/>
  <c r="AF135" i="83"/>
  <c r="AG135" i="83" s="1"/>
  <c r="AH135" i="83" s="1"/>
  <c r="L138" i="79"/>
  <c r="M138" i="79" s="1"/>
  <c r="N138" i="79" s="1"/>
  <c r="T98" i="82"/>
  <c r="U98" i="82" s="1"/>
  <c r="V98" i="82" s="1"/>
  <c r="AJ120" i="78"/>
  <c r="AK120" i="78" s="1"/>
  <c r="AL120" i="78" s="1"/>
  <c r="T124" i="75"/>
  <c r="U124" i="75" s="1"/>
  <c r="V124" i="75" s="1"/>
  <c r="AF148" i="81"/>
  <c r="AG148" i="81" s="1"/>
  <c r="AH148" i="81" s="1"/>
  <c r="AF149" i="79"/>
  <c r="AG149" i="79" s="1"/>
  <c r="AH149" i="79" s="1"/>
  <c r="T162" i="75"/>
  <c r="U162" i="75" s="1"/>
  <c r="V162" i="75" s="1"/>
  <c r="T136" i="75"/>
  <c r="U136" i="75" s="1"/>
  <c r="V136" i="75" s="1"/>
  <c r="X97" i="82"/>
  <c r="Y97" i="82" s="1"/>
  <c r="Z97" i="82" s="1"/>
  <c r="AN95" i="78"/>
  <c r="AO95" i="78" s="1"/>
  <c r="AP95" i="78" s="1"/>
  <c r="AF103" i="83"/>
  <c r="AG103" i="83" s="1"/>
  <c r="AH103" i="83" s="1"/>
  <c r="T166" i="78"/>
  <c r="U166" i="78" s="1"/>
  <c r="V166" i="78" s="1"/>
  <c r="X167" i="79"/>
  <c r="Y167" i="79" s="1"/>
  <c r="Z167" i="79" s="1"/>
  <c r="X102" i="79"/>
  <c r="Y102" i="79" s="1"/>
  <c r="Z102" i="79" s="1"/>
  <c r="L97" i="79"/>
  <c r="M97" i="79" s="1"/>
  <c r="N97" i="79" s="1"/>
  <c r="T168" i="78"/>
  <c r="U168" i="78" s="1"/>
  <c r="V168" i="78" s="1"/>
  <c r="T150" i="83"/>
  <c r="U150" i="83" s="1"/>
  <c r="V150" i="83" s="1"/>
  <c r="L111" i="76"/>
  <c r="M111" i="76" s="1"/>
  <c r="N111" i="76" s="1"/>
  <c r="T113" i="75"/>
  <c r="U113" i="75" s="1"/>
  <c r="V113" i="75" s="1"/>
  <c r="AO160" i="75"/>
  <c r="AF112" i="81"/>
  <c r="AG112" i="81" s="1"/>
  <c r="AH112" i="81" s="1"/>
  <c r="AF134" i="75"/>
  <c r="AG134" i="75" s="1"/>
  <c r="AH134" i="75" s="1"/>
  <c r="AF163" i="75"/>
  <c r="AG163" i="75" s="1"/>
  <c r="AH163" i="75" s="1"/>
  <c r="AO161" i="75"/>
  <c r="X100" i="82"/>
  <c r="Y100" i="82" s="1"/>
  <c r="Z100" i="82" s="1"/>
  <c r="T158" i="82"/>
  <c r="U158" i="82" s="1"/>
  <c r="V158" i="82" s="1"/>
  <c r="AB161" i="83"/>
  <c r="AC161" i="83" s="1"/>
  <c r="AD161" i="83" s="1"/>
  <c r="T157" i="75"/>
  <c r="U157" i="75" s="1"/>
  <c r="V157" i="75" s="1"/>
  <c r="T149" i="75"/>
  <c r="U149" i="75" s="1"/>
  <c r="V149" i="75" s="1"/>
  <c r="T153" i="83"/>
  <c r="U153" i="83" s="1"/>
  <c r="V153" i="83" s="1"/>
  <c r="L174" i="82"/>
  <c r="M174" i="82" s="1"/>
  <c r="N174" i="82" s="1"/>
  <c r="AB149" i="77"/>
  <c r="AC149" i="77" s="1"/>
  <c r="AD149" i="77" s="1"/>
  <c r="AB98" i="76"/>
  <c r="AC98" i="76" s="1"/>
  <c r="AD98" i="76" s="1"/>
  <c r="AF128" i="83"/>
  <c r="AG128" i="83" s="1"/>
  <c r="AH128" i="83" s="1"/>
  <c r="AF111" i="81"/>
  <c r="AG111" i="81" s="1"/>
  <c r="AH111" i="81" s="1"/>
  <c r="AB143" i="76"/>
  <c r="AC143" i="76" s="1"/>
  <c r="AD143" i="76" s="1"/>
  <c r="AB159" i="79"/>
  <c r="AC159" i="79" s="1"/>
  <c r="AD159" i="79" s="1"/>
  <c r="T155" i="75"/>
  <c r="U155" i="75" s="1"/>
  <c r="V155" i="75" s="1"/>
  <c r="L152" i="83"/>
  <c r="M152" i="83" s="1"/>
  <c r="N152" i="83" s="1"/>
  <c r="AB142" i="79"/>
  <c r="AC142" i="79" s="1"/>
  <c r="AD142" i="79" s="1"/>
  <c r="T166" i="76"/>
  <c r="U166" i="76" s="1"/>
  <c r="V166" i="76" s="1"/>
  <c r="AJ99" i="75"/>
  <c r="AK99" i="75" s="1"/>
  <c r="AL99" i="75" s="1"/>
  <c r="AO99" i="75" s="1"/>
  <c r="P99" i="75"/>
  <c r="Q99" i="75" s="1"/>
  <c r="R99" i="75" s="1"/>
  <c r="T139" i="78"/>
  <c r="U139" i="78" s="1"/>
  <c r="V139" i="78" s="1"/>
  <c r="L126" i="79"/>
  <c r="M126" i="79" s="1"/>
  <c r="N126" i="79" s="1"/>
  <c r="L140" i="79"/>
  <c r="M140" i="79" s="1"/>
  <c r="N140" i="79" s="1"/>
  <c r="AB141" i="77"/>
  <c r="AC141" i="77" s="1"/>
  <c r="AD141" i="77" s="1"/>
  <c r="T174" i="76"/>
  <c r="U174" i="76" s="1"/>
  <c r="V174" i="76" s="1"/>
  <c r="T164" i="76"/>
  <c r="U164" i="76" s="1"/>
  <c r="V164" i="76" s="1"/>
  <c r="T169" i="79"/>
  <c r="U169" i="79" s="1"/>
  <c r="V169" i="79" s="1"/>
  <c r="AJ117" i="78"/>
  <c r="AK117" i="78" s="1"/>
  <c r="AL117" i="78" s="1"/>
  <c r="T150" i="79"/>
  <c r="U150" i="79" s="1"/>
  <c r="V150" i="79" s="1"/>
  <c r="T95" i="75"/>
  <c r="U95" i="75" s="1"/>
  <c r="V95" i="75" s="1"/>
  <c r="AF172" i="83"/>
  <c r="AG172" i="83" s="1"/>
  <c r="AH172" i="83" s="1"/>
  <c r="AF104" i="79"/>
  <c r="AG104" i="79" s="1"/>
  <c r="AH104" i="79" s="1"/>
  <c r="AB100" i="76"/>
  <c r="AC100" i="76" s="1"/>
  <c r="AD100" i="76" s="1"/>
  <c r="T135" i="76"/>
  <c r="U135" i="76" s="1"/>
  <c r="V135" i="76" s="1"/>
  <c r="L127" i="83"/>
  <c r="M127" i="83" s="1"/>
  <c r="N127" i="83" s="1"/>
  <c r="T115" i="79"/>
  <c r="U115" i="79" s="1"/>
  <c r="V115" i="79" s="1"/>
  <c r="AF174" i="79"/>
  <c r="AG174" i="79" s="1"/>
  <c r="AH174" i="79" s="1"/>
  <c r="X135" i="79"/>
  <c r="Y135" i="79" s="1"/>
  <c r="Z135" i="79" s="1"/>
  <c r="AF117" i="79"/>
  <c r="AG117" i="79" s="1"/>
  <c r="AH117" i="79" s="1"/>
  <c r="AJ159" i="78"/>
  <c r="AK159" i="78" s="1"/>
  <c r="AL159" i="78" s="1"/>
  <c r="AB141" i="81"/>
  <c r="AC141" i="81" s="1"/>
  <c r="AD141" i="81" s="1"/>
  <c r="AB137" i="79"/>
  <c r="AC137" i="79" s="1"/>
  <c r="AD137" i="79" s="1"/>
  <c r="T110" i="76"/>
  <c r="U110" i="76" s="1"/>
  <c r="V110" i="76" s="1"/>
  <c r="AF142" i="75"/>
  <c r="AG142" i="75" s="1"/>
  <c r="AH142" i="75" s="1"/>
  <c r="X113" i="76"/>
  <c r="Y113" i="76" s="1"/>
  <c r="Z113" i="76" s="1"/>
  <c r="L155" i="82"/>
  <c r="M155" i="82" s="1"/>
  <c r="N155" i="82" s="1"/>
  <c r="T131" i="83"/>
  <c r="U131" i="83" s="1"/>
  <c r="V131" i="83" s="1"/>
  <c r="AN104" i="75"/>
  <c r="L132" i="83"/>
  <c r="M132" i="83" s="1"/>
  <c r="N132" i="83" s="1"/>
  <c r="AF111" i="75"/>
  <c r="AG111" i="75" s="1"/>
  <c r="AH111" i="75" s="1"/>
  <c r="L153" i="82"/>
  <c r="M153" i="82" s="1"/>
  <c r="N153" i="82" s="1"/>
  <c r="P98" i="79"/>
  <c r="Q98" i="79" s="1"/>
  <c r="R98" i="79" s="1"/>
  <c r="AF128" i="79"/>
  <c r="AG128" i="79" s="1"/>
  <c r="AH128" i="79" s="1"/>
  <c r="L130" i="83"/>
  <c r="M130" i="83" s="1"/>
  <c r="N130" i="83" s="1"/>
  <c r="X153" i="79"/>
  <c r="Y153" i="79" s="1"/>
  <c r="Z153" i="79" s="1"/>
  <c r="P164" i="83"/>
  <c r="Q164" i="83" s="1"/>
  <c r="R164" i="83" s="1"/>
  <c r="AN179" i="75"/>
  <c r="T159" i="76"/>
  <c r="U159" i="76" s="1"/>
  <c r="V159" i="76" s="1"/>
  <c r="AB95" i="79"/>
  <c r="AC95" i="79" s="1"/>
  <c r="AF116" i="79"/>
  <c r="AG116" i="79" s="1"/>
  <c r="AH116" i="79" s="1"/>
  <c r="AF144" i="76"/>
  <c r="AG144" i="76" s="1"/>
  <c r="AH144" i="76" s="1"/>
  <c r="AB178" i="77"/>
  <c r="AC178" i="77" s="1"/>
  <c r="AD178" i="77" s="1"/>
  <c r="L108" i="83"/>
  <c r="M108" i="83" s="1"/>
  <c r="N108" i="83" s="1"/>
  <c r="T109" i="78"/>
  <c r="U109" i="78" s="1"/>
  <c r="V109" i="78" s="1"/>
  <c r="T133" i="83"/>
  <c r="U133" i="83" s="1"/>
  <c r="V133" i="83" s="1"/>
  <c r="T102" i="82"/>
  <c r="U102" i="82" s="1"/>
  <c r="V102" i="82" s="1"/>
  <c r="P118" i="83"/>
  <c r="Q118" i="83" s="1"/>
  <c r="R118" i="83" s="1"/>
  <c r="AN100" i="75"/>
  <c r="AJ127" i="78"/>
  <c r="AK127" i="78" s="1"/>
  <c r="AL127" i="78" s="1"/>
  <c r="X108" i="79"/>
  <c r="Y108" i="79" s="1"/>
  <c r="Z108" i="79" s="1"/>
  <c r="P157" i="83"/>
  <c r="Q157" i="83" s="1"/>
  <c r="R157" i="83" s="1"/>
  <c r="P124" i="83"/>
  <c r="Q124" i="83" s="1"/>
  <c r="R124" i="83" s="1"/>
  <c r="AF139" i="79"/>
  <c r="AG139" i="79" s="1"/>
  <c r="AH139" i="79" s="1"/>
  <c r="T155" i="76"/>
  <c r="U155" i="76" s="1"/>
  <c r="V155" i="76" s="1"/>
  <c r="AB108" i="81"/>
  <c r="AC108" i="81" s="1"/>
  <c r="AD108" i="81" s="1"/>
  <c r="X175" i="76"/>
  <c r="Y175" i="76" s="1"/>
  <c r="Z175" i="76" s="1"/>
  <c r="T161" i="76"/>
  <c r="U161" i="76" s="1"/>
  <c r="V161" i="76" s="1"/>
  <c r="AF168" i="79"/>
  <c r="AG168" i="79" s="1"/>
  <c r="AH168" i="79" s="1"/>
  <c r="T163" i="78"/>
  <c r="U163" i="78" s="1"/>
  <c r="V163" i="78" s="1"/>
  <c r="T107" i="79"/>
  <c r="U107" i="79" s="1"/>
  <c r="V107" i="79" s="1"/>
  <c r="T134" i="78"/>
  <c r="U134" i="78" s="1"/>
  <c r="V134" i="78" s="1"/>
  <c r="X165" i="76"/>
  <c r="Y165" i="76" s="1"/>
  <c r="Z165" i="76" s="1"/>
  <c r="L127" i="79"/>
  <c r="M127" i="79" s="1"/>
  <c r="N127" i="79" s="1"/>
  <c r="T132" i="78"/>
  <c r="U132" i="78" s="1"/>
  <c r="V132" i="78" s="1"/>
  <c r="X96" i="76"/>
  <c r="Y96" i="76" s="1"/>
  <c r="Z96" i="76" s="1"/>
  <c r="T122" i="75"/>
  <c r="U122" i="75" s="1"/>
  <c r="V122" i="75" s="1"/>
  <c r="AB132" i="77"/>
  <c r="AC132" i="77" s="1"/>
  <c r="AD132" i="77" s="1"/>
  <c r="AB95" i="83"/>
  <c r="AC95" i="83" s="1"/>
  <c r="AD95" i="83" s="1"/>
  <c r="AF176" i="79"/>
  <c r="AG176" i="79" s="1"/>
  <c r="AH176" i="79" s="1"/>
  <c r="AF118" i="76"/>
  <c r="AG118" i="76" s="1"/>
  <c r="AH118" i="76" s="1"/>
  <c r="L167" i="83"/>
  <c r="M167" i="83" s="1"/>
  <c r="N167" i="83" s="1"/>
  <c r="L119" i="79"/>
  <c r="M119" i="79" s="1"/>
  <c r="N119" i="79" s="1"/>
  <c r="P162" i="83"/>
  <c r="Q162" i="83" s="1"/>
  <c r="R162" i="83" s="1"/>
  <c r="L99" i="76"/>
  <c r="M99" i="76" s="1"/>
  <c r="N99" i="76" s="1"/>
  <c r="AN128" i="75"/>
  <c r="AB117" i="77"/>
  <c r="AC117" i="77" s="1"/>
  <c r="AD117" i="77" s="1"/>
  <c r="X175" i="79"/>
  <c r="Y175" i="79" s="1"/>
  <c r="Z175" i="79" s="1"/>
  <c r="T155" i="79"/>
  <c r="U155" i="79" s="1"/>
  <c r="V155" i="79" s="1"/>
  <c r="AB164" i="77"/>
  <c r="AC164" i="77" s="1"/>
  <c r="AD164" i="77" s="1"/>
  <c r="AF167" i="76"/>
  <c r="AG167" i="76" s="1"/>
  <c r="AH167" i="76" s="1"/>
  <c r="X125" i="76"/>
  <c r="Y125" i="76" s="1"/>
  <c r="Z125" i="76" s="1"/>
  <c r="T117" i="75"/>
  <c r="U117" i="75" s="1"/>
  <c r="V117" i="75" s="1"/>
  <c r="AN108" i="75"/>
  <c r="L151" i="82"/>
  <c r="M151" i="82" s="1"/>
  <c r="N151" i="82" s="1"/>
  <c r="T143" i="83"/>
  <c r="U143" i="83" s="1"/>
  <c r="V143" i="83" s="1"/>
  <c r="T99" i="79"/>
  <c r="U99" i="79" s="1"/>
  <c r="V99" i="79" s="1"/>
  <c r="L141" i="83"/>
  <c r="M141" i="83" s="1"/>
  <c r="N141" i="83" s="1"/>
  <c r="AJ101" i="78"/>
  <c r="AK101" i="78" s="1"/>
  <c r="AL101" i="78" s="1"/>
  <c r="P176" i="81"/>
  <c r="Q176" i="81" s="1"/>
  <c r="R176" i="81" s="1"/>
  <c r="T169" i="78"/>
  <c r="U169" i="78" s="1"/>
  <c r="V169" i="78" s="1"/>
  <c r="X103" i="76"/>
  <c r="Y103" i="76" s="1"/>
  <c r="Z103" i="76" s="1"/>
  <c r="AJ170" i="81"/>
  <c r="AK170" i="81" s="1"/>
  <c r="AL170" i="81" s="1"/>
  <c r="T139" i="75"/>
  <c r="U139" i="75" s="1"/>
  <c r="V139" i="75" s="1"/>
  <c r="T118" i="75"/>
  <c r="U118" i="75" s="1"/>
  <c r="V118" i="75" s="1"/>
  <c r="L97" i="76"/>
  <c r="M97" i="76" s="1"/>
  <c r="N97" i="76" s="1"/>
  <c r="AB168" i="81"/>
  <c r="AC168" i="81" s="1"/>
  <c r="AD168" i="81" s="1"/>
  <c r="T98" i="77"/>
  <c r="AF134" i="79"/>
  <c r="AG134" i="79" s="1"/>
  <c r="AH134" i="79" s="1"/>
  <c r="X117" i="76"/>
  <c r="Y117" i="76" s="1"/>
  <c r="Z117" i="76" s="1"/>
  <c r="X123" i="76"/>
  <c r="Y123" i="76" s="1"/>
  <c r="Z123" i="76" s="1"/>
  <c r="AB167" i="81"/>
  <c r="AC167" i="81" s="1"/>
  <c r="AD167" i="81" s="1"/>
  <c r="T129" i="76"/>
  <c r="U129" i="76" s="1"/>
  <c r="V129" i="76" s="1"/>
  <c r="AB115" i="83"/>
  <c r="AC115" i="83" s="1"/>
  <c r="AD115" i="83" s="1"/>
  <c r="L129" i="82"/>
  <c r="M129" i="82" s="1"/>
  <c r="N129" i="82" s="1"/>
  <c r="T139" i="76"/>
  <c r="U139" i="76" s="1"/>
  <c r="V139" i="76" s="1"/>
  <c r="X157" i="77"/>
  <c r="Y157" i="77" s="1"/>
  <c r="Z157" i="77" s="1"/>
  <c r="T105" i="83"/>
  <c r="U105" i="83" s="1"/>
  <c r="V105" i="83" s="1"/>
  <c r="P154" i="83"/>
  <c r="Q154" i="83" s="1"/>
  <c r="R154" i="83" s="1"/>
  <c r="AB135" i="81"/>
  <c r="AC135" i="81" s="1"/>
  <c r="AD135" i="81" s="1"/>
  <c r="X156" i="76"/>
  <c r="Y156" i="76" s="1"/>
  <c r="Z156" i="76" s="1"/>
  <c r="T165" i="75"/>
  <c r="U165" i="75" s="1"/>
  <c r="V165" i="75" s="1"/>
  <c r="AB170" i="79"/>
  <c r="AC170" i="79" s="1"/>
  <c r="AD170" i="79" s="1"/>
  <c r="L166" i="79"/>
  <c r="M166" i="79" s="1"/>
  <c r="N166" i="79" s="1"/>
  <c r="T178" i="82"/>
  <c r="U178" i="82" s="1"/>
  <c r="V178" i="82" s="1"/>
  <c r="AJ162" i="78"/>
  <c r="AK162" i="78" s="1"/>
  <c r="AL162" i="78" s="1"/>
  <c r="X124" i="79"/>
  <c r="Y124" i="79" s="1"/>
  <c r="Z124" i="79" s="1"/>
  <c r="AF119" i="83"/>
  <c r="AG119" i="83" s="1"/>
  <c r="AH119" i="83" s="1"/>
  <c r="T168" i="82"/>
  <c r="U168" i="82" s="1"/>
  <c r="V168" i="82" s="1"/>
  <c r="L99" i="78"/>
  <c r="M99" i="78" s="1"/>
  <c r="N99" i="78" s="1"/>
  <c r="T108" i="78"/>
  <c r="U108" i="78" s="1"/>
  <c r="V108" i="78" s="1"/>
  <c r="T140" i="83"/>
  <c r="U140" i="83" s="1"/>
  <c r="V140" i="83" s="1"/>
  <c r="L122" i="79"/>
  <c r="M122" i="79" s="1"/>
  <c r="N122" i="79" s="1"/>
  <c r="AF114" i="83"/>
  <c r="AG114" i="83" s="1"/>
  <c r="AH114" i="83" s="1"/>
  <c r="AJ100" i="78"/>
  <c r="AK100" i="78" s="1"/>
  <c r="AL100" i="78" s="1"/>
  <c r="AF166" i="75"/>
  <c r="AG166" i="75" s="1"/>
  <c r="AH166" i="75" s="1"/>
  <c r="T154" i="75"/>
  <c r="U154" i="75" s="1"/>
  <c r="V154" i="75" s="1"/>
  <c r="AB149" i="81"/>
  <c r="AC149" i="81" s="1"/>
  <c r="AD149" i="81" s="1"/>
  <c r="AB175" i="77"/>
  <c r="AC175" i="77" s="1"/>
  <c r="AD175" i="77" s="1"/>
  <c r="L132" i="79"/>
  <c r="M132" i="79" s="1"/>
  <c r="N132" i="79" s="1"/>
  <c r="T147" i="82"/>
  <c r="U147" i="82" s="1"/>
  <c r="V147" i="82" s="1"/>
  <c r="AB95" i="76"/>
  <c r="AC95" i="76" s="1"/>
  <c r="AD95" i="76" s="1"/>
  <c r="AF115" i="81"/>
  <c r="AG115" i="81" s="1"/>
  <c r="AH115" i="81" s="1"/>
  <c r="T135" i="83"/>
  <c r="U135" i="83" s="1"/>
  <c r="V135" i="83" s="1"/>
  <c r="AB138" i="79"/>
  <c r="AC138" i="79" s="1"/>
  <c r="AD138" i="79" s="1"/>
  <c r="AF134" i="76"/>
  <c r="AG134" i="76" s="1"/>
  <c r="AH134" i="76" s="1"/>
  <c r="AB166" i="77"/>
  <c r="AC166" i="77" s="1"/>
  <c r="AD166" i="77" s="1"/>
  <c r="P106" i="81"/>
  <c r="Q106" i="81" s="1"/>
  <c r="R106" i="81" s="1"/>
  <c r="AB122" i="81"/>
  <c r="AC122" i="81" s="1"/>
  <c r="AD122" i="81" s="1"/>
  <c r="X114" i="76"/>
  <c r="Y114" i="76" s="1"/>
  <c r="Z114" i="76" s="1"/>
  <c r="T149" i="79"/>
  <c r="U149" i="79" s="1"/>
  <c r="V149" i="79" s="1"/>
  <c r="AB156" i="77"/>
  <c r="AC156" i="77" s="1"/>
  <c r="AD156" i="77" s="1"/>
  <c r="P83" i="75"/>
  <c r="Q83" i="75" s="1"/>
  <c r="R83" i="75" s="1"/>
  <c r="AJ83" i="75"/>
  <c r="AK83" i="75" s="1"/>
  <c r="AL83" i="75" s="1"/>
  <c r="AF136" i="75"/>
  <c r="AG136" i="75" s="1"/>
  <c r="AH136" i="75" s="1"/>
  <c r="T97" i="82"/>
  <c r="U97" i="82" s="1"/>
  <c r="V97" i="82" s="1"/>
  <c r="L116" i="83"/>
  <c r="M116" i="83" s="1"/>
  <c r="N116" i="83" s="1"/>
  <c r="T144" i="77"/>
  <c r="U144" i="77" s="1"/>
  <c r="V144" i="77" s="1"/>
  <c r="T103" i="83"/>
  <c r="U103" i="83" s="1"/>
  <c r="V103" i="83" s="1"/>
  <c r="AB153" i="77"/>
  <c r="AC153" i="77" s="1"/>
  <c r="AD153" i="77" s="1"/>
  <c r="AF97" i="78"/>
  <c r="AG97" i="78" s="1"/>
  <c r="AH97" i="78" s="1"/>
  <c r="AB143" i="77"/>
  <c r="AC143" i="77" s="1"/>
  <c r="AD143" i="77" s="1"/>
  <c r="AF157" i="76"/>
  <c r="AG157" i="76" s="1"/>
  <c r="AH157" i="76" s="1"/>
  <c r="AF160" i="75"/>
  <c r="AG160" i="75" s="1"/>
  <c r="AH160" i="75" s="1"/>
  <c r="AB102" i="81"/>
  <c r="AC102" i="81" s="1"/>
  <c r="AD102" i="81" s="1"/>
  <c r="L174" i="83"/>
  <c r="M174" i="83" s="1"/>
  <c r="N174" i="83" s="1"/>
  <c r="AB129" i="77"/>
  <c r="AC129" i="77" s="1"/>
  <c r="AD129" i="77" s="1"/>
  <c r="T161" i="75"/>
  <c r="U161" i="75" s="1"/>
  <c r="V161" i="75" s="1"/>
  <c r="P100" i="82"/>
  <c r="Q100" i="82" s="1"/>
  <c r="R100" i="82" s="1"/>
  <c r="L148" i="82"/>
  <c r="M148" i="82" s="1"/>
  <c r="N148" i="82" s="1"/>
  <c r="L161" i="83"/>
  <c r="M161" i="83" s="1"/>
  <c r="N161" i="83" s="1"/>
  <c r="AJ144" i="78"/>
  <c r="AK144" i="78" s="1"/>
  <c r="AL144" i="78" s="1"/>
  <c r="P149" i="77"/>
  <c r="Q149" i="77" s="1"/>
  <c r="R149" i="77" s="1"/>
  <c r="L154" i="79"/>
  <c r="M154" i="79" s="1"/>
  <c r="N154" i="79" s="1"/>
  <c r="X98" i="76"/>
  <c r="Y98" i="76" s="1"/>
  <c r="Z98" i="76" s="1"/>
  <c r="AF120" i="81"/>
  <c r="AG120" i="81" s="1"/>
  <c r="AH120" i="81" s="1"/>
  <c r="P128" i="83"/>
  <c r="Q128" i="83" s="1"/>
  <c r="R128" i="83" s="1"/>
  <c r="X97" i="75"/>
  <c r="Y97" i="75" s="1"/>
  <c r="Z97" i="75" s="1"/>
  <c r="T143" i="76"/>
  <c r="U143" i="76" s="1"/>
  <c r="V143" i="76" s="1"/>
  <c r="AF103" i="81"/>
  <c r="AG103" i="81" s="1"/>
  <c r="AH103" i="81" s="1"/>
  <c r="AB119" i="77"/>
  <c r="AC119" i="77" s="1"/>
  <c r="AD119" i="77" s="1"/>
  <c r="X159" i="79"/>
  <c r="Y159" i="79" s="1"/>
  <c r="Z159" i="79" s="1"/>
  <c r="AF152" i="83"/>
  <c r="AG152" i="83" s="1"/>
  <c r="AH152" i="83" s="1"/>
  <c r="L106" i="79"/>
  <c r="M106" i="79" s="1"/>
  <c r="N106" i="79" s="1"/>
  <c r="L166" i="76"/>
  <c r="M166" i="76" s="1"/>
  <c r="N166" i="76" s="1"/>
  <c r="T172" i="78"/>
  <c r="U172" i="78" s="1"/>
  <c r="V172" i="78" s="1"/>
  <c r="T140" i="79"/>
  <c r="U140" i="79" s="1"/>
  <c r="V140" i="79" s="1"/>
  <c r="X134" i="77"/>
  <c r="Y134" i="77" s="1"/>
  <c r="Z134" i="77" s="1"/>
  <c r="X164" i="76"/>
  <c r="Y164" i="76" s="1"/>
  <c r="Z164" i="76" s="1"/>
  <c r="T106" i="75"/>
  <c r="U106" i="75" s="1"/>
  <c r="V106" i="75" s="1"/>
  <c r="T117" i="78"/>
  <c r="U117" i="78" s="1"/>
  <c r="V117" i="78" s="1"/>
  <c r="AF150" i="79"/>
  <c r="AG150" i="79" s="1"/>
  <c r="AH150" i="79" s="1"/>
  <c r="T172" i="83"/>
  <c r="U172" i="83" s="1"/>
  <c r="V172" i="83" s="1"/>
  <c r="AB104" i="79"/>
  <c r="AC104" i="79" s="1"/>
  <c r="AD104" i="79" s="1"/>
  <c r="T100" i="76"/>
  <c r="U100" i="76" s="1"/>
  <c r="V100" i="76" s="1"/>
  <c r="AF105" i="81"/>
  <c r="AG105" i="81" s="1"/>
  <c r="AH105" i="81" s="1"/>
  <c r="AF135" i="76"/>
  <c r="AG135" i="76" s="1"/>
  <c r="AH135" i="76" s="1"/>
  <c r="AN102" i="75"/>
  <c r="P127" i="83"/>
  <c r="Q127" i="83" s="1"/>
  <c r="R127" i="83" s="1"/>
  <c r="P123" i="77"/>
  <c r="Q123" i="77" s="1"/>
  <c r="R123" i="77" s="1"/>
  <c r="L115" i="79"/>
  <c r="M115" i="79" s="1"/>
  <c r="N115" i="79" s="1"/>
  <c r="L137" i="83"/>
  <c r="M137" i="83" s="1"/>
  <c r="N137" i="83" s="1"/>
  <c r="AJ79" i="75"/>
  <c r="AK79" i="75" s="1"/>
  <c r="AL79" i="75" s="1"/>
  <c r="P79" i="75"/>
  <c r="Q79" i="75" s="1"/>
  <c r="R79" i="75" s="1"/>
  <c r="L174" i="79"/>
  <c r="M174" i="79" s="1"/>
  <c r="N174" i="79" s="1"/>
  <c r="L131" i="76"/>
  <c r="M131" i="76" s="1"/>
  <c r="N131" i="76" s="1"/>
  <c r="AF135" i="79"/>
  <c r="AG135" i="79" s="1"/>
  <c r="AH135" i="79" s="1"/>
  <c r="AB117" i="79"/>
  <c r="AC117" i="79" s="1"/>
  <c r="AD117" i="79" s="1"/>
  <c r="AF118" i="79"/>
  <c r="AG118" i="79" s="1"/>
  <c r="AH118" i="79" s="1"/>
  <c r="L137" i="79"/>
  <c r="M137" i="79" s="1"/>
  <c r="N137" i="79" s="1"/>
  <c r="T177" i="82"/>
  <c r="U177" i="82" s="1"/>
  <c r="V177" i="82" s="1"/>
  <c r="L155" i="77"/>
  <c r="M155" i="77" s="1"/>
  <c r="N155" i="77" s="1"/>
  <c r="T133" i="75"/>
  <c r="U133" i="75" s="1"/>
  <c r="V133" i="75" s="1"/>
  <c r="T164" i="82"/>
  <c r="U164" i="82" s="1"/>
  <c r="V164" i="82" s="1"/>
  <c r="AF132" i="83"/>
  <c r="AG132" i="83" s="1"/>
  <c r="AH132" i="83" s="1"/>
  <c r="P139" i="83"/>
  <c r="Q139" i="83" s="1"/>
  <c r="R139" i="83" s="1"/>
  <c r="L136" i="77"/>
  <c r="M136" i="77" s="1"/>
  <c r="N136" i="77" s="1"/>
  <c r="AF146" i="76"/>
  <c r="AG146" i="76" s="1"/>
  <c r="AH146" i="76" s="1"/>
  <c r="AB159" i="81"/>
  <c r="AC159" i="81" s="1"/>
  <c r="AD159" i="81" s="1"/>
  <c r="L122" i="77"/>
  <c r="M122" i="77" s="1"/>
  <c r="N122" i="77" s="1"/>
  <c r="AB164" i="83"/>
  <c r="AC164" i="83" s="1"/>
  <c r="AD164" i="83" s="1"/>
  <c r="L173" i="83"/>
  <c r="M173" i="83" s="1"/>
  <c r="N173" i="83" s="1"/>
  <c r="AF95" i="79"/>
  <c r="AG95" i="79" s="1"/>
  <c r="AB116" i="79"/>
  <c r="AC116" i="79" s="1"/>
  <c r="AD116" i="79" s="1"/>
  <c r="L144" i="76"/>
  <c r="M144" i="76" s="1"/>
  <c r="N144" i="76" s="1"/>
  <c r="T108" i="83"/>
  <c r="U108" i="83" s="1"/>
  <c r="V108" i="83" s="1"/>
  <c r="AJ104" i="78"/>
  <c r="AK104" i="78" s="1"/>
  <c r="AL104" i="78" s="1"/>
  <c r="AJ174" i="78"/>
  <c r="AK174" i="78" s="1"/>
  <c r="AL174" i="78" s="1"/>
  <c r="L133" i="83"/>
  <c r="M133" i="83" s="1"/>
  <c r="N133" i="83" s="1"/>
  <c r="T122" i="78"/>
  <c r="U122" i="78" s="1"/>
  <c r="V122" i="78" s="1"/>
  <c r="T153" i="76"/>
  <c r="U153" i="76" s="1"/>
  <c r="V153" i="76" s="1"/>
  <c r="P103" i="77"/>
  <c r="Q103" i="77" s="1"/>
  <c r="R103" i="77" s="1"/>
  <c r="AB118" i="83"/>
  <c r="AC118" i="83" s="1"/>
  <c r="AD118" i="83" s="1"/>
  <c r="L100" i="75"/>
  <c r="M100" i="75" s="1"/>
  <c r="N100" i="75" s="1"/>
  <c r="AF119" i="81"/>
  <c r="AG119" i="81" s="1"/>
  <c r="AH119" i="81" s="1"/>
  <c r="T127" i="78"/>
  <c r="U127" i="78" s="1"/>
  <c r="V127" i="78" s="1"/>
  <c r="T141" i="76"/>
  <c r="U141" i="76" s="1"/>
  <c r="V141" i="76" s="1"/>
  <c r="T108" i="79"/>
  <c r="U108" i="79" s="1"/>
  <c r="V108" i="79" s="1"/>
  <c r="T157" i="83"/>
  <c r="U157" i="83" s="1"/>
  <c r="V157" i="83" s="1"/>
  <c r="P126" i="83"/>
  <c r="Q126" i="83" s="1"/>
  <c r="R126" i="83" s="1"/>
  <c r="X172" i="76"/>
  <c r="Y172" i="76" s="1"/>
  <c r="Z172" i="76" s="1"/>
  <c r="AJ96" i="78"/>
  <c r="AK96" i="78" s="1"/>
  <c r="AL96" i="78" s="1"/>
  <c r="T119" i="76"/>
  <c r="U119" i="76" s="1"/>
  <c r="V119" i="76" s="1"/>
  <c r="T115" i="75"/>
  <c r="U115" i="75" s="1"/>
  <c r="V115" i="75" s="1"/>
  <c r="AB168" i="79"/>
  <c r="AC168" i="79" s="1"/>
  <c r="AD168" i="79" s="1"/>
  <c r="X162" i="77"/>
  <c r="Y162" i="77" s="1"/>
  <c r="Z162" i="77" s="1"/>
  <c r="AJ132" i="78"/>
  <c r="AK132" i="78" s="1"/>
  <c r="AL132" i="78" s="1"/>
  <c r="P96" i="76"/>
  <c r="Q96" i="76" s="1"/>
  <c r="R96" i="76" s="1"/>
  <c r="AJ118" i="78"/>
  <c r="AK118" i="78" s="1"/>
  <c r="AL118" i="78" s="1"/>
  <c r="AB137" i="77"/>
  <c r="AC137" i="77" s="1"/>
  <c r="AD137" i="77" s="1"/>
  <c r="AN122" i="75"/>
  <c r="L95" i="83"/>
  <c r="M95" i="83" s="1"/>
  <c r="N95" i="83" s="1"/>
  <c r="T167" i="83"/>
  <c r="U167" i="83" s="1"/>
  <c r="V167" i="83" s="1"/>
  <c r="AB99" i="76"/>
  <c r="AC99" i="76" s="1"/>
  <c r="AD99" i="76" s="1"/>
  <c r="X115" i="76"/>
  <c r="Y115" i="76" s="1"/>
  <c r="Z115" i="76" s="1"/>
  <c r="T161" i="82"/>
  <c r="U161" i="82" s="1"/>
  <c r="V161" i="82" s="1"/>
  <c r="L134" i="83"/>
  <c r="M134" i="83" s="1"/>
  <c r="N134" i="83" s="1"/>
  <c r="AF155" i="79"/>
  <c r="AG155" i="79" s="1"/>
  <c r="AH155" i="79" s="1"/>
  <c r="X167" i="76"/>
  <c r="Y167" i="76" s="1"/>
  <c r="Z167" i="76" s="1"/>
  <c r="AB142" i="82"/>
  <c r="AC142" i="82" s="1"/>
  <c r="AD142" i="82" s="1"/>
  <c r="L143" i="83"/>
  <c r="M143" i="83" s="1"/>
  <c r="N143" i="83" s="1"/>
  <c r="AF102" i="76"/>
  <c r="AG102" i="76" s="1"/>
  <c r="AH102" i="76" s="1"/>
  <c r="L130" i="75"/>
  <c r="M130" i="75" s="1"/>
  <c r="N130" i="75" s="1"/>
  <c r="L99" i="79"/>
  <c r="M99" i="79" s="1"/>
  <c r="N99" i="79" s="1"/>
  <c r="P141" i="83"/>
  <c r="Q141" i="83" s="1"/>
  <c r="R141" i="83" s="1"/>
  <c r="AB129" i="81"/>
  <c r="AC129" i="81" s="1"/>
  <c r="AD129" i="81" s="1"/>
  <c r="T112" i="78"/>
  <c r="U112" i="78" s="1"/>
  <c r="V112" i="78" s="1"/>
  <c r="T101" i="78"/>
  <c r="U101" i="78" s="1"/>
  <c r="V101" i="78" s="1"/>
  <c r="P175" i="77"/>
  <c r="Q175" i="77" s="1"/>
  <c r="R175" i="77" s="1"/>
  <c r="I201" i="77"/>
  <c r="I206" i="77" s="1"/>
  <c r="P99" i="82"/>
  <c r="Q99" i="82" s="1"/>
  <c r="R99" i="82" s="1"/>
  <c r="T130" i="82"/>
  <c r="U130" i="82" s="1"/>
  <c r="V130" i="82" s="1"/>
  <c r="AF103" i="76"/>
  <c r="AG103" i="76" s="1"/>
  <c r="AH103" i="76" s="1"/>
  <c r="AF122" i="76"/>
  <c r="AG122" i="76" s="1"/>
  <c r="AH122" i="76" s="1"/>
  <c r="AF130" i="79"/>
  <c r="AG130" i="79" s="1"/>
  <c r="AH130" i="79" s="1"/>
  <c r="AF168" i="81"/>
  <c r="AG168" i="81" s="1"/>
  <c r="AH168" i="81" s="1"/>
  <c r="AF98" i="77"/>
  <c r="AG98" i="77" s="1"/>
  <c r="AH98" i="77" s="1"/>
  <c r="AF117" i="76"/>
  <c r="AG117" i="76" s="1"/>
  <c r="AH117" i="76" s="1"/>
  <c r="T115" i="83"/>
  <c r="U115" i="83" s="1"/>
  <c r="V115" i="83" s="1"/>
  <c r="T129" i="82"/>
  <c r="U129" i="82" s="1"/>
  <c r="V129" i="82" s="1"/>
  <c r="L106" i="82"/>
  <c r="M106" i="82" s="1"/>
  <c r="N106" i="82" s="1"/>
  <c r="X139" i="76"/>
  <c r="Y139" i="76" s="1"/>
  <c r="Z139" i="76" s="1"/>
  <c r="T168" i="75"/>
  <c r="U168" i="75" s="1"/>
  <c r="V168" i="75" s="1"/>
  <c r="T157" i="77"/>
  <c r="U157" i="77" s="1"/>
  <c r="V157" i="77" s="1"/>
  <c r="T170" i="82"/>
  <c r="U170" i="82" s="1"/>
  <c r="V170" i="82" s="1"/>
  <c r="AF156" i="76"/>
  <c r="AG156" i="76" s="1"/>
  <c r="AH156" i="76" s="1"/>
  <c r="AJ121" i="78"/>
  <c r="AK121" i="78" s="1"/>
  <c r="AL121" i="78" s="1"/>
  <c r="AF124" i="76"/>
  <c r="AG124" i="76" s="1"/>
  <c r="AH124" i="76" s="1"/>
  <c r="T124" i="79"/>
  <c r="U124" i="79" s="1"/>
  <c r="V124" i="79" s="1"/>
  <c r="AB112" i="77"/>
  <c r="AC112" i="77" s="1"/>
  <c r="AD112" i="77" s="1"/>
  <c r="T140" i="76"/>
  <c r="U140" i="76" s="1"/>
  <c r="V140" i="76" s="1"/>
  <c r="L139" i="82"/>
  <c r="M139" i="82" s="1"/>
  <c r="N139" i="82" s="1"/>
  <c r="T106" i="76"/>
  <c r="U106" i="76" s="1"/>
  <c r="V106" i="76" s="1"/>
  <c r="T122" i="79"/>
  <c r="U122" i="79" s="1"/>
  <c r="V122" i="79" s="1"/>
  <c r="P114" i="83"/>
  <c r="Q114" i="83" s="1"/>
  <c r="R114" i="83" s="1"/>
  <c r="L100" i="78"/>
  <c r="M100" i="78" s="1"/>
  <c r="N100" i="78" s="1"/>
  <c r="T166" i="75"/>
  <c r="U166" i="75" s="1"/>
  <c r="V166" i="75" s="1"/>
  <c r="AF165" i="81"/>
  <c r="AG165" i="81" s="1"/>
  <c r="AH165" i="81" s="1"/>
  <c r="AB161" i="77"/>
  <c r="AC161" i="77" s="1"/>
  <c r="AD161" i="77" s="1"/>
  <c r="AF161" i="79"/>
  <c r="AG161" i="79" s="1"/>
  <c r="AH161" i="79" s="1"/>
  <c r="L121" i="75"/>
  <c r="M121" i="75" s="1"/>
  <c r="N121" i="75" s="1"/>
  <c r="AB132" i="79"/>
  <c r="AC132" i="79" s="1"/>
  <c r="AD132" i="79" s="1"/>
  <c r="P176" i="83"/>
  <c r="Q176" i="83" s="1"/>
  <c r="R176" i="83" s="1"/>
  <c r="T109" i="83"/>
  <c r="U109" i="83" s="1"/>
  <c r="V109" i="83" s="1"/>
  <c r="T138" i="79"/>
  <c r="U138" i="79" s="1"/>
  <c r="V138" i="79" s="1"/>
  <c r="T162" i="79"/>
  <c r="U162" i="79" s="1"/>
  <c r="V162" i="79" s="1"/>
  <c r="L146" i="83"/>
  <c r="M146" i="83" s="1"/>
  <c r="N146" i="83" s="1"/>
  <c r="AB138" i="77"/>
  <c r="AC138" i="77" s="1"/>
  <c r="AD138" i="77" s="1"/>
  <c r="AF101" i="76"/>
  <c r="AG101" i="76" s="1"/>
  <c r="AH101" i="76" s="1"/>
  <c r="L95" i="78"/>
  <c r="M95" i="78" s="1"/>
  <c r="N95" i="78" s="1"/>
  <c r="T116" i="83"/>
  <c r="U116" i="83" s="1"/>
  <c r="V116" i="83" s="1"/>
  <c r="P103" i="83"/>
  <c r="Q103" i="83" s="1"/>
  <c r="R103" i="83" s="1"/>
  <c r="AN97" i="78"/>
  <c r="AO97" i="78" s="1"/>
  <c r="AP97" i="78" s="1"/>
  <c r="X100" i="83"/>
  <c r="Y100" i="83" s="1"/>
  <c r="Z100" i="83" s="1"/>
  <c r="AF128" i="81"/>
  <c r="AG128" i="81" s="1"/>
  <c r="AH128" i="81" s="1"/>
  <c r="L96" i="82"/>
  <c r="M96" i="82" s="1"/>
  <c r="N96" i="82" s="1"/>
  <c r="AB168" i="77"/>
  <c r="AC168" i="77" s="1"/>
  <c r="AD168" i="77" s="1"/>
  <c r="AF104" i="83"/>
  <c r="AG104" i="83" s="1"/>
  <c r="AH104" i="83" s="1"/>
  <c r="L150" i="83"/>
  <c r="M150" i="83" s="1"/>
  <c r="N150" i="83" s="1"/>
  <c r="AF111" i="76"/>
  <c r="AG111" i="76" s="1"/>
  <c r="AH111" i="76" s="1"/>
  <c r="AN113" i="75"/>
  <c r="AB174" i="83"/>
  <c r="AC174" i="83" s="1"/>
  <c r="AD174" i="83" s="1"/>
  <c r="AJ140" i="78"/>
  <c r="AK140" i="78" s="1"/>
  <c r="AL140" i="78" s="1"/>
  <c r="P166" i="83"/>
  <c r="Q166" i="83" s="1"/>
  <c r="R166" i="83" s="1"/>
  <c r="T165" i="83"/>
  <c r="U165" i="83" s="1"/>
  <c r="V165" i="83" s="1"/>
  <c r="P158" i="83"/>
  <c r="Q158" i="83" s="1"/>
  <c r="R158" i="83" s="1"/>
  <c r="E218" i="77"/>
  <c r="E218" i="76"/>
  <c r="Z218" i="83"/>
  <c r="AO77" i="75"/>
  <c r="AN75" i="75"/>
  <c r="AG218" i="83"/>
  <c r="L219" i="82"/>
  <c r="S215" i="76"/>
  <c r="Z219" i="83"/>
  <c r="L219" i="77"/>
  <c r="L215" i="79"/>
  <c r="E219" i="77"/>
  <c r="S219" i="83"/>
  <c r="AG215" i="77"/>
  <c r="E219" i="76"/>
  <c r="E219" i="83"/>
  <c r="AG215" i="79"/>
  <c r="L219" i="81"/>
  <c r="AG215" i="81"/>
  <c r="AG219" i="77"/>
  <c r="BB215" i="78"/>
  <c r="Z215" i="81"/>
  <c r="S219" i="77"/>
  <c r="Z219" i="76"/>
  <c r="S219" i="75"/>
  <c r="E219" i="75"/>
  <c r="Z215" i="79"/>
  <c r="L215" i="83"/>
  <c r="S215" i="79"/>
  <c r="AN219" i="83"/>
  <c r="E215" i="81"/>
  <c r="AN219" i="76"/>
  <c r="E215" i="76"/>
  <c r="Z215" i="82"/>
  <c r="L215" i="76"/>
  <c r="AU215" i="78"/>
  <c r="E215" i="77"/>
  <c r="E215" i="79"/>
  <c r="S219" i="82"/>
  <c r="L215" i="81"/>
  <c r="L215" i="78"/>
  <c r="S215" i="81"/>
  <c r="AN215" i="79"/>
  <c r="Z215" i="83"/>
  <c r="Z215" i="76"/>
  <c r="AN215" i="81"/>
  <c r="AU215" i="81"/>
  <c r="AG215" i="76"/>
  <c r="AG219" i="75"/>
  <c r="AN85" i="75"/>
  <c r="AO85" i="75"/>
  <c r="AO155" i="75"/>
  <c r="AN155" i="75"/>
  <c r="AN92" i="75"/>
  <c r="AO92" i="75"/>
  <c r="AN90" i="75"/>
  <c r="AO90" i="75"/>
  <c r="Q98" i="81"/>
  <c r="AG95" i="81"/>
  <c r="AN166" i="75"/>
  <c r="AO166" i="75"/>
  <c r="AO152" i="75"/>
  <c r="AN152" i="75"/>
  <c r="M95" i="77"/>
  <c r="N95" i="77" s="1"/>
  <c r="AC98" i="78"/>
  <c r="AO110" i="75"/>
  <c r="AN110" i="75"/>
  <c r="AN84" i="75"/>
  <c r="AG219" i="78"/>
  <c r="AG219" i="82"/>
  <c r="Z218" i="78"/>
  <c r="Z219" i="78"/>
  <c r="Z95" i="77"/>
  <c r="R95" i="77"/>
  <c r="V95" i="77"/>
  <c r="AD95" i="77"/>
  <c r="R6" i="33"/>
  <c r="R7" i="33"/>
  <c r="R8" i="33"/>
  <c r="R9" i="33"/>
  <c r="R10" i="33"/>
  <c r="R11" i="33"/>
  <c r="R12" i="33"/>
  <c r="R13" i="33"/>
  <c r="R14" i="33"/>
  <c r="R15" i="33"/>
  <c r="R16" i="33"/>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J25" i="51"/>
  <c r="L25" i="51" s="1"/>
  <c r="L6" i="1"/>
  <c r="P102" i="1"/>
  <c r="P103" i="1"/>
  <c r="P104" i="1"/>
  <c r="P105" i="1"/>
  <c r="P101" i="1"/>
  <c r="O102" i="1"/>
  <c r="O103" i="1"/>
  <c r="O104" i="1"/>
  <c r="O105" i="1"/>
  <c r="O101" i="1"/>
  <c r="P97" i="1"/>
  <c r="P98" i="1"/>
  <c r="P99" i="1"/>
  <c r="P100" i="1"/>
  <c r="P96" i="1"/>
  <c r="O97" i="1"/>
  <c r="O98" i="1"/>
  <c r="O99" i="1"/>
  <c r="O100" i="1"/>
  <c r="L100" i="1" s="1"/>
  <c r="O96" i="1"/>
  <c r="P92" i="1"/>
  <c r="P93" i="1"/>
  <c r="P94" i="1"/>
  <c r="P95" i="1"/>
  <c r="P91" i="1"/>
  <c r="O92" i="1"/>
  <c r="O93" i="1"/>
  <c r="O94" i="1"/>
  <c r="O95" i="1"/>
  <c r="O91" i="1"/>
  <c r="Q91" i="1" s="1"/>
  <c r="L7" i="1"/>
  <c r="G5" i="44"/>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102" i="1"/>
  <c r="L106" i="1"/>
  <c r="AP180" i="81"/>
  <c r="Q207" i="75"/>
  <c r="Q206" i="82"/>
  <c r="I207" i="78"/>
  <c r="I206" i="78"/>
  <c r="O207" i="79"/>
  <c r="O206" i="79"/>
  <c r="K206" i="78"/>
  <c r="M206" i="81"/>
  <c r="M207" i="81"/>
  <c r="Q206" i="77"/>
  <c r="M206" i="75"/>
  <c r="M207" i="75"/>
  <c r="I206" i="76"/>
  <c r="I207" i="76"/>
  <c r="AC218" i="79"/>
  <c r="AC218" i="76"/>
  <c r="AQ215" i="83"/>
  <c r="K207" i="76"/>
  <c r="L66" i="83"/>
  <c r="R180" i="78"/>
  <c r="Q206" i="83"/>
  <c r="O206" i="81"/>
  <c r="M207" i="79"/>
  <c r="I66" i="75"/>
  <c r="H218" i="77"/>
  <c r="O219" i="77"/>
  <c r="X180" i="78"/>
  <c r="O206" i="78"/>
  <c r="AJ215" i="77"/>
  <c r="AC219" i="76"/>
  <c r="P180" i="79"/>
  <c r="AQ219" i="79"/>
  <c r="H218" i="75"/>
  <c r="Q207" i="81"/>
  <c r="U66" i="75"/>
  <c r="O206" i="77"/>
  <c r="AO180" i="81"/>
  <c r="AJ218" i="75"/>
  <c r="H219" i="83"/>
  <c r="I206" i="81"/>
  <c r="L180" i="81"/>
  <c r="M206" i="82"/>
  <c r="U207" i="78"/>
  <c r="AJ215" i="81"/>
  <c r="AC218" i="78"/>
  <c r="S207" i="81"/>
  <c r="H219" i="77"/>
  <c r="Q206" i="78"/>
  <c r="S206" i="81"/>
  <c r="V219" i="83"/>
  <c r="V219" i="75"/>
  <c r="V218" i="75"/>
  <c r="AJ219" i="75"/>
  <c r="AX215" i="81"/>
  <c r="Y180" i="83"/>
  <c r="AC215" i="75"/>
  <c r="AJ215" i="83"/>
  <c r="O207" i="76"/>
  <c r="G207" i="81"/>
  <c r="O207" i="81"/>
  <c r="G206" i="83"/>
  <c r="K206" i="82"/>
  <c r="S207" i="78"/>
  <c r="Q206" i="75"/>
  <c r="I207" i="83"/>
  <c r="F66" i="83"/>
  <c r="O66" i="78"/>
  <c r="G207" i="79"/>
  <c r="AJ219" i="78"/>
  <c r="M206" i="77"/>
  <c r="AC215" i="79"/>
  <c r="AF180" i="78"/>
  <c r="P180" i="81"/>
  <c r="AJ215" i="79"/>
  <c r="S252" i="77"/>
  <c r="AG180" i="78"/>
  <c r="K207" i="79"/>
  <c r="U206" i="81"/>
  <c r="H215" i="79"/>
  <c r="P180" i="77"/>
  <c r="M207" i="77"/>
  <c r="N180" i="83"/>
  <c r="AQ218" i="76"/>
  <c r="O215" i="82"/>
  <c r="G206" i="79"/>
  <c r="L66" i="78"/>
  <c r="S206" i="78"/>
  <c r="U66" i="78"/>
  <c r="K206" i="83"/>
  <c r="R66" i="75"/>
  <c r="AQ219" i="83"/>
  <c r="V215" i="76"/>
  <c r="O215" i="76"/>
  <c r="AC180" i="75"/>
  <c r="AC215" i="81"/>
  <c r="I206" i="82"/>
  <c r="O219" i="81"/>
  <c r="O219" i="82"/>
  <c r="V215" i="81"/>
  <c r="V219" i="77"/>
  <c r="P180" i="78"/>
  <c r="H219" i="76"/>
  <c r="AB180" i="78"/>
  <c r="V215" i="77"/>
  <c r="H215" i="82"/>
  <c r="Q207" i="77"/>
  <c r="Q206" i="79"/>
  <c r="L66" i="75"/>
  <c r="F66" i="78"/>
  <c r="U66" i="76"/>
  <c r="L66" i="82"/>
  <c r="H218" i="76"/>
  <c r="U206" i="78"/>
  <c r="O215" i="83"/>
  <c r="Q207" i="78"/>
  <c r="I206" i="75"/>
  <c r="AJ219" i="77"/>
  <c r="H215" i="76"/>
  <c r="AJ219" i="82"/>
  <c r="AN180" i="81"/>
  <c r="V218" i="79"/>
  <c r="Y180" i="75"/>
  <c r="Y180" i="78"/>
  <c r="AQ215" i="77"/>
  <c r="BE215" i="81"/>
  <c r="I206" i="83"/>
  <c r="AC218" i="83"/>
  <c r="O215" i="79"/>
  <c r="AQ219" i="76"/>
  <c r="O215" i="78"/>
  <c r="BE215" i="78"/>
  <c r="AC219" i="78"/>
  <c r="Q180" i="79"/>
  <c r="AC215" i="76"/>
  <c r="H215" i="81"/>
  <c r="AJ215" i="76"/>
  <c r="O215" i="81"/>
  <c r="AC219" i="83"/>
  <c r="Q180" i="78"/>
  <c r="I206" i="79"/>
  <c r="O207" i="83"/>
  <c r="Q180" i="77"/>
  <c r="V219" i="82"/>
  <c r="AC215" i="77"/>
  <c r="AJ215" i="82"/>
  <c r="N180" i="81"/>
  <c r="I66" i="77"/>
  <c r="R66" i="78"/>
  <c r="U66" i="82"/>
  <c r="G207" i="82"/>
  <c r="G206" i="82"/>
  <c r="Q206" i="81"/>
  <c r="F66" i="75"/>
  <c r="V218" i="77"/>
  <c r="AB180" i="75"/>
  <c r="AX215" i="78"/>
  <c r="M180" i="81"/>
  <c r="AC215" i="82"/>
  <c r="AQ215" i="79"/>
  <c r="I207" i="79"/>
  <c r="V215" i="79"/>
  <c r="AJ218" i="83"/>
  <c r="H219" i="75"/>
  <c r="AC215" i="83"/>
  <c r="H215" i="77"/>
  <c r="I207" i="75"/>
  <c r="U207" i="81"/>
  <c r="M207" i="82"/>
  <c r="AQ215" i="81"/>
  <c r="P180" i="76"/>
  <c r="X180" i="75"/>
  <c r="R180" i="76"/>
  <c r="AH180" i="82"/>
  <c r="Z180" i="78"/>
  <c r="Z180" i="77"/>
  <c r="N180" i="82"/>
  <c r="AD180" i="76"/>
  <c r="R180" i="77"/>
  <c r="AH180" i="77"/>
  <c r="V180" i="76"/>
  <c r="N180" i="77"/>
  <c r="Z180" i="81"/>
  <c r="AD180" i="82"/>
  <c r="AH180" i="78"/>
  <c r="R180" i="82"/>
  <c r="Z180" i="82"/>
  <c r="Z180" i="79"/>
  <c r="V180" i="78"/>
  <c r="Z180" i="75"/>
  <c r="AL180" i="81"/>
  <c r="N180" i="79"/>
  <c r="AN162" i="75" l="1"/>
  <c r="AN81" i="75"/>
  <c r="AN109" i="75"/>
  <c r="E218" i="81"/>
  <c r="L219" i="76"/>
  <c r="L218" i="76"/>
  <c r="Z219" i="75"/>
  <c r="Z218" i="75"/>
  <c r="AN218" i="77"/>
  <c r="AG218" i="82"/>
  <c r="Z219" i="81"/>
  <c r="Z218" i="81"/>
  <c r="S218" i="78"/>
  <c r="S219" i="78"/>
  <c r="AG218" i="79"/>
  <c r="AG219" i="79"/>
  <c r="AG256" i="79" s="1"/>
  <c r="L218" i="78"/>
  <c r="L219" i="78"/>
  <c r="AN219" i="82"/>
  <c r="AN218" i="82"/>
  <c r="AN219" i="75"/>
  <c r="AN78" i="75"/>
  <c r="AO78" i="75"/>
  <c r="E215" i="75"/>
  <c r="AN218" i="81"/>
  <c r="E218" i="82"/>
  <c r="E255" i="82" s="1"/>
  <c r="E219" i="82"/>
  <c r="E256" i="82" s="1"/>
  <c r="AN215" i="82"/>
  <c r="AG215" i="78"/>
  <c r="L215" i="77"/>
  <c r="L218" i="83"/>
  <c r="S215" i="82"/>
  <c r="S252" i="82" s="1"/>
  <c r="AN215" i="76"/>
  <c r="E215" i="78"/>
  <c r="E250" i="78" s="1"/>
  <c r="S215" i="75"/>
  <c r="AN218" i="79"/>
  <c r="AN219" i="77"/>
  <c r="AG215" i="75"/>
  <c r="S218" i="83"/>
  <c r="AN215" i="78"/>
  <c r="AU218" i="78"/>
  <c r="S215" i="78"/>
  <c r="E218" i="79"/>
  <c r="S219" i="79"/>
  <c r="L218" i="77"/>
  <c r="E219" i="79"/>
  <c r="Z215" i="78"/>
  <c r="E215" i="83"/>
  <c r="E252" i="83" s="1"/>
  <c r="L219" i="83"/>
  <c r="AN218" i="75"/>
  <c r="AU219" i="78"/>
  <c r="S218" i="82"/>
  <c r="E218" i="83"/>
  <c r="AG219" i="81"/>
  <c r="E219" i="81"/>
  <c r="AG219" i="76"/>
  <c r="AG256" i="76" s="1"/>
  <c r="AG218" i="77"/>
  <c r="AN215" i="75"/>
  <c r="AN219" i="81"/>
  <c r="S218" i="76"/>
  <c r="L215" i="75"/>
  <c r="Z219" i="79"/>
  <c r="AG218" i="81"/>
  <c r="AN218" i="83"/>
  <c r="S215" i="83"/>
  <c r="S252" i="83" s="1"/>
  <c r="S219" i="76"/>
  <c r="Q95" i="83"/>
  <c r="AN99" i="75"/>
  <c r="AG95" i="75"/>
  <c r="M95" i="76"/>
  <c r="AN88" i="75"/>
  <c r="AO88" i="75"/>
  <c r="AO89" i="75"/>
  <c r="AN89" i="75"/>
  <c r="AO86" i="75"/>
  <c r="AN86" i="75"/>
  <c r="U95" i="83"/>
  <c r="AO79" i="75"/>
  <c r="AN79" i="75"/>
  <c r="AO76" i="75"/>
  <c r="AN76" i="75"/>
  <c r="AN93" i="75"/>
  <c r="AO93" i="75"/>
  <c r="AC98" i="77"/>
  <c r="V96" i="79"/>
  <c r="AO94" i="75"/>
  <c r="AN94" i="75"/>
  <c r="AO83" i="75"/>
  <c r="AN83" i="75"/>
  <c r="U98" i="77"/>
  <c r="AO80" i="75"/>
  <c r="AN80" i="75"/>
  <c r="Y95" i="76"/>
  <c r="AO97" i="75"/>
  <c r="AN97" i="75"/>
  <c r="AN82" i="75"/>
  <c r="AO82" i="75"/>
  <c r="AG95" i="76"/>
  <c r="AD95" i="79"/>
  <c r="AH95" i="79"/>
  <c r="Z216" i="83"/>
  <c r="L218" i="81"/>
  <c r="AG218" i="78"/>
  <c r="Z216" i="75"/>
  <c r="BB219" i="78"/>
  <c r="AU219" i="81"/>
  <c r="L218" i="82"/>
  <c r="L218" i="75"/>
  <c r="L218" i="79"/>
  <c r="BB216" i="81"/>
  <c r="BB219" i="81"/>
  <c r="AU218" i="81"/>
  <c r="Z216" i="78"/>
  <c r="L219" i="75"/>
  <c r="L219" i="79"/>
  <c r="Z218" i="82"/>
  <c r="BB218" i="81"/>
  <c r="AG219" i="83"/>
  <c r="E216" i="81"/>
  <c r="Z219" i="82"/>
  <c r="AN218" i="78"/>
  <c r="L216" i="79"/>
  <c r="AN216" i="78"/>
  <c r="L216" i="78"/>
  <c r="Z218" i="77"/>
  <c r="AG216" i="75"/>
  <c r="AN219" i="78"/>
  <c r="Z219" i="77"/>
  <c r="BB218" i="78"/>
  <c r="AD98" i="78"/>
  <c r="R98" i="81"/>
  <c r="AH95" i="81"/>
  <c r="L216" i="77"/>
  <c r="D12" i="82"/>
  <c r="D12" i="83"/>
  <c r="D12" i="79"/>
  <c r="D12" i="76"/>
  <c r="D12" i="81"/>
  <c r="D12" i="78"/>
  <c r="D12" i="77"/>
  <c r="D12" i="75"/>
  <c r="D8" i="78"/>
  <c r="D8" i="82"/>
  <c r="D8" i="83"/>
  <c r="D8" i="76"/>
  <c r="D8" i="77"/>
  <c r="D8" i="81"/>
  <c r="D8" i="79"/>
  <c r="D8" i="75"/>
  <c r="D11" i="79"/>
  <c r="D11" i="82"/>
  <c r="D11" i="78"/>
  <c r="D11" i="76"/>
  <c r="D11" i="83"/>
  <c r="D11" i="81"/>
  <c r="D11" i="77"/>
  <c r="D11" i="75"/>
  <c r="D7" i="78"/>
  <c r="D7" i="79"/>
  <c r="D7" i="82"/>
  <c r="D7" i="81"/>
  <c r="D7" i="77"/>
  <c r="D7" i="83"/>
  <c r="D7" i="76"/>
  <c r="D7" i="75"/>
  <c r="L101" i="1"/>
  <c r="L14" i="57" s="1"/>
  <c r="F198" i="57" s="1"/>
  <c r="G198" i="57" s="1"/>
  <c r="D13" i="83"/>
  <c r="D13" i="81"/>
  <c r="D13" i="82"/>
  <c r="D13" i="79"/>
  <c r="D13" i="78"/>
  <c r="D13" i="77"/>
  <c r="D13" i="76"/>
  <c r="D13" i="75"/>
  <c r="D9" i="83"/>
  <c r="D9" i="81"/>
  <c r="D9" i="82"/>
  <c r="D9" i="77"/>
  <c r="D9" i="79"/>
  <c r="D9" i="76"/>
  <c r="D9" i="78"/>
  <c r="D9" i="75"/>
  <c r="D10" i="79"/>
  <c r="D10" i="81"/>
  <c r="D10" i="77"/>
  <c r="D10" i="76"/>
  <c r="D10" i="78"/>
  <c r="D10" i="83"/>
  <c r="D10" i="82"/>
  <c r="D10" i="75"/>
  <c r="D6" i="81"/>
  <c r="D6" i="79"/>
  <c r="D6" i="83"/>
  <c r="D6" i="82"/>
  <c r="D6" i="78"/>
  <c r="D6" i="77"/>
  <c r="D6" i="75"/>
  <c r="D6" i="76"/>
  <c r="L98" i="1"/>
  <c r="L12" i="57"/>
  <c r="F196" i="57" s="1"/>
  <c r="G196" i="57" s="1"/>
  <c r="L12" i="58"/>
  <c r="F196" i="58" s="1"/>
  <c r="G196" i="58" s="1"/>
  <c r="L8" i="57"/>
  <c r="L8" i="58"/>
  <c r="L11" i="57"/>
  <c r="L11" i="58"/>
  <c r="F195" i="58" s="1"/>
  <c r="G195" i="58" s="1"/>
  <c r="L5" i="57"/>
  <c r="L5" i="58"/>
  <c r="L7" i="57"/>
  <c r="L7" i="58"/>
  <c r="L10" i="57"/>
  <c r="L10" i="58"/>
  <c r="L6" i="57"/>
  <c r="L6" i="58"/>
  <c r="L9" i="57"/>
  <c r="L9" i="58"/>
  <c r="L95" i="1"/>
  <c r="L96" i="1"/>
  <c r="L99" i="1"/>
  <c r="L6" i="44"/>
  <c r="L6" i="52"/>
  <c r="L5" i="44"/>
  <c r="L5" i="52"/>
  <c r="L10" i="52"/>
  <c r="L10" i="44"/>
  <c r="L8" i="44"/>
  <c r="L8" i="52"/>
  <c r="L97" i="1"/>
  <c r="L104" i="1"/>
  <c r="L103" i="1"/>
  <c r="L9" i="52"/>
  <c r="L9" i="44"/>
  <c r="L12" i="44"/>
  <c r="F196" i="44" s="1"/>
  <c r="G196" i="44" s="1"/>
  <c r="L12" i="52"/>
  <c r="F196" i="52" s="1"/>
  <c r="G196" i="52" s="1"/>
  <c r="L11" i="44"/>
  <c r="F195" i="44" s="1"/>
  <c r="L11" i="52"/>
  <c r="F195" i="52" s="1"/>
  <c r="G195" i="52" s="1"/>
  <c r="L7" i="44"/>
  <c r="L7" i="52"/>
  <c r="L91" i="1"/>
  <c r="L105" i="1"/>
  <c r="L94" i="1"/>
  <c r="L93" i="1"/>
  <c r="L92" i="1"/>
  <c r="D46" i="44"/>
  <c r="B42" i="51"/>
  <c r="B43" i="51"/>
  <c r="B44" i="51"/>
  <c r="B45" i="51"/>
  <c r="B46" i="51"/>
  <c r="C46" i="51" s="1"/>
  <c r="B47" i="51"/>
  <c r="B48" i="51"/>
  <c r="C48" i="51" s="1"/>
  <c r="B49" i="51"/>
  <c r="C49" i="51" s="1"/>
  <c r="B50" i="51"/>
  <c r="B41" i="51"/>
  <c r="M35" i="51"/>
  <c r="N35" i="51" s="1"/>
  <c r="J35" i="51"/>
  <c r="L35" i="51" s="1"/>
  <c r="M34" i="51"/>
  <c r="N34" i="51" s="1"/>
  <c r="J34" i="51"/>
  <c r="L34" i="51" s="1"/>
  <c r="M33" i="51"/>
  <c r="N33" i="51" s="1"/>
  <c r="J33" i="51"/>
  <c r="L33" i="51" s="1"/>
  <c r="M32" i="51"/>
  <c r="N32" i="51" s="1"/>
  <c r="J32" i="51"/>
  <c r="L32" i="51" s="1"/>
  <c r="M31" i="51"/>
  <c r="N31" i="51" s="1"/>
  <c r="J31" i="51"/>
  <c r="L31" i="51" s="1"/>
  <c r="M30" i="51"/>
  <c r="N30" i="51" s="1"/>
  <c r="J30" i="51"/>
  <c r="L30" i="51" s="1"/>
  <c r="M29" i="51"/>
  <c r="N29" i="51" s="1"/>
  <c r="J29" i="51"/>
  <c r="L29" i="51" s="1"/>
  <c r="M28" i="51"/>
  <c r="N28" i="51" s="1"/>
  <c r="J28" i="51"/>
  <c r="L28" i="51" s="1"/>
  <c r="M27" i="51"/>
  <c r="N27" i="51" s="1"/>
  <c r="J27" i="51"/>
  <c r="L27" i="51" s="1"/>
  <c r="M26" i="51"/>
  <c r="N26" i="51" s="1"/>
  <c r="J26" i="51"/>
  <c r="L26" i="51" s="1"/>
  <c r="M25" i="51"/>
  <c r="N25" i="51" s="1"/>
  <c r="O25" i="51" s="1"/>
  <c r="H218" i="81"/>
  <c r="AC218" i="81"/>
  <c r="AQ218" i="82"/>
  <c r="O219" i="76"/>
  <c r="V218" i="78"/>
  <c r="AQ219" i="75"/>
  <c r="O218" i="76"/>
  <c r="V219" i="78"/>
  <c r="AC219" i="75"/>
  <c r="AJ218" i="79"/>
  <c r="AC218" i="75"/>
  <c r="AJ219" i="79"/>
  <c r="AQ218" i="77"/>
  <c r="O218" i="78"/>
  <c r="AJ218" i="82"/>
  <c r="O219" i="78"/>
  <c r="AC219" i="81"/>
  <c r="AQ219" i="82"/>
  <c r="H215" i="75"/>
  <c r="V215" i="82"/>
  <c r="AQ215" i="78"/>
  <c r="H215" i="83"/>
  <c r="AJ219" i="76"/>
  <c r="AQ218" i="83"/>
  <c r="AC180" i="81"/>
  <c r="P180" i="83"/>
  <c r="T180" i="75"/>
  <c r="AD180" i="75"/>
  <c r="U180" i="76"/>
  <c r="AC180" i="83"/>
  <c r="P180" i="75"/>
  <c r="M180" i="78"/>
  <c r="L180" i="75"/>
  <c r="E256" i="75"/>
  <c r="S256" i="75"/>
  <c r="AQ216" i="78"/>
  <c r="O218" i="79"/>
  <c r="S253" i="78"/>
  <c r="AX218" i="81"/>
  <c r="AG256" i="82"/>
  <c r="AJ218" i="78"/>
  <c r="O216" i="78"/>
  <c r="AH180" i="81"/>
  <c r="AJ218" i="81"/>
  <c r="AF180" i="83"/>
  <c r="O218" i="75"/>
  <c r="E250" i="81"/>
  <c r="AC216" i="75"/>
  <c r="AQ218" i="81"/>
  <c r="AQ215" i="76"/>
  <c r="AX218" i="78"/>
  <c r="O219" i="83"/>
  <c r="AJ218" i="77"/>
  <c r="V215" i="83"/>
  <c r="M180" i="79"/>
  <c r="U180" i="75"/>
  <c r="AF180" i="75"/>
  <c r="T180" i="83"/>
  <c r="AB180" i="82"/>
  <c r="M180" i="82"/>
  <c r="P180" i="82"/>
  <c r="T180" i="77"/>
  <c r="AC180" i="76"/>
  <c r="S255" i="75"/>
  <c r="V255" i="75" s="1"/>
  <c r="AG255" i="82"/>
  <c r="AC218" i="82"/>
  <c r="AG253" i="78"/>
  <c r="BE218" i="81"/>
  <c r="Q180" i="81"/>
  <c r="H219" i="81"/>
  <c r="X180" i="77"/>
  <c r="AD180" i="78"/>
  <c r="H218" i="82"/>
  <c r="H215" i="78"/>
  <c r="V215" i="78"/>
  <c r="AQ218" i="75"/>
  <c r="AQ215" i="75"/>
  <c r="V219" i="76"/>
  <c r="X180" i="81"/>
  <c r="V180" i="81"/>
  <c r="L180" i="82"/>
  <c r="V180" i="82"/>
  <c r="G207" i="78"/>
  <c r="AB180" i="79"/>
  <c r="U180" i="78"/>
  <c r="AO180" i="78"/>
  <c r="T180" i="79"/>
  <c r="AF180" i="79"/>
  <c r="V252" i="77"/>
  <c r="AG252" i="77"/>
  <c r="AX219" i="81"/>
  <c r="AC219" i="82"/>
  <c r="O218" i="81"/>
  <c r="S256" i="83"/>
  <c r="AG252" i="76"/>
  <c r="AC218" i="77"/>
  <c r="AG254" i="78"/>
  <c r="BE219" i="81"/>
  <c r="AC215" i="78"/>
  <c r="T180" i="78"/>
  <c r="O216" i="77"/>
  <c r="AQ219" i="78"/>
  <c r="H219" i="82"/>
  <c r="V215" i="75"/>
  <c r="H218" i="79"/>
  <c r="AX219" i="78"/>
  <c r="AQ219" i="81"/>
  <c r="T180" i="81"/>
  <c r="AB180" i="81"/>
  <c r="L180" i="83"/>
  <c r="AF180" i="82"/>
  <c r="AL180" i="78"/>
  <c r="L180" i="77"/>
  <c r="G206" i="78"/>
  <c r="Y180" i="77"/>
  <c r="E252" i="82"/>
  <c r="H252" i="82" s="1"/>
  <c r="Q180" i="75"/>
  <c r="AG180" i="77"/>
  <c r="AD180" i="81"/>
  <c r="AF180" i="76"/>
  <c r="AH180" i="79"/>
  <c r="AC216" i="83"/>
  <c r="AG256" i="75"/>
  <c r="AC216" i="78"/>
  <c r="BE216" i="81"/>
  <c r="AC219" i="77"/>
  <c r="AG256" i="77"/>
  <c r="AJ219" i="83"/>
  <c r="AC180" i="78"/>
  <c r="AB180" i="76"/>
  <c r="AJ180" i="78"/>
  <c r="H216" i="81"/>
  <c r="AQ215" i="82"/>
  <c r="AQ218" i="79"/>
  <c r="V219" i="79"/>
  <c r="V218" i="82"/>
  <c r="V218" i="76"/>
  <c r="AC180" i="82"/>
  <c r="AF180" i="77"/>
  <c r="M180" i="83"/>
  <c r="AJ180" i="81"/>
  <c r="K206" i="81"/>
  <c r="AK180" i="81"/>
  <c r="Q180" i="82"/>
  <c r="AB180" i="77"/>
  <c r="AB180" i="83"/>
  <c r="Y180" i="81"/>
  <c r="Y180" i="79"/>
  <c r="X180" i="79"/>
  <c r="AG180" i="79"/>
  <c r="AG250" i="81"/>
  <c r="O218" i="82"/>
  <c r="O219" i="75"/>
  <c r="E256" i="76"/>
  <c r="AQ218" i="78"/>
  <c r="E256" i="77"/>
  <c r="S252" i="79"/>
  <c r="S250" i="81"/>
  <c r="R180" i="81"/>
  <c r="N180" i="75"/>
  <c r="AU250" i="81"/>
  <c r="E252" i="79"/>
  <c r="AJ252" i="83"/>
  <c r="S252" i="76"/>
  <c r="AJ215" i="78"/>
  <c r="AQ219" i="77"/>
  <c r="O218" i="77"/>
  <c r="H218" i="83"/>
  <c r="O215" i="75"/>
  <c r="X180" i="82"/>
  <c r="AG180" i="82"/>
  <c r="U180" i="81"/>
  <c r="M180" i="77"/>
  <c r="L180" i="76"/>
  <c r="K207" i="81"/>
  <c r="T180" i="82"/>
  <c r="M180" i="75"/>
  <c r="V180" i="79"/>
  <c r="T180" i="76"/>
  <c r="N180" i="78"/>
  <c r="X180" i="76"/>
  <c r="O206" i="76"/>
  <c r="AD180" i="79"/>
  <c r="V180" i="75"/>
  <c r="E256" i="83"/>
  <c r="S254" i="78"/>
  <c r="E252" i="76"/>
  <c r="AU250" i="78"/>
  <c r="S256" i="77"/>
  <c r="AG180" i="81"/>
  <c r="AJ216" i="75"/>
  <c r="V218" i="83"/>
  <c r="AP180" i="78"/>
  <c r="R180" i="79"/>
  <c r="O215" i="77"/>
  <c r="AJ215" i="75"/>
  <c r="H219" i="79"/>
  <c r="AJ219" i="81"/>
  <c r="AC219" i="79"/>
  <c r="AN180" i="78"/>
  <c r="L180" i="78"/>
  <c r="Y180" i="82"/>
  <c r="AK180" i="78"/>
  <c r="AF180" i="81"/>
  <c r="AD180" i="83"/>
  <c r="L180" i="79"/>
  <c r="U180" i="79"/>
  <c r="X180" i="83"/>
  <c r="Z180" i="83"/>
  <c r="AG180" i="83"/>
  <c r="AC180" i="79"/>
  <c r="AH180" i="83"/>
  <c r="O219" i="79"/>
  <c r="E252" i="77"/>
  <c r="O216" i="79"/>
  <c r="BE218" i="78"/>
  <c r="BE219" i="78"/>
  <c r="E255" i="76"/>
  <c r="AG252" i="79"/>
  <c r="AJ256" i="79"/>
  <c r="O218" i="83"/>
  <c r="U180" i="82"/>
  <c r="Q180" i="76"/>
  <c r="S256" i="82"/>
  <c r="L216" i="76" l="1"/>
  <c r="S216" i="82"/>
  <c r="AG216" i="79"/>
  <c r="AN216" i="83"/>
  <c r="S216" i="79"/>
  <c r="AU216" i="78"/>
  <c r="Z216" i="82"/>
  <c r="AG218" i="76"/>
  <c r="E216" i="75"/>
  <c r="S219" i="81"/>
  <c r="E216" i="77"/>
  <c r="S216" i="81"/>
  <c r="AN216" i="82"/>
  <c r="AN216" i="79"/>
  <c r="Z216" i="79"/>
  <c r="Z216" i="81"/>
  <c r="L216" i="82"/>
  <c r="AU216" i="81"/>
  <c r="S218" i="81"/>
  <c r="E216" i="83"/>
  <c r="AG216" i="82"/>
  <c r="AN216" i="77"/>
  <c r="L216" i="75"/>
  <c r="Z216" i="77"/>
  <c r="E218" i="78"/>
  <c r="BB216" i="78"/>
  <c r="S216" i="78"/>
  <c r="E219" i="78"/>
  <c r="AG216" i="76"/>
  <c r="E216" i="82"/>
  <c r="S216" i="75"/>
  <c r="S253" i="75" s="1"/>
  <c r="E216" i="79"/>
  <c r="E253" i="79" s="1"/>
  <c r="E216" i="78"/>
  <c r="AG216" i="83"/>
  <c r="S216" i="76"/>
  <c r="AG216" i="81"/>
  <c r="R95" i="83"/>
  <c r="Z95" i="76"/>
  <c r="N95" i="76"/>
  <c r="AD98" i="77"/>
  <c r="AH95" i="76"/>
  <c r="V98" i="77"/>
  <c r="V95" i="83"/>
  <c r="AH95" i="75"/>
  <c r="L216" i="81"/>
  <c r="AG216" i="78"/>
  <c r="AN216" i="81"/>
  <c r="N9" i="75"/>
  <c r="O9" i="75"/>
  <c r="M9" i="75"/>
  <c r="K9" i="75"/>
  <c r="L9" i="75"/>
  <c r="P9" i="75"/>
  <c r="L14" i="52"/>
  <c r="F198" i="52" s="1"/>
  <c r="G198" i="52" s="1"/>
  <c r="N6" i="75"/>
  <c r="K6" i="75"/>
  <c r="P6" i="75"/>
  <c r="O6" i="75"/>
  <c r="L6" i="75"/>
  <c r="M6" i="75"/>
  <c r="L10" i="82"/>
  <c r="N10" i="82"/>
  <c r="P10" i="82"/>
  <c r="K10" i="82"/>
  <c r="M10" i="82"/>
  <c r="O10" i="82"/>
  <c r="T9" i="78"/>
  <c r="R9" i="78"/>
  <c r="O9" i="78"/>
  <c r="M9" i="78"/>
  <c r="S9" i="78"/>
  <c r="P9" i="78"/>
  <c r="Q9" i="78"/>
  <c r="N9" i="78"/>
  <c r="L188" i="76"/>
  <c r="M188" i="76" s="1"/>
  <c r="N188" i="76" s="1"/>
  <c r="O188" i="76" s="1"/>
  <c r="F188" i="76"/>
  <c r="G188" i="76" s="1"/>
  <c r="H188" i="76" s="1"/>
  <c r="I188" i="76" s="1"/>
  <c r="AD188" i="76"/>
  <c r="AE188" i="76" s="1"/>
  <c r="AF188" i="76" s="1"/>
  <c r="AG188" i="76" s="1"/>
  <c r="X188" i="76"/>
  <c r="Y188" i="76" s="1"/>
  <c r="Z188" i="76" s="1"/>
  <c r="AA188" i="76" s="1"/>
  <c r="R188" i="76"/>
  <c r="S188" i="76" s="1"/>
  <c r="T188" i="76" s="1"/>
  <c r="U188" i="76" s="1"/>
  <c r="AJ188" i="76"/>
  <c r="AK188" i="76" s="1"/>
  <c r="AL188" i="76" s="1"/>
  <c r="AM188" i="76" s="1"/>
  <c r="O13" i="76"/>
  <c r="P13" i="76"/>
  <c r="M13" i="76"/>
  <c r="N13" i="76"/>
  <c r="L13" i="76"/>
  <c r="K13" i="76"/>
  <c r="N7" i="75"/>
  <c r="K7" i="75"/>
  <c r="O7" i="75"/>
  <c r="L7" i="75"/>
  <c r="P7" i="75"/>
  <c r="M7" i="75"/>
  <c r="O11" i="75"/>
  <c r="K11" i="75"/>
  <c r="P11" i="75"/>
  <c r="L11" i="75"/>
  <c r="N11" i="75"/>
  <c r="M11" i="75"/>
  <c r="O8" i="77"/>
  <c r="L8" i="77"/>
  <c r="P8" i="77"/>
  <c r="M8" i="77"/>
  <c r="K8" i="77"/>
  <c r="N8" i="77"/>
  <c r="L187" i="81"/>
  <c r="M187" i="81" s="1"/>
  <c r="N187" i="81" s="1"/>
  <c r="AV187" i="81"/>
  <c r="AW187" i="81" s="1"/>
  <c r="AX187" i="81" s="1"/>
  <c r="X187" i="81"/>
  <c r="Y187" i="81" s="1"/>
  <c r="Z187" i="81" s="1"/>
  <c r="AP187" i="81"/>
  <c r="AQ187" i="81" s="1"/>
  <c r="AR187" i="81" s="1"/>
  <c r="F187" i="81"/>
  <c r="G187" i="81" s="1"/>
  <c r="H187" i="81" s="1"/>
  <c r="AJ187" i="81"/>
  <c r="AK187" i="81" s="1"/>
  <c r="AL187" i="81" s="1"/>
  <c r="R187" i="81"/>
  <c r="S187" i="81" s="1"/>
  <c r="T187" i="81" s="1"/>
  <c r="AD187" i="81"/>
  <c r="AE187" i="81" s="1"/>
  <c r="AF187" i="81" s="1"/>
  <c r="O12" i="81"/>
  <c r="P12" i="81"/>
  <c r="R12" i="81"/>
  <c r="S12" i="81"/>
  <c r="Q12" i="81"/>
  <c r="M12" i="81"/>
  <c r="N12" i="81"/>
  <c r="T12" i="81"/>
  <c r="D14" i="81"/>
  <c r="D14" i="79"/>
  <c r="D14" i="83"/>
  <c r="D14" i="78"/>
  <c r="D14" i="77"/>
  <c r="D14" i="82"/>
  <c r="D14" i="76"/>
  <c r="D14" i="75"/>
  <c r="K6" i="76"/>
  <c r="P6" i="76"/>
  <c r="L6" i="76"/>
  <c r="O6" i="76"/>
  <c r="N6" i="76"/>
  <c r="M6" i="76"/>
  <c r="P8" i="81"/>
  <c r="Q8" i="81"/>
  <c r="M8" i="81"/>
  <c r="N8" i="81"/>
  <c r="O8" i="81"/>
  <c r="T8" i="81"/>
  <c r="S8" i="81"/>
  <c r="R8" i="81"/>
  <c r="L14" i="44"/>
  <c r="F198" i="44" s="1"/>
  <c r="G198" i="44" s="1"/>
  <c r="M6" i="77"/>
  <c r="K6" i="77"/>
  <c r="P6" i="77"/>
  <c r="N6" i="77"/>
  <c r="L6" i="77"/>
  <c r="O6" i="77"/>
  <c r="K10" i="83"/>
  <c r="N10" i="83"/>
  <c r="L10" i="83"/>
  <c r="P10" i="83"/>
  <c r="M10" i="83"/>
  <c r="O10" i="83"/>
  <c r="K9" i="76"/>
  <c r="N9" i="76"/>
  <c r="L9" i="76"/>
  <c r="M9" i="76"/>
  <c r="O9" i="76"/>
  <c r="P9" i="76"/>
  <c r="L188" i="77"/>
  <c r="M188" i="77" s="1"/>
  <c r="N188" i="77" s="1"/>
  <c r="O188" i="77" s="1"/>
  <c r="R188" i="77"/>
  <c r="S188" i="77" s="1"/>
  <c r="T188" i="77" s="1"/>
  <c r="U188" i="77" s="1"/>
  <c r="X188" i="77"/>
  <c r="Y188" i="77" s="1"/>
  <c r="Z188" i="77" s="1"/>
  <c r="AA188" i="77" s="1"/>
  <c r="F188" i="77"/>
  <c r="G188" i="77" s="1"/>
  <c r="H188" i="77" s="1"/>
  <c r="I188" i="77" s="1"/>
  <c r="AJ188" i="77"/>
  <c r="AK188" i="77" s="1"/>
  <c r="AL188" i="77" s="1"/>
  <c r="AM188" i="77" s="1"/>
  <c r="AD188" i="77"/>
  <c r="AE188" i="77" s="1"/>
  <c r="AF188" i="77" s="1"/>
  <c r="AG188" i="77" s="1"/>
  <c r="N13" i="77"/>
  <c r="M13" i="77"/>
  <c r="O13" i="77"/>
  <c r="L13" i="77"/>
  <c r="P13" i="77"/>
  <c r="K13" i="77"/>
  <c r="K7" i="76"/>
  <c r="M7" i="76"/>
  <c r="N7" i="76"/>
  <c r="P7" i="76"/>
  <c r="L7" i="76"/>
  <c r="O7" i="76"/>
  <c r="K11" i="77"/>
  <c r="N11" i="77"/>
  <c r="O11" i="77"/>
  <c r="L11" i="77"/>
  <c r="M11" i="77"/>
  <c r="P11" i="77"/>
  <c r="O8" i="76"/>
  <c r="K8" i="76"/>
  <c r="N8" i="76"/>
  <c r="P8" i="76"/>
  <c r="L8" i="76"/>
  <c r="M8" i="76"/>
  <c r="AD187" i="76"/>
  <c r="AE187" i="76" s="1"/>
  <c r="AF187" i="76" s="1"/>
  <c r="F187" i="76"/>
  <c r="G187" i="76" s="1"/>
  <c r="H187" i="76" s="1"/>
  <c r="AJ187" i="76"/>
  <c r="AK187" i="76" s="1"/>
  <c r="AL187" i="76" s="1"/>
  <c r="X187" i="76"/>
  <c r="Y187" i="76" s="1"/>
  <c r="Z187" i="76" s="1"/>
  <c r="R187" i="76"/>
  <c r="S187" i="76" s="1"/>
  <c r="T187" i="76" s="1"/>
  <c r="L187" i="76"/>
  <c r="M187" i="76" s="1"/>
  <c r="N187" i="76" s="1"/>
  <c r="M12" i="76"/>
  <c r="P12" i="76"/>
  <c r="N12" i="76"/>
  <c r="O12" i="76"/>
  <c r="L12" i="76"/>
  <c r="K12" i="76"/>
  <c r="AV187" i="78"/>
  <c r="AW187" i="78" s="1"/>
  <c r="AX187" i="78" s="1"/>
  <c r="AP187" i="78"/>
  <c r="AQ187" i="78" s="1"/>
  <c r="AR187" i="78" s="1"/>
  <c r="AD187" i="78"/>
  <c r="AE187" i="78" s="1"/>
  <c r="AF187" i="78" s="1"/>
  <c r="F187" i="78"/>
  <c r="G187" i="78" s="1"/>
  <c r="H187" i="78" s="1"/>
  <c r="L187" i="78"/>
  <c r="M187" i="78" s="1"/>
  <c r="N187" i="78" s="1"/>
  <c r="AJ187" i="78"/>
  <c r="AK187" i="78" s="1"/>
  <c r="AL187" i="78" s="1"/>
  <c r="X187" i="78"/>
  <c r="Y187" i="78" s="1"/>
  <c r="Z187" i="78" s="1"/>
  <c r="R187" i="78"/>
  <c r="S187" i="78" s="1"/>
  <c r="T187" i="78" s="1"/>
  <c r="T12" i="78"/>
  <c r="R12" i="78"/>
  <c r="O12" i="78"/>
  <c r="S12" i="78"/>
  <c r="Q12" i="78"/>
  <c r="P12" i="78"/>
  <c r="M12" i="78"/>
  <c r="N12" i="78"/>
  <c r="L14" i="58"/>
  <c r="F198" i="58" s="1"/>
  <c r="G198" i="58" s="1"/>
  <c r="S6" i="78"/>
  <c r="M6" i="78"/>
  <c r="N6" i="78"/>
  <c r="T6" i="78"/>
  <c r="O6" i="78"/>
  <c r="Q6" i="78"/>
  <c r="P6" i="78"/>
  <c r="R6" i="78"/>
  <c r="P10" i="78"/>
  <c r="R10" i="78"/>
  <c r="M10" i="78"/>
  <c r="T10" i="78"/>
  <c r="Q10" i="78"/>
  <c r="N10" i="78"/>
  <c r="O10" i="78"/>
  <c r="S10" i="78"/>
  <c r="K9" i="79"/>
  <c r="N9" i="79"/>
  <c r="M9" i="79"/>
  <c r="P9" i="79"/>
  <c r="O9" i="79"/>
  <c r="L9" i="79"/>
  <c r="AP188" i="78"/>
  <c r="AQ188" i="78" s="1"/>
  <c r="AR188" i="78" s="1"/>
  <c r="AS188" i="78" s="1"/>
  <c r="AV188" i="78"/>
  <c r="AW188" i="78" s="1"/>
  <c r="AX188" i="78" s="1"/>
  <c r="AY188" i="78" s="1"/>
  <c r="R188" i="78"/>
  <c r="S188" i="78" s="1"/>
  <c r="T188" i="78" s="1"/>
  <c r="U188" i="78" s="1"/>
  <c r="F188" i="78"/>
  <c r="G188" i="78" s="1"/>
  <c r="H188" i="78" s="1"/>
  <c r="I188" i="78" s="1"/>
  <c r="X188" i="78"/>
  <c r="Y188" i="78" s="1"/>
  <c r="Z188" i="78" s="1"/>
  <c r="AA188" i="78" s="1"/>
  <c r="L188" i="78"/>
  <c r="M188" i="78" s="1"/>
  <c r="N188" i="78" s="1"/>
  <c r="O188" i="78" s="1"/>
  <c r="AJ188" i="78"/>
  <c r="AK188" i="78" s="1"/>
  <c r="AL188" i="78" s="1"/>
  <c r="AM188" i="78" s="1"/>
  <c r="AD188" i="78"/>
  <c r="AE188" i="78" s="1"/>
  <c r="AF188" i="78" s="1"/>
  <c r="AG188" i="78" s="1"/>
  <c r="N13" i="78"/>
  <c r="T13" i="78"/>
  <c r="O13" i="78"/>
  <c r="S13" i="78"/>
  <c r="Q13" i="78"/>
  <c r="R13" i="78"/>
  <c r="P13" i="78"/>
  <c r="M13" i="78"/>
  <c r="M7" i="83"/>
  <c r="K7" i="83"/>
  <c r="P7" i="83"/>
  <c r="O7" i="83"/>
  <c r="L7" i="83"/>
  <c r="N7" i="83"/>
  <c r="S11" i="81"/>
  <c r="O11" i="81"/>
  <c r="R11" i="81"/>
  <c r="Q11" i="81"/>
  <c r="N11" i="81"/>
  <c r="T11" i="81"/>
  <c r="P11" i="81"/>
  <c r="M11" i="81"/>
  <c r="M8" i="83"/>
  <c r="N8" i="83"/>
  <c r="K8" i="83"/>
  <c r="O8" i="83"/>
  <c r="P8" i="83"/>
  <c r="L8" i="83"/>
  <c r="F187" i="79"/>
  <c r="G187" i="79" s="1"/>
  <c r="H187" i="79" s="1"/>
  <c r="X187" i="79"/>
  <c r="Y187" i="79" s="1"/>
  <c r="Z187" i="79" s="1"/>
  <c r="AD187" i="79"/>
  <c r="AE187" i="79" s="1"/>
  <c r="AF187" i="79" s="1"/>
  <c r="AJ187" i="79"/>
  <c r="AK187" i="79" s="1"/>
  <c r="AL187" i="79" s="1"/>
  <c r="L187" i="79"/>
  <c r="M187" i="79" s="1"/>
  <c r="N187" i="79" s="1"/>
  <c r="R187" i="79"/>
  <c r="S187" i="79" s="1"/>
  <c r="T187" i="79" s="1"/>
  <c r="K12" i="79"/>
  <c r="N12" i="79"/>
  <c r="O12" i="79"/>
  <c r="L12" i="79"/>
  <c r="P12" i="79"/>
  <c r="M12" i="79"/>
  <c r="K11" i="79"/>
  <c r="P11" i="79"/>
  <c r="N11" i="79"/>
  <c r="O11" i="79"/>
  <c r="L11" i="79"/>
  <c r="M11" i="79"/>
  <c r="O6" i="82"/>
  <c r="N6" i="82"/>
  <c r="M6" i="82"/>
  <c r="K6" i="82"/>
  <c r="P6" i="82"/>
  <c r="L6" i="82"/>
  <c r="M10" i="76"/>
  <c r="N10" i="76"/>
  <c r="P10" i="76"/>
  <c r="K10" i="76"/>
  <c r="O10" i="76"/>
  <c r="L10" i="76"/>
  <c r="L9" i="77"/>
  <c r="P9" i="77"/>
  <c r="K9" i="77"/>
  <c r="N9" i="77"/>
  <c r="M9" i="77"/>
  <c r="O9" i="77"/>
  <c r="F188" i="79"/>
  <c r="G188" i="79" s="1"/>
  <c r="H188" i="79" s="1"/>
  <c r="I188" i="79" s="1"/>
  <c r="AD188" i="79"/>
  <c r="AE188" i="79" s="1"/>
  <c r="AF188" i="79" s="1"/>
  <c r="AG188" i="79" s="1"/>
  <c r="R188" i="79"/>
  <c r="S188" i="79" s="1"/>
  <c r="T188" i="79" s="1"/>
  <c r="U188" i="79" s="1"/>
  <c r="L188" i="79"/>
  <c r="M188" i="79" s="1"/>
  <c r="N188" i="79" s="1"/>
  <c r="O188" i="79" s="1"/>
  <c r="X188" i="79"/>
  <c r="Y188" i="79" s="1"/>
  <c r="Z188" i="79" s="1"/>
  <c r="AA188" i="79" s="1"/>
  <c r="AJ188" i="79"/>
  <c r="AK188" i="79" s="1"/>
  <c r="AL188" i="79" s="1"/>
  <c r="AM188" i="79" s="1"/>
  <c r="K13" i="79"/>
  <c r="P13" i="79"/>
  <c r="M13" i="79"/>
  <c r="L13" i="79"/>
  <c r="O13" i="79"/>
  <c r="N13" i="79"/>
  <c r="L7" i="77"/>
  <c r="O7" i="77"/>
  <c r="M7" i="77"/>
  <c r="P7" i="77"/>
  <c r="N7" i="77"/>
  <c r="K7" i="77"/>
  <c r="K11" i="83"/>
  <c r="L11" i="83"/>
  <c r="O11" i="83"/>
  <c r="P11" i="83"/>
  <c r="N11" i="83"/>
  <c r="M11" i="83"/>
  <c r="O8" i="82"/>
  <c r="N8" i="82"/>
  <c r="M8" i="82"/>
  <c r="P8" i="82"/>
  <c r="K8" i="82"/>
  <c r="L8" i="82"/>
  <c r="X187" i="83"/>
  <c r="Y187" i="83" s="1"/>
  <c r="Z187" i="83" s="1"/>
  <c r="AD187" i="83"/>
  <c r="AE187" i="83" s="1"/>
  <c r="AF187" i="83" s="1"/>
  <c r="F187" i="83"/>
  <c r="G187" i="83" s="1"/>
  <c r="H187" i="83" s="1"/>
  <c r="AJ187" i="83"/>
  <c r="AK187" i="83" s="1"/>
  <c r="AL187" i="83" s="1"/>
  <c r="L187" i="83"/>
  <c r="M187" i="83" s="1"/>
  <c r="N187" i="83" s="1"/>
  <c r="R187" i="83"/>
  <c r="S187" i="83" s="1"/>
  <c r="T187" i="83" s="1"/>
  <c r="L12" i="83"/>
  <c r="O12" i="83"/>
  <c r="K12" i="83"/>
  <c r="N12" i="83"/>
  <c r="P12" i="83"/>
  <c r="M12" i="83"/>
  <c r="D15" i="78"/>
  <c r="D15" i="79"/>
  <c r="D15" i="82"/>
  <c r="D15" i="83"/>
  <c r="D15" i="81"/>
  <c r="D15" i="77"/>
  <c r="D15" i="76"/>
  <c r="D15" i="75"/>
  <c r="K6" i="83"/>
  <c r="M6" i="83"/>
  <c r="P6" i="83"/>
  <c r="N6" i="83"/>
  <c r="O6" i="83"/>
  <c r="L6" i="83"/>
  <c r="M10" i="77"/>
  <c r="O10" i="77"/>
  <c r="P10" i="77"/>
  <c r="N10" i="77"/>
  <c r="K10" i="77"/>
  <c r="L10" i="77"/>
  <c r="P9" i="82"/>
  <c r="K9" i="82"/>
  <c r="O9" i="82"/>
  <c r="M9" i="82"/>
  <c r="L9" i="82"/>
  <c r="N9" i="82"/>
  <c r="X188" i="82"/>
  <c r="Y188" i="82" s="1"/>
  <c r="Z188" i="82" s="1"/>
  <c r="AA188" i="82" s="1"/>
  <c r="F188" i="82"/>
  <c r="G188" i="82" s="1"/>
  <c r="H188" i="82" s="1"/>
  <c r="I188" i="82" s="1"/>
  <c r="AD188" i="82"/>
  <c r="AE188" i="82" s="1"/>
  <c r="AF188" i="82" s="1"/>
  <c r="AG188" i="82" s="1"/>
  <c r="AJ188" i="82"/>
  <c r="AK188" i="82" s="1"/>
  <c r="AL188" i="82" s="1"/>
  <c r="AM188" i="82" s="1"/>
  <c r="L188" i="82"/>
  <c r="M188" i="82" s="1"/>
  <c r="N188" i="82" s="1"/>
  <c r="O188" i="82" s="1"/>
  <c r="R188" i="82"/>
  <c r="S188" i="82" s="1"/>
  <c r="T188" i="82" s="1"/>
  <c r="U188" i="82" s="1"/>
  <c r="O13" i="82"/>
  <c r="K13" i="82"/>
  <c r="P13" i="82"/>
  <c r="N13" i="82"/>
  <c r="M13" i="82"/>
  <c r="L13" i="82"/>
  <c r="R7" i="81"/>
  <c r="P7" i="81"/>
  <c r="O7" i="81"/>
  <c r="N7" i="81"/>
  <c r="M7" i="81"/>
  <c r="Q7" i="81"/>
  <c r="S7" i="81"/>
  <c r="T7" i="81"/>
  <c r="O11" i="76"/>
  <c r="K11" i="76"/>
  <c r="N11" i="76"/>
  <c r="L11" i="76"/>
  <c r="M11" i="76"/>
  <c r="P11" i="76"/>
  <c r="Q8" i="78"/>
  <c r="P8" i="78"/>
  <c r="T8" i="78"/>
  <c r="M8" i="78"/>
  <c r="S8" i="78"/>
  <c r="N8" i="78"/>
  <c r="R8" i="78"/>
  <c r="O8" i="78"/>
  <c r="F187" i="82"/>
  <c r="G187" i="82" s="1"/>
  <c r="H187" i="82" s="1"/>
  <c r="AJ187" i="82"/>
  <c r="AK187" i="82" s="1"/>
  <c r="AL187" i="82" s="1"/>
  <c r="L187" i="82"/>
  <c r="M187" i="82" s="1"/>
  <c r="N187" i="82" s="1"/>
  <c r="R187" i="82"/>
  <c r="S187" i="82" s="1"/>
  <c r="T187" i="82" s="1"/>
  <c r="X187" i="82"/>
  <c r="Y187" i="82" s="1"/>
  <c r="Z187" i="82" s="1"/>
  <c r="AD187" i="82"/>
  <c r="AE187" i="82" s="1"/>
  <c r="AF187" i="82" s="1"/>
  <c r="M12" i="82"/>
  <c r="P12" i="82"/>
  <c r="K12" i="82"/>
  <c r="N12" i="82"/>
  <c r="O12" i="82"/>
  <c r="L12" i="82"/>
  <c r="P10" i="75"/>
  <c r="O10" i="75"/>
  <c r="K10" i="75"/>
  <c r="M10" i="75"/>
  <c r="L10" i="75"/>
  <c r="N10" i="75"/>
  <c r="AD188" i="75"/>
  <c r="AE188" i="75" s="1"/>
  <c r="AF188" i="75" s="1"/>
  <c r="AG188" i="75" s="1"/>
  <c r="F188" i="75"/>
  <c r="G188" i="75" s="1"/>
  <c r="H188" i="75" s="1"/>
  <c r="I188" i="75" s="1"/>
  <c r="L188" i="75"/>
  <c r="M188" i="75" s="1"/>
  <c r="N188" i="75" s="1"/>
  <c r="O188" i="75" s="1"/>
  <c r="X188" i="75"/>
  <c r="Y188" i="75" s="1"/>
  <c r="Z188" i="75" s="1"/>
  <c r="AA188" i="75" s="1"/>
  <c r="R188" i="75"/>
  <c r="S188" i="75" s="1"/>
  <c r="T188" i="75" s="1"/>
  <c r="U188" i="75" s="1"/>
  <c r="AJ188" i="75"/>
  <c r="AK188" i="75" s="1"/>
  <c r="AL188" i="75" s="1"/>
  <c r="AM188" i="75" s="1"/>
  <c r="N13" i="75"/>
  <c r="P13" i="75"/>
  <c r="L13" i="75"/>
  <c r="O13" i="75"/>
  <c r="M13" i="75"/>
  <c r="K13" i="75"/>
  <c r="F195" i="57"/>
  <c r="G195" i="57" s="1"/>
  <c r="K6" i="79"/>
  <c r="N6" i="79"/>
  <c r="L6" i="79"/>
  <c r="O6" i="79"/>
  <c r="M6" i="79"/>
  <c r="P6" i="79"/>
  <c r="P10" i="81"/>
  <c r="T10" i="81"/>
  <c r="S10" i="81"/>
  <c r="O10" i="81"/>
  <c r="Q10" i="81"/>
  <c r="M10" i="81"/>
  <c r="N10" i="81"/>
  <c r="R10" i="81"/>
  <c r="R9" i="81"/>
  <c r="P9" i="81"/>
  <c r="O9" i="81"/>
  <c r="T9" i="81"/>
  <c r="S9" i="81"/>
  <c r="M9" i="81"/>
  <c r="N9" i="81"/>
  <c r="Q9" i="81"/>
  <c r="F188" i="81"/>
  <c r="G188" i="81" s="1"/>
  <c r="H188" i="81" s="1"/>
  <c r="I188" i="81" s="1"/>
  <c r="L188" i="81"/>
  <c r="M188" i="81" s="1"/>
  <c r="N188" i="81" s="1"/>
  <c r="O188" i="81" s="1"/>
  <c r="AV188" i="81"/>
  <c r="AW188" i="81" s="1"/>
  <c r="AX188" i="81" s="1"/>
  <c r="AY188" i="81" s="1"/>
  <c r="X188" i="81"/>
  <c r="Y188" i="81" s="1"/>
  <c r="Z188" i="81" s="1"/>
  <c r="AA188" i="81" s="1"/>
  <c r="R188" i="81"/>
  <c r="S188" i="81" s="1"/>
  <c r="T188" i="81" s="1"/>
  <c r="U188" i="81" s="1"/>
  <c r="AJ188" i="81"/>
  <c r="AK188" i="81" s="1"/>
  <c r="AL188" i="81" s="1"/>
  <c r="AM188" i="81" s="1"/>
  <c r="AP188" i="81"/>
  <c r="AQ188" i="81" s="1"/>
  <c r="AR188" i="81" s="1"/>
  <c r="AS188" i="81" s="1"/>
  <c r="AD188" i="81"/>
  <c r="AE188" i="81" s="1"/>
  <c r="AF188" i="81" s="1"/>
  <c r="AG188" i="81" s="1"/>
  <c r="S13" i="81"/>
  <c r="N13" i="81"/>
  <c r="R13" i="81"/>
  <c r="P13" i="81"/>
  <c r="Q13" i="81"/>
  <c r="T13" i="81"/>
  <c r="O13" i="81"/>
  <c r="M13" i="81"/>
  <c r="K7" i="82"/>
  <c r="O7" i="82"/>
  <c r="P7" i="82"/>
  <c r="M7" i="82"/>
  <c r="N7" i="82"/>
  <c r="L7" i="82"/>
  <c r="P11" i="78"/>
  <c r="T11" i="78"/>
  <c r="N11" i="78"/>
  <c r="S11" i="78"/>
  <c r="M11" i="78"/>
  <c r="O11" i="78"/>
  <c r="R11" i="78"/>
  <c r="Q11" i="78"/>
  <c r="K8" i="75"/>
  <c r="L8" i="75"/>
  <c r="O8" i="75"/>
  <c r="M8" i="75"/>
  <c r="N8" i="75"/>
  <c r="P8" i="75"/>
  <c r="R187" i="75"/>
  <c r="S187" i="75" s="1"/>
  <c r="T187" i="75" s="1"/>
  <c r="X187" i="75"/>
  <c r="Y187" i="75" s="1"/>
  <c r="Z187" i="75" s="1"/>
  <c r="AJ187" i="75"/>
  <c r="AK187" i="75" s="1"/>
  <c r="AL187" i="75" s="1"/>
  <c r="F187" i="75"/>
  <c r="G187" i="75" s="1"/>
  <c r="H187" i="75" s="1"/>
  <c r="L187" i="75"/>
  <c r="M187" i="75" s="1"/>
  <c r="N187" i="75" s="1"/>
  <c r="AD187" i="75"/>
  <c r="AE187" i="75" s="1"/>
  <c r="AF187" i="75" s="1"/>
  <c r="M12" i="75"/>
  <c r="K12" i="75"/>
  <c r="L12" i="75"/>
  <c r="O12" i="75"/>
  <c r="N12" i="75"/>
  <c r="P12" i="75"/>
  <c r="O7" i="78"/>
  <c r="P7" i="78"/>
  <c r="Q7" i="78"/>
  <c r="S7" i="78"/>
  <c r="T7" i="78"/>
  <c r="R7" i="78"/>
  <c r="M7" i="78"/>
  <c r="N7" i="78"/>
  <c r="N6" i="81"/>
  <c r="Q6" i="81"/>
  <c r="P6" i="81"/>
  <c r="T6" i="81"/>
  <c r="R6" i="81"/>
  <c r="O6" i="81"/>
  <c r="S6" i="81"/>
  <c r="M6" i="81"/>
  <c r="K10" i="79"/>
  <c r="O10" i="79"/>
  <c r="N10" i="79"/>
  <c r="P10" i="79"/>
  <c r="L10" i="79"/>
  <c r="M10" i="79"/>
  <c r="O9" i="83"/>
  <c r="P9" i="83"/>
  <c r="K9" i="83"/>
  <c r="M9" i="83"/>
  <c r="N9" i="83"/>
  <c r="L9" i="83"/>
  <c r="AJ188" i="83"/>
  <c r="AK188" i="83" s="1"/>
  <c r="AL188" i="83" s="1"/>
  <c r="AM188" i="83" s="1"/>
  <c r="L188" i="83"/>
  <c r="M188" i="83" s="1"/>
  <c r="N188" i="83" s="1"/>
  <c r="O188" i="83" s="1"/>
  <c r="R188" i="83"/>
  <c r="S188" i="83" s="1"/>
  <c r="T188" i="83" s="1"/>
  <c r="U188" i="83" s="1"/>
  <c r="X188" i="83"/>
  <c r="Y188" i="83" s="1"/>
  <c r="Z188" i="83" s="1"/>
  <c r="AA188" i="83" s="1"/>
  <c r="AD188" i="83"/>
  <c r="AE188" i="83" s="1"/>
  <c r="AF188" i="83" s="1"/>
  <c r="AG188" i="83" s="1"/>
  <c r="F188" i="83"/>
  <c r="G188" i="83" s="1"/>
  <c r="H188" i="83" s="1"/>
  <c r="I188" i="83" s="1"/>
  <c r="K13" i="83"/>
  <c r="N13" i="83"/>
  <c r="P13" i="83"/>
  <c r="O13" i="83"/>
  <c r="M13" i="83"/>
  <c r="L13" i="83"/>
  <c r="K7" i="79"/>
  <c r="P7" i="79"/>
  <c r="O7" i="79"/>
  <c r="L7" i="79"/>
  <c r="M7" i="79"/>
  <c r="N7" i="79"/>
  <c r="P11" i="82"/>
  <c r="M11" i="82"/>
  <c r="L11" i="82"/>
  <c r="O11" i="82"/>
  <c r="K11" i="82"/>
  <c r="N11" i="82"/>
  <c r="K8" i="79"/>
  <c r="O8" i="79"/>
  <c r="M8" i="79"/>
  <c r="N8" i="79"/>
  <c r="L8" i="79"/>
  <c r="P8" i="79"/>
  <c r="F187" i="77"/>
  <c r="G187" i="77" s="1"/>
  <c r="H187" i="77" s="1"/>
  <c r="L187" i="77"/>
  <c r="M187" i="77" s="1"/>
  <c r="N187" i="77" s="1"/>
  <c r="R187" i="77"/>
  <c r="S187" i="77" s="1"/>
  <c r="T187" i="77" s="1"/>
  <c r="AJ187" i="77"/>
  <c r="AK187" i="77" s="1"/>
  <c r="AL187" i="77" s="1"/>
  <c r="X187" i="77"/>
  <c r="Y187" i="77" s="1"/>
  <c r="Z187" i="77" s="1"/>
  <c r="AD187" i="77"/>
  <c r="AE187" i="77" s="1"/>
  <c r="AF187" i="77" s="1"/>
  <c r="N12" i="77"/>
  <c r="O12" i="77"/>
  <c r="M12" i="77"/>
  <c r="P12" i="77"/>
  <c r="K12" i="77"/>
  <c r="L12" i="77"/>
  <c r="G195" i="44"/>
  <c r="D22" i="57"/>
  <c r="D22" i="58"/>
  <c r="L13" i="57"/>
  <c r="F197" i="57" s="1"/>
  <c r="G197" i="57" s="1"/>
  <c r="L13" i="58"/>
  <c r="F197" i="58" s="1"/>
  <c r="G197" i="58" s="1"/>
  <c r="B51" i="51"/>
  <c r="D22" i="52"/>
  <c r="L13" i="52"/>
  <c r="F197" i="52" s="1"/>
  <c r="G197" i="52" s="1"/>
  <c r="L13" i="44"/>
  <c r="F197" i="44" s="1"/>
  <c r="G197" i="44" s="1"/>
  <c r="C41" i="51"/>
  <c r="D41" i="51" s="1"/>
  <c r="D60" i="58" s="1"/>
  <c r="E60" i="58" s="1"/>
  <c r="J60" i="58" s="1"/>
  <c r="M60" i="58" s="1"/>
  <c r="F41" i="51"/>
  <c r="H60" i="58" s="1"/>
  <c r="I60" i="58" s="1"/>
  <c r="L60" i="58" s="1"/>
  <c r="O60" i="58" s="1"/>
  <c r="E41" i="51"/>
  <c r="F60" i="58" s="1"/>
  <c r="G60" i="58" s="1"/>
  <c r="K60" i="58" s="1"/>
  <c r="N60" i="58" s="1"/>
  <c r="F49" i="51"/>
  <c r="O30" i="51"/>
  <c r="D46" i="51" s="1"/>
  <c r="O27" i="51"/>
  <c r="O31" i="51"/>
  <c r="O35" i="51"/>
  <c r="E43" i="51"/>
  <c r="E50" i="51"/>
  <c r="F42" i="51"/>
  <c r="E42" i="51"/>
  <c r="E48" i="51"/>
  <c r="E45" i="51"/>
  <c r="F48" i="51"/>
  <c r="F44" i="51"/>
  <c r="F50" i="51"/>
  <c r="C43" i="51"/>
  <c r="D22" i="44"/>
  <c r="O29" i="51"/>
  <c r="O33" i="51"/>
  <c r="D49" i="51" s="1"/>
  <c r="O32" i="51"/>
  <c r="D48" i="51" s="1"/>
  <c r="E49" i="51"/>
  <c r="C45" i="51"/>
  <c r="E47" i="51"/>
  <c r="O28" i="51"/>
  <c r="C44" i="51"/>
  <c r="E46" i="51"/>
  <c r="F47" i="51"/>
  <c r="H66" i="58" s="1"/>
  <c r="I66" i="58" s="1"/>
  <c r="L66" i="58" s="1"/>
  <c r="O66" i="58" s="1"/>
  <c r="C47" i="51"/>
  <c r="O34" i="51"/>
  <c r="O26" i="51"/>
  <c r="C50" i="51"/>
  <c r="C42" i="51"/>
  <c r="E44" i="51"/>
  <c r="F45" i="51"/>
  <c r="F43" i="51"/>
  <c r="F46" i="51"/>
  <c r="O216" i="76"/>
  <c r="H216" i="75"/>
  <c r="O216" i="82"/>
  <c r="H218" i="78"/>
  <c r="H216" i="78"/>
  <c r="S255" i="83"/>
  <c r="V255" i="83" s="1"/>
  <c r="S255" i="76"/>
  <c r="V255" i="76" s="1"/>
  <c r="S256" i="76"/>
  <c r="V256" i="76" s="1"/>
  <c r="V180" i="83"/>
  <c r="AX250" i="81"/>
  <c r="AJ256" i="75"/>
  <c r="H256" i="83"/>
  <c r="E256" i="79"/>
  <c r="H252" i="83"/>
  <c r="AJ256" i="76"/>
  <c r="H252" i="79"/>
  <c r="AJ256" i="77"/>
  <c r="V256" i="83"/>
  <c r="H216" i="79"/>
  <c r="E255" i="75"/>
  <c r="O216" i="81"/>
  <c r="E251" i="81"/>
  <c r="V216" i="82"/>
  <c r="V219" i="81"/>
  <c r="AX216" i="81"/>
  <c r="BE216" i="78"/>
  <c r="AJ216" i="83"/>
  <c r="E255" i="83"/>
  <c r="H255" i="83" s="1"/>
  <c r="AG255" i="79"/>
  <c r="AJ255" i="79" s="1"/>
  <c r="AG255" i="75"/>
  <c r="AJ255" i="75" s="1"/>
  <c r="U180" i="83"/>
  <c r="AU253" i="78"/>
  <c r="E253" i="77"/>
  <c r="AJ256" i="82"/>
  <c r="AU253" i="81"/>
  <c r="V252" i="83"/>
  <c r="AJ218" i="76"/>
  <c r="H252" i="76"/>
  <c r="AJ252" i="76"/>
  <c r="AJ216" i="79"/>
  <c r="H216" i="77"/>
  <c r="V218" i="81"/>
  <c r="V216" i="78"/>
  <c r="V216" i="76"/>
  <c r="E255" i="77"/>
  <c r="H255" i="77" s="1"/>
  <c r="AG252" i="82"/>
  <c r="AJ252" i="82" s="1"/>
  <c r="S250" i="78"/>
  <c r="V250" i="78" s="1"/>
  <c r="AH180" i="75"/>
  <c r="AJ216" i="78"/>
  <c r="H256" i="76"/>
  <c r="S253" i="82"/>
  <c r="V252" i="82"/>
  <c r="V256" i="75"/>
  <c r="M180" i="76"/>
  <c r="AQ216" i="83"/>
  <c r="V216" i="81"/>
  <c r="H216" i="83"/>
  <c r="H219" i="78"/>
  <c r="AJ216" i="81"/>
  <c r="AG250" i="78"/>
  <c r="AJ250" i="78" s="1"/>
  <c r="AD180" i="77"/>
  <c r="AG255" i="77"/>
  <c r="AJ255" i="77" s="1"/>
  <c r="AG180" i="75"/>
  <c r="V253" i="78"/>
  <c r="S255" i="82"/>
  <c r="E253" i="81"/>
  <c r="AJ252" i="77"/>
  <c r="E255" i="79"/>
  <c r="AG252" i="75"/>
  <c r="AJ252" i="75" s="1"/>
  <c r="U180" i="77"/>
  <c r="V216" i="79"/>
  <c r="AQ216" i="82"/>
  <c r="AJ216" i="82"/>
  <c r="AJ216" i="76"/>
  <c r="R180" i="83"/>
  <c r="Z180" i="76"/>
  <c r="AC180" i="77"/>
  <c r="AG253" i="81"/>
  <c r="AJ253" i="81" s="1"/>
  <c r="AG255" i="83"/>
  <c r="AJ255" i="83" s="1"/>
  <c r="V252" i="76"/>
  <c r="S255" i="77"/>
  <c r="H250" i="78"/>
  <c r="H252" i="77"/>
  <c r="AJ255" i="82"/>
  <c r="AU254" i="81"/>
  <c r="H255" i="76"/>
  <c r="AC216" i="77"/>
  <c r="H250" i="81"/>
  <c r="AX216" i="78"/>
  <c r="AQ216" i="79"/>
  <c r="AQ216" i="77"/>
  <c r="H216" i="82"/>
  <c r="Q180" i="83"/>
  <c r="Y180" i="76"/>
  <c r="S252" i="75"/>
  <c r="V252" i="75" s="1"/>
  <c r="E254" i="81"/>
  <c r="E252" i="75"/>
  <c r="H252" i="75" s="1"/>
  <c r="V252" i="79"/>
  <c r="H256" i="77"/>
  <c r="AU254" i="78"/>
  <c r="V256" i="82"/>
  <c r="H256" i="75"/>
  <c r="AQ216" i="81"/>
  <c r="AJ253" i="78"/>
  <c r="AC216" i="81"/>
  <c r="V256" i="77"/>
  <c r="AC216" i="82"/>
  <c r="AC216" i="79"/>
  <c r="O216" i="75"/>
  <c r="V216" i="75"/>
  <c r="AG254" i="81"/>
  <c r="AJ254" i="81" s="1"/>
  <c r="N180" i="76"/>
  <c r="AH180" i="76"/>
  <c r="V180" i="77"/>
  <c r="H256" i="82"/>
  <c r="AJ250" i="81"/>
  <c r="H254" i="81"/>
  <c r="AX250" i="78"/>
  <c r="H255" i="82"/>
  <c r="AJ254" i="78"/>
  <c r="AJ252" i="79"/>
  <c r="AG256" i="83"/>
  <c r="AG180" i="76"/>
  <c r="V250" i="81"/>
  <c r="AN216" i="76" l="1"/>
  <c r="Z216" i="76"/>
  <c r="L216" i="83"/>
  <c r="AG216" i="77"/>
  <c r="S216" i="77"/>
  <c r="AN216" i="75"/>
  <c r="E216" i="76"/>
  <c r="S216" i="83"/>
  <c r="U187" i="77"/>
  <c r="AJ190" i="83"/>
  <c r="AK190" i="83" s="1"/>
  <c r="AL190" i="83" s="1"/>
  <c r="AM190" i="83" s="1"/>
  <c r="L190" i="83"/>
  <c r="M190" i="83" s="1"/>
  <c r="N190" i="83" s="1"/>
  <c r="O190" i="83" s="1"/>
  <c r="R190" i="83"/>
  <c r="S190" i="83" s="1"/>
  <c r="T190" i="83" s="1"/>
  <c r="U190" i="83" s="1"/>
  <c r="X190" i="83"/>
  <c r="Y190" i="83" s="1"/>
  <c r="Z190" i="83" s="1"/>
  <c r="AA190" i="83" s="1"/>
  <c r="AD190" i="83"/>
  <c r="AE190" i="83" s="1"/>
  <c r="AF190" i="83" s="1"/>
  <c r="AG190" i="83" s="1"/>
  <c r="F190" i="83"/>
  <c r="G190" i="83" s="1"/>
  <c r="H190" i="83" s="1"/>
  <c r="I190" i="83" s="1"/>
  <c r="O15" i="83"/>
  <c r="O16" i="83" s="1"/>
  <c r="AF214" i="83" s="1"/>
  <c r="P15" i="83"/>
  <c r="M15" i="83"/>
  <c r="L15" i="83"/>
  <c r="K15" i="83"/>
  <c r="N15" i="83"/>
  <c r="I187" i="83"/>
  <c r="AG187" i="78"/>
  <c r="F189" i="82"/>
  <c r="G189" i="82" s="1"/>
  <c r="H189" i="82" s="1"/>
  <c r="I189" i="82" s="1"/>
  <c r="AJ189" i="82"/>
  <c r="AK189" i="82" s="1"/>
  <c r="AL189" i="82" s="1"/>
  <c r="AM189" i="82" s="1"/>
  <c r="L189" i="82"/>
  <c r="M189" i="82" s="1"/>
  <c r="N189" i="82" s="1"/>
  <c r="O189" i="82" s="1"/>
  <c r="R189" i="82"/>
  <c r="S189" i="82" s="1"/>
  <c r="T189" i="82" s="1"/>
  <c r="U189" i="82" s="1"/>
  <c r="X189" i="82"/>
  <c r="Y189" i="82" s="1"/>
  <c r="Z189" i="82" s="1"/>
  <c r="AA189" i="82" s="1"/>
  <c r="AD189" i="82"/>
  <c r="AE189" i="82" s="1"/>
  <c r="AF189" i="82" s="1"/>
  <c r="AG189" i="82" s="1"/>
  <c r="L14" i="82"/>
  <c r="N14" i="82"/>
  <c r="O14" i="82"/>
  <c r="O16" i="82" s="1"/>
  <c r="AF214" i="82" s="1"/>
  <c r="M14" i="82"/>
  <c r="P14" i="82"/>
  <c r="K14" i="82"/>
  <c r="AM187" i="81"/>
  <c r="AM187" i="83"/>
  <c r="AS187" i="78"/>
  <c r="X189" i="77"/>
  <c r="Y189" i="77" s="1"/>
  <c r="Z189" i="77" s="1"/>
  <c r="AA189" i="77" s="1"/>
  <c r="AD189" i="77"/>
  <c r="AE189" i="77" s="1"/>
  <c r="AF189" i="77" s="1"/>
  <c r="AG189" i="77" s="1"/>
  <c r="F189" i="77"/>
  <c r="G189" i="77" s="1"/>
  <c r="H189" i="77" s="1"/>
  <c r="I189" i="77" s="1"/>
  <c r="L189" i="77"/>
  <c r="M189" i="77" s="1"/>
  <c r="N189" i="77" s="1"/>
  <c r="O189" i="77" s="1"/>
  <c r="AJ189" i="77"/>
  <c r="AK189" i="77" s="1"/>
  <c r="AL189" i="77" s="1"/>
  <c r="AM189" i="77" s="1"/>
  <c r="R189" i="77"/>
  <c r="S189" i="77" s="1"/>
  <c r="T189" i="77" s="1"/>
  <c r="U189" i="77" s="1"/>
  <c r="K14" i="77"/>
  <c r="M14" i="77"/>
  <c r="P14" i="77"/>
  <c r="P16" i="77" s="1"/>
  <c r="AM214" i="77" s="1"/>
  <c r="L14" i="77"/>
  <c r="O14" i="77"/>
  <c r="N14" i="77"/>
  <c r="U187" i="75"/>
  <c r="AG187" i="82"/>
  <c r="N16" i="81"/>
  <c r="K214" i="81" s="1"/>
  <c r="M16" i="83"/>
  <c r="R214" i="83" s="1"/>
  <c r="AJ190" i="79"/>
  <c r="AK190" i="79" s="1"/>
  <c r="AL190" i="79" s="1"/>
  <c r="AM190" i="79" s="1"/>
  <c r="L190" i="79"/>
  <c r="M190" i="79" s="1"/>
  <c r="N190" i="79" s="1"/>
  <c r="O190" i="79" s="1"/>
  <c r="AD190" i="79"/>
  <c r="AE190" i="79" s="1"/>
  <c r="AF190" i="79" s="1"/>
  <c r="AG190" i="79" s="1"/>
  <c r="F190" i="79"/>
  <c r="G190" i="79" s="1"/>
  <c r="H190" i="79" s="1"/>
  <c r="I190" i="79" s="1"/>
  <c r="R190" i="79"/>
  <c r="S190" i="79" s="1"/>
  <c r="T190" i="79" s="1"/>
  <c r="U190" i="79" s="1"/>
  <c r="X190" i="79"/>
  <c r="Y190" i="79" s="1"/>
  <c r="Z190" i="79" s="1"/>
  <c r="AA190" i="79" s="1"/>
  <c r="K15" i="79"/>
  <c r="N15" i="79"/>
  <c r="L15" i="79"/>
  <c r="M15" i="79"/>
  <c r="O15" i="79"/>
  <c r="P15" i="79"/>
  <c r="AA187" i="83"/>
  <c r="U187" i="79"/>
  <c r="AY187" i="78"/>
  <c r="U187" i="76"/>
  <c r="AV189" i="78"/>
  <c r="AW189" i="78" s="1"/>
  <c r="AX189" i="78" s="1"/>
  <c r="AY189" i="78" s="1"/>
  <c r="AP189" i="78"/>
  <c r="AQ189" i="78" s="1"/>
  <c r="AR189" i="78" s="1"/>
  <c r="AS189" i="78" s="1"/>
  <c r="AD189" i="78"/>
  <c r="AE189" i="78" s="1"/>
  <c r="AF189" i="78" s="1"/>
  <c r="AG189" i="78" s="1"/>
  <c r="F189" i="78"/>
  <c r="G189" i="78" s="1"/>
  <c r="H189" i="78" s="1"/>
  <c r="I189" i="78" s="1"/>
  <c r="X189" i="78"/>
  <c r="Y189" i="78" s="1"/>
  <c r="Z189" i="78" s="1"/>
  <c r="AA189" i="78" s="1"/>
  <c r="L189" i="78"/>
  <c r="M189" i="78" s="1"/>
  <c r="N189" i="78" s="1"/>
  <c r="O189" i="78" s="1"/>
  <c r="R189" i="78"/>
  <c r="S189" i="78" s="1"/>
  <c r="T189" i="78" s="1"/>
  <c r="U189" i="78" s="1"/>
  <c r="AJ189" i="78"/>
  <c r="AK189" i="78" s="1"/>
  <c r="AL189" i="78" s="1"/>
  <c r="AM189" i="78" s="1"/>
  <c r="S14" i="78"/>
  <c r="P14" i="78"/>
  <c r="Q14" i="78"/>
  <c r="O14" i="78"/>
  <c r="R14" i="78"/>
  <c r="R16" i="78" s="1"/>
  <c r="AM214" i="78" s="1"/>
  <c r="M14" i="78"/>
  <c r="M16" i="78" s="1"/>
  <c r="D214" i="78" s="1"/>
  <c r="T14" i="78"/>
  <c r="N14" i="78"/>
  <c r="N16" i="78" s="1"/>
  <c r="K214" i="78" s="1"/>
  <c r="AS187" i="81"/>
  <c r="I187" i="78"/>
  <c r="U187" i="81"/>
  <c r="O187" i="77"/>
  <c r="AA187" i="75"/>
  <c r="AA187" i="82"/>
  <c r="AP190" i="78"/>
  <c r="AQ190" i="78" s="1"/>
  <c r="AR190" i="78" s="1"/>
  <c r="AS190" i="78" s="1"/>
  <c r="AV190" i="78"/>
  <c r="AW190" i="78" s="1"/>
  <c r="AX190" i="78" s="1"/>
  <c r="AY190" i="78" s="1"/>
  <c r="AD190" i="78"/>
  <c r="AE190" i="78" s="1"/>
  <c r="AF190" i="78" s="1"/>
  <c r="AG190" i="78" s="1"/>
  <c r="F190" i="78"/>
  <c r="G190" i="78" s="1"/>
  <c r="H190" i="78" s="1"/>
  <c r="I190" i="78" s="1"/>
  <c r="X190" i="78"/>
  <c r="Y190" i="78" s="1"/>
  <c r="Z190" i="78" s="1"/>
  <c r="AA190" i="78" s="1"/>
  <c r="L190" i="78"/>
  <c r="M190" i="78" s="1"/>
  <c r="N190" i="78" s="1"/>
  <c r="O190" i="78" s="1"/>
  <c r="R190" i="78"/>
  <c r="S190" i="78" s="1"/>
  <c r="T190" i="78" s="1"/>
  <c r="U190" i="78" s="1"/>
  <c r="AJ190" i="78"/>
  <c r="AK190" i="78" s="1"/>
  <c r="AL190" i="78" s="1"/>
  <c r="AM190" i="78" s="1"/>
  <c r="M15" i="78"/>
  <c r="P15" i="78"/>
  <c r="S15" i="78"/>
  <c r="R15" i="78"/>
  <c r="T15" i="78"/>
  <c r="N15" i="78"/>
  <c r="O15" i="78"/>
  <c r="O16" i="78" s="1"/>
  <c r="R214" i="78" s="1"/>
  <c r="Q15" i="78"/>
  <c r="O187" i="79"/>
  <c r="P16" i="78"/>
  <c r="Y214" i="78" s="1"/>
  <c r="U187" i="78"/>
  <c r="AA187" i="76"/>
  <c r="L189" i="83"/>
  <c r="M189" i="83" s="1"/>
  <c r="N189" i="83" s="1"/>
  <c r="O189" i="83" s="1"/>
  <c r="R189" i="83"/>
  <c r="S189" i="83" s="1"/>
  <c r="T189" i="83" s="1"/>
  <c r="U189" i="83" s="1"/>
  <c r="X189" i="83"/>
  <c r="Y189" i="83" s="1"/>
  <c r="Z189" i="83" s="1"/>
  <c r="AA189" i="83" s="1"/>
  <c r="AD189" i="83"/>
  <c r="AE189" i="83" s="1"/>
  <c r="AF189" i="83" s="1"/>
  <c r="AG189" i="83" s="1"/>
  <c r="F189" i="83"/>
  <c r="G189" i="83" s="1"/>
  <c r="H189" i="83" s="1"/>
  <c r="I189" i="83" s="1"/>
  <c r="AJ189" i="83"/>
  <c r="AK189" i="83" s="1"/>
  <c r="AL189" i="83" s="1"/>
  <c r="AM189" i="83" s="1"/>
  <c r="M14" i="83"/>
  <c r="O14" i="83"/>
  <c r="K14" i="83"/>
  <c r="K16" i="83" s="1"/>
  <c r="D214" i="83" s="1"/>
  <c r="N14" i="83"/>
  <c r="N16" i="83" s="1"/>
  <c r="Y214" i="83" s="1"/>
  <c r="P14" i="83"/>
  <c r="P16" i="83" s="1"/>
  <c r="AM214" i="83" s="1"/>
  <c r="L14" i="83"/>
  <c r="L16" i="83" s="1"/>
  <c r="K214" i="83" s="1"/>
  <c r="AA187" i="81"/>
  <c r="AD190" i="81"/>
  <c r="AE190" i="81" s="1"/>
  <c r="AF190" i="81" s="1"/>
  <c r="AG190" i="81" s="1"/>
  <c r="F190" i="81"/>
  <c r="G190" i="81" s="1"/>
  <c r="H190" i="81" s="1"/>
  <c r="I190" i="81" s="1"/>
  <c r="AV190" i="81"/>
  <c r="AW190" i="81" s="1"/>
  <c r="AX190" i="81" s="1"/>
  <c r="AY190" i="81" s="1"/>
  <c r="L190" i="81"/>
  <c r="M190" i="81" s="1"/>
  <c r="N190" i="81" s="1"/>
  <c r="O190" i="81" s="1"/>
  <c r="AP190" i="81"/>
  <c r="AQ190" i="81" s="1"/>
  <c r="AR190" i="81" s="1"/>
  <c r="AS190" i="81" s="1"/>
  <c r="AJ190" i="81"/>
  <c r="AK190" i="81" s="1"/>
  <c r="AL190" i="81" s="1"/>
  <c r="AM190" i="81" s="1"/>
  <c r="R190" i="81"/>
  <c r="S190" i="81" s="1"/>
  <c r="T190" i="81" s="1"/>
  <c r="U190" i="81" s="1"/>
  <c r="X190" i="81"/>
  <c r="Y190" i="81" s="1"/>
  <c r="Z190" i="81" s="1"/>
  <c r="AA190" i="81" s="1"/>
  <c r="T15" i="81"/>
  <c r="S15" i="81"/>
  <c r="P15" i="81"/>
  <c r="Q15" i="81"/>
  <c r="N15" i="81"/>
  <c r="O15" i="81"/>
  <c r="M15" i="81"/>
  <c r="R15" i="81"/>
  <c r="I187" i="81"/>
  <c r="AG187" i="77"/>
  <c r="U187" i="82"/>
  <c r="X190" i="75"/>
  <c r="Y190" i="75" s="1"/>
  <c r="Z190" i="75" s="1"/>
  <c r="AA190" i="75" s="1"/>
  <c r="AJ190" i="75"/>
  <c r="AK190" i="75" s="1"/>
  <c r="AL190" i="75" s="1"/>
  <c r="AM190" i="75" s="1"/>
  <c r="AD190" i="75"/>
  <c r="AE190" i="75" s="1"/>
  <c r="AF190" i="75" s="1"/>
  <c r="AG190" i="75" s="1"/>
  <c r="F190" i="75"/>
  <c r="G190" i="75" s="1"/>
  <c r="H190" i="75" s="1"/>
  <c r="I190" i="75" s="1"/>
  <c r="L190" i="75"/>
  <c r="M190" i="75" s="1"/>
  <c r="N190" i="75" s="1"/>
  <c r="O190" i="75" s="1"/>
  <c r="R190" i="75"/>
  <c r="S190" i="75" s="1"/>
  <c r="T190" i="75" s="1"/>
  <c r="U190" i="75" s="1"/>
  <c r="L15" i="75"/>
  <c r="K15" i="75"/>
  <c r="M15" i="75"/>
  <c r="N15" i="75"/>
  <c r="P15" i="75"/>
  <c r="O15" i="75"/>
  <c r="AM187" i="79"/>
  <c r="AA187" i="78"/>
  <c r="AM187" i="76"/>
  <c r="X189" i="79"/>
  <c r="Y189" i="79" s="1"/>
  <c r="Z189" i="79" s="1"/>
  <c r="AA189" i="79" s="1"/>
  <c r="AD189" i="79"/>
  <c r="AE189" i="79" s="1"/>
  <c r="AF189" i="79" s="1"/>
  <c r="AG189" i="79" s="1"/>
  <c r="F189" i="79"/>
  <c r="G189" i="79" s="1"/>
  <c r="H189" i="79" s="1"/>
  <c r="I189" i="79" s="1"/>
  <c r="R189" i="79"/>
  <c r="S189" i="79" s="1"/>
  <c r="T189" i="79" s="1"/>
  <c r="U189" i="79" s="1"/>
  <c r="AJ189" i="79"/>
  <c r="AK189" i="79" s="1"/>
  <c r="AL189" i="79" s="1"/>
  <c r="AM189" i="79" s="1"/>
  <c r="L189" i="79"/>
  <c r="M189" i="79" s="1"/>
  <c r="N189" i="79" s="1"/>
  <c r="O189" i="79" s="1"/>
  <c r="K14" i="79"/>
  <c r="M14" i="79"/>
  <c r="M16" i="79" s="1"/>
  <c r="R214" i="79" s="1"/>
  <c r="L14" i="79"/>
  <c r="N14" i="79"/>
  <c r="P14" i="79"/>
  <c r="P16" i="79" s="1"/>
  <c r="AM214" i="79" s="1"/>
  <c r="O14" i="79"/>
  <c r="O16" i="79" s="1"/>
  <c r="AF214" i="79" s="1"/>
  <c r="AY187" i="81"/>
  <c r="I187" i="75"/>
  <c r="D47" i="51"/>
  <c r="I187" i="77"/>
  <c r="X190" i="82"/>
  <c r="Y190" i="82" s="1"/>
  <c r="Z190" i="82" s="1"/>
  <c r="AA190" i="82" s="1"/>
  <c r="AD190" i="82"/>
  <c r="AE190" i="82" s="1"/>
  <c r="AF190" i="82" s="1"/>
  <c r="AG190" i="82" s="1"/>
  <c r="F190" i="82"/>
  <c r="G190" i="82" s="1"/>
  <c r="H190" i="82" s="1"/>
  <c r="I190" i="82" s="1"/>
  <c r="AJ190" i="82"/>
  <c r="AK190" i="82" s="1"/>
  <c r="AL190" i="82" s="1"/>
  <c r="AM190" i="82" s="1"/>
  <c r="L190" i="82"/>
  <c r="M190" i="82" s="1"/>
  <c r="N190" i="82" s="1"/>
  <c r="O190" i="82" s="1"/>
  <c r="R190" i="82"/>
  <c r="S190" i="82" s="1"/>
  <c r="T190" i="82" s="1"/>
  <c r="U190" i="82" s="1"/>
  <c r="O15" i="82"/>
  <c r="P15" i="82"/>
  <c r="P16" i="82" s="1"/>
  <c r="AM214" i="82" s="1"/>
  <c r="L15" i="82"/>
  <c r="K15" i="82"/>
  <c r="K16" i="82" s="1"/>
  <c r="D214" i="82" s="1"/>
  <c r="M15" i="82"/>
  <c r="N15" i="82"/>
  <c r="O187" i="76"/>
  <c r="AA187" i="77"/>
  <c r="AG187" i="75"/>
  <c r="O187" i="82"/>
  <c r="AJ190" i="76"/>
  <c r="AK190" i="76" s="1"/>
  <c r="AL190" i="76" s="1"/>
  <c r="AM190" i="76" s="1"/>
  <c r="R190" i="76"/>
  <c r="S190" i="76" s="1"/>
  <c r="T190" i="76" s="1"/>
  <c r="U190" i="76" s="1"/>
  <c r="AD190" i="76"/>
  <c r="AE190" i="76" s="1"/>
  <c r="AF190" i="76" s="1"/>
  <c r="AG190" i="76" s="1"/>
  <c r="X190" i="76"/>
  <c r="Y190" i="76" s="1"/>
  <c r="Z190" i="76" s="1"/>
  <c r="AA190" i="76" s="1"/>
  <c r="L190" i="76"/>
  <c r="M190" i="76" s="1"/>
  <c r="N190" i="76" s="1"/>
  <c r="O190" i="76" s="1"/>
  <c r="F190" i="76"/>
  <c r="G190" i="76" s="1"/>
  <c r="H190" i="76" s="1"/>
  <c r="I190" i="76" s="1"/>
  <c r="L15" i="76"/>
  <c r="P15" i="76"/>
  <c r="O15" i="76"/>
  <c r="N15" i="76"/>
  <c r="N16" i="76" s="1"/>
  <c r="Y214" i="76" s="1"/>
  <c r="K15" i="76"/>
  <c r="M15" i="76"/>
  <c r="U187" i="83"/>
  <c r="AF191" i="79"/>
  <c r="AG187" i="79"/>
  <c r="AM187" i="78"/>
  <c r="I187" i="76"/>
  <c r="F189" i="81"/>
  <c r="G189" i="81" s="1"/>
  <c r="H189" i="81" s="1"/>
  <c r="I189" i="81" s="1"/>
  <c r="AV189" i="81"/>
  <c r="AW189" i="81" s="1"/>
  <c r="AX189" i="81" s="1"/>
  <c r="AY189" i="81" s="1"/>
  <c r="X189" i="81"/>
  <c r="Y189" i="81" s="1"/>
  <c r="Z189" i="81" s="1"/>
  <c r="AA189" i="81" s="1"/>
  <c r="AJ189" i="81"/>
  <c r="AK189" i="81" s="1"/>
  <c r="AL189" i="81" s="1"/>
  <c r="AM189" i="81" s="1"/>
  <c r="R189" i="81"/>
  <c r="S189" i="81" s="1"/>
  <c r="T189" i="81" s="1"/>
  <c r="U189" i="81" s="1"/>
  <c r="L189" i="81"/>
  <c r="M189" i="81" s="1"/>
  <c r="N189" i="81" s="1"/>
  <c r="O189" i="81" s="1"/>
  <c r="AD189" i="81"/>
  <c r="AE189" i="81" s="1"/>
  <c r="AF189" i="81" s="1"/>
  <c r="AG189" i="81" s="1"/>
  <c r="AP189" i="81"/>
  <c r="AQ189" i="81" s="1"/>
  <c r="AR189" i="81" s="1"/>
  <c r="AS189" i="81" s="1"/>
  <c r="T14" i="81"/>
  <c r="T16" i="81" s="1"/>
  <c r="BA214" i="81" s="1"/>
  <c r="Q14" i="81"/>
  <c r="N14" i="81"/>
  <c r="S14" i="81"/>
  <c r="S16" i="81" s="1"/>
  <c r="AT214" i="81" s="1"/>
  <c r="O14" i="81"/>
  <c r="M14" i="81"/>
  <c r="M16" i="81" s="1"/>
  <c r="D214" i="81" s="1"/>
  <c r="R14" i="81"/>
  <c r="P14" i="81"/>
  <c r="O187" i="81"/>
  <c r="I187" i="82"/>
  <c r="I187" i="79"/>
  <c r="AD189" i="76"/>
  <c r="AE189" i="76" s="1"/>
  <c r="AF189" i="76" s="1"/>
  <c r="AG189" i="76" s="1"/>
  <c r="F189" i="76"/>
  <c r="G189" i="76" s="1"/>
  <c r="H189" i="76" s="1"/>
  <c r="I189" i="76" s="1"/>
  <c r="AJ189" i="76"/>
  <c r="AK189" i="76" s="1"/>
  <c r="AL189" i="76" s="1"/>
  <c r="AM189" i="76" s="1"/>
  <c r="L189" i="76"/>
  <c r="M189" i="76" s="1"/>
  <c r="N189" i="76" s="1"/>
  <c r="O189" i="76" s="1"/>
  <c r="X189" i="76"/>
  <c r="Y189" i="76" s="1"/>
  <c r="Z189" i="76" s="1"/>
  <c r="AA189" i="76" s="1"/>
  <c r="R189" i="76"/>
  <c r="S189" i="76" s="1"/>
  <c r="T189" i="76" s="1"/>
  <c r="U189" i="76" s="1"/>
  <c r="N14" i="76"/>
  <c r="M14" i="76"/>
  <c r="M16" i="76" s="1"/>
  <c r="R214" i="76" s="1"/>
  <c r="K14" i="76"/>
  <c r="P14" i="76"/>
  <c r="P16" i="76" s="1"/>
  <c r="AM214" i="76" s="1"/>
  <c r="O14" i="76"/>
  <c r="O16" i="76" s="1"/>
  <c r="AF214" i="76" s="1"/>
  <c r="L14" i="76"/>
  <c r="L16" i="76" s="1"/>
  <c r="K214" i="76" s="1"/>
  <c r="AM187" i="75"/>
  <c r="AG187" i="83"/>
  <c r="S16" i="78"/>
  <c r="AT214" i="78" s="1"/>
  <c r="AM187" i="77"/>
  <c r="O16" i="81"/>
  <c r="R214" i="81" s="1"/>
  <c r="O187" i="75"/>
  <c r="AM187" i="82"/>
  <c r="AJ190" i="77"/>
  <c r="AK190" i="77" s="1"/>
  <c r="AL190" i="77" s="1"/>
  <c r="AM190" i="77" s="1"/>
  <c r="L190" i="77"/>
  <c r="M190" i="77" s="1"/>
  <c r="N190" i="77" s="1"/>
  <c r="O190" i="77" s="1"/>
  <c r="R190" i="77"/>
  <c r="S190" i="77" s="1"/>
  <c r="T190" i="77" s="1"/>
  <c r="U190" i="77" s="1"/>
  <c r="X190" i="77"/>
  <c r="Y190" i="77" s="1"/>
  <c r="Z190" i="77" s="1"/>
  <c r="AA190" i="77" s="1"/>
  <c r="AD190" i="77"/>
  <c r="AE190" i="77" s="1"/>
  <c r="AF190" i="77" s="1"/>
  <c r="AG190" i="77" s="1"/>
  <c r="F190" i="77"/>
  <c r="G190" i="77" s="1"/>
  <c r="H190" i="77" s="1"/>
  <c r="I190" i="77" s="1"/>
  <c r="K15" i="77"/>
  <c r="K16" i="77" s="1"/>
  <c r="D214" i="77" s="1"/>
  <c r="L15" i="77"/>
  <c r="L16" i="77" s="1"/>
  <c r="K214" i="77" s="1"/>
  <c r="P15" i="77"/>
  <c r="N15" i="77"/>
  <c r="M15" i="77"/>
  <c r="O15" i="77"/>
  <c r="O187" i="83"/>
  <c r="AA187" i="79"/>
  <c r="T16" i="78"/>
  <c r="BA214" i="78" s="1"/>
  <c r="Q16" i="78"/>
  <c r="AF214" i="78" s="1"/>
  <c r="O187" i="78"/>
  <c r="AG187" i="76"/>
  <c r="X189" i="75"/>
  <c r="Y189" i="75" s="1"/>
  <c r="Z189" i="75" s="1"/>
  <c r="AA189" i="75" s="1"/>
  <c r="L189" i="75"/>
  <c r="M189" i="75" s="1"/>
  <c r="N189" i="75" s="1"/>
  <c r="O189" i="75" s="1"/>
  <c r="R189" i="75"/>
  <c r="S189" i="75" s="1"/>
  <c r="T189" i="75" s="1"/>
  <c r="U189" i="75" s="1"/>
  <c r="AJ189" i="75"/>
  <c r="AK189" i="75" s="1"/>
  <c r="AL189" i="75" s="1"/>
  <c r="AM189" i="75" s="1"/>
  <c r="AD189" i="75"/>
  <c r="AE189" i="75" s="1"/>
  <c r="AF189" i="75" s="1"/>
  <c r="AG189" i="75" s="1"/>
  <c r="F189" i="75"/>
  <c r="G189" i="75" s="1"/>
  <c r="H189" i="75" s="1"/>
  <c r="I189" i="75" s="1"/>
  <c r="K14" i="75"/>
  <c r="O14" i="75"/>
  <c r="N14" i="75"/>
  <c r="L14" i="75"/>
  <c r="M14" i="75"/>
  <c r="M16" i="75" s="1"/>
  <c r="R214" i="75" s="1"/>
  <c r="P14" i="75"/>
  <c r="P16" i="75" s="1"/>
  <c r="AM214" i="75" s="1"/>
  <c r="AG187" i="81"/>
  <c r="F60" i="44"/>
  <c r="G60" i="44" s="1"/>
  <c r="K60" i="44" s="1"/>
  <c r="N60" i="44" s="1"/>
  <c r="D68" i="57"/>
  <c r="E68" i="57" s="1"/>
  <c r="J68" i="57" s="1"/>
  <c r="M68" i="57" s="1"/>
  <c r="D68" i="58"/>
  <c r="E68" i="58" s="1"/>
  <c r="J68" i="58" s="1"/>
  <c r="M68" i="58" s="1"/>
  <c r="D65" i="57"/>
  <c r="E65" i="57" s="1"/>
  <c r="J65" i="57" s="1"/>
  <c r="M65" i="57" s="1"/>
  <c r="D65" i="58"/>
  <c r="E65" i="58" s="1"/>
  <c r="J65" i="58" s="1"/>
  <c r="M65" i="58" s="1"/>
  <c r="F63" i="57"/>
  <c r="G63" i="57" s="1"/>
  <c r="K63" i="57" s="1"/>
  <c r="N63" i="57" s="1"/>
  <c r="F63" i="58"/>
  <c r="G63" i="58" s="1"/>
  <c r="K63" i="58" s="1"/>
  <c r="N63" i="58" s="1"/>
  <c r="F61" i="57"/>
  <c r="G61" i="57" s="1"/>
  <c r="K61" i="57" s="1"/>
  <c r="N61" i="57" s="1"/>
  <c r="F61" i="58"/>
  <c r="G61" i="58" s="1"/>
  <c r="K61" i="58" s="1"/>
  <c r="H68" i="57"/>
  <c r="I68" i="57" s="1"/>
  <c r="L68" i="57" s="1"/>
  <c r="O68" i="57" s="1"/>
  <c r="H68" i="58"/>
  <c r="I68" i="58" s="1"/>
  <c r="L68" i="58" s="1"/>
  <c r="O68" i="58" s="1"/>
  <c r="H62" i="57"/>
  <c r="I62" i="57" s="1"/>
  <c r="L62" i="57" s="1"/>
  <c r="O62" i="57" s="1"/>
  <c r="H62" i="58"/>
  <c r="I62" i="58" s="1"/>
  <c r="L62" i="58" s="1"/>
  <c r="O62" i="58" s="1"/>
  <c r="F64" i="57"/>
  <c r="G64" i="57" s="1"/>
  <c r="K64" i="57" s="1"/>
  <c r="N64" i="57" s="1"/>
  <c r="F64" i="58"/>
  <c r="G64" i="58" s="1"/>
  <c r="K64" i="58" s="1"/>
  <c r="N64" i="58" s="1"/>
  <c r="H64" i="57"/>
  <c r="I64" i="57" s="1"/>
  <c r="L64" i="57" s="1"/>
  <c r="O64" i="57" s="1"/>
  <c r="H64" i="58"/>
  <c r="I64" i="58" s="1"/>
  <c r="L64" i="58" s="1"/>
  <c r="O64" i="58" s="1"/>
  <c r="F65" i="57"/>
  <c r="G65" i="57" s="1"/>
  <c r="K65" i="57" s="1"/>
  <c r="N65" i="57" s="1"/>
  <c r="F65" i="58"/>
  <c r="G65" i="58" s="1"/>
  <c r="K65" i="58" s="1"/>
  <c r="N65" i="58" s="1"/>
  <c r="F67" i="57"/>
  <c r="G67" i="57" s="1"/>
  <c r="K67" i="57" s="1"/>
  <c r="N67" i="57" s="1"/>
  <c r="F67" i="58"/>
  <c r="G67" i="58" s="1"/>
  <c r="K67" i="58" s="1"/>
  <c r="N67" i="58" s="1"/>
  <c r="H61" i="57"/>
  <c r="I61" i="57" s="1"/>
  <c r="L61" i="57" s="1"/>
  <c r="O61" i="57" s="1"/>
  <c r="H61" i="58"/>
  <c r="I61" i="58" s="1"/>
  <c r="L61" i="58" s="1"/>
  <c r="H69" i="57"/>
  <c r="I69" i="57" s="1"/>
  <c r="L69" i="57" s="1"/>
  <c r="O69" i="57" s="1"/>
  <c r="H69" i="58"/>
  <c r="I69" i="58" s="1"/>
  <c r="L69" i="58" s="1"/>
  <c r="O69" i="58" s="1"/>
  <c r="F62" i="57"/>
  <c r="G62" i="57" s="1"/>
  <c r="K62" i="57" s="1"/>
  <c r="N62" i="57" s="1"/>
  <c r="F62" i="58"/>
  <c r="G62" i="58" s="1"/>
  <c r="K62" i="58" s="1"/>
  <c r="N62" i="58" s="1"/>
  <c r="F66" i="57"/>
  <c r="G66" i="57" s="1"/>
  <c r="K66" i="57" s="1"/>
  <c r="N66" i="57" s="1"/>
  <c r="F66" i="58"/>
  <c r="G66" i="58" s="1"/>
  <c r="K66" i="58" s="1"/>
  <c r="N66" i="58" s="1"/>
  <c r="F69" i="57"/>
  <c r="G69" i="57" s="1"/>
  <c r="K69" i="57" s="1"/>
  <c r="N69" i="57" s="1"/>
  <c r="F69" i="58"/>
  <c r="G69" i="58" s="1"/>
  <c r="K69" i="58" s="1"/>
  <c r="N69" i="58" s="1"/>
  <c r="H60" i="44"/>
  <c r="I60" i="44" s="1"/>
  <c r="L60" i="44" s="1"/>
  <c r="O60" i="44" s="1"/>
  <c r="H63" i="57"/>
  <c r="I63" i="57" s="1"/>
  <c r="L63" i="57" s="1"/>
  <c r="O63" i="57" s="1"/>
  <c r="H63" i="58"/>
  <c r="I63" i="58" s="1"/>
  <c r="L63" i="58" s="1"/>
  <c r="O63" i="58" s="1"/>
  <c r="D67" i="57"/>
  <c r="E67" i="57" s="1"/>
  <c r="J67" i="57" s="1"/>
  <c r="M67" i="57" s="1"/>
  <c r="D67" i="58"/>
  <c r="E67" i="58" s="1"/>
  <c r="J67" i="58" s="1"/>
  <c r="M67" i="58" s="1"/>
  <c r="D43" i="51"/>
  <c r="D62" i="44" s="1"/>
  <c r="E62" i="44" s="1"/>
  <c r="H65" i="57"/>
  <c r="I65" i="57" s="1"/>
  <c r="L65" i="57" s="1"/>
  <c r="O65" i="57" s="1"/>
  <c r="H65" i="58"/>
  <c r="I65" i="58" s="1"/>
  <c r="L65" i="58" s="1"/>
  <c r="O65" i="58" s="1"/>
  <c r="D66" i="57"/>
  <c r="E66" i="57" s="1"/>
  <c r="J66" i="57" s="1"/>
  <c r="M66" i="57" s="1"/>
  <c r="D66" i="58"/>
  <c r="E66" i="58" s="1"/>
  <c r="J66" i="58" s="1"/>
  <c r="M66" i="58" s="1"/>
  <c r="F68" i="57"/>
  <c r="G68" i="57" s="1"/>
  <c r="K68" i="57" s="1"/>
  <c r="N68" i="57" s="1"/>
  <c r="F68" i="58"/>
  <c r="G68" i="58" s="1"/>
  <c r="K68" i="58" s="1"/>
  <c r="N68" i="58" s="1"/>
  <c r="H67" i="57"/>
  <c r="I67" i="57" s="1"/>
  <c r="L67" i="57" s="1"/>
  <c r="O67" i="57" s="1"/>
  <c r="H67" i="58"/>
  <c r="I67" i="58" s="1"/>
  <c r="L67" i="58" s="1"/>
  <c r="O67" i="58" s="1"/>
  <c r="F60" i="52"/>
  <c r="G60" i="52" s="1"/>
  <c r="K60" i="52" s="1"/>
  <c r="N60" i="52" s="1"/>
  <c r="F60" i="57"/>
  <c r="D60" i="52"/>
  <c r="E60" i="52" s="1"/>
  <c r="J60" i="52" s="1"/>
  <c r="M60" i="52" s="1"/>
  <c r="D60" i="57"/>
  <c r="H66" i="52"/>
  <c r="I66" i="52" s="1"/>
  <c r="L66" i="52" s="1"/>
  <c r="O66" i="52" s="1"/>
  <c r="H66" i="57"/>
  <c r="I66" i="57" s="1"/>
  <c r="L66" i="57" s="1"/>
  <c r="O66" i="57" s="1"/>
  <c r="H60" i="52"/>
  <c r="I60" i="52" s="1"/>
  <c r="L60" i="52" s="1"/>
  <c r="H60" i="57"/>
  <c r="D65" i="44"/>
  <c r="D65" i="52"/>
  <c r="E65" i="52" s="1"/>
  <c r="J65" i="52" s="1"/>
  <c r="M65" i="52" s="1"/>
  <c r="H61" i="44"/>
  <c r="H61" i="52"/>
  <c r="I61" i="52" s="1"/>
  <c r="L61" i="52" s="1"/>
  <c r="O61" i="52" s="1"/>
  <c r="D68" i="44"/>
  <c r="D68" i="52"/>
  <c r="E68" i="52" s="1"/>
  <c r="J68" i="52" s="1"/>
  <c r="M68" i="52" s="1"/>
  <c r="F69" i="44"/>
  <c r="F69" i="52"/>
  <c r="G69" i="52" s="1"/>
  <c r="K69" i="52" s="1"/>
  <c r="N69" i="52" s="1"/>
  <c r="H65" i="44"/>
  <c r="H65" i="52"/>
  <c r="I65" i="52" s="1"/>
  <c r="L65" i="52" s="1"/>
  <c r="O65" i="52" s="1"/>
  <c r="F62" i="44"/>
  <c r="F62" i="52"/>
  <c r="G62" i="52" s="1"/>
  <c r="K62" i="52" s="1"/>
  <c r="N62" i="52" s="1"/>
  <c r="H68" i="44"/>
  <c r="H68" i="52"/>
  <c r="I68" i="52" s="1"/>
  <c r="L68" i="52" s="1"/>
  <c r="O68" i="52" s="1"/>
  <c r="F65" i="44"/>
  <c r="F65" i="52"/>
  <c r="G65" i="52" s="1"/>
  <c r="K65" i="52" s="1"/>
  <c r="N65" i="52" s="1"/>
  <c r="H67" i="44"/>
  <c r="H67" i="52"/>
  <c r="I67" i="52" s="1"/>
  <c r="L67" i="52" s="1"/>
  <c r="O67" i="52" s="1"/>
  <c r="H62" i="44"/>
  <c r="H62" i="52"/>
  <c r="I62" i="52" s="1"/>
  <c r="L62" i="52" s="1"/>
  <c r="O62" i="52" s="1"/>
  <c r="H64" i="44"/>
  <c r="H64" i="52"/>
  <c r="I64" i="52" s="1"/>
  <c r="L64" i="52" s="1"/>
  <c r="O64" i="52" s="1"/>
  <c r="F66" i="44"/>
  <c r="F66" i="52"/>
  <c r="G66" i="52" s="1"/>
  <c r="K66" i="52" s="1"/>
  <c r="N66" i="52" s="1"/>
  <c r="F64" i="44"/>
  <c r="F64" i="52"/>
  <c r="G64" i="52" s="1"/>
  <c r="K64" i="52" s="1"/>
  <c r="N64" i="52" s="1"/>
  <c r="F61" i="44"/>
  <c r="F61" i="52"/>
  <c r="G61" i="52" s="1"/>
  <c r="K61" i="52" s="1"/>
  <c r="D66" i="44"/>
  <c r="D66" i="52"/>
  <c r="E66" i="52" s="1"/>
  <c r="J66" i="52" s="1"/>
  <c r="M66" i="52" s="1"/>
  <c r="F63" i="44"/>
  <c r="F63" i="52"/>
  <c r="G63" i="52" s="1"/>
  <c r="K63" i="52" s="1"/>
  <c r="N63" i="52" s="1"/>
  <c r="F68" i="44"/>
  <c r="F68" i="52"/>
  <c r="G68" i="52" s="1"/>
  <c r="K68" i="52" s="1"/>
  <c r="N68" i="52" s="1"/>
  <c r="H69" i="44"/>
  <c r="H69" i="52"/>
  <c r="I69" i="52" s="1"/>
  <c r="L69" i="52" s="1"/>
  <c r="O69" i="52" s="1"/>
  <c r="F67" i="44"/>
  <c r="F67" i="52"/>
  <c r="G67" i="52" s="1"/>
  <c r="K67" i="52" s="1"/>
  <c r="N67" i="52" s="1"/>
  <c r="D67" i="44"/>
  <c r="D67" i="52"/>
  <c r="E67" i="52" s="1"/>
  <c r="J67" i="52" s="1"/>
  <c r="M67" i="52" s="1"/>
  <c r="H63" i="44"/>
  <c r="H63" i="52"/>
  <c r="I63" i="52" s="1"/>
  <c r="L63" i="52" s="1"/>
  <c r="O63" i="52" s="1"/>
  <c r="E51" i="51"/>
  <c r="E52" i="51" s="1"/>
  <c r="D39" i="44" s="1"/>
  <c r="F51" i="51"/>
  <c r="F52" i="51" s="1"/>
  <c r="D40" i="44" s="1"/>
  <c r="C51" i="51"/>
  <c r="C52" i="51" s="1"/>
  <c r="D37" i="44" s="1"/>
  <c r="H66" i="44"/>
  <c r="F54" i="51"/>
  <c r="D44" i="51"/>
  <c r="D45" i="51"/>
  <c r="D50" i="51"/>
  <c r="D42" i="51"/>
  <c r="D60" i="44"/>
  <c r="AQ216" i="76"/>
  <c r="H216" i="76"/>
  <c r="S251" i="81"/>
  <c r="V251" i="81" s="1"/>
  <c r="AG253" i="83"/>
  <c r="AJ253" i="83" s="1"/>
  <c r="AX253" i="78"/>
  <c r="V216" i="83"/>
  <c r="V214" i="76"/>
  <c r="AC216" i="76"/>
  <c r="AU251" i="81"/>
  <c r="AX251" i="81" s="1"/>
  <c r="H214" i="77"/>
  <c r="O216" i="83"/>
  <c r="E253" i="82"/>
  <c r="H253" i="82" s="1"/>
  <c r="S254" i="81"/>
  <c r="V254" i="81" s="1"/>
  <c r="V214" i="78"/>
  <c r="AC214" i="76"/>
  <c r="AF251" i="82"/>
  <c r="V214" i="83"/>
  <c r="AX253" i="81"/>
  <c r="AJ214" i="79"/>
  <c r="AQ214" i="76"/>
  <c r="H214" i="81"/>
  <c r="AG253" i="82"/>
  <c r="AJ253" i="82" s="1"/>
  <c r="AQ214" i="78"/>
  <c r="AQ214" i="79"/>
  <c r="AJ216" i="77"/>
  <c r="AU251" i="78"/>
  <c r="AX251" i="78" s="1"/>
  <c r="S251" i="78"/>
  <c r="V251" i="78" s="1"/>
  <c r="S256" i="79"/>
  <c r="V256" i="79" s="1"/>
  <c r="AJ256" i="83"/>
  <c r="AJ214" i="83"/>
  <c r="AF251" i="79"/>
  <c r="D249" i="81"/>
  <c r="O214" i="77"/>
  <c r="AF249" i="78"/>
  <c r="BE214" i="81"/>
  <c r="V253" i="82"/>
  <c r="H253" i="77"/>
  <c r="O214" i="83"/>
  <c r="S253" i="81"/>
  <c r="V253" i="81" s="1"/>
  <c r="H251" i="81"/>
  <c r="AX214" i="78"/>
  <c r="V214" i="81"/>
  <c r="V216" i="77"/>
  <c r="AG253" i="76"/>
  <c r="AJ253" i="76" s="1"/>
  <c r="S255" i="79"/>
  <c r="V255" i="79" s="1"/>
  <c r="E251" i="78"/>
  <c r="H251" i="78" s="1"/>
  <c r="H214" i="78"/>
  <c r="AX254" i="78"/>
  <c r="E253" i="78"/>
  <c r="H253" i="78" s="1"/>
  <c r="H253" i="79"/>
  <c r="H256" i="79"/>
  <c r="H253" i="81"/>
  <c r="AQ214" i="83"/>
  <c r="V253" i="75"/>
  <c r="E254" i="78"/>
  <c r="AG253" i="79"/>
  <c r="AJ253" i="79" s="1"/>
  <c r="E253" i="75"/>
  <c r="H253" i="75" s="1"/>
  <c r="V255" i="82"/>
  <c r="AC214" i="83"/>
  <c r="O214" i="78"/>
  <c r="H255" i="75"/>
  <c r="O214" i="76"/>
  <c r="AJ214" i="82"/>
  <c r="H214" i="83"/>
  <c r="AQ214" i="77"/>
  <c r="V214" i="79"/>
  <c r="V214" i="75"/>
  <c r="AG251" i="78"/>
  <c r="AQ214" i="75"/>
  <c r="V255" i="77"/>
  <c r="AQ216" i="75"/>
  <c r="E253" i="83"/>
  <c r="H253" i="83" s="1"/>
  <c r="AG255" i="76"/>
  <c r="AJ255" i="76" s="1"/>
  <c r="H214" i="82"/>
  <c r="AT249" i="81"/>
  <c r="H255" i="79"/>
  <c r="AG251" i="81"/>
  <c r="AJ214" i="78"/>
  <c r="AX214" i="81"/>
  <c r="AJ214" i="76"/>
  <c r="BE214" i="78"/>
  <c r="AX254" i="81"/>
  <c r="O214" i="81"/>
  <c r="S253" i="79"/>
  <c r="AC214" i="78"/>
  <c r="AQ214" i="82"/>
  <c r="O191" i="82"/>
  <c r="S253" i="76"/>
  <c r="V253" i="76" s="1"/>
  <c r="I191" i="79"/>
  <c r="N191" i="82" l="1"/>
  <c r="R16" i="81"/>
  <c r="AM214" i="81" s="1"/>
  <c r="N16" i="79"/>
  <c r="Y214" i="79" s="1"/>
  <c r="H191" i="79"/>
  <c r="L16" i="79"/>
  <c r="K214" i="79" s="1"/>
  <c r="Q16" i="81"/>
  <c r="AF214" i="81" s="1"/>
  <c r="T191" i="83"/>
  <c r="P16" i="81"/>
  <c r="Y214" i="81" s="1"/>
  <c r="N16" i="77"/>
  <c r="Y214" i="77" s="1"/>
  <c r="K16" i="79"/>
  <c r="D214" i="79" s="1"/>
  <c r="Z191" i="76"/>
  <c r="O16" i="77"/>
  <c r="AF214" i="77" s="1"/>
  <c r="N16" i="82"/>
  <c r="Y214" i="82" s="1"/>
  <c r="K16" i="75"/>
  <c r="L16" i="75"/>
  <c r="K214" i="75" s="1"/>
  <c r="N16" i="75"/>
  <c r="Y214" i="75" s="1"/>
  <c r="O16" i="75"/>
  <c r="AF214" i="75" s="1"/>
  <c r="L16" i="82"/>
  <c r="K214" i="82" s="1"/>
  <c r="M16" i="82"/>
  <c r="R214" i="82" s="1"/>
  <c r="AF191" i="78"/>
  <c r="AL191" i="77"/>
  <c r="H191" i="76"/>
  <c r="AF191" i="77"/>
  <c r="AF191" i="81"/>
  <c r="AL191" i="82"/>
  <c r="H191" i="82"/>
  <c r="AF191" i="75"/>
  <c r="Z191" i="77"/>
  <c r="AX191" i="78"/>
  <c r="E217" i="79"/>
  <c r="L217" i="82"/>
  <c r="T191" i="78"/>
  <c r="Z191" i="79"/>
  <c r="N191" i="81"/>
  <c r="AX191" i="81"/>
  <c r="AL191" i="76"/>
  <c r="H191" i="78"/>
  <c r="Z191" i="83"/>
  <c r="AF191" i="76"/>
  <c r="H191" i="77"/>
  <c r="Z191" i="78"/>
  <c r="T191" i="82"/>
  <c r="M16" i="77"/>
  <c r="R214" i="77" s="1"/>
  <c r="H191" i="83"/>
  <c r="AL191" i="75"/>
  <c r="AF191" i="83"/>
  <c r="K16" i="76"/>
  <c r="D214" i="76" s="1"/>
  <c r="N191" i="76"/>
  <c r="N191" i="79"/>
  <c r="Z191" i="75"/>
  <c r="AR191" i="78"/>
  <c r="AL191" i="78"/>
  <c r="H191" i="75"/>
  <c r="H191" i="81"/>
  <c r="T191" i="76"/>
  <c r="N191" i="83"/>
  <c r="Z191" i="81"/>
  <c r="AR191" i="81"/>
  <c r="T191" i="75"/>
  <c r="AL191" i="83"/>
  <c r="T191" i="81"/>
  <c r="AL191" i="81"/>
  <c r="AF191" i="82"/>
  <c r="D62" i="52"/>
  <c r="E62" i="52" s="1"/>
  <c r="J62" i="52" s="1"/>
  <c r="M62" i="52" s="1"/>
  <c r="N191" i="78"/>
  <c r="N191" i="75"/>
  <c r="AL191" i="79"/>
  <c r="Z191" i="82"/>
  <c r="N191" i="77"/>
  <c r="T191" i="79"/>
  <c r="T191" i="77"/>
  <c r="N61" i="52"/>
  <c r="D39" i="57"/>
  <c r="D37" i="57"/>
  <c r="D40" i="57"/>
  <c r="O61" i="58"/>
  <c r="O70" i="58" s="1"/>
  <c r="N61" i="58"/>
  <c r="N70" i="58" s="1"/>
  <c r="E60" i="44"/>
  <c r="J60" i="44" s="1"/>
  <c r="M60" i="44" s="1"/>
  <c r="F70" i="58"/>
  <c r="G70" i="58" s="1"/>
  <c r="D61" i="57"/>
  <c r="E61" i="57" s="1"/>
  <c r="J61" i="57" s="1"/>
  <c r="M61" i="57" s="1"/>
  <c r="D61" i="58"/>
  <c r="D69" i="57"/>
  <c r="E69" i="57" s="1"/>
  <c r="J69" i="57" s="1"/>
  <c r="M69" i="57" s="1"/>
  <c r="D69" i="58"/>
  <c r="E69" i="58" s="1"/>
  <c r="J69" i="58" s="1"/>
  <c r="M69" i="58" s="1"/>
  <c r="D64" i="57"/>
  <c r="E64" i="57" s="1"/>
  <c r="J64" i="57" s="1"/>
  <c r="M64" i="57" s="1"/>
  <c r="D64" i="58"/>
  <c r="E64" i="58" s="1"/>
  <c r="J64" i="58" s="1"/>
  <c r="M64" i="58" s="1"/>
  <c r="D63" i="57"/>
  <c r="E63" i="57" s="1"/>
  <c r="J63" i="57" s="1"/>
  <c r="M63" i="57" s="1"/>
  <c r="D63" i="58"/>
  <c r="E63" i="58" s="1"/>
  <c r="J63" i="58" s="1"/>
  <c r="M63" i="58" s="1"/>
  <c r="H70" i="58"/>
  <c r="I70" i="58" s="1"/>
  <c r="D62" i="57"/>
  <c r="E62" i="57" s="1"/>
  <c r="J62" i="57" s="1"/>
  <c r="M62" i="57" s="1"/>
  <c r="D62" i="58"/>
  <c r="E62" i="58" s="1"/>
  <c r="J62" i="58" s="1"/>
  <c r="M62" i="58" s="1"/>
  <c r="I60" i="57"/>
  <c r="L60" i="57" s="1"/>
  <c r="H70" i="57"/>
  <c r="I70" i="57" s="1"/>
  <c r="F70" i="44"/>
  <c r="E60" i="57"/>
  <c r="J60" i="57" s="1"/>
  <c r="G60" i="57"/>
  <c r="K60" i="57" s="1"/>
  <c r="F70" i="57"/>
  <c r="G70" i="57" s="1"/>
  <c r="D78" i="44"/>
  <c r="E78" i="44" s="1"/>
  <c r="D77" i="44"/>
  <c r="E77" i="44" s="1"/>
  <c r="H70" i="44"/>
  <c r="H70" i="52"/>
  <c r="I70" i="52" s="1"/>
  <c r="O60" i="52"/>
  <c r="D63" i="44"/>
  <c r="D63" i="52"/>
  <c r="E63" i="52" s="1"/>
  <c r="J63" i="52" s="1"/>
  <c r="M63" i="52" s="1"/>
  <c r="F70" i="52"/>
  <c r="G70" i="52" s="1"/>
  <c r="D61" i="44"/>
  <c r="D61" i="52"/>
  <c r="D64" i="44"/>
  <c r="D64" i="52"/>
  <c r="E64" i="52" s="1"/>
  <c r="J64" i="52" s="1"/>
  <c r="M64" i="52" s="1"/>
  <c r="D69" i="44"/>
  <c r="D69" i="52"/>
  <c r="E69" i="52" s="1"/>
  <c r="J69" i="52" s="1"/>
  <c r="M69" i="52" s="1"/>
  <c r="D51" i="51"/>
  <c r="D52" i="51" s="1"/>
  <c r="D38" i="44" s="1"/>
  <c r="E49" i="58"/>
  <c r="F49" i="58"/>
  <c r="U191" i="81"/>
  <c r="AG253" i="75"/>
  <c r="AC214" i="81"/>
  <c r="I191" i="81"/>
  <c r="AM191" i="82"/>
  <c r="AY191" i="81"/>
  <c r="AG191" i="76"/>
  <c r="V214" i="82"/>
  <c r="O191" i="78"/>
  <c r="AS191" i="81"/>
  <c r="AC214" i="75"/>
  <c r="AJ249" i="78"/>
  <c r="R251" i="75"/>
  <c r="H249" i="81"/>
  <c r="I191" i="78"/>
  <c r="H214" i="76"/>
  <c r="AS191" i="78"/>
  <c r="I191" i="75"/>
  <c r="AQ214" i="81"/>
  <c r="V253" i="79"/>
  <c r="AA191" i="81"/>
  <c r="O214" i="79"/>
  <c r="S253" i="77"/>
  <c r="V253" i="77" s="1"/>
  <c r="U191" i="79"/>
  <c r="AA191" i="79"/>
  <c r="L70" i="52"/>
  <c r="U191" i="77"/>
  <c r="AC214" i="82"/>
  <c r="AF251" i="76"/>
  <c r="AA191" i="78"/>
  <c r="O191" i="75"/>
  <c r="AJ214" i="75"/>
  <c r="AM191" i="83"/>
  <c r="U191" i="75"/>
  <c r="AA191" i="76"/>
  <c r="O214" i="82"/>
  <c r="AA191" i="82"/>
  <c r="AY191" i="78"/>
  <c r="K70" i="52"/>
  <c r="U191" i="82"/>
  <c r="R249" i="81"/>
  <c r="AG191" i="79"/>
  <c r="AG253" i="77"/>
  <c r="AJ253" i="77" s="1"/>
  <c r="AM191" i="76"/>
  <c r="AG191" i="83"/>
  <c r="U191" i="76"/>
  <c r="R249" i="78"/>
  <c r="AG191" i="78"/>
  <c r="AM191" i="75"/>
  <c r="F225" i="79"/>
  <c r="V214" i="77"/>
  <c r="I191" i="76"/>
  <c r="AC214" i="79"/>
  <c r="AT249" i="78"/>
  <c r="E253" i="76"/>
  <c r="H253" i="76" s="1"/>
  <c r="AC214" i="77"/>
  <c r="O191" i="79"/>
  <c r="K70" i="58"/>
  <c r="AG191" i="82"/>
  <c r="O191" i="83"/>
  <c r="D251" i="82"/>
  <c r="S253" i="83"/>
  <c r="V253" i="83" s="1"/>
  <c r="AJ251" i="82"/>
  <c r="AJ214" i="77"/>
  <c r="AM191" i="81"/>
  <c r="U191" i="78"/>
  <c r="O191" i="76"/>
  <c r="O217" i="82"/>
  <c r="R251" i="79"/>
  <c r="AJ214" i="81"/>
  <c r="D249" i="78"/>
  <c r="I191" i="77"/>
  <c r="AG191" i="75"/>
  <c r="AJ251" i="79"/>
  <c r="AJ251" i="83"/>
  <c r="AG191" i="81"/>
  <c r="D251" i="76"/>
  <c r="AM191" i="77"/>
  <c r="I191" i="83"/>
  <c r="AM191" i="78"/>
  <c r="AJ251" i="81"/>
  <c r="AG191" i="77"/>
  <c r="I191" i="82"/>
  <c r="R251" i="76"/>
  <c r="AA191" i="83"/>
  <c r="H217" i="79"/>
  <c r="O191" i="77"/>
  <c r="L70" i="58"/>
  <c r="AM191" i="79"/>
  <c r="O214" i="75"/>
  <c r="AJ251" i="78"/>
  <c r="AX249" i="81"/>
  <c r="H214" i="79"/>
  <c r="AA191" i="75"/>
  <c r="O191" i="81"/>
  <c r="AA191" i="77"/>
  <c r="U191" i="83"/>
  <c r="AN217" i="76" l="1"/>
  <c r="E217" i="82"/>
  <c r="AG217" i="77"/>
  <c r="S217" i="79"/>
  <c r="Z217" i="82"/>
  <c r="E217" i="78"/>
  <c r="E217" i="75"/>
  <c r="AG217" i="81"/>
  <c r="AG217" i="79"/>
  <c r="AN217" i="82"/>
  <c r="AG217" i="78"/>
  <c r="I49" i="58"/>
  <c r="E217" i="76"/>
  <c r="Z217" i="78"/>
  <c r="Z217" i="81"/>
  <c r="Z217" i="79"/>
  <c r="AU217" i="78"/>
  <c r="S217" i="75"/>
  <c r="Z217" i="76"/>
  <c r="S217" i="76"/>
  <c r="S217" i="81"/>
  <c r="BB217" i="81"/>
  <c r="AN217" i="83"/>
  <c r="E217" i="83"/>
  <c r="L217" i="76"/>
  <c r="AN217" i="81"/>
  <c r="BB217" i="78"/>
  <c r="AU217" i="81"/>
  <c r="AG217" i="76"/>
  <c r="AG254" i="76" s="1"/>
  <c r="Z217" i="75"/>
  <c r="AN217" i="77"/>
  <c r="S217" i="77"/>
  <c r="S217" i="78"/>
  <c r="L217" i="78"/>
  <c r="Z217" i="77"/>
  <c r="L217" i="77"/>
  <c r="L217" i="83"/>
  <c r="L217" i="81"/>
  <c r="G225" i="79"/>
  <c r="AG217" i="75"/>
  <c r="Z217" i="83"/>
  <c r="AN217" i="79"/>
  <c r="AN217" i="78"/>
  <c r="L217" i="79"/>
  <c r="L217" i="75"/>
  <c r="AG217" i="82"/>
  <c r="AG254" i="82" s="1"/>
  <c r="E217" i="77"/>
  <c r="S217" i="83"/>
  <c r="AG217" i="83"/>
  <c r="AG254" i="83" s="1"/>
  <c r="AN217" i="75"/>
  <c r="S217" i="82"/>
  <c r="E217" i="81"/>
  <c r="N70" i="52"/>
  <c r="D38" i="57"/>
  <c r="D49" i="57"/>
  <c r="D49" i="58"/>
  <c r="J49" i="58" s="1"/>
  <c r="D70" i="57"/>
  <c r="E70" i="57" s="1"/>
  <c r="E61" i="58"/>
  <c r="J61" i="58" s="1"/>
  <c r="D70" i="58"/>
  <c r="E70" i="58" s="1"/>
  <c r="E49" i="52"/>
  <c r="E49" i="57"/>
  <c r="N60" i="57"/>
  <c r="N70" i="57" s="1"/>
  <c r="M60" i="57"/>
  <c r="M70" i="57" s="1"/>
  <c r="F49" i="52"/>
  <c r="F49" i="57"/>
  <c r="O60" i="57"/>
  <c r="O70" i="57" s="1"/>
  <c r="D76" i="44"/>
  <c r="O70" i="52"/>
  <c r="D70" i="44"/>
  <c r="E70" i="44" s="1"/>
  <c r="D49" i="44"/>
  <c r="E61" i="52"/>
  <c r="J61" i="52" s="1"/>
  <c r="D70" i="52"/>
  <c r="E70" i="52" s="1"/>
  <c r="E38" i="44"/>
  <c r="E49" i="44"/>
  <c r="F49" i="44"/>
  <c r="N24" i="43"/>
  <c r="M24" i="43"/>
  <c r="L24" i="43"/>
  <c r="E53" i="44"/>
  <c r="F53" i="44"/>
  <c r="D53" i="44"/>
  <c r="E52" i="44"/>
  <c r="F52" i="44"/>
  <c r="E51" i="44"/>
  <c r="F51" i="44"/>
  <c r="E50" i="44"/>
  <c r="F50" i="44"/>
  <c r="AQ217" i="77"/>
  <c r="V217" i="77"/>
  <c r="AN221" i="82"/>
  <c r="H251" i="76"/>
  <c r="E252" i="81"/>
  <c r="H225" i="79"/>
  <c r="J70" i="57"/>
  <c r="F223" i="78"/>
  <c r="H217" i="76"/>
  <c r="AC217" i="77"/>
  <c r="BE217" i="78"/>
  <c r="V251" i="77"/>
  <c r="V217" i="75"/>
  <c r="Z222" i="82"/>
  <c r="O217" i="79"/>
  <c r="J70" i="52"/>
  <c r="AC217" i="78"/>
  <c r="V254" i="78"/>
  <c r="O217" i="81"/>
  <c r="F224" i="76"/>
  <c r="AJ217" i="82"/>
  <c r="V217" i="82"/>
  <c r="E220" i="75"/>
  <c r="O217" i="75"/>
  <c r="AJ217" i="77"/>
  <c r="H251" i="82"/>
  <c r="E220" i="79"/>
  <c r="AQ217" i="83"/>
  <c r="V217" i="81"/>
  <c r="AJ251" i="76"/>
  <c r="V249" i="81"/>
  <c r="V217" i="76"/>
  <c r="H217" i="83"/>
  <c r="AQ217" i="78"/>
  <c r="M224" i="82"/>
  <c r="L70" i="57"/>
  <c r="T224" i="79"/>
  <c r="AN221" i="76"/>
  <c r="E221" i="82"/>
  <c r="M223" i="82"/>
  <c r="V217" i="78"/>
  <c r="AG221" i="77"/>
  <c r="F224" i="79"/>
  <c r="AX217" i="78"/>
  <c r="AC217" i="76"/>
  <c r="F224" i="82"/>
  <c r="V249" i="78"/>
  <c r="AO223" i="76"/>
  <c r="AC217" i="75"/>
  <c r="AQ217" i="75"/>
  <c r="AQ217" i="79"/>
  <c r="Z221" i="82"/>
  <c r="O217" i="83"/>
  <c r="O217" i="78"/>
  <c r="AG221" i="79"/>
  <c r="V217" i="79"/>
  <c r="H249" i="78"/>
  <c r="AJ217" i="75"/>
  <c r="AC217" i="83"/>
  <c r="J70" i="58"/>
  <c r="O217" i="77"/>
  <c r="AH223" i="77"/>
  <c r="AA225" i="82"/>
  <c r="H217" i="81"/>
  <c r="AO224" i="76"/>
  <c r="V251" i="75"/>
  <c r="V251" i="79"/>
  <c r="E254" i="79"/>
  <c r="H254" i="78"/>
  <c r="Z220" i="82"/>
  <c r="S254" i="76"/>
  <c r="O217" i="76"/>
  <c r="H217" i="75"/>
  <c r="K70" i="57"/>
  <c r="H217" i="78"/>
  <c r="AQ217" i="81"/>
  <c r="E221" i="79"/>
  <c r="AX217" i="81"/>
  <c r="R251" i="82"/>
  <c r="H251" i="77"/>
  <c r="AQ217" i="76"/>
  <c r="AA223" i="82"/>
  <c r="L220" i="82"/>
  <c r="AJ217" i="76"/>
  <c r="AC217" i="79"/>
  <c r="E222" i="79"/>
  <c r="V251" i="83"/>
  <c r="AG222" i="77"/>
  <c r="F223" i="79"/>
  <c r="AJ217" i="79"/>
  <c r="S254" i="82"/>
  <c r="AX249" i="78"/>
  <c r="H217" i="82"/>
  <c r="V251" i="76"/>
  <c r="AJ217" i="78"/>
  <c r="M225" i="82"/>
  <c r="V217" i="83"/>
  <c r="AJ217" i="81"/>
  <c r="AC217" i="81"/>
  <c r="L221" i="82"/>
  <c r="AC217" i="82"/>
  <c r="H217" i="77"/>
  <c r="L222" i="82"/>
  <c r="AJ217" i="83"/>
  <c r="AJ251" i="75"/>
  <c r="AQ217" i="82"/>
  <c r="AF249" i="81"/>
  <c r="BE217" i="81"/>
  <c r="D251" i="79"/>
  <c r="H251" i="83"/>
  <c r="AG220" i="79"/>
  <c r="AH225" i="81"/>
  <c r="T223" i="77"/>
  <c r="AB225" i="82" l="1"/>
  <c r="U224" i="79"/>
  <c r="G224" i="79"/>
  <c r="G223" i="79"/>
  <c r="AI223" i="77"/>
  <c r="AB223" i="82"/>
  <c r="AI225" i="81"/>
  <c r="G224" i="82"/>
  <c r="AI221" i="77"/>
  <c r="G224" i="76"/>
  <c r="AP221" i="82"/>
  <c r="N220" i="82"/>
  <c r="AB222" i="82"/>
  <c r="AI220" i="79"/>
  <c r="AB220" i="82"/>
  <c r="AI221" i="79"/>
  <c r="N223" i="82"/>
  <c r="G221" i="82"/>
  <c r="N221" i="82"/>
  <c r="G222" i="79"/>
  <c r="G220" i="75"/>
  <c r="U223" i="77"/>
  <c r="N225" i="82"/>
  <c r="N222" i="82"/>
  <c r="G221" i="79"/>
  <c r="G220" i="79"/>
  <c r="AP224" i="76"/>
  <c r="AP223" i="76"/>
  <c r="N224" i="82"/>
  <c r="AP221" i="76"/>
  <c r="G223" i="78"/>
  <c r="AB221" i="82"/>
  <c r="AI222" i="77"/>
  <c r="E76" i="44"/>
  <c r="F76" i="44" s="1"/>
  <c r="I49" i="57"/>
  <c r="J49" i="57" s="1"/>
  <c r="K49" i="57" s="1"/>
  <c r="E38" i="58"/>
  <c r="I49" i="52"/>
  <c r="J49" i="52" s="1"/>
  <c r="M61" i="58"/>
  <c r="M70" i="58" s="1"/>
  <c r="K49" i="58"/>
  <c r="E38" i="57"/>
  <c r="E38" i="52"/>
  <c r="M61" i="52"/>
  <c r="M70" i="52" s="1"/>
  <c r="H189" i="44"/>
  <c r="E254" i="82"/>
  <c r="AG220" i="77"/>
  <c r="AG221" i="81"/>
  <c r="E220" i="78"/>
  <c r="AG222" i="78"/>
  <c r="T225" i="77"/>
  <c r="AG220" i="81"/>
  <c r="AO224" i="82"/>
  <c r="AG252" i="81"/>
  <c r="T223" i="79"/>
  <c r="AH224" i="78"/>
  <c r="AJ223" i="77"/>
  <c r="E221" i="75"/>
  <c r="AG220" i="78"/>
  <c r="S221" i="79"/>
  <c r="F223" i="82"/>
  <c r="E254" i="83"/>
  <c r="AC223" i="82"/>
  <c r="AH223" i="79"/>
  <c r="AJ221" i="77"/>
  <c r="S222" i="79"/>
  <c r="E254" i="77"/>
  <c r="AN222" i="76"/>
  <c r="H224" i="79"/>
  <c r="AG222" i="81"/>
  <c r="AH225" i="77"/>
  <c r="AH223" i="78"/>
  <c r="S220" i="79"/>
  <c r="E254" i="75"/>
  <c r="E221" i="78"/>
  <c r="AG222" i="79"/>
  <c r="H254" i="79"/>
  <c r="AG257" i="83"/>
  <c r="S254" i="83"/>
  <c r="H223" i="79"/>
  <c r="AG259" i="83"/>
  <c r="AH261" i="83"/>
  <c r="AH224" i="81"/>
  <c r="S254" i="79"/>
  <c r="H251" i="79"/>
  <c r="AN220" i="82"/>
  <c r="T225" i="79"/>
  <c r="AH225" i="79"/>
  <c r="E222" i="75"/>
  <c r="AG258" i="83"/>
  <c r="AU252" i="78"/>
  <c r="AH225" i="78"/>
  <c r="V224" i="79"/>
  <c r="AG254" i="75"/>
  <c r="AG254" i="77"/>
  <c r="S252" i="78"/>
  <c r="V254" i="76"/>
  <c r="AH223" i="81"/>
  <c r="AH262" i="83"/>
  <c r="S254" i="77"/>
  <c r="AN220" i="76"/>
  <c r="AN222" i="82"/>
  <c r="AO225" i="76"/>
  <c r="AA224" i="82"/>
  <c r="AO225" i="82"/>
  <c r="V251" i="82"/>
  <c r="AJ251" i="77"/>
  <c r="AG252" i="78"/>
  <c r="AC225" i="82"/>
  <c r="AH224" i="77"/>
  <c r="E222" i="82"/>
  <c r="AH260" i="83"/>
  <c r="F225" i="82"/>
  <c r="S254" i="75"/>
  <c r="F224" i="78"/>
  <c r="AJ249" i="81"/>
  <c r="AO223" i="82"/>
  <c r="F225" i="78"/>
  <c r="T224" i="77"/>
  <c r="AH224" i="79"/>
  <c r="AG254" i="79"/>
  <c r="E252" i="78"/>
  <c r="E222" i="78"/>
  <c r="E220" i="82"/>
  <c r="AG221" i="78"/>
  <c r="AI220" i="77" l="1"/>
  <c r="AI224" i="77"/>
  <c r="G221" i="78"/>
  <c r="AP220" i="82"/>
  <c r="AP223" i="82"/>
  <c r="G225" i="82"/>
  <c r="G222" i="82"/>
  <c r="G223" i="82"/>
  <c r="G220" i="82"/>
  <c r="G220" i="78"/>
  <c r="U220" i="79"/>
  <c r="U223" i="79"/>
  <c r="G222" i="78"/>
  <c r="U221" i="79"/>
  <c r="U222" i="79"/>
  <c r="AP220" i="76"/>
  <c r="AP222" i="76"/>
  <c r="AI222" i="79"/>
  <c r="U225" i="79"/>
  <c r="AP225" i="76"/>
  <c r="AB224" i="82"/>
  <c r="AI220" i="81"/>
  <c r="AI225" i="77"/>
  <c r="AI224" i="81"/>
  <c r="AI222" i="81"/>
  <c r="AP222" i="82"/>
  <c r="AI224" i="79"/>
  <c r="AP225" i="82"/>
  <c r="AI222" i="78"/>
  <c r="AI224" i="78"/>
  <c r="AI225" i="78"/>
  <c r="AI221" i="78"/>
  <c r="AI220" i="78"/>
  <c r="G222" i="75"/>
  <c r="G224" i="78"/>
  <c r="AI221" i="81"/>
  <c r="G225" i="78"/>
  <c r="G221" i="75"/>
  <c r="AI223" i="79"/>
  <c r="AI223" i="81"/>
  <c r="AI225" i="79"/>
  <c r="AP224" i="82"/>
  <c r="AI223" i="78"/>
  <c r="U224" i="77"/>
  <c r="U225" i="77"/>
  <c r="K49" i="52"/>
  <c r="E105" i="44"/>
  <c r="E138" i="44"/>
  <c r="E139" i="44"/>
  <c r="E155" i="44"/>
  <c r="E187" i="44"/>
  <c r="E179" i="44"/>
  <c r="E171" i="44"/>
  <c r="E178" i="44"/>
  <c r="E170" i="44"/>
  <c r="E154" i="44"/>
  <c r="E185" i="44"/>
  <c r="E177" i="44"/>
  <c r="E169" i="44"/>
  <c r="E161" i="44"/>
  <c r="E153" i="44"/>
  <c r="E145" i="44"/>
  <c r="E137" i="44"/>
  <c r="E87" i="44"/>
  <c r="E146" i="44"/>
  <c r="E163" i="44"/>
  <c r="E89" i="44"/>
  <c r="E152" i="44"/>
  <c r="E182" i="44"/>
  <c r="E174" i="44"/>
  <c r="E166" i="44"/>
  <c r="E158" i="44"/>
  <c r="E86" i="44"/>
  <c r="E186" i="44"/>
  <c r="E160" i="44"/>
  <c r="E144" i="44"/>
  <c r="E188" i="44"/>
  <c r="E180" i="44"/>
  <c r="E164" i="44"/>
  <c r="E148" i="44"/>
  <c r="E90" i="44"/>
  <c r="E88" i="44"/>
  <c r="E147" i="44"/>
  <c r="E162" i="44"/>
  <c r="E183" i="44"/>
  <c r="E175" i="44"/>
  <c r="E167" i="44"/>
  <c r="E159" i="44"/>
  <c r="E151" i="44"/>
  <c r="E184" i="44"/>
  <c r="E176" i="44"/>
  <c r="E168" i="44"/>
  <c r="E142" i="44"/>
  <c r="E173" i="44"/>
  <c r="E157" i="44"/>
  <c r="E141" i="44"/>
  <c r="E143" i="44"/>
  <c r="E150" i="44"/>
  <c r="E181" i="44"/>
  <c r="E149" i="44"/>
  <c r="E189" i="44"/>
  <c r="E165" i="44"/>
  <c r="E172" i="44"/>
  <c r="E156" i="44"/>
  <c r="E140" i="44"/>
  <c r="Q95" i="1"/>
  <c r="Q96" i="1"/>
  <c r="Q98" i="1" s="1"/>
  <c r="Q101" i="1"/>
  <c r="Q106" i="1"/>
  <c r="Q107" i="1"/>
  <c r="Q6" i="1"/>
  <c r="V19" i="1"/>
  <c r="V20" i="1"/>
  <c r="V21" i="1"/>
  <c r="V22" i="1"/>
  <c r="V18"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H14" i="44"/>
  <c r="G14" i="44"/>
  <c r="H13" i="44"/>
  <c r="H12" i="44"/>
  <c r="G12" i="44"/>
  <c r="H11" i="44"/>
  <c r="G11" i="44"/>
  <c r="H10" i="44"/>
  <c r="G10" i="44"/>
  <c r="H9" i="44"/>
  <c r="G9" i="44"/>
  <c r="H8" i="44"/>
  <c r="G8" i="44"/>
  <c r="H7" i="44"/>
  <c r="G7" i="44"/>
  <c r="H6" i="44"/>
  <c r="G6" i="44"/>
  <c r="M5" i="44"/>
  <c r="H5" i="44"/>
  <c r="T262" i="77"/>
  <c r="H252" i="78"/>
  <c r="S257" i="75"/>
  <c r="E258" i="77"/>
  <c r="V254" i="79"/>
  <c r="AQ222" i="82"/>
  <c r="AG258" i="75"/>
  <c r="E257" i="83"/>
  <c r="T262" i="75"/>
  <c r="H254" i="82"/>
  <c r="F262" i="82"/>
  <c r="AG258" i="77"/>
  <c r="AQ224" i="82"/>
  <c r="AG257" i="75"/>
  <c r="S257" i="77"/>
  <c r="AJ225" i="77"/>
  <c r="AC224" i="82"/>
  <c r="AJ225" i="79"/>
  <c r="E257" i="82"/>
  <c r="AJ223" i="81"/>
  <c r="E259" i="83"/>
  <c r="AH260" i="75"/>
  <c r="V225" i="79"/>
  <c r="AJ223" i="78"/>
  <c r="H254" i="77"/>
  <c r="S258" i="75"/>
  <c r="T260" i="75"/>
  <c r="T260" i="83"/>
  <c r="AJ254" i="79"/>
  <c r="E259" i="77"/>
  <c r="AH262" i="75"/>
  <c r="T261" i="75"/>
  <c r="T261" i="77"/>
  <c r="V223" i="79"/>
  <c r="S259" i="83"/>
  <c r="E258" i="82"/>
  <c r="AJ224" i="77"/>
  <c r="AJ252" i="78"/>
  <c r="S258" i="77"/>
  <c r="S259" i="77"/>
  <c r="T262" i="83"/>
  <c r="T260" i="77"/>
  <c r="H223" i="82"/>
  <c r="S257" i="83"/>
  <c r="H225" i="82"/>
  <c r="E258" i="83"/>
  <c r="E259" i="82"/>
  <c r="F261" i="82"/>
  <c r="S259" i="75"/>
  <c r="T261" i="83"/>
  <c r="S258" i="83"/>
  <c r="AG257" i="77"/>
  <c r="F260" i="82"/>
  <c r="E257" i="77"/>
  <c r="F261" i="83"/>
  <c r="V252" i="78"/>
  <c r="F260" i="83"/>
  <c r="F262" i="83"/>
  <c r="AQ225" i="76"/>
  <c r="H254" i="75"/>
  <c r="H220" i="82"/>
  <c r="AH261" i="75"/>
  <c r="AG259" i="75"/>
  <c r="AG259" i="77"/>
  <c r="G260" i="82" l="1"/>
  <c r="G262" i="82"/>
  <c r="G258" i="82"/>
  <c r="G261" i="82"/>
  <c r="G259" i="82"/>
  <c r="G257" i="82"/>
  <c r="N5" i="44"/>
  <c r="P5" i="44"/>
  <c r="Q92" i="1"/>
  <c r="Q102" i="1"/>
  <c r="Q94" i="1"/>
  <c r="Q104" i="1"/>
  <c r="Q93" i="1"/>
  <c r="Q103" i="1"/>
  <c r="Q97" i="1"/>
  <c r="Q100" i="1"/>
  <c r="Q99" i="1"/>
  <c r="Q105" i="1"/>
  <c r="E92" i="44"/>
  <c r="E112" i="44"/>
  <c r="E103" i="44"/>
  <c r="E95" i="44"/>
  <c r="E135" i="44"/>
  <c r="E127" i="44"/>
  <c r="E119" i="44"/>
  <c r="N9" i="44"/>
  <c r="Q9" i="44" s="1"/>
  <c r="E106" i="44"/>
  <c r="M9" i="44"/>
  <c r="P9" i="44" s="1"/>
  <c r="E98" i="44"/>
  <c r="E130" i="44"/>
  <c r="E114" i="44"/>
  <c r="E122" i="44"/>
  <c r="E134" i="44"/>
  <c r="E126" i="44"/>
  <c r="E118" i="44"/>
  <c r="E110" i="44"/>
  <c r="E102" i="44"/>
  <c r="E94" i="44"/>
  <c r="E132" i="44"/>
  <c r="E124" i="44"/>
  <c r="E116" i="44"/>
  <c r="E108" i="44"/>
  <c r="E100" i="44"/>
  <c r="E131" i="44"/>
  <c r="E123" i="44"/>
  <c r="E115" i="44"/>
  <c r="E107" i="44"/>
  <c r="E99" i="44"/>
  <c r="E91" i="44"/>
  <c r="E129" i="44"/>
  <c r="E121" i="44"/>
  <c r="E113" i="44"/>
  <c r="E97" i="44"/>
  <c r="E136" i="44"/>
  <c r="E128" i="44"/>
  <c r="E120" i="44"/>
  <c r="E104" i="44"/>
  <c r="E96" i="44"/>
  <c r="E133" i="44"/>
  <c r="E125" i="44"/>
  <c r="E117" i="44"/>
  <c r="E109" i="44"/>
  <c r="E101" i="44"/>
  <c r="E93" i="44"/>
  <c r="M6" i="44"/>
  <c r="P6" i="44" s="1"/>
  <c r="M10" i="44"/>
  <c r="P10" i="44" s="1"/>
  <c r="N10" i="44"/>
  <c r="Q10" i="44" s="1"/>
  <c r="N14" i="44"/>
  <c r="Q14" i="44" s="1"/>
  <c r="N7" i="44"/>
  <c r="Q7" i="44" s="1"/>
  <c r="N8" i="44"/>
  <c r="Q8" i="44" s="1"/>
  <c r="N6" i="44"/>
  <c r="Q6" i="44" s="1"/>
  <c r="N11" i="44"/>
  <c r="Q11" i="44" s="1"/>
  <c r="M11" i="44"/>
  <c r="P11" i="44" s="1"/>
  <c r="M8" i="44"/>
  <c r="P8" i="44" s="1"/>
  <c r="M7" i="44"/>
  <c r="P7" i="44" s="1"/>
  <c r="M14" i="44"/>
  <c r="P14" i="44" s="1"/>
  <c r="N12" i="44"/>
  <c r="Q12" i="44" s="1"/>
  <c r="N13" i="44"/>
  <c r="Q13" i="44" s="1"/>
  <c r="M12" i="44"/>
  <c r="P12" i="44" s="1"/>
  <c r="G63" i="44"/>
  <c r="G64" i="44"/>
  <c r="L222" i="78"/>
  <c r="AX252" i="78"/>
  <c r="T225" i="82"/>
  <c r="Z220" i="78"/>
  <c r="T223" i="83"/>
  <c r="S221" i="81"/>
  <c r="Z222" i="78"/>
  <c r="AG258" i="82"/>
  <c r="H221" i="78"/>
  <c r="E221" i="83"/>
  <c r="F261" i="77"/>
  <c r="BC225" i="81"/>
  <c r="AO223" i="78"/>
  <c r="AN220" i="75"/>
  <c r="M223" i="75"/>
  <c r="F223" i="81"/>
  <c r="Z222" i="81"/>
  <c r="AH260" i="81"/>
  <c r="AO225" i="75"/>
  <c r="E258" i="79"/>
  <c r="S222" i="81"/>
  <c r="E222" i="83"/>
  <c r="AA224" i="78"/>
  <c r="AJ253" i="75"/>
  <c r="S257" i="76"/>
  <c r="AN220" i="79"/>
  <c r="AH225" i="76"/>
  <c r="H261" i="82"/>
  <c r="AJ221" i="79"/>
  <c r="AH260" i="82"/>
  <c r="S255" i="78"/>
  <c r="AO223" i="81"/>
  <c r="L220" i="77"/>
  <c r="E255" i="81"/>
  <c r="AV224" i="81"/>
  <c r="H252" i="81"/>
  <c r="AH225" i="83"/>
  <c r="T223" i="82"/>
  <c r="E220" i="81"/>
  <c r="AA223" i="76"/>
  <c r="Z221" i="83"/>
  <c r="AQ220" i="76"/>
  <c r="S258" i="76"/>
  <c r="AG222" i="82"/>
  <c r="AQ221" i="76"/>
  <c r="H220" i="78"/>
  <c r="AQ220" i="82"/>
  <c r="AO225" i="81"/>
  <c r="E254" i="76"/>
  <c r="T223" i="81"/>
  <c r="T224" i="81"/>
  <c r="F223" i="83"/>
  <c r="AJ221" i="78"/>
  <c r="H260" i="82"/>
  <c r="AO224" i="77"/>
  <c r="AU222" i="81"/>
  <c r="AJ254" i="82"/>
  <c r="V225" i="77"/>
  <c r="E221" i="77"/>
  <c r="Z221" i="79"/>
  <c r="S259" i="76"/>
  <c r="AN221" i="77"/>
  <c r="E259" i="79"/>
  <c r="BC223" i="78"/>
  <c r="M224" i="83"/>
  <c r="AU220" i="78"/>
  <c r="Z222" i="77"/>
  <c r="AA224" i="83"/>
  <c r="AH261" i="76"/>
  <c r="AH225" i="75"/>
  <c r="AJ254" i="75"/>
  <c r="M223" i="79"/>
  <c r="L220" i="81"/>
  <c r="AH259" i="78"/>
  <c r="S222" i="82"/>
  <c r="H220" i="75"/>
  <c r="L222" i="77"/>
  <c r="AC221" i="82"/>
  <c r="H257" i="82"/>
  <c r="AA225" i="81"/>
  <c r="H223" i="78"/>
  <c r="AG256" i="81"/>
  <c r="O223" i="82"/>
  <c r="E221" i="81"/>
  <c r="T262" i="79"/>
  <c r="M224" i="79"/>
  <c r="H258" i="82"/>
  <c r="AU252" i="81"/>
  <c r="M224" i="81"/>
  <c r="AH223" i="83"/>
  <c r="L221" i="83"/>
  <c r="AJ222" i="78"/>
  <c r="AQ225" i="82"/>
  <c r="V220" i="79"/>
  <c r="T223" i="75"/>
  <c r="AC220" i="82"/>
  <c r="AO223" i="75"/>
  <c r="AJ224" i="79"/>
  <c r="E259" i="75"/>
  <c r="T225" i="83"/>
  <c r="AN220" i="77"/>
  <c r="M224" i="77"/>
  <c r="AA224" i="75"/>
  <c r="M225" i="78"/>
  <c r="AO224" i="83"/>
  <c r="AG220" i="82"/>
  <c r="AG259" i="76"/>
  <c r="T261" i="79"/>
  <c r="Z222" i="75"/>
  <c r="BB220" i="81"/>
  <c r="BB221" i="78"/>
  <c r="F262" i="77"/>
  <c r="F225" i="77"/>
  <c r="Z222" i="79"/>
  <c r="AA224" i="76"/>
  <c r="T224" i="75"/>
  <c r="S259" i="82"/>
  <c r="H221" i="82"/>
  <c r="AH261" i="82"/>
  <c r="F261" i="79"/>
  <c r="M224" i="75"/>
  <c r="V222" i="79"/>
  <c r="AA224" i="77"/>
  <c r="AJ254" i="83"/>
  <c r="AA223" i="79"/>
  <c r="M225" i="77"/>
  <c r="L220" i="79"/>
  <c r="AH224" i="82"/>
  <c r="AJ221" i="81"/>
  <c r="T260" i="78"/>
  <c r="AO224" i="75"/>
  <c r="H259" i="82"/>
  <c r="F260" i="79"/>
  <c r="Z220" i="79"/>
  <c r="S222" i="77"/>
  <c r="F223" i="77"/>
  <c r="AJ225" i="78"/>
  <c r="AJ224" i="78"/>
  <c r="L220" i="83"/>
  <c r="F260" i="81"/>
  <c r="T224" i="78"/>
  <c r="AV225" i="78"/>
  <c r="AG258" i="76"/>
  <c r="AG257" i="82"/>
  <c r="L220" i="78"/>
  <c r="L221" i="81"/>
  <c r="E256" i="81"/>
  <c r="F224" i="77"/>
  <c r="AH262" i="79"/>
  <c r="E220" i="83"/>
  <c r="F225" i="83"/>
  <c r="V221" i="79"/>
  <c r="AO224" i="78"/>
  <c r="AV258" i="78"/>
  <c r="F259" i="81"/>
  <c r="AJ220" i="81"/>
  <c r="AO223" i="79"/>
  <c r="M225" i="81"/>
  <c r="AA225" i="76"/>
  <c r="E220" i="77"/>
  <c r="M223" i="76"/>
  <c r="AV224" i="78"/>
  <c r="L221" i="75"/>
  <c r="AU221" i="78"/>
  <c r="S259" i="79"/>
  <c r="AH224" i="83"/>
  <c r="M225" i="76"/>
  <c r="M223" i="77"/>
  <c r="AJ220" i="78"/>
  <c r="AH261" i="77"/>
  <c r="AJ220" i="79"/>
  <c r="AG221" i="83"/>
  <c r="AU221" i="81"/>
  <c r="AA224" i="79"/>
  <c r="S220" i="83"/>
  <c r="H221" i="79"/>
  <c r="T260" i="76"/>
  <c r="BC225" i="78"/>
  <c r="AN220" i="78"/>
  <c r="L220" i="75"/>
  <c r="Z220" i="75"/>
  <c r="S220" i="82"/>
  <c r="F224" i="81"/>
  <c r="T223" i="76"/>
  <c r="S256" i="78"/>
  <c r="AH224" i="76"/>
  <c r="S257" i="78"/>
  <c r="AH260" i="78"/>
  <c r="AU256" i="78"/>
  <c r="E257" i="79"/>
  <c r="M224" i="78"/>
  <c r="Z220" i="76"/>
  <c r="O225" i="82"/>
  <c r="AN222" i="78"/>
  <c r="S221" i="76"/>
  <c r="S222" i="75"/>
  <c r="T262" i="82"/>
  <c r="AN222" i="79"/>
  <c r="AV259" i="78"/>
  <c r="L222" i="81"/>
  <c r="AA223" i="83"/>
  <c r="AG257" i="81"/>
  <c r="Z221" i="75"/>
  <c r="T224" i="76"/>
  <c r="AQ221" i="82"/>
  <c r="AJ220" i="77"/>
  <c r="S257" i="79"/>
  <c r="AG222" i="83"/>
  <c r="AH223" i="82"/>
  <c r="O220" i="82"/>
  <c r="AH223" i="75"/>
  <c r="BC224" i="81"/>
  <c r="M225" i="83"/>
  <c r="L49" i="52"/>
  <c r="H225" i="78"/>
  <c r="T225" i="76"/>
  <c r="AN221" i="83"/>
  <c r="AU220" i="81"/>
  <c r="AJ222" i="81"/>
  <c r="AA223" i="81"/>
  <c r="AV260" i="78"/>
  <c r="Z221" i="78"/>
  <c r="L222" i="76"/>
  <c r="S252" i="81"/>
  <c r="AH262" i="77"/>
  <c r="E221" i="76"/>
  <c r="M223" i="78"/>
  <c r="M225" i="79"/>
  <c r="S221" i="82"/>
  <c r="H222" i="82"/>
  <c r="AG257" i="79"/>
  <c r="AQ223" i="76"/>
  <c r="AA225" i="79"/>
  <c r="L49" i="57"/>
  <c r="L222" i="75"/>
  <c r="AG259" i="79"/>
  <c r="F225" i="76"/>
  <c r="AN221" i="81"/>
  <c r="AH260" i="76"/>
  <c r="BC224" i="78"/>
  <c r="L220" i="76"/>
  <c r="AJ254" i="76"/>
  <c r="AC222" i="82"/>
  <c r="AA225" i="75"/>
  <c r="S222" i="83"/>
  <c r="AA225" i="78"/>
  <c r="S220" i="81"/>
  <c r="BB221" i="81"/>
  <c r="BB222" i="81"/>
  <c r="E222" i="81"/>
  <c r="AO225" i="77"/>
  <c r="H220" i="79"/>
  <c r="AG255" i="78"/>
  <c r="S221" i="77"/>
  <c r="S221" i="83"/>
  <c r="AJ252" i="81"/>
  <c r="AG220" i="83"/>
  <c r="AN222" i="75"/>
  <c r="AN221" i="78"/>
  <c r="AV223" i="78"/>
  <c r="T225" i="78"/>
  <c r="E220" i="76"/>
  <c r="Z222" i="76"/>
  <c r="AA223" i="77"/>
  <c r="E257" i="75"/>
  <c r="V254" i="82"/>
  <c r="Z221" i="77"/>
  <c r="H221" i="75"/>
  <c r="AG220" i="76"/>
  <c r="S222" i="78"/>
  <c r="AO225" i="79"/>
  <c r="Z220" i="77"/>
  <c r="T261" i="82"/>
  <c r="AG256" i="78"/>
  <c r="H224" i="82"/>
  <c r="AN221" i="75"/>
  <c r="AQ223" i="82"/>
  <c r="S220" i="78"/>
  <c r="H222" i="75"/>
  <c r="Z222" i="83"/>
  <c r="AG221" i="82"/>
  <c r="S258" i="82"/>
  <c r="S220" i="77"/>
  <c r="AH258" i="78"/>
  <c r="E256" i="78"/>
  <c r="AA225" i="83"/>
  <c r="L221" i="77"/>
  <c r="H262" i="82"/>
  <c r="AG222" i="76"/>
  <c r="L222" i="83"/>
  <c r="S221" i="75"/>
  <c r="T259" i="78"/>
  <c r="AH262" i="82"/>
  <c r="F260" i="78"/>
  <c r="AJ254" i="77"/>
  <c r="AG258" i="79"/>
  <c r="L222" i="79"/>
  <c r="T258" i="78"/>
  <c r="AA225" i="77"/>
  <c r="AG255" i="81"/>
  <c r="M225" i="75"/>
  <c r="T260" i="79"/>
  <c r="L221" i="79"/>
  <c r="Z221" i="76"/>
  <c r="T223" i="78"/>
  <c r="AH258" i="81"/>
  <c r="AA224" i="81"/>
  <c r="AG220" i="75"/>
  <c r="S258" i="79"/>
  <c r="AH261" i="79"/>
  <c r="Z220" i="83"/>
  <c r="AQ224" i="76"/>
  <c r="S257" i="82"/>
  <c r="F260" i="77"/>
  <c r="AH259" i="81"/>
  <c r="AQ222" i="76"/>
  <c r="AH260" i="77"/>
  <c r="S222" i="76"/>
  <c r="AO223" i="77"/>
  <c r="AH225" i="82"/>
  <c r="AH223" i="76"/>
  <c r="F258" i="78"/>
  <c r="AN222" i="83"/>
  <c r="AV223" i="81"/>
  <c r="AN221" i="79"/>
  <c r="F223" i="76"/>
  <c r="S221" i="78"/>
  <c r="E222" i="76"/>
  <c r="AJ222" i="77"/>
  <c r="L221" i="76"/>
  <c r="T225" i="81"/>
  <c r="AJ223" i="79"/>
  <c r="M223" i="83"/>
  <c r="BB220" i="78"/>
  <c r="AG257" i="76"/>
  <c r="O222" i="82"/>
  <c r="AO224" i="81"/>
  <c r="AO224" i="79"/>
  <c r="AG259" i="82"/>
  <c r="T224" i="83"/>
  <c r="V224" i="77"/>
  <c r="AO223" i="83"/>
  <c r="AA223" i="78"/>
  <c r="AV225" i="81"/>
  <c r="O224" i="82"/>
  <c r="E257" i="78"/>
  <c r="AJ224" i="81"/>
  <c r="AN220" i="83"/>
  <c r="AG221" i="75"/>
  <c r="F262" i="79"/>
  <c r="F259" i="78"/>
  <c r="AH262" i="76"/>
  <c r="H222" i="79"/>
  <c r="AU257" i="78"/>
  <c r="AO225" i="83"/>
  <c r="V223" i="77"/>
  <c r="AJ222" i="79"/>
  <c r="AN222" i="77"/>
  <c r="AU222" i="78"/>
  <c r="E222" i="77"/>
  <c r="F225" i="81"/>
  <c r="F258" i="81"/>
  <c r="H222" i="78"/>
  <c r="S220" i="75"/>
  <c r="AH260" i="79"/>
  <c r="AG222" i="75"/>
  <c r="T262" i="76"/>
  <c r="BB222" i="78"/>
  <c r="BC223" i="81"/>
  <c r="T260" i="82"/>
  <c r="AO225" i="78"/>
  <c r="AN222" i="81"/>
  <c r="E257" i="81"/>
  <c r="H224" i="78"/>
  <c r="T225" i="75"/>
  <c r="E258" i="75"/>
  <c r="L221" i="78"/>
  <c r="T224" i="82"/>
  <c r="M224" i="76"/>
  <c r="AH224" i="75"/>
  <c r="AN220" i="81"/>
  <c r="O221" i="82"/>
  <c r="Z220" i="81"/>
  <c r="AU255" i="78"/>
  <c r="L49" i="58"/>
  <c r="Z221" i="81"/>
  <c r="M223" i="81"/>
  <c r="F224" i="83"/>
  <c r="V254" i="83"/>
  <c r="AJ225" i="81"/>
  <c r="T261" i="76"/>
  <c r="E255" i="78"/>
  <c r="H224" i="76"/>
  <c r="AA223" i="75"/>
  <c r="S220" i="76"/>
  <c r="AG221" i="76"/>
  <c r="AG257" i="78"/>
  <c r="N220" i="76" l="1"/>
  <c r="U224" i="76"/>
  <c r="AW225" i="78"/>
  <c r="AI259" i="77"/>
  <c r="G258" i="81"/>
  <c r="BD224" i="81"/>
  <c r="AB224" i="81"/>
  <c r="AI223" i="82"/>
  <c r="AB225" i="76"/>
  <c r="AB222" i="83"/>
  <c r="AI222" i="82"/>
  <c r="U220" i="75"/>
  <c r="G222" i="77"/>
  <c r="AB220" i="76"/>
  <c r="N220" i="79"/>
  <c r="AI258" i="81"/>
  <c r="AP220" i="75"/>
  <c r="AP221" i="83"/>
  <c r="AW259" i="78"/>
  <c r="AW221" i="81"/>
  <c r="AI220" i="82"/>
  <c r="U255" i="78"/>
  <c r="AI257" i="79"/>
  <c r="AI221" i="82"/>
  <c r="N224" i="76"/>
  <c r="U259" i="76"/>
  <c r="N223" i="83"/>
  <c r="AB224" i="79"/>
  <c r="N221" i="75"/>
  <c r="AI224" i="76"/>
  <c r="N222" i="77"/>
  <c r="BD220" i="81"/>
  <c r="G258" i="75"/>
  <c r="AW220" i="78"/>
  <c r="N220" i="77"/>
  <c r="G221" i="76"/>
  <c r="G261" i="77"/>
  <c r="AI220" i="76"/>
  <c r="AW222" i="78"/>
  <c r="AP221" i="78"/>
  <c r="U257" i="83"/>
  <c r="U221" i="77"/>
  <c r="AI260" i="75"/>
  <c r="N220" i="75"/>
  <c r="U225" i="83"/>
  <c r="AW221" i="78"/>
  <c r="N224" i="75"/>
  <c r="N223" i="81"/>
  <c r="G256" i="78"/>
  <c r="AP225" i="81"/>
  <c r="U224" i="78"/>
  <c r="AI258" i="75"/>
  <c r="G261" i="79"/>
  <c r="U224" i="81"/>
  <c r="AP222" i="79"/>
  <c r="AI260" i="79"/>
  <c r="AP221" i="77"/>
  <c r="U220" i="83"/>
  <c r="AI221" i="75"/>
  <c r="G259" i="77"/>
  <c r="AI259" i="79"/>
  <c r="G262" i="79"/>
  <c r="G221" i="77"/>
  <c r="AP225" i="78"/>
  <c r="AB222" i="76"/>
  <c r="G257" i="77"/>
  <c r="G225" i="81"/>
  <c r="AI259" i="83"/>
  <c r="U257" i="82"/>
  <c r="N222" i="79"/>
  <c r="AP225" i="79"/>
  <c r="AP223" i="75"/>
  <c r="N224" i="83"/>
  <c r="U223" i="82"/>
  <c r="G259" i="75"/>
  <c r="AI225" i="75"/>
  <c r="U222" i="78"/>
  <c r="G224" i="81"/>
  <c r="G225" i="83"/>
  <c r="AB223" i="83"/>
  <c r="N223" i="77"/>
  <c r="U220" i="81"/>
  <c r="AB221" i="81"/>
  <c r="N221" i="76"/>
  <c r="U262" i="83"/>
  <c r="N223" i="78"/>
  <c r="U225" i="81"/>
  <c r="U257" i="78"/>
  <c r="AW223" i="81"/>
  <c r="G222" i="83"/>
  <c r="BD225" i="81"/>
  <c r="G257" i="81"/>
  <c r="G258" i="79"/>
  <c r="AW225" i="81"/>
  <c r="N223" i="75"/>
  <c r="N225" i="76"/>
  <c r="U223" i="83"/>
  <c r="AI223" i="76"/>
  <c r="AP220" i="77"/>
  <c r="BD223" i="81"/>
  <c r="U259" i="83"/>
  <c r="AI225" i="82"/>
  <c r="G225" i="77"/>
  <c r="AP222" i="81"/>
  <c r="G259" i="79"/>
  <c r="AB221" i="77"/>
  <c r="AI262" i="75"/>
  <c r="AB224" i="83"/>
  <c r="AI255" i="81"/>
  <c r="AI257" i="81"/>
  <c r="AI262" i="77"/>
  <c r="U222" i="77"/>
  <c r="N225" i="77"/>
  <c r="AB225" i="75"/>
  <c r="AI257" i="75"/>
  <c r="AP222" i="78"/>
  <c r="G223" i="76"/>
  <c r="G257" i="78"/>
  <c r="U261" i="79"/>
  <c r="N221" i="83"/>
  <c r="N221" i="79"/>
  <c r="AB220" i="75"/>
  <c r="G257" i="79"/>
  <c r="U220" i="77"/>
  <c r="N220" i="83"/>
  <c r="AB221" i="75"/>
  <c r="U259" i="82"/>
  <c r="AI258" i="82"/>
  <c r="N221" i="78"/>
  <c r="AP220" i="83"/>
  <c r="N224" i="77"/>
  <c r="AB224" i="78"/>
  <c r="AB220" i="79"/>
  <c r="U223" i="81"/>
  <c r="U262" i="79"/>
  <c r="G260" i="81"/>
  <c r="AI220" i="83"/>
  <c r="AP224" i="75"/>
  <c r="AW255" i="78"/>
  <c r="AP220" i="78"/>
  <c r="U258" i="83"/>
  <c r="AW258" i="78"/>
  <c r="U224" i="83"/>
  <c r="G258" i="77"/>
  <c r="AI259" i="76"/>
  <c r="U257" i="76"/>
  <c r="AB222" i="75"/>
  <c r="U262" i="76"/>
  <c r="G220" i="81"/>
  <c r="AW257" i="78"/>
  <c r="AI262" i="83"/>
  <c r="AB220" i="78"/>
  <c r="AB224" i="75"/>
  <c r="AI222" i="76"/>
  <c r="AI262" i="76"/>
  <c r="N225" i="75"/>
  <c r="U222" i="83"/>
  <c r="G224" i="77"/>
  <c r="AI255" i="78"/>
  <c r="U221" i="75"/>
  <c r="AW220" i="81"/>
  <c r="G220" i="77"/>
  <c r="AI259" i="75"/>
  <c r="U225" i="82"/>
  <c r="U222" i="81"/>
  <c r="U260" i="78"/>
  <c r="BD222" i="78"/>
  <c r="AI222" i="75"/>
  <c r="AI262" i="79"/>
  <c r="U258" i="79"/>
  <c r="AI221" i="76"/>
  <c r="AB223" i="78"/>
  <c r="G222" i="76"/>
  <c r="AI256" i="81"/>
  <c r="BD222" i="81"/>
  <c r="AI224" i="75"/>
  <c r="U225" i="78"/>
  <c r="AB221" i="79"/>
  <c r="AI260" i="82"/>
  <c r="G221" i="81"/>
  <c r="AP225" i="83"/>
  <c r="G223" i="81"/>
  <c r="AI260" i="83"/>
  <c r="AP225" i="75"/>
  <c r="U257" i="79"/>
  <c r="AW224" i="81"/>
  <c r="AB221" i="78"/>
  <c r="G259" i="78"/>
  <c r="N222" i="75"/>
  <c r="U258" i="76"/>
  <c r="AP220" i="81"/>
  <c r="AP223" i="79"/>
  <c r="G223" i="77"/>
  <c r="AI259" i="81"/>
  <c r="G259" i="81"/>
  <c r="G260" i="79"/>
  <c r="AI220" i="75"/>
  <c r="N224" i="78"/>
  <c r="AI260" i="81"/>
  <c r="BD220" i="78"/>
  <c r="AP223" i="81"/>
  <c r="AI258" i="77"/>
  <c r="G220" i="83"/>
  <c r="AB223" i="79"/>
  <c r="G222" i="81"/>
  <c r="AB224" i="76"/>
  <c r="AB223" i="76"/>
  <c r="AB224" i="77"/>
  <c r="AI258" i="78"/>
  <c r="G224" i="83"/>
  <c r="N222" i="78"/>
  <c r="G260" i="78"/>
  <c r="U223" i="75"/>
  <c r="N222" i="76"/>
  <c r="U221" i="76"/>
  <c r="U261" i="76"/>
  <c r="AI259" i="78"/>
  <c r="AW224" i="78"/>
  <c r="AB225" i="81"/>
  <c r="AB220" i="81"/>
  <c r="G225" i="76"/>
  <c r="N225" i="81"/>
  <c r="AI260" i="78"/>
  <c r="U225" i="76"/>
  <c r="AP223" i="83"/>
  <c r="BD221" i="78"/>
  <c r="G257" i="75"/>
  <c r="AP221" i="75"/>
  <c r="N222" i="83"/>
  <c r="AI257" i="83"/>
  <c r="AB221" i="76"/>
  <c r="AI224" i="83"/>
  <c r="AI261" i="83"/>
  <c r="U224" i="82"/>
  <c r="AI224" i="82"/>
  <c r="AP224" i="79"/>
  <c r="AP222" i="77"/>
  <c r="AP222" i="83"/>
  <c r="U258" i="78"/>
  <c r="AI222" i="83"/>
  <c r="AP221" i="81"/>
  <c r="AI258" i="76"/>
  <c r="U221" i="83"/>
  <c r="AB220" i="77"/>
  <c r="AI223" i="83"/>
  <c r="AB225" i="79"/>
  <c r="AP224" i="81"/>
  <c r="AI258" i="83"/>
  <c r="AI257" i="82"/>
  <c r="AP225" i="77"/>
  <c r="U223" i="76"/>
  <c r="BD224" i="78"/>
  <c r="AP223" i="78"/>
  <c r="AP224" i="78"/>
  <c r="U260" i="83"/>
  <c r="AI261" i="82"/>
  <c r="G256" i="81"/>
  <c r="AI261" i="75"/>
  <c r="U222" i="75"/>
  <c r="U224" i="75"/>
  <c r="AI257" i="76"/>
  <c r="AP224" i="83"/>
  <c r="U225" i="75"/>
  <c r="G260" i="77"/>
  <c r="AB222" i="77"/>
  <c r="G221" i="83"/>
  <c r="AB225" i="77"/>
  <c r="AP220" i="79"/>
  <c r="AI259" i="82"/>
  <c r="U220" i="82"/>
  <c r="AB222" i="78"/>
  <c r="G223" i="83"/>
  <c r="U220" i="78"/>
  <c r="AW223" i="78"/>
  <c r="AI257" i="78"/>
  <c r="U261" i="83"/>
  <c r="G258" i="78"/>
  <c r="BD221" i="81"/>
  <c r="AB222" i="79"/>
  <c r="U222" i="82"/>
  <c r="BD223" i="78"/>
  <c r="AI257" i="77"/>
  <c r="N225" i="78"/>
  <c r="G262" i="77"/>
  <c r="U223" i="78"/>
  <c r="AB220" i="83"/>
  <c r="AB222" i="81"/>
  <c r="AP224" i="77"/>
  <c r="AW260" i="78"/>
  <c r="N220" i="78"/>
  <c r="U259" i="79"/>
  <c r="AP223" i="77"/>
  <c r="U222" i="76"/>
  <c r="AW256" i="78"/>
  <c r="U259" i="78"/>
  <c r="N225" i="79"/>
  <c r="AI258" i="79"/>
  <c r="U221" i="82"/>
  <c r="AI261" i="77"/>
  <c r="AI256" i="78"/>
  <c r="U220" i="76"/>
  <c r="G255" i="78"/>
  <c r="N223" i="79"/>
  <c r="AB225" i="78"/>
  <c r="N220" i="81"/>
  <c r="AI261" i="79"/>
  <c r="N222" i="81"/>
  <c r="N221" i="77"/>
  <c r="AI261" i="76"/>
  <c r="BD225" i="78"/>
  <c r="U260" i="76"/>
  <c r="U256" i="78"/>
  <c r="N221" i="81"/>
  <c r="U258" i="82"/>
  <c r="AI225" i="76"/>
  <c r="AB223" i="77"/>
  <c r="AB223" i="75"/>
  <c r="G255" i="81"/>
  <c r="U260" i="79"/>
  <c r="AP221" i="79"/>
  <c r="AW222" i="81"/>
  <c r="AB225" i="83"/>
  <c r="N224" i="81"/>
  <c r="AB221" i="83"/>
  <c r="AI260" i="77"/>
  <c r="N225" i="83"/>
  <c r="U221" i="81"/>
  <c r="U221" i="78"/>
  <c r="AI260" i="76"/>
  <c r="AB223" i="81"/>
  <c r="AP222" i="75"/>
  <c r="AI225" i="83"/>
  <c r="N223" i="76"/>
  <c r="U262" i="82"/>
  <c r="AI223" i="75"/>
  <c r="U261" i="82"/>
  <c r="U260" i="82"/>
  <c r="G220" i="76"/>
  <c r="AI221" i="83"/>
  <c r="AI262" i="82"/>
  <c r="N224" i="79"/>
  <c r="N15" i="44"/>
  <c r="Q5" i="44"/>
  <c r="Q15" i="44" s="1"/>
  <c r="G62" i="44"/>
  <c r="G66" i="44"/>
  <c r="K64" i="44"/>
  <c r="N64" i="44" s="1"/>
  <c r="G69" i="44"/>
  <c r="I66" i="44"/>
  <c r="G65" i="44"/>
  <c r="G68" i="44"/>
  <c r="I67" i="44"/>
  <c r="K63" i="44"/>
  <c r="N63" i="44" s="1"/>
  <c r="E111" i="44"/>
  <c r="E68" i="44"/>
  <c r="I65" i="44"/>
  <c r="I63" i="44"/>
  <c r="I62" i="44"/>
  <c r="I64" i="44"/>
  <c r="I69" i="44"/>
  <c r="I68" i="44"/>
  <c r="G67" i="44"/>
  <c r="E69" i="44"/>
  <c r="E63" i="44"/>
  <c r="E64" i="44"/>
  <c r="E65" i="44"/>
  <c r="AC223" i="77"/>
  <c r="H259" i="81"/>
  <c r="V260" i="83"/>
  <c r="O220" i="83"/>
  <c r="AC223" i="76"/>
  <c r="V256" i="78"/>
  <c r="AC225" i="83"/>
  <c r="V261" i="79"/>
  <c r="AJ223" i="75"/>
  <c r="AC224" i="75"/>
  <c r="V258" i="79"/>
  <c r="V225" i="81"/>
  <c r="O224" i="76"/>
  <c r="H257" i="77"/>
  <c r="V262" i="82"/>
  <c r="V224" i="75"/>
  <c r="AQ225" i="77"/>
  <c r="AJ225" i="75"/>
  <c r="S257" i="81"/>
  <c r="S255" i="81"/>
  <c r="AJ257" i="82"/>
  <c r="V220" i="81"/>
  <c r="AQ223" i="81"/>
  <c r="AJ257" i="75"/>
  <c r="AC222" i="79"/>
  <c r="AJ225" i="83"/>
  <c r="AQ222" i="77"/>
  <c r="AQ224" i="75"/>
  <c r="AJ259" i="82"/>
  <c r="AC221" i="81"/>
  <c r="AX256" i="78"/>
  <c r="AJ258" i="81"/>
  <c r="H258" i="81"/>
  <c r="H221" i="76"/>
  <c r="V260" i="76"/>
  <c r="V224" i="81"/>
  <c r="H223" i="77"/>
  <c r="AQ222" i="83"/>
  <c r="AC222" i="83"/>
  <c r="H225" i="77"/>
  <c r="BE224" i="81"/>
  <c r="AX225" i="78"/>
  <c r="H255" i="78"/>
  <c r="AJ260" i="82"/>
  <c r="V221" i="76"/>
  <c r="H262" i="77"/>
  <c r="O222" i="79"/>
  <c r="O220" i="76"/>
  <c r="AX258" i="78"/>
  <c r="AU255" i="81"/>
  <c r="AJ257" i="76"/>
  <c r="AJ258" i="77"/>
  <c r="H221" i="77"/>
  <c r="BE220" i="78"/>
  <c r="AQ224" i="83"/>
  <c r="H222" i="83"/>
  <c r="H260" i="78"/>
  <c r="O225" i="76"/>
  <c r="AC221" i="79"/>
  <c r="V225" i="78"/>
  <c r="O225" i="83"/>
  <c r="V222" i="83"/>
  <c r="V258" i="82"/>
  <c r="AQ220" i="77"/>
  <c r="O223" i="81"/>
  <c r="AC220" i="79"/>
  <c r="V222" i="75"/>
  <c r="AJ262" i="75"/>
  <c r="AQ225" i="79"/>
  <c r="AV260" i="81"/>
  <c r="AC220" i="83"/>
  <c r="V225" i="76"/>
  <c r="AC222" i="75"/>
  <c r="AJ222" i="76"/>
  <c r="H254" i="76"/>
  <c r="AC220" i="76"/>
  <c r="AJ257" i="83"/>
  <c r="AQ222" i="81"/>
  <c r="AC224" i="79"/>
  <c r="AX252" i="81"/>
  <c r="O220" i="77"/>
  <c r="H259" i="78"/>
  <c r="AQ224" i="78"/>
  <c r="AJ220" i="76"/>
  <c r="V225" i="83"/>
  <c r="AC223" i="75"/>
  <c r="V262" i="76"/>
  <c r="AX221" i="78"/>
  <c r="AQ225" i="75"/>
  <c r="AJ261" i="79"/>
  <c r="S256" i="81"/>
  <c r="AJ258" i="82"/>
  <c r="O223" i="77"/>
  <c r="AX260" i="78"/>
  <c r="H258" i="78"/>
  <c r="AC221" i="77"/>
  <c r="AJ258" i="78"/>
  <c r="F261" i="76"/>
  <c r="V261" i="83"/>
  <c r="T258" i="81"/>
  <c r="V222" i="76"/>
  <c r="AC221" i="78"/>
  <c r="BE220" i="81"/>
  <c r="H223" i="76"/>
  <c r="AC225" i="76"/>
  <c r="AC225" i="78"/>
  <c r="BE221" i="81"/>
  <c r="AJ260" i="78"/>
  <c r="AQ222" i="75"/>
  <c r="H259" i="77"/>
  <c r="AJ262" i="77"/>
  <c r="V225" i="75"/>
  <c r="AQ223" i="83"/>
  <c r="V261" i="82"/>
  <c r="H257" i="78"/>
  <c r="H222" i="76"/>
  <c r="AJ260" i="79"/>
  <c r="AJ262" i="76"/>
  <c r="AQ221" i="79"/>
  <c r="V257" i="82"/>
  <c r="H256" i="81"/>
  <c r="AC222" i="81"/>
  <c r="H258" i="77"/>
  <c r="AX225" i="81"/>
  <c r="O220" i="75"/>
  <c r="H259" i="75"/>
  <c r="BE223" i="78"/>
  <c r="AX220" i="81"/>
  <c r="O221" i="77"/>
  <c r="AJ260" i="81"/>
  <c r="O222" i="81"/>
  <c r="O222" i="83"/>
  <c r="V223" i="76"/>
  <c r="V221" i="82"/>
  <c r="H221" i="81"/>
  <c r="O225" i="78"/>
  <c r="BE225" i="78"/>
  <c r="BE221" i="78"/>
  <c r="H220" i="81"/>
  <c r="BE224" i="78"/>
  <c r="AX259" i="78"/>
  <c r="AX255" i="78"/>
  <c r="V222" i="82"/>
  <c r="H257" i="79"/>
  <c r="H220" i="83"/>
  <c r="AC224" i="78"/>
  <c r="H222" i="77"/>
  <c r="H223" i="83"/>
  <c r="AQ224" i="77"/>
  <c r="AJ262" i="83"/>
  <c r="E258" i="76"/>
  <c r="H225" i="76"/>
  <c r="V221" i="81"/>
  <c r="AQ223" i="78"/>
  <c r="H256" i="78"/>
  <c r="V258" i="83"/>
  <c r="H225" i="81"/>
  <c r="AJ257" i="77"/>
  <c r="AC224" i="77"/>
  <c r="V224" i="82"/>
  <c r="AJ224" i="83"/>
  <c r="AJ256" i="81"/>
  <c r="V259" i="79"/>
  <c r="O223" i="79"/>
  <c r="O222" i="78"/>
  <c r="O221" i="81"/>
  <c r="AJ259" i="81"/>
  <c r="H262" i="79"/>
  <c r="O224" i="75"/>
  <c r="O221" i="75"/>
  <c r="AJ224" i="82"/>
  <c r="AJ258" i="75"/>
  <c r="AQ221" i="83"/>
  <c r="AJ220" i="75"/>
  <c r="O224" i="77"/>
  <c r="V221" i="75"/>
  <c r="H258" i="75"/>
  <c r="AC220" i="78"/>
  <c r="O224" i="83"/>
  <c r="AQ223" i="77"/>
  <c r="AJ262" i="79"/>
  <c r="AC223" i="79"/>
  <c r="AJ258" i="79"/>
  <c r="H260" i="81"/>
  <c r="O223" i="76"/>
  <c r="V258" i="78"/>
  <c r="H222" i="81"/>
  <c r="AC225" i="79"/>
  <c r="AJ223" i="83"/>
  <c r="AQ220" i="81"/>
  <c r="AJ260" i="83"/>
  <c r="AQ221" i="78"/>
  <c r="AC220" i="75"/>
  <c r="AC221" i="83"/>
  <c r="AV258" i="81"/>
  <c r="AQ222" i="79"/>
  <c r="AX222" i="78"/>
  <c r="AJ221" i="76"/>
  <c r="AJ258" i="76"/>
  <c r="V223" i="83"/>
  <c r="V259" i="78"/>
  <c r="BE222" i="81"/>
  <c r="AQ221" i="75"/>
  <c r="AJ262" i="82"/>
  <c r="AJ222" i="83"/>
  <c r="O220" i="79"/>
  <c r="V254" i="75"/>
  <c r="V257" i="76"/>
  <c r="V220" i="78"/>
  <c r="AC222" i="76"/>
  <c r="AC225" i="77"/>
  <c r="O224" i="79"/>
  <c r="H223" i="81"/>
  <c r="AQ225" i="83"/>
  <c r="V257" i="78"/>
  <c r="AJ220" i="82"/>
  <c r="T259" i="81"/>
  <c r="AX257" i="78"/>
  <c r="AJ260" i="75"/>
  <c r="AJ261" i="83"/>
  <c r="AQ222" i="78"/>
  <c r="AC225" i="75"/>
  <c r="AQ221" i="81"/>
  <c r="O222" i="75"/>
  <c r="H258" i="79"/>
  <c r="AC221" i="76"/>
  <c r="O222" i="76"/>
  <c r="V220" i="83"/>
  <c r="AJ258" i="83"/>
  <c r="AJ259" i="79"/>
  <c r="AJ259" i="76"/>
  <c r="O224" i="78"/>
  <c r="O221" i="83"/>
  <c r="AU257" i="81"/>
  <c r="V257" i="79"/>
  <c r="AJ221" i="82"/>
  <c r="V221" i="83"/>
  <c r="H224" i="81"/>
  <c r="AJ223" i="82"/>
  <c r="AJ225" i="82"/>
  <c r="V222" i="78"/>
  <c r="V224" i="76"/>
  <c r="H261" i="77"/>
  <c r="AC223" i="81"/>
  <c r="BE223" i="81"/>
  <c r="H254" i="83"/>
  <c r="V221" i="78"/>
  <c r="AU256" i="81"/>
  <c r="AX222" i="81"/>
  <c r="AQ224" i="81"/>
  <c r="O221" i="76"/>
  <c r="V255" i="78"/>
  <c r="AC223" i="78"/>
  <c r="AJ259" i="83"/>
  <c r="E259" i="76"/>
  <c r="V220" i="82"/>
  <c r="O225" i="81"/>
  <c r="V260" i="78"/>
  <c r="AC222" i="77"/>
  <c r="AQ224" i="79"/>
  <c r="H255" i="81"/>
  <c r="AJ222" i="82"/>
  <c r="AC220" i="81"/>
  <c r="AQ225" i="81"/>
  <c r="AC222" i="78"/>
  <c r="H261" i="79"/>
  <c r="AQ220" i="79"/>
  <c r="AJ221" i="83"/>
  <c r="O225" i="79"/>
  <c r="AQ221" i="77"/>
  <c r="O224" i="81"/>
  <c r="AJ221" i="75"/>
  <c r="V221" i="77"/>
  <c r="V220" i="77"/>
  <c r="AX223" i="81"/>
  <c r="O221" i="79"/>
  <c r="O225" i="77"/>
  <c r="AQ220" i="78"/>
  <c r="H221" i="83"/>
  <c r="AC224" i="83"/>
  <c r="V220" i="76"/>
  <c r="AC221" i="75"/>
  <c r="AJ224" i="76"/>
  <c r="AJ256" i="78"/>
  <c r="V222" i="81"/>
  <c r="BE225" i="81"/>
  <c r="AJ259" i="78"/>
  <c r="AJ255" i="78"/>
  <c r="AJ261" i="82"/>
  <c r="O222" i="77"/>
  <c r="AC223" i="83"/>
  <c r="AJ257" i="81"/>
  <c r="AV259" i="81"/>
  <c r="AX221" i="81"/>
  <c r="T260" i="81"/>
  <c r="AJ261" i="75"/>
  <c r="V224" i="83"/>
  <c r="V257" i="83"/>
  <c r="V260" i="79"/>
  <c r="H220" i="77"/>
  <c r="AQ223" i="79"/>
  <c r="H225" i="83"/>
  <c r="V258" i="76"/>
  <c r="V259" i="76"/>
  <c r="AJ257" i="79"/>
  <c r="E257" i="76"/>
  <c r="AJ220" i="83"/>
  <c r="H224" i="83"/>
  <c r="O225" i="75"/>
  <c r="AJ223" i="76"/>
  <c r="AJ259" i="77"/>
  <c r="V223" i="81"/>
  <c r="AJ261" i="77"/>
  <c r="O223" i="78"/>
  <c r="BE222" i="78"/>
  <c r="AJ260" i="77"/>
  <c r="H260" i="77"/>
  <c r="AX220" i="78"/>
  <c r="V222" i="77"/>
  <c r="V262" i="83"/>
  <c r="V252" i="81"/>
  <c r="H224" i="77"/>
  <c r="AX223" i="78"/>
  <c r="V223" i="78"/>
  <c r="V223" i="82"/>
  <c r="O220" i="78"/>
  <c r="V223" i="75"/>
  <c r="AX224" i="81"/>
  <c r="AQ223" i="75"/>
  <c r="AJ255" i="81"/>
  <c r="H257" i="81"/>
  <c r="AJ259" i="75"/>
  <c r="H257" i="75"/>
  <c r="V260" i="82"/>
  <c r="AJ260" i="76"/>
  <c r="AC224" i="76"/>
  <c r="AC224" i="81"/>
  <c r="V262" i="79"/>
  <c r="O220" i="81"/>
  <c r="H260" i="79"/>
  <c r="V220" i="75"/>
  <c r="AQ220" i="83"/>
  <c r="AC220" i="77"/>
  <c r="O221" i="78"/>
  <c r="AJ261" i="76"/>
  <c r="V254" i="77"/>
  <c r="H259" i="79"/>
  <c r="AJ222" i="75"/>
  <c r="AJ257" i="78"/>
  <c r="V225" i="82"/>
  <c r="AC225" i="81"/>
  <c r="V259" i="82"/>
  <c r="AQ225" i="78"/>
  <c r="AJ225" i="76"/>
  <c r="H220" i="76"/>
  <c r="AQ220" i="75"/>
  <c r="V259" i="83"/>
  <c r="F262" i="76"/>
  <c r="O223" i="75"/>
  <c r="F260" i="76"/>
  <c r="AX224" i="78"/>
  <c r="V224" i="78"/>
  <c r="V261" i="76"/>
  <c r="O223" i="83"/>
  <c r="AJ224" i="75"/>
  <c r="U257" i="77" l="1"/>
  <c r="U261" i="75"/>
  <c r="G262" i="83"/>
  <c r="AW257" i="81"/>
  <c r="U257" i="81"/>
  <c r="G257" i="83"/>
  <c r="G261" i="76"/>
  <c r="U259" i="77"/>
  <c r="G260" i="76"/>
  <c r="U262" i="77"/>
  <c r="U262" i="75"/>
  <c r="G257" i="76"/>
  <c r="U261" i="77"/>
  <c r="AW255" i="81"/>
  <c r="U259" i="75"/>
  <c r="U258" i="81"/>
  <c r="G259" i="76"/>
  <c r="U260" i="77"/>
  <c r="AW256" i="81"/>
  <c r="U260" i="75"/>
  <c r="U256" i="81"/>
  <c r="AW259" i="81"/>
  <c r="U260" i="81"/>
  <c r="U258" i="77"/>
  <c r="AW260" i="81"/>
  <c r="G258" i="83"/>
  <c r="AW258" i="81"/>
  <c r="G261" i="83"/>
  <c r="G262" i="76"/>
  <c r="U258" i="75"/>
  <c r="U255" i="81"/>
  <c r="G259" i="83"/>
  <c r="G258" i="76"/>
  <c r="U257" i="75"/>
  <c r="U259" i="81"/>
  <c r="G260" i="83"/>
  <c r="K62" i="44"/>
  <c r="N62" i="44" s="1"/>
  <c r="K66" i="44"/>
  <c r="N66" i="44" s="1"/>
  <c r="L67" i="44"/>
  <c r="O67" i="44" s="1"/>
  <c r="J64" i="44"/>
  <c r="M64" i="44" s="1"/>
  <c r="L68" i="44"/>
  <c r="O68" i="44" s="1"/>
  <c r="J68" i="44"/>
  <c r="M68" i="44" s="1"/>
  <c r="K65" i="44"/>
  <c r="N65" i="44" s="1"/>
  <c r="J63" i="44"/>
  <c r="M63" i="44" s="1"/>
  <c r="J69" i="44"/>
  <c r="M69" i="44" s="1"/>
  <c r="I61" i="44"/>
  <c r="L69" i="44"/>
  <c r="O69" i="44" s="1"/>
  <c r="L64" i="44"/>
  <c r="O64" i="44" s="1"/>
  <c r="L65" i="44"/>
  <c r="O65" i="44" s="1"/>
  <c r="K68" i="44"/>
  <c r="N68" i="44" s="1"/>
  <c r="K69" i="44"/>
  <c r="N69" i="44" s="1"/>
  <c r="L62" i="44"/>
  <c r="O62" i="44" s="1"/>
  <c r="L66" i="44"/>
  <c r="O66" i="44" s="1"/>
  <c r="J65" i="44"/>
  <c r="M65" i="44" s="1"/>
  <c r="K67" i="44"/>
  <c r="N67" i="44" s="1"/>
  <c r="J62" i="44"/>
  <c r="M62" i="44" s="1"/>
  <c r="E66" i="44"/>
  <c r="L63" i="44"/>
  <c r="O63" i="44" s="1"/>
  <c r="E67" i="44"/>
  <c r="H258" i="76"/>
  <c r="H259" i="83"/>
  <c r="V262" i="77"/>
  <c r="V261" i="77"/>
  <c r="V259" i="75"/>
  <c r="H257" i="83"/>
  <c r="AX255" i="81"/>
  <c r="AX259" i="81"/>
  <c r="V255" i="81"/>
  <c r="V256" i="81"/>
  <c r="H260" i="76"/>
  <c r="AX257" i="81"/>
  <c r="V258" i="81"/>
  <c r="H261" i="83"/>
  <c r="H261" i="76"/>
  <c r="V257" i="75"/>
  <c r="H262" i="83"/>
  <c r="H260" i="83"/>
  <c r="V261" i="75"/>
  <c r="V257" i="77"/>
  <c r="V260" i="77"/>
  <c r="H258" i="83"/>
  <c r="V259" i="77"/>
  <c r="V260" i="75"/>
  <c r="H262" i="76"/>
  <c r="H259" i="76"/>
  <c r="V257" i="81"/>
  <c r="H257" i="76"/>
  <c r="V259" i="81"/>
  <c r="V260" i="81"/>
  <c r="AX256" i="81"/>
  <c r="V258" i="75"/>
  <c r="AX260" i="81"/>
  <c r="V262" i="75"/>
  <c r="AX258" i="81"/>
  <c r="V258" i="77"/>
  <c r="G61" i="44" l="1"/>
  <c r="I70" i="44"/>
  <c r="J67" i="44"/>
  <c r="M67" i="44" s="1"/>
  <c r="J66" i="44"/>
  <c r="M66" i="44" s="1"/>
  <c r="L61" i="44"/>
  <c r="O61" i="44" s="1"/>
  <c r="O70" i="44" s="1"/>
  <c r="F40" i="44" l="1"/>
  <c r="E40" i="44"/>
  <c r="E61" i="44"/>
  <c r="K61" i="44"/>
  <c r="N61" i="44" s="1"/>
  <c r="N70" i="44" s="1"/>
  <c r="L70" i="44"/>
  <c r="G70" i="44"/>
  <c r="D78" i="58" l="1"/>
  <c r="E78" i="58" s="1"/>
  <c r="D78" i="57"/>
  <c r="E78" i="57" s="1"/>
  <c r="F78" i="57" s="1"/>
  <c r="E40" i="58"/>
  <c r="F40" i="58"/>
  <c r="F40" i="57"/>
  <c r="E40" i="57"/>
  <c r="D78" i="52"/>
  <c r="E40" i="52"/>
  <c r="F40" i="52"/>
  <c r="E39" i="44"/>
  <c r="F39" i="44"/>
  <c r="J61" i="44"/>
  <c r="M61" i="44" s="1"/>
  <c r="M70" i="44" s="1"/>
  <c r="K70" i="44"/>
  <c r="F78" i="44"/>
  <c r="E5" i="33"/>
  <c r="E6" i="33"/>
  <c r="E7" i="33"/>
  <c r="E8" i="33"/>
  <c r="E9" i="33"/>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4" i="33"/>
  <c r="D5" i="33"/>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4" i="33"/>
  <c r="C5"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4" i="33"/>
  <c r="B5" i="33"/>
  <c r="B6" i="33"/>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5" i="33"/>
  <c r="B157" i="33"/>
  <c r="B4" i="33"/>
  <c r="Q10" i="33" s="1"/>
  <c r="E78" i="52" l="1"/>
  <c r="F78" i="52" s="1"/>
  <c r="F78" i="58"/>
  <c r="D77" i="57"/>
  <c r="E77" i="57" s="1"/>
  <c r="F77" i="57" s="1"/>
  <c r="D77" i="52"/>
  <c r="E39" i="58"/>
  <c r="F39" i="58"/>
  <c r="F39" i="57"/>
  <c r="E39" i="57"/>
  <c r="Q11" i="33"/>
  <c r="Q17" i="33"/>
  <c r="F39" i="52"/>
  <c r="Q24" i="33"/>
  <c r="Q16" i="33"/>
  <c r="E39" i="52"/>
  <c r="E37" i="44"/>
  <c r="Q19" i="33"/>
  <c r="Q18" i="33"/>
  <c r="Q15" i="33"/>
  <c r="Q14" i="33"/>
  <c r="Q21" i="33"/>
  <c r="Q13" i="33"/>
  <c r="Q22" i="33"/>
  <c r="Q20" i="33"/>
  <c r="Q12" i="33"/>
  <c r="F77" i="44"/>
  <c r="J70" i="44"/>
  <c r="E218" i="44" s="1"/>
  <c r="C15" i="4"/>
  <c r="H15" i="58" s="1"/>
  <c r="D14" i="4"/>
  <c r="B13" i="4"/>
  <c r="G13" i="58" s="1"/>
  <c r="M13" i="58" s="1"/>
  <c r="D12" i="4"/>
  <c r="D11" i="4"/>
  <c r="D10" i="4"/>
  <c r="D9" i="4"/>
  <c r="D8" i="4"/>
  <c r="D7" i="4"/>
  <c r="D6" i="4"/>
  <c r="D5" i="4"/>
  <c r="E77" i="52" l="1"/>
  <c r="F77" i="52" s="1"/>
  <c r="D77" i="58"/>
  <c r="E77" i="58" s="1"/>
  <c r="E37" i="58"/>
  <c r="P13" i="58"/>
  <c r="P15" i="58" s="1"/>
  <c r="M15" i="58"/>
  <c r="I14" i="57"/>
  <c r="O14" i="57" s="1"/>
  <c r="R14" i="57" s="1"/>
  <c r="I14" i="58"/>
  <c r="O14" i="58" s="1"/>
  <c r="R14" i="58" s="1"/>
  <c r="I6" i="57"/>
  <c r="O6" i="57" s="1"/>
  <c r="R6" i="57" s="1"/>
  <c r="I6" i="58"/>
  <c r="O6" i="58" s="1"/>
  <c r="R6" i="58" s="1"/>
  <c r="I7" i="57"/>
  <c r="O7" i="57" s="1"/>
  <c r="R7" i="57" s="1"/>
  <c r="I7" i="58"/>
  <c r="O7" i="58" s="1"/>
  <c r="R7" i="58" s="1"/>
  <c r="I8" i="57"/>
  <c r="O8" i="57" s="1"/>
  <c r="R8" i="57" s="1"/>
  <c r="I8" i="58"/>
  <c r="O8" i="58" s="1"/>
  <c r="R8" i="58" s="1"/>
  <c r="I10" i="57"/>
  <c r="O10" i="57" s="1"/>
  <c r="R10" i="57" s="1"/>
  <c r="I10" i="58"/>
  <c r="O10" i="58" s="1"/>
  <c r="R10" i="58" s="1"/>
  <c r="I12" i="57"/>
  <c r="O12" i="57" s="1"/>
  <c r="R12" i="57" s="1"/>
  <c r="I12" i="58"/>
  <c r="O12" i="58" s="1"/>
  <c r="R12" i="58" s="1"/>
  <c r="I5" i="57"/>
  <c r="O5" i="57" s="1"/>
  <c r="I5" i="58"/>
  <c r="O5" i="58" s="1"/>
  <c r="I9" i="57"/>
  <c r="O9" i="57" s="1"/>
  <c r="R9" i="57" s="1"/>
  <c r="I9" i="58"/>
  <c r="O9" i="58" s="1"/>
  <c r="R9" i="58" s="1"/>
  <c r="I11" i="57"/>
  <c r="O11" i="57" s="1"/>
  <c r="R11" i="57" s="1"/>
  <c r="I11" i="58"/>
  <c r="O11" i="58" s="1"/>
  <c r="R11" i="58" s="1"/>
  <c r="E37" i="57"/>
  <c r="H15" i="52"/>
  <c r="H15" i="57"/>
  <c r="G13" i="52"/>
  <c r="M13" i="52" s="1"/>
  <c r="P13" i="52" s="1"/>
  <c r="P15" i="52" s="1"/>
  <c r="G13" i="57"/>
  <c r="M13" i="57" s="1"/>
  <c r="M15" i="57" s="1"/>
  <c r="I6" i="52"/>
  <c r="O6" i="52" s="1"/>
  <c r="R6" i="52" s="1"/>
  <c r="E7" i="51"/>
  <c r="F7" i="51" s="1"/>
  <c r="D13" i="4"/>
  <c r="I13" i="58" s="1"/>
  <c r="O13" i="58" s="1"/>
  <c r="R13" i="58" s="1"/>
  <c r="I7" i="52"/>
  <c r="O7" i="52" s="1"/>
  <c r="R7" i="52" s="1"/>
  <c r="E8" i="51"/>
  <c r="F8" i="51" s="1"/>
  <c r="G43" i="51" s="1"/>
  <c r="I14" i="52"/>
  <c r="O14" i="52" s="1"/>
  <c r="R14" i="52" s="1"/>
  <c r="E15" i="51"/>
  <c r="F15" i="51" s="1"/>
  <c r="G50" i="51" s="1"/>
  <c r="I8" i="52"/>
  <c r="O8" i="52" s="1"/>
  <c r="R8" i="52" s="1"/>
  <c r="E9" i="51"/>
  <c r="F9" i="51" s="1"/>
  <c r="G44" i="51" s="1"/>
  <c r="I12" i="52"/>
  <c r="O12" i="52" s="1"/>
  <c r="R12" i="52" s="1"/>
  <c r="E13" i="51"/>
  <c r="F13" i="51" s="1"/>
  <c r="G48" i="51" s="1"/>
  <c r="I9" i="52"/>
  <c r="O9" i="52" s="1"/>
  <c r="R9" i="52" s="1"/>
  <c r="E10" i="51"/>
  <c r="F10" i="51" s="1"/>
  <c r="G45" i="51" s="1"/>
  <c r="I5" i="52"/>
  <c r="O5" i="52" s="1"/>
  <c r="R5" i="52" s="1"/>
  <c r="E6" i="51"/>
  <c r="I10" i="52"/>
  <c r="O10" i="52" s="1"/>
  <c r="R10" i="52" s="1"/>
  <c r="E11" i="51"/>
  <c r="F11" i="51" s="1"/>
  <c r="G46" i="51" s="1"/>
  <c r="E37" i="52"/>
  <c r="I11" i="52"/>
  <c r="O11" i="52" s="1"/>
  <c r="R11" i="52" s="1"/>
  <c r="E12" i="51"/>
  <c r="F12" i="51" s="1"/>
  <c r="G47" i="51" s="1"/>
  <c r="I5" i="44"/>
  <c r="O5" i="44" s="1"/>
  <c r="G13" i="44"/>
  <c r="M13" i="44" s="1"/>
  <c r="M15" i="44" s="1"/>
  <c r="D217" i="44" s="1"/>
  <c r="I7" i="44"/>
  <c r="I8" i="44"/>
  <c r="B15" i="4"/>
  <c r="G15" i="58" s="1"/>
  <c r="I9" i="44"/>
  <c r="H15" i="44"/>
  <c r="C27" i="4"/>
  <c r="C24" i="4"/>
  <c r="C28" i="4"/>
  <c r="C29" i="4"/>
  <c r="C26" i="4"/>
  <c r="C30" i="4"/>
  <c r="C31" i="4"/>
  <c r="C32" i="4"/>
  <c r="C25" i="4"/>
  <c r="C33" i="4"/>
  <c r="C34" i="4"/>
  <c r="I12" i="44"/>
  <c r="I14" i="44"/>
  <c r="I10" i="44"/>
  <c r="I6" i="44"/>
  <c r="I11" i="44"/>
  <c r="D217" i="58"/>
  <c r="F6" i="51" l="1"/>
  <c r="R5" i="57"/>
  <c r="F77" i="58"/>
  <c r="E7" i="57"/>
  <c r="E7" i="58"/>
  <c r="O15" i="58"/>
  <c r="R5" i="58"/>
  <c r="R15" i="58" s="1"/>
  <c r="E12" i="57"/>
  <c r="E12" i="58"/>
  <c r="E6" i="57"/>
  <c r="E6" i="58"/>
  <c r="E8" i="57"/>
  <c r="E8" i="58"/>
  <c r="E13" i="57"/>
  <c r="E13" i="58"/>
  <c r="E11" i="57"/>
  <c r="E11" i="58"/>
  <c r="E15" i="57"/>
  <c r="E15" i="58"/>
  <c r="E9" i="57"/>
  <c r="E9" i="58"/>
  <c r="E10" i="57"/>
  <c r="E10" i="58"/>
  <c r="E14" i="57"/>
  <c r="E14" i="58"/>
  <c r="E5" i="57"/>
  <c r="E5" i="58"/>
  <c r="P13" i="57"/>
  <c r="P15" i="57" s="1"/>
  <c r="I13" i="44"/>
  <c r="O13" i="44" s="1"/>
  <c r="R13" i="44" s="1"/>
  <c r="I13" i="57"/>
  <c r="O13" i="57" s="1"/>
  <c r="O15" i="57" s="1"/>
  <c r="D15" i="4"/>
  <c r="I15" i="58" s="1"/>
  <c r="G15" i="57"/>
  <c r="M15" i="52"/>
  <c r="E6" i="44"/>
  <c r="E6" i="52"/>
  <c r="H47" i="51"/>
  <c r="I47" i="51" s="1"/>
  <c r="J47" i="51"/>
  <c r="K47" i="51"/>
  <c r="E12" i="44"/>
  <c r="E12" i="52"/>
  <c r="E13" i="44"/>
  <c r="E13" i="52"/>
  <c r="E11" i="44"/>
  <c r="E11" i="52"/>
  <c r="G15" i="52"/>
  <c r="B24" i="4"/>
  <c r="D5" i="58" s="1"/>
  <c r="J48" i="51"/>
  <c r="H48" i="51"/>
  <c r="I48" i="51" s="1"/>
  <c r="K48" i="51"/>
  <c r="I13" i="52"/>
  <c r="O13" i="52" s="1"/>
  <c r="R13" i="52" s="1"/>
  <c r="E14" i="51"/>
  <c r="F14" i="51" s="1"/>
  <c r="G49" i="51" s="1"/>
  <c r="E7" i="44"/>
  <c r="E7" i="52"/>
  <c r="G42" i="51"/>
  <c r="E8" i="44"/>
  <c r="E8" i="52"/>
  <c r="K45" i="51"/>
  <c r="J45" i="51"/>
  <c r="H45" i="51"/>
  <c r="I45" i="51" s="1"/>
  <c r="E10" i="44"/>
  <c r="E10" i="52"/>
  <c r="K46" i="51"/>
  <c r="H46" i="51"/>
  <c r="I46" i="51" s="1"/>
  <c r="J46" i="51"/>
  <c r="H44" i="51"/>
  <c r="I44" i="51" s="1"/>
  <c r="K44" i="51"/>
  <c r="J44" i="51"/>
  <c r="K43" i="51"/>
  <c r="J43" i="51"/>
  <c r="H43" i="51"/>
  <c r="I43" i="51" s="1"/>
  <c r="E15" i="44"/>
  <c r="E15" i="52"/>
  <c r="E9" i="44"/>
  <c r="E9" i="52"/>
  <c r="E14" i="44"/>
  <c r="E14" i="52"/>
  <c r="E5" i="44"/>
  <c r="E5" i="52"/>
  <c r="H50" i="51"/>
  <c r="I50" i="51" s="1"/>
  <c r="K50" i="51"/>
  <c r="J50" i="51"/>
  <c r="R5" i="44"/>
  <c r="P13" i="44"/>
  <c r="P15" i="44" s="1"/>
  <c r="O14" i="44"/>
  <c r="R14" i="44" s="1"/>
  <c r="O12" i="44"/>
  <c r="R12" i="44" s="1"/>
  <c r="B32" i="4"/>
  <c r="G15" i="44"/>
  <c r="B25" i="4"/>
  <c r="B33" i="4"/>
  <c r="B26" i="4"/>
  <c r="B34" i="4"/>
  <c r="B27" i="4"/>
  <c r="B28" i="4"/>
  <c r="B31" i="4"/>
  <c r="B29" i="4"/>
  <c r="B30" i="4"/>
  <c r="D33" i="4"/>
  <c r="D32" i="4"/>
  <c r="D217" i="57"/>
  <c r="H217" i="58"/>
  <c r="D217" i="52"/>
  <c r="D30" i="4" l="1"/>
  <c r="F11" i="57" s="1"/>
  <c r="D26" i="4"/>
  <c r="F7" i="57" s="1"/>
  <c r="D27" i="4"/>
  <c r="F16" i="51"/>
  <c r="G51" i="51" s="1"/>
  <c r="K15" i="58"/>
  <c r="E16" i="51"/>
  <c r="D195" i="44"/>
  <c r="E195" i="44" s="1"/>
  <c r="D195" i="58"/>
  <c r="E195" i="58" s="1"/>
  <c r="D195" i="52"/>
  <c r="E195" i="52" s="1"/>
  <c r="H195" i="52" s="1"/>
  <c r="D195" i="57"/>
  <c r="F17" i="51"/>
  <c r="F13" i="57"/>
  <c r="F13" i="58"/>
  <c r="D7" i="57"/>
  <c r="D7" i="58"/>
  <c r="D196" i="57"/>
  <c r="E196" i="57" s="1"/>
  <c r="H196" i="57" s="1"/>
  <c r="I196" i="57" s="1"/>
  <c r="D196" i="58"/>
  <c r="E196" i="58" s="1"/>
  <c r="H196" i="58" s="1"/>
  <c r="I196" i="58" s="1"/>
  <c r="F14" i="57"/>
  <c r="F14" i="58"/>
  <c r="D6" i="57"/>
  <c r="D6" i="58"/>
  <c r="D23" i="57"/>
  <c r="F209" i="57" s="1"/>
  <c r="G209" i="57" s="1"/>
  <c r="D23" i="58"/>
  <c r="F207" i="58" s="1"/>
  <c r="D34" i="4"/>
  <c r="D12" i="57"/>
  <c r="D12" i="58"/>
  <c r="D28" i="4"/>
  <c r="F9" i="44" s="1"/>
  <c r="D29" i="4"/>
  <c r="F10" i="52" s="1"/>
  <c r="D9" i="57"/>
  <c r="D9" i="58"/>
  <c r="I15" i="44"/>
  <c r="D11" i="57"/>
  <c r="D11" i="58"/>
  <c r="F8" i="57"/>
  <c r="F8" i="58"/>
  <c r="D10" i="57"/>
  <c r="D10" i="58"/>
  <c r="D24" i="4"/>
  <c r="F5" i="44" s="1"/>
  <c r="D8" i="57"/>
  <c r="D8" i="58"/>
  <c r="D31" i="4"/>
  <c r="F12" i="44" s="1"/>
  <c r="D198" i="57"/>
  <c r="E198" i="57" s="1"/>
  <c r="H198" i="57" s="1"/>
  <c r="I198" i="57" s="1"/>
  <c r="D198" i="58"/>
  <c r="E198" i="58" s="1"/>
  <c r="H198" i="58" s="1"/>
  <c r="I198" i="58" s="1"/>
  <c r="D25" i="4"/>
  <c r="F6" i="52" s="1"/>
  <c r="D15" i="57"/>
  <c r="D15" i="58"/>
  <c r="D13" i="57"/>
  <c r="D13" i="58"/>
  <c r="D14" i="57"/>
  <c r="D14" i="58"/>
  <c r="K15" i="57"/>
  <c r="D5" i="52"/>
  <c r="D5" i="57"/>
  <c r="K15" i="44"/>
  <c r="I15" i="52"/>
  <c r="I15" i="57"/>
  <c r="R13" i="57"/>
  <c r="R15" i="57" s="1"/>
  <c r="K15" i="52"/>
  <c r="F7" i="52"/>
  <c r="D14" i="44"/>
  <c r="D14" i="52"/>
  <c r="D10" i="44"/>
  <c r="D10" i="52"/>
  <c r="D6" i="44"/>
  <c r="D6" i="52"/>
  <c r="G41" i="51"/>
  <c r="D20" i="44"/>
  <c r="J49" i="51"/>
  <c r="H49" i="51"/>
  <c r="I49" i="51" s="1"/>
  <c r="K49" i="51"/>
  <c r="D197" i="58" s="1"/>
  <c r="E197" i="58" s="1"/>
  <c r="H197" i="58" s="1"/>
  <c r="I197" i="58" s="1"/>
  <c r="D7" i="44"/>
  <c r="D7" i="52"/>
  <c r="D9" i="44"/>
  <c r="D9" i="52"/>
  <c r="D5" i="44"/>
  <c r="D196" i="44"/>
  <c r="E196" i="44" s="1"/>
  <c r="H196" i="44" s="1"/>
  <c r="I196" i="44" s="1"/>
  <c r="D196" i="52"/>
  <c r="E196" i="52" s="1"/>
  <c r="H196" i="52" s="1"/>
  <c r="I196" i="52" s="1"/>
  <c r="F14" i="44"/>
  <c r="F14" i="52"/>
  <c r="D11" i="44"/>
  <c r="D11" i="52"/>
  <c r="F8" i="44"/>
  <c r="F8" i="52"/>
  <c r="D12" i="44"/>
  <c r="D12" i="52"/>
  <c r="D23" i="52"/>
  <c r="D23" i="44"/>
  <c r="O15" i="52"/>
  <c r="D8" i="44"/>
  <c r="D8" i="52"/>
  <c r="F13" i="44"/>
  <c r="F13" i="52"/>
  <c r="D15" i="44"/>
  <c r="D15" i="52"/>
  <c r="D13" i="44"/>
  <c r="D13" i="52"/>
  <c r="D198" i="44"/>
  <c r="E198" i="44" s="1"/>
  <c r="H198" i="44" s="1"/>
  <c r="I198" i="44" s="1"/>
  <c r="D198" i="52"/>
  <c r="E198" i="52" s="1"/>
  <c r="H198" i="52" s="1"/>
  <c r="I198" i="52" s="1"/>
  <c r="H42" i="51"/>
  <c r="I42" i="51" s="1"/>
  <c r="J42" i="51"/>
  <c r="K42" i="51"/>
  <c r="R15" i="52"/>
  <c r="O11" i="44"/>
  <c r="R11" i="44" s="1"/>
  <c r="O7" i="44"/>
  <c r="R7" i="44" s="1"/>
  <c r="O6" i="44"/>
  <c r="O9" i="44"/>
  <c r="R9" i="44" s="1"/>
  <c r="O8" i="44"/>
  <c r="R8" i="44" s="1"/>
  <c r="O10" i="44"/>
  <c r="R10" i="44" s="1"/>
  <c r="H217" i="52"/>
  <c r="H217" i="57"/>
  <c r="F7" i="44" l="1"/>
  <c r="F11" i="52"/>
  <c r="F11" i="44"/>
  <c r="F7" i="58"/>
  <c r="F9" i="52"/>
  <c r="F11" i="58"/>
  <c r="K55" i="51"/>
  <c r="D24" i="44" s="1"/>
  <c r="F206" i="44" s="1"/>
  <c r="G206" i="44" s="1"/>
  <c r="K54" i="51"/>
  <c r="O15" i="44"/>
  <c r="E199" i="58"/>
  <c r="H195" i="58"/>
  <c r="H199" i="58" s="1"/>
  <c r="D199" i="58"/>
  <c r="F5" i="52"/>
  <c r="J15" i="58"/>
  <c r="I195" i="52"/>
  <c r="D20" i="57"/>
  <c r="D20" i="58"/>
  <c r="F15" i="57"/>
  <c r="F15" i="58"/>
  <c r="F210" i="57"/>
  <c r="G210" i="57" s="1"/>
  <c r="F10" i="57"/>
  <c r="F10" i="58"/>
  <c r="F10" i="44"/>
  <c r="F207" i="57"/>
  <c r="G207" i="57" s="1"/>
  <c r="F9" i="57"/>
  <c r="F9" i="58"/>
  <c r="F6" i="57"/>
  <c r="F6" i="58"/>
  <c r="F6" i="44"/>
  <c r="F15" i="52"/>
  <c r="F208" i="57"/>
  <c r="G208" i="57" s="1"/>
  <c r="F5" i="57"/>
  <c r="F5" i="58"/>
  <c r="F210" i="58"/>
  <c r="G210" i="58" s="1"/>
  <c r="G207" i="58"/>
  <c r="F209" i="58"/>
  <c r="G209" i="58" s="1"/>
  <c r="F208" i="58"/>
  <c r="G208" i="58" s="1"/>
  <c r="F12" i="57"/>
  <c r="F12" i="58"/>
  <c r="F12" i="52"/>
  <c r="F15" i="44"/>
  <c r="J15" i="57"/>
  <c r="E195" i="57"/>
  <c r="D197" i="57"/>
  <c r="E197" i="57" s="1"/>
  <c r="H197" i="57" s="1"/>
  <c r="I197" i="57" s="1"/>
  <c r="F210" i="52"/>
  <c r="G210" i="52" s="1"/>
  <c r="F207" i="52"/>
  <c r="G207" i="52" s="1"/>
  <c r="F208" i="52"/>
  <c r="G208" i="52" s="1"/>
  <c r="F209" i="52"/>
  <c r="G209" i="52" s="1"/>
  <c r="J15" i="52"/>
  <c r="J15" i="44"/>
  <c r="D197" i="44"/>
  <c r="E197" i="44" s="1"/>
  <c r="H197" i="44" s="1"/>
  <c r="I197" i="44" s="1"/>
  <c r="D197" i="52"/>
  <c r="E197" i="52" s="1"/>
  <c r="H197" i="52" s="1"/>
  <c r="I197" i="52" s="1"/>
  <c r="D20" i="52"/>
  <c r="K56" i="51"/>
  <c r="F208" i="44"/>
  <c r="G208" i="44" s="1"/>
  <c r="F207" i="44"/>
  <c r="G207" i="44" s="1"/>
  <c r="F209" i="44"/>
  <c r="G209" i="44" s="1"/>
  <c r="F210" i="44"/>
  <c r="G210" i="44" s="1"/>
  <c r="K41" i="51"/>
  <c r="K51" i="51" s="1"/>
  <c r="J41" i="51"/>
  <c r="J51" i="51" s="1"/>
  <c r="H41" i="51"/>
  <c r="H195" i="44"/>
  <c r="R6" i="44"/>
  <c r="R15" i="44" s="1"/>
  <c r="D24" i="52" l="1"/>
  <c r="F206" i="52" s="1"/>
  <c r="F85" i="58"/>
  <c r="G85" i="58" s="1"/>
  <c r="H85" i="58" s="1"/>
  <c r="L15" i="52"/>
  <c r="D199" i="57"/>
  <c r="H199" i="52"/>
  <c r="H195" i="57"/>
  <c r="E199" i="57"/>
  <c r="L15" i="44"/>
  <c r="H199" i="44"/>
  <c r="L56" i="51"/>
  <c r="I195" i="58"/>
  <c r="I195" i="44"/>
  <c r="D24" i="57"/>
  <c r="F206" i="57" s="1"/>
  <c r="D24" i="58"/>
  <c r="F206" i="58" s="1"/>
  <c r="G206" i="58" s="1"/>
  <c r="G211" i="58" s="1"/>
  <c r="L15" i="57"/>
  <c r="L15" i="58"/>
  <c r="F100" i="58"/>
  <c r="G100" i="58" s="1"/>
  <c r="H100" i="58" s="1"/>
  <c r="F92" i="58"/>
  <c r="G92" i="58" s="1"/>
  <c r="H92" i="58" s="1"/>
  <c r="F96" i="58"/>
  <c r="G96" i="58" s="1"/>
  <c r="H96" i="58" s="1"/>
  <c r="F104" i="58"/>
  <c r="G104" i="58" s="1"/>
  <c r="H104" i="58" s="1"/>
  <c r="F98" i="58"/>
  <c r="G98" i="58" s="1"/>
  <c r="H98" i="58" s="1"/>
  <c r="F99" i="58"/>
  <c r="G99" i="58" s="1"/>
  <c r="H99" i="58" s="1"/>
  <c r="F102" i="58"/>
  <c r="G102" i="58" s="1"/>
  <c r="H102" i="58" s="1"/>
  <c r="F88" i="58"/>
  <c r="G88" i="58" s="1"/>
  <c r="H88" i="58" s="1"/>
  <c r="F95" i="58"/>
  <c r="G95" i="58" s="1"/>
  <c r="H95" i="58" s="1"/>
  <c r="F91" i="58"/>
  <c r="G91" i="58" s="1"/>
  <c r="H91" i="58" s="1"/>
  <c r="F94" i="58"/>
  <c r="G94" i="58" s="1"/>
  <c r="H94" i="58" s="1"/>
  <c r="F89" i="58"/>
  <c r="G89" i="58" s="1"/>
  <c r="H89" i="58" s="1"/>
  <c r="F87" i="58"/>
  <c r="G87" i="58" s="1"/>
  <c r="H87" i="58" s="1"/>
  <c r="F97" i="58"/>
  <c r="G97" i="58" s="1"/>
  <c r="H97" i="58" s="1"/>
  <c r="F90" i="58"/>
  <c r="F103" i="58"/>
  <c r="G103" i="58" s="1"/>
  <c r="H103" i="58" s="1"/>
  <c r="F93" i="58"/>
  <c r="G93" i="58" s="1"/>
  <c r="H93" i="58" s="1"/>
  <c r="F86" i="58"/>
  <c r="G86" i="58" s="1"/>
  <c r="H86" i="58" s="1"/>
  <c r="F101" i="58"/>
  <c r="G101" i="58" s="1"/>
  <c r="H101" i="58" s="1"/>
  <c r="E199" i="44"/>
  <c r="F131" i="44" s="1"/>
  <c r="G131" i="44" s="1"/>
  <c r="H131" i="44" s="1"/>
  <c r="G212" i="44"/>
  <c r="E222" i="44" s="1"/>
  <c r="D199" i="52"/>
  <c r="E199" i="52"/>
  <c r="F89" i="52" s="1"/>
  <c r="F113" i="44"/>
  <c r="G113" i="44" s="1"/>
  <c r="H113" i="44" s="1"/>
  <c r="G211" i="44"/>
  <c r="E221" i="44" s="1"/>
  <c r="I41" i="51"/>
  <c r="I51" i="51" s="1"/>
  <c r="I52" i="51" s="1"/>
  <c r="H51" i="51"/>
  <c r="H52" i="51" s="1"/>
  <c r="K52" i="51"/>
  <c r="J52" i="51"/>
  <c r="F88" i="44"/>
  <c r="G88" i="44" s="1"/>
  <c r="F89" i="44"/>
  <c r="G89" i="44" s="1"/>
  <c r="H89" i="44" s="1"/>
  <c r="F91" i="44"/>
  <c r="G91" i="44" s="1"/>
  <c r="H91" i="44" s="1"/>
  <c r="F104" i="44"/>
  <c r="G104" i="44" s="1"/>
  <c r="H104" i="44" s="1"/>
  <c r="F166" i="44"/>
  <c r="G166" i="44" s="1"/>
  <c r="H166" i="44" s="1"/>
  <c r="F144" i="44"/>
  <c r="G144" i="44" s="1"/>
  <c r="H144" i="44" s="1"/>
  <c r="G212" i="58"/>
  <c r="I199" i="52"/>
  <c r="G212" i="57"/>
  <c r="G212" i="52"/>
  <c r="I199" i="58"/>
  <c r="G206" i="52" l="1"/>
  <c r="BM79" i="94"/>
  <c r="F180" i="44"/>
  <c r="G180" i="44" s="1"/>
  <c r="H180" i="44" s="1"/>
  <c r="F102" i="44"/>
  <c r="G102" i="44" s="1"/>
  <c r="H102" i="44" s="1"/>
  <c r="F118" i="44"/>
  <c r="G118" i="44" s="1"/>
  <c r="H118" i="44" s="1"/>
  <c r="F92" i="44"/>
  <c r="G92" i="44" s="1"/>
  <c r="H92" i="44" s="1"/>
  <c r="F149" i="44"/>
  <c r="G149" i="44" s="1"/>
  <c r="H149" i="44" s="1"/>
  <c r="F179" i="44"/>
  <c r="G179" i="44" s="1"/>
  <c r="H179" i="44" s="1"/>
  <c r="F167" i="44"/>
  <c r="G167" i="44" s="1"/>
  <c r="H167" i="44" s="1"/>
  <c r="F100" i="44"/>
  <c r="G100" i="44" s="1"/>
  <c r="H100" i="44" s="1"/>
  <c r="F119" i="44"/>
  <c r="G119" i="44" s="1"/>
  <c r="H119" i="44" s="1"/>
  <c r="F137" i="44"/>
  <c r="G137" i="44" s="1"/>
  <c r="H137" i="44" s="1"/>
  <c r="F127" i="44"/>
  <c r="G127" i="44" s="1"/>
  <c r="H127" i="44" s="1"/>
  <c r="F87" i="44"/>
  <c r="G87" i="44" s="1"/>
  <c r="H87" i="44" s="1"/>
  <c r="F143" i="44"/>
  <c r="G143" i="44" s="1"/>
  <c r="H143" i="44" s="1"/>
  <c r="F132" i="44"/>
  <c r="G132" i="44" s="1"/>
  <c r="H132" i="44" s="1"/>
  <c r="F155" i="44"/>
  <c r="G155" i="44" s="1"/>
  <c r="H155" i="44" s="1"/>
  <c r="F150" i="44"/>
  <c r="G150" i="44" s="1"/>
  <c r="H150" i="44" s="1"/>
  <c r="F123" i="44"/>
  <c r="G123" i="44" s="1"/>
  <c r="H123" i="44" s="1"/>
  <c r="F183" i="44"/>
  <c r="G183" i="44" s="1"/>
  <c r="H183" i="44" s="1"/>
  <c r="F93" i="44"/>
  <c r="G93" i="44" s="1"/>
  <c r="H93" i="44" s="1"/>
  <c r="F174" i="44"/>
  <c r="G174" i="44" s="1"/>
  <c r="H174" i="44" s="1"/>
  <c r="F124" i="44"/>
  <c r="G124" i="44" s="1"/>
  <c r="H124" i="44" s="1"/>
  <c r="F164" i="44"/>
  <c r="G164" i="44" s="1"/>
  <c r="H164" i="44" s="1"/>
  <c r="F148" i="44"/>
  <c r="G148" i="44" s="1"/>
  <c r="H148" i="44" s="1"/>
  <c r="F98" i="44"/>
  <c r="G98" i="44" s="1"/>
  <c r="H98" i="44" s="1"/>
  <c r="F86" i="44"/>
  <c r="G86" i="44" s="1"/>
  <c r="H86" i="44" s="1"/>
  <c r="F156" i="44"/>
  <c r="G156" i="44" s="1"/>
  <c r="H156" i="44" s="1"/>
  <c r="F134" i="44"/>
  <c r="G134" i="44" s="1"/>
  <c r="H134" i="44" s="1"/>
  <c r="F152" i="44"/>
  <c r="G152" i="44" s="1"/>
  <c r="H152" i="44" s="1"/>
  <c r="F171" i="44"/>
  <c r="G171" i="44" s="1"/>
  <c r="H171" i="44" s="1"/>
  <c r="H199" i="57"/>
  <c r="I195" i="57"/>
  <c r="E220" i="52"/>
  <c r="G206" i="57"/>
  <c r="F105" i="57"/>
  <c r="G105" i="57" s="1"/>
  <c r="H105" i="57" s="1"/>
  <c r="I199" i="44"/>
  <c r="E220" i="44" s="1"/>
  <c r="E222" i="58"/>
  <c r="E221" i="58"/>
  <c r="E220" i="58"/>
  <c r="E222" i="57"/>
  <c r="E222" i="52"/>
  <c r="F147" i="58"/>
  <c r="G147" i="58" s="1"/>
  <c r="H147" i="58" s="1"/>
  <c r="F172" i="58"/>
  <c r="G172" i="58" s="1"/>
  <c r="H172" i="58" s="1"/>
  <c r="F123" i="58"/>
  <c r="G123" i="58" s="1"/>
  <c r="H123" i="58" s="1"/>
  <c r="F160" i="58"/>
  <c r="G160" i="58" s="1"/>
  <c r="H160" i="58" s="1"/>
  <c r="F127" i="58"/>
  <c r="G127" i="58" s="1"/>
  <c r="H127" i="58" s="1"/>
  <c r="F142" i="58"/>
  <c r="G142" i="58" s="1"/>
  <c r="H142" i="58" s="1"/>
  <c r="F121" i="58"/>
  <c r="G121" i="58" s="1"/>
  <c r="H121" i="58" s="1"/>
  <c r="F137" i="58"/>
  <c r="G137" i="58" s="1"/>
  <c r="H137" i="58" s="1"/>
  <c r="F143" i="58"/>
  <c r="G143" i="58" s="1"/>
  <c r="H143" i="58" s="1"/>
  <c r="F107" i="58"/>
  <c r="G107" i="58" s="1"/>
  <c r="H107" i="58" s="1"/>
  <c r="F125" i="58"/>
  <c r="G125" i="58" s="1"/>
  <c r="H125" i="58" s="1"/>
  <c r="F188" i="58"/>
  <c r="G188" i="58" s="1"/>
  <c r="H188" i="58" s="1"/>
  <c r="F159" i="58"/>
  <c r="G159" i="58" s="1"/>
  <c r="H159" i="58" s="1"/>
  <c r="F157" i="58"/>
  <c r="G157" i="58" s="1"/>
  <c r="H157" i="58" s="1"/>
  <c r="F154" i="58"/>
  <c r="G154" i="58" s="1"/>
  <c r="H154" i="58" s="1"/>
  <c r="F161" i="58"/>
  <c r="G161" i="58" s="1"/>
  <c r="H161" i="58" s="1"/>
  <c r="F134" i="58"/>
  <c r="G134" i="58" s="1"/>
  <c r="H134" i="58" s="1"/>
  <c r="F183" i="58"/>
  <c r="G183" i="58" s="1"/>
  <c r="H183" i="58" s="1"/>
  <c r="F131" i="58"/>
  <c r="G131" i="58" s="1"/>
  <c r="H131" i="58" s="1"/>
  <c r="F116" i="58"/>
  <c r="G116" i="58" s="1"/>
  <c r="H116" i="58" s="1"/>
  <c r="F150" i="58"/>
  <c r="G150" i="58" s="1"/>
  <c r="H150" i="58" s="1"/>
  <c r="F186" i="58"/>
  <c r="G186" i="58" s="1"/>
  <c r="H186" i="58" s="1"/>
  <c r="F179" i="58"/>
  <c r="G179" i="58" s="1"/>
  <c r="H179" i="58" s="1"/>
  <c r="F168" i="58"/>
  <c r="G168" i="58" s="1"/>
  <c r="H168" i="58" s="1"/>
  <c r="F112" i="58"/>
  <c r="G112" i="58" s="1"/>
  <c r="H112" i="58" s="1"/>
  <c r="F111" i="58"/>
  <c r="G111" i="58" s="1"/>
  <c r="H111" i="58" s="1"/>
  <c r="F171" i="58"/>
  <c r="G171" i="58" s="1"/>
  <c r="H171" i="58" s="1"/>
  <c r="F149" i="58"/>
  <c r="G149" i="58" s="1"/>
  <c r="H149" i="58" s="1"/>
  <c r="F114" i="58"/>
  <c r="G114" i="58" s="1"/>
  <c r="H114" i="58" s="1"/>
  <c r="F117" i="58"/>
  <c r="G117" i="58" s="1"/>
  <c r="H117" i="58" s="1"/>
  <c r="F182" i="58"/>
  <c r="G182" i="58" s="1"/>
  <c r="H182" i="58" s="1"/>
  <c r="F126" i="58"/>
  <c r="G126" i="58" s="1"/>
  <c r="H126" i="58" s="1"/>
  <c r="F141" i="58"/>
  <c r="G141" i="58" s="1"/>
  <c r="H141" i="58" s="1"/>
  <c r="F144" i="58"/>
  <c r="G144" i="58" s="1"/>
  <c r="H144" i="58" s="1"/>
  <c r="F106" i="58"/>
  <c r="G106" i="58" s="1"/>
  <c r="H106" i="58" s="1"/>
  <c r="F151" i="58"/>
  <c r="G151" i="58" s="1"/>
  <c r="H151" i="58" s="1"/>
  <c r="F136" i="58"/>
  <c r="G136" i="58" s="1"/>
  <c r="H136" i="58" s="1"/>
  <c r="F115" i="58"/>
  <c r="G115" i="58" s="1"/>
  <c r="H115" i="58" s="1"/>
  <c r="F128" i="58"/>
  <c r="G128" i="58" s="1"/>
  <c r="H128" i="58" s="1"/>
  <c r="F113" i="58"/>
  <c r="G113" i="58" s="1"/>
  <c r="H113" i="58" s="1"/>
  <c r="F185" i="58"/>
  <c r="G185" i="58" s="1"/>
  <c r="H185" i="58" s="1"/>
  <c r="F120" i="58"/>
  <c r="G120" i="58" s="1"/>
  <c r="H120" i="58" s="1"/>
  <c r="F163" i="58"/>
  <c r="G163" i="58" s="1"/>
  <c r="H163" i="58" s="1"/>
  <c r="F119" i="58"/>
  <c r="G119" i="58" s="1"/>
  <c r="H119" i="58" s="1"/>
  <c r="F169" i="58"/>
  <c r="G169" i="58" s="1"/>
  <c r="H169" i="58" s="1"/>
  <c r="F105" i="58"/>
  <c r="G105" i="58" s="1"/>
  <c r="H105" i="58" s="1"/>
  <c r="F158" i="58"/>
  <c r="G158" i="58" s="1"/>
  <c r="H158" i="58" s="1"/>
  <c r="F132" i="58"/>
  <c r="G132" i="58" s="1"/>
  <c r="H132" i="58" s="1"/>
  <c r="F166" i="58"/>
  <c r="G166" i="58" s="1"/>
  <c r="H166" i="58" s="1"/>
  <c r="F152" i="58"/>
  <c r="G152" i="58" s="1"/>
  <c r="H152" i="58" s="1"/>
  <c r="F176" i="58"/>
  <c r="G176" i="58" s="1"/>
  <c r="H176" i="58" s="1"/>
  <c r="F124" i="58"/>
  <c r="G124" i="58" s="1"/>
  <c r="H124" i="58" s="1"/>
  <c r="F145" i="58"/>
  <c r="G145" i="58" s="1"/>
  <c r="H145" i="58" s="1"/>
  <c r="F148" i="58"/>
  <c r="G148" i="58" s="1"/>
  <c r="H148" i="58" s="1"/>
  <c r="F165" i="58"/>
  <c r="G165" i="58" s="1"/>
  <c r="H165" i="58" s="1"/>
  <c r="F129" i="58"/>
  <c r="G129" i="58" s="1"/>
  <c r="H129" i="58" s="1"/>
  <c r="F153" i="58"/>
  <c r="G153" i="58" s="1"/>
  <c r="H153" i="58" s="1"/>
  <c r="F146" i="58"/>
  <c r="G146" i="58" s="1"/>
  <c r="H146" i="58" s="1"/>
  <c r="F175" i="58"/>
  <c r="G175" i="58" s="1"/>
  <c r="H175" i="58" s="1"/>
  <c r="F174" i="58"/>
  <c r="G174" i="58" s="1"/>
  <c r="H174" i="58" s="1"/>
  <c r="F162" i="58"/>
  <c r="G162" i="58" s="1"/>
  <c r="H162" i="58" s="1"/>
  <c r="F178" i="58"/>
  <c r="G178" i="58" s="1"/>
  <c r="H178" i="58" s="1"/>
  <c r="F139" i="58"/>
  <c r="G139" i="58" s="1"/>
  <c r="H139" i="58" s="1"/>
  <c r="F173" i="58"/>
  <c r="G173" i="58" s="1"/>
  <c r="H173" i="58" s="1"/>
  <c r="F181" i="58"/>
  <c r="G181" i="58" s="1"/>
  <c r="H181" i="58" s="1"/>
  <c r="F135" i="58"/>
  <c r="G135" i="58" s="1"/>
  <c r="H135" i="58" s="1"/>
  <c r="F170" i="58"/>
  <c r="G170" i="58" s="1"/>
  <c r="H170" i="58" s="1"/>
  <c r="F184" i="58"/>
  <c r="G184" i="58" s="1"/>
  <c r="H184" i="58" s="1"/>
  <c r="F130" i="58"/>
  <c r="G130" i="58" s="1"/>
  <c r="H130" i="58" s="1"/>
  <c r="F118" i="58"/>
  <c r="G118" i="58" s="1"/>
  <c r="H118" i="58" s="1"/>
  <c r="F155" i="58"/>
  <c r="G155" i="58" s="1"/>
  <c r="H155" i="58" s="1"/>
  <c r="F138" i="58"/>
  <c r="G138" i="58" s="1"/>
  <c r="H138" i="58" s="1"/>
  <c r="F122" i="58"/>
  <c r="G122" i="58" s="1"/>
  <c r="H122" i="58" s="1"/>
  <c r="F156" i="58"/>
  <c r="G156" i="58" s="1"/>
  <c r="H156" i="58" s="1"/>
  <c r="F109" i="58"/>
  <c r="G109" i="58" s="1"/>
  <c r="H109" i="58" s="1"/>
  <c r="F180" i="58"/>
  <c r="G180" i="58" s="1"/>
  <c r="H180" i="58" s="1"/>
  <c r="F133" i="58"/>
  <c r="G133" i="58" s="1"/>
  <c r="H133" i="58" s="1"/>
  <c r="F187" i="58"/>
  <c r="G187" i="58" s="1"/>
  <c r="H187" i="58" s="1"/>
  <c r="F110" i="58"/>
  <c r="G110" i="58" s="1"/>
  <c r="H110" i="58" s="1"/>
  <c r="F140" i="58"/>
  <c r="G140" i="58" s="1"/>
  <c r="H140" i="58" s="1"/>
  <c r="F164" i="58"/>
  <c r="G164" i="58" s="1"/>
  <c r="H164" i="58" s="1"/>
  <c r="F177" i="58"/>
  <c r="G177" i="58" s="1"/>
  <c r="H177" i="58" s="1"/>
  <c r="F167" i="58"/>
  <c r="G167" i="58" s="1"/>
  <c r="H167" i="58" s="1"/>
  <c r="F108" i="58"/>
  <c r="G108" i="58" s="1"/>
  <c r="H108" i="58" s="1"/>
  <c r="F177" i="57"/>
  <c r="G177" i="57" s="1"/>
  <c r="H177" i="57" s="1"/>
  <c r="F138" i="44"/>
  <c r="G138" i="44" s="1"/>
  <c r="H138" i="44" s="1"/>
  <c r="F157" i="44"/>
  <c r="G157" i="44" s="1"/>
  <c r="H157" i="44" s="1"/>
  <c r="F184" i="44"/>
  <c r="G184" i="44" s="1"/>
  <c r="H184" i="44" s="1"/>
  <c r="F188" i="44"/>
  <c r="G188" i="44" s="1"/>
  <c r="H188" i="44" s="1"/>
  <c r="F121" i="44"/>
  <c r="G121" i="44" s="1"/>
  <c r="H121" i="44" s="1"/>
  <c r="F142" i="44"/>
  <c r="G142" i="44" s="1"/>
  <c r="H142" i="44" s="1"/>
  <c r="F147" i="44"/>
  <c r="G147" i="44" s="1"/>
  <c r="H147" i="44" s="1"/>
  <c r="F116" i="44"/>
  <c r="G116" i="44" s="1"/>
  <c r="H116" i="44" s="1"/>
  <c r="F165" i="44"/>
  <c r="G165" i="44" s="1"/>
  <c r="H165" i="44" s="1"/>
  <c r="G90" i="58"/>
  <c r="F161" i="44"/>
  <c r="G161" i="44" s="1"/>
  <c r="H161" i="44" s="1"/>
  <c r="F128" i="44"/>
  <c r="G128" i="44" s="1"/>
  <c r="H128" i="44" s="1"/>
  <c r="F126" i="44"/>
  <c r="G126" i="44" s="1"/>
  <c r="H126" i="44" s="1"/>
  <c r="F117" i="44"/>
  <c r="G117" i="44" s="1"/>
  <c r="H117" i="44" s="1"/>
  <c r="F172" i="44"/>
  <c r="G172" i="44" s="1"/>
  <c r="H172" i="44" s="1"/>
  <c r="F186" i="44"/>
  <c r="G186" i="44" s="1"/>
  <c r="H186" i="44" s="1"/>
  <c r="F125" i="44"/>
  <c r="G125" i="44" s="1"/>
  <c r="H125" i="44" s="1"/>
  <c r="F85" i="44"/>
  <c r="G85" i="44" s="1"/>
  <c r="H85" i="44" s="1"/>
  <c r="F178" i="44"/>
  <c r="G178" i="44" s="1"/>
  <c r="H178" i="44" s="1"/>
  <c r="F181" i="44"/>
  <c r="G181" i="44" s="1"/>
  <c r="H181" i="44" s="1"/>
  <c r="F103" i="44"/>
  <c r="G103" i="44" s="1"/>
  <c r="H103" i="44" s="1"/>
  <c r="F99" i="44"/>
  <c r="G99" i="44" s="1"/>
  <c r="H99" i="44" s="1"/>
  <c r="F129" i="44"/>
  <c r="G129" i="44" s="1"/>
  <c r="H129" i="44" s="1"/>
  <c r="F182" i="44"/>
  <c r="G182" i="44" s="1"/>
  <c r="H182" i="44" s="1"/>
  <c r="F112" i="44"/>
  <c r="G112" i="44" s="1"/>
  <c r="H112" i="44" s="1"/>
  <c r="F141" i="44"/>
  <c r="G141" i="44" s="1"/>
  <c r="H141" i="44" s="1"/>
  <c r="F114" i="44"/>
  <c r="G114" i="44" s="1"/>
  <c r="H114" i="44" s="1"/>
  <c r="F135" i="44"/>
  <c r="G135" i="44" s="1"/>
  <c r="H135" i="44" s="1"/>
  <c r="F163" i="44"/>
  <c r="G163" i="44" s="1"/>
  <c r="H163" i="44" s="1"/>
  <c r="F120" i="44"/>
  <c r="G120" i="44" s="1"/>
  <c r="H120" i="44" s="1"/>
  <c r="F151" i="44"/>
  <c r="G151" i="44" s="1"/>
  <c r="H151" i="44" s="1"/>
  <c r="F107" i="44"/>
  <c r="G107" i="44" s="1"/>
  <c r="H107" i="44" s="1"/>
  <c r="F173" i="44"/>
  <c r="G173" i="44" s="1"/>
  <c r="H173" i="44" s="1"/>
  <c r="F97" i="44"/>
  <c r="G97" i="44" s="1"/>
  <c r="H97" i="44" s="1"/>
  <c r="F133" i="44"/>
  <c r="G133" i="44" s="1"/>
  <c r="H133" i="44" s="1"/>
  <c r="F146" i="44"/>
  <c r="G146" i="44" s="1"/>
  <c r="H146" i="44" s="1"/>
  <c r="F162" i="44"/>
  <c r="G162" i="44" s="1"/>
  <c r="H162" i="44" s="1"/>
  <c r="F159" i="44"/>
  <c r="G159" i="44" s="1"/>
  <c r="H159" i="44" s="1"/>
  <c r="F130" i="44"/>
  <c r="G130" i="44" s="1"/>
  <c r="H130" i="44" s="1"/>
  <c r="F145" i="44"/>
  <c r="G145" i="44" s="1"/>
  <c r="H145" i="44" s="1"/>
  <c r="F158" i="44"/>
  <c r="G158" i="44" s="1"/>
  <c r="H158" i="44" s="1"/>
  <c r="F176" i="44"/>
  <c r="G176" i="44" s="1"/>
  <c r="H176" i="44" s="1"/>
  <c r="F94" i="44"/>
  <c r="G94" i="44" s="1"/>
  <c r="H94" i="44" s="1"/>
  <c r="F95" i="44"/>
  <c r="G95" i="44" s="1"/>
  <c r="H95" i="44" s="1"/>
  <c r="F101" i="44"/>
  <c r="G101" i="44" s="1"/>
  <c r="H101" i="44" s="1"/>
  <c r="F96" i="44"/>
  <c r="G96" i="44" s="1"/>
  <c r="H96" i="44" s="1"/>
  <c r="F90" i="44"/>
  <c r="G90" i="44" s="1"/>
  <c r="H90" i="44" s="1"/>
  <c r="F169" i="44"/>
  <c r="G169" i="44" s="1"/>
  <c r="H169" i="44" s="1"/>
  <c r="F177" i="44"/>
  <c r="G177" i="44" s="1"/>
  <c r="H177" i="44" s="1"/>
  <c r="F175" i="44"/>
  <c r="G175" i="44" s="1"/>
  <c r="H175" i="44" s="1"/>
  <c r="F160" i="44"/>
  <c r="G160" i="44" s="1"/>
  <c r="H160" i="44" s="1"/>
  <c r="F140" i="44"/>
  <c r="G140" i="44" s="1"/>
  <c r="H140" i="44" s="1"/>
  <c r="F187" i="44"/>
  <c r="G187" i="44" s="1"/>
  <c r="H187" i="44" s="1"/>
  <c r="F115" i="44"/>
  <c r="G115" i="44" s="1"/>
  <c r="H115" i="44" s="1"/>
  <c r="F154" i="44"/>
  <c r="G154" i="44" s="1"/>
  <c r="H154" i="44" s="1"/>
  <c r="F147" i="57"/>
  <c r="G147" i="57" s="1"/>
  <c r="H147" i="57" s="1"/>
  <c r="F149" i="57"/>
  <c r="G149" i="57" s="1"/>
  <c r="H149" i="57" s="1"/>
  <c r="F93" i="57"/>
  <c r="G93" i="57" s="1"/>
  <c r="H93" i="57" s="1"/>
  <c r="F174" i="57"/>
  <c r="G174" i="57" s="1"/>
  <c r="H174" i="57" s="1"/>
  <c r="F96" i="57"/>
  <c r="G96" i="57" s="1"/>
  <c r="H96" i="57" s="1"/>
  <c r="F164" i="57"/>
  <c r="G164" i="57" s="1"/>
  <c r="H164" i="57" s="1"/>
  <c r="F101" i="57"/>
  <c r="G101" i="57" s="1"/>
  <c r="H101" i="57" s="1"/>
  <c r="F118" i="57"/>
  <c r="G118" i="57" s="1"/>
  <c r="H118" i="57" s="1"/>
  <c r="F188" i="57"/>
  <c r="G188" i="57" s="1"/>
  <c r="H188" i="57" s="1"/>
  <c r="F142" i="57"/>
  <c r="G142" i="57" s="1"/>
  <c r="H142" i="57" s="1"/>
  <c r="F173" i="57"/>
  <c r="G173" i="57" s="1"/>
  <c r="H173" i="57" s="1"/>
  <c r="F186" i="57"/>
  <c r="G186" i="57" s="1"/>
  <c r="H186" i="57" s="1"/>
  <c r="F112" i="57"/>
  <c r="G112" i="57" s="1"/>
  <c r="H112" i="57" s="1"/>
  <c r="F130" i="57"/>
  <c r="G130" i="57" s="1"/>
  <c r="H130" i="57" s="1"/>
  <c r="F91" i="57"/>
  <c r="G91" i="57" s="1"/>
  <c r="H91" i="57" s="1"/>
  <c r="F161" i="57"/>
  <c r="G161" i="57" s="1"/>
  <c r="H161" i="57" s="1"/>
  <c r="F119" i="57"/>
  <c r="G119" i="57" s="1"/>
  <c r="H119" i="57" s="1"/>
  <c r="F181" i="57"/>
  <c r="G181" i="57" s="1"/>
  <c r="H181" i="57" s="1"/>
  <c r="F133" i="57"/>
  <c r="G133" i="57" s="1"/>
  <c r="H133" i="57" s="1"/>
  <c r="F158" i="57"/>
  <c r="G158" i="57" s="1"/>
  <c r="H158" i="57" s="1"/>
  <c r="F122" i="57"/>
  <c r="G122" i="57" s="1"/>
  <c r="H122" i="57" s="1"/>
  <c r="F128" i="57"/>
  <c r="G128" i="57" s="1"/>
  <c r="H128" i="57" s="1"/>
  <c r="F175" i="57"/>
  <c r="G175" i="57" s="1"/>
  <c r="H175" i="57" s="1"/>
  <c r="F85" i="57"/>
  <c r="G85" i="57" s="1"/>
  <c r="H85" i="57" s="1"/>
  <c r="F89" i="57"/>
  <c r="G89" i="57" s="1"/>
  <c r="H89" i="57" s="1"/>
  <c r="F109" i="57"/>
  <c r="G109" i="57" s="1"/>
  <c r="H109" i="57" s="1"/>
  <c r="F120" i="57"/>
  <c r="G120" i="57" s="1"/>
  <c r="H120" i="57" s="1"/>
  <c r="F182" i="57"/>
  <c r="G182" i="57" s="1"/>
  <c r="H182" i="57" s="1"/>
  <c r="F187" i="57"/>
  <c r="G187" i="57" s="1"/>
  <c r="H187" i="57" s="1"/>
  <c r="F159" i="57"/>
  <c r="G159" i="57" s="1"/>
  <c r="H159" i="57" s="1"/>
  <c r="F134" i="57"/>
  <c r="G134" i="57" s="1"/>
  <c r="H134" i="57" s="1"/>
  <c r="F180" i="57"/>
  <c r="G180" i="57" s="1"/>
  <c r="H180" i="57" s="1"/>
  <c r="F137" i="57"/>
  <c r="G137" i="57" s="1"/>
  <c r="H137" i="57" s="1"/>
  <c r="F125" i="57"/>
  <c r="G125" i="57" s="1"/>
  <c r="H125" i="57" s="1"/>
  <c r="F103" i="57"/>
  <c r="G103" i="57" s="1"/>
  <c r="H103" i="57" s="1"/>
  <c r="F126" i="57"/>
  <c r="G126" i="57" s="1"/>
  <c r="H126" i="57" s="1"/>
  <c r="F166" i="57"/>
  <c r="G166" i="57" s="1"/>
  <c r="H166" i="57" s="1"/>
  <c r="F152" i="57"/>
  <c r="G152" i="57" s="1"/>
  <c r="H152" i="57" s="1"/>
  <c r="F138" i="57"/>
  <c r="G138" i="57" s="1"/>
  <c r="H138" i="57" s="1"/>
  <c r="F171" i="57"/>
  <c r="G171" i="57" s="1"/>
  <c r="H171" i="57" s="1"/>
  <c r="F110" i="57"/>
  <c r="G110" i="57" s="1"/>
  <c r="H110" i="57" s="1"/>
  <c r="F160" i="57"/>
  <c r="G160" i="57" s="1"/>
  <c r="H160" i="57" s="1"/>
  <c r="F155" i="57"/>
  <c r="G155" i="57" s="1"/>
  <c r="H155" i="57" s="1"/>
  <c r="F162" i="57"/>
  <c r="G162" i="57" s="1"/>
  <c r="H162" i="57" s="1"/>
  <c r="F115" i="57"/>
  <c r="G115" i="57" s="1"/>
  <c r="H115" i="57" s="1"/>
  <c r="F86" i="57"/>
  <c r="G86" i="57" s="1"/>
  <c r="H86" i="57" s="1"/>
  <c r="F168" i="57"/>
  <c r="G168" i="57" s="1"/>
  <c r="H168" i="57" s="1"/>
  <c r="F144" i="57"/>
  <c r="G144" i="57" s="1"/>
  <c r="H144" i="57" s="1"/>
  <c r="F124" i="57"/>
  <c r="G124" i="57" s="1"/>
  <c r="H124" i="57" s="1"/>
  <c r="F123" i="57"/>
  <c r="G123" i="57" s="1"/>
  <c r="H123" i="57" s="1"/>
  <c r="F145" i="57"/>
  <c r="G145" i="57" s="1"/>
  <c r="H145" i="57" s="1"/>
  <c r="F154" i="57"/>
  <c r="G154" i="57" s="1"/>
  <c r="H154" i="57" s="1"/>
  <c r="F136" i="57"/>
  <c r="G136" i="57" s="1"/>
  <c r="H136" i="57" s="1"/>
  <c r="F92" i="57"/>
  <c r="G92" i="57" s="1"/>
  <c r="H92" i="57" s="1"/>
  <c r="F104" i="57"/>
  <c r="G104" i="57" s="1"/>
  <c r="H104" i="57" s="1"/>
  <c r="F151" i="57"/>
  <c r="G151" i="57" s="1"/>
  <c r="H151" i="57" s="1"/>
  <c r="F140" i="57"/>
  <c r="G140" i="57" s="1"/>
  <c r="H140" i="57" s="1"/>
  <c r="F102" i="57"/>
  <c r="G102" i="57" s="1"/>
  <c r="H102" i="57" s="1"/>
  <c r="F100" i="57"/>
  <c r="G100" i="57" s="1"/>
  <c r="H100" i="57" s="1"/>
  <c r="F170" i="57"/>
  <c r="G170" i="57" s="1"/>
  <c r="H170" i="57" s="1"/>
  <c r="F98" i="57"/>
  <c r="G98" i="57" s="1"/>
  <c r="H98" i="57" s="1"/>
  <c r="F116" i="57"/>
  <c r="G116" i="57" s="1"/>
  <c r="H116" i="57" s="1"/>
  <c r="F121" i="57"/>
  <c r="G121" i="57" s="1"/>
  <c r="H121" i="57" s="1"/>
  <c r="F129" i="57"/>
  <c r="G129" i="57" s="1"/>
  <c r="H129" i="57" s="1"/>
  <c r="F95" i="57"/>
  <c r="G95" i="57" s="1"/>
  <c r="H95" i="57" s="1"/>
  <c r="F184" i="57"/>
  <c r="G184" i="57" s="1"/>
  <c r="H184" i="57" s="1"/>
  <c r="F172" i="57"/>
  <c r="G172" i="57" s="1"/>
  <c r="H172" i="57" s="1"/>
  <c r="F99" i="57"/>
  <c r="G99" i="57" s="1"/>
  <c r="H99" i="57" s="1"/>
  <c r="F165" i="57"/>
  <c r="G165" i="57" s="1"/>
  <c r="H165" i="57" s="1"/>
  <c r="F117" i="57"/>
  <c r="G117" i="57" s="1"/>
  <c r="H117" i="57" s="1"/>
  <c r="F127" i="57"/>
  <c r="G127" i="57" s="1"/>
  <c r="H127" i="57" s="1"/>
  <c r="F157" i="57"/>
  <c r="G157" i="57" s="1"/>
  <c r="H157" i="57" s="1"/>
  <c r="F90" i="57"/>
  <c r="G90" i="57" s="1"/>
  <c r="H90" i="57" s="1"/>
  <c r="F88" i="57"/>
  <c r="F176" i="57"/>
  <c r="G176" i="57" s="1"/>
  <c r="H176" i="57" s="1"/>
  <c r="F135" i="57"/>
  <c r="G135" i="57" s="1"/>
  <c r="H135" i="57" s="1"/>
  <c r="F114" i="57"/>
  <c r="G114" i="57" s="1"/>
  <c r="H114" i="57" s="1"/>
  <c r="F169" i="57"/>
  <c r="G169" i="57" s="1"/>
  <c r="H169" i="57" s="1"/>
  <c r="F148" i="57"/>
  <c r="G148" i="57" s="1"/>
  <c r="H148" i="57" s="1"/>
  <c r="F107" i="57"/>
  <c r="G107" i="57" s="1"/>
  <c r="H107" i="57" s="1"/>
  <c r="F94" i="57"/>
  <c r="G94" i="57" s="1"/>
  <c r="H94" i="57" s="1"/>
  <c r="F167" i="57"/>
  <c r="G167" i="57" s="1"/>
  <c r="H167" i="57" s="1"/>
  <c r="F87" i="57"/>
  <c r="G87" i="57" s="1"/>
  <c r="H87" i="57" s="1"/>
  <c r="F150" i="57"/>
  <c r="G150" i="57" s="1"/>
  <c r="H150" i="57" s="1"/>
  <c r="F183" i="57"/>
  <c r="G183" i="57" s="1"/>
  <c r="H183" i="57" s="1"/>
  <c r="F179" i="57"/>
  <c r="G179" i="57" s="1"/>
  <c r="H179" i="57" s="1"/>
  <c r="F106" i="57"/>
  <c r="G106" i="57" s="1"/>
  <c r="H106" i="57" s="1"/>
  <c r="F108" i="57"/>
  <c r="G108" i="57" s="1"/>
  <c r="H108" i="57" s="1"/>
  <c r="F141" i="57"/>
  <c r="G141" i="57" s="1"/>
  <c r="H141" i="57" s="1"/>
  <c r="F163" i="57"/>
  <c r="G163" i="57" s="1"/>
  <c r="H163" i="57" s="1"/>
  <c r="F178" i="57"/>
  <c r="G178" i="57" s="1"/>
  <c r="H178" i="57" s="1"/>
  <c r="F156" i="57"/>
  <c r="G156" i="57" s="1"/>
  <c r="H156" i="57" s="1"/>
  <c r="F153" i="57"/>
  <c r="G153" i="57" s="1"/>
  <c r="H153" i="57" s="1"/>
  <c r="F139" i="57"/>
  <c r="G139" i="57" s="1"/>
  <c r="H139" i="57" s="1"/>
  <c r="F97" i="57"/>
  <c r="G97" i="57" s="1"/>
  <c r="H97" i="57" s="1"/>
  <c r="F113" i="57"/>
  <c r="G113" i="57" s="1"/>
  <c r="H113" i="57" s="1"/>
  <c r="F111" i="57"/>
  <c r="G111" i="57" s="1"/>
  <c r="H111" i="57" s="1"/>
  <c r="F185" i="57"/>
  <c r="G185" i="57" s="1"/>
  <c r="H185" i="57" s="1"/>
  <c r="F131" i="57"/>
  <c r="G131" i="57" s="1"/>
  <c r="H131" i="57" s="1"/>
  <c r="F143" i="57"/>
  <c r="G143" i="57" s="1"/>
  <c r="H143" i="57" s="1"/>
  <c r="F146" i="57"/>
  <c r="G146" i="57" s="1"/>
  <c r="H146" i="57" s="1"/>
  <c r="F139" i="44"/>
  <c r="G139" i="44" s="1"/>
  <c r="H139" i="44" s="1"/>
  <c r="F122" i="44"/>
  <c r="G122" i="44" s="1"/>
  <c r="H122" i="44" s="1"/>
  <c r="F132" i="57"/>
  <c r="G132" i="57" s="1"/>
  <c r="H132" i="57" s="1"/>
  <c r="F185" i="44"/>
  <c r="G185" i="44" s="1"/>
  <c r="H185" i="44" s="1"/>
  <c r="F105" i="44"/>
  <c r="G105" i="44" s="1"/>
  <c r="H105" i="44" s="1"/>
  <c r="F110" i="44"/>
  <c r="G110" i="44" s="1"/>
  <c r="H110" i="44" s="1"/>
  <c r="F108" i="44"/>
  <c r="G108" i="44" s="1"/>
  <c r="H108" i="44" s="1"/>
  <c r="F109" i="44"/>
  <c r="G109" i="44" s="1"/>
  <c r="H109" i="44" s="1"/>
  <c r="F106" i="44"/>
  <c r="G106" i="44" s="1"/>
  <c r="H106" i="44" s="1"/>
  <c r="F111" i="44"/>
  <c r="G111" i="44" s="1"/>
  <c r="H111" i="44" s="1"/>
  <c r="F136" i="44"/>
  <c r="G136" i="44" s="1"/>
  <c r="H136" i="44" s="1"/>
  <c r="F153" i="44"/>
  <c r="G153" i="44" s="1"/>
  <c r="H153" i="44" s="1"/>
  <c r="F170" i="44"/>
  <c r="G170" i="44" s="1"/>
  <c r="H170" i="44" s="1"/>
  <c r="F168" i="44"/>
  <c r="G168" i="44" s="1"/>
  <c r="H168" i="44" s="1"/>
  <c r="F96" i="52"/>
  <c r="G96" i="52" s="1"/>
  <c r="H96" i="52" s="1"/>
  <c r="F177" i="52"/>
  <c r="G177" i="52" s="1"/>
  <c r="H177" i="52" s="1"/>
  <c r="F105" i="52"/>
  <c r="G105" i="52" s="1"/>
  <c r="F97" i="52"/>
  <c r="G97" i="52" s="1"/>
  <c r="H97" i="52" s="1"/>
  <c r="F133" i="52"/>
  <c r="G133" i="52" s="1"/>
  <c r="H133" i="52" s="1"/>
  <c r="F101" i="52"/>
  <c r="G101" i="52" s="1"/>
  <c r="H101" i="52" s="1"/>
  <c r="F176" i="52"/>
  <c r="G176" i="52" s="1"/>
  <c r="H176" i="52" s="1"/>
  <c r="F108" i="52"/>
  <c r="G108" i="52" s="1"/>
  <c r="H108" i="52" s="1"/>
  <c r="F100" i="52"/>
  <c r="G100" i="52" s="1"/>
  <c r="H100" i="52" s="1"/>
  <c r="F91" i="52"/>
  <c r="G91" i="52" s="1"/>
  <c r="H91" i="52" s="1"/>
  <c r="F183" i="52"/>
  <c r="G183" i="52" s="1"/>
  <c r="H183" i="52" s="1"/>
  <c r="F128" i="52"/>
  <c r="G128" i="52" s="1"/>
  <c r="H128" i="52" s="1"/>
  <c r="F184" i="52"/>
  <c r="G184" i="52" s="1"/>
  <c r="H184" i="52" s="1"/>
  <c r="F154" i="52"/>
  <c r="G154" i="52" s="1"/>
  <c r="H154" i="52" s="1"/>
  <c r="F109" i="52"/>
  <c r="G109" i="52" s="1"/>
  <c r="H109" i="52" s="1"/>
  <c r="F162" i="52"/>
  <c r="G162" i="52" s="1"/>
  <c r="H162" i="52" s="1"/>
  <c r="F156" i="52"/>
  <c r="G156" i="52" s="1"/>
  <c r="H156" i="52" s="1"/>
  <c r="F107" i="52"/>
  <c r="G107" i="52" s="1"/>
  <c r="H107" i="52" s="1"/>
  <c r="F130" i="52"/>
  <c r="G130" i="52" s="1"/>
  <c r="H130" i="52" s="1"/>
  <c r="F121" i="52"/>
  <c r="G121" i="52" s="1"/>
  <c r="H121" i="52" s="1"/>
  <c r="F122" i="52"/>
  <c r="G122" i="52" s="1"/>
  <c r="H122" i="52" s="1"/>
  <c r="F129" i="52"/>
  <c r="G129" i="52" s="1"/>
  <c r="H129" i="52" s="1"/>
  <c r="F146" i="52"/>
  <c r="G146" i="52" s="1"/>
  <c r="H146" i="52" s="1"/>
  <c r="F153" i="52"/>
  <c r="G153" i="52" s="1"/>
  <c r="H153" i="52" s="1"/>
  <c r="F135" i="52"/>
  <c r="G135" i="52" s="1"/>
  <c r="H135" i="52" s="1"/>
  <c r="F93" i="52"/>
  <c r="G93" i="52" s="1"/>
  <c r="H93" i="52" s="1"/>
  <c r="F171" i="52"/>
  <c r="G171" i="52" s="1"/>
  <c r="H171" i="52" s="1"/>
  <c r="F145" i="52"/>
  <c r="G145" i="52" s="1"/>
  <c r="H145" i="52" s="1"/>
  <c r="F111" i="52"/>
  <c r="G111" i="52" s="1"/>
  <c r="H111" i="52" s="1"/>
  <c r="F140" i="52"/>
  <c r="G140" i="52" s="1"/>
  <c r="H140" i="52" s="1"/>
  <c r="F174" i="52"/>
  <c r="G174" i="52" s="1"/>
  <c r="H174" i="52" s="1"/>
  <c r="F115" i="52"/>
  <c r="G115" i="52" s="1"/>
  <c r="H115" i="52" s="1"/>
  <c r="F166" i="52"/>
  <c r="G166" i="52" s="1"/>
  <c r="H166" i="52" s="1"/>
  <c r="F141" i="52"/>
  <c r="G141" i="52" s="1"/>
  <c r="H141" i="52" s="1"/>
  <c r="F117" i="52"/>
  <c r="G117" i="52" s="1"/>
  <c r="H117" i="52" s="1"/>
  <c r="F94" i="52"/>
  <c r="G94" i="52" s="1"/>
  <c r="H94" i="52" s="1"/>
  <c r="F173" i="52"/>
  <c r="G173" i="52" s="1"/>
  <c r="H173" i="52" s="1"/>
  <c r="F106" i="52"/>
  <c r="G106" i="52" s="1"/>
  <c r="H106" i="52" s="1"/>
  <c r="F144" i="52"/>
  <c r="G144" i="52" s="1"/>
  <c r="H144" i="52" s="1"/>
  <c r="F113" i="52"/>
  <c r="G113" i="52" s="1"/>
  <c r="H113" i="52" s="1"/>
  <c r="F182" i="52"/>
  <c r="G182" i="52" s="1"/>
  <c r="H182" i="52" s="1"/>
  <c r="F110" i="52"/>
  <c r="G110" i="52" s="1"/>
  <c r="H110" i="52" s="1"/>
  <c r="F139" i="52"/>
  <c r="G139" i="52" s="1"/>
  <c r="H139" i="52" s="1"/>
  <c r="F186" i="52"/>
  <c r="G186" i="52" s="1"/>
  <c r="H186" i="52" s="1"/>
  <c r="F180" i="52"/>
  <c r="G180" i="52" s="1"/>
  <c r="H180" i="52" s="1"/>
  <c r="F112" i="52"/>
  <c r="G112" i="52" s="1"/>
  <c r="H112" i="52" s="1"/>
  <c r="F179" i="52"/>
  <c r="G179" i="52" s="1"/>
  <c r="H179" i="52" s="1"/>
  <c r="F167" i="52"/>
  <c r="G167" i="52" s="1"/>
  <c r="H167" i="52" s="1"/>
  <c r="F160" i="52"/>
  <c r="G160" i="52" s="1"/>
  <c r="H160" i="52" s="1"/>
  <c r="F163" i="52"/>
  <c r="G163" i="52" s="1"/>
  <c r="H163" i="52" s="1"/>
  <c r="F125" i="52"/>
  <c r="G125" i="52" s="1"/>
  <c r="H125" i="52" s="1"/>
  <c r="F138" i="52"/>
  <c r="G138" i="52" s="1"/>
  <c r="H138" i="52" s="1"/>
  <c r="F159" i="52"/>
  <c r="G159" i="52" s="1"/>
  <c r="H159" i="52" s="1"/>
  <c r="F169" i="52"/>
  <c r="G169" i="52" s="1"/>
  <c r="H169" i="52" s="1"/>
  <c r="F164" i="52"/>
  <c r="G164" i="52" s="1"/>
  <c r="H164" i="52" s="1"/>
  <c r="F155" i="52"/>
  <c r="G155" i="52" s="1"/>
  <c r="H155" i="52" s="1"/>
  <c r="F143" i="52"/>
  <c r="G143" i="52" s="1"/>
  <c r="H143" i="52" s="1"/>
  <c r="F137" i="52"/>
  <c r="G137" i="52" s="1"/>
  <c r="H137" i="52" s="1"/>
  <c r="F165" i="52"/>
  <c r="G165" i="52" s="1"/>
  <c r="H165" i="52" s="1"/>
  <c r="F187" i="52"/>
  <c r="G187" i="52" s="1"/>
  <c r="H187" i="52" s="1"/>
  <c r="F158" i="52"/>
  <c r="G158" i="52" s="1"/>
  <c r="H158" i="52" s="1"/>
  <c r="F185" i="52"/>
  <c r="G185" i="52" s="1"/>
  <c r="H185" i="52" s="1"/>
  <c r="F172" i="52"/>
  <c r="G172" i="52" s="1"/>
  <c r="H172" i="52" s="1"/>
  <c r="F168" i="52"/>
  <c r="G168" i="52" s="1"/>
  <c r="H168" i="52" s="1"/>
  <c r="F150" i="52"/>
  <c r="G150" i="52" s="1"/>
  <c r="H150" i="52" s="1"/>
  <c r="F98" i="52"/>
  <c r="G98" i="52" s="1"/>
  <c r="H98" i="52" s="1"/>
  <c r="F134" i="52"/>
  <c r="G134" i="52" s="1"/>
  <c r="H134" i="52" s="1"/>
  <c r="F142" i="52"/>
  <c r="G142" i="52" s="1"/>
  <c r="H142" i="52" s="1"/>
  <c r="F147" i="52"/>
  <c r="G147" i="52" s="1"/>
  <c r="H147" i="52" s="1"/>
  <c r="F114" i="52"/>
  <c r="G114" i="52" s="1"/>
  <c r="H114" i="52" s="1"/>
  <c r="F131" i="52"/>
  <c r="G131" i="52" s="1"/>
  <c r="H131" i="52" s="1"/>
  <c r="F118" i="52"/>
  <c r="G118" i="52" s="1"/>
  <c r="H118" i="52" s="1"/>
  <c r="F151" i="52"/>
  <c r="G151" i="52" s="1"/>
  <c r="H151" i="52" s="1"/>
  <c r="F120" i="52"/>
  <c r="G120" i="52" s="1"/>
  <c r="H120" i="52" s="1"/>
  <c r="F124" i="52"/>
  <c r="G124" i="52" s="1"/>
  <c r="H124" i="52" s="1"/>
  <c r="F99" i="52"/>
  <c r="G99" i="52" s="1"/>
  <c r="H99" i="52" s="1"/>
  <c r="F127" i="52"/>
  <c r="G127" i="52" s="1"/>
  <c r="H127" i="52" s="1"/>
  <c r="F95" i="52"/>
  <c r="G95" i="52" s="1"/>
  <c r="H95" i="52" s="1"/>
  <c r="F188" i="52"/>
  <c r="G188" i="52" s="1"/>
  <c r="H188" i="52" s="1"/>
  <c r="F178" i="52"/>
  <c r="G178" i="52" s="1"/>
  <c r="H178" i="52" s="1"/>
  <c r="F104" i="52"/>
  <c r="G104" i="52" s="1"/>
  <c r="H104" i="52" s="1"/>
  <c r="F132" i="52"/>
  <c r="G132" i="52" s="1"/>
  <c r="H132" i="52" s="1"/>
  <c r="F102" i="52"/>
  <c r="G102" i="52" s="1"/>
  <c r="H102" i="52" s="1"/>
  <c r="F148" i="52"/>
  <c r="G148" i="52" s="1"/>
  <c r="H148" i="52" s="1"/>
  <c r="F175" i="52"/>
  <c r="G175" i="52" s="1"/>
  <c r="H175" i="52" s="1"/>
  <c r="F103" i="52"/>
  <c r="G103" i="52" s="1"/>
  <c r="H103" i="52" s="1"/>
  <c r="F90" i="52"/>
  <c r="G90" i="52" s="1"/>
  <c r="H90" i="52" s="1"/>
  <c r="F126" i="52"/>
  <c r="G126" i="52" s="1"/>
  <c r="H126" i="52" s="1"/>
  <c r="F161" i="52"/>
  <c r="G161" i="52" s="1"/>
  <c r="H161" i="52" s="1"/>
  <c r="F92" i="52"/>
  <c r="G92" i="52" s="1"/>
  <c r="H92" i="52" s="1"/>
  <c r="F136" i="52"/>
  <c r="G136" i="52" s="1"/>
  <c r="H136" i="52" s="1"/>
  <c r="F181" i="52"/>
  <c r="G181" i="52" s="1"/>
  <c r="H181" i="52" s="1"/>
  <c r="F119" i="52"/>
  <c r="G119" i="52" s="1"/>
  <c r="H119" i="52" s="1"/>
  <c r="F149" i="52"/>
  <c r="G149" i="52" s="1"/>
  <c r="H149" i="52" s="1"/>
  <c r="F152" i="52"/>
  <c r="G152" i="52" s="1"/>
  <c r="H152" i="52" s="1"/>
  <c r="F116" i="52"/>
  <c r="G116" i="52" s="1"/>
  <c r="H116" i="52" s="1"/>
  <c r="G89" i="52"/>
  <c r="H89" i="52" s="1"/>
  <c r="F157" i="52"/>
  <c r="G157" i="52" s="1"/>
  <c r="H157" i="52" s="1"/>
  <c r="F123" i="52"/>
  <c r="G123" i="52" s="1"/>
  <c r="H123" i="52" s="1"/>
  <c r="F170" i="52"/>
  <c r="G170" i="52" s="1"/>
  <c r="H170" i="52" s="1"/>
  <c r="H88" i="44"/>
  <c r="H221" i="58"/>
  <c r="H220" i="52"/>
  <c r="H222" i="52"/>
  <c r="H222" i="57"/>
  <c r="I199" i="57"/>
  <c r="H220" i="58"/>
  <c r="G211" i="52"/>
  <c r="H222" i="58"/>
  <c r="G211" i="57"/>
  <c r="E221" i="52" l="1"/>
  <c r="E221" i="57"/>
  <c r="E220" i="57"/>
  <c r="H90" i="58"/>
  <c r="H190" i="58" s="1"/>
  <c r="G190" i="44"/>
  <c r="E219" i="44" s="1"/>
  <c r="F226" i="44" s="1"/>
  <c r="G226" i="44" s="1"/>
  <c r="H190" i="44"/>
  <c r="F190" i="44"/>
  <c r="G88" i="57"/>
  <c r="H105" i="52"/>
  <c r="F38" i="44"/>
  <c r="H221" i="57"/>
  <c r="H221" i="52"/>
  <c r="G190" i="58"/>
  <c r="F190" i="57"/>
  <c r="N88" i="52"/>
  <c r="N87" i="52"/>
  <c r="F190" i="58"/>
  <c r="N86" i="52"/>
  <c r="H220" i="57"/>
  <c r="E225" i="44" l="1"/>
  <c r="G225" i="44" s="1"/>
  <c r="E224" i="44"/>
  <c r="G224" i="44" s="1"/>
  <c r="E223" i="44"/>
  <c r="G223" i="44" s="1"/>
  <c r="F228" i="44"/>
  <c r="G228" i="44" s="1"/>
  <c r="F227" i="44"/>
  <c r="G227" i="44" s="1"/>
  <c r="E85" i="52"/>
  <c r="F85" i="52" s="1"/>
  <c r="G85" i="52" s="1"/>
  <c r="H85" i="52" s="1"/>
  <c r="E219" i="58"/>
  <c r="D76" i="58"/>
  <c r="E76" i="58" s="1"/>
  <c r="F38" i="58"/>
  <c r="H88" i="57"/>
  <c r="H190" i="57" s="1"/>
  <c r="D76" i="57"/>
  <c r="E76" i="57" s="1"/>
  <c r="F76" i="57" s="1"/>
  <c r="F38" i="57"/>
  <c r="D76" i="52"/>
  <c r="E88" i="52"/>
  <c r="F88" i="52" s="1"/>
  <c r="F190" i="52" s="1"/>
  <c r="E86" i="52"/>
  <c r="F86" i="52" s="1"/>
  <c r="G86" i="52" s="1"/>
  <c r="H86" i="52" s="1"/>
  <c r="E87" i="52"/>
  <c r="F87" i="52" s="1"/>
  <c r="G87" i="52" s="1"/>
  <c r="H87" i="52" s="1"/>
  <c r="F37" i="44"/>
  <c r="F38" i="52"/>
  <c r="F79" i="44"/>
  <c r="G190" i="57"/>
  <c r="H219" i="58"/>
  <c r="F79" i="57"/>
  <c r="E76" i="52" l="1"/>
  <c r="F76" i="52" s="1"/>
  <c r="F76" i="58"/>
  <c r="E219" i="57"/>
  <c r="E218" i="57"/>
  <c r="E224" i="57" s="1"/>
  <c r="F37" i="58"/>
  <c r="F37" i="57"/>
  <c r="G88" i="52"/>
  <c r="G190" i="52" s="1"/>
  <c r="F37" i="52"/>
  <c r="H219" i="57"/>
  <c r="F79" i="52"/>
  <c r="F79" i="58"/>
  <c r="H218" i="57"/>
  <c r="E218" i="52" l="1"/>
  <c r="E218" i="58"/>
  <c r="E219" i="52"/>
  <c r="H88" i="52"/>
  <c r="H190" i="52" s="1"/>
  <c r="E225" i="57"/>
  <c r="E223" i="57"/>
  <c r="F227" i="52"/>
  <c r="F227" i="57"/>
  <c r="F228" i="58"/>
  <c r="H218" i="52"/>
  <c r="F228" i="57"/>
  <c r="H218" i="58"/>
  <c r="H219" i="52"/>
  <c r="F226" i="57"/>
  <c r="G226" i="57" l="1"/>
  <c r="G224" i="57"/>
  <c r="G223" i="57"/>
  <c r="G225" i="57"/>
  <c r="G227" i="52"/>
  <c r="G228" i="58"/>
  <c r="G228" i="57"/>
  <c r="G227" i="57"/>
  <c r="F226" i="58"/>
  <c r="H223" i="57"/>
  <c r="H228" i="57"/>
  <c r="E224" i="58"/>
  <c r="H228" i="58"/>
  <c r="F228" i="52"/>
  <c r="H225" i="57"/>
  <c r="F226" i="52"/>
  <c r="E223" i="58"/>
  <c r="E223" i="52"/>
  <c r="E225" i="52"/>
  <c r="E224" i="52"/>
  <c r="F227" i="58"/>
  <c r="H227" i="57"/>
  <c r="H227" i="52"/>
  <c r="H224" i="57"/>
  <c r="E225" i="58"/>
  <c r="H226" i="57"/>
  <c r="G225" i="58" l="1"/>
  <c r="G226" i="58"/>
  <c r="G227" i="58"/>
  <c r="G224" i="58"/>
  <c r="G223" i="58"/>
  <c r="G226" i="52"/>
  <c r="G224" i="52"/>
  <c r="G223" i="52"/>
  <c r="G228" i="52"/>
  <c r="G225" i="52"/>
  <c r="D214" i="75"/>
  <c r="H224" i="52"/>
  <c r="H224" i="58"/>
  <c r="H223" i="58"/>
  <c r="H226" i="58"/>
  <c r="H225" i="52"/>
  <c r="F223" i="75"/>
  <c r="H225" i="58"/>
  <c r="H223" i="52"/>
  <c r="F225" i="75"/>
  <c r="H227" i="58"/>
  <c r="F224" i="75"/>
  <c r="H214" i="75"/>
  <c r="H228" i="52"/>
  <c r="H226" i="52"/>
  <c r="G223" i="75" l="1"/>
  <c r="G225" i="75"/>
  <c r="G224" i="75"/>
  <c r="F261" i="75"/>
  <c r="H251" i="75"/>
  <c r="H224" i="75"/>
  <c r="F260" i="75"/>
  <c r="F262" i="75"/>
  <c r="H225" i="75"/>
  <c r="H223" i="75"/>
  <c r="G262" i="75" l="1"/>
  <c r="G260" i="75"/>
  <c r="G261" i="75"/>
  <c r="R4" i="92"/>
  <c r="H260" i="75"/>
  <c r="H262" i="75"/>
  <c r="H261"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tc={98FB8679-E5E8-47DC-93AB-84EBAEC1D33F}</author>
    <author>Mary Rose Angeles</author>
    <author>tc={320432EE-1EF7-468E-BFF8-C610167C6596}</author>
    <author>tc={6E8A0F25-9B2C-4ABF-B1BE-DE4C2BD54BCF}</author>
    <author>tc={58983F49-516A-4EF0-B714-910AF71BBFB0}</author>
    <author>tc={9E563D59-505F-46A6-AD24-AD2E8ABFDD2E}</author>
  </authors>
  <commentList>
    <comment ref="B14" authorId="0" shapeId="0" xr:uid="{98FB8679-E5E8-47DC-93AB-84EBAEC1D33F}">
      <text>
        <t>[Threaded comment]
Your version of Excel allows you to read this threaded comment; however, any edits to it will get removed if the file is opened in a newer version of Excel. Learn more: https://go.microsoft.com/fwlink/?linkid=870924
Comment:
    changed 80-90 to 80-89</t>
      </text>
    </comment>
    <comment ref="A22" authorId="1" shapeId="0" xr:uid="{0EE08BC6-1280-4456-A3C9-C7D2665ED1F1}">
      <text>
        <r>
          <rPr>
            <b/>
            <sz val="9"/>
            <color indexed="81"/>
            <rFont val="Tahoma"/>
            <family val="2"/>
          </rPr>
          <t>Mary Rose Angeles:</t>
        </r>
        <r>
          <rPr>
            <sz val="9"/>
            <color indexed="81"/>
            <rFont val="Tahoma"/>
            <family val="2"/>
          </rPr>
          <t xml:space="preserve">
The same both for vaccinated and not
</t>
        </r>
      </text>
    </comment>
    <comment ref="A24" authorId="1" shapeId="0" xr:uid="{70846112-2440-4EA0-839C-25B5381DF185}">
      <text>
        <r>
          <rPr>
            <b/>
            <sz val="9"/>
            <color indexed="81"/>
            <rFont val="Tahoma"/>
            <family val="2"/>
          </rPr>
          <t>Mary Rose Angeles:</t>
        </r>
        <r>
          <rPr>
            <sz val="9"/>
            <color indexed="81"/>
            <rFont val="Tahoma"/>
            <family val="2"/>
          </rPr>
          <t xml:space="preserve">
perm others </t>
        </r>
      </text>
    </comment>
    <comment ref="A25" authorId="1" shapeId="0" xr:uid="{27DDC78F-FCE2-463B-B6F2-BEC005BAFB6D}">
      <text>
        <r>
          <rPr>
            <b/>
            <sz val="9"/>
            <color indexed="81"/>
            <rFont val="Tahoma"/>
            <family val="2"/>
          </rPr>
          <t>Mary Rose Angeles:</t>
        </r>
        <r>
          <rPr>
            <sz val="9"/>
            <color indexed="81"/>
            <rFont val="Tahoma"/>
            <family val="2"/>
          </rPr>
          <t xml:space="preserve">
Diabetes</t>
        </r>
      </text>
    </comment>
    <comment ref="A34" authorId="2" shapeId="0" xr:uid="{320432EE-1EF7-468E-BFF8-C610167C6596}">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1" shapeId="0" xr:uid="{0DF67B33-3D73-4277-8EA2-92FF79DA36A1}">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3" shapeId="0" xr:uid="{6E8A0F25-9B2C-4ABF-B1BE-DE4C2BD54BCF}">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D62" authorId="1" shapeId="0" xr:uid="{109636EF-F3BD-4D3F-883B-EA21927F18FB}">
      <text>
        <r>
          <rPr>
            <b/>
            <sz val="9"/>
            <color indexed="81"/>
            <rFont val="Tahoma"/>
            <family val="2"/>
          </rPr>
          <t>Mary Rose Angeles:</t>
        </r>
        <r>
          <rPr>
            <sz val="9"/>
            <color indexed="81"/>
            <rFont val="Tahoma"/>
            <family val="2"/>
          </rPr>
          <t xml:space="preserve">
input</t>
        </r>
      </text>
    </comment>
    <comment ref="L74" authorId="1" shapeId="0" xr:uid="{FA174E7E-D95D-4DD7-B622-9D9F0AF29995}">
      <text>
        <r>
          <rPr>
            <b/>
            <sz val="9"/>
            <color indexed="81"/>
            <rFont val="Tahoma"/>
            <family val="2"/>
          </rPr>
          <t>Mary Rose Angeles:</t>
        </r>
        <r>
          <rPr>
            <sz val="9"/>
            <color indexed="81"/>
            <rFont val="Tahoma"/>
            <family val="2"/>
          </rPr>
          <t xml:space="preserve">
input</t>
        </r>
      </text>
    </comment>
    <comment ref="AY74" authorId="1" shapeId="0" xr:uid="{138BBB07-1E72-4715-8434-6E9BA5E8B36C}">
      <text>
        <r>
          <rPr>
            <b/>
            <sz val="9"/>
            <color indexed="81"/>
            <rFont val="Tahoma"/>
            <family val="2"/>
          </rPr>
          <t>Mary Rose Angeles:</t>
        </r>
        <r>
          <rPr>
            <sz val="9"/>
            <color indexed="81"/>
            <rFont val="Tahoma"/>
            <family val="2"/>
          </rPr>
          <t xml:space="preserve">
Incidence withouth death</t>
        </r>
      </text>
    </comment>
    <comment ref="BN74" authorId="1" shapeId="0" xr:uid="{DEF3916E-5490-412C-A3F9-7815605E0B28}">
      <text>
        <r>
          <rPr>
            <b/>
            <sz val="9"/>
            <color indexed="81"/>
            <rFont val="Tahoma"/>
            <family val="2"/>
          </rPr>
          <t>Mary Rose Angeles:</t>
        </r>
        <r>
          <rPr>
            <sz val="9"/>
            <color indexed="81"/>
            <rFont val="Tahoma"/>
            <family val="2"/>
          </rPr>
          <t xml:space="preserve">
Incidence withouth death</t>
        </r>
      </text>
    </comment>
    <comment ref="CC74" authorId="1" shapeId="0" xr:uid="{31A401E2-CF7A-4E0C-AD28-1D0812411EB0}">
      <text>
        <r>
          <rPr>
            <b/>
            <sz val="9"/>
            <color indexed="81"/>
            <rFont val="Tahoma"/>
            <family val="2"/>
          </rPr>
          <t>Mary Rose Angeles:</t>
        </r>
        <r>
          <rPr>
            <sz val="9"/>
            <color indexed="81"/>
            <rFont val="Tahoma"/>
            <family val="2"/>
          </rPr>
          <t xml:space="preserve">
Incidence withouth death</t>
        </r>
      </text>
    </comment>
    <comment ref="CR74" authorId="1" shapeId="0" xr:uid="{BCFDDB75-BE10-4D72-9345-3B1308B30192}">
      <text>
        <r>
          <rPr>
            <b/>
            <sz val="9"/>
            <color indexed="81"/>
            <rFont val="Tahoma"/>
            <family val="2"/>
          </rPr>
          <t>Mary Rose Angeles:</t>
        </r>
        <r>
          <rPr>
            <sz val="9"/>
            <color indexed="81"/>
            <rFont val="Tahoma"/>
            <family val="2"/>
          </rPr>
          <t xml:space="preserve">
Incidence withouth death</t>
        </r>
      </text>
    </comment>
    <comment ref="K75" authorId="4" shapeId="0" xr:uid="{58983F49-516A-4EF0-B714-910AF71BBFB0}">
      <text>
        <t>[Threaded comment]
Your version of Excel allows you to read this threaded comment; however, any edits to it will get removed if the file is opened in a newer version of Excel. Learn more: https://go.microsoft.com/fwlink/?linkid=870924
Comment:
    Vaccination effect</t>
      </text>
    </comment>
    <comment ref="B78" authorId="1" shapeId="0" xr:uid="{A6A8F210-7247-47B0-8431-2074E69F53DF}">
      <text>
        <r>
          <rPr>
            <sz val="11"/>
            <color theme="1"/>
            <rFont val="Calibri"/>
            <family val="2"/>
            <scheme val="minor"/>
          </rPr>
          <t>Mary Rose Angeles:
Beginning of week three</t>
        </r>
      </text>
    </comment>
    <comment ref="L78" authorId="1" shapeId="0" xr:uid="{157FD7BB-F1DA-4C90-8B2E-DEA958A052B2}">
      <text>
        <r>
          <rPr>
            <b/>
            <sz val="9"/>
            <color indexed="81"/>
            <rFont val="Tahoma"/>
            <family val="2"/>
          </rPr>
          <t>Mary Rose Angeles:</t>
        </r>
        <r>
          <rPr>
            <sz val="9"/>
            <color indexed="81"/>
            <rFont val="Tahoma"/>
            <family val="2"/>
          </rPr>
          <t xml:space="preserve">
PICS
</t>
        </r>
      </text>
    </comment>
    <comment ref="P78" authorId="1" shapeId="0" xr:uid="{6B23963D-463B-4597-875E-8EC461AB0DEA}">
      <text>
        <r>
          <rPr>
            <b/>
            <sz val="9"/>
            <color indexed="81"/>
            <rFont val="Tahoma"/>
            <family val="2"/>
          </rPr>
          <t>Mary Rose Angeles:</t>
        </r>
        <r>
          <rPr>
            <sz val="9"/>
            <color indexed="81"/>
            <rFont val="Tahoma"/>
            <family val="2"/>
          </rPr>
          <t xml:space="preserve">
PICS
</t>
        </r>
      </text>
    </comment>
    <comment ref="T78" authorId="1" shapeId="0" xr:uid="{3D545DCE-3173-4AD3-8E2D-99628AE66ED6}">
      <text>
        <r>
          <rPr>
            <b/>
            <sz val="9"/>
            <color indexed="81"/>
            <rFont val="Tahoma"/>
            <family val="2"/>
          </rPr>
          <t>Mary Rose Angeles:</t>
        </r>
        <r>
          <rPr>
            <sz val="9"/>
            <color indexed="81"/>
            <rFont val="Tahoma"/>
            <family val="2"/>
          </rPr>
          <t xml:space="preserve">
PICS
</t>
        </r>
      </text>
    </comment>
    <comment ref="X78" authorId="1" shapeId="0" xr:uid="{2CDA7091-8AAD-43C6-ADCC-10654F73501C}">
      <text>
        <r>
          <rPr>
            <b/>
            <sz val="9"/>
            <color indexed="81"/>
            <rFont val="Tahoma"/>
            <family val="2"/>
          </rPr>
          <t>Mary Rose Angeles:</t>
        </r>
        <r>
          <rPr>
            <sz val="9"/>
            <color indexed="81"/>
            <rFont val="Tahoma"/>
            <family val="2"/>
          </rPr>
          <t xml:space="preserve">
PICS
</t>
        </r>
      </text>
    </comment>
    <comment ref="AB78" authorId="1" shapeId="0" xr:uid="{0AAA2AC6-F540-44B3-9C2A-D08ED189637E}">
      <text>
        <r>
          <rPr>
            <b/>
            <sz val="9"/>
            <color indexed="81"/>
            <rFont val="Tahoma"/>
            <family val="2"/>
          </rPr>
          <t>Mary Rose Angeles:</t>
        </r>
        <r>
          <rPr>
            <sz val="9"/>
            <color indexed="81"/>
            <rFont val="Tahoma"/>
            <family val="2"/>
          </rPr>
          <t xml:space="preserve">
PICS
</t>
        </r>
      </text>
    </comment>
    <comment ref="AF78" authorId="1" shapeId="0" xr:uid="{4D7547C3-D8FE-4ACA-A84C-3141950651A3}">
      <text>
        <r>
          <rPr>
            <b/>
            <sz val="9"/>
            <color indexed="81"/>
            <rFont val="Tahoma"/>
            <family val="2"/>
          </rPr>
          <t>Mary Rose Angeles:</t>
        </r>
        <r>
          <rPr>
            <sz val="9"/>
            <color indexed="81"/>
            <rFont val="Tahoma"/>
            <family val="2"/>
          </rPr>
          <t xml:space="preserve">
PICS
</t>
        </r>
      </text>
    </comment>
    <comment ref="L95" authorId="1" shapeId="0" xr:uid="{B226051E-7C4C-46F4-B450-7CF417B67211}">
      <text>
        <r>
          <rPr>
            <b/>
            <sz val="9"/>
            <color indexed="81"/>
            <rFont val="Tahoma"/>
            <family val="2"/>
          </rPr>
          <t>Mary Rose Angeles:</t>
        </r>
        <r>
          <rPr>
            <sz val="9"/>
            <color indexed="81"/>
            <rFont val="Tahoma"/>
            <family val="2"/>
          </rPr>
          <t xml:space="preserve">
applied diabetes</t>
        </r>
      </text>
    </comment>
    <comment ref="P95" authorId="1" shapeId="0" xr:uid="{181E7E62-C8CA-44AA-92C9-6EEF211CEEEC}">
      <text>
        <r>
          <rPr>
            <b/>
            <sz val="9"/>
            <color indexed="81"/>
            <rFont val="Tahoma"/>
            <family val="2"/>
          </rPr>
          <t>Mary Rose Angeles:</t>
        </r>
        <r>
          <rPr>
            <sz val="9"/>
            <color indexed="81"/>
            <rFont val="Tahoma"/>
            <family val="2"/>
          </rPr>
          <t xml:space="preserve">
applied diabetes</t>
        </r>
      </text>
    </comment>
    <comment ref="T95" authorId="1" shapeId="0" xr:uid="{C7F3D381-9BAC-47A8-9AC6-13AF7063CC2E}">
      <text>
        <r>
          <rPr>
            <b/>
            <sz val="9"/>
            <color indexed="81"/>
            <rFont val="Tahoma"/>
            <family val="2"/>
          </rPr>
          <t>Mary Rose Angeles:</t>
        </r>
        <r>
          <rPr>
            <sz val="9"/>
            <color indexed="81"/>
            <rFont val="Tahoma"/>
            <family val="2"/>
          </rPr>
          <t xml:space="preserve">
applied diabetes</t>
        </r>
      </text>
    </comment>
    <comment ref="X95" authorId="1" shapeId="0" xr:uid="{880C23D2-D3AB-45F3-983A-6715BAF59473}">
      <text>
        <r>
          <rPr>
            <b/>
            <sz val="9"/>
            <color indexed="81"/>
            <rFont val="Tahoma"/>
            <family val="2"/>
          </rPr>
          <t>Mary Rose Angeles:</t>
        </r>
        <r>
          <rPr>
            <sz val="9"/>
            <color indexed="81"/>
            <rFont val="Tahoma"/>
            <family val="2"/>
          </rPr>
          <t xml:space="preserve">
applied diabetes</t>
        </r>
      </text>
    </comment>
    <comment ref="AB95" authorId="1" shapeId="0" xr:uid="{9566A949-FFDE-4EC4-A525-9F8C59D6F8E1}">
      <text>
        <r>
          <rPr>
            <b/>
            <sz val="9"/>
            <color indexed="81"/>
            <rFont val="Tahoma"/>
            <family val="2"/>
          </rPr>
          <t>Mary Rose Angeles:</t>
        </r>
        <r>
          <rPr>
            <sz val="9"/>
            <color indexed="81"/>
            <rFont val="Tahoma"/>
            <family val="2"/>
          </rPr>
          <t xml:space="preserve">
applied diabetes</t>
        </r>
      </text>
    </comment>
    <comment ref="AF95" authorId="1" shapeId="0" xr:uid="{806B4CAE-FD9B-44E3-83C9-221EF3A0BF88}">
      <text>
        <r>
          <rPr>
            <b/>
            <sz val="9"/>
            <color indexed="81"/>
            <rFont val="Tahoma"/>
            <family val="2"/>
          </rPr>
          <t>Mary Rose Angeles:</t>
        </r>
        <r>
          <rPr>
            <sz val="9"/>
            <color indexed="81"/>
            <rFont val="Tahoma"/>
            <family val="2"/>
          </rPr>
          <t xml:space="preserve">
applied diabetes</t>
        </r>
      </text>
    </comment>
    <comment ref="L101" authorId="1" shapeId="0" xr:uid="{8A0DE068-A596-42DE-8C5D-DB82B788174F}">
      <text>
        <r>
          <rPr>
            <b/>
            <sz val="9"/>
            <color indexed="81"/>
            <rFont val="Tahoma"/>
            <family val="2"/>
          </rPr>
          <t>Mary Rose Angeles:</t>
        </r>
        <r>
          <rPr>
            <sz val="9"/>
            <color indexed="81"/>
            <rFont val="Tahoma"/>
            <family val="2"/>
          </rPr>
          <t xml:space="preserve">
applied all</t>
        </r>
      </text>
    </comment>
    <comment ref="P101" authorId="1" shapeId="0" xr:uid="{38F4C5E2-C429-4C7F-862D-6557A83F4AA0}">
      <text>
        <r>
          <rPr>
            <b/>
            <sz val="9"/>
            <color indexed="81"/>
            <rFont val="Tahoma"/>
            <family val="2"/>
          </rPr>
          <t>Mary Rose Angeles:</t>
        </r>
        <r>
          <rPr>
            <sz val="9"/>
            <color indexed="81"/>
            <rFont val="Tahoma"/>
            <family val="2"/>
          </rPr>
          <t xml:space="preserve">
applied all</t>
        </r>
      </text>
    </comment>
    <comment ref="T101" authorId="1" shapeId="0" xr:uid="{50172F9C-AE0D-4460-815C-C87FA827F42B}">
      <text>
        <r>
          <rPr>
            <b/>
            <sz val="9"/>
            <color indexed="81"/>
            <rFont val="Tahoma"/>
            <family val="2"/>
          </rPr>
          <t>Mary Rose Angeles:</t>
        </r>
        <r>
          <rPr>
            <sz val="9"/>
            <color indexed="81"/>
            <rFont val="Tahoma"/>
            <family val="2"/>
          </rPr>
          <t xml:space="preserve">
applied all</t>
        </r>
      </text>
    </comment>
    <comment ref="X101" authorId="1" shapeId="0" xr:uid="{A0893231-790D-45CD-B70D-DCF42E08D63D}">
      <text>
        <r>
          <rPr>
            <b/>
            <sz val="9"/>
            <color indexed="81"/>
            <rFont val="Tahoma"/>
            <family val="2"/>
          </rPr>
          <t>Mary Rose Angeles:</t>
        </r>
        <r>
          <rPr>
            <sz val="9"/>
            <color indexed="81"/>
            <rFont val="Tahoma"/>
            <family val="2"/>
          </rPr>
          <t xml:space="preserve">
applied all</t>
        </r>
      </text>
    </comment>
    <comment ref="AB101" authorId="1" shapeId="0" xr:uid="{EF81C26C-D634-4766-9E45-296CB33F24A2}">
      <text>
        <r>
          <rPr>
            <b/>
            <sz val="9"/>
            <color indexed="81"/>
            <rFont val="Tahoma"/>
            <family val="2"/>
          </rPr>
          <t>Mary Rose Angeles:</t>
        </r>
        <r>
          <rPr>
            <sz val="9"/>
            <color indexed="81"/>
            <rFont val="Tahoma"/>
            <family val="2"/>
          </rPr>
          <t xml:space="preserve">
applied all</t>
        </r>
      </text>
    </comment>
    <comment ref="AF101" authorId="1" shapeId="0" xr:uid="{6653B7B3-736F-43A1-BF2A-518E61ED4AC8}">
      <text>
        <r>
          <rPr>
            <b/>
            <sz val="9"/>
            <color indexed="81"/>
            <rFont val="Tahoma"/>
            <family val="2"/>
          </rPr>
          <t>Mary Rose Angeles:</t>
        </r>
        <r>
          <rPr>
            <sz val="9"/>
            <color indexed="81"/>
            <rFont val="Tahoma"/>
            <family val="2"/>
          </rPr>
          <t xml:space="preserve">
applied all</t>
        </r>
      </text>
    </comment>
    <comment ref="B127" authorId="5" shapeId="0" xr:uid="{9E563D59-505F-46A6-AD24-AD2E8ABFDD2E}">
      <text>
        <t>[Threaded comment]
Your version of Excel allows you to read this threaded comment; however, any edits to it will get removed if the file is opened in a newer version of Excel. Learn more: https://go.microsoft.com/fwlink/?linkid=870924
Comment:
    add until 2 years</t>
      </text>
    </comment>
    <comment ref="G186" authorId="1" shapeId="0" xr:uid="{BF481384-0D39-49C1-8413-0973C27217EE}">
      <text>
        <r>
          <rPr>
            <b/>
            <sz val="9"/>
            <color indexed="81"/>
            <rFont val="Tahoma"/>
            <family val="2"/>
          </rPr>
          <t>Mary Rose Angeles:</t>
        </r>
        <r>
          <rPr>
            <sz val="9"/>
            <color indexed="81"/>
            <rFont val="Tahoma"/>
            <family val="2"/>
          </rPr>
          <t xml:space="preserve">
14 days</t>
        </r>
      </text>
    </comment>
    <comment ref="D187" authorId="1" shapeId="0" xr:uid="{EA93E228-382D-45D3-9F0E-368ED4A99BFA}">
      <text>
        <r>
          <rPr>
            <b/>
            <sz val="9"/>
            <color indexed="81"/>
            <rFont val="Tahoma"/>
            <family val="2"/>
          </rPr>
          <t>Mary Rose Angeles:</t>
        </r>
        <r>
          <rPr>
            <sz val="9"/>
            <color indexed="81"/>
            <rFont val="Tahoma"/>
            <family val="2"/>
          </rPr>
          <t xml:space="preserve">
input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Mary Rose Angeles</author>
    <author>tc={6736E655-B9E1-4DB5-BF9B-808F56BD82E1}</author>
    <author>tc={76462D44-374C-44B6-9642-3C9684D7FDC9}</author>
    <author>tc={FDFF4380-F344-48C2-B435-F49E03C4EC1C}</author>
    <author>tc={AB819200-07FE-4FB3-A832-75F26EF4545F}</author>
  </authors>
  <commentList>
    <comment ref="J28" authorId="0" shapeId="0" xr:uid="{E3A25419-D7B3-4155-A7D6-6752FAE28206}">
      <text>
        <r>
          <rPr>
            <b/>
            <sz val="9"/>
            <color indexed="81"/>
            <rFont val="Tahoma"/>
            <family val="2"/>
          </rPr>
          <t>Mary Rose Angeles:</t>
        </r>
        <r>
          <rPr>
            <sz val="9"/>
            <color indexed="81"/>
            <rFont val="Tahoma"/>
            <family val="2"/>
          </rPr>
          <t xml:space="preserve">
@ErBeta function</t>
        </r>
      </text>
    </comment>
    <comment ref="A33" authorId="1" shapeId="0" xr:uid="{00000000-0006-0000-0100-000004000000}">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E36" authorId="0" shapeId="0" xr:uid="{00000000-0006-0000-0100-000005000000}">
      <text>
        <r>
          <rPr>
            <b/>
            <sz val="9"/>
            <color indexed="81"/>
            <rFont val="Tahoma"/>
            <family val="2"/>
          </rPr>
          <t>Mary Rose Angeles:</t>
        </r>
        <r>
          <rPr>
            <sz val="9"/>
            <color indexed="81"/>
            <rFont val="Tahoma"/>
            <family val="2"/>
          </rPr>
          <t xml:space="preserve">
assumption increased by 5%</t>
        </r>
      </text>
    </comment>
    <comment ref="F36" authorId="0" shapeId="0" xr:uid="{00000000-0006-0000-0100-000006000000}">
      <text>
        <r>
          <rPr>
            <b/>
            <sz val="9"/>
            <color indexed="81"/>
            <rFont val="Tahoma"/>
            <family val="2"/>
          </rPr>
          <t>Mary Rose Angeles:</t>
        </r>
        <r>
          <rPr>
            <sz val="9"/>
            <color indexed="81"/>
            <rFont val="Tahoma"/>
            <family val="2"/>
          </rPr>
          <t xml:space="preserve">
increased by 10%</t>
        </r>
      </text>
    </comment>
    <comment ref="E37" authorId="2" shapeId="0" xr:uid="{00000000-0006-0000-0100-000008000000}">
      <text>
        <t>[Threaded comment]
Your version of Excel allows you to read this threaded comment; however, any edits to it will get removed if the file is opened in a newer version of Excel. Learn more: https://go.microsoft.com/fwlink/?linkid=870924
Comment:
    to ensure that the % are  =100%</t>
      </text>
    </comment>
    <comment ref="L48" authorId="0" shapeId="0" xr:uid="{E6CCFB6F-1C97-4807-AA48-929B7A324B60}">
      <text>
        <r>
          <rPr>
            <b/>
            <sz val="9"/>
            <color indexed="81"/>
            <rFont val="Tahoma"/>
            <family val="2"/>
          </rPr>
          <t>Mary Rose Angeles:</t>
        </r>
        <r>
          <rPr>
            <sz val="9"/>
            <color indexed="81"/>
            <rFont val="Tahoma"/>
            <family val="2"/>
          </rPr>
          <t xml:space="preserve">
@ErBeta</t>
        </r>
      </text>
    </comment>
    <comment ref="V84" authorId="3" shapeId="0" xr:uid="{00000000-0006-0000-0100-000012000000}">
      <text>
        <t>[Threaded comment]
Your version of Excel allows you to read this threaded comment; however, any edits to it will get removed if the file is opened in a newer version of Excel. Learn more: https://go.microsoft.com/fwlink/?linkid=870924
Comment:
    Disability weights are usually confined to the 0..1 range, which makes the Beta the distribution of choice. Sometimes</t>
      </text>
    </comment>
    <comment ref="AJ84" authorId="0" shapeId="0" xr:uid="{00000000-0006-0000-0100-000013000000}">
      <text>
        <r>
          <rPr>
            <b/>
            <sz val="9"/>
            <color indexed="81"/>
            <rFont val="Tahoma"/>
            <family val="2"/>
          </rPr>
          <t>Mary Rose Angeles:</t>
        </r>
        <r>
          <rPr>
            <sz val="9"/>
            <color indexed="81"/>
            <rFont val="Tahoma"/>
            <family val="2"/>
          </rPr>
          <t xml:space="preserve">
Incidence withouth death</t>
        </r>
      </text>
    </comment>
    <comment ref="AY84" authorId="0" shapeId="0" xr:uid="{00000000-0006-0000-0100-000014000000}">
      <text>
        <r>
          <rPr>
            <b/>
            <sz val="9"/>
            <color indexed="81"/>
            <rFont val="Tahoma"/>
            <family val="2"/>
          </rPr>
          <t>Mary Rose Angeles:</t>
        </r>
        <r>
          <rPr>
            <sz val="9"/>
            <color indexed="81"/>
            <rFont val="Tahoma"/>
            <family val="2"/>
          </rPr>
          <t xml:space="preserve">
Incidence withouth death</t>
        </r>
      </text>
    </comment>
    <comment ref="BN84" authorId="0" shapeId="0" xr:uid="{00000000-0006-0000-0100-000015000000}">
      <text>
        <r>
          <rPr>
            <b/>
            <sz val="9"/>
            <color indexed="81"/>
            <rFont val="Tahoma"/>
            <family val="2"/>
          </rPr>
          <t>Mary Rose Angeles:</t>
        </r>
        <r>
          <rPr>
            <sz val="9"/>
            <color indexed="81"/>
            <rFont val="Tahoma"/>
            <family val="2"/>
          </rPr>
          <t xml:space="preserve">
Incidence withouth death</t>
        </r>
      </text>
    </comment>
    <comment ref="CC84" authorId="0" shapeId="0" xr:uid="{00000000-0006-0000-0100-000016000000}">
      <text>
        <r>
          <rPr>
            <b/>
            <sz val="9"/>
            <color indexed="81"/>
            <rFont val="Tahoma"/>
            <family val="2"/>
          </rPr>
          <t>Mary Rose Angeles:</t>
        </r>
        <r>
          <rPr>
            <sz val="9"/>
            <color indexed="81"/>
            <rFont val="Tahoma"/>
            <family val="2"/>
          </rPr>
          <t xml:space="preserve">
Incidence withouth death</t>
        </r>
      </text>
    </comment>
    <comment ref="CR84" authorId="0" shapeId="0" xr:uid="{00000000-0006-0000-0100-000017000000}">
      <text>
        <r>
          <rPr>
            <b/>
            <sz val="9"/>
            <color indexed="81"/>
            <rFont val="Tahoma"/>
            <family val="2"/>
          </rPr>
          <t>Mary Rose Angeles:</t>
        </r>
        <r>
          <rPr>
            <sz val="9"/>
            <color indexed="81"/>
            <rFont val="Tahoma"/>
            <family val="2"/>
          </rPr>
          <t xml:space="preserve">
Incidence withouth death</t>
        </r>
      </text>
    </comment>
    <comment ref="F105" authorId="0" shapeId="0" xr:uid="{00000000-0006-0000-0100-000019000000}">
      <text>
        <r>
          <rPr>
            <b/>
            <sz val="9"/>
            <color indexed="81"/>
            <rFont val="Tahoma"/>
            <family val="2"/>
          </rPr>
          <t>Mary Rose Angeles:</t>
        </r>
        <r>
          <rPr>
            <sz val="9"/>
            <color indexed="81"/>
            <rFont val="Tahoma"/>
            <family val="2"/>
          </rPr>
          <t xml:space="preserve">
applied diabetes</t>
        </r>
      </text>
    </comment>
    <comment ref="F111" authorId="0" shapeId="0" xr:uid="{00000000-0006-0000-0100-00001A000000}">
      <text>
        <r>
          <rPr>
            <b/>
            <sz val="9"/>
            <color indexed="81"/>
            <rFont val="Tahoma"/>
            <family val="2"/>
          </rPr>
          <t>Mary Rose Angeles:</t>
        </r>
        <r>
          <rPr>
            <sz val="9"/>
            <color indexed="81"/>
            <rFont val="Tahoma"/>
            <family val="2"/>
          </rPr>
          <t xml:space="preserve">
applied all</t>
        </r>
      </text>
    </comment>
    <comment ref="B137" authorId="4" shapeId="0" xr:uid="{00000000-0006-0000-0100-00001B000000}">
      <text>
        <t>[Threaded comment]
Your version of Excel allows you to read this threaded comment; however, any edits to it will get removed if the file is opened in a newer version of Excel. Learn more: https://go.microsoft.com/fwlink/?linkid=870924
Comment:
    add until 2 years</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tc={6736E655-B9E1-4DB4-BF9B-808F56BD82E1}</author>
    <author>Mary Rose Angeles</author>
    <author>tc={76462D44-374C-44B5-9642-3C9684D7FDC9}</author>
    <author>tc={FDFF4380-F344-48C1-B435-F49E03C4EC1C}</author>
    <author>tc={AB819200-07FE-4FB2-A832-75F26EF4545F}</author>
    <author>tc={25676707-149A-4A7E-B779-F80E3874D79F}</author>
  </authors>
  <commentList>
    <comment ref="A33" authorId="0" shapeId="0" xr:uid="{2FABD480-AA47-47B7-9FAB-8DD087A2C373}">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E36" authorId="1" shapeId="0" xr:uid="{DD933AEE-E7CB-48B0-87C6-B488B7F3D3F8}">
      <text>
        <r>
          <rPr>
            <b/>
            <sz val="9"/>
            <color indexed="81"/>
            <rFont val="Tahoma"/>
            <family val="2"/>
          </rPr>
          <t>Mary Rose Angeles:</t>
        </r>
        <r>
          <rPr>
            <sz val="9"/>
            <color indexed="81"/>
            <rFont val="Tahoma"/>
            <family val="2"/>
          </rPr>
          <t xml:space="preserve">
assumption increased by 5%</t>
        </r>
      </text>
    </comment>
    <comment ref="F36" authorId="1" shapeId="0" xr:uid="{27B66A93-2036-4115-9E1E-C2A3BED08C6A}">
      <text>
        <r>
          <rPr>
            <b/>
            <sz val="9"/>
            <color indexed="81"/>
            <rFont val="Tahoma"/>
            <family val="2"/>
          </rPr>
          <t>Mary Rose Angeles:</t>
        </r>
        <r>
          <rPr>
            <sz val="9"/>
            <color indexed="81"/>
            <rFont val="Tahoma"/>
            <family val="2"/>
          </rPr>
          <t xml:space="preserve">
increased by 10%</t>
        </r>
      </text>
    </comment>
    <comment ref="E37" authorId="2" shapeId="0" xr:uid="{99228BB2-6117-4A7A-8900-33C622DA4D53}">
      <text>
        <t>[Threaded comment]
Your version of Excel allows you to read this threaded comment; however, any edits to it will get removed if the file is opened in a newer version of Excel. Learn more: https://go.microsoft.com/fwlink/?linkid=870924
Comment:
    to ensure that the % are  =100%</t>
      </text>
    </comment>
    <comment ref="V84" authorId="3" shapeId="0" xr:uid="{8568068A-463E-4718-8E73-ACC3B10829AD}">
      <text>
        <t>[Threaded comment]
Your version of Excel allows you to read this threaded comment; however, any edits to it will get removed if the file is opened in a newer version of Excel. Learn more: https://go.microsoft.com/fwlink/?linkid=870924
Comment:
    Disability weights are usually confined to the 0..1 range, which makes the Beta the distribution of choice. Sometimes</t>
      </text>
    </comment>
    <comment ref="AJ84" authorId="1" shapeId="0" xr:uid="{80EC4AED-D465-43D7-A8F2-821EE9BF287F}">
      <text>
        <r>
          <rPr>
            <b/>
            <sz val="9"/>
            <color indexed="81"/>
            <rFont val="Tahoma"/>
            <family val="2"/>
          </rPr>
          <t>Mary Rose Angeles:</t>
        </r>
        <r>
          <rPr>
            <sz val="9"/>
            <color indexed="81"/>
            <rFont val="Tahoma"/>
            <family val="2"/>
          </rPr>
          <t xml:space="preserve">
Incidence withouth death</t>
        </r>
      </text>
    </comment>
    <comment ref="AY84" authorId="1" shapeId="0" xr:uid="{3DDAAC72-5287-4595-AA65-4C4790D11484}">
      <text>
        <r>
          <rPr>
            <b/>
            <sz val="9"/>
            <color indexed="81"/>
            <rFont val="Tahoma"/>
            <family val="2"/>
          </rPr>
          <t>Mary Rose Angeles:</t>
        </r>
        <r>
          <rPr>
            <sz val="9"/>
            <color indexed="81"/>
            <rFont val="Tahoma"/>
            <family val="2"/>
          </rPr>
          <t xml:space="preserve">
Incidence withouth death</t>
        </r>
      </text>
    </comment>
    <comment ref="BN84" authorId="1" shapeId="0" xr:uid="{9E393DAC-3646-4F61-9C4E-236075FD61EF}">
      <text>
        <r>
          <rPr>
            <b/>
            <sz val="9"/>
            <color indexed="81"/>
            <rFont val="Tahoma"/>
            <family val="2"/>
          </rPr>
          <t>Mary Rose Angeles:</t>
        </r>
        <r>
          <rPr>
            <sz val="9"/>
            <color indexed="81"/>
            <rFont val="Tahoma"/>
            <family val="2"/>
          </rPr>
          <t xml:space="preserve">
Incidence withouth death</t>
        </r>
      </text>
    </comment>
    <comment ref="CC84" authorId="1" shapeId="0" xr:uid="{D4724943-3B84-4F7A-955D-4B2E2DDC9EB2}">
      <text>
        <r>
          <rPr>
            <b/>
            <sz val="9"/>
            <color indexed="81"/>
            <rFont val="Tahoma"/>
            <family val="2"/>
          </rPr>
          <t>Mary Rose Angeles:</t>
        </r>
        <r>
          <rPr>
            <sz val="9"/>
            <color indexed="81"/>
            <rFont val="Tahoma"/>
            <family val="2"/>
          </rPr>
          <t xml:space="preserve">
Incidence withouth death</t>
        </r>
      </text>
    </comment>
    <comment ref="CR84" authorId="1" shapeId="0" xr:uid="{E72ABB04-DF0F-48C7-9159-8F4D3C949639}">
      <text>
        <r>
          <rPr>
            <b/>
            <sz val="9"/>
            <color indexed="81"/>
            <rFont val="Tahoma"/>
            <family val="2"/>
          </rPr>
          <t>Mary Rose Angeles:</t>
        </r>
        <r>
          <rPr>
            <sz val="9"/>
            <color indexed="81"/>
            <rFont val="Tahoma"/>
            <family val="2"/>
          </rPr>
          <t xml:space="preserve">
Incidence withouth death</t>
        </r>
      </text>
    </comment>
    <comment ref="F105" authorId="1" shapeId="0" xr:uid="{BD5448D3-5A73-45B6-AAAE-BB149120C81E}">
      <text>
        <r>
          <rPr>
            <b/>
            <sz val="9"/>
            <color indexed="81"/>
            <rFont val="Tahoma"/>
            <family val="2"/>
          </rPr>
          <t>Mary Rose Angeles:</t>
        </r>
        <r>
          <rPr>
            <sz val="9"/>
            <color indexed="81"/>
            <rFont val="Tahoma"/>
            <family val="2"/>
          </rPr>
          <t xml:space="preserve">
applied diabetes</t>
        </r>
      </text>
    </comment>
    <comment ref="F111" authorId="1" shapeId="0" xr:uid="{45B2E3CE-628E-40CE-BF2B-8EBF58D2B88C}">
      <text>
        <r>
          <rPr>
            <b/>
            <sz val="9"/>
            <color indexed="81"/>
            <rFont val="Tahoma"/>
            <family val="2"/>
          </rPr>
          <t>Mary Rose Angeles:</t>
        </r>
        <r>
          <rPr>
            <sz val="9"/>
            <color indexed="81"/>
            <rFont val="Tahoma"/>
            <family val="2"/>
          </rPr>
          <t xml:space="preserve">
applied all</t>
        </r>
      </text>
    </comment>
    <comment ref="B137" authorId="4" shapeId="0" xr:uid="{DA87BAE4-92A0-4ED8-BBCF-A8D93321D197}">
      <text>
        <t>[Threaded comment]
Your version of Excel allows you to read this threaded comment; however, any edits to it will get removed if the file is opened in a newer version of Excel. Learn more: https://go.microsoft.com/fwlink/?linkid=870924
Comment:
    add until 2 years</t>
      </text>
    </comment>
    <comment ref="G190" authorId="1" shapeId="0" xr:uid="{28A85DAB-A791-46B3-BD48-3F162FC849B9}">
      <text>
        <r>
          <rPr>
            <b/>
            <sz val="9"/>
            <color indexed="81"/>
            <rFont val="Tahoma"/>
            <family val="2"/>
          </rPr>
          <t>Mary Rose Angeles:</t>
        </r>
        <r>
          <rPr>
            <sz val="9"/>
            <color indexed="81"/>
            <rFont val="Tahoma"/>
            <family val="2"/>
          </rPr>
          <t xml:space="preserve">
only included the sum of week 5</t>
        </r>
      </text>
    </comment>
    <comment ref="G194" authorId="1" shapeId="0" xr:uid="{84049F3E-BCEC-4AD4-8BE1-A0E5CF02CC4E}">
      <text>
        <r>
          <rPr>
            <b/>
            <sz val="9"/>
            <color indexed="81"/>
            <rFont val="Tahoma"/>
            <family val="2"/>
          </rPr>
          <t>Mary Rose Angeles:</t>
        </r>
        <r>
          <rPr>
            <sz val="9"/>
            <color indexed="81"/>
            <rFont val="Tahoma"/>
            <family val="2"/>
          </rPr>
          <t xml:space="preserve">
28 days deducted from the duration </t>
        </r>
      </text>
    </comment>
    <comment ref="B219" authorId="5" shapeId="0" xr:uid="{666211BA-A02C-4170-902F-AF0215C8FB48}">
      <text>
        <t>[Threaded comment]
Your version of Excel allows you to read this threaded comment; however, any edits to it will get removed if the file is opened in a newer version of Excel. Learn more: https://go.microsoft.com/fwlink/?linkid=870924
Comment:
    Needs a space for permanent disability too</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tc={97B58DA7-CA4E-4A92-8AC3-FB1F511F55C8}</author>
    <author>Mary Rose Angeles</author>
    <author>tc={93DFD340-E455-4241-BFB7-7C667B79AFF7}</author>
    <author>tc={D0EC6230-99C0-4C36-826E-5D399040EE47}</author>
    <author>tc={47684097-4B23-4889-92BE-384B6D463A67}</author>
  </authors>
  <commentList>
    <comment ref="A33" authorId="0" shapeId="0" xr:uid="{97B58DA7-CA4E-4A92-8AC3-FB1F511F55C8}">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E36" authorId="1" shapeId="0" xr:uid="{134DBBA9-2B55-4B69-8AA3-CFA608DAB5E0}">
      <text>
        <r>
          <rPr>
            <b/>
            <sz val="9"/>
            <color indexed="81"/>
            <rFont val="Tahoma"/>
            <family val="2"/>
          </rPr>
          <t>Mary Rose Angeles:</t>
        </r>
        <r>
          <rPr>
            <sz val="9"/>
            <color indexed="81"/>
            <rFont val="Tahoma"/>
            <family val="2"/>
          </rPr>
          <t xml:space="preserve">
assumption increased by 5%</t>
        </r>
      </text>
    </comment>
    <comment ref="F36" authorId="1" shapeId="0" xr:uid="{19D5379D-2643-4DB3-8A3C-59498A71FF07}">
      <text>
        <r>
          <rPr>
            <b/>
            <sz val="9"/>
            <color indexed="81"/>
            <rFont val="Tahoma"/>
            <family val="2"/>
          </rPr>
          <t>Mary Rose Angeles:</t>
        </r>
        <r>
          <rPr>
            <sz val="9"/>
            <color indexed="81"/>
            <rFont val="Tahoma"/>
            <family val="2"/>
          </rPr>
          <t xml:space="preserve">
increased by 10%</t>
        </r>
      </text>
    </comment>
    <comment ref="E37" authorId="2" shapeId="0" xr:uid="{93DFD340-E455-4241-BFB7-7C667B79AFF7}">
      <text>
        <t>[Threaded comment]
Your version of Excel allows you to read this threaded comment; however, any edits to it will get removed if the file is opened in a newer version of Excel. Learn more: https://go.microsoft.com/fwlink/?linkid=870924
Comment:
    to ensure that the % are  =100%</t>
      </text>
    </comment>
    <comment ref="V84" authorId="3" shapeId="0" xr:uid="{D0EC6230-99C0-4C36-826E-5D399040EE47}">
      <text>
        <t>[Threaded comment]
Your version of Excel allows you to read this threaded comment; however, any edits to it will get removed if the file is opened in a newer version of Excel. Learn more: https://go.microsoft.com/fwlink/?linkid=870924
Comment:
    Disability weights are usually confined to the 0..1 range, which makes the Beta the distribution of choice. Sometimes</t>
      </text>
    </comment>
    <comment ref="AJ84" authorId="1" shapeId="0" xr:uid="{2E1B6C95-4F6B-4214-888D-C1D628AD2BCE}">
      <text>
        <r>
          <rPr>
            <b/>
            <sz val="9"/>
            <color indexed="81"/>
            <rFont val="Tahoma"/>
            <family val="2"/>
          </rPr>
          <t>Mary Rose Angeles:</t>
        </r>
        <r>
          <rPr>
            <sz val="9"/>
            <color indexed="81"/>
            <rFont val="Tahoma"/>
            <family val="2"/>
          </rPr>
          <t xml:space="preserve">
Incidence withouth death</t>
        </r>
      </text>
    </comment>
    <comment ref="AY84" authorId="1" shapeId="0" xr:uid="{2EB05016-0AA8-4AAE-8FEF-FDB67384183A}">
      <text>
        <r>
          <rPr>
            <b/>
            <sz val="9"/>
            <color indexed="81"/>
            <rFont val="Tahoma"/>
            <family val="2"/>
          </rPr>
          <t>Mary Rose Angeles:</t>
        </r>
        <r>
          <rPr>
            <sz val="9"/>
            <color indexed="81"/>
            <rFont val="Tahoma"/>
            <family val="2"/>
          </rPr>
          <t xml:space="preserve">
Incidence withouth death</t>
        </r>
      </text>
    </comment>
    <comment ref="BN84" authorId="1" shapeId="0" xr:uid="{43DD78BE-C809-46DE-9DB9-FF5D8C218898}">
      <text>
        <r>
          <rPr>
            <b/>
            <sz val="9"/>
            <color indexed="81"/>
            <rFont val="Tahoma"/>
            <family val="2"/>
          </rPr>
          <t>Mary Rose Angeles:</t>
        </r>
        <r>
          <rPr>
            <sz val="9"/>
            <color indexed="81"/>
            <rFont val="Tahoma"/>
            <family val="2"/>
          </rPr>
          <t xml:space="preserve">
Incidence withouth death</t>
        </r>
      </text>
    </comment>
    <comment ref="CC84" authorId="1" shapeId="0" xr:uid="{4FB5D125-B031-4E2D-AF93-4DB26F6A267F}">
      <text>
        <r>
          <rPr>
            <b/>
            <sz val="9"/>
            <color indexed="81"/>
            <rFont val="Tahoma"/>
            <family val="2"/>
          </rPr>
          <t>Mary Rose Angeles:</t>
        </r>
        <r>
          <rPr>
            <sz val="9"/>
            <color indexed="81"/>
            <rFont val="Tahoma"/>
            <family val="2"/>
          </rPr>
          <t xml:space="preserve">
Incidence withouth death</t>
        </r>
      </text>
    </comment>
    <comment ref="CR84" authorId="1" shapeId="0" xr:uid="{CCBD64B9-051C-477E-8409-E50BA1768E37}">
      <text>
        <r>
          <rPr>
            <b/>
            <sz val="9"/>
            <color indexed="81"/>
            <rFont val="Tahoma"/>
            <family val="2"/>
          </rPr>
          <t>Mary Rose Angeles:</t>
        </r>
        <r>
          <rPr>
            <sz val="9"/>
            <color indexed="81"/>
            <rFont val="Tahoma"/>
            <family val="2"/>
          </rPr>
          <t xml:space="preserve">
Incidence withouth death</t>
        </r>
      </text>
    </comment>
    <comment ref="F105" authorId="1" shapeId="0" xr:uid="{5B3807AA-4476-4E65-9A33-A1C6DCAFB981}">
      <text>
        <r>
          <rPr>
            <b/>
            <sz val="9"/>
            <color indexed="81"/>
            <rFont val="Tahoma"/>
            <family val="2"/>
          </rPr>
          <t>Mary Rose Angeles:</t>
        </r>
        <r>
          <rPr>
            <sz val="9"/>
            <color indexed="81"/>
            <rFont val="Tahoma"/>
            <family val="2"/>
          </rPr>
          <t xml:space="preserve">
applied diabetes</t>
        </r>
      </text>
    </comment>
    <comment ref="F111" authorId="1" shapeId="0" xr:uid="{79060F27-B733-46FE-BFC9-6E240C567BFD}">
      <text>
        <r>
          <rPr>
            <b/>
            <sz val="9"/>
            <color indexed="81"/>
            <rFont val="Tahoma"/>
            <family val="2"/>
          </rPr>
          <t>Mary Rose Angeles:</t>
        </r>
        <r>
          <rPr>
            <sz val="9"/>
            <color indexed="81"/>
            <rFont val="Tahoma"/>
            <family val="2"/>
          </rPr>
          <t xml:space="preserve">
applied all</t>
        </r>
      </text>
    </comment>
    <comment ref="B137" authorId="4" shapeId="0" xr:uid="{47684097-4B23-4889-92BE-384B6D463A67}">
      <text>
        <t>[Threaded comment]
Your version of Excel allows you to read this threaded comment; however, any edits to it will get removed if the file is opened in a newer version of Excel. Learn more: https://go.microsoft.com/fwlink/?linkid=870924
Comment:
    add until 2 years</t>
      </text>
    </comment>
    <comment ref="G194" authorId="1" shapeId="0" xr:uid="{0B82DD7E-F413-4445-8804-43803D794F87}">
      <text>
        <r>
          <rPr>
            <b/>
            <sz val="9"/>
            <color indexed="81"/>
            <rFont val="Tahoma"/>
            <family val="2"/>
          </rPr>
          <t>Mary Rose Angeles:</t>
        </r>
        <r>
          <rPr>
            <sz val="9"/>
            <color indexed="81"/>
            <rFont val="Tahoma"/>
            <family val="2"/>
          </rPr>
          <t xml:space="preserve">
14days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tc={4A27687D-14FD-41FA-AA01-E9E2877F2825}</author>
    <author>tc={3FC4CAA3-A67A-4EBA-BE4D-8D25C50EE296}</author>
    <author>tc={2EE0CCBD-D5E6-47F7-89D9-9C9BF43BC42E}</author>
    <author>tc={CDFF6D61-1ED9-44CB-855B-D61F2C6B01B1}</author>
    <author>tc={DAB3A718-E818-4308-B7BF-72F5A51BF9A1}</author>
    <author>tc={A2467465-D395-4172-98A1-C493CCFBB847}</author>
    <author>tc={8B6601EE-F91E-4C82-A8F0-E573149138D6}</author>
    <author>tc={279222B5-0CBF-4193-9A49-9000A07CAE35}</author>
    <author>tc={906FC344-BD38-4ED3-9E50-EB7BC8B27955}</author>
    <author>tc={9DE376CF-C284-4F74-ADCA-6F855E1F2CDE}</author>
    <author>tc={D6F24C14-C75F-43BC-BF09-9CC620048694}</author>
    <author>tc={AC578493-EFC4-4557-9D72-17BCC240818F}</author>
    <author>tc={2DB6BB40-6216-4DBC-8C2D-9B475A4044B7}</author>
    <author>tc={17D49C1B-F026-41A0-9B60-31CA31B0B05F}</author>
    <author>tc={6DD0EDE2-0B5A-46AB-8C69-4C49ACE06E3C}</author>
    <author>tc={2D7AB790-89A0-4CB2-AC50-E90B1AB9F4C7}</author>
    <author>tc={2E41B9AE-2AD2-421E-80D0-924937D5ABD2}</author>
    <author>tc={8A23DD59-1823-4904-B392-A33D37ADCD68}</author>
    <author>tc={10DF93CD-23EC-4FFC-84CD-353D5A434FE3}</author>
    <author>tc={144B5FE3-7BFB-40E0-8C16-ED4665AF40AC}</author>
    <author>tc={AC21A1D3-CEB0-4B0C-8235-7C412A228A2C}</author>
    <author>tc={2F52DB74-298E-4DC8-8832-47B38710F6FB}</author>
    <author>tc={1E902718-9F2A-4F83-AAC5-D047A7314AAB}</author>
    <author>tc={406EAA8B-02CF-4A54-A8E2-12C4B446A266}</author>
    <author>tc={675C44C2-BF3A-4640-9117-8777581BD1DC}</author>
    <author>tc={5F4D4351-F1AE-42F9-855F-9479DD0FBA29}</author>
    <author>tc={D12F43B4-7CD6-4B12-9505-02FA82B8DE39}</author>
    <author>tc={53485C56-152F-470E-ACC5-3CD050C16454}</author>
    <author>tc={6B59BB62-C1BD-4275-85A0-2C739DB6B43C}</author>
    <author>tc={9064117B-F2FE-4900-95BB-E02B5C236A45}</author>
    <author>tc={20DD8483-98BD-4FC0-8C1C-B76C4E0E310E}</author>
    <author>tc={46717512-746B-4011-9B8F-43FC0EC6D94C}</author>
  </authors>
  <commentList>
    <comment ref="H6" authorId="0" shapeId="0" xr:uid="{4A27687D-14FD-41FA-AA01-E9E2877F2825}">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Q6" authorId="1" shapeId="0" xr:uid="{3FC4CAA3-A67A-4EBA-BE4D-8D25C50EE296}">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Z6" authorId="2" shapeId="0" xr:uid="{2EE0CCBD-D5E6-47F7-89D9-9C9BF43BC42E}">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I6" authorId="3" shapeId="0" xr:uid="{CDFF6D61-1ED9-44CB-855B-D61F2C6B01B1}">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R6" authorId="4" shapeId="0" xr:uid="{DAB3A718-E818-4308-B7BF-72F5A51BF9A1}">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BA6" authorId="5" shapeId="0" xr:uid="{A2467465-D395-4172-98A1-C493CCFBB847}">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22" authorId="6" shapeId="0" xr:uid="{8B6601EE-F91E-4C82-A8F0-E573149138D6}">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Q22" authorId="7" shapeId="0" xr:uid="{279222B5-0CBF-4193-9A49-9000A07CAE35}">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Z22" authorId="8" shapeId="0" xr:uid="{906FC344-BD38-4ED3-9E50-EB7BC8B27955}">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I22" authorId="9" shapeId="0" xr:uid="{9DE376CF-C284-4F74-ADCA-6F855E1F2CDE}">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R22" authorId="10" shapeId="0" xr:uid="{D6F24C14-C75F-43BC-BF09-9CC620048694}">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BA22" authorId="11" shapeId="0" xr:uid="{AC578493-EFC4-4557-9D72-17BCC240818F}">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39" authorId="12" shapeId="0" xr:uid="{2DB6BB40-6216-4DBC-8C2D-9B475A4044B7}">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Q39" authorId="13" shapeId="0" xr:uid="{17D49C1B-F026-41A0-9B60-31CA31B0B05F}">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Z39" authorId="14" shapeId="0" xr:uid="{6DD0EDE2-0B5A-46AB-8C69-4C49ACE06E3C}">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I39" authorId="15" shapeId="0" xr:uid="{2D7AB790-89A0-4CB2-AC50-E90B1AB9F4C7}">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R39" authorId="16" shapeId="0" xr:uid="{2E41B9AE-2AD2-421E-80D0-924937D5ABD2}">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BA39" authorId="17" shapeId="0" xr:uid="{8A23DD59-1823-4904-B392-A33D37ADCD68}">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55" authorId="18" shapeId="0" xr:uid="{10DF93CD-23EC-4FFC-84CD-353D5A434FE3}">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Q55" authorId="19" shapeId="0" xr:uid="{144B5FE3-7BFB-40E0-8C16-ED4665AF40AC}">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Z55" authorId="20" shapeId="0" xr:uid="{AC21A1D3-CEB0-4B0C-8235-7C412A228A2C}">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I55" authorId="21" shapeId="0" xr:uid="{2F52DB74-298E-4DC8-8832-47B38710F6FB}">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AR55" authorId="22" shapeId="0" xr:uid="{1E902718-9F2A-4F83-AAC5-D047A7314AAB}">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BA55" authorId="23" shapeId="0" xr:uid="{406EAA8B-02CF-4A54-A8E2-12C4B446A266}">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72" authorId="24" shapeId="0" xr:uid="{675C44C2-BF3A-4640-9117-8777581BD1DC}">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Q72" authorId="25" shapeId="0" xr:uid="{5F4D4351-F1AE-42F9-855F-9479DD0FBA29}">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Z72" authorId="26" shapeId="0" xr:uid="{D12F43B4-7CD6-4B12-9505-02FA82B8DE39}">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88" authorId="27" shapeId="0" xr:uid="{53485C56-152F-470E-ACC5-3CD050C16454}">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Q88" authorId="28" shapeId="0" xr:uid="{6B59BB62-C1BD-4275-85A0-2C739DB6B43C}">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Z88" authorId="29" shapeId="0" xr:uid="{9064117B-F2FE-4900-95BB-E02B5C236A45}">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105" authorId="30" shapeId="0" xr:uid="{20DD8483-98BD-4FC0-8C1C-B76C4E0E310E}">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 ref="H120" authorId="31" shapeId="0" xr:uid="{46717512-746B-4011-9B8F-43FC0EC6D94C}">
      <text>
        <t>[Threaded comment]
Your version of Excel allows you to read this threaded comment; however, any edits to it will get removed if the file is opened in a newer version of Excel. Learn more: https://go.microsoft.com/fwlink/?linkid=870924
Comment:
    in reference to Total with diabetes</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tc={C1DEB996-225E-434B-9B7F-078EA123A9BC}</author>
    <author>tc={D79B7DC5-076B-4409-BF4C-E1646DBFB613}</author>
  </authors>
  <commentList>
    <comment ref="B19" authorId="0" shapeId="0" xr:uid="{C1DEB996-225E-434B-9B7F-078EA123A9BC}">
      <text>
        <t>[Threaded comment]
Your version of Excel allows you to read this threaded comment; however, any edits to it will get removed if the file is opened in a newer version of Excel. Learn more: https://go.microsoft.com/fwlink/?linkid=870924
Comment:
    divide by age groups</t>
      </text>
    </comment>
    <comment ref="A35" authorId="1" shapeId="0" xr:uid="{D79B7DC5-076B-4409-BF4C-E1646DBFB613}">
      <text>
        <t>[Threaded comment]
Your version of Excel allows you to read this threaded comment; however, any edits to it will get removed if the file is opened in a newer version of Excel. Learn more: https://go.microsoft.com/fwlink/?linkid=870924
Comment:
    assumption no death</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Mary Rose Angeles</author>
    <author>tc={FB6E64C6-047D-49FD-B3B7-C72B6EC8D1ED}</author>
  </authors>
  <commentList>
    <comment ref="BB2" authorId="0" shapeId="0" xr:uid="{BB847C86-0666-45C5-9349-C52C0386CD0B}">
      <text>
        <r>
          <rPr>
            <b/>
            <sz val="9"/>
            <color indexed="81"/>
            <rFont val="Tahoma"/>
            <family val="2"/>
          </rPr>
          <t>Mary Rose Angeles:</t>
        </r>
        <r>
          <rPr>
            <sz val="9"/>
            <color indexed="81"/>
            <rFont val="Tahoma"/>
            <family val="2"/>
          </rPr>
          <t xml:space="preserve">
we used median as the distribution of the data is skewed to the right (ref)</t>
        </r>
      </text>
    </comment>
    <comment ref="BC2" authorId="0" shapeId="0" xr:uid="{F91088BA-A121-4ACA-99E6-549EE0324091}">
      <text>
        <r>
          <rPr>
            <b/>
            <sz val="9"/>
            <color indexed="81"/>
            <rFont val="Tahoma"/>
            <family val="2"/>
          </rPr>
          <t>Mary Rose Angeles:</t>
        </r>
        <r>
          <rPr>
            <sz val="9"/>
            <color indexed="81"/>
            <rFont val="Tahoma"/>
            <family val="2"/>
          </rPr>
          <t xml:space="preserve">
we used median as the distribution of the data is skewed to the right (ref)</t>
        </r>
      </text>
    </comment>
    <comment ref="A8" authorId="0" shapeId="0" xr:uid="{B8CDC8D5-E47C-43C6-8D7C-C1054CF56BA0}">
      <text>
        <r>
          <rPr>
            <b/>
            <sz val="9"/>
            <color indexed="81"/>
            <rFont val="Tahoma"/>
            <family val="2"/>
          </rPr>
          <t>Mary Rose Angeles:</t>
        </r>
        <r>
          <rPr>
            <sz val="9"/>
            <color indexed="81"/>
            <rFont val="Tahoma"/>
            <family val="2"/>
          </rPr>
          <t xml:space="preserve">
Total infections minus (ward with death + ICU wth death)</t>
        </r>
      </text>
    </comment>
    <comment ref="N9" authorId="0" shapeId="0" xr:uid="{1007FC1D-3DA6-4D34-971D-E850FDEB9600}">
      <text>
        <r>
          <rPr>
            <b/>
            <sz val="9"/>
            <color indexed="81"/>
            <rFont val="Tahoma"/>
            <family val="2"/>
          </rPr>
          <t>Mary Rose Angeles:</t>
        </r>
        <r>
          <rPr>
            <sz val="9"/>
            <color indexed="81"/>
            <rFont val="Tahoma"/>
            <family val="2"/>
          </rPr>
          <t xml:space="preserve">
Total infections minus (ward with death + ICU wth death)</t>
        </r>
      </text>
    </comment>
    <comment ref="A20" authorId="0" shapeId="0" xr:uid="{67CB58E3-79C8-420C-908D-752B226F9088}">
      <text>
        <r>
          <rPr>
            <b/>
            <sz val="9"/>
            <color indexed="81"/>
            <rFont val="Tahoma"/>
            <family val="2"/>
          </rPr>
          <t>Mary Rose Angeles:</t>
        </r>
        <r>
          <rPr>
            <sz val="9"/>
            <color indexed="81"/>
            <rFont val="Tahoma"/>
            <family val="2"/>
          </rPr>
          <t xml:space="preserve">
Ward total - Ward death</t>
        </r>
      </text>
    </comment>
    <comment ref="Z20" authorId="0" shapeId="0" xr:uid="{84493E5A-4483-4256-BE8A-08C295FA8211}">
      <text>
        <r>
          <rPr>
            <b/>
            <sz val="9"/>
            <color indexed="81"/>
            <rFont val="Tahoma"/>
            <family val="2"/>
          </rPr>
          <t>Mary Rose Angeles:</t>
        </r>
        <r>
          <rPr>
            <sz val="9"/>
            <color indexed="81"/>
            <rFont val="Tahoma"/>
            <family val="2"/>
          </rPr>
          <t xml:space="preserve">
Ward total - Ward death</t>
        </r>
      </text>
    </comment>
    <comment ref="AL20" authorId="0" shapeId="0" xr:uid="{1C30BD97-7CE5-4BB7-A419-0D807EF56437}">
      <text>
        <r>
          <rPr>
            <b/>
            <sz val="9"/>
            <color indexed="81"/>
            <rFont val="Tahoma"/>
            <family val="2"/>
          </rPr>
          <t>Mary Rose Angeles:</t>
        </r>
        <r>
          <rPr>
            <sz val="9"/>
            <color indexed="81"/>
            <rFont val="Tahoma"/>
            <family val="2"/>
          </rPr>
          <t xml:space="preserve">
Ward total - Ward death</t>
        </r>
      </text>
    </comment>
    <comment ref="A23" authorId="0" shapeId="0" xr:uid="{D7989980-E157-4583-B5B0-7534B9B7ABAC}">
      <text>
        <r>
          <rPr>
            <b/>
            <sz val="9"/>
            <color indexed="81"/>
            <rFont val="Tahoma"/>
            <family val="2"/>
          </rPr>
          <t>Mary Rose Angeles:</t>
        </r>
        <r>
          <rPr>
            <sz val="9"/>
            <color indexed="81"/>
            <rFont val="Tahoma"/>
            <family val="2"/>
          </rPr>
          <t xml:space="preserve">
ICU admission with death - ICU death</t>
        </r>
      </text>
    </comment>
    <comment ref="Z23" authorId="0" shapeId="0" xr:uid="{7945CEAB-C4CB-4FB6-BCEF-E94DA1A7E6D1}">
      <text>
        <r>
          <rPr>
            <b/>
            <sz val="9"/>
            <color indexed="81"/>
            <rFont val="Tahoma"/>
            <family val="2"/>
          </rPr>
          <t>Mary Rose Angeles:</t>
        </r>
        <r>
          <rPr>
            <sz val="9"/>
            <color indexed="81"/>
            <rFont val="Tahoma"/>
            <family val="2"/>
          </rPr>
          <t xml:space="preserve">
ICU admission with death - ICU death</t>
        </r>
      </text>
    </comment>
    <comment ref="AL23" authorId="0" shapeId="0" xr:uid="{5FD25527-468A-409B-AA6B-C3B7EA71DC59}">
      <text>
        <r>
          <rPr>
            <b/>
            <sz val="9"/>
            <color indexed="81"/>
            <rFont val="Tahoma"/>
            <family val="2"/>
          </rPr>
          <t>Mary Rose Angeles:</t>
        </r>
        <r>
          <rPr>
            <sz val="9"/>
            <color indexed="81"/>
            <rFont val="Tahoma"/>
            <family val="2"/>
          </rPr>
          <t xml:space="preserve">
ICU admission with death - ICU death</t>
        </r>
      </text>
    </comment>
    <comment ref="N25" authorId="0" shapeId="0" xr:uid="{3DF57D28-1CE0-414F-9C02-67C7D4F067A5}">
      <text>
        <r>
          <rPr>
            <b/>
            <sz val="9"/>
            <color indexed="81"/>
            <rFont val="Tahoma"/>
            <family val="2"/>
          </rPr>
          <t>Mary Rose Angeles:</t>
        </r>
        <r>
          <rPr>
            <sz val="9"/>
            <color indexed="81"/>
            <rFont val="Tahoma"/>
            <family val="2"/>
          </rPr>
          <t xml:space="preserve">
Ward total - Ward death</t>
        </r>
      </text>
    </comment>
    <comment ref="A26" authorId="0" shapeId="0" xr:uid="{C7A67242-2237-4B75-94F3-A7C484CA0B38}">
      <text>
        <r>
          <rPr>
            <b/>
            <sz val="9"/>
            <color indexed="81"/>
            <rFont val="Tahoma"/>
            <family val="2"/>
          </rPr>
          <t>Mary Rose Angeles:</t>
        </r>
        <r>
          <rPr>
            <sz val="9"/>
            <color indexed="81"/>
            <rFont val="Tahoma"/>
            <family val="2"/>
          </rPr>
          <t xml:space="preserve">
Total death - ICU death</t>
        </r>
      </text>
    </comment>
    <comment ref="Z26" authorId="0" shapeId="0" xr:uid="{C8A4EB47-11AD-4E50-929A-2ADBD28171BB}">
      <text>
        <r>
          <rPr>
            <b/>
            <sz val="9"/>
            <color indexed="81"/>
            <rFont val="Tahoma"/>
            <family val="2"/>
          </rPr>
          <t>Mary Rose Angeles:</t>
        </r>
        <r>
          <rPr>
            <sz val="9"/>
            <color indexed="81"/>
            <rFont val="Tahoma"/>
            <family val="2"/>
          </rPr>
          <t xml:space="preserve">
Total death - ICU death</t>
        </r>
      </text>
    </comment>
    <comment ref="AL26" authorId="0" shapeId="0" xr:uid="{CA6BE473-F38C-40F8-A3F1-7AAB7CB50FA4}">
      <text>
        <r>
          <rPr>
            <b/>
            <sz val="9"/>
            <color indexed="81"/>
            <rFont val="Tahoma"/>
            <family val="2"/>
          </rPr>
          <t>Mary Rose Angeles:</t>
        </r>
        <r>
          <rPr>
            <sz val="9"/>
            <color indexed="81"/>
            <rFont val="Tahoma"/>
            <family val="2"/>
          </rPr>
          <t xml:space="preserve">
Total death - ICU death</t>
        </r>
      </text>
    </comment>
    <comment ref="BE28" authorId="0" shapeId="0" xr:uid="{36402798-8BE2-42CB-A6B7-12E435D5B1EB}">
      <text>
        <r>
          <rPr>
            <b/>
            <sz val="9"/>
            <color indexed="81"/>
            <rFont val="Tahoma"/>
            <family val="2"/>
          </rPr>
          <t>Mary Rose Angeles:</t>
        </r>
        <r>
          <rPr>
            <sz val="9"/>
            <color indexed="81"/>
            <rFont val="Tahoma"/>
            <family val="2"/>
          </rPr>
          <t xml:space="preserve">
assumption that this is &lt;16</t>
        </r>
      </text>
    </comment>
    <comment ref="A29" authorId="0" shapeId="0" xr:uid="{AAC524D0-6AEB-48C7-83FD-E4D1B1A8F073}">
      <text>
        <r>
          <rPr>
            <b/>
            <sz val="9"/>
            <color indexed="81"/>
            <rFont val="Tahoma"/>
            <family val="2"/>
          </rPr>
          <t>Mary Rose Angeles:</t>
        </r>
        <r>
          <rPr>
            <sz val="9"/>
            <color indexed="81"/>
            <rFont val="Tahoma"/>
            <family val="2"/>
          </rPr>
          <t xml:space="preserve">
ICU admission X the probability of dying</t>
        </r>
      </text>
    </comment>
    <comment ref="N29" authorId="0" shapeId="0" xr:uid="{BF598463-2437-46C9-BBD5-DF4A67CF2E71}">
      <text>
        <r>
          <rPr>
            <b/>
            <sz val="9"/>
            <color indexed="81"/>
            <rFont val="Tahoma"/>
            <family val="2"/>
          </rPr>
          <t>Mary Rose Angeles:</t>
        </r>
        <r>
          <rPr>
            <sz val="9"/>
            <color indexed="81"/>
            <rFont val="Tahoma"/>
            <family val="2"/>
          </rPr>
          <t xml:space="preserve">
ICU admission with death - ICU death</t>
        </r>
      </text>
    </comment>
    <comment ref="Z29" authorId="0" shapeId="0" xr:uid="{5FC13D6C-D63D-46C3-AB0D-EA912E901A38}">
      <text>
        <r>
          <rPr>
            <b/>
            <sz val="9"/>
            <color indexed="81"/>
            <rFont val="Tahoma"/>
            <family val="2"/>
          </rPr>
          <t>Mary Rose Angeles:</t>
        </r>
        <r>
          <rPr>
            <sz val="9"/>
            <color indexed="81"/>
            <rFont val="Tahoma"/>
            <family val="2"/>
          </rPr>
          <t xml:space="preserve">
ICU admission X the probability of dying</t>
        </r>
      </text>
    </comment>
    <comment ref="AL29" authorId="0" shapeId="0" xr:uid="{B2FF043F-827E-4AC1-BEEA-D5ACEE3583AE}">
      <text>
        <r>
          <rPr>
            <b/>
            <sz val="9"/>
            <color indexed="81"/>
            <rFont val="Tahoma"/>
            <family val="2"/>
          </rPr>
          <t>Mary Rose Angeles:</t>
        </r>
        <r>
          <rPr>
            <sz val="9"/>
            <color indexed="81"/>
            <rFont val="Tahoma"/>
            <family val="2"/>
          </rPr>
          <t xml:space="preserve">
ICU admission X the probability of dying</t>
        </r>
      </text>
    </comment>
    <comment ref="BE29" authorId="0" shapeId="0" xr:uid="{731B51FC-8408-4164-A54A-89144543B06F}">
      <text>
        <r>
          <rPr>
            <b/>
            <sz val="9"/>
            <color indexed="81"/>
            <rFont val="Tahoma"/>
            <family val="2"/>
          </rPr>
          <t>Mary Rose Angeles:</t>
        </r>
        <r>
          <rPr>
            <sz val="9"/>
            <color indexed="81"/>
            <rFont val="Tahoma"/>
            <family val="2"/>
          </rPr>
          <t xml:space="preserve">
assume that this is under 16</t>
        </r>
      </text>
    </comment>
    <comment ref="N33" authorId="0" shapeId="0" xr:uid="{EDBB62AD-ACFD-4917-9AA0-5A035D76D919}">
      <text>
        <r>
          <rPr>
            <b/>
            <sz val="9"/>
            <color indexed="81"/>
            <rFont val="Tahoma"/>
            <family val="2"/>
          </rPr>
          <t>Mary Rose Angeles:</t>
        </r>
        <r>
          <rPr>
            <sz val="9"/>
            <color indexed="81"/>
            <rFont val="Tahoma"/>
            <family val="2"/>
          </rPr>
          <t xml:space="preserve">
Total death - ICU death</t>
        </r>
      </text>
    </comment>
    <comment ref="BF36" authorId="0" shapeId="0" xr:uid="{BC211DB1-A833-4D07-B1E8-422D7C9F584A}">
      <text>
        <r>
          <rPr>
            <b/>
            <sz val="9"/>
            <color indexed="81"/>
            <rFont val="Tahoma"/>
            <family val="2"/>
          </rPr>
          <t>Mary Rose Angeles:</t>
        </r>
        <r>
          <rPr>
            <sz val="9"/>
            <color indexed="81"/>
            <rFont val="Tahoma"/>
            <family val="2"/>
          </rPr>
          <t xml:space="preserve">
Australia on Tuesday also recorded its 910th coronavirus death – the first since 19 October. The 80-year-old man contracted Covid-19 overseas and tested positive on day five of hotel quarantine in Queensland, before being transferred on 23 March to Prince Charles hospital, where he subsequently died (total number of death since 11April2021); the new case (1) was deducted </t>
        </r>
      </text>
    </comment>
    <comment ref="N37" authorId="0" shapeId="0" xr:uid="{D7F81072-661F-4FB5-B946-8C704D8639FA}">
      <text>
        <r>
          <rPr>
            <b/>
            <sz val="9"/>
            <color indexed="81"/>
            <rFont val="Tahoma"/>
            <family val="2"/>
          </rPr>
          <t>Mary Rose Angeles:</t>
        </r>
        <r>
          <rPr>
            <sz val="9"/>
            <color indexed="81"/>
            <rFont val="Tahoma"/>
            <family val="2"/>
          </rPr>
          <t xml:space="preserve">
ICU admission X the probability of dying</t>
        </r>
      </text>
    </comment>
    <comment ref="R37" authorId="1" shapeId="0" xr:uid="{FB6E64C6-047D-49FD-B3B7-C72B6EC8D1ED}">
      <text>
        <t>[Threaded comment]
Your version of Excel allows you to read this threaded comment; however, any edits to it will get removed if the file is opened in a newer version of Excel. Learn more: https://go.microsoft.com/fwlink/?linkid=870924
Comment:
    forced as it is giving me negative value, and please note that the probability was generated from webplot website and therefore estimates are not exact.</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4" authorId="0" shapeId="0" xr:uid="{00000000-0006-0000-0800-000001000000}">
      <text>
        <r>
          <rPr>
            <sz val="8"/>
            <color indexed="8"/>
            <rFont val="Arial"/>
            <family val="2"/>
          </rPr>
          <t>lx – number of persons surviving to exact age x.</t>
        </r>
      </text>
    </comment>
    <comment ref="C4" authorId="0" shapeId="0" xr:uid="{00000000-0006-0000-0800-000002000000}">
      <text>
        <r>
          <rPr>
            <sz val="8"/>
            <color indexed="8"/>
            <rFont val="Arial"/>
            <family val="2"/>
          </rPr>
          <t>qx – proportion of persons dying between exact age x and exact age x+1.</t>
        </r>
      </text>
    </comment>
    <comment ref="D4" authorId="0" shapeId="0" xr:uid="{00000000-0006-0000-0800-000003000000}">
      <text>
        <r>
          <rPr>
            <sz val="8"/>
            <color indexed="8"/>
            <rFont val="Arial"/>
            <family val="2"/>
          </rPr>
          <t>Lx – number of person years lived within the age interval x to x+1.</t>
        </r>
      </text>
    </comment>
    <comment ref="E4" authorId="0" shapeId="0" xr:uid="{00000000-0006-0000-0800-000004000000}">
      <text>
        <r>
          <rPr>
            <sz val="8"/>
            <color indexed="8"/>
            <rFont val="Arial"/>
            <family val="2"/>
          </rPr>
          <t>ex – expectation of life at exact age x.</t>
        </r>
      </text>
    </comment>
    <comment ref="G4" authorId="0" shapeId="0" xr:uid="{00000000-0006-0000-0800-000005000000}">
      <text>
        <r>
          <rPr>
            <sz val="8"/>
            <color indexed="8"/>
            <rFont val="Arial"/>
            <family val="2"/>
          </rPr>
          <t>lx – number of persons surviving to exact age x.</t>
        </r>
      </text>
    </comment>
    <comment ref="H4" authorId="0" shapeId="0" xr:uid="{00000000-0006-0000-0800-000006000000}">
      <text>
        <r>
          <rPr>
            <sz val="8"/>
            <color indexed="8"/>
            <rFont val="Arial"/>
            <family val="2"/>
          </rPr>
          <t>qx – proportion of persons dying between exact age x and exact age x+1.</t>
        </r>
      </text>
    </comment>
    <comment ref="I4" authorId="0" shapeId="0" xr:uid="{00000000-0006-0000-0800-000007000000}">
      <text>
        <r>
          <rPr>
            <sz val="8"/>
            <color indexed="8"/>
            <rFont val="Arial"/>
            <family val="2"/>
          </rPr>
          <t>Lx – number of person years lived within the age interval x to x+1.</t>
        </r>
      </text>
    </comment>
    <comment ref="J4" authorId="0" shapeId="0" xr:uid="{00000000-0006-0000-0800-000008000000}">
      <text>
        <r>
          <rPr>
            <sz val="8"/>
            <color indexed="8"/>
            <rFont val="Arial"/>
            <family val="2"/>
          </rPr>
          <t>ex – expectation of life at exact age x.</t>
        </r>
      </text>
    </comment>
    <comment ref="O5" authorId="0" shapeId="0" xr:uid="{00000000-0006-0000-0800-000009000000}">
      <text>
        <r>
          <rPr>
            <sz val="8"/>
            <color indexed="8"/>
            <rFont val="Arial"/>
            <family val="2"/>
          </rPr>
          <t>Includes Other Territories – see Explanatory Note 2.</t>
        </r>
      </text>
    </comment>
    <comment ref="D106" authorId="0" shapeId="0" xr:uid="{00000000-0006-0000-0800-00000A000000}">
      <text>
        <r>
          <rPr>
            <sz val="8"/>
            <color indexed="8"/>
            <rFont val="Arial"/>
            <family val="2"/>
          </rPr>
          <t xml:space="preserve">
At age 100, L100+ is shown.</t>
        </r>
      </text>
    </comment>
    <comment ref="I106" authorId="0" shapeId="0" xr:uid="{00000000-0006-0000-0800-00000B000000}">
      <text>
        <r>
          <rPr>
            <sz val="8"/>
            <color indexed="8"/>
            <rFont val="Arial"/>
            <family val="2"/>
          </rPr>
          <t xml:space="preserve">
At age 100, L100+ is shown.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Mary Rose Angeles</author>
  </authors>
  <commentList>
    <comment ref="B13" authorId="0" shapeId="0" xr:uid="{00000000-0006-0000-0700-000001000000}">
      <text>
        <r>
          <rPr>
            <b/>
            <sz val="9"/>
            <color indexed="81"/>
            <rFont val="Tahoma"/>
            <family val="2"/>
          </rPr>
          <t>Mary Rose Angeles:</t>
        </r>
        <r>
          <rPr>
            <sz val="9"/>
            <color indexed="81"/>
            <rFont val="Tahoma"/>
            <family val="2"/>
          </rPr>
          <t xml:space="preserve">
Australia on Tuesday also recorded its 910th coronavirus death – the first since 19 October. The 80-year-old man contracted Covid-19 overseas and tested positive on day five of hotel quarantine in Queensland, before being transferred on 23 March to Prince Charles hospital, where he subsequently died (total number of death since 11April2021); the new case (1) was deducted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Mary Rose Angeles</author>
    <author>tc={431B1436-AC9B-4D0C-B198-EA1C5CD649B1}</author>
  </authors>
  <commentList>
    <comment ref="F21" authorId="0" shapeId="0" xr:uid="{00000000-0006-0000-0600-000001000000}">
      <text>
        <r>
          <rPr>
            <b/>
            <sz val="9"/>
            <color indexed="81"/>
            <rFont val="Tahoma"/>
            <family val="2"/>
          </rPr>
          <t>Mary Rose Angeles:</t>
        </r>
        <r>
          <rPr>
            <sz val="9"/>
            <color indexed="81"/>
            <rFont val="Tahoma"/>
            <family val="2"/>
          </rPr>
          <t xml:space="preserve">
The last reporting period with reports including 2020 hospital caes</t>
        </r>
      </text>
    </comment>
    <comment ref="D24" authorId="1" shapeId="0" xr:uid="{00000000-0006-0000-0600-000002000000}">
      <text>
        <t>[Threaded comment]
Your version of Excel allows you to read this threaded comment; however, any edits to it will get removed if the file is opened in a newer version of Excel. Learn more: https://go.microsoft.com/fwlink/?linkid=870924
Comment:
    Confirmed with CDI and this includes ICU</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tc={F298F063-A273-40D0-83E0-D62261E5F063}</author>
    <author>Mary Rose Angeles</author>
    <author>tc={D11E6648-5444-4804-AFE8-47E1266DEA16}</author>
  </authors>
  <commentList>
    <comment ref="A6"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debates whether covid induced diabetes</t>
      </text>
    </comment>
    <comment ref="C6" authorId="1" shapeId="0" xr:uid="{00000000-0006-0000-0400-000002000000}">
      <text>
        <r>
          <rPr>
            <b/>
            <sz val="9"/>
            <color indexed="81"/>
            <rFont val="Tahoma"/>
            <family val="2"/>
          </rPr>
          <t>Mary Rose Angeles:</t>
        </r>
        <r>
          <rPr>
            <sz val="9"/>
            <color indexed="81"/>
            <rFont val="Tahoma"/>
            <family val="2"/>
          </rPr>
          <t xml:space="preserve">
diagnosed after discharge</t>
        </r>
      </text>
    </comment>
    <comment ref="G7" authorId="2" shapeId="0" xr:uid="{00000000-0006-0000-0400-000003000000}">
      <text>
        <t>[Threaded comment]
Your version of Excel allows you to read this threaded comment; however, any edits to it will get removed if the file is opened in a newer version of Excel. Learn more: https://go.microsoft.com/fwlink/?linkid=870924
Comment:
    following six months</t>
      </text>
    </comment>
    <comment ref="J7" authorId="1" shapeId="0" xr:uid="{00000000-0006-0000-0400-000004000000}">
      <text>
        <r>
          <rPr>
            <b/>
            <sz val="9"/>
            <color indexed="81"/>
            <rFont val="Tahoma"/>
            <family val="2"/>
          </rPr>
          <t>Mary Rose Angeles:</t>
        </r>
        <r>
          <rPr>
            <sz val="9"/>
            <color indexed="81"/>
            <rFont val="Tahoma"/>
            <family val="2"/>
          </rPr>
          <t xml:space="preserve">
all patients regardliess of hospitalisation status</t>
        </r>
      </text>
    </comment>
    <comment ref="K10" authorId="1" shapeId="0" xr:uid="{0A13739C-4808-43B2-AE83-9F06363602F7}">
      <text>
        <r>
          <rPr>
            <b/>
            <sz val="9"/>
            <color indexed="81"/>
            <rFont val="Tahoma"/>
            <family val="2"/>
          </rPr>
          <t>Mary Rose Angeles:</t>
        </r>
        <r>
          <rPr>
            <sz val="9"/>
            <color indexed="81"/>
            <rFont val="Tahoma"/>
            <family val="2"/>
          </rPr>
          <t xml:space="preserve">
Assumption: this is applied only to 60+ age group (both Aus Cases and Doherty data only presented 60+ age group and could not extract 65+ age patients)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tc={6A3E1EDA-063E-4BAE-AC09-FE9771F9EA39}</author>
    <author>Mary Rose Angeles</author>
    <author>tc={99BEC2D8-6958-4BEB-A379-C77D205EA017}</author>
    <author>tc={5CE2C537-5492-4CFC-BE19-D8114F103593}</author>
    <author>tc={14639197-D088-4C7E-BCE4-088A4DA29072}</author>
  </authors>
  <commentList>
    <comment ref="B14" authorId="0" shapeId="0" xr:uid="{6A3E1EDA-063E-4BAE-AC09-FE9771F9EA39}">
      <text>
        <t>[Threaded comment]
Your version of Excel allows you to read this threaded comment; however, any edits to it will get removed if the file is opened in a newer version of Excel. Learn more: https://go.microsoft.com/fwlink/?linkid=870924
Comment:
    changed 80-90 to 80-89</t>
      </text>
    </comment>
    <comment ref="A22" authorId="1" shapeId="0" xr:uid="{EEFE6453-7C47-4DD1-8A33-506A6B55DB89}">
      <text>
        <r>
          <rPr>
            <b/>
            <sz val="9"/>
            <color indexed="81"/>
            <rFont val="Tahoma"/>
            <family val="2"/>
          </rPr>
          <t>Mary Rose Angeles:</t>
        </r>
        <r>
          <rPr>
            <sz val="9"/>
            <color indexed="81"/>
            <rFont val="Tahoma"/>
            <family val="2"/>
          </rPr>
          <t xml:space="preserve">
The same both for vaccinated and not
</t>
        </r>
      </text>
    </comment>
    <comment ref="A24" authorId="1" shapeId="0" xr:uid="{A358EBC4-A993-4C7B-895F-28D1B1D7D55C}">
      <text>
        <r>
          <rPr>
            <b/>
            <sz val="9"/>
            <color indexed="81"/>
            <rFont val="Tahoma"/>
            <family val="2"/>
          </rPr>
          <t>Mary Rose Angeles:</t>
        </r>
        <r>
          <rPr>
            <sz val="9"/>
            <color indexed="81"/>
            <rFont val="Tahoma"/>
            <family val="2"/>
          </rPr>
          <t xml:space="preserve">
perm others </t>
        </r>
      </text>
    </comment>
    <comment ref="A25" authorId="1" shapeId="0" xr:uid="{1C3FE003-212E-46E1-85D9-6C0DDE8D9A93}">
      <text>
        <r>
          <rPr>
            <b/>
            <sz val="9"/>
            <color indexed="81"/>
            <rFont val="Tahoma"/>
            <family val="2"/>
          </rPr>
          <t>Mary Rose Angeles:</t>
        </r>
        <r>
          <rPr>
            <sz val="9"/>
            <color indexed="81"/>
            <rFont val="Tahoma"/>
            <family val="2"/>
          </rPr>
          <t xml:space="preserve">
Diabetes</t>
        </r>
      </text>
    </comment>
    <comment ref="A34" authorId="2" shapeId="0" xr:uid="{99BEC2D8-6958-4BEB-A379-C77D205EA017}">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1" shapeId="0" xr:uid="{1E9C6702-F148-499A-B4AE-8CE7A292EEC9}">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3" shapeId="0" xr:uid="{5CE2C537-5492-4CFC-BE19-D8114F103593}">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AY74" authorId="1" shapeId="0" xr:uid="{01D131C0-2E3E-4A23-BE15-DDFEB1D424CF}">
      <text>
        <r>
          <rPr>
            <b/>
            <sz val="9"/>
            <color indexed="81"/>
            <rFont val="Tahoma"/>
            <family val="2"/>
          </rPr>
          <t>Mary Rose Angeles:</t>
        </r>
        <r>
          <rPr>
            <sz val="9"/>
            <color indexed="81"/>
            <rFont val="Tahoma"/>
            <family val="2"/>
          </rPr>
          <t xml:space="preserve">
Incidence withouth death</t>
        </r>
      </text>
    </comment>
    <comment ref="BN74" authorId="1" shapeId="0" xr:uid="{E85237E0-BE04-450B-AC0F-697E146B0410}">
      <text>
        <r>
          <rPr>
            <b/>
            <sz val="9"/>
            <color indexed="81"/>
            <rFont val="Tahoma"/>
            <family val="2"/>
          </rPr>
          <t>Mary Rose Angeles:</t>
        </r>
        <r>
          <rPr>
            <sz val="9"/>
            <color indexed="81"/>
            <rFont val="Tahoma"/>
            <family val="2"/>
          </rPr>
          <t xml:space="preserve">
Incidence withouth death</t>
        </r>
      </text>
    </comment>
    <comment ref="CC74" authorId="1" shapeId="0" xr:uid="{FD1BCA3A-94F5-43A3-AC27-D409C66A0EF9}">
      <text>
        <r>
          <rPr>
            <b/>
            <sz val="9"/>
            <color indexed="81"/>
            <rFont val="Tahoma"/>
            <family val="2"/>
          </rPr>
          <t>Mary Rose Angeles:</t>
        </r>
        <r>
          <rPr>
            <sz val="9"/>
            <color indexed="81"/>
            <rFont val="Tahoma"/>
            <family val="2"/>
          </rPr>
          <t xml:space="preserve">
Incidence withouth death</t>
        </r>
      </text>
    </comment>
    <comment ref="CR74" authorId="1" shapeId="0" xr:uid="{E4517EB3-F0D8-4405-81EE-108CB562D2B3}">
      <text>
        <r>
          <rPr>
            <b/>
            <sz val="9"/>
            <color indexed="81"/>
            <rFont val="Tahoma"/>
            <family val="2"/>
          </rPr>
          <t>Mary Rose Angeles:</t>
        </r>
        <r>
          <rPr>
            <sz val="9"/>
            <color indexed="81"/>
            <rFont val="Tahoma"/>
            <family val="2"/>
          </rPr>
          <t xml:space="preserve">
Incidence withouth death</t>
        </r>
      </text>
    </comment>
    <comment ref="B78" authorId="1" shapeId="0" xr:uid="{14B36663-7A03-46DF-8CD1-F0BE7F1670AC}">
      <text>
        <r>
          <rPr>
            <b/>
            <sz val="9"/>
            <color indexed="81"/>
            <rFont val="Tahoma"/>
            <family val="2"/>
          </rPr>
          <t>Mary Rose Angeles:</t>
        </r>
        <r>
          <rPr>
            <sz val="9"/>
            <color indexed="81"/>
            <rFont val="Tahoma"/>
            <family val="2"/>
          </rPr>
          <t xml:space="preserve">
beginning of week 3</t>
        </r>
      </text>
    </comment>
    <comment ref="L78" authorId="1" shapeId="0" xr:uid="{483DE7BA-E814-4BB1-AF56-34921A3978D9}">
      <text>
        <r>
          <rPr>
            <b/>
            <sz val="9"/>
            <color indexed="81"/>
            <rFont val="Tahoma"/>
            <family val="2"/>
          </rPr>
          <t>Mary Rose Angeles:</t>
        </r>
        <r>
          <rPr>
            <sz val="9"/>
            <color indexed="81"/>
            <rFont val="Tahoma"/>
            <family val="2"/>
          </rPr>
          <t xml:space="preserve">
PICS
</t>
        </r>
      </text>
    </comment>
    <comment ref="P78" authorId="1" shapeId="0" xr:uid="{A0A8CD4A-41DB-415F-849E-AE484EF37EEE}">
      <text>
        <r>
          <rPr>
            <b/>
            <sz val="9"/>
            <color indexed="81"/>
            <rFont val="Tahoma"/>
            <family val="2"/>
          </rPr>
          <t>Mary Rose Angeles:</t>
        </r>
        <r>
          <rPr>
            <sz val="9"/>
            <color indexed="81"/>
            <rFont val="Tahoma"/>
            <family val="2"/>
          </rPr>
          <t xml:space="preserve">
PICS
</t>
        </r>
      </text>
    </comment>
    <comment ref="T78" authorId="1" shapeId="0" xr:uid="{4D47398B-FB2D-4FCC-99D6-F2D6CCDE94DC}">
      <text>
        <r>
          <rPr>
            <b/>
            <sz val="9"/>
            <color indexed="81"/>
            <rFont val="Tahoma"/>
            <family val="2"/>
          </rPr>
          <t>Mary Rose Angeles:</t>
        </r>
        <r>
          <rPr>
            <sz val="9"/>
            <color indexed="81"/>
            <rFont val="Tahoma"/>
            <family val="2"/>
          </rPr>
          <t xml:space="preserve">
PICS
</t>
        </r>
      </text>
    </comment>
    <comment ref="X78" authorId="1" shapeId="0" xr:uid="{A28869B2-330F-42D1-8D54-E74F7BB0D278}">
      <text>
        <r>
          <rPr>
            <b/>
            <sz val="9"/>
            <color indexed="81"/>
            <rFont val="Tahoma"/>
            <family val="2"/>
          </rPr>
          <t>Mary Rose Angeles:</t>
        </r>
        <r>
          <rPr>
            <sz val="9"/>
            <color indexed="81"/>
            <rFont val="Tahoma"/>
            <family val="2"/>
          </rPr>
          <t xml:space="preserve">
PICS
</t>
        </r>
      </text>
    </comment>
    <comment ref="AB78" authorId="1" shapeId="0" xr:uid="{FF38509D-86EA-4FF5-977D-D90BF67A93E7}">
      <text>
        <r>
          <rPr>
            <b/>
            <sz val="9"/>
            <color indexed="81"/>
            <rFont val="Tahoma"/>
            <family val="2"/>
          </rPr>
          <t>Mary Rose Angeles:</t>
        </r>
        <r>
          <rPr>
            <sz val="9"/>
            <color indexed="81"/>
            <rFont val="Tahoma"/>
            <family val="2"/>
          </rPr>
          <t xml:space="preserve">
PICS
</t>
        </r>
      </text>
    </comment>
    <comment ref="AF78" authorId="1" shapeId="0" xr:uid="{E5C6C3A1-9573-44BE-9EC9-9BE9DE2793FD}">
      <text>
        <r>
          <rPr>
            <b/>
            <sz val="9"/>
            <color indexed="81"/>
            <rFont val="Tahoma"/>
            <family val="2"/>
          </rPr>
          <t>Mary Rose Angeles:</t>
        </r>
        <r>
          <rPr>
            <sz val="9"/>
            <color indexed="81"/>
            <rFont val="Tahoma"/>
            <family val="2"/>
          </rPr>
          <t xml:space="preserve">
PICS
</t>
        </r>
      </text>
    </comment>
    <comment ref="AJ78" authorId="1" shapeId="0" xr:uid="{1E10ECD8-CD18-48AC-A65B-182D17B9EE64}">
      <text>
        <r>
          <rPr>
            <b/>
            <sz val="9"/>
            <color indexed="81"/>
            <rFont val="Tahoma"/>
            <family val="2"/>
          </rPr>
          <t>Mary Rose Angeles:</t>
        </r>
        <r>
          <rPr>
            <sz val="9"/>
            <color indexed="81"/>
            <rFont val="Tahoma"/>
            <family val="2"/>
          </rPr>
          <t xml:space="preserve">
PICS
</t>
        </r>
      </text>
    </comment>
    <comment ref="AN78" authorId="1" shapeId="0" xr:uid="{D693F80A-D45D-40EC-890A-B988162267BB}">
      <text>
        <r>
          <rPr>
            <b/>
            <sz val="9"/>
            <color indexed="81"/>
            <rFont val="Tahoma"/>
            <family val="2"/>
          </rPr>
          <t>Mary Rose Angeles:</t>
        </r>
        <r>
          <rPr>
            <sz val="9"/>
            <color indexed="81"/>
            <rFont val="Tahoma"/>
            <family val="2"/>
          </rPr>
          <t xml:space="preserve">
PICS
</t>
        </r>
      </text>
    </comment>
    <comment ref="L95" authorId="1" shapeId="0" xr:uid="{77039727-DAC7-4F9B-B6BB-4148A3366852}">
      <text>
        <r>
          <rPr>
            <b/>
            <sz val="9"/>
            <color indexed="81"/>
            <rFont val="Tahoma"/>
            <family val="2"/>
          </rPr>
          <t>Mary Rose Angeles:</t>
        </r>
        <r>
          <rPr>
            <sz val="9"/>
            <color indexed="81"/>
            <rFont val="Tahoma"/>
            <family val="2"/>
          </rPr>
          <t xml:space="preserve">
applied diabetes</t>
        </r>
      </text>
    </comment>
    <comment ref="P95" authorId="1" shapeId="0" xr:uid="{8DC3B857-8406-4211-BF1B-E47A9B04C1D6}">
      <text>
        <r>
          <rPr>
            <b/>
            <sz val="9"/>
            <color indexed="81"/>
            <rFont val="Tahoma"/>
            <family val="2"/>
          </rPr>
          <t>Mary Rose Angeles:</t>
        </r>
        <r>
          <rPr>
            <sz val="9"/>
            <color indexed="81"/>
            <rFont val="Tahoma"/>
            <family val="2"/>
          </rPr>
          <t xml:space="preserve">
applied diabetes</t>
        </r>
      </text>
    </comment>
    <comment ref="T95" authorId="1" shapeId="0" xr:uid="{3AD56084-1FE7-4DDB-A305-637CB084178D}">
      <text>
        <r>
          <rPr>
            <b/>
            <sz val="9"/>
            <color indexed="81"/>
            <rFont val="Tahoma"/>
            <family val="2"/>
          </rPr>
          <t>Mary Rose Angeles:</t>
        </r>
        <r>
          <rPr>
            <sz val="9"/>
            <color indexed="81"/>
            <rFont val="Tahoma"/>
            <family val="2"/>
          </rPr>
          <t xml:space="preserve">
applied diabetes</t>
        </r>
      </text>
    </comment>
    <comment ref="X95" authorId="1" shapeId="0" xr:uid="{02446CDB-6E04-4AB4-B6AC-A2D1D01C5434}">
      <text>
        <r>
          <rPr>
            <b/>
            <sz val="9"/>
            <color indexed="81"/>
            <rFont val="Tahoma"/>
            <family val="2"/>
          </rPr>
          <t>Mary Rose Angeles:</t>
        </r>
        <r>
          <rPr>
            <sz val="9"/>
            <color indexed="81"/>
            <rFont val="Tahoma"/>
            <family val="2"/>
          </rPr>
          <t xml:space="preserve">
applied diabetes</t>
        </r>
      </text>
    </comment>
    <comment ref="AB95" authorId="1" shapeId="0" xr:uid="{9599FD8C-9E32-4C25-BB0A-EAB2B793D484}">
      <text>
        <r>
          <rPr>
            <b/>
            <sz val="9"/>
            <color indexed="81"/>
            <rFont val="Tahoma"/>
            <family val="2"/>
          </rPr>
          <t>Mary Rose Angeles:</t>
        </r>
        <r>
          <rPr>
            <sz val="9"/>
            <color indexed="81"/>
            <rFont val="Tahoma"/>
            <family val="2"/>
          </rPr>
          <t xml:space="preserve">
applied diabetes</t>
        </r>
      </text>
    </comment>
    <comment ref="AF95" authorId="1" shapeId="0" xr:uid="{371DD898-9371-4C38-8441-748A7FEA3E88}">
      <text>
        <r>
          <rPr>
            <b/>
            <sz val="9"/>
            <color indexed="81"/>
            <rFont val="Tahoma"/>
            <family val="2"/>
          </rPr>
          <t>Mary Rose Angeles:</t>
        </r>
        <r>
          <rPr>
            <sz val="9"/>
            <color indexed="81"/>
            <rFont val="Tahoma"/>
            <family val="2"/>
          </rPr>
          <t xml:space="preserve">
applied diabetes</t>
        </r>
      </text>
    </comment>
    <comment ref="AJ95" authorId="1" shapeId="0" xr:uid="{1388A4D7-546D-4928-A994-75183868868D}">
      <text>
        <r>
          <rPr>
            <b/>
            <sz val="9"/>
            <color indexed="81"/>
            <rFont val="Tahoma"/>
            <family val="2"/>
          </rPr>
          <t>Mary Rose Angeles:</t>
        </r>
        <r>
          <rPr>
            <sz val="9"/>
            <color indexed="81"/>
            <rFont val="Tahoma"/>
            <family val="2"/>
          </rPr>
          <t xml:space="preserve">
applied diabetes</t>
        </r>
      </text>
    </comment>
    <comment ref="AN95" authorId="1" shapeId="0" xr:uid="{D464595E-9863-4024-A3FA-3AB966875AEB}">
      <text>
        <r>
          <rPr>
            <b/>
            <sz val="9"/>
            <color indexed="81"/>
            <rFont val="Tahoma"/>
            <family val="2"/>
          </rPr>
          <t>Mary Rose Angeles:</t>
        </r>
        <r>
          <rPr>
            <sz val="9"/>
            <color indexed="81"/>
            <rFont val="Tahoma"/>
            <family val="2"/>
          </rPr>
          <t xml:space="preserve">
applied diabetes</t>
        </r>
      </text>
    </comment>
    <comment ref="L101" authorId="1" shapeId="0" xr:uid="{FFA70EA8-D78C-45C4-96B1-FDAF69333E67}">
      <text>
        <r>
          <rPr>
            <b/>
            <sz val="9"/>
            <color indexed="81"/>
            <rFont val="Tahoma"/>
            <family val="2"/>
          </rPr>
          <t>Mary Rose Angeles:</t>
        </r>
        <r>
          <rPr>
            <sz val="9"/>
            <color indexed="81"/>
            <rFont val="Tahoma"/>
            <family val="2"/>
          </rPr>
          <t xml:space="preserve">
applied all</t>
        </r>
      </text>
    </comment>
    <comment ref="P101" authorId="1" shapeId="0" xr:uid="{AD17E514-EFC5-4396-A70A-285670A6675E}">
      <text>
        <r>
          <rPr>
            <b/>
            <sz val="9"/>
            <color indexed="81"/>
            <rFont val="Tahoma"/>
            <family val="2"/>
          </rPr>
          <t>Mary Rose Angeles:</t>
        </r>
        <r>
          <rPr>
            <sz val="9"/>
            <color indexed="81"/>
            <rFont val="Tahoma"/>
            <family val="2"/>
          </rPr>
          <t xml:space="preserve">
applied all</t>
        </r>
      </text>
    </comment>
    <comment ref="T101" authorId="1" shapeId="0" xr:uid="{000105EF-A22D-464E-98F0-F17D50818151}">
      <text>
        <r>
          <rPr>
            <b/>
            <sz val="9"/>
            <color indexed="81"/>
            <rFont val="Tahoma"/>
            <family val="2"/>
          </rPr>
          <t>Mary Rose Angeles:</t>
        </r>
        <r>
          <rPr>
            <sz val="9"/>
            <color indexed="81"/>
            <rFont val="Tahoma"/>
            <family val="2"/>
          </rPr>
          <t xml:space="preserve">
applied all</t>
        </r>
      </text>
    </comment>
    <comment ref="X101" authorId="1" shapeId="0" xr:uid="{F1AF483A-D9BA-4E09-B496-635D5CD0A719}">
      <text>
        <r>
          <rPr>
            <b/>
            <sz val="9"/>
            <color indexed="81"/>
            <rFont val="Tahoma"/>
            <family val="2"/>
          </rPr>
          <t>Mary Rose Angeles:</t>
        </r>
        <r>
          <rPr>
            <sz val="9"/>
            <color indexed="81"/>
            <rFont val="Tahoma"/>
            <family val="2"/>
          </rPr>
          <t xml:space="preserve">
applied all</t>
        </r>
      </text>
    </comment>
    <comment ref="AB101" authorId="1" shapeId="0" xr:uid="{943337F6-0E5E-48D8-862E-6A9342F412F7}">
      <text>
        <r>
          <rPr>
            <b/>
            <sz val="9"/>
            <color indexed="81"/>
            <rFont val="Tahoma"/>
            <family val="2"/>
          </rPr>
          <t>Mary Rose Angeles:</t>
        </r>
        <r>
          <rPr>
            <sz val="9"/>
            <color indexed="81"/>
            <rFont val="Tahoma"/>
            <family val="2"/>
          </rPr>
          <t xml:space="preserve">
applied all</t>
        </r>
      </text>
    </comment>
    <comment ref="AF101" authorId="1" shapeId="0" xr:uid="{E074827F-B63D-412F-A799-F1BBE8117E3A}">
      <text>
        <r>
          <rPr>
            <b/>
            <sz val="9"/>
            <color indexed="81"/>
            <rFont val="Tahoma"/>
            <family val="2"/>
          </rPr>
          <t>Mary Rose Angeles:</t>
        </r>
        <r>
          <rPr>
            <sz val="9"/>
            <color indexed="81"/>
            <rFont val="Tahoma"/>
            <family val="2"/>
          </rPr>
          <t xml:space="preserve">
applied all</t>
        </r>
      </text>
    </comment>
    <comment ref="AJ101" authorId="1" shapeId="0" xr:uid="{DA21F36F-37B2-4569-BC98-799C477424D5}">
      <text>
        <r>
          <rPr>
            <b/>
            <sz val="9"/>
            <color indexed="81"/>
            <rFont val="Tahoma"/>
            <family val="2"/>
          </rPr>
          <t>Mary Rose Angeles:</t>
        </r>
        <r>
          <rPr>
            <sz val="9"/>
            <color indexed="81"/>
            <rFont val="Tahoma"/>
            <family val="2"/>
          </rPr>
          <t xml:space="preserve">
applied all</t>
        </r>
      </text>
    </comment>
    <comment ref="AN101" authorId="1" shapeId="0" xr:uid="{38D44E40-9A9B-4530-8FE1-8AC5DA70485F}">
      <text>
        <r>
          <rPr>
            <b/>
            <sz val="9"/>
            <color indexed="81"/>
            <rFont val="Tahoma"/>
            <family val="2"/>
          </rPr>
          <t>Mary Rose Angeles:</t>
        </r>
        <r>
          <rPr>
            <sz val="9"/>
            <color indexed="81"/>
            <rFont val="Tahoma"/>
            <family val="2"/>
          </rPr>
          <t xml:space="preserve">
applied all</t>
        </r>
      </text>
    </comment>
    <comment ref="B127" authorId="4" shapeId="0" xr:uid="{14639197-D088-4C7E-BCE4-088A4DA29072}">
      <text>
        <t>[Threaded comment]
Your version of Excel allows you to read this threaded comment; however, any edits to it will get removed if the file is opened in a newer version of Excel. Learn more: https://go.microsoft.com/fwlink/?linkid=870924
Comment:
    add until 2 years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tc={A5FC1421-E0C8-421A-B22C-08C243475146}</author>
    <author>Mary Rose Angeles</author>
    <author>tc={A13E2CD3-CBFA-4732-8C4C-BAC6C7447F5F}</author>
    <author>tc={49041060-B20F-44BD-AF51-35048CAA8C72}</author>
    <author>tc={7BD95BD2-DE4B-4587-8A27-42526EE02AF5}</author>
  </authors>
  <commentList>
    <comment ref="B14" authorId="0" shapeId="0" xr:uid="{A5FC1421-E0C8-421A-B22C-08C243475146}">
      <text>
        <t>[Threaded comment]
Your version of Excel allows you to read this threaded comment; however, any edits to it will get removed if the file is opened in a newer version of Excel. Learn more: https://go.microsoft.com/fwlink/?linkid=870924
Comment:
    changed 80-90 to 80-89</t>
      </text>
    </comment>
    <comment ref="A22" authorId="1" shapeId="0" xr:uid="{29B40900-EDF2-4B22-BDF3-C0CBA54AFB70}">
      <text>
        <r>
          <rPr>
            <b/>
            <sz val="9"/>
            <color indexed="81"/>
            <rFont val="Tahoma"/>
            <family val="2"/>
          </rPr>
          <t>Mary Rose Angeles:</t>
        </r>
        <r>
          <rPr>
            <sz val="9"/>
            <color indexed="81"/>
            <rFont val="Tahoma"/>
            <family val="2"/>
          </rPr>
          <t xml:space="preserve">
The same both for vaccinated and not
</t>
        </r>
      </text>
    </comment>
    <comment ref="A24" authorId="1" shapeId="0" xr:uid="{8A463E3B-B452-43A7-A9BC-DA56829132AA}">
      <text>
        <r>
          <rPr>
            <b/>
            <sz val="9"/>
            <color indexed="81"/>
            <rFont val="Tahoma"/>
            <family val="2"/>
          </rPr>
          <t>Mary Rose Angeles:</t>
        </r>
        <r>
          <rPr>
            <sz val="9"/>
            <color indexed="81"/>
            <rFont val="Tahoma"/>
            <family val="2"/>
          </rPr>
          <t xml:space="preserve">
perm others </t>
        </r>
      </text>
    </comment>
    <comment ref="A25" authorId="1" shapeId="0" xr:uid="{96B42943-95F2-4FBB-84AD-F41B3821F2B0}">
      <text>
        <r>
          <rPr>
            <b/>
            <sz val="9"/>
            <color indexed="81"/>
            <rFont val="Tahoma"/>
            <family val="2"/>
          </rPr>
          <t>Mary Rose Angeles:</t>
        </r>
        <r>
          <rPr>
            <sz val="9"/>
            <color indexed="81"/>
            <rFont val="Tahoma"/>
            <family val="2"/>
          </rPr>
          <t xml:space="preserve">
Diabetes</t>
        </r>
      </text>
    </comment>
    <comment ref="A34" authorId="2" shapeId="0" xr:uid="{A13E2CD3-CBFA-4732-8C4C-BAC6C7447F5F}">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1" shapeId="0" xr:uid="{6B8E8C68-4C74-406D-ABD6-BF97B47B4241}">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3" shapeId="0" xr:uid="{49041060-B20F-44BD-AF51-35048CAA8C72}">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AY74" authorId="1" shapeId="0" xr:uid="{D02221A8-DDCA-4EE7-9DA5-51874283B536}">
      <text>
        <r>
          <rPr>
            <b/>
            <sz val="9"/>
            <color indexed="81"/>
            <rFont val="Tahoma"/>
            <family val="2"/>
          </rPr>
          <t>Mary Rose Angeles:</t>
        </r>
        <r>
          <rPr>
            <sz val="9"/>
            <color indexed="81"/>
            <rFont val="Tahoma"/>
            <family val="2"/>
          </rPr>
          <t xml:space="preserve">
Incidence withouth death</t>
        </r>
      </text>
    </comment>
    <comment ref="BN74" authorId="1" shapeId="0" xr:uid="{64AC484D-A828-4AE1-857B-279B832A4EAA}">
      <text>
        <r>
          <rPr>
            <b/>
            <sz val="9"/>
            <color indexed="81"/>
            <rFont val="Tahoma"/>
            <family val="2"/>
          </rPr>
          <t>Mary Rose Angeles:</t>
        </r>
        <r>
          <rPr>
            <sz val="9"/>
            <color indexed="81"/>
            <rFont val="Tahoma"/>
            <family val="2"/>
          </rPr>
          <t xml:space="preserve">
Incidence withouth death</t>
        </r>
      </text>
    </comment>
    <comment ref="CC74" authorId="1" shapeId="0" xr:uid="{2A37D51C-385D-4DB9-9AA1-4351BC2AFA6A}">
      <text>
        <r>
          <rPr>
            <b/>
            <sz val="9"/>
            <color indexed="81"/>
            <rFont val="Tahoma"/>
            <family val="2"/>
          </rPr>
          <t>Mary Rose Angeles:</t>
        </r>
        <r>
          <rPr>
            <sz val="9"/>
            <color indexed="81"/>
            <rFont val="Tahoma"/>
            <family val="2"/>
          </rPr>
          <t xml:space="preserve">
Incidence withouth death</t>
        </r>
      </text>
    </comment>
    <comment ref="CR74" authorId="1" shapeId="0" xr:uid="{D7557D67-DF30-473A-A4BC-2E089F0D970A}">
      <text>
        <r>
          <rPr>
            <b/>
            <sz val="9"/>
            <color indexed="81"/>
            <rFont val="Tahoma"/>
            <family val="2"/>
          </rPr>
          <t>Mary Rose Angeles:</t>
        </r>
        <r>
          <rPr>
            <sz val="9"/>
            <color indexed="81"/>
            <rFont val="Tahoma"/>
            <family val="2"/>
          </rPr>
          <t xml:space="preserve">
Incidence withouth death</t>
        </r>
      </text>
    </comment>
    <comment ref="B78" authorId="1" shapeId="0" xr:uid="{8B0DF77C-65D7-4383-9957-7098709B168F}">
      <text>
        <r>
          <rPr>
            <b/>
            <sz val="9"/>
            <color indexed="81"/>
            <rFont val="Tahoma"/>
            <family val="2"/>
          </rPr>
          <t>Mary Rose Angeles:</t>
        </r>
        <r>
          <rPr>
            <sz val="9"/>
            <color indexed="81"/>
            <rFont val="Tahoma"/>
            <family val="2"/>
          </rPr>
          <t xml:space="preserve">
beginning of week 3</t>
        </r>
      </text>
    </comment>
    <comment ref="L78" authorId="1" shapeId="0" xr:uid="{28C26444-1A98-4BB4-8815-792F41935502}">
      <text>
        <r>
          <rPr>
            <b/>
            <sz val="9"/>
            <color indexed="81"/>
            <rFont val="Tahoma"/>
            <family val="2"/>
          </rPr>
          <t>Mary Rose Angeles:</t>
        </r>
        <r>
          <rPr>
            <sz val="9"/>
            <color indexed="81"/>
            <rFont val="Tahoma"/>
            <family val="2"/>
          </rPr>
          <t xml:space="preserve">
PICS
</t>
        </r>
      </text>
    </comment>
    <comment ref="P78" authorId="1" shapeId="0" xr:uid="{1AF66E58-BF8F-417C-AF33-C82604864CFF}">
      <text>
        <r>
          <rPr>
            <b/>
            <sz val="9"/>
            <color indexed="81"/>
            <rFont val="Tahoma"/>
            <family val="2"/>
          </rPr>
          <t>Mary Rose Angeles:</t>
        </r>
        <r>
          <rPr>
            <sz val="9"/>
            <color indexed="81"/>
            <rFont val="Tahoma"/>
            <family val="2"/>
          </rPr>
          <t xml:space="preserve">
PICS
</t>
        </r>
      </text>
    </comment>
    <comment ref="T78" authorId="1" shapeId="0" xr:uid="{8A5A5E75-605C-4444-A9FC-C9186E918F14}">
      <text>
        <r>
          <rPr>
            <b/>
            <sz val="9"/>
            <color indexed="81"/>
            <rFont val="Tahoma"/>
            <family val="2"/>
          </rPr>
          <t>Mary Rose Angeles:</t>
        </r>
        <r>
          <rPr>
            <sz val="9"/>
            <color indexed="81"/>
            <rFont val="Tahoma"/>
            <family val="2"/>
          </rPr>
          <t xml:space="preserve">
PICS
</t>
        </r>
      </text>
    </comment>
    <comment ref="X78" authorId="1" shapeId="0" xr:uid="{1D65E9C3-EE93-412C-BB38-2BE15B8287F6}">
      <text>
        <r>
          <rPr>
            <b/>
            <sz val="9"/>
            <color indexed="81"/>
            <rFont val="Tahoma"/>
            <family val="2"/>
          </rPr>
          <t>Mary Rose Angeles:</t>
        </r>
        <r>
          <rPr>
            <sz val="9"/>
            <color indexed="81"/>
            <rFont val="Tahoma"/>
            <family val="2"/>
          </rPr>
          <t xml:space="preserve">
PICS
</t>
        </r>
      </text>
    </comment>
    <comment ref="AB78" authorId="1" shapeId="0" xr:uid="{430A91BE-950E-4519-B8EA-68954ADAE43A}">
      <text>
        <r>
          <rPr>
            <b/>
            <sz val="9"/>
            <color indexed="81"/>
            <rFont val="Tahoma"/>
            <family val="2"/>
          </rPr>
          <t>Mary Rose Angeles:</t>
        </r>
        <r>
          <rPr>
            <sz val="9"/>
            <color indexed="81"/>
            <rFont val="Tahoma"/>
            <family val="2"/>
          </rPr>
          <t xml:space="preserve">
PICS
</t>
        </r>
      </text>
    </comment>
    <comment ref="AF78" authorId="1" shapeId="0" xr:uid="{36A3B6FB-A5F2-40F5-B8FB-61FAA217123E}">
      <text>
        <r>
          <rPr>
            <b/>
            <sz val="9"/>
            <color indexed="81"/>
            <rFont val="Tahoma"/>
            <family val="2"/>
          </rPr>
          <t>Mary Rose Angeles:</t>
        </r>
        <r>
          <rPr>
            <sz val="9"/>
            <color indexed="81"/>
            <rFont val="Tahoma"/>
            <family val="2"/>
          </rPr>
          <t xml:space="preserve">
PICS
</t>
        </r>
      </text>
    </comment>
    <comment ref="L95" authorId="1" shapeId="0" xr:uid="{C6C72BCF-7B4D-444B-A3FB-92F039175015}">
      <text>
        <r>
          <rPr>
            <b/>
            <sz val="9"/>
            <color indexed="81"/>
            <rFont val="Tahoma"/>
            <family val="2"/>
          </rPr>
          <t>Mary Rose Angeles:</t>
        </r>
        <r>
          <rPr>
            <sz val="9"/>
            <color indexed="81"/>
            <rFont val="Tahoma"/>
            <family val="2"/>
          </rPr>
          <t xml:space="preserve">
applied diabetes</t>
        </r>
      </text>
    </comment>
    <comment ref="P95" authorId="1" shapeId="0" xr:uid="{B13C795F-CC0C-4342-868C-A53A96B1C5FD}">
      <text>
        <r>
          <rPr>
            <b/>
            <sz val="9"/>
            <color indexed="81"/>
            <rFont val="Tahoma"/>
            <family val="2"/>
          </rPr>
          <t>Mary Rose Angeles:</t>
        </r>
        <r>
          <rPr>
            <sz val="9"/>
            <color indexed="81"/>
            <rFont val="Tahoma"/>
            <family val="2"/>
          </rPr>
          <t xml:space="preserve">
applied diabetes</t>
        </r>
      </text>
    </comment>
    <comment ref="T95" authorId="1" shapeId="0" xr:uid="{78DBBBB6-55F6-4AD7-86F6-84BBA5E6B2AD}">
      <text>
        <r>
          <rPr>
            <b/>
            <sz val="9"/>
            <color indexed="81"/>
            <rFont val="Tahoma"/>
            <family val="2"/>
          </rPr>
          <t>Mary Rose Angeles:</t>
        </r>
        <r>
          <rPr>
            <sz val="9"/>
            <color indexed="81"/>
            <rFont val="Tahoma"/>
            <family val="2"/>
          </rPr>
          <t xml:space="preserve">
applied diabetes</t>
        </r>
      </text>
    </comment>
    <comment ref="X95" authorId="1" shapeId="0" xr:uid="{774554E7-D688-4446-A672-BA4D068E3946}">
      <text>
        <r>
          <rPr>
            <b/>
            <sz val="9"/>
            <color indexed="81"/>
            <rFont val="Tahoma"/>
            <family val="2"/>
          </rPr>
          <t>Mary Rose Angeles:</t>
        </r>
        <r>
          <rPr>
            <sz val="9"/>
            <color indexed="81"/>
            <rFont val="Tahoma"/>
            <family val="2"/>
          </rPr>
          <t xml:space="preserve">
applied diabetes</t>
        </r>
      </text>
    </comment>
    <comment ref="AB95" authorId="1" shapeId="0" xr:uid="{1F4FF636-B8B3-4B7D-AFBE-DAC985C1961D}">
      <text>
        <r>
          <rPr>
            <b/>
            <sz val="9"/>
            <color indexed="81"/>
            <rFont val="Tahoma"/>
            <family val="2"/>
          </rPr>
          <t>Mary Rose Angeles:</t>
        </r>
        <r>
          <rPr>
            <sz val="9"/>
            <color indexed="81"/>
            <rFont val="Tahoma"/>
            <family val="2"/>
          </rPr>
          <t xml:space="preserve">
applied diabetes</t>
        </r>
      </text>
    </comment>
    <comment ref="AF95" authorId="1" shapeId="0" xr:uid="{1B246002-2E38-4368-830B-81B184793E27}">
      <text>
        <r>
          <rPr>
            <b/>
            <sz val="9"/>
            <color indexed="81"/>
            <rFont val="Tahoma"/>
            <family val="2"/>
          </rPr>
          <t>Mary Rose Angeles:</t>
        </r>
        <r>
          <rPr>
            <sz val="9"/>
            <color indexed="81"/>
            <rFont val="Tahoma"/>
            <family val="2"/>
          </rPr>
          <t xml:space="preserve">
applied diabetes</t>
        </r>
      </text>
    </comment>
    <comment ref="L101" authorId="1" shapeId="0" xr:uid="{ADA30AD1-4D2A-4E8A-9180-9D84509B0EE7}">
      <text>
        <r>
          <rPr>
            <b/>
            <sz val="9"/>
            <color indexed="81"/>
            <rFont val="Tahoma"/>
            <family val="2"/>
          </rPr>
          <t>Mary Rose Angeles:</t>
        </r>
        <r>
          <rPr>
            <sz val="9"/>
            <color indexed="81"/>
            <rFont val="Tahoma"/>
            <family val="2"/>
          </rPr>
          <t xml:space="preserve">
applied all</t>
        </r>
      </text>
    </comment>
    <comment ref="P101" authorId="1" shapeId="0" xr:uid="{A4546154-966B-47F7-AB0E-B53FB7039FFA}">
      <text>
        <r>
          <rPr>
            <b/>
            <sz val="9"/>
            <color indexed="81"/>
            <rFont val="Tahoma"/>
            <family val="2"/>
          </rPr>
          <t>Mary Rose Angeles:</t>
        </r>
        <r>
          <rPr>
            <sz val="9"/>
            <color indexed="81"/>
            <rFont val="Tahoma"/>
            <family val="2"/>
          </rPr>
          <t xml:space="preserve">
applied all</t>
        </r>
      </text>
    </comment>
    <comment ref="T101" authorId="1" shapeId="0" xr:uid="{415AF801-E86C-4215-8484-17A44939C8F6}">
      <text>
        <r>
          <rPr>
            <b/>
            <sz val="9"/>
            <color indexed="81"/>
            <rFont val="Tahoma"/>
            <family val="2"/>
          </rPr>
          <t>Mary Rose Angeles:</t>
        </r>
        <r>
          <rPr>
            <sz val="9"/>
            <color indexed="81"/>
            <rFont val="Tahoma"/>
            <family val="2"/>
          </rPr>
          <t xml:space="preserve">
applied all</t>
        </r>
      </text>
    </comment>
    <comment ref="X101" authorId="1" shapeId="0" xr:uid="{94626722-A9FA-4612-8312-6828F859971B}">
      <text>
        <r>
          <rPr>
            <b/>
            <sz val="9"/>
            <color indexed="81"/>
            <rFont val="Tahoma"/>
            <family val="2"/>
          </rPr>
          <t>Mary Rose Angeles:</t>
        </r>
        <r>
          <rPr>
            <sz val="9"/>
            <color indexed="81"/>
            <rFont val="Tahoma"/>
            <family val="2"/>
          </rPr>
          <t xml:space="preserve">
applied all</t>
        </r>
      </text>
    </comment>
    <comment ref="AB101" authorId="1" shapeId="0" xr:uid="{F581F4CA-399E-4E96-B219-B9E0AB9BD4ED}">
      <text>
        <r>
          <rPr>
            <b/>
            <sz val="9"/>
            <color indexed="81"/>
            <rFont val="Tahoma"/>
            <family val="2"/>
          </rPr>
          <t>Mary Rose Angeles:</t>
        </r>
        <r>
          <rPr>
            <sz val="9"/>
            <color indexed="81"/>
            <rFont val="Tahoma"/>
            <family val="2"/>
          </rPr>
          <t xml:space="preserve">
applied all</t>
        </r>
      </text>
    </comment>
    <comment ref="AF101" authorId="1" shapeId="0" xr:uid="{82E97D5D-8256-4609-9C01-A4A3BFF4849F}">
      <text>
        <r>
          <rPr>
            <b/>
            <sz val="9"/>
            <color indexed="81"/>
            <rFont val="Tahoma"/>
            <family val="2"/>
          </rPr>
          <t>Mary Rose Angeles:</t>
        </r>
        <r>
          <rPr>
            <sz val="9"/>
            <color indexed="81"/>
            <rFont val="Tahoma"/>
            <family val="2"/>
          </rPr>
          <t xml:space="preserve">
applied all</t>
        </r>
      </text>
    </comment>
    <comment ref="B127" authorId="4" shapeId="0" xr:uid="{7BD95BD2-DE4B-4587-8A27-42526EE02AF5}">
      <text>
        <t>[Threaded comment]
Your version of Excel allows you to read this threaded comment; however, any edits to it will get removed if the file is opened in a newer version of Excel. Learn more: https://go.microsoft.com/fwlink/?linkid=870924
Comment:
    add until 2 years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Mary Rose Angeles</author>
    <author>tc={B37E2B10-6F30-447D-970F-7ADC064F6CC2}</author>
    <author>tc={8380F973-AD63-4B28-9DB7-95030A641826}</author>
    <author>tc={9BA51CB9-73DF-482C-A21C-901C69021BA7}</author>
    <author>tc={BE991CD8-2E15-4228-AA32-5F9F695EF2A0}</author>
  </authors>
  <commentList>
    <comment ref="E5" authorId="0" shapeId="0" xr:uid="{8C9EA333-9EF9-45DF-9483-D78177E5E93F}">
      <text>
        <r>
          <rPr>
            <b/>
            <sz val="9"/>
            <color indexed="81"/>
            <rFont val="Tahoma"/>
            <family val="2"/>
          </rPr>
          <t>Mary Rose Angeles:</t>
        </r>
        <r>
          <rPr>
            <sz val="9"/>
            <color indexed="81"/>
            <rFont val="Tahoma"/>
            <family val="2"/>
          </rPr>
          <t xml:space="preserve">
input</t>
        </r>
      </text>
    </comment>
    <comment ref="B14" authorId="1" shapeId="0" xr:uid="{B37E2B10-6F30-447D-970F-7ADC064F6CC2}">
      <text>
        <t>[Threaded comment]
Your version of Excel allows you to read this threaded comment; however, any edits to it will get removed if the file is opened in a newer version of Excel. Learn more: https://go.microsoft.com/fwlink/?linkid=870924
Comment:
    changed 80-90 to 80-89</t>
      </text>
    </comment>
    <comment ref="A20" authorId="0" shapeId="0" xr:uid="{9EFBE6C5-3FC7-4E72-9CC8-8526E0ABA050}">
      <text>
        <r>
          <rPr>
            <b/>
            <sz val="9"/>
            <color indexed="81"/>
            <rFont val="Tahoma"/>
            <family val="2"/>
          </rPr>
          <t>Mary Rose Angeles:</t>
        </r>
        <r>
          <rPr>
            <sz val="9"/>
            <color indexed="81"/>
            <rFont val="Tahoma"/>
            <family val="2"/>
          </rPr>
          <t xml:space="preserve">
input</t>
        </r>
      </text>
    </comment>
    <comment ref="A22" authorId="0" shapeId="0" xr:uid="{3C20C76F-2896-411E-A2E8-EDECA51676F3}">
      <text>
        <r>
          <rPr>
            <b/>
            <sz val="9"/>
            <color indexed="81"/>
            <rFont val="Tahoma"/>
            <family val="2"/>
          </rPr>
          <t>Mary Rose Angeles:</t>
        </r>
        <r>
          <rPr>
            <sz val="9"/>
            <color indexed="81"/>
            <rFont val="Tahoma"/>
            <family val="2"/>
          </rPr>
          <t xml:space="preserve">
The same both for vaccinated and not
</t>
        </r>
      </text>
    </comment>
    <comment ref="A24" authorId="0" shapeId="0" xr:uid="{E34422AD-9EB3-429D-B6CF-93542CD30243}">
      <text>
        <r>
          <rPr>
            <b/>
            <sz val="9"/>
            <color indexed="81"/>
            <rFont val="Tahoma"/>
            <family val="2"/>
          </rPr>
          <t>Mary Rose Angeles:</t>
        </r>
        <r>
          <rPr>
            <sz val="9"/>
            <color indexed="81"/>
            <rFont val="Tahoma"/>
            <family val="2"/>
          </rPr>
          <t xml:space="preserve">
perm others </t>
        </r>
      </text>
    </comment>
    <comment ref="A25" authorId="0" shapeId="0" xr:uid="{2CC71B82-3515-4A22-92FF-A9483C6C3222}">
      <text>
        <r>
          <rPr>
            <b/>
            <sz val="9"/>
            <color indexed="81"/>
            <rFont val="Tahoma"/>
            <family val="2"/>
          </rPr>
          <t>Mary Rose Angeles:</t>
        </r>
        <r>
          <rPr>
            <sz val="9"/>
            <color indexed="81"/>
            <rFont val="Tahoma"/>
            <family val="2"/>
          </rPr>
          <t xml:space="preserve">
Diabetes</t>
        </r>
      </text>
    </comment>
    <comment ref="A34" authorId="2" shapeId="0" xr:uid="{8380F973-AD63-4B28-9DB7-95030A641826}">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0" shapeId="0" xr:uid="{D95A4A24-079F-495F-88E7-16A201BE656C}">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G42" authorId="0" shapeId="0" xr:uid="{34115E65-B7B8-49E6-9DB3-D841E51AB136}">
      <text>
        <r>
          <rPr>
            <b/>
            <sz val="9"/>
            <color indexed="81"/>
            <rFont val="Tahoma"/>
            <family val="2"/>
          </rPr>
          <t>Mary Rose Angeles:
T</t>
        </r>
        <r>
          <rPr>
            <sz val="9"/>
            <color indexed="81"/>
            <rFont val="Tahoma"/>
            <family val="2"/>
          </rPr>
          <t xml:space="preserve">here were lower odds of long-duration (≥28 days) symptoms following two vaccine doses for all participants (OR 0·51, 95% CI 0·32–0·82; p=0·0060.
OR=0.51 was converted to RR.
</t>
        </r>
        <r>
          <rPr>
            <b/>
            <sz val="9"/>
            <color indexed="81"/>
            <rFont val="Tahoma"/>
            <family val="2"/>
          </rPr>
          <t xml:space="preserve">
Source:</t>
        </r>
        <r>
          <rPr>
            <b/>
            <sz val="9"/>
            <color indexed="81"/>
            <rFont val="Tahoma"/>
            <family val="2"/>
          </rPr>
          <t xml:space="preserve">
</t>
        </r>
        <r>
          <rPr>
            <sz val="9"/>
            <color indexed="81"/>
            <rFont val="Tahoma"/>
            <family val="2"/>
          </rPr>
          <t>https://www.thelancet.com/action/showPdf?pii=S1473-3099%2821%2900460-6
https://jamanetwork.com/journals/jama/fullarticle/188182</t>
        </r>
      </text>
    </comment>
    <comment ref="F44" authorId="3" shapeId="0" xr:uid="{9BA51CB9-73DF-482C-A21C-901C69021BA7}">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B62" authorId="0" shapeId="0" xr:uid="{62658042-FDED-40EA-A59F-7A896D09923E}">
      <text>
        <r>
          <rPr>
            <b/>
            <sz val="9"/>
            <color indexed="81"/>
            <rFont val="Tahoma"/>
            <family val="2"/>
          </rPr>
          <t>Mary Rose Angeles:</t>
        </r>
        <r>
          <rPr>
            <sz val="9"/>
            <color indexed="81"/>
            <rFont val="Tahoma"/>
            <family val="2"/>
          </rPr>
          <t xml:space="preserve">
input</t>
        </r>
      </text>
    </comment>
    <comment ref="AY74" authorId="0" shapeId="0" xr:uid="{A847D184-5215-4242-B3B8-60DC96464D52}">
      <text>
        <r>
          <rPr>
            <b/>
            <sz val="9"/>
            <color indexed="81"/>
            <rFont val="Tahoma"/>
            <family val="2"/>
          </rPr>
          <t>Mary Rose Angeles:</t>
        </r>
        <r>
          <rPr>
            <sz val="9"/>
            <color indexed="81"/>
            <rFont val="Tahoma"/>
            <family val="2"/>
          </rPr>
          <t xml:space="preserve">
Incidence withouth death</t>
        </r>
      </text>
    </comment>
    <comment ref="BN74" authorId="0" shapeId="0" xr:uid="{9F3542BC-2A83-471F-9450-079AF6C74C37}">
      <text>
        <r>
          <rPr>
            <b/>
            <sz val="9"/>
            <color indexed="81"/>
            <rFont val="Tahoma"/>
            <family val="2"/>
          </rPr>
          <t>Mary Rose Angeles:</t>
        </r>
        <r>
          <rPr>
            <sz val="9"/>
            <color indexed="81"/>
            <rFont val="Tahoma"/>
            <family val="2"/>
          </rPr>
          <t xml:space="preserve">
Incidence withouth death</t>
        </r>
      </text>
    </comment>
    <comment ref="CC74" authorId="0" shapeId="0" xr:uid="{D43C259A-FCFB-49B2-9688-AE8676FC9C0D}">
      <text>
        <r>
          <rPr>
            <b/>
            <sz val="9"/>
            <color indexed="81"/>
            <rFont val="Tahoma"/>
            <family val="2"/>
          </rPr>
          <t>Mary Rose Angeles:</t>
        </r>
        <r>
          <rPr>
            <sz val="9"/>
            <color indexed="81"/>
            <rFont val="Tahoma"/>
            <family val="2"/>
          </rPr>
          <t xml:space="preserve">
Incidence withouth death</t>
        </r>
      </text>
    </comment>
    <comment ref="CR74" authorId="0" shapeId="0" xr:uid="{1CC62E10-8801-48FE-B831-C02E4329BCFC}">
      <text>
        <r>
          <rPr>
            <b/>
            <sz val="9"/>
            <color indexed="81"/>
            <rFont val="Tahoma"/>
            <family val="2"/>
          </rPr>
          <t>Mary Rose Angeles:</t>
        </r>
        <r>
          <rPr>
            <sz val="9"/>
            <color indexed="81"/>
            <rFont val="Tahoma"/>
            <family val="2"/>
          </rPr>
          <t xml:space="preserve">
Incidence withouth death</t>
        </r>
      </text>
    </comment>
    <comment ref="B78" authorId="0" shapeId="0" xr:uid="{E8065981-6611-46B9-A1B6-B91A0B4048C3}">
      <text>
        <r>
          <rPr>
            <b/>
            <sz val="9"/>
            <color indexed="81"/>
            <rFont val="Tahoma"/>
            <family val="2"/>
          </rPr>
          <t>Mary Rose Angeles:</t>
        </r>
        <r>
          <rPr>
            <sz val="9"/>
            <color indexed="81"/>
            <rFont val="Tahoma"/>
            <family val="2"/>
          </rPr>
          <t xml:space="preserve">
beginning of week 3</t>
        </r>
      </text>
    </comment>
    <comment ref="L78" authorId="0" shapeId="0" xr:uid="{D3FEE2E5-AC29-4140-A2A8-F3C971C957CC}">
      <text>
        <r>
          <rPr>
            <b/>
            <sz val="9"/>
            <color indexed="81"/>
            <rFont val="Tahoma"/>
            <family val="2"/>
          </rPr>
          <t>Mary Rose Angeles:</t>
        </r>
        <r>
          <rPr>
            <sz val="9"/>
            <color indexed="81"/>
            <rFont val="Tahoma"/>
            <family val="2"/>
          </rPr>
          <t xml:space="preserve">
PICS
</t>
        </r>
      </text>
    </comment>
    <comment ref="P78" authorId="0" shapeId="0" xr:uid="{DBE36066-8D98-4437-A4DC-3379A8A5A8FD}">
      <text>
        <r>
          <rPr>
            <b/>
            <sz val="9"/>
            <color indexed="81"/>
            <rFont val="Tahoma"/>
            <family val="2"/>
          </rPr>
          <t>Mary Rose Angeles:</t>
        </r>
        <r>
          <rPr>
            <sz val="9"/>
            <color indexed="81"/>
            <rFont val="Tahoma"/>
            <family val="2"/>
          </rPr>
          <t xml:space="preserve">
PICS
</t>
        </r>
      </text>
    </comment>
    <comment ref="T78" authorId="0" shapeId="0" xr:uid="{3DD8AC4B-E7E1-4F85-93D7-69FCF2A120DD}">
      <text>
        <r>
          <rPr>
            <b/>
            <sz val="9"/>
            <color indexed="81"/>
            <rFont val="Tahoma"/>
            <family val="2"/>
          </rPr>
          <t>Mary Rose Angeles:</t>
        </r>
        <r>
          <rPr>
            <sz val="9"/>
            <color indexed="81"/>
            <rFont val="Tahoma"/>
            <family val="2"/>
          </rPr>
          <t xml:space="preserve">
PICS
</t>
        </r>
      </text>
    </comment>
    <comment ref="X78" authorId="0" shapeId="0" xr:uid="{91ADB54E-8496-4C7C-BCA7-9B342949E079}">
      <text>
        <r>
          <rPr>
            <b/>
            <sz val="9"/>
            <color indexed="81"/>
            <rFont val="Tahoma"/>
            <family val="2"/>
          </rPr>
          <t>Mary Rose Angeles:</t>
        </r>
        <r>
          <rPr>
            <sz val="9"/>
            <color indexed="81"/>
            <rFont val="Tahoma"/>
            <family val="2"/>
          </rPr>
          <t xml:space="preserve">
PICS
</t>
        </r>
      </text>
    </comment>
    <comment ref="AB78" authorId="0" shapeId="0" xr:uid="{509171C8-AA95-4F1F-BAC8-01CD2E26780B}">
      <text>
        <r>
          <rPr>
            <b/>
            <sz val="9"/>
            <color indexed="81"/>
            <rFont val="Tahoma"/>
            <family val="2"/>
          </rPr>
          <t>Mary Rose Angeles:</t>
        </r>
        <r>
          <rPr>
            <sz val="9"/>
            <color indexed="81"/>
            <rFont val="Tahoma"/>
            <family val="2"/>
          </rPr>
          <t xml:space="preserve">
PICS
</t>
        </r>
      </text>
    </comment>
    <comment ref="AF78" authorId="0" shapeId="0" xr:uid="{66C5009B-2A61-4812-932A-9EA87CF7F40A}">
      <text>
        <r>
          <rPr>
            <b/>
            <sz val="9"/>
            <color indexed="81"/>
            <rFont val="Tahoma"/>
            <family val="2"/>
          </rPr>
          <t>Mary Rose Angeles:</t>
        </r>
        <r>
          <rPr>
            <sz val="9"/>
            <color indexed="81"/>
            <rFont val="Tahoma"/>
            <family val="2"/>
          </rPr>
          <t xml:space="preserve">
PICS
</t>
        </r>
      </text>
    </comment>
    <comment ref="L95" authorId="0" shapeId="0" xr:uid="{F97D508B-95E8-4C53-8989-6B4BC0DAFC37}">
      <text>
        <r>
          <rPr>
            <b/>
            <sz val="9"/>
            <color indexed="81"/>
            <rFont val="Tahoma"/>
            <family val="2"/>
          </rPr>
          <t>Mary Rose Angeles:</t>
        </r>
        <r>
          <rPr>
            <sz val="9"/>
            <color indexed="81"/>
            <rFont val="Tahoma"/>
            <family val="2"/>
          </rPr>
          <t xml:space="preserve">
applied diabetes</t>
        </r>
      </text>
    </comment>
    <comment ref="P95" authorId="0" shapeId="0" xr:uid="{172696F5-5782-4622-BDDE-748C7253EB07}">
      <text>
        <r>
          <rPr>
            <b/>
            <sz val="9"/>
            <color indexed="81"/>
            <rFont val="Tahoma"/>
            <family val="2"/>
          </rPr>
          <t>Mary Rose Angeles:</t>
        </r>
        <r>
          <rPr>
            <sz val="9"/>
            <color indexed="81"/>
            <rFont val="Tahoma"/>
            <family val="2"/>
          </rPr>
          <t xml:space="preserve">
applied diabetes</t>
        </r>
      </text>
    </comment>
    <comment ref="T95" authorId="0" shapeId="0" xr:uid="{4610CEB5-F350-471F-9F67-74988677CD47}">
      <text>
        <r>
          <rPr>
            <b/>
            <sz val="9"/>
            <color indexed="81"/>
            <rFont val="Tahoma"/>
            <family val="2"/>
          </rPr>
          <t>Mary Rose Angeles:</t>
        </r>
        <r>
          <rPr>
            <sz val="9"/>
            <color indexed="81"/>
            <rFont val="Tahoma"/>
            <family val="2"/>
          </rPr>
          <t xml:space="preserve">
applied diabetes</t>
        </r>
      </text>
    </comment>
    <comment ref="X95" authorId="0" shapeId="0" xr:uid="{102250D9-792A-4A21-9D10-5A7E52821FB8}">
      <text>
        <r>
          <rPr>
            <b/>
            <sz val="9"/>
            <color indexed="81"/>
            <rFont val="Tahoma"/>
            <family val="2"/>
          </rPr>
          <t>Mary Rose Angeles:</t>
        </r>
        <r>
          <rPr>
            <sz val="9"/>
            <color indexed="81"/>
            <rFont val="Tahoma"/>
            <family val="2"/>
          </rPr>
          <t xml:space="preserve">
applied diabetes</t>
        </r>
      </text>
    </comment>
    <comment ref="AB95" authorId="0" shapeId="0" xr:uid="{1FC1706F-587F-4632-975B-9C6EEA239089}">
      <text>
        <r>
          <rPr>
            <b/>
            <sz val="9"/>
            <color indexed="81"/>
            <rFont val="Tahoma"/>
            <family val="2"/>
          </rPr>
          <t>Mary Rose Angeles:</t>
        </r>
        <r>
          <rPr>
            <sz val="9"/>
            <color indexed="81"/>
            <rFont val="Tahoma"/>
            <family val="2"/>
          </rPr>
          <t xml:space="preserve">
applied diabetes</t>
        </r>
      </text>
    </comment>
    <comment ref="AF95" authorId="0" shapeId="0" xr:uid="{AA7D6983-D57D-47B3-A0F5-663DD992F1C6}">
      <text>
        <r>
          <rPr>
            <b/>
            <sz val="9"/>
            <color indexed="81"/>
            <rFont val="Tahoma"/>
            <family val="2"/>
          </rPr>
          <t>Mary Rose Angeles:</t>
        </r>
        <r>
          <rPr>
            <sz val="9"/>
            <color indexed="81"/>
            <rFont val="Tahoma"/>
            <family val="2"/>
          </rPr>
          <t xml:space="preserve">
applied diabetes</t>
        </r>
      </text>
    </comment>
    <comment ref="L101" authorId="0" shapeId="0" xr:uid="{D6615F21-31C6-460F-B65D-CFEDE65555B6}">
      <text>
        <r>
          <rPr>
            <b/>
            <sz val="9"/>
            <color indexed="81"/>
            <rFont val="Tahoma"/>
            <family val="2"/>
          </rPr>
          <t>Mary Rose Angeles:</t>
        </r>
        <r>
          <rPr>
            <sz val="9"/>
            <color indexed="81"/>
            <rFont val="Tahoma"/>
            <family val="2"/>
          </rPr>
          <t xml:space="preserve">
applied all</t>
        </r>
      </text>
    </comment>
    <comment ref="P101" authorId="0" shapeId="0" xr:uid="{93709FD0-BDA6-4AC3-AF95-9710D5A28B7C}">
      <text>
        <r>
          <rPr>
            <b/>
            <sz val="9"/>
            <color indexed="81"/>
            <rFont val="Tahoma"/>
            <family val="2"/>
          </rPr>
          <t>Mary Rose Angeles:</t>
        </r>
        <r>
          <rPr>
            <sz val="9"/>
            <color indexed="81"/>
            <rFont val="Tahoma"/>
            <family val="2"/>
          </rPr>
          <t xml:space="preserve">
applied all</t>
        </r>
      </text>
    </comment>
    <comment ref="T101" authorId="0" shapeId="0" xr:uid="{B0E60E1A-8968-4B53-9505-7385D976D18A}">
      <text>
        <r>
          <rPr>
            <b/>
            <sz val="9"/>
            <color indexed="81"/>
            <rFont val="Tahoma"/>
            <family val="2"/>
          </rPr>
          <t>Mary Rose Angeles:</t>
        </r>
        <r>
          <rPr>
            <sz val="9"/>
            <color indexed="81"/>
            <rFont val="Tahoma"/>
            <family val="2"/>
          </rPr>
          <t xml:space="preserve">
applied all</t>
        </r>
      </text>
    </comment>
    <comment ref="X101" authorId="0" shapeId="0" xr:uid="{3B5EBB82-715F-47DF-9CAA-6761D6F5A17C}">
      <text>
        <r>
          <rPr>
            <b/>
            <sz val="9"/>
            <color indexed="81"/>
            <rFont val="Tahoma"/>
            <family val="2"/>
          </rPr>
          <t>Mary Rose Angeles:</t>
        </r>
        <r>
          <rPr>
            <sz val="9"/>
            <color indexed="81"/>
            <rFont val="Tahoma"/>
            <family val="2"/>
          </rPr>
          <t xml:space="preserve">
applied all</t>
        </r>
      </text>
    </comment>
    <comment ref="AB101" authorId="0" shapeId="0" xr:uid="{3B64D4EB-0CDC-40B4-99EF-B91F95EA7D2A}">
      <text>
        <r>
          <rPr>
            <b/>
            <sz val="9"/>
            <color indexed="81"/>
            <rFont val="Tahoma"/>
            <family val="2"/>
          </rPr>
          <t>Mary Rose Angeles:</t>
        </r>
        <r>
          <rPr>
            <sz val="9"/>
            <color indexed="81"/>
            <rFont val="Tahoma"/>
            <family val="2"/>
          </rPr>
          <t xml:space="preserve">
applied all</t>
        </r>
      </text>
    </comment>
    <comment ref="AF101" authorId="0" shapeId="0" xr:uid="{5A99921A-434B-4B45-9F02-A1E149210C1A}">
      <text>
        <r>
          <rPr>
            <b/>
            <sz val="9"/>
            <color indexed="81"/>
            <rFont val="Tahoma"/>
            <family val="2"/>
          </rPr>
          <t>Mary Rose Angeles:</t>
        </r>
        <r>
          <rPr>
            <sz val="9"/>
            <color indexed="81"/>
            <rFont val="Tahoma"/>
            <family val="2"/>
          </rPr>
          <t xml:space="preserve">
applied all</t>
        </r>
      </text>
    </comment>
    <comment ref="B127" authorId="4" shapeId="0" xr:uid="{BE991CD8-2E15-4228-AA32-5F9F695EF2A0}">
      <text>
        <t>[Threaded comment]
Your version of Excel allows you to read this threaded comment; however, any edits to it will get removed if the file is opened in a newer version of Excel. Learn more: https://go.microsoft.com/fwlink/?linkid=870924
Comment:
    add until 2 years</t>
      </text>
    </comment>
    <comment ref="B187" authorId="0" shapeId="0" xr:uid="{5D3A8FF2-ACD5-4AD2-BEF0-AAAABEEA81DA}">
      <text>
        <r>
          <rPr>
            <b/>
            <sz val="9"/>
            <color indexed="81"/>
            <rFont val="Tahoma"/>
            <family val="2"/>
          </rPr>
          <t>Mary Rose Angeles:</t>
        </r>
        <r>
          <rPr>
            <sz val="9"/>
            <color indexed="81"/>
            <rFont val="Tahoma"/>
            <family val="2"/>
          </rPr>
          <t xml:space="preserve">
input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Mary Rose Angeles</author>
    <author>tc={97D54B58-FEC8-4842-8B4C-0BF8FB924EE8}</author>
    <author>tc={D00C1C9C-4980-40A1-B752-B0E1D7B92D26}</author>
    <author>tc={227E8C8F-1C30-4C23-80A5-45FEF224DBA3}</author>
  </authors>
  <commentList>
    <comment ref="A22" authorId="0" shapeId="0" xr:uid="{A7012E4A-32B3-4E5C-BCDD-5C1F9CA799ED}">
      <text>
        <r>
          <rPr>
            <b/>
            <sz val="9"/>
            <color indexed="81"/>
            <rFont val="Tahoma"/>
            <family val="2"/>
          </rPr>
          <t>Mary Rose Angeles:</t>
        </r>
        <r>
          <rPr>
            <sz val="9"/>
            <color indexed="81"/>
            <rFont val="Tahoma"/>
            <family val="2"/>
          </rPr>
          <t xml:space="preserve">
The same both for vaccinated and not
</t>
        </r>
      </text>
    </comment>
    <comment ref="A24" authorId="0" shapeId="0" xr:uid="{8AEFADED-72E6-44BE-94C0-EB8EB9AE779E}">
      <text>
        <r>
          <rPr>
            <b/>
            <sz val="9"/>
            <color indexed="81"/>
            <rFont val="Tahoma"/>
            <family val="2"/>
          </rPr>
          <t>Mary Rose Angeles:</t>
        </r>
        <r>
          <rPr>
            <sz val="9"/>
            <color indexed="81"/>
            <rFont val="Tahoma"/>
            <family val="2"/>
          </rPr>
          <t xml:space="preserve">
perm others </t>
        </r>
      </text>
    </comment>
    <comment ref="A25" authorId="0" shapeId="0" xr:uid="{27AC05E9-C834-4416-BD4B-B3657C60A5F1}">
      <text>
        <r>
          <rPr>
            <b/>
            <sz val="9"/>
            <color indexed="81"/>
            <rFont val="Tahoma"/>
            <family val="2"/>
          </rPr>
          <t>Mary Rose Angeles:</t>
        </r>
        <r>
          <rPr>
            <sz val="9"/>
            <color indexed="81"/>
            <rFont val="Tahoma"/>
            <family val="2"/>
          </rPr>
          <t xml:space="preserve">
Diabetes</t>
        </r>
      </text>
    </comment>
    <comment ref="A34" authorId="1" shapeId="0" xr:uid="{97D54B58-FEC8-4842-8B4C-0BF8FB924EE8}">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0" shapeId="0" xr:uid="{0F19B0B0-2C14-413C-A528-087AFAAE5687}">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2" shapeId="0" xr:uid="{D00C1C9C-4980-40A1-B752-B0E1D7B92D26}">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D62" authorId="0" shapeId="0" xr:uid="{C1426FB4-DEB9-4918-9F0F-E9B2D3418C6F}">
      <text>
        <r>
          <rPr>
            <b/>
            <sz val="9"/>
            <color indexed="81"/>
            <rFont val="Tahoma"/>
            <family val="2"/>
          </rPr>
          <t>Mary Rose Angeles:</t>
        </r>
        <r>
          <rPr>
            <sz val="9"/>
            <color indexed="81"/>
            <rFont val="Tahoma"/>
            <family val="2"/>
          </rPr>
          <t xml:space="preserve">
input</t>
        </r>
      </text>
    </comment>
    <comment ref="L74" authorId="0" shapeId="0" xr:uid="{491B4C7D-1961-49B7-9D0D-4FF74A4FEEFF}">
      <text>
        <r>
          <rPr>
            <b/>
            <sz val="9"/>
            <color indexed="81"/>
            <rFont val="Tahoma"/>
            <family val="2"/>
          </rPr>
          <t>Mary Rose Angeles:</t>
        </r>
        <r>
          <rPr>
            <sz val="9"/>
            <color indexed="81"/>
            <rFont val="Tahoma"/>
            <family val="2"/>
          </rPr>
          <t xml:space="preserve">
input</t>
        </r>
      </text>
    </comment>
    <comment ref="AY74" authorId="0" shapeId="0" xr:uid="{A5C23C62-2ABB-4279-A126-E953A62887AC}">
      <text>
        <r>
          <rPr>
            <b/>
            <sz val="9"/>
            <color indexed="81"/>
            <rFont val="Tahoma"/>
            <family val="2"/>
          </rPr>
          <t>Mary Rose Angeles:</t>
        </r>
        <r>
          <rPr>
            <sz val="9"/>
            <color indexed="81"/>
            <rFont val="Tahoma"/>
            <family val="2"/>
          </rPr>
          <t xml:space="preserve">
Incidence withouth death</t>
        </r>
      </text>
    </comment>
    <comment ref="BN74" authorId="0" shapeId="0" xr:uid="{9F397318-AC1C-4ED1-A515-77351B15E641}">
      <text>
        <r>
          <rPr>
            <b/>
            <sz val="9"/>
            <color indexed="81"/>
            <rFont val="Tahoma"/>
            <family val="2"/>
          </rPr>
          <t>Mary Rose Angeles:</t>
        </r>
        <r>
          <rPr>
            <sz val="9"/>
            <color indexed="81"/>
            <rFont val="Tahoma"/>
            <family val="2"/>
          </rPr>
          <t xml:space="preserve">
Incidence withouth death</t>
        </r>
      </text>
    </comment>
    <comment ref="CC74" authorId="0" shapeId="0" xr:uid="{AE25D92D-9905-4F65-AA6C-3C714C8973A8}">
      <text>
        <r>
          <rPr>
            <b/>
            <sz val="9"/>
            <color indexed="81"/>
            <rFont val="Tahoma"/>
            <family val="2"/>
          </rPr>
          <t>Mary Rose Angeles:</t>
        </r>
        <r>
          <rPr>
            <sz val="9"/>
            <color indexed="81"/>
            <rFont val="Tahoma"/>
            <family val="2"/>
          </rPr>
          <t xml:space="preserve">
Incidence withouth death</t>
        </r>
      </text>
    </comment>
    <comment ref="CR74" authorId="0" shapeId="0" xr:uid="{972696D3-F100-4C79-AD64-79FFF2294F00}">
      <text>
        <r>
          <rPr>
            <b/>
            <sz val="9"/>
            <color indexed="81"/>
            <rFont val="Tahoma"/>
            <family val="2"/>
          </rPr>
          <t>Mary Rose Angeles:</t>
        </r>
        <r>
          <rPr>
            <sz val="9"/>
            <color indexed="81"/>
            <rFont val="Tahoma"/>
            <family val="2"/>
          </rPr>
          <t xml:space="preserve">
Incidence withouth death</t>
        </r>
      </text>
    </comment>
    <comment ref="B78" authorId="0" shapeId="0" xr:uid="{164FD20A-D212-4836-B578-79A2162F6B38}">
      <text>
        <r>
          <rPr>
            <sz val="11"/>
            <color theme="1"/>
            <rFont val="Calibri"/>
            <family val="2"/>
            <scheme val="minor"/>
          </rPr>
          <t>Mary Rose Angeles:
Beginning of week three</t>
        </r>
      </text>
    </comment>
    <comment ref="L78" authorId="0" shapeId="0" xr:uid="{70E7DD28-549C-4C0A-8E67-8DAFAD100B4D}">
      <text>
        <r>
          <rPr>
            <b/>
            <sz val="9"/>
            <color indexed="81"/>
            <rFont val="Tahoma"/>
            <family val="2"/>
          </rPr>
          <t>Mary Rose Angeles:</t>
        </r>
        <r>
          <rPr>
            <sz val="9"/>
            <color indexed="81"/>
            <rFont val="Tahoma"/>
            <family val="2"/>
          </rPr>
          <t xml:space="preserve">
PICS
</t>
        </r>
      </text>
    </comment>
    <comment ref="P78" authorId="0" shapeId="0" xr:uid="{B2A8500C-2A47-443F-B1B2-1CA715AD5D54}">
      <text>
        <r>
          <rPr>
            <b/>
            <sz val="9"/>
            <color indexed="81"/>
            <rFont val="Tahoma"/>
            <family val="2"/>
          </rPr>
          <t>Mary Rose Angeles:</t>
        </r>
        <r>
          <rPr>
            <sz val="9"/>
            <color indexed="81"/>
            <rFont val="Tahoma"/>
            <family val="2"/>
          </rPr>
          <t xml:space="preserve">
PICS
</t>
        </r>
      </text>
    </comment>
    <comment ref="T78" authorId="0" shapeId="0" xr:uid="{883AF89E-7F6D-4652-B1B9-3457C38B19E2}">
      <text>
        <r>
          <rPr>
            <b/>
            <sz val="9"/>
            <color indexed="81"/>
            <rFont val="Tahoma"/>
            <family val="2"/>
          </rPr>
          <t>Mary Rose Angeles:</t>
        </r>
        <r>
          <rPr>
            <sz val="9"/>
            <color indexed="81"/>
            <rFont val="Tahoma"/>
            <family val="2"/>
          </rPr>
          <t xml:space="preserve">
PICS
</t>
        </r>
      </text>
    </comment>
    <comment ref="X78" authorId="0" shapeId="0" xr:uid="{89F4E9F9-FF38-4CF4-AB00-6299A5512F91}">
      <text>
        <r>
          <rPr>
            <b/>
            <sz val="9"/>
            <color indexed="81"/>
            <rFont val="Tahoma"/>
            <family val="2"/>
          </rPr>
          <t>Mary Rose Angeles:</t>
        </r>
        <r>
          <rPr>
            <sz val="9"/>
            <color indexed="81"/>
            <rFont val="Tahoma"/>
            <family val="2"/>
          </rPr>
          <t xml:space="preserve">
PICS
</t>
        </r>
      </text>
    </comment>
    <comment ref="AB78" authorId="0" shapeId="0" xr:uid="{951CF257-64A4-4B27-84D0-EBB37A8C8C9C}">
      <text>
        <r>
          <rPr>
            <b/>
            <sz val="9"/>
            <color indexed="81"/>
            <rFont val="Tahoma"/>
            <family val="2"/>
          </rPr>
          <t>Mary Rose Angeles:</t>
        </r>
        <r>
          <rPr>
            <sz val="9"/>
            <color indexed="81"/>
            <rFont val="Tahoma"/>
            <family val="2"/>
          </rPr>
          <t xml:space="preserve">
PICS
</t>
        </r>
      </text>
    </comment>
    <comment ref="AF78" authorId="0" shapeId="0" xr:uid="{E5629B22-0935-4AA5-8F1D-0E499784A56E}">
      <text>
        <r>
          <rPr>
            <b/>
            <sz val="9"/>
            <color indexed="81"/>
            <rFont val="Tahoma"/>
            <family val="2"/>
          </rPr>
          <t>Mary Rose Angeles:</t>
        </r>
        <r>
          <rPr>
            <sz val="9"/>
            <color indexed="81"/>
            <rFont val="Tahoma"/>
            <family val="2"/>
          </rPr>
          <t xml:space="preserve">
PICS
</t>
        </r>
      </text>
    </comment>
    <comment ref="L95" authorId="0" shapeId="0" xr:uid="{851707E4-C661-4FD6-BD78-3CFF44E04289}">
      <text>
        <r>
          <rPr>
            <b/>
            <sz val="9"/>
            <color indexed="81"/>
            <rFont val="Tahoma"/>
            <family val="2"/>
          </rPr>
          <t>Mary Rose Angeles:</t>
        </r>
        <r>
          <rPr>
            <sz val="9"/>
            <color indexed="81"/>
            <rFont val="Tahoma"/>
            <family val="2"/>
          </rPr>
          <t xml:space="preserve">
applied diabetes</t>
        </r>
      </text>
    </comment>
    <comment ref="P95" authorId="0" shapeId="0" xr:uid="{569F8D91-0FBC-42EF-A65A-D49CCBCF3F04}">
      <text>
        <r>
          <rPr>
            <b/>
            <sz val="9"/>
            <color indexed="81"/>
            <rFont val="Tahoma"/>
            <family val="2"/>
          </rPr>
          <t>Mary Rose Angeles:</t>
        </r>
        <r>
          <rPr>
            <sz val="9"/>
            <color indexed="81"/>
            <rFont val="Tahoma"/>
            <family val="2"/>
          </rPr>
          <t xml:space="preserve">
applied diabetes</t>
        </r>
      </text>
    </comment>
    <comment ref="T95" authorId="0" shapeId="0" xr:uid="{2B87A5BB-5FC8-41C8-B18E-733DAF9349FA}">
      <text>
        <r>
          <rPr>
            <b/>
            <sz val="9"/>
            <color indexed="81"/>
            <rFont val="Tahoma"/>
            <family val="2"/>
          </rPr>
          <t>Mary Rose Angeles:</t>
        </r>
        <r>
          <rPr>
            <sz val="9"/>
            <color indexed="81"/>
            <rFont val="Tahoma"/>
            <family val="2"/>
          </rPr>
          <t xml:space="preserve">
applied diabetes</t>
        </r>
      </text>
    </comment>
    <comment ref="X95" authorId="0" shapeId="0" xr:uid="{43A680FD-6B4B-4932-A295-93346BC8C24B}">
      <text>
        <r>
          <rPr>
            <b/>
            <sz val="9"/>
            <color indexed="81"/>
            <rFont val="Tahoma"/>
            <family val="2"/>
          </rPr>
          <t>Mary Rose Angeles:</t>
        </r>
        <r>
          <rPr>
            <sz val="9"/>
            <color indexed="81"/>
            <rFont val="Tahoma"/>
            <family val="2"/>
          </rPr>
          <t xml:space="preserve">
applied diabetes</t>
        </r>
      </text>
    </comment>
    <comment ref="AB95" authorId="0" shapeId="0" xr:uid="{A77F92DD-34F0-4706-82CC-7AAD8CA4CF65}">
      <text>
        <r>
          <rPr>
            <b/>
            <sz val="9"/>
            <color indexed="81"/>
            <rFont val="Tahoma"/>
            <family val="2"/>
          </rPr>
          <t>Mary Rose Angeles:</t>
        </r>
        <r>
          <rPr>
            <sz val="9"/>
            <color indexed="81"/>
            <rFont val="Tahoma"/>
            <family val="2"/>
          </rPr>
          <t xml:space="preserve">
applied diabetes</t>
        </r>
      </text>
    </comment>
    <comment ref="AF95" authorId="0" shapeId="0" xr:uid="{D1D88379-38CC-48B5-8049-377B659C1E95}">
      <text>
        <r>
          <rPr>
            <b/>
            <sz val="9"/>
            <color indexed="81"/>
            <rFont val="Tahoma"/>
            <family val="2"/>
          </rPr>
          <t>Mary Rose Angeles:</t>
        </r>
        <r>
          <rPr>
            <sz val="9"/>
            <color indexed="81"/>
            <rFont val="Tahoma"/>
            <family val="2"/>
          </rPr>
          <t xml:space="preserve">
applied diabetes</t>
        </r>
      </text>
    </comment>
    <comment ref="L101" authorId="0" shapeId="0" xr:uid="{CFE51927-76A0-479B-8B6D-A7CB6C12D7D8}">
      <text>
        <r>
          <rPr>
            <b/>
            <sz val="9"/>
            <color indexed="81"/>
            <rFont val="Tahoma"/>
            <family val="2"/>
          </rPr>
          <t>Mary Rose Angeles:</t>
        </r>
        <r>
          <rPr>
            <sz val="9"/>
            <color indexed="81"/>
            <rFont val="Tahoma"/>
            <family val="2"/>
          </rPr>
          <t xml:space="preserve">
applied all</t>
        </r>
      </text>
    </comment>
    <comment ref="P101" authorId="0" shapeId="0" xr:uid="{91ABA87B-6F16-4AAA-AFA3-D5B417E5D244}">
      <text>
        <r>
          <rPr>
            <b/>
            <sz val="9"/>
            <color indexed="81"/>
            <rFont val="Tahoma"/>
            <family val="2"/>
          </rPr>
          <t>Mary Rose Angeles:</t>
        </r>
        <r>
          <rPr>
            <sz val="9"/>
            <color indexed="81"/>
            <rFont val="Tahoma"/>
            <family val="2"/>
          </rPr>
          <t xml:space="preserve">
applied all</t>
        </r>
      </text>
    </comment>
    <comment ref="T101" authorId="0" shapeId="0" xr:uid="{C7A511B5-5686-475B-91A5-4238B8715A78}">
      <text>
        <r>
          <rPr>
            <b/>
            <sz val="9"/>
            <color indexed="81"/>
            <rFont val="Tahoma"/>
            <family val="2"/>
          </rPr>
          <t>Mary Rose Angeles:</t>
        </r>
        <r>
          <rPr>
            <sz val="9"/>
            <color indexed="81"/>
            <rFont val="Tahoma"/>
            <family val="2"/>
          </rPr>
          <t xml:space="preserve">
applied all</t>
        </r>
      </text>
    </comment>
    <comment ref="X101" authorId="0" shapeId="0" xr:uid="{988B5908-AEDE-49EC-929D-CB26CB5DBD03}">
      <text>
        <r>
          <rPr>
            <b/>
            <sz val="9"/>
            <color indexed="81"/>
            <rFont val="Tahoma"/>
            <family val="2"/>
          </rPr>
          <t>Mary Rose Angeles:</t>
        </r>
        <r>
          <rPr>
            <sz val="9"/>
            <color indexed="81"/>
            <rFont val="Tahoma"/>
            <family val="2"/>
          </rPr>
          <t xml:space="preserve">
applied all</t>
        </r>
      </text>
    </comment>
    <comment ref="AB101" authorId="0" shapeId="0" xr:uid="{0F575FA2-D0FC-4CA9-8891-D9C35324384B}">
      <text>
        <r>
          <rPr>
            <b/>
            <sz val="9"/>
            <color indexed="81"/>
            <rFont val="Tahoma"/>
            <family val="2"/>
          </rPr>
          <t>Mary Rose Angeles:</t>
        </r>
        <r>
          <rPr>
            <sz val="9"/>
            <color indexed="81"/>
            <rFont val="Tahoma"/>
            <family val="2"/>
          </rPr>
          <t xml:space="preserve">
applied all</t>
        </r>
      </text>
    </comment>
    <comment ref="AF101" authorId="0" shapeId="0" xr:uid="{4F0D6AFA-084B-4E94-B74E-35B9EEE61131}">
      <text>
        <r>
          <rPr>
            <b/>
            <sz val="9"/>
            <color indexed="81"/>
            <rFont val="Tahoma"/>
            <family val="2"/>
          </rPr>
          <t>Mary Rose Angeles:</t>
        </r>
        <r>
          <rPr>
            <sz val="9"/>
            <color indexed="81"/>
            <rFont val="Tahoma"/>
            <family val="2"/>
          </rPr>
          <t xml:space="preserve">
applied all</t>
        </r>
      </text>
    </comment>
    <comment ref="B127" authorId="3" shapeId="0" xr:uid="{227E8C8F-1C30-4C23-80A5-45FEF224DBA3}">
      <text>
        <t>[Threaded comment]
Your version of Excel allows you to read this threaded comment; however, any edits to it will get removed if the file is opened in a newer version of Excel. Learn more: https://go.microsoft.com/fwlink/?linkid=870924
Comment:
    add until 2 years</t>
      </text>
    </comment>
    <comment ref="G186" authorId="0" shapeId="0" xr:uid="{245F4ADC-4CEE-4626-99C3-644CAB3D6FF6}">
      <text>
        <r>
          <rPr>
            <b/>
            <sz val="9"/>
            <color indexed="81"/>
            <rFont val="Tahoma"/>
            <family val="2"/>
          </rPr>
          <t>Mary Rose Angeles:</t>
        </r>
        <r>
          <rPr>
            <sz val="9"/>
            <color indexed="81"/>
            <rFont val="Tahoma"/>
            <family val="2"/>
          </rPr>
          <t xml:space="preserve">
14 days</t>
        </r>
      </text>
    </comment>
    <comment ref="D187" authorId="0" shapeId="0" xr:uid="{846EC969-2E58-4C7B-8BA0-AEAE7482BDEA}">
      <text>
        <r>
          <rPr>
            <b/>
            <sz val="9"/>
            <color indexed="81"/>
            <rFont val="Tahoma"/>
            <family val="2"/>
          </rPr>
          <t>Mary Rose Angeles:</t>
        </r>
        <r>
          <rPr>
            <sz val="9"/>
            <color indexed="81"/>
            <rFont val="Tahoma"/>
            <family val="2"/>
          </rPr>
          <t xml:space="preserve">
input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tc={22DA47F7-AB2A-42AF-8BB3-E63333F33C62}</author>
    <author>Mary Rose Angeles</author>
    <author>tc={1F640671-3D19-4545-B538-F58EC4F64FD7}</author>
    <author>tc={D5DC95BB-A2EF-4718-8A8C-C5227FBCDCE9}</author>
    <author>tc={61B0B09C-F83C-4F32-BCA9-FF5A4E401D4A}</author>
  </authors>
  <commentList>
    <comment ref="B14" authorId="0" shapeId="0" xr:uid="{22DA47F7-AB2A-42AF-8BB3-E63333F33C62}">
      <text>
        <t>[Threaded comment]
Your version of Excel allows you to read this threaded comment; however, any edits to it will get removed if the file is opened in a newer version of Excel. Learn more: https://go.microsoft.com/fwlink/?linkid=870924
Comment:
    changed 80-90 to 80-89</t>
      </text>
    </comment>
    <comment ref="A22" authorId="1" shapeId="0" xr:uid="{0FDB5785-DF2A-471F-891C-115176E5019E}">
      <text>
        <r>
          <rPr>
            <b/>
            <sz val="9"/>
            <color indexed="81"/>
            <rFont val="Tahoma"/>
            <family val="2"/>
          </rPr>
          <t>Mary Rose Angeles:</t>
        </r>
        <r>
          <rPr>
            <sz val="9"/>
            <color indexed="81"/>
            <rFont val="Tahoma"/>
            <family val="2"/>
          </rPr>
          <t xml:space="preserve">
The same both for vaccinated and not
</t>
        </r>
      </text>
    </comment>
    <comment ref="A24" authorId="1" shapeId="0" xr:uid="{E03FF6D1-6480-4B32-8854-07D6049E943C}">
      <text>
        <r>
          <rPr>
            <b/>
            <sz val="9"/>
            <color indexed="81"/>
            <rFont val="Tahoma"/>
            <family val="2"/>
          </rPr>
          <t>Mary Rose Angeles:</t>
        </r>
        <r>
          <rPr>
            <sz val="9"/>
            <color indexed="81"/>
            <rFont val="Tahoma"/>
            <family val="2"/>
          </rPr>
          <t xml:space="preserve">
perm others </t>
        </r>
      </text>
    </comment>
    <comment ref="A25" authorId="1" shapeId="0" xr:uid="{BCC75D32-761C-479F-B9F6-07BE6E81D378}">
      <text>
        <r>
          <rPr>
            <b/>
            <sz val="9"/>
            <color indexed="81"/>
            <rFont val="Tahoma"/>
            <family val="2"/>
          </rPr>
          <t>Mary Rose Angeles:</t>
        </r>
        <r>
          <rPr>
            <sz val="9"/>
            <color indexed="81"/>
            <rFont val="Tahoma"/>
            <family val="2"/>
          </rPr>
          <t xml:space="preserve">
Diabetes</t>
        </r>
      </text>
    </comment>
    <comment ref="A34" authorId="2" shapeId="0" xr:uid="{1F640671-3D19-4545-B538-F58EC4F64FD7}">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1" shapeId="0" xr:uid="{B30B5219-DD4C-4CDF-8E95-5C6B478E2790}">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3" shapeId="0" xr:uid="{D5DC95BB-A2EF-4718-8A8C-C5227FBCDCE9}">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AY74" authorId="1" shapeId="0" xr:uid="{845B072E-DABC-4C61-A1F7-2B4E951A6D2F}">
      <text>
        <r>
          <rPr>
            <b/>
            <sz val="9"/>
            <color indexed="81"/>
            <rFont val="Tahoma"/>
            <family val="2"/>
          </rPr>
          <t>Mary Rose Angeles:</t>
        </r>
        <r>
          <rPr>
            <sz val="9"/>
            <color indexed="81"/>
            <rFont val="Tahoma"/>
            <family val="2"/>
          </rPr>
          <t xml:space="preserve">
Incidence withouth death</t>
        </r>
      </text>
    </comment>
    <comment ref="BN74" authorId="1" shapeId="0" xr:uid="{C3CA6407-D581-4FF4-B2FD-C40D99BDF83F}">
      <text>
        <r>
          <rPr>
            <b/>
            <sz val="9"/>
            <color indexed="81"/>
            <rFont val="Tahoma"/>
            <family val="2"/>
          </rPr>
          <t>Mary Rose Angeles:</t>
        </r>
        <r>
          <rPr>
            <sz val="9"/>
            <color indexed="81"/>
            <rFont val="Tahoma"/>
            <family val="2"/>
          </rPr>
          <t xml:space="preserve">
Incidence withouth death</t>
        </r>
      </text>
    </comment>
    <comment ref="CC74" authorId="1" shapeId="0" xr:uid="{52A6033B-A9A3-4FA4-9E84-5D90B8CCC58F}">
      <text>
        <r>
          <rPr>
            <b/>
            <sz val="9"/>
            <color indexed="81"/>
            <rFont val="Tahoma"/>
            <family val="2"/>
          </rPr>
          <t>Mary Rose Angeles:</t>
        </r>
        <r>
          <rPr>
            <sz val="9"/>
            <color indexed="81"/>
            <rFont val="Tahoma"/>
            <family val="2"/>
          </rPr>
          <t xml:space="preserve">
Incidence withouth death</t>
        </r>
      </text>
    </comment>
    <comment ref="CR74" authorId="1" shapeId="0" xr:uid="{15A7835E-A567-45C6-9990-DF52479CF01F}">
      <text>
        <r>
          <rPr>
            <b/>
            <sz val="9"/>
            <color indexed="81"/>
            <rFont val="Tahoma"/>
            <family val="2"/>
          </rPr>
          <t>Mary Rose Angeles:</t>
        </r>
        <r>
          <rPr>
            <sz val="9"/>
            <color indexed="81"/>
            <rFont val="Tahoma"/>
            <family val="2"/>
          </rPr>
          <t xml:space="preserve">
Incidence withouth death</t>
        </r>
      </text>
    </comment>
    <comment ref="B78" authorId="1" shapeId="0" xr:uid="{AE8582A2-A45E-4769-992A-F4F034E8DD2B}">
      <text>
        <r>
          <rPr>
            <b/>
            <sz val="9"/>
            <color indexed="81"/>
            <rFont val="Tahoma"/>
            <family val="2"/>
          </rPr>
          <t>Mary Rose Angeles:</t>
        </r>
        <r>
          <rPr>
            <sz val="9"/>
            <color indexed="81"/>
            <rFont val="Tahoma"/>
            <family val="2"/>
          </rPr>
          <t xml:space="preserve">
beginning of week 3</t>
        </r>
      </text>
    </comment>
    <comment ref="L78" authorId="1" shapeId="0" xr:uid="{CCC25A53-B98B-4513-B22F-CF338FBA3DDF}">
      <text>
        <r>
          <rPr>
            <b/>
            <sz val="9"/>
            <color indexed="81"/>
            <rFont val="Tahoma"/>
            <family val="2"/>
          </rPr>
          <t>Mary Rose Angeles:</t>
        </r>
        <r>
          <rPr>
            <sz val="9"/>
            <color indexed="81"/>
            <rFont val="Tahoma"/>
            <family val="2"/>
          </rPr>
          <t xml:space="preserve">
PICS
</t>
        </r>
      </text>
    </comment>
    <comment ref="P78" authorId="1" shapeId="0" xr:uid="{7A749209-143F-41A8-B78A-E915B9184D2F}">
      <text>
        <r>
          <rPr>
            <b/>
            <sz val="9"/>
            <color indexed="81"/>
            <rFont val="Tahoma"/>
            <family val="2"/>
          </rPr>
          <t>Mary Rose Angeles:</t>
        </r>
        <r>
          <rPr>
            <sz val="9"/>
            <color indexed="81"/>
            <rFont val="Tahoma"/>
            <family val="2"/>
          </rPr>
          <t xml:space="preserve">
PICS
</t>
        </r>
      </text>
    </comment>
    <comment ref="T78" authorId="1" shapeId="0" xr:uid="{9347ABEF-F553-4568-929E-91E4486509EE}">
      <text>
        <r>
          <rPr>
            <b/>
            <sz val="9"/>
            <color indexed="81"/>
            <rFont val="Tahoma"/>
            <family val="2"/>
          </rPr>
          <t>Mary Rose Angeles:</t>
        </r>
        <r>
          <rPr>
            <sz val="9"/>
            <color indexed="81"/>
            <rFont val="Tahoma"/>
            <family val="2"/>
          </rPr>
          <t xml:space="preserve">
PICS
</t>
        </r>
      </text>
    </comment>
    <comment ref="X78" authorId="1" shapeId="0" xr:uid="{97DBCC83-B326-4F18-9438-31BF86DCA137}">
      <text>
        <r>
          <rPr>
            <b/>
            <sz val="9"/>
            <color indexed="81"/>
            <rFont val="Tahoma"/>
            <family val="2"/>
          </rPr>
          <t>Mary Rose Angeles:</t>
        </r>
        <r>
          <rPr>
            <sz val="9"/>
            <color indexed="81"/>
            <rFont val="Tahoma"/>
            <family val="2"/>
          </rPr>
          <t xml:space="preserve">
PICS
</t>
        </r>
      </text>
    </comment>
    <comment ref="AB78" authorId="1" shapeId="0" xr:uid="{0364BE2D-4E8A-420B-BC40-13A3DB9120EA}">
      <text>
        <r>
          <rPr>
            <b/>
            <sz val="9"/>
            <color indexed="81"/>
            <rFont val="Tahoma"/>
            <family val="2"/>
          </rPr>
          <t>Mary Rose Angeles:</t>
        </r>
        <r>
          <rPr>
            <sz val="9"/>
            <color indexed="81"/>
            <rFont val="Tahoma"/>
            <family val="2"/>
          </rPr>
          <t xml:space="preserve">
PICS
</t>
        </r>
      </text>
    </comment>
    <comment ref="AF78" authorId="1" shapeId="0" xr:uid="{C02C528B-E114-4830-8B04-ADC96A478F3B}">
      <text>
        <r>
          <rPr>
            <b/>
            <sz val="9"/>
            <color indexed="81"/>
            <rFont val="Tahoma"/>
            <family val="2"/>
          </rPr>
          <t>Mary Rose Angeles:</t>
        </r>
        <r>
          <rPr>
            <sz val="9"/>
            <color indexed="81"/>
            <rFont val="Tahoma"/>
            <family val="2"/>
          </rPr>
          <t xml:space="preserve">
PICS
</t>
        </r>
      </text>
    </comment>
    <comment ref="AJ78" authorId="1" shapeId="0" xr:uid="{F67FA12E-096F-4FD6-9E0C-59AABEA9EE88}">
      <text>
        <r>
          <rPr>
            <b/>
            <sz val="9"/>
            <color indexed="81"/>
            <rFont val="Tahoma"/>
            <family val="2"/>
          </rPr>
          <t>Mary Rose Angeles:</t>
        </r>
        <r>
          <rPr>
            <sz val="9"/>
            <color indexed="81"/>
            <rFont val="Tahoma"/>
            <family val="2"/>
          </rPr>
          <t xml:space="preserve">
PICS
</t>
        </r>
      </text>
    </comment>
    <comment ref="AN78" authorId="1" shapeId="0" xr:uid="{689EFE5E-7A8A-4D54-A298-098E9574F440}">
      <text>
        <r>
          <rPr>
            <b/>
            <sz val="9"/>
            <color indexed="81"/>
            <rFont val="Tahoma"/>
            <family val="2"/>
          </rPr>
          <t>Mary Rose Angeles:</t>
        </r>
        <r>
          <rPr>
            <sz val="9"/>
            <color indexed="81"/>
            <rFont val="Tahoma"/>
            <family val="2"/>
          </rPr>
          <t xml:space="preserve">
PICS
</t>
        </r>
      </text>
    </comment>
    <comment ref="L95" authorId="1" shapeId="0" xr:uid="{2DE61197-E3D9-4401-86C0-70A778F8ABBB}">
      <text>
        <r>
          <rPr>
            <b/>
            <sz val="9"/>
            <color indexed="81"/>
            <rFont val="Tahoma"/>
            <family val="2"/>
          </rPr>
          <t>Mary Rose Angeles:</t>
        </r>
        <r>
          <rPr>
            <sz val="9"/>
            <color indexed="81"/>
            <rFont val="Tahoma"/>
            <family val="2"/>
          </rPr>
          <t xml:space="preserve">
applied diabetes</t>
        </r>
      </text>
    </comment>
    <comment ref="P95" authorId="1" shapeId="0" xr:uid="{A793FD2E-19C2-4064-BFA3-C04716B72FD0}">
      <text>
        <r>
          <rPr>
            <b/>
            <sz val="9"/>
            <color indexed="81"/>
            <rFont val="Tahoma"/>
            <family val="2"/>
          </rPr>
          <t>Mary Rose Angeles:</t>
        </r>
        <r>
          <rPr>
            <sz val="9"/>
            <color indexed="81"/>
            <rFont val="Tahoma"/>
            <family val="2"/>
          </rPr>
          <t xml:space="preserve">
applied diabetes</t>
        </r>
      </text>
    </comment>
    <comment ref="T95" authorId="1" shapeId="0" xr:uid="{47D9FF9E-6AC0-4CC3-AB8D-CC316ED1B035}">
      <text>
        <r>
          <rPr>
            <b/>
            <sz val="9"/>
            <color indexed="81"/>
            <rFont val="Tahoma"/>
            <family val="2"/>
          </rPr>
          <t>Mary Rose Angeles:</t>
        </r>
        <r>
          <rPr>
            <sz val="9"/>
            <color indexed="81"/>
            <rFont val="Tahoma"/>
            <family val="2"/>
          </rPr>
          <t xml:space="preserve">
applied diabetes</t>
        </r>
      </text>
    </comment>
    <comment ref="X95" authorId="1" shapeId="0" xr:uid="{876CC65E-F346-439E-90C3-AF7F4507D1B1}">
      <text>
        <r>
          <rPr>
            <b/>
            <sz val="9"/>
            <color indexed="81"/>
            <rFont val="Tahoma"/>
            <family val="2"/>
          </rPr>
          <t>Mary Rose Angeles:</t>
        </r>
        <r>
          <rPr>
            <sz val="9"/>
            <color indexed="81"/>
            <rFont val="Tahoma"/>
            <family val="2"/>
          </rPr>
          <t xml:space="preserve">
applied diabetes</t>
        </r>
      </text>
    </comment>
    <comment ref="AB95" authorId="1" shapeId="0" xr:uid="{BD31AF5C-9B16-4AF0-BFC3-ABABF6457224}">
      <text>
        <r>
          <rPr>
            <b/>
            <sz val="9"/>
            <color indexed="81"/>
            <rFont val="Tahoma"/>
            <family val="2"/>
          </rPr>
          <t>Mary Rose Angeles:</t>
        </r>
        <r>
          <rPr>
            <sz val="9"/>
            <color indexed="81"/>
            <rFont val="Tahoma"/>
            <family val="2"/>
          </rPr>
          <t xml:space="preserve">
applied diabetes</t>
        </r>
      </text>
    </comment>
    <comment ref="AF95" authorId="1" shapeId="0" xr:uid="{11CBB440-5434-442B-987A-17E7E7207D0A}">
      <text>
        <r>
          <rPr>
            <b/>
            <sz val="9"/>
            <color indexed="81"/>
            <rFont val="Tahoma"/>
            <family val="2"/>
          </rPr>
          <t>Mary Rose Angeles:</t>
        </r>
        <r>
          <rPr>
            <sz val="9"/>
            <color indexed="81"/>
            <rFont val="Tahoma"/>
            <family val="2"/>
          </rPr>
          <t xml:space="preserve">
applied diabetes</t>
        </r>
      </text>
    </comment>
    <comment ref="AJ95" authorId="1" shapeId="0" xr:uid="{22390A5D-307A-4622-A612-68B7A7D4FA81}">
      <text>
        <r>
          <rPr>
            <b/>
            <sz val="9"/>
            <color indexed="81"/>
            <rFont val="Tahoma"/>
            <family val="2"/>
          </rPr>
          <t>Mary Rose Angeles:</t>
        </r>
        <r>
          <rPr>
            <sz val="9"/>
            <color indexed="81"/>
            <rFont val="Tahoma"/>
            <family val="2"/>
          </rPr>
          <t xml:space="preserve">
applied diabetes</t>
        </r>
      </text>
    </comment>
    <comment ref="AN95" authorId="1" shapeId="0" xr:uid="{45D7DF7A-928F-4F40-B55B-20EF4E5EBFA5}">
      <text>
        <r>
          <rPr>
            <b/>
            <sz val="9"/>
            <color indexed="81"/>
            <rFont val="Tahoma"/>
            <family val="2"/>
          </rPr>
          <t>Mary Rose Angeles:</t>
        </r>
        <r>
          <rPr>
            <sz val="9"/>
            <color indexed="81"/>
            <rFont val="Tahoma"/>
            <family val="2"/>
          </rPr>
          <t xml:space="preserve">
applied diabetes</t>
        </r>
      </text>
    </comment>
    <comment ref="L101" authorId="1" shapeId="0" xr:uid="{DA4F2767-866C-459B-913B-0CFCEA2F22B3}">
      <text>
        <r>
          <rPr>
            <b/>
            <sz val="9"/>
            <color indexed="81"/>
            <rFont val="Tahoma"/>
            <family val="2"/>
          </rPr>
          <t>Mary Rose Angeles:</t>
        </r>
        <r>
          <rPr>
            <sz val="9"/>
            <color indexed="81"/>
            <rFont val="Tahoma"/>
            <family val="2"/>
          </rPr>
          <t xml:space="preserve">
applied all</t>
        </r>
      </text>
    </comment>
    <comment ref="P101" authorId="1" shapeId="0" xr:uid="{A11989CB-2C41-4159-9F88-E39BF3BF0793}">
      <text>
        <r>
          <rPr>
            <b/>
            <sz val="9"/>
            <color indexed="81"/>
            <rFont val="Tahoma"/>
            <family val="2"/>
          </rPr>
          <t>Mary Rose Angeles:</t>
        </r>
        <r>
          <rPr>
            <sz val="9"/>
            <color indexed="81"/>
            <rFont val="Tahoma"/>
            <family val="2"/>
          </rPr>
          <t xml:space="preserve">
applied all</t>
        </r>
      </text>
    </comment>
    <comment ref="T101" authorId="1" shapeId="0" xr:uid="{6A21E9A0-269C-4470-AACE-E9ADF1F37C42}">
      <text>
        <r>
          <rPr>
            <b/>
            <sz val="9"/>
            <color indexed="81"/>
            <rFont val="Tahoma"/>
            <family val="2"/>
          </rPr>
          <t>Mary Rose Angeles:</t>
        </r>
        <r>
          <rPr>
            <sz val="9"/>
            <color indexed="81"/>
            <rFont val="Tahoma"/>
            <family val="2"/>
          </rPr>
          <t xml:space="preserve">
applied all</t>
        </r>
      </text>
    </comment>
    <comment ref="X101" authorId="1" shapeId="0" xr:uid="{29604D8E-C66D-490D-8A50-8372DF0F2330}">
      <text>
        <r>
          <rPr>
            <b/>
            <sz val="9"/>
            <color indexed="81"/>
            <rFont val="Tahoma"/>
            <family val="2"/>
          </rPr>
          <t>Mary Rose Angeles:</t>
        </r>
        <r>
          <rPr>
            <sz val="9"/>
            <color indexed="81"/>
            <rFont val="Tahoma"/>
            <family val="2"/>
          </rPr>
          <t xml:space="preserve">
applied all</t>
        </r>
      </text>
    </comment>
    <comment ref="AB101" authorId="1" shapeId="0" xr:uid="{6DFDE7AD-7E88-48FC-9E1E-9AFB43189189}">
      <text>
        <r>
          <rPr>
            <b/>
            <sz val="9"/>
            <color indexed="81"/>
            <rFont val="Tahoma"/>
            <family val="2"/>
          </rPr>
          <t>Mary Rose Angeles:</t>
        </r>
        <r>
          <rPr>
            <sz val="9"/>
            <color indexed="81"/>
            <rFont val="Tahoma"/>
            <family val="2"/>
          </rPr>
          <t xml:space="preserve">
applied all</t>
        </r>
      </text>
    </comment>
    <comment ref="AF101" authorId="1" shapeId="0" xr:uid="{436AE874-0DB7-440B-A44A-A93CB016D923}">
      <text>
        <r>
          <rPr>
            <b/>
            <sz val="9"/>
            <color indexed="81"/>
            <rFont val="Tahoma"/>
            <family val="2"/>
          </rPr>
          <t>Mary Rose Angeles:</t>
        </r>
        <r>
          <rPr>
            <sz val="9"/>
            <color indexed="81"/>
            <rFont val="Tahoma"/>
            <family val="2"/>
          </rPr>
          <t xml:space="preserve">
applied all</t>
        </r>
      </text>
    </comment>
    <comment ref="AJ101" authorId="1" shapeId="0" xr:uid="{AAAF5419-FA17-44DF-AFA3-81A07B167584}">
      <text>
        <r>
          <rPr>
            <b/>
            <sz val="9"/>
            <color indexed="81"/>
            <rFont val="Tahoma"/>
            <family val="2"/>
          </rPr>
          <t>Mary Rose Angeles:</t>
        </r>
        <r>
          <rPr>
            <sz val="9"/>
            <color indexed="81"/>
            <rFont val="Tahoma"/>
            <family val="2"/>
          </rPr>
          <t xml:space="preserve">
applied all</t>
        </r>
      </text>
    </comment>
    <comment ref="AN101" authorId="1" shapeId="0" xr:uid="{704B0107-EFD1-477D-A3B4-AB98C38BCF98}">
      <text>
        <r>
          <rPr>
            <b/>
            <sz val="9"/>
            <color indexed="81"/>
            <rFont val="Tahoma"/>
            <family val="2"/>
          </rPr>
          <t>Mary Rose Angeles:</t>
        </r>
        <r>
          <rPr>
            <sz val="9"/>
            <color indexed="81"/>
            <rFont val="Tahoma"/>
            <family val="2"/>
          </rPr>
          <t xml:space="preserve">
applied all</t>
        </r>
      </text>
    </comment>
    <comment ref="B127" authorId="4" shapeId="0" xr:uid="{61B0B09C-F83C-4F32-BCA9-FF5A4E401D4A}">
      <text>
        <t>[Threaded comment]
Your version of Excel allows you to read this threaded comment; however, any edits to it will get removed if the file is opened in a newer version of Excel. Learn more: https://go.microsoft.com/fwlink/?linkid=870924
Comment:
    add until 2 years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Mary Rose Angeles</author>
    <author>tc={5965548F-A046-4FFB-A43B-C9EDA3CE2294}</author>
    <author>tc={ED4B7410-0A25-4C42-863C-FF810190C45D}</author>
    <author>tc={6147FEF2-ED4A-4C1A-873D-796200A6B63B}</author>
  </authors>
  <commentList>
    <comment ref="A22" authorId="0" shapeId="0" xr:uid="{429BD8F1-C5AB-48DD-8881-42C56FFC0395}">
      <text>
        <r>
          <rPr>
            <b/>
            <sz val="9"/>
            <color indexed="81"/>
            <rFont val="Tahoma"/>
            <family val="2"/>
          </rPr>
          <t>Mary Rose Angeles:</t>
        </r>
        <r>
          <rPr>
            <sz val="9"/>
            <color indexed="81"/>
            <rFont val="Tahoma"/>
            <family val="2"/>
          </rPr>
          <t xml:space="preserve">
The same both for vaccinated and not
</t>
        </r>
      </text>
    </comment>
    <comment ref="A24" authorId="0" shapeId="0" xr:uid="{74CFBF94-F250-4A90-8E5C-C193D3C34F62}">
      <text>
        <r>
          <rPr>
            <b/>
            <sz val="9"/>
            <color indexed="81"/>
            <rFont val="Tahoma"/>
            <family val="2"/>
          </rPr>
          <t>Mary Rose Angeles:</t>
        </r>
        <r>
          <rPr>
            <sz val="9"/>
            <color indexed="81"/>
            <rFont val="Tahoma"/>
            <family val="2"/>
          </rPr>
          <t xml:space="preserve">
perm others </t>
        </r>
      </text>
    </comment>
    <comment ref="A25" authorId="0" shapeId="0" xr:uid="{952406AE-D5E6-477A-A7E8-954C9F051EC1}">
      <text>
        <r>
          <rPr>
            <b/>
            <sz val="9"/>
            <color indexed="81"/>
            <rFont val="Tahoma"/>
            <family val="2"/>
          </rPr>
          <t>Mary Rose Angeles:</t>
        </r>
        <r>
          <rPr>
            <sz val="9"/>
            <color indexed="81"/>
            <rFont val="Tahoma"/>
            <family val="2"/>
          </rPr>
          <t xml:space="preserve">
Diabetes</t>
        </r>
      </text>
    </comment>
    <comment ref="A34" authorId="1" shapeId="0" xr:uid="{5965548F-A046-4FFB-A43B-C9EDA3CE2294}">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0" shapeId="0" xr:uid="{5DD910D2-67D1-4B2B-B134-E591DB6586CF}">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2" shapeId="0" xr:uid="{ED4B7410-0A25-4C42-863C-FF810190C45D}">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AY74" authorId="0" shapeId="0" xr:uid="{3BAEE616-C541-4F5F-AF8C-636220A3D85E}">
      <text>
        <r>
          <rPr>
            <b/>
            <sz val="9"/>
            <color indexed="81"/>
            <rFont val="Tahoma"/>
            <family val="2"/>
          </rPr>
          <t>Mary Rose Angeles:</t>
        </r>
        <r>
          <rPr>
            <sz val="9"/>
            <color indexed="81"/>
            <rFont val="Tahoma"/>
            <family val="2"/>
          </rPr>
          <t xml:space="preserve">
Incidence withouth death</t>
        </r>
      </text>
    </comment>
    <comment ref="BN74" authorId="0" shapeId="0" xr:uid="{424089E5-6952-4EDF-BC83-8CA03ECB3BFA}">
      <text>
        <r>
          <rPr>
            <b/>
            <sz val="9"/>
            <color indexed="81"/>
            <rFont val="Tahoma"/>
            <family val="2"/>
          </rPr>
          <t>Mary Rose Angeles:</t>
        </r>
        <r>
          <rPr>
            <sz val="9"/>
            <color indexed="81"/>
            <rFont val="Tahoma"/>
            <family val="2"/>
          </rPr>
          <t xml:space="preserve">
Incidence withouth death</t>
        </r>
      </text>
    </comment>
    <comment ref="CC74" authorId="0" shapeId="0" xr:uid="{ED815250-BD11-48D6-95D5-E2DA6C282525}">
      <text>
        <r>
          <rPr>
            <b/>
            <sz val="9"/>
            <color indexed="81"/>
            <rFont val="Tahoma"/>
            <family val="2"/>
          </rPr>
          <t>Mary Rose Angeles:</t>
        </r>
        <r>
          <rPr>
            <sz val="9"/>
            <color indexed="81"/>
            <rFont val="Tahoma"/>
            <family val="2"/>
          </rPr>
          <t xml:space="preserve">
Incidence withouth death</t>
        </r>
      </text>
    </comment>
    <comment ref="CR74" authorId="0" shapeId="0" xr:uid="{0EE13602-9DB1-461B-AB57-9D29CF0BA664}">
      <text>
        <r>
          <rPr>
            <b/>
            <sz val="9"/>
            <color indexed="81"/>
            <rFont val="Tahoma"/>
            <family val="2"/>
          </rPr>
          <t>Mary Rose Angeles:</t>
        </r>
        <r>
          <rPr>
            <sz val="9"/>
            <color indexed="81"/>
            <rFont val="Tahoma"/>
            <family val="2"/>
          </rPr>
          <t xml:space="preserve">
Incidence withouth death</t>
        </r>
      </text>
    </comment>
    <comment ref="B78" authorId="0" shapeId="0" xr:uid="{65F68664-FB17-4827-82E2-D7B47A1A56FA}">
      <text>
        <r>
          <rPr>
            <b/>
            <sz val="9"/>
            <color indexed="81"/>
            <rFont val="Tahoma"/>
            <family val="2"/>
          </rPr>
          <t>Mary Rose Angeles:</t>
        </r>
        <r>
          <rPr>
            <sz val="9"/>
            <color indexed="81"/>
            <rFont val="Tahoma"/>
            <family val="2"/>
          </rPr>
          <t xml:space="preserve">
beginning of week 3</t>
        </r>
      </text>
    </comment>
    <comment ref="L78" authorId="0" shapeId="0" xr:uid="{020908D6-FC7C-49A4-87B1-F434A98CD2F5}">
      <text>
        <r>
          <rPr>
            <b/>
            <sz val="9"/>
            <color indexed="81"/>
            <rFont val="Tahoma"/>
            <family val="2"/>
          </rPr>
          <t>Mary Rose Angeles:</t>
        </r>
        <r>
          <rPr>
            <sz val="9"/>
            <color indexed="81"/>
            <rFont val="Tahoma"/>
            <family val="2"/>
          </rPr>
          <t xml:space="preserve">
PICS
</t>
        </r>
      </text>
    </comment>
    <comment ref="P78" authorId="0" shapeId="0" xr:uid="{3CE6518E-D8DF-4C13-8358-0723EC8498B4}">
      <text>
        <r>
          <rPr>
            <b/>
            <sz val="9"/>
            <color indexed="81"/>
            <rFont val="Tahoma"/>
            <family val="2"/>
          </rPr>
          <t>Mary Rose Angeles:</t>
        </r>
        <r>
          <rPr>
            <sz val="9"/>
            <color indexed="81"/>
            <rFont val="Tahoma"/>
            <family val="2"/>
          </rPr>
          <t xml:space="preserve">
PICS
</t>
        </r>
      </text>
    </comment>
    <comment ref="T78" authorId="0" shapeId="0" xr:uid="{81B07605-FD8D-4E29-A89A-CACA96F3C51D}">
      <text>
        <r>
          <rPr>
            <b/>
            <sz val="9"/>
            <color indexed="81"/>
            <rFont val="Tahoma"/>
            <family val="2"/>
          </rPr>
          <t>Mary Rose Angeles:</t>
        </r>
        <r>
          <rPr>
            <sz val="9"/>
            <color indexed="81"/>
            <rFont val="Tahoma"/>
            <family val="2"/>
          </rPr>
          <t xml:space="preserve">
PICS
</t>
        </r>
      </text>
    </comment>
    <comment ref="X78" authorId="0" shapeId="0" xr:uid="{EE22D152-32E6-4EFD-98B2-31080CF43850}">
      <text>
        <r>
          <rPr>
            <b/>
            <sz val="9"/>
            <color indexed="81"/>
            <rFont val="Tahoma"/>
            <family val="2"/>
          </rPr>
          <t>Mary Rose Angeles:</t>
        </r>
        <r>
          <rPr>
            <sz val="9"/>
            <color indexed="81"/>
            <rFont val="Tahoma"/>
            <family val="2"/>
          </rPr>
          <t xml:space="preserve">
PICS
</t>
        </r>
      </text>
    </comment>
    <comment ref="AB78" authorId="0" shapeId="0" xr:uid="{B90F8A0E-17F3-4951-B088-706C37C832F1}">
      <text>
        <r>
          <rPr>
            <b/>
            <sz val="9"/>
            <color indexed="81"/>
            <rFont val="Tahoma"/>
            <family val="2"/>
          </rPr>
          <t>Mary Rose Angeles:</t>
        </r>
        <r>
          <rPr>
            <sz val="9"/>
            <color indexed="81"/>
            <rFont val="Tahoma"/>
            <family val="2"/>
          </rPr>
          <t xml:space="preserve">
PICS
</t>
        </r>
      </text>
    </comment>
    <comment ref="AF78" authorId="0" shapeId="0" xr:uid="{9A3790C9-7942-49BB-9B1D-09A36DC8FD3D}">
      <text>
        <r>
          <rPr>
            <b/>
            <sz val="9"/>
            <color indexed="81"/>
            <rFont val="Tahoma"/>
            <family val="2"/>
          </rPr>
          <t>Mary Rose Angeles:</t>
        </r>
        <r>
          <rPr>
            <sz val="9"/>
            <color indexed="81"/>
            <rFont val="Tahoma"/>
            <family val="2"/>
          </rPr>
          <t xml:space="preserve">
PICS
</t>
        </r>
      </text>
    </comment>
    <comment ref="L95" authorId="0" shapeId="0" xr:uid="{0D8CE92B-12A3-41EA-951A-0E33B58570F5}">
      <text>
        <r>
          <rPr>
            <b/>
            <sz val="9"/>
            <color indexed="81"/>
            <rFont val="Tahoma"/>
            <family val="2"/>
          </rPr>
          <t>Mary Rose Angeles:</t>
        </r>
        <r>
          <rPr>
            <sz val="9"/>
            <color indexed="81"/>
            <rFont val="Tahoma"/>
            <family val="2"/>
          </rPr>
          <t xml:space="preserve">
applied diabetes</t>
        </r>
      </text>
    </comment>
    <comment ref="P95" authorId="0" shapeId="0" xr:uid="{799C0195-943F-4DB7-856F-CC1EA95043F8}">
      <text>
        <r>
          <rPr>
            <b/>
            <sz val="9"/>
            <color indexed="81"/>
            <rFont val="Tahoma"/>
            <family val="2"/>
          </rPr>
          <t>Mary Rose Angeles:</t>
        </r>
        <r>
          <rPr>
            <sz val="9"/>
            <color indexed="81"/>
            <rFont val="Tahoma"/>
            <family val="2"/>
          </rPr>
          <t xml:space="preserve">
applied diabetes</t>
        </r>
      </text>
    </comment>
    <comment ref="T95" authorId="0" shapeId="0" xr:uid="{1BEC5510-3B2B-4325-B58E-383FEEAC75DD}">
      <text>
        <r>
          <rPr>
            <b/>
            <sz val="9"/>
            <color indexed="81"/>
            <rFont val="Tahoma"/>
            <family val="2"/>
          </rPr>
          <t>Mary Rose Angeles:</t>
        </r>
        <r>
          <rPr>
            <sz val="9"/>
            <color indexed="81"/>
            <rFont val="Tahoma"/>
            <family val="2"/>
          </rPr>
          <t xml:space="preserve">
applied diabetes</t>
        </r>
      </text>
    </comment>
    <comment ref="X95" authorId="0" shapeId="0" xr:uid="{3C839AC2-6179-4999-99F8-90E38908580C}">
      <text>
        <r>
          <rPr>
            <b/>
            <sz val="9"/>
            <color indexed="81"/>
            <rFont val="Tahoma"/>
            <family val="2"/>
          </rPr>
          <t>Mary Rose Angeles:</t>
        </r>
        <r>
          <rPr>
            <sz val="9"/>
            <color indexed="81"/>
            <rFont val="Tahoma"/>
            <family val="2"/>
          </rPr>
          <t xml:space="preserve">
applied diabetes</t>
        </r>
      </text>
    </comment>
    <comment ref="AB95" authorId="0" shapeId="0" xr:uid="{DDF7A414-99E2-4125-B93F-69E051860220}">
      <text>
        <r>
          <rPr>
            <b/>
            <sz val="9"/>
            <color indexed="81"/>
            <rFont val="Tahoma"/>
            <family val="2"/>
          </rPr>
          <t>Mary Rose Angeles:</t>
        </r>
        <r>
          <rPr>
            <sz val="9"/>
            <color indexed="81"/>
            <rFont val="Tahoma"/>
            <family val="2"/>
          </rPr>
          <t xml:space="preserve">
applied diabetes</t>
        </r>
      </text>
    </comment>
    <comment ref="AF95" authorId="0" shapeId="0" xr:uid="{6BB6D96E-AF19-45AD-8280-58B73678CEE4}">
      <text>
        <r>
          <rPr>
            <b/>
            <sz val="9"/>
            <color indexed="81"/>
            <rFont val="Tahoma"/>
            <family val="2"/>
          </rPr>
          <t>Mary Rose Angeles:</t>
        </r>
        <r>
          <rPr>
            <sz val="9"/>
            <color indexed="81"/>
            <rFont val="Tahoma"/>
            <family val="2"/>
          </rPr>
          <t xml:space="preserve">
applied diabetes</t>
        </r>
      </text>
    </comment>
    <comment ref="L101" authorId="0" shapeId="0" xr:uid="{FBB38DC4-F513-4924-A681-E2E3217333A5}">
      <text>
        <r>
          <rPr>
            <b/>
            <sz val="9"/>
            <color indexed="81"/>
            <rFont val="Tahoma"/>
            <family val="2"/>
          </rPr>
          <t>Mary Rose Angeles:</t>
        </r>
        <r>
          <rPr>
            <sz val="9"/>
            <color indexed="81"/>
            <rFont val="Tahoma"/>
            <family val="2"/>
          </rPr>
          <t xml:space="preserve">
applied all</t>
        </r>
      </text>
    </comment>
    <comment ref="P101" authorId="0" shapeId="0" xr:uid="{DF528135-C289-4518-ACB3-BCA6430B4A6E}">
      <text>
        <r>
          <rPr>
            <b/>
            <sz val="9"/>
            <color indexed="81"/>
            <rFont val="Tahoma"/>
            <family val="2"/>
          </rPr>
          <t>Mary Rose Angeles:</t>
        </r>
        <r>
          <rPr>
            <sz val="9"/>
            <color indexed="81"/>
            <rFont val="Tahoma"/>
            <family val="2"/>
          </rPr>
          <t xml:space="preserve">
applied all</t>
        </r>
      </text>
    </comment>
    <comment ref="T101" authorId="0" shapeId="0" xr:uid="{4F2307C7-6676-45AD-A361-445E90C1FD5F}">
      <text>
        <r>
          <rPr>
            <b/>
            <sz val="9"/>
            <color indexed="81"/>
            <rFont val="Tahoma"/>
            <family val="2"/>
          </rPr>
          <t>Mary Rose Angeles:</t>
        </r>
        <r>
          <rPr>
            <sz val="9"/>
            <color indexed="81"/>
            <rFont val="Tahoma"/>
            <family val="2"/>
          </rPr>
          <t xml:space="preserve">
applied all</t>
        </r>
      </text>
    </comment>
    <comment ref="X101" authorId="0" shapeId="0" xr:uid="{91CAA6C7-7456-4183-851F-09AEDB350C3D}">
      <text>
        <r>
          <rPr>
            <b/>
            <sz val="9"/>
            <color indexed="81"/>
            <rFont val="Tahoma"/>
            <family val="2"/>
          </rPr>
          <t>Mary Rose Angeles:</t>
        </r>
        <r>
          <rPr>
            <sz val="9"/>
            <color indexed="81"/>
            <rFont val="Tahoma"/>
            <family val="2"/>
          </rPr>
          <t xml:space="preserve">
applied all</t>
        </r>
      </text>
    </comment>
    <comment ref="AB101" authorId="0" shapeId="0" xr:uid="{7EE71E87-4B18-4E71-93E6-4891F1BF7FA6}">
      <text>
        <r>
          <rPr>
            <b/>
            <sz val="9"/>
            <color indexed="81"/>
            <rFont val="Tahoma"/>
            <family val="2"/>
          </rPr>
          <t>Mary Rose Angeles:</t>
        </r>
        <r>
          <rPr>
            <sz val="9"/>
            <color indexed="81"/>
            <rFont val="Tahoma"/>
            <family val="2"/>
          </rPr>
          <t xml:space="preserve">
applied all</t>
        </r>
      </text>
    </comment>
    <comment ref="AF101" authorId="0" shapeId="0" xr:uid="{FAB33A3C-4CDB-485A-996A-D689189DCB7B}">
      <text>
        <r>
          <rPr>
            <b/>
            <sz val="9"/>
            <color indexed="81"/>
            <rFont val="Tahoma"/>
            <family val="2"/>
          </rPr>
          <t>Mary Rose Angeles:</t>
        </r>
        <r>
          <rPr>
            <sz val="9"/>
            <color indexed="81"/>
            <rFont val="Tahoma"/>
            <family val="2"/>
          </rPr>
          <t xml:space="preserve">
applied all</t>
        </r>
      </text>
    </comment>
    <comment ref="B127" authorId="3" shapeId="0" xr:uid="{6147FEF2-ED4A-4C1A-873D-796200A6B63B}">
      <text>
        <t>[Threaded comment]
Your version of Excel allows you to read this threaded comment; however, any edits to it will get removed if the file is opened in a newer version of Excel. Learn more: https://go.microsoft.com/fwlink/?linkid=870924
Comment:
    add until 2 years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Mary Rose Angeles</author>
    <author>tc={433B93A6-CE43-4DC0-B03C-F825F3689526}</author>
    <author>tc={213CE2CB-0C02-4839-B120-59558D3AFE30}</author>
    <author>tc={5793F3E5-09D4-4561-A375-CCCA983DF06D}</author>
  </authors>
  <commentList>
    <comment ref="E5" authorId="0" shapeId="0" xr:uid="{9D58342B-B59A-459F-87C7-0C91FE922F41}">
      <text>
        <r>
          <rPr>
            <b/>
            <sz val="9"/>
            <color indexed="81"/>
            <rFont val="Tahoma"/>
            <family val="2"/>
          </rPr>
          <t>Mary Rose Angeles:</t>
        </r>
        <r>
          <rPr>
            <sz val="9"/>
            <color indexed="81"/>
            <rFont val="Tahoma"/>
            <family val="2"/>
          </rPr>
          <t xml:space="preserve">
input</t>
        </r>
      </text>
    </comment>
    <comment ref="A20" authorId="0" shapeId="0" xr:uid="{DD7322C4-B4AA-44C7-A005-4DD926114984}">
      <text>
        <r>
          <rPr>
            <b/>
            <sz val="9"/>
            <color indexed="81"/>
            <rFont val="Tahoma"/>
            <family val="2"/>
          </rPr>
          <t>Mary Rose Angeles:</t>
        </r>
        <r>
          <rPr>
            <sz val="9"/>
            <color indexed="81"/>
            <rFont val="Tahoma"/>
            <family val="2"/>
          </rPr>
          <t xml:space="preserve">
input</t>
        </r>
      </text>
    </comment>
    <comment ref="A22" authorId="0" shapeId="0" xr:uid="{077C5518-36F0-48F0-B378-4FFD857A2E58}">
      <text>
        <r>
          <rPr>
            <b/>
            <sz val="9"/>
            <color indexed="81"/>
            <rFont val="Tahoma"/>
            <family val="2"/>
          </rPr>
          <t>Mary Rose Angeles:</t>
        </r>
        <r>
          <rPr>
            <sz val="9"/>
            <color indexed="81"/>
            <rFont val="Tahoma"/>
            <family val="2"/>
          </rPr>
          <t xml:space="preserve">
The same both for vaccinated and not
</t>
        </r>
      </text>
    </comment>
    <comment ref="A24" authorId="0" shapeId="0" xr:uid="{10494242-852F-4C10-A9C8-CF3354F75952}">
      <text>
        <r>
          <rPr>
            <b/>
            <sz val="9"/>
            <color indexed="81"/>
            <rFont val="Tahoma"/>
            <family val="2"/>
          </rPr>
          <t>Mary Rose Angeles:</t>
        </r>
        <r>
          <rPr>
            <sz val="9"/>
            <color indexed="81"/>
            <rFont val="Tahoma"/>
            <family val="2"/>
          </rPr>
          <t xml:space="preserve">
perm others </t>
        </r>
      </text>
    </comment>
    <comment ref="A25" authorId="0" shapeId="0" xr:uid="{1F8A41C3-14F8-48E5-AEF9-C797BDA05309}">
      <text>
        <r>
          <rPr>
            <b/>
            <sz val="9"/>
            <color indexed="81"/>
            <rFont val="Tahoma"/>
            <family val="2"/>
          </rPr>
          <t>Mary Rose Angeles:</t>
        </r>
        <r>
          <rPr>
            <sz val="9"/>
            <color indexed="81"/>
            <rFont val="Tahoma"/>
            <family val="2"/>
          </rPr>
          <t xml:space="preserve">
Diabetes</t>
        </r>
      </text>
    </comment>
    <comment ref="A34" authorId="1" shapeId="0" xr:uid="{433B93A6-CE43-4DC0-B03C-F825F3689526}">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D38" authorId="0" shapeId="0" xr:uid="{24B66DB9-015E-4FCA-BEEB-D7C0938AA5AD}">
      <text>
        <r>
          <rPr>
            <b/>
            <sz val="9"/>
            <color indexed="81"/>
            <rFont val="Tahoma"/>
            <family val="2"/>
          </rPr>
          <t>Mary Rose Angeles:</t>
        </r>
        <r>
          <rPr>
            <sz val="9"/>
            <color indexed="81"/>
            <rFont val="Tahoma"/>
            <family val="2"/>
          </rPr>
          <t xml:space="preserve">
Not applicable as the incidence per acute group was already provided in the Doherty model</t>
        </r>
      </text>
    </comment>
    <comment ref="F44" authorId="2" shapeId="0" xr:uid="{213CE2CB-0C02-4839-B120-59558D3AFE30}">
      <text>
        <t>[Threaded comment]
Your version of Excel allows you to read this threaded comment; however, any edits to it will get removed if the file is opened in a newer version of Excel. Learn more: https://go.microsoft.com/fwlink/?linkid=870924
Comment:
    There were lower odds of long-duration (≥28 days) symptoms following two vaccine doses for all participants (OR 0·51, 95% CI 0·32–0·82; p=0·0060.
OR=0.51 was converted to RR.
Source:
https://www.thelancet.com/action/showPdf?pii=S1473-3099%2821%2900460-6
https://jamanetwork.com/journals/jama/fullarticle/188182</t>
      </text>
    </comment>
    <comment ref="B62" authorId="0" shapeId="0" xr:uid="{7085A5F4-454A-4F85-B3E5-AC5E07618DD4}">
      <text>
        <r>
          <rPr>
            <b/>
            <sz val="9"/>
            <color indexed="81"/>
            <rFont val="Tahoma"/>
            <family val="2"/>
          </rPr>
          <t>Mary Rose Angeles:</t>
        </r>
        <r>
          <rPr>
            <sz val="9"/>
            <color indexed="81"/>
            <rFont val="Tahoma"/>
            <family val="2"/>
          </rPr>
          <t xml:space="preserve">
input</t>
        </r>
      </text>
    </comment>
    <comment ref="AY74" authorId="0" shapeId="0" xr:uid="{E088A037-F0F5-4397-ABB4-50E844506638}">
      <text>
        <r>
          <rPr>
            <b/>
            <sz val="9"/>
            <color indexed="81"/>
            <rFont val="Tahoma"/>
            <family val="2"/>
          </rPr>
          <t>Mary Rose Angeles:</t>
        </r>
        <r>
          <rPr>
            <sz val="9"/>
            <color indexed="81"/>
            <rFont val="Tahoma"/>
            <family val="2"/>
          </rPr>
          <t xml:space="preserve">
Incidence withouth death</t>
        </r>
      </text>
    </comment>
    <comment ref="BN74" authorId="0" shapeId="0" xr:uid="{BD235C37-FD27-4EF5-9D6A-3A079692C5B4}">
      <text>
        <r>
          <rPr>
            <b/>
            <sz val="9"/>
            <color indexed="81"/>
            <rFont val="Tahoma"/>
            <family val="2"/>
          </rPr>
          <t>Mary Rose Angeles:</t>
        </r>
        <r>
          <rPr>
            <sz val="9"/>
            <color indexed="81"/>
            <rFont val="Tahoma"/>
            <family val="2"/>
          </rPr>
          <t xml:space="preserve">
Incidence withouth death</t>
        </r>
      </text>
    </comment>
    <comment ref="CC74" authorId="0" shapeId="0" xr:uid="{04EFFE8C-0BFF-4A3E-A884-678421F2649E}">
      <text>
        <r>
          <rPr>
            <b/>
            <sz val="9"/>
            <color indexed="81"/>
            <rFont val="Tahoma"/>
            <family val="2"/>
          </rPr>
          <t>Mary Rose Angeles:</t>
        </r>
        <r>
          <rPr>
            <sz val="9"/>
            <color indexed="81"/>
            <rFont val="Tahoma"/>
            <family val="2"/>
          </rPr>
          <t xml:space="preserve">
Incidence withouth death</t>
        </r>
      </text>
    </comment>
    <comment ref="CR74" authorId="0" shapeId="0" xr:uid="{DBEA5CDA-13B1-4DA1-BEDF-321FB1A61D66}">
      <text>
        <r>
          <rPr>
            <b/>
            <sz val="9"/>
            <color indexed="81"/>
            <rFont val="Tahoma"/>
            <family val="2"/>
          </rPr>
          <t>Mary Rose Angeles:</t>
        </r>
        <r>
          <rPr>
            <sz val="9"/>
            <color indexed="81"/>
            <rFont val="Tahoma"/>
            <family val="2"/>
          </rPr>
          <t xml:space="preserve">
Incidence withouth death</t>
        </r>
      </text>
    </comment>
    <comment ref="B78" authorId="0" shapeId="0" xr:uid="{D6867222-9C76-4FA7-AFC9-926AFADFF3D8}">
      <text>
        <r>
          <rPr>
            <b/>
            <sz val="9"/>
            <color indexed="81"/>
            <rFont val="Tahoma"/>
            <family val="2"/>
          </rPr>
          <t>Mary Rose Angeles:</t>
        </r>
        <r>
          <rPr>
            <sz val="9"/>
            <color indexed="81"/>
            <rFont val="Tahoma"/>
            <family val="2"/>
          </rPr>
          <t xml:space="preserve">
beginning of week 3</t>
        </r>
      </text>
    </comment>
    <comment ref="L78" authorId="0" shapeId="0" xr:uid="{60AAA958-711A-4705-8EB0-B18A66C9FB22}">
      <text>
        <r>
          <rPr>
            <b/>
            <sz val="9"/>
            <color indexed="81"/>
            <rFont val="Tahoma"/>
            <family val="2"/>
          </rPr>
          <t>Mary Rose Angeles:</t>
        </r>
        <r>
          <rPr>
            <sz val="9"/>
            <color indexed="81"/>
            <rFont val="Tahoma"/>
            <family val="2"/>
          </rPr>
          <t xml:space="preserve">
PICS
</t>
        </r>
      </text>
    </comment>
    <comment ref="P78" authorId="0" shapeId="0" xr:uid="{60C91BD4-2757-4503-8A50-3DFA0F35BF8A}">
      <text>
        <r>
          <rPr>
            <b/>
            <sz val="9"/>
            <color indexed="81"/>
            <rFont val="Tahoma"/>
            <family val="2"/>
          </rPr>
          <t>Mary Rose Angeles:</t>
        </r>
        <r>
          <rPr>
            <sz val="9"/>
            <color indexed="81"/>
            <rFont val="Tahoma"/>
            <family val="2"/>
          </rPr>
          <t xml:space="preserve">
PICS
</t>
        </r>
      </text>
    </comment>
    <comment ref="T78" authorId="0" shapeId="0" xr:uid="{0EA5F56B-5334-4614-B942-F787761AD75A}">
      <text>
        <r>
          <rPr>
            <b/>
            <sz val="9"/>
            <color indexed="81"/>
            <rFont val="Tahoma"/>
            <family val="2"/>
          </rPr>
          <t>Mary Rose Angeles:</t>
        </r>
        <r>
          <rPr>
            <sz val="9"/>
            <color indexed="81"/>
            <rFont val="Tahoma"/>
            <family val="2"/>
          </rPr>
          <t xml:space="preserve">
PICS
</t>
        </r>
      </text>
    </comment>
    <comment ref="X78" authorId="0" shapeId="0" xr:uid="{2E95C7FD-FBA7-468E-A6EE-97FF6B73CA14}">
      <text>
        <r>
          <rPr>
            <b/>
            <sz val="9"/>
            <color indexed="81"/>
            <rFont val="Tahoma"/>
            <family val="2"/>
          </rPr>
          <t>Mary Rose Angeles:</t>
        </r>
        <r>
          <rPr>
            <sz val="9"/>
            <color indexed="81"/>
            <rFont val="Tahoma"/>
            <family val="2"/>
          </rPr>
          <t xml:space="preserve">
PICS
</t>
        </r>
      </text>
    </comment>
    <comment ref="AB78" authorId="0" shapeId="0" xr:uid="{3FFE24A6-9167-44D3-AF37-9E97C67123C3}">
      <text>
        <r>
          <rPr>
            <b/>
            <sz val="9"/>
            <color indexed="81"/>
            <rFont val="Tahoma"/>
            <family val="2"/>
          </rPr>
          <t>Mary Rose Angeles:</t>
        </r>
        <r>
          <rPr>
            <sz val="9"/>
            <color indexed="81"/>
            <rFont val="Tahoma"/>
            <family val="2"/>
          </rPr>
          <t xml:space="preserve">
PICS
</t>
        </r>
      </text>
    </comment>
    <comment ref="AF78" authorId="0" shapeId="0" xr:uid="{77EF5BEC-9423-4CBB-81DC-6DEB5DCDFF01}">
      <text>
        <r>
          <rPr>
            <b/>
            <sz val="9"/>
            <color indexed="81"/>
            <rFont val="Tahoma"/>
            <family val="2"/>
          </rPr>
          <t>Mary Rose Angeles:</t>
        </r>
        <r>
          <rPr>
            <sz val="9"/>
            <color indexed="81"/>
            <rFont val="Tahoma"/>
            <family val="2"/>
          </rPr>
          <t xml:space="preserve">
PICS
</t>
        </r>
      </text>
    </comment>
    <comment ref="L95" authorId="0" shapeId="0" xr:uid="{94F29CA9-8DD7-4A8E-B17A-75BB94E13BA2}">
      <text>
        <r>
          <rPr>
            <b/>
            <sz val="9"/>
            <color indexed="81"/>
            <rFont val="Tahoma"/>
            <family val="2"/>
          </rPr>
          <t>Mary Rose Angeles:</t>
        </r>
        <r>
          <rPr>
            <sz val="9"/>
            <color indexed="81"/>
            <rFont val="Tahoma"/>
            <family val="2"/>
          </rPr>
          <t xml:space="preserve">
applied diabetes</t>
        </r>
      </text>
    </comment>
    <comment ref="P95" authorId="0" shapeId="0" xr:uid="{4E88F079-36F4-49BF-9156-74A03F54E125}">
      <text>
        <r>
          <rPr>
            <b/>
            <sz val="9"/>
            <color indexed="81"/>
            <rFont val="Tahoma"/>
            <family val="2"/>
          </rPr>
          <t>Mary Rose Angeles:</t>
        </r>
        <r>
          <rPr>
            <sz val="9"/>
            <color indexed="81"/>
            <rFont val="Tahoma"/>
            <family val="2"/>
          </rPr>
          <t xml:space="preserve">
applied diabetes</t>
        </r>
      </text>
    </comment>
    <comment ref="T95" authorId="0" shapeId="0" xr:uid="{055E3C44-CA00-42CD-8A43-F603E779DA53}">
      <text>
        <r>
          <rPr>
            <b/>
            <sz val="9"/>
            <color indexed="81"/>
            <rFont val="Tahoma"/>
            <family val="2"/>
          </rPr>
          <t>Mary Rose Angeles:</t>
        </r>
        <r>
          <rPr>
            <sz val="9"/>
            <color indexed="81"/>
            <rFont val="Tahoma"/>
            <family val="2"/>
          </rPr>
          <t xml:space="preserve">
applied diabetes</t>
        </r>
      </text>
    </comment>
    <comment ref="X95" authorId="0" shapeId="0" xr:uid="{C0E418A2-91CD-4CE1-A749-451C310E158D}">
      <text>
        <r>
          <rPr>
            <b/>
            <sz val="9"/>
            <color indexed="81"/>
            <rFont val="Tahoma"/>
            <family val="2"/>
          </rPr>
          <t>Mary Rose Angeles:</t>
        </r>
        <r>
          <rPr>
            <sz val="9"/>
            <color indexed="81"/>
            <rFont val="Tahoma"/>
            <family val="2"/>
          </rPr>
          <t xml:space="preserve">
applied diabetes</t>
        </r>
      </text>
    </comment>
    <comment ref="AB95" authorId="0" shapeId="0" xr:uid="{A45A7BE0-8A19-47AC-B1D4-42C26EB48459}">
      <text>
        <r>
          <rPr>
            <b/>
            <sz val="9"/>
            <color indexed="81"/>
            <rFont val="Tahoma"/>
            <family val="2"/>
          </rPr>
          <t>Mary Rose Angeles:</t>
        </r>
        <r>
          <rPr>
            <sz val="9"/>
            <color indexed="81"/>
            <rFont val="Tahoma"/>
            <family val="2"/>
          </rPr>
          <t xml:space="preserve">
applied diabetes</t>
        </r>
      </text>
    </comment>
    <comment ref="AF95" authorId="0" shapeId="0" xr:uid="{89AE7734-F8A3-41CB-90DE-C4B24898BC7D}">
      <text>
        <r>
          <rPr>
            <b/>
            <sz val="9"/>
            <color indexed="81"/>
            <rFont val="Tahoma"/>
            <family val="2"/>
          </rPr>
          <t>Mary Rose Angeles:</t>
        </r>
        <r>
          <rPr>
            <sz val="9"/>
            <color indexed="81"/>
            <rFont val="Tahoma"/>
            <family val="2"/>
          </rPr>
          <t xml:space="preserve">
applied diabetes</t>
        </r>
      </text>
    </comment>
    <comment ref="L101" authorId="0" shapeId="0" xr:uid="{84887D8A-BEEA-496C-93EB-FAD38932AF97}">
      <text>
        <r>
          <rPr>
            <b/>
            <sz val="9"/>
            <color indexed="81"/>
            <rFont val="Tahoma"/>
            <family val="2"/>
          </rPr>
          <t>Mary Rose Angeles:</t>
        </r>
        <r>
          <rPr>
            <sz val="9"/>
            <color indexed="81"/>
            <rFont val="Tahoma"/>
            <family val="2"/>
          </rPr>
          <t xml:space="preserve">
applied all</t>
        </r>
      </text>
    </comment>
    <comment ref="P101" authorId="0" shapeId="0" xr:uid="{04004BBA-FC32-4DD7-BE5E-5C23048DEC97}">
      <text>
        <r>
          <rPr>
            <b/>
            <sz val="9"/>
            <color indexed="81"/>
            <rFont val="Tahoma"/>
            <family val="2"/>
          </rPr>
          <t>Mary Rose Angeles:</t>
        </r>
        <r>
          <rPr>
            <sz val="9"/>
            <color indexed="81"/>
            <rFont val="Tahoma"/>
            <family val="2"/>
          </rPr>
          <t xml:space="preserve">
applied all</t>
        </r>
      </text>
    </comment>
    <comment ref="T101" authorId="0" shapeId="0" xr:uid="{36AE2912-1522-4500-AA11-269DE976FD92}">
      <text>
        <r>
          <rPr>
            <b/>
            <sz val="9"/>
            <color indexed="81"/>
            <rFont val="Tahoma"/>
            <family val="2"/>
          </rPr>
          <t>Mary Rose Angeles:</t>
        </r>
        <r>
          <rPr>
            <sz val="9"/>
            <color indexed="81"/>
            <rFont val="Tahoma"/>
            <family val="2"/>
          </rPr>
          <t xml:space="preserve">
applied all</t>
        </r>
      </text>
    </comment>
    <comment ref="X101" authorId="0" shapeId="0" xr:uid="{C5602DDD-317C-4BFD-B23E-ED84BB1C13E8}">
      <text>
        <r>
          <rPr>
            <b/>
            <sz val="9"/>
            <color indexed="81"/>
            <rFont val="Tahoma"/>
            <family val="2"/>
          </rPr>
          <t>Mary Rose Angeles:</t>
        </r>
        <r>
          <rPr>
            <sz val="9"/>
            <color indexed="81"/>
            <rFont val="Tahoma"/>
            <family val="2"/>
          </rPr>
          <t xml:space="preserve">
applied all</t>
        </r>
      </text>
    </comment>
    <comment ref="AB101" authorId="0" shapeId="0" xr:uid="{471B4AC3-840E-431A-AD66-A68BCB114AEC}">
      <text>
        <r>
          <rPr>
            <b/>
            <sz val="9"/>
            <color indexed="81"/>
            <rFont val="Tahoma"/>
            <family val="2"/>
          </rPr>
          <t>Mary Rose Angeles:</t>
        </r>
        <r>
          <rPr>
            <sz val="9"/>
            <color indexed="81"/>
            <rFont val="Tahoma"/>
            <family val="2"/>
          </rPr>
          <t xml:space="preserve">
applied all</t>
        </r>
      </text>
    </comment>
    <comment ref="AF101" authorId="0" shapeId="0" xr:uid="{5FD3D8FA-7638-4FBA-87CA-71A45D1294FF}">
      <text>
        <r>
          <rPr>
            <b/>
            <sz val="9"/>
            <color indexed="81"/>
            <rFont val="Tahoma"/>
            <family val="2"/>
          </rPr>
          <t>Mary Rose Angeles:</t>
        </r>
        <r>
          <rPr>
            <sz val="9"/>
            <color indexed="81"/>
            <rFont val="Tahoma"/>
            <family val="2"/>
          </rPr>
          <t xml:space="preserve">
applied all</t>
        </r>
      </text>
    </comment>
    <comment ref="B127" authorId="3" shapeId="0" xr:uid="{5793F3E5-09D4-4561-A375-CCCA983DF06D}">
      <text>
        <t>[Threaded comment]
Your version of Excel allows you to read this threaded comment; however, any edits to it will get removed if the file is opened in a newer version of Excel. Learn more: https://go.microsoft.com/fwlink/?linkid=870924
Comment:
    add until 2 years</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tc={C99FCAA3-B0F7-4F8D-BBBD-1F02D860824E}</author>
    <author>Mary Rose Angeles</author>
    <author>tc={7C4BFDD8-44A5-45F8-A926-1C9EFBD2CAFC}</author>
  </authors>
  <commentList>
    <comment ref="A33" authorId="0"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Symptomatic atrial fibrillation and flutter</t>
      </text>
    </comment>
    <comment ref="E36" authorId="1" shapeId="0" xr:uid="{00000000-0006-0000-0300-000004000000}">
      <text>
        <r>
          <rPr>
            <b/>
            <sz val="9"/>
            <color indexed="81"/>
            <rFont val="Tahoma"/>
            <family val="2"/>
          </rPr>
          <t>Mary Rose Angeles:</t>
        </r>
        <r>
          <rPr>
            <sz val="9"/>
            <color indexed="81"/>
            <rFont val="Tahoma"/>
            <family val="2"/>
          </rPr>
          <t xml:space="preserve">
assumption increased by 5%</t>
        </r>
      </text>
    </comment>
    <comment ref="F36" authorId="1" shapeId="0" xr:uid="{00000000-0006-0000-0300-000005000000}">
      <text>
        <r>
          <rPr>
            <b/>
            <sz val="9"/>
            <color indexed="81"/>
            <rFont val="Tahoma"/>
            <family val="2"/>
          </rPr>
          <t>Mary Rose Angeles:</t>
        </r>
        <r>
          <rPr>
            <sz val="9"/>
            <color indexed="81"/>
            <rFont val="Tahoma"/>
            <family val="2"/>
          </rPr>
          <t xml:space="preserve">
increased by 10%</t>
        </r>
      </text>
    </comment>
    <comment ref="B72" authorId="2" shapeId="0" xr:uid="{00000000-0006-0000-0300-00000F000000}">
      <text>
        <t>[Threaded comment]
Your version of Excel allows you to read this threaded comment; however, any edits to it will get removed if the file is opened in a newer version of Excel. Learn more: https://go.microsoft.com/fwlink/?linkid=870924
Comment:
    for use for other countries</t>
      </text>
    </comment>
    <comment ref="AJ84" authorId="1" shapeId="0" xr:uid="{00000000-0006-0000-0300-000011000000}">
      <text>
        <r>
          <rPr>
            <b/>
            <sz val="9"/>
            <color indexed="81"/>
            <rFont val="Tahoma"/>
            <family val="2"/>
          </rPr>
          <t>Mary Rose Angeles:</t>
        </r>
        <r>
          <rPr>
            <sz val="9"/>
            <color indexed="81"/>
            <rFont val="Tahoma"/>
            <family val="2"/>
          </rPr>
          <t xml:space="preserve">
Incidence withouth death</t>
        </r>
      </text>
    </comment>
    <comment ref="AY84" authorId="1" shapeId="0" xr:uid="{00000000-0006-0000-0300-000012000000}">
      <text>
        <r>
          <rPr>
            <b/>
            <sz val="9"/>
            <color indexed="81"/>
            <rFont val="Tahoma"/>
            <family val="2"/>
          </rPr>
          <t>Mary Rose Angeles:</t>
        </r>
        <r>
          <rPr>
            <sz val="9"/>
            <color indexed="81"/>
            <rFont val="Tahoma"/>
            <family val="2"/>
          </rPr>
          <t xml:space="preserve">
Incidence withouth death</t>
        </r>
      </text>
    </comment>
    <comment ref="BN84" authorId="1" shapeId="0" xr:uid="{00000000-0006-0000-0300-000013000000}">
      <text>
        <r>
          <rPr>
            <b/>
            <sz val="9"/>
            <color indexed="81"/>
            <rFont val="Tahoma"/>
            <family val="2"/>
          </rPr>
          <t>Mary Rose Angeles:</t>
        </r>
        <r>
          <rPr>
            <sz val="9"/>
            <color indexed="81"/>
            <rFont val="Tahoma"/>
            <family val="2"/>
          </rPr>
          <t xml:space="preserve">
Incidence withouth death</t>
        </r>
      </text>
    </comment>
    <comment ref="CC84" authorId="1" shapeId="0" xr:uid="{00000000-0006-0000-0300-000014000000}">
      <text>
        <r>
          <rPr>
            <b/>
            <sz val="9"/>
            <color indexed="81"/>
            <rFont val="Tahoma"/>
            <family val="2"/>
          </rPr>
          <t>Mary Rose Angeles:</t>
        </r>
        <r>
          <rPr>
            <sz val="9"/>
            <color indexed="81"/>
            <rFont val="Tahoma"/>
            <family val="2"/>
          </rPr>
          <t xml:space="preserve">
Incidence withouth death</t>
        </r>
      </text>
    </comment>
    <comment ref="CR84" authorId="1" shapeId="0" xr:uid="{00000000-0006-0000-0300-000015000000}">
      <text>
        <r>
          <rPr>
            <b/>
            <sz val="9"/>
            <color indexed="81"/>
            <rFont val="Tahoma"/>
            <family val="2"/>
          </rPr>
          <t>Mary Rose Angeles:</t>
        </r>
        <r>
          <rPr>
            <sz val="9"/>
            <color indexed="81"/>
            <rFont val="Tahoma"/>
            <family val="2"/>
          </rPr>
          <t xml:space="preserve">
Incidence withouth death</t>
        </r>
      </text>
    </comment>
    <comment ref="F105" authorId="1" shapeId="0" xr:uid="{00000000-0006-0000-0300-000016000000}">
      <text>
        <r>
          <rPr>
            <b/>
            <sz val="9"/>
            <color indexed="81"/>
            <rFont val="Tahoma"/>
            <family val="2"/>
          </rPr>
          <t>Mary Rose Angeles:</t>
        </r>
        <r>
          <rPr>
            <sz val="9"/>
            <color indexed="81"/>
            <rFont val="Tahoma"/>
            <family val="2"/>
          </rPr>
          <t xml:space="preserve">
applied diabetes</t>
        </r>
      </text>
    </comment>
    <comment ref="F111" authorId="1" shapeId="0" xr:uid="{00000000-0006-0000-0300-000017000000}">
      <text>
        <r>
          <rPr>
            <b/>
            <sz val="9"/>
            <color indexed="81"/>
            <rFont val="Tahoma"/>
            <family val="2"/>
          </rPr>
          <t>Mary Rose Angeles:</t>
        </r>
        <r>
          <rPr>
            <sz val="9"/>
            <color indexed="81"/>
            <rFont val="Tahoma"/>
            <family val="2"/>
          </rPr>
          <t xml:space="preserve">
applied all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<sst xmlns="http://schemas.openxmlformats.org/spreadsheetml/2006/main" count="10801" uniqueCount="1702">
  <si>
    <t>Table of Contents</t>
  </si>
  <si>
    <t>Model</t>
  </si>
  <si>
    <t>Description</t>
  </si>
  <si>
    <t>Scenario 1</t>
  </si>
  <si>
    <t>Using ONS long COVID data,70% and low seeding infections assuming different combinations of PHSMs and TTIQ effectiveness</t>
  </si>
  <si>
    <t>Scenario 2</t>
  </si>
  <si>
    <t>Using ONS long COVID data,70% and high seeding infections assuming different combinations of PHSMs and TTIQ effectiveness</t>
  </si>
  <si>
    <t>Scenario 3</t>
  </si>
  <si>
    <t>Using ONS long COVID data, 80% and low, medium or high seeding infections assuming baseline PHSMs and partial TTIQ</t>
  </si>
  <si>
    <t>Scenario 4</t>
  </si>
  <si>
    <t>Using ONS long COVID data, 80% and low, medium or high seeding infections assuming baseline PHSMs and optimal TTIQ</t>
  </si>
  <si>
    <t>Scenario 1 using NSW long COVID data</t>
  </si>
  <si>
    <t>Using NSW long COVID data, 70% and low seeding infections assuming different combinations of PHSMs and TTIQ effectiveness</t>
  </si>
  <si>
    <t>Scenario 2  using NSW long COVID data</t>
  </si>
  <si>
    <t>Using NSW long COVID data, 70% and high seeding infections assuming different combinations of PHSMs and TTIQ effectiveness</t>
  </si>
  <si>
    <t>Scenario 3 using NSW long COVID data</t>
  </si>
  <si>
    <t>Using NSW long COVID data, 80% and low, medium or high seeding infections assuming baseline PHSMs and partial TTIQ</t>
  </si>
  <si>
    <t>Scenario 4 using NSW long COVID data</t>
  </si>
  <si>
    <t>Using NSW long COVID data, 80% and low, medium or high seeding infections assuming baseline PHSMs and optimal TTIQ</t>
  </si>
  <si>
    <t>DALYS Australia Base</t>
  </si>
  <si>
    <t>Base Model using actual data</t>
  </si>
  <si>
    <t>DALYS Australia Sensitivity_ONS</t>
  </si>
  <si>
    <t>Sensitivity analysis of the base model*</t>
  </si>
  <si>
    <t>DALYS Australia Sensitivity NSW</t>
  </si>
  <si>
    <t>Sensitivity analysis using the NSW post-acute estimates*</t>
  </si>
  <si>
    <t>DALYS Australia Sensitivity 28d</t>
  </si>
  <si>
    <t>Sensitivity analysis using the symptomactic recovery duration of 28 days*</t>
  </si>
  <si>
    <t>Inputs</t>
  </si>
  <si>
    <t>Doherty Data</t>
  </si>
  <si>
    <t>Doherty input data</t>
  </si>
  <si>
    <t>Doherty Adjusted Data</t>
  </si>
  <si>
    <t>Doherty tables and numbers included in the Doherty input data</t>
  </si>
  <si>
    <t>AusLT17-19</t>
  </si>
  <si>
    <t>Lifetables as reported in the ABS</t>
  </si>
  <si>
    <t>AgeDCovid</t>
  </si>
  <si>
    <t>Number of COVID death cases in Australia</t>
  </si>
  <si>
    <t>Aus COVID Cases</t>
  </si>
  <si>
    <t>Number of COVID cases used in the model</t>
  </si>
  <si>
    <t>ONS POST ACUTE</t>
  </si>
  <si>
    <t>ONS data and extrapolation of Long COVID</t>
  </si>
  <si>
    <t>NSW POST ACUTE</t>
  </si>
  <si>
    <t>NSW data and extrapolation of Long COVID</t>
  </si>
  <si>
    <t>Permanent Disb</t>
  </si>
  <si>
    <t>Data inputs used in the permanent disability state</t>
  </si>
  <si>
    <t>Results</t>
  </si>
  <si>
    <t>Ersatz results</t>
  </si>
  <si>
    <t>ERSATZ Analysis (table summary)</t>
  </si>
  <si>
    <t>Ersatz results and analysis</t>
  </si>
  <si>
    <t>Long COVID analysis W/O perm and pics</t>
  </si>
  <si>
    <t>Long COVID incidence without Perm and PICS included in the analysis</t>
  </si>
  <si>
    <t>Ersatz raw results baseline</t>
  </si>
  <si>
    <t>Ersatz raw (not yet formatted) results using base line values</t>
  </si>
  <si>
    <t>Ersatz raw results 5%</t>
  </si>
  <si>
    <t>Ersatz raw (not yet formatted) results using 5% increase of acute state noted in model test</t>
  </si>
  <si>
    <t>Ersatz raw results 10%</t>
  </si>
  <si>
    <t>Ersatz raw (not yet formatted) results using 10% increase of acute state noted in model test</t>
  </si>
  <si>
    <t>Note</t>
  </si>
  <si>
    <t>Ersazt needs to be installed to read the file for Ersatz results. Therefore Ersatz results and functions were presented in screenshots</t>
  </si>
  <si>
    <t>PHSM=Public Health and Social Measures*</t>
  </si>
  <si>
    <t>TTIQ=Test, Trace, Isolate, Quarantine*</t>
  </si>
  <si>
    <t>Seeding="The initial number of daily cases present in the population at a given vaccination threshold"*</t>
  </si>
  <si>
    <t>DALYS Calculation (Scenario 1: 70% and low seeding infections assuming different combinations of PHSMs and TTIQ effectiveness)</t>
  </si>
  <si>
    <t>Back to "read me"</t>
  </si>
  <si>
    <t>Mortality (YLL)</t>
  </si>
  <si>
    <t>DEATH</t>
  </si>
  <si>
    <t>YLL</t>
  </si>
  <si>
    <t>Age</t>
  </si>
  <si>
    <t>Mid</t>
  </si>
  <si>
    <t>LETotals</t>
  </si>
  <si>
    <t>Scenario IA_V (Vaccinated)</t>
  </si>
  <si>
    <t>Scenario IA_U (Unvaccinated)</t>
  </si>
  <si>
    <t>Scenario IB_V (Vaccinated)</t>
  </si>
  <si>
    <t>Scenario IB_U (Unvaccinated)</t>
  </si>
  <si>
    <t>Scenario IC_V (Vaccinated)</t>
  </si>
  <si>
    <t>Scenario IC_U (Unvaccinated)</t>
  </si>
  <si>
    <t>0-9</t>
  </si>
  <si>
    <t>10-19</t>
  </si>
  <si>
    <t>20-29</t>
  </si>
  <si>
    <t>30-39</t>
  </si>
  <si>
    <t>40-49</t>
  </si>
  <si>
    <t>50-59</t>
  </si>
  <si>
    <t>60-69</t>
  </si>
  <si>
    <t>70-79</t>
  </si>
  <si>
    <t>80-89</t>
  </si>
  <si>
    <t>90-100</t>
  </si>
  <si>
    <t>weighted mean/Total</t>
  </si>
  <si>
    <t>Morbidity (YLD)</t>
  </si>
  <si>
    <t>PARAMETERS</t>
  </si>
  <si>
    <t>AUSTALIAN POPULATION</t>
  </si>
  <si>
    <t>PICS:ICU Survival</t>
  </si>
  <si>
    <t>Australian COVID case (without death)</t>
  </si>
  <si>
    <t>Mild/Moderate</t>
  </si>
  <si>
    <t>Australian poulation as of 31Dec2020 (e)</t>
  </si>
  <si>
    <t>Severe</t>
  </si>
  <si>
    <t>Australian COVID case with deaths</t>
  </si>
  <si>
    <t>Critical</t>
  </si>
  <si>
    <t>Ausrtalian COVID cases (&gt;10 and above)</t>
  </si>
  <si>
    <t>90+</t>
  </si>
  <si>
    <t>Australian COVID cases (Hosp without death; &gt;30 years old)</t>
  </si>
  <si>
    <t>Totals</t>
  </si>
  <si>
    <t>YEAR</t>
  </si>
  <si>
    <t>DISABILITY WEIGHTS (g)</t>
  </si>
  <si>
    <t>MID</t>
  </si>
  <si>
    <t>LL</t>
  </si>
  <si>
    <t>UL</t>
  </si>
  <si>
    <t>sigma</t>
  </si>
  <si>
    <t>alpha1</t>
  </si>
  <si>
    <t>alpha2</t>
  </si>
  <si>
    <t xml:space="preserve">ERSATZ </t>
  </si>
  <si>
    <t xml:space="preserve">DW(Moderate) </t>
  </si>
  <si>
    <t>DW(Severe)</t>
  </si>
  <si>
    <t>DW(Critical)</t>
  </si>
  <si>
    <t>DW(Chronic)</t>
  </si>
  <si>
    <t>DW(Afib as proxy for PICS) (i)</t>
  </si>
  <si>
    <t>SEVERITY DISTRIBUTION</t>
  </si>
  <si>
    <t>ACUTE (Proportion)</t>
  </si>
  <si>
    <t>%</t>
  </si>
  <si>
    <t>Duration (days)</t>
  </si>
  <si>
    <t>N Asymptomatic (will not be added in the YLD) (h)</t>
  </si>
  <si>
    <t>NA</t>
  </si>
  <si>
    <t>N(Moderate) (a)</t>
  </si>
  <si>
    <t>N(Severe) (a)</t>
  </si>
  <si>
    <t>N(Critical)* (a)</t>
  </si>
  <si>
    <t>CHRONIC</t>
  </si>
  <si>
    <t>OR</t>
  </si>
  <si>
    <t>95%CI LL</t>
  </si>
  <si>
    <t>95%CI UL</t>
  </si>
  <si>
    <t>RR</t>
  </si>
  <si>
    <t>SE</t>
  </si>
  <si>
    <t>ERSATZ</t>
  </si>
  <si>
    <t>Post (acute) after symptomatic duration to 2 years</t>
  </si>
  <si>
    <t>See ONS Post-Acute Sheet</t>
  </si>
  <si>
    <t>Treatment effect of full dose of COVID vaccine</t>
  </si>
  <si>
    <t>Post-intesive care syndrome</t>
  </si>
  <si>
    <t>1) PICS</t>
  </si>
  <si>
    <t>RLE</t>
  </si>
  <si>
    <t>Permanent functional impairment</t>
  </si>
  <si>
    <t>Duration</t>
  </si>
  <si>
    <t>2)  Diabetes</t>
  </si>
  <si>
    <t>3)  Parkinsons</t>
  </si>
  <si>
    <t>4) Dementia</t>
  </si>
  <si>
    <t>5) Anxiety Disorders</t>
  </si>
  <si>
    <t xml:space="preserve">  </t>
  </si>
  <si>
    <t xml:space="preserve"> 5) Ischaemic Stroke</t>
  </si>
  <si>
    <t>ACUTE</t>
  </si>
  <si>
    <t>Morbidity calculation (Total incidence cases/Checking/Scenario analysis)</t>
  </si>
  <si>
    <t>Scenario 1A</t>
  </si>
  <si>
    <t>Scenario IB</t>
  </si>
  <si>
    <t>Scenario IC</t>
  </si>
  <si>
    <t xml:space="preserve">Scenario IA_V (Vaccinated)	</t>
  </si>
  <si>
    <t>Case (Person - years)</t>
  </si>
  <si>
    <t>YLD</t>
  </si>
  <si>
    <t>Base</t>
  </si>
  <si>
    <t>Base DL</t>
  </si>
  <si>
    <t>Moderate</t>
  </si>
  <si>
    <t>TOTAL</t>
  </si>
  <si>
    <t>CHRONIC/LONG COVID</t>
  </si>
  <si>
    <t>SCENARIO IA</t>
  </si>
  <si>
    <t>SCENARIO IB</t>
  </si>
  <si>
    <t>SCENARIO IC</t>
  </si>
  <si>
    <t>ONS</t>
  </si>
  <si>
    <t>Conversion check</t>
  </si>
  <si>
    <t>weeks</t>
  </si>
  <si>
    <t>Baseline</t>
  </si>
  <si>
    <t>Ersazt</t>
  </si>
  <si>
    <t>Recalculation (mutually exclusive)</t>
  </si>
  <si>
    <t>Incidence</t>
  </si>
  <si>
    <t>DALYs/year</t>
  </si>
  <si>
    <t>DALYS per 100,000</t>
  </si>
  <si>
    <t>Conversation Prob to rate</t>
  </si>
  <si>
    <t>R</t>
  </si>
  <si>
    <t>Rate to Prob</t>
  </si>
  <si>
    <t>Formula</t>
  </si>
  <si>
    <t>Match</t>
  </si>
  <si>
    <t>PICS</t>
  </si>
  <si>
    <t xml:space="preserve">SCENARIO IA </t>
  </si>
  <si>
    <t>Scenario IB (Vaccinated)</t>
  </si>
  <si>
    <t>Scenario IC (Vaccinated)</t>
  </si>
  <si>
    <t>COVID INCIDENCE</t>
  </si>
  <si>
    <t>PICS INCIDENCE</t>
  </si>
  <si>
    <t>LE tables (Yrs)</t>
  </si>
  <si>
    <t>Incidence-per year</t>
  </si>
  <si>
    <t>DALYS</t>
  </si>
  <si>
    <t>Permanent</t>
  </si>
  <si>
    <t>Scenario IA (Vaccinated)</t>
  </si>
  <si>
    <t>Scenario IA (UNVaccinated)</t>
  </si>
  <si>
    <t>Scenario IB (UNVaccinated)</t>
  </si>
  <si>
    <t>Scenario IC (UNVaccinated)</t>
  </si>
  <si>
    <t>IHME 2019</t>
  </si>
  <si>
    <t>COVID-19 consequences</t>
  </si>
  <si>
    <t>Incidence Base</t>
  </si>
  <si>
    <t>DALYS Base</t>
  </si>
  <si>
    <t xml:space="preserve">  Diabetes</t>
  </si>
  <si>
    <t xml:space="preserve">  Parkinsons</t>
  </si>
  <si>
    <t xml:space="preserve">  Dementia</t>
  </si>
  <si>
    <t xml:space="preserve">  Anxiety disorders</t>
  </si>
  <si>
    <t xml:space="preserve"> Ischemic Stroke</t>
  </si>
  <si>
    <t>Total with Diabetes</t>
  </si>
  <si>
    <t>Total without Diabetes</t>
  </si>
  <si>
    <t xml:space="preserve">Scenario IC_V (Vaccinated)		</t>
  </si>
  <si>
    <t xml:space="preserve">Scenario IC_U (Unvaccinated)		</t>
  </si>
  <si>
    <t>TOTAL DALYS</t>
  </si>
  <si>
    <t>ERRUNOUTPUT</t>
  </si>
  <si>
    <t>YLD (Base)</t>
  </si>
  <si>
    <t>DALYS per 100,000 population</t>
  </si>
  <si>
    <t>YLL_1AV</t>
  </si>
  <si>
    <t>YLL_1AU</t>
  </si>
  <si>
    <t>YLL_1BV</t>
  </si>
  <si>
    <t>YLL_1BU</t>
  </si>
  <si>
    <t>YLL_1CV</t>
  </si>
  <si>
    <t>YLL_1CU</t>
  </si>
  <si>
    <t>YLD_Acute_1AV</t>
  </si>
  <si>
    <t>YLD_Acute_1AU</t>
  </si>
  <si>
    <t>YLD_Acute_1BV</t>
  </si>
  <si>
    <t>YLD_Acute_1BU</t>
  </si>
  <si>
    <t>YLD_Acute_1CV</t>
  </si>
  <si>
    <t>YLD_Acute_1CU</t>
  </si>
  <si>
    <t>YLD_Chronic_1AV</t>
  </si>
  <si>
    <t>YLD_Chronic_1AU</t>
  </si>
  <si>
    <t>YLD_Chronic_1BV</t>
  </si>
  <si>
    <t>YLD_Chronic_1BU</t>
  </si>
  <si>
    <t>YLD_Chronic_1CV</t>
  </si>
  <si>
    <t>YLD_Chronic_1CU</t>
  </si>
  <si>
    <t>YLD_PICS_1AV</t>
  </si>
  <si>
    <t>YLD_PICS_1AU</t>
  </si>
  <si>
    <t>YLD_PICS_1BV</t>
  </si>
  <si>
    <t>YLD_PICS_1BU</t>
  </si>
  <si>
    <t>YLD_PICS_1CV</t>
  </si>
  <si>
    <t>YLD_PICS_1CU</t>
  </si>
  <si>
    <t>DALY_Perm_Diab_1AV</t>
  </si>
  <si>
    <t>DALY_Perm_Diab_1AU</t>
  </si>
  <si>
    <t>DALY_Perm_Diab_1BV</t>
  </si>
  <si>
    <t>DALY_Perm_Diab_1BU</t>
  </si>
  <si>
    <t>DALY_Perm_Diab_1CV</t>
  </si>
  <si>
    <t>DALY_Perm_Diab_1CU</t>
  </si>
  <si>
    <t>DALY_Perm_WoDiab_1AV</t>
  </si>
  <si>
    <t>DALY_Perm_WoDiab_1AU</t>
  </si>
  <si>
    <t>DALY_Perm_WoDiab_1BV</t>
  </si>
  <si>
    <t>DALY_Perm_WoDiab_1BU</t>
  </si>
  <si>
    <t>DALY_Perm_WoDiab_1CV</t>
  </si>
  <si>
    <t>DALY_Perm_WoDiab_1CU</t>
  </si>
  <si>
    <t>TOTAL YLD Baseline_1AV</t>
  </si>
  <si>
    <t>TOTAL YLD Baseline_1AU</t>
  </si>
  <si>
    <t>TOTAL YLD Baseline_1BV</t>
  </si>
  <si>
    <t>TOTAL YLD Baseline_1BU</t>
  </si>
  <si>
    <t>TOTAL YLD Baseline_1CV</t>
  </si>
  <si>
    <t>TOTAL YLD Baseline_1CU</t>
  </si>
  <si>
    <t>TOTAL  YLD with Diabetes_1AV</t>
  </si>
  <si>
    <t>TOTAL  YLD with Diabetes_1AU</t>
  </si>
  <si>
    <t>TOTAL  YLD with Diabetes_1BV</t>
  </si>
  <si>
    <t>TOTAL  YLD with Diabetes_1BU</t>
  </si>
  <si>
    <t>TOTAL  YLD with Diabetes_1CV</t>
  </si>
  <si>
    <t>TOTAL  YLD with Diabetes_1CU</t>
  </si>
  <si>
    <t>TOTAL  YLD without Diabetes_1AV</t>
  </si>
  <si>
    <t>TOTAL  YLD without Diabetes_1AU</t>
  </si>
  <si>
    <t>TOTAL  YLD without Diabetes_1BV</t>
  </si>
  <si>
    <t>TOTAL  YLD without Diabetes_1BU</t>
  </si>
  <si>
    <t>TOTAL  YLD without Diabetes_1CV</t>
  </si>
  <si>
    <t>TOTAL  YLD without Diabetes_1CU</t>
  </si>
  <si>
    <t>TOTAL DALYS Baseline_1AV</t>
  </si>
  <si>
    <t>TOTAL DALYS Baseline_1AU</t>
  </si>
  <si>
    <t>TOTAL DALYS Baseline_1BV</t>
  </si>
  <si>
    <t>TOTAL DALYS Baseline_1BU</t>
  </si>
  <si>
    <t>TOTAL DALYS Baseline_1CV</t>
  </si>
  <si>
    <t>TOTAL DALYS Baseline_1CU</t>
  </si>
  <si>
    <t>Total  DALY_D_1AV</t>
  </si>
  <si>
    <t>Total  DALY_D_1AU</t>
  </si>
  <si>
    <t>Total  DALY_D_1BV</t>
  </si>
  <si>
    <t>Total  DALY_D_1BU</t>
  </si>
  <si>
    <t>Total  DALY_D_1CV</t>
  </si>
  <si>
    <t>Total  DALY_D_1CU</t>
  </si>
  <si>
    <t>Total DALYS_WoD_1AV</t>
  </si>
  <si>
    <t>Total DALYS_WoD_1AU</t>
  </si>
  <si>
    <t>Total DALYS_WoD_1BV</t>
  </si>
  <si>
    <t>Total DALYS_WoD_1BU</t>
  </si>
  <si>
    <t>Total DALYS_WoD_1CV</t>
  </si>
  <si>
    <t>Total DALYS_WoD_1CU</t>
  </si>
  <si>
    <t>Scenario IA_Combined</t>
  </si>
  <si>
    <t>Scenario IB_Combined</t>
  </si>
  <si>
    <t>Scenario IC_Combined</t>
  </si>
  <si>
    <t>YLL_1A_Combined</t>
  </si>
  <si>
    <t>YLL_1B_Combined</t>
  </si>
  <si>
    <t>YLL_1C_Combined</t>
  </si>
  <si>
    <t>YLD_Acute_1A_Combined</t>
  </si>
  <si>
    <t>YLD_Acute_1B_Combined</t>
  </si>
  <si>
    <t>YLD_Acute_1C_Combined</t>
  </si>
  <si>
    <t>YLD_Chronic_1A_Combined</t>
  </si>
  <si>
    <t>YLD_Chronic_1B_Combined</t>
  </si>
  <si>
    <t>YLD_Chronic_1C_Combined</t>
  </si>
  <si>
    <t>YLD_PICS_1A_Combined</t>
  </si>
  <si>
    <t>YLD_PICS_1B_Combined</t>
  </si>
  <si>
    <t>YLD_PICS_1C_Combined</t>
  </si>
  <si>
    <t>DALY_Perm_Diab_1A_Combined</t>
  </si>
  <si>
    <t>DALY_Perm_Diab_1B_Combined</t>
  </si>
  <si>
    <t>DALY_Perm_Diab_1C_Combined</t>
  </si>
  <si>
    <t>DALY_Perm_WoDiab_1A_Combined</t>
  </si>
  <si>
    <t>DALY_Perm_WoDiab_1B_Combined</t>
  </si>
  <si>
    <t>DALY_Perm_WoDiab_1C_Combined</t>
  </si>
  <si>
    <t>TOTAL YLD Baseline_1A_Combined</t>
  </si>
  <si>
    <t>TOTAL YLD Baseline_1B_Combined</t>
  </si>
  <si>
    <t>TOTAL YLD Baseline_1C_Combined</t>
  </si>
  <si>
    <t>TOTAL  YLD with Diabetes_1A_Combined</t>
  </si>
  <si>
    <t>TOTAL  YLD with Diabetes_1B_Combined</t>
  </si>
  <si>
    <t>TOTAL  YLD with Diabetes_1C_Combined</t>
  </si>
  <si>
    <t>TOTAL  YLD without Diabetes_1A_Combined</t>
  </si>
  <si>
    <t>TOTAL  YLD without Diabetes_1B_Combined</t>
  </si>
  <si>
    <t>TOTAL  YLD without Diabetes_1C_Combined</t>
  </si>
  <si>
    <t>TOTAL DALYS Baseline_1A_Combined</t>
  </si>
  <si>
    <t>TOTAL DALYS Baseline_1B_Combined</t>
  </si>
  <si>
    <t>TOTAL DALYS Baseline_1C_Combined</t>
  </si>
  <si>
    <t>Total  DALY_D_1A_Combined</t>
  </si>
  <si>
    <t>Total  DALY_D_1B_Combined</t>
  </si>
  <si>
    <t>Total  DALY_D_1C_Combined</t>
  </si>
  <si>
    <t>Total DALYS_WoD_1A_Combined</t>
  </si>
  <si>
    <t>Total DALYS_WoD_1B_Combined</t>
  </si>
  <si>
    <t>Total DALYS_WoD_1C_Combined</t>
  </si>
  <si>
    <t>DALYS Calculation: Scenario 2 (70% and high seeding infections assuming different combinations of PHSMs and TTIQ effectiveness)</t>
  </si>
  <si>
    <t>Scenario 2A_V (Vaccinated)</t>
  </si>
  <si>
    <t>Scenario 2A_U (Unvaccinated)</t>
  </si>
  <si>
    <t>Scenario 2B_V (Vaccinated)</t>
  </si>
  <si>
    <t>Scenario 2B_U (Unvaccinated)</t>
  </si>
  <si>
    <t>Scenario 2C_V (Vaccinated)</t>
  </si>
  <si>
    <t>Scenario 2C_U (Unvaccinated)</t>
  </si>
  <si>
    <t>Scenario 2D_V (Vaccinated)</t>
  </si>
  <si>
    <t>Scenario 2D_U (Unvaccinated)</t>
  </si>
  <si>
    <t>Scenario 2A</t>
  </si>
  <si>
    <t>Scenario 2B</t>
  </si>
  <si>
    <t>Scenario 2C</t>
  </si>
  <si>
    <t>Scenario 2D</t>
  </si>
  <si>
    <t xml:space="preserve">Scenario 2A_V (Vaccinated)	</t>
  </si>
  <si>
    <t>SCENARIO 2A</t>
  </si>
  <si>
    <t>SCENARIO 2B</t>
  </si>
  <si>
    <t>SCENARIO 2C</t>
  </si>
  <si>
    <t>SCENARIO 2D</t>
  </si>
  <si>
    <t>`</t>
  </si>
  <si>
    <t xml:space="preserve">SCENARIO 2A </t>
  </si>
  <si>
    <t>Scenario 2B (Vaccinated)</t>
  </si>
  <si>
    <t>Scenario 2C (Vaccinated)</t>
  </si>
  <si>
    <t>Scenario 2D (Vaccinated)</t>
  </si>
  <si>
    <t>Scenario 2A (Vaccinated)</t>
  </si>
  <si>
    <t>Scenario 2A (UNVaccinated)</t>
  </si>
  <si>
    <t>Scenario 2B (UNVaccinated)</t>
  </si>
  <si>
    <t>Scenario 2C (UNVaccinated)</t>
  </si>
  <si>
    <t>Scenario 2D (UNVaccinated)</t>
  </si>
  <si>
    <t xml:space="preserve">Scenario 2C_V (Vaccinated)		</t>
  </si>
  <si>
    <t xml:space="preserve">Scenario 2C_U (Unvaccinated)		</t>
  </si>
  <si>
    <t xml:space="preserve">Scenario 2D_V (Vaccinated)		</t>
  </si>
  <si>
    <t xml:space="preserve">Scenario 2D_U (UNVaccinated)		</t>
  </si>
  <si>
    <t>YLL_2AV</t>
  </si>
  <si>
    <t>YLL_2AU</t>
  </si>
  <si>
    <t>YLL_2BV</t>
  </si>
  <si>
    <t>YLL_2BU</t>
  </si>
  <si>
    <t>YLL_2CV</t>
  </si>
  <si>
    <t>YLL_2CU</t>
  </si>
  <si>
    <t>YLL_2DV</t>
  </si>
  <si>
    <t>YLL_2DU</t>
  </si>
  <si>
    <t>YLD_Acute_2AV</t>
  </si>
  <si>
    <t>YLD_Acute_2AU</t>
  </si>
  <si>
    <t>YLD_Acute_2BV</t>
  </si>
  <si>
    <t>YLD_Acute_2BU</t>
  </si>
  <si>
    <t>YLD_Acute_2CV</t>
  </si>
  <si>
    <t>YLD_Acute_2CU</t>
  </si>
  <si>
    <t>YLD_Acute_2DV</t>
  </si>
  <si>
    <t>YLD_Acute_2DU</t>
  </si>
  <si>
    <t>YLD_Chronic_2AV</t>
  </si>
  <si>
    <t>YLD_Chronic_2AU</t>
  </si>
  <si>
    <t>YLD_Chronic_2BV</t>
  </si>
  <si>
    <t>YLD_Chronic_2BU</t>
  </si>
  <si>
    <t>YLD_Chronic_2CV</t>
  </si>
  <si>
    <t>YLD_Chronic_2CU</t>
  </si>
  <si>
    <t>YLD_Chronic_2DV</t>
  </si>
  <si>
    <t>YLD_Chronic_2DU</t>
  </si>
  <si>
    <t>YLD_PICS_2AV</t>
  </si>
  <si>
    <t>YLD_PICS_2AU</t>
  </si>
  <si>
    <t>YLD_PICS_2BV</t>
  </si>
  <si>
    <t>YLD_PICS_2BU</t>
  </si>
  <si>
    <t>YLD_PICS_2CV</t>
  </si>
  <si>
    <t>YLD_PICS_2CU</t>
  </si>
  <si>
    <t>YLD_PICS_2DV</t>
  </si>
  <si>
    <t>YLD_PICS_2DU</t>
  </si>
  <si>
    <t>DALY_Perm_Diab_2AV</t>
  </si>
  <si>
    <t>DALY_Perm_Diab_2AU</t>
  </si>
  <si>
    <t>DALY_Perm_Diab_2BV</t>
  </si>
  <si>
    <t>DALY_Perm_Diab_2BU</t>
  </si>
  <si>
    <t>DALY_Perm_Diab_2CV</t>
  </si>
  <si>
    <t>DALY_Perm_Diab_2CU</t>
  </si>
  <si>
    <t>DALY_Perm_Diab_2DV</t>
  </si>
  <si>
    <t>DALY_Perm_Diab_2DU</t>
  </si>
  <si>
    <t>DALY_Perm_WoDiab_2AV</t>
  </si>
  <si>
    <t>DALY_Perm_WoDiab_2AU</t>
  </si>
  <si>
    <t>DALY_Perm_WoDiab_2BV</t>
  </si>
  <si>
    <t>DALY_Perm_WoDiab_2BU</t>
  </si>
  <si>
    <t>DALY_Perm_WoDiab_2CV</t>
  </si>
  <si>
    <t>DALY_Perm_WoDiab_2CU</t>
  </si>
  <si>
    <t>DALY_Perm_WoDiab_2DV</t>
  </si>
  <si>
    <t>DALY_Perm_WoDiab_2DU</t>
  </si>
  <si>
    <t>TOTAL YLD Baseline_2AV</t>
  </si>
  <si>
    <t>TOTAL YLD Baseline_2AU</t>
  </si>
  <si>
    <t>TOTAL YLD Baseline_2BV</t>
  </si>
  <si>
    <t>TOTAL YLD Baseline_2BU</t>
  </si>
  <si>
    <t>TOTAL YLD Baseline_2CV</t>
  </si>
  <si>
    <t>TOTAL YLD Baseline_2CU</t>
  </si>
  <si>
    <t>TOTAL YLD Baseline_2DV</t>
  </si>
  <si>
    <t>TOTAL YLD Baseline_2DU</t>
  </si>
  <si>
    <t>TOTAL  YLD with Diabetes_2AV</t>
  </si>
  <si>
    <t>TOTAL  YLD with Diabetes_2AU</t>
  </si>
  <si>
    <t>TOTAL  YLD with Diabetes_2BV</t>
  </si>
  <si>
    <t>TOTAL  YLD with Diabetes_2BU</t>
  </si>
  <si>
    <t>TOTAL  YLD with Diabetes_2CV</t>
  </si>
  <si>
    <t>TOTAL  YLD with Diabetes_2CU</t>
  </si>
  <si>
    <t>TOTAL  YLD with Diabetes_2DV</t>
  </si>
  <si>
    <t>TOTAL  YLD with Diabetes_2DU</t>
  </si>
  <si>
    <t>TOTAL  YLD without Diabetes_2AV</t>
  </si>
  <si>
    <t>TOTAL  YLD without Diabetes_2AU</t>
  </si>
  <si>
    <t>TOTAL  YLD without Diabetes_2BV</t>
  </si>
  <si>
    <t>TOTAL  YLD without Diabetes_2BU</t>
  </si>
  <si>
    <t>TOTAL  YLD without Diabetes_2CV</t>
  </si>
  <si>
    <t>TOTAL  YLD without Diabetes_2CU</t>
  </si>
  <si>
    <t>TOTAL  YLD without Diabetes_2DV</t>
  </si>
  <si>
    <t>TOTAL  YLD without Diabetes_2DU</t>
  </si>
  <si>
    <t>TOTAL DALYS Baseline_2AV</t>
  </si>
  <si>
    <t>TOTAL DALYS Baseline_2AU</t>
  </si>
  <si>
    <t>TOTAL DALYS Baseline_2BV</t>
  </si>
  <si>
    <t>TOTAL DALYS Baseline_2BU</t>
  </si>
  <si>
    <t>TOTAL DALYS Baseline_2CV</t>
  </si>
  <si>
    <t>TOTAL DALYS Baseline_2CU</t>
  </si>
  <si>
    <t>TOTAL DALYS Baseline_2DV</t>
  </si>
  <si>
    <t>TOTAL DALYS Baseline_2DU</t>
  </si>
  <si>
    <t>Total  DALY_D_2AV</t>
  </si>
  <si>
    <t>Total  DALY_D_2AU</t>
  </si>
  <si>
    <t>Total  DALY_D_2BV</t>
  </si>
  <si>
    <t>Total  DALY_D_2BU</t>
  </si>
  <si>
    <t>Total  DALY_D_2CV</t>
  </si>
  <si>
    <t>Total  DALY_D_2CU</t>
  </si>
  <si>
    <t>Total  DALY_D_2DV</t>
  </si>
  <si>
    <t>Total  DALY_D_2DU</t>
  </si>
  <si>
    <t>Total DALYS_WoD_2AV</t>
  </si>
  <si>
    <t>Total DALYS_WoD_2AU</t>
  </si>
  <si>
    <t>Total DALYS_WoD_2BV</t>
  </si>
  <si>
    <t>Total DALYS_WoD_2BU</t>
  </si>
  <si>
    <t>Total DALYS_WoD_2CV</t>
  </si>
  <si>
    <t>Total DALYS_WoD_2CU</t>
  </si>
  <si>
    <t>Total DALYS_WoD_2DV</t>
  </si>
  <si>
    <t>Total DALYS_WoD_2DU</t>
  </si>
  <si>
    <t>Scenario 2A_Combined</t>
  </si>
  <si>
    <t>Scenario 2B_Combined</t>
  </si>
  <si>
    <t>Scenario 2C_Combined</t>
  </si>
  <si>
    <t>Scenario 2D_Combined</t>
  </si>
  <si>
    <t>YLL_2A_Combined</t>
  </si>
  <si>
    <t>YLL_2B_Combined</t>
  </si>
  <si>
    <t>YLL_2C_Combined</t>
  </si>
  <si>
    <t>YLL_2D_Combined</t>
  </si>
  <si>
    <t>YLD_Acute_2A_Combined</t>
  </si>
  <si>
    <t>YLD_Acute_2B_Combined</t>
  </si>
  <si>
    <t>YLD_Acute_2C_Combined</t>
  </si>
  <si>
    <t>YLD_Acute_2D_Combined</t>
  </si>
  <si>
    <t>YLD_Chronic_2A_Combined</t>
  </si>
  <si>
    <t>YLD_Chronic_2B_Combined</t>
  </si>
  <si>
    <t>YLD_Chronic_2C_Combined</t>
  </si>
  <si>
    <t>YLD_Chronic_2D_Combined</t>
  </si>
  <si>
    <t>YLD_PICS_2A_Combined</t>
  </si>
  <si>
    <t>YLD_PICS_2B_Combined</t>
  </si>
  <si>
    <t>YLD_PICS_2C_Combined</t>
  </si>
  <si>
    <t>YLD_PICS_2D_Combined</t>
  </si>
  <si>
    <t>DALY_Perm_Diab_2A_Combined</t>
  </si>
  <si>
    <t>DALY_Perm_Diab_2B_Combined</t>
  </si>
  <si>
    <t>DALY_Perm_Diab_2C_Combined</t>
  </si>
  <si>
    <t>DALY_Perm_Diab_2D_Combined</t>
  </si>
  <si>
    <t>DALY_Perm_WoDiab_2A_Combined</t>
  </si>
  <si>
    <t>DALY_Perm_WoDiab_2B_Combined</t>
  </si>
  <si>
    <t>DALY_Perm_WoDiab_2C_Combined</t>
  </si>
  <si>
    <t>DALY_Perm_WoDiab_2D_Combined</t>
  </si>
  <si>
    <t>TOTAL YLD Baseline_2A_Combined</t>
  </si>
  <si>
    <t>TOTAL YLD Baseline_2B_Combined</t>
  </si>
  <si>
    <t>TOTAL YLD Baseline_2C_Combined</t>
  </si>
  <si>
    <t>TOTAL YLD Baseline_2D_Combined</t>
  </si>
  <si>
    <t>TOTAL  YLD with Diabetes_2A_Combined</t>
  </si>
  <si>
    <t>TOTAL  YLD with Diabetes_2B_Combined</t>
  </si>
  <si>
    <t>TOTAL  YLD with Diabetes_2C_Combined</t>
  </si>
  <si>
    <t>TOTAL  YLD with Diabetes_2D_Combined</t>
  </si>
  <si>
    <t>TOTAL  YLD without Diabetes_2A_Combined</t>
  </si>
  <si>
    <t>TOTAL  YLD without Diabetes_2B_Combined</t>
  </si>
  <si>
    <t>TOTAL  YLD without Diabetes_2C_Combined</t>
  </si>
  <si>
    <t>TOTAL  YLD without Diabetes_2D_Combined</t>
  </si>
  <si>
    <t>TOTAL DALYS Baseline_2A_Combined</t>
  </si>
  <si>
    <t>TOTAL DALYS Baseline_2B_Combined</t>
  </si>
  <si>
    <t>TOTAL DALYS Baseline_2C_Combined</t>
  </si>
  <si>
    <t>TOTAL DALYS Baseline_2D_Combined</t>
  </si>
  <si>
    <t>Total  DALY_D_2A_Combined</t>
  </si>
  <si>
    <t>Total  DALY_D_2B_Combined</t>
  </si>
  <si>
    <t>Total  DALY_D_2C_Combined</t>
  </si>
  <si>
    <t>Total  DALY_D_2D_Combined</t>
  </si>
  <si>
    <t>Total DALYS_WoD_2A_Combined</t>
  </si>
  <si>
    <t>Total DALYS_WoD_2B_Combined</t>
  </si>
  <si>
    <t>Total DALYS_WoD_2C_Combined</t>
  </si>
  <si>
    <t>Total DALYS_WoD_2D_Combined</t>
  </si>
  <si>
    <t>DALYS Calculation (Scenario 3: 80% and low, medium or high seeding infections assuming baseline PHSMs and partial TTIQ)</t>
  </si>
  <si>
    <t>Scenario 3A_V (Vaccinated)</t>
  </si>
  <si>
    <t>Scenario 3A_U (Unvaccinated)</t>
  </si>
  <si>
    <t>Scenario 3B_V (Vaccinated)</t>
  </si>
  <si>
    <t>Scenario 3B_U (Unvaccinated)</t>
  </si>
  <si>
    <t>Scenario 3C_V (Vaccinated)</t>
  </si>
  <si>
    <t>Scenario 3C_U (Unvaccinated)</t>
  </si>
  <si>
    <t>Scenario 3A</t>
  </si>
  <si>
    <t>Scenario 3B</t>
  </si>
  <si>
    <t>Scenario 3C</t>
  </si>
  <si>
    <t xml:space="preserve">Scenario 3A_V (Vaccinated)	</t>
  </si>
  <si>
    <t>SCENARIO 3A</t>
  </si>
  <si>
    <t>SCENARIO 3B</t>
  </si>
  <si>
    <t>SCENARIO 3C</t>
  </si>
  <si>
    <t xml:space="preserve">SCENARIO 3A </t>
  </si>
  <si>
    <t>Scenario 3B (Vaccinated)</t>
  </si>
  <si>
    <t>Scenario 3C (Vaccinated)</t>
  </si>
  <si>
    <t>Scenario 3A (Vaccinated)</t>
  </si>
  <si>
    <t>Scenario 3A (UNVaccinated)</t>
  </si>
  <si>
    <t>Scenario 3B (UNVaccinated)</t>
  </si>
  <si>
    <t>Scenario 3C (UNVaccinated)</t>
  </si>
  <si>
    <t xml:space="preserve">Scenario 3C_V (Vaccinated)		</t>
  </si>
  <si>
    <t xml:space="preserve">Scenario 3C_U (Unvaccinated)		</t>
  </si>
  <si>
    <t>YLL_3AV</t>
  </si>
  <si>
    <t>YLL_3AU</t>
  </si>
  <si>
    <t>YLL_3BV</t>
  </si>
  <si>
    <t>YLL_3BU</t>
  </si>
  <si>
    <t>YLL_3CV</t>
  </si>
  <si>
    <t>YLL_3CU</t>
  </si>
  <si>
    <t>YLD_Acute_3AV</t>
  </si>
  <si>
    <t>YLD_Acute_3AU</t>
  </si>
  <si>
    <t>YLD_Acute_3BV</t>
  </si>
  <si>
    <t>YLD_Acute_3BU</t>
  </si>
  <si>
    <t>YLD_Acute_3CV</t>
  </si>
  <si>
    <t>YLD_Acute_3CU</t>
  </si>
  <si>
    <t>YLD_Chronic_3AV</t>
  </si>
  <si>
    <t>YLD_Chronic_3AU</t>
  </si>
  <si>
    <t>YLD_Chronic_3BV</t>
  </si>
  <si>
    <t>YLD_Chronic_3BU</t>
  </si>
  <si>
    <t>YLD_Chronic_3CV</t>
  </si>
  <si>
    <t>YLD_Chronic_3CU</t>
  </si>
  <si>
    <t>YLD_PICS_3AV</t>
  </si>
  <si>
    <t>YLD_PICS_3AU</t>
  </si>
  <si>
    <t>YLD_PICS_3BV</t>
  </si>
  <si>
    <t>YLD_PICS_3BU</t>
  </si>
  <si>
    <t>YLD_PICS_3CV</t>
  </si>
  <si>
    <t>YLD_PICS_3CU</t>
  </si>
  <si>
    <t>DALY_Perm_Diab_3AV</t>
  </si>
  <si>
    <t>DALY_Perm_Diab_3AU</t>
  </si>
  <si>
    <t>DALY_Perm_Diab_3BV</t>
  </si>
  <si>
    <t>DALY_Perm_Diab_3BU</t>
  </si>
  <si>
    <t>DALY_Perm_Diab_3CV</t>
  </si>
  <si>
    <t>DALY_Perm_Diab_3CU</t>
  </si>
  <si>
    <t>DALY_Perm_WoDiab_3AV</t>
  </si>
  <si>
    <t>DALY_Perm_WoDiab_3AU</t>
  </si>
  <si>
    <t>DALY_Perm_WoDiab_3BV</t>
  </si>
  <si>
    <t>DALY_Perm_WoDiab_3BU</t>
  </si>
  <si>
    <t>DALY_Perm_WoDiab_3CV</t>
  </si>
  <si>
    <t>DALY_Perm_WoDiab_3CU</t>
  </si>
  <si>
    <t>TOTAL YLD Baseline_3AV</t>
  </si>
  <si>
    <t>TOTAL YLD Baseline_3AU</t>
  </si>
  <si>
    <t>TOTAL YLD Baseline_3BV</t>
  </si>
  <si>
    <t>TOTAL YLD Baseline_3BU</t>
  </si>
  <si>
    <t>TOTAL YLD Baseline_3CV</t>
  </si>
  <si>
    <t>TOTAL YLD Baseline_3CU</t>
  </si>
  <si>
    <t>TOTAL  YLD with Diabetes_3AV</t>
  </si>
  <si>
    <t>TOTAL  YLD with Diabetes_3AU</t>
  </si>
  <si>
    <t>TOTAL  YLD with Diabetes_3BV</t>
  </si>
  <si>
    <t>TOTAL  YLD with Diabetes_3BU</t>
  </si>
  <si>
    <t>TOTAL  YLD with Diabetes_3CV</t>
  </si>
  <si>
    <t>TOTAL  YLD with Diabetes_3CU</t>
  </si>
  <si>
    <t>TOTAL  YLD without Diabetes_3AV</t>
  </si>
  <si>
    <t>TOTAL  YLD without Diabetes_3AU</t>
  </si>
  <si>
    <t>TOTAL  YLD without Diabetes_3BV</t>
  </si>
  <si>
    <t>TOTAL  YLD without Diabetes_3BU</t>
  </si>
  <si>
    <t>TOTAL  YLD without Diabetes_3CV</t>
  </si>
  <si>
    <t>TOTAL  YLD without Diabetes_3CU</t>
  </si>
  <si>
    <t>TOTAL DALYS Baseline_3AV</t>
  </si>
  <si>
    <t>TOTAL DALYS Baseline_3AU</t>
  </si>
  <si>
    <t>TOTAL DALYS Baseline_3BV</t>
  </si>
  <si>
    <t>TOTAL DALYS Baseline_3BU</t>
  </si>
  <si>
    <t>TOTAL DALYS Baseline_3CV</t>
  </si>
  <si>
    <t>TOTAL DALYS Baseline_3CU</t>
  </si>
  <si>
    <t>Total  DALY_D_3AV</t>
  </si>
  <si>
    <t>Total  DALY_D_3AU</t>
  </si>
  <si>
    <t>Total  DALY_D_3BV</t>
  </si>
  <si>
    <t>Total  DALY_D_3BU</t>
  </si>
  <si>
    <t>Total  DALY_D_3CV</t>
  </si>
  <si>
    <t>Total  DALY_D_3CU</t>
  </si>
  <si>
    <t>Total DALYS_WoD_3AV</t>
  </si>
  <si>
    <t>Total DALYS_WoD_3AU</t>
  </si>
  <si>
    <t>Total DALYS_WoD_3BV</t>
  </si>
  <si>
    <t>Total DALYS_WoD_3BU</t>
  </si>
  <si>
    <t>Total DALYS_WoD_3CV</t>
  </si>
  <si>
    <t>Total DALYS_WoD_3CU</t>
  </si>
  <si>
    <t>Scenario 3A_Combined</t>
  </si>
  <si>
    <t>Scenario 3B_Combined</t>
  </si>
  <si>
    <t>YLL_3A_Combined</t>
  </si>
  <si>
    <t>YLL_3B_Combined</t>
  </si>
  <si>
    <t>YLL_3C_Combined</t>
  </si>
  <si>
    <t>YLD_Acute_3A_Combined</t>
  </si>
  <si>
    <t>YLD_Acute_3B_Combined</t>
  </si>
  <si>
    <t>YLD_Acute_3C_Combined</t>
  </si>
  <si>
    <t>YLD_Chronic_3A_Combined</t>
  </si>
  <si>
    <t>YLD_Chronic_3B_Combined</t>
  </si>
  <si>
    <t>YLD_Chronic_3C_Combined</t>
  </si>
  <si>
    <t>YLD_PICS_3A_Combined</t>
  </si>
  <si>
    <t>YLD_PICS_3B_Combined</t>
  </si>
  <si>
    <t>YLD_PICS_3C_Combined</t>
  </si>
  <si>
    <t>DALY_Perm_Diab_3A_Combined</t>
  </si>
  <si>
    <t>DALY_Perm_Diab_3B_Combined</t>
  </si>
  <si>
    <t>DALY_Perm_Diab_3C_Combined</t>
  </si>
  <si>
    <t>DALY_Perm_WoDiab_3A_Combined</t>
  </si>
  <si>
    <t>DALY_Perm_WoDiab_3B_Combined</t>
  </si>
  <si>
    <t>DALY_Perm_WoDiab_3C_Combined</t>
  </si>
  <si>
    <t>TOTAL YLD Baseline_3A_Combined</t>
  </si>
  <si>
    <t>TOTAL YLD Baseline_3B_Combined</t>
  </si>
  <si>
    <t>TOTAL YLD Baseline_3C_Combined</t>
  </si>
  <si>
    <t>TOTAL  YLD with Diabetes_3A_Combined</t>
  </si>
  <si>
    <t>TOTAL  YLD with Diabetes_3B_Combined</t>
  </si>
  <si>
    <t>TOTAL  YLD with Diabetes_3C_Combined</t>
  </si>
  <si>
    <t>TOTAL  YLD without Diabetes_3A_Combined</t>
  </si>
  <si>
    <t>TOTAL  YLD without Diabetes_3B_Combined</t>
  </si>
  <si>
    <t>TOTAL  YLD without Diabetes_3C_Combined</t>
  </si>
  <si>
    <t>TOTAL DALYS Baseline_3A_Combined</t>
  </si>
  <si>
    <t>TOTAL DALYS Baseline_3B_Combined</t>
  </si>
  <si>
    <t>TOTAL DALYS Baseline_3C_Combined</t>
  </si>
  <si>
    <t>Total  DALY_D_3A_Combined</t>
  </si>
  <si>
    <t>Total  DALY_D_3B_Combined</t>
  </si>
  <si>
    <t>Total  DALY_D_3C_Combined</t>
  </si>
  <si>
    <t>Total DALYS_WoD_3A_Combined</t>
  </si>
  <si>
    <t>Total DALYS_WoD_3B_Combined</t>
  </si>
  <si>
    <t>Total DALYS_WoD_3C_Combined</t>
  </si>
  <si>
    <t>DALYS Calculation (Scenario 4: 80% and low, medium or high seeding infections assuming baseline PHSMs and optimal TTIQ)</t>
  </si>
  <si>
    <t>Scenario 4A_V (Vaccinated)</t>
  </si>
  <si>
    <t>Scenario 4A_U (Unvaccinated)</t>
  </si>
  <si>
    <t>Scenario 4B_V (Vaccinated)</t>
  </si>
  <si>
    <t>Scenario 4B_U (Unvaccinated)</t>
  </si>
  <si>
    <t>Scenario 4C_V (Vaccinated)</t>
  </si>
  <si>
    <t>Scenario 4C_U (Unvaccinated)</t>
  </si>
  <si>
    <t>Scenario 4A</t>
  </si>
  <si>
    <t>Scenario 4B</t>
  </si>
  <si>
    <t>Scenario 4C</t>
  </si>
  <si>
    <t xml:space="preserve">Scenario 4A_V (Vaccinated)	</t>
  </si>
  <si>
    <t>SCENARIO 4A</t>
  </si>
  <si>
    <t>SCENARIO 4B</t>
  </si>
  <si>
    <t>SCENARIO 4C</t>
  </si>
  <si>
    <t>Scenario4IA_V (Vaccinated)</t>
  </si>
  <si>
    <t xml:space="preserve">SCENARIO 4A </t>
  </si>
  <si>
    <t>Scenario 4B (Vaccinated)</t>
  </si>
  <si>
    <t>Scenario 4C (Vaccinated)</t>
  </si>
  <si>
    <t xml:space="preserve">Scenario 4C_V (Vaccinated)		</t>
  </si>
  <si>
    <t xml:space="preserve">Scenario 4C_U (Unvaccinated)		</t>
  </si>
  <si>
    <t>YLL_4AV</t>
  </si>
  <si>
    <t>YLL_4AU</t>
  </si>
  <si>
    <t>YLL_4BV</t>
  </si>
  <si>
    <t>YLL_4BU</t>
  </si>
  <si>
    <t>YLL_4CV</t>
  </si>
  <si>
    <t>YLL_4CU</t>
  </si>
  <si>
    <t>YLD_Acute_4AV</t>
  </si>
  <si>
    <t>YLD_Acute_4AU</t>
  </si>
  <si>
    <t>YLD_Acute_4BV</t>
  </si>
  <si>
    <t>YLD_Acute_4BU</t>
  </si>
  <si>
    <t>YLD_Acute_4CV</t>
  </si>
  <si>
    <t>YLD_Acute_4CU</t>
  </si>
  <si>
    <t>YLD_Chronic_4AV</t>
  </si>
  <si>
    <t>YLD_Chronic_4AU</t>
  </si>
  <si>
    <t>YLD_Chronic_4BV</t>
  </si>
  <si>
    <t>YLD_Chronic_4BU</t>
  </si>
  <si>
    <t>YLD_Chronic_4CV</t>
  </si>
  <si>
    <t>YLD_Chronic_4CU</t>
  </si>
  <si>
    <t>YLD_PICS_4AV</t>
  </si>
  <si>
    <t>YLD_PICS_4AU</t>
  </si>
  <si>
    <t>YLD_PICS_4BV</t>
  </si>
  <si>
    <t>YLD_PICS_4BU</t>
  </si>
  <si>
    <t>YLD_PICS_4CV</t>
  </si>
  <si>
    <t>YLD_PICS_4CU</t>
  </si>
  <si>
    <t>DALY_Perm_Diab_4AV</t>
  </si>
  <si>
    <t>DALY_Perm_Diab_4AU</t>
  </si>
  <si>
    <t>DALY_Perm_Diab_4BV</t>
  </si>
  <si>
    <t>DALY_Perm_Diab_4BU</t>
  </si>
  <si>
    <t>DALY_Perm_Diab_4CV</t>
  </si>
  <si>
    <t>DALY_Perm_Diab_4CU</t>
  </si>
  <si>
    <t>DALY_Perm_WoDiab_4AV</t>
  </si>
  <si>
    <t>DALY_Perm_WoDiab_4AU</t>
  </si>
  <si>
    <t>DALY_Perm_WoDiab_4BV</t>
  </si>
  <si>
    <t>DALY_Perm_WoDiab_4BU</t>
  </si>
  <si>
    <t>DALY_Perm_WoDiab_4CV</t>
  </si>
  <si>
    <t>DALY_Perm_WoDiab_4CU</t>
  </si>
  <si>
    <t>TOTAL YLD Baseline_4AV</t>
  </si>
  <si>
    <t>TOTAL YLD Baseline_4AU</t>
  </si>
  <si>
    <t>TOTAL YLD Baseline_4BV</t>
  </si>
  <si>
    <t>TOTAL YLD Baseline_4BU</t>
  </si>
  <si>
    <t>TOTAL YLD Baseline_4CV</t>
  </si>
  <si>
    <t>TOTAL YLD Baseline_4CU</t>
  </si>
  <si>
    <t>TOTAL  YLD with Diabetes_4AV</t>
  </si>
  <si>
    <t>TOTAL  YLD with Diabetes_4AU</t>
  </si>
  <si>
    <t>TOTAL  YLD with Diabetes_4BV</t>
  </si>
  <si>
    <t>TOTAL  YLD with Diabetes_4BU</t>
  </si>
  <si>
    <t>TOTAL  YLD with Diabetes_4CV</t>
  </si>
  <si>
    <t>TOTAL  YLD with Diabetes_4CU</t>
  </si>
  <si>
    <t>TOTAL  YLD without Diabetes_4AV</t>
  </si>
  <si>
    <t>TOTAL  YLD without Diabetes_4AU</t>
  </si>
  <si>
    <t>TOTAL  YLD without Diabetes_4BV</t>
  </si>
  <si>
    <t>TOTAL  YLD without Diabetes_4BU</t>
  </si>
  <si>
    <t>TOTAL  YLD without Diabetes_4CV</t>
  </si>
  <si>
    <t>TOTAL  YLD without Diabetes_4CU</t>
  </si>
  <si>
    <t>TOTAL DALYS Baseline_4AV</t>
  </si>
  <si>
    <t>TOTAL DALYS Baseline_4AU</t>
  </si>
  <si>
    <t>TOTAL DALYS Baseline_4BV</t>
  </si>
  <si>
    <t>TOTAL DALYS Baseline_4BU</t>
  </si>
  <si>
    <t>TOTAL DALYS Baseline_4CV</t>
  </si>
  <si>
    <t>TOTAL DALYS Baseline_4CU</t>
  </si>
  <si>
    <t>Total  DALY_D_4AV</t>
  </si>
  <si>
    <t>Total  DALY_D_4AU</t>
  </si>
  <si>
    <t>Total  DALY_D_4BV</t>
  </si>
  <si>
    <t>Total  DALY_D_4BU</t>
  </si>
  <si>
    <t>Total  DALY_D_4CV</t>
  </si>
  <si>
    <t>Total  DALY_D_4CU</t>
  </si>
  <si>
    <t>Total DALYS_WoD_4AV</t>
  </si>
  <si>
    <t>Total DALYS_WoD_4AU</t>
  </si>
  <si>
    <t>Total DALYS_WoD_4BV</t>
  </si>
  <si>
    <t>Total DALYS_WoD_4BU</t>
  </si>
  <si>
    <t>Total DALYS_WoD_4CV</t>
  </si>
  <si>
    <t>Total DALYS_WoD_4CU</t>
  </si>
  <si>
    <t>Scenario 4A_Combined</t>
  </si>
  <si>
    <t>Scenario 4B_Combined</t>
  </si>
  <si>
    <t>Scenario 4C_Combined</t>
  </si>
  <si>
    <t>YLL_4A_Combined</t>
  </si>
  <si>
    <t>YLL_4B_Combined</t>
  </si>
  <si>
    <t>YLL_4C_Combined</t>
  </si>
  <si>
    <t>YLD_Acute_4A_Combined</t>
  </si>
  <si>
    <t>YLD_Acute_4B_Combined</t>
  </si>
  <si>
    <t>YLD_Acute_4C_Combined</t>
  </si>
  <si>
    <t>YLD_Chronic_4A_Combined</t>
  </si>
  <si>
    <t>YLD_Chronic_4B_Combined</t>
  </si>
  <si>
    <t>YLD_Chronic_4C_Combined</t>
  </si>
  <si>
    <t>YLD_PICS_4A_Combined</t>
  </si>
  <si>
    <t>YLD_PICS_4B_Combined</t>
  </si>
  <si>
    <t>YLD_PICS_4C_Combined</t>
  </si>
  <si>
    <t>DALY_Perm_Diab_4A_Combined</t>
  </si>
  <si>
    <t>DALY_Perm_Diab_4B_Combined</t>
  </si>
  <si>
    <t>DALY_Perm_Diab_4C_Combined</t>
  </si>
  <si>
    <t>DALY_Perm_WoDiab_4A_Combined</t>
  </si>
  <si>
    <t>DALY_Perm_WoDiab_4B_Combined</t>
  </si>
  <si>
    <t>DALY_Perm_WoDiab_4C_Combined</t>
  </si>
  <si>
    <t>TOTAL YLD Baseline_4A_Combined</t>
  </si>
  <si>
    <t>TOTAL YLD Baseline_4B_Combined</t>
  </si>
  <si>
    <t>TOTAL YLD Baseline_4C_Combined</t>
  </si>
  <si>
    <t>TOTAL  YLD with Diabetes_4A_Combined</t>
  </si>
  <si>
    <t>TOTAL  YLD with Diabetes_4B_Combined</t>
  </si>
  <si>
    <t>TOTAL  YLD with Diabetes_4C_Combined</t>
  </si>
  <si>
    <t>TOTAL  YLD without Diabetes_4A_Combined</t>
  </si>
  <si>
    <t>TOTAL  YLD without Diabetes_4B_Combined</t>
  </si>
  <si>
    <t>TOTAL  YLD without Diabetes_4C_Combined</t>
  </si>
  <si>
    <t>TOTAL DALYS Baseline_4A_Combined</t>
  </si>
  <si>
    <t>TOTAL DALYS Baseline_4B_Combined</t>
  </si>
  <si>
    <t>TOTAL DALYS Baseline_4C_Combined</t>
  </si>
  <si>
    <t>Total  DALY_D_4A_Combined</t>
  </si>
  <si>
    <t>Total  DALY_D_4B_Combined</t>
  </si>
  <si>
    <t>Total  DALY_D_4C_Combined</t>
  </si>
  <si>
    <t>Total DALYS_WoD_4A_Combined</t>
  </si>
  <si>
    <t>Total DALYS_WoD_4B_Combined</t>
  </si>
  <si>
    <t>Total DALYS_WoD_4C_Combined</t>
  </si>
  <si>
    <t>NSW</t>
  </si>
  <si>
    <t>YLL_1AV_N</t>
  </si>
  <si>
    <t>YLL_1AU_N</t>
  </si>
  <si>
    <t>YLL_1BV_N</t>
  </si>
  <si>
    <t>YLL_1BU_N</t>
  </si>
  <si>
    <t>YLL_1CV_N</t>
  </si>
  <si>
    <t>YLL_1CU_N</t>
  </si>
  <si>
    <t>YLD_Acute_1AV_N</t>
  </si>
  <si>
    <t>YLD_Acute_1AU_N</t>
  </si>
  <si>
    <t>YLD_Acute_1BV_N</t>
  </si>
  <si>
    <t>YLD_Acute_1BU_N</t>
  </si>
  <si>
    <t>YLD_Acute_1CV_N</t>
  </si>
  <si>
    <t>YLD_Acute_1CU_N</t>
  </si>
  <si>
    <t>YLD_Chronic_1AV_N</t>
  </si>
  <si>
    <t>YLD_Chronic_1AU_N</t>
  </si>
  <si>
    <t>YLD_Chronic_1BV_N</t>
  </si>
  <si>
    <t>YLD_Chronic_1BU_N</t>
  </si>
  <si>
    <t>YLD_Chronic_1CV_N</t>
  </si>
  <si>
    <t>YLD_Chronic_1CU_N</t>
  </si>
  <si>
    <t>YLD_PICS_1AV_N</t>
  </si>
  <si>
    <t>YLD_PICS_1AU_N</t>
  </si>
  <si>
    <t>YLD_PICS_1BV_N</t>
  </si>
  <si>
    <t>YLD_PICS_1BU_N</t>
  </si>
  <si>
    <t>YLD_PICS_1CV_N</t>
  </si>
  <si>
    <t>YLD_PICS_1CU_N_N</t>
  </si>
  <si>
    <t>DALY_Perm_Diab_1AV_N</t>
  </si>
  <si>
    <t>DALY_Perm_Diab_1AU_N</t>
  </si>
  <si>
    <t>DALY_Perm_Diab_1BV_N</t>
  </si>
  <si>
    <t>DALY_Perm_Diab_1BU_N</t>
  </si>
  <si>
    <t>DALY_Perm_Diab_1CV_N</t>
  </si>
  <si>
    <t>DALY_Perm_Diab_1CU_N</t>
  </si>
  <si>
    <t>DALY_Perm_WoDiab_1AV_N</t>
  </si>
  <si>
    <t>DALY_Perm_WoDiab_1AU_N</t>
  </si>
  <si>
    <t>DALY_Perm_WoDiab_1BV_N</t>
  </si>
  <si>
    <t>DALY_Perm_WoDiab_1BU_N</t>
  </si>
  <si>
    <t>DALY_Perm_WoDiab_1CV_N</t>
  </si>
  <si>
    <t>DALY_Perm_WoDiab_1CU_N</t>
  </si>
  <si>
    <t>TOTAL YLD Baseline_1AV_N</t>
  </si>
  <si>
    <t>TOTAL YLD Baseline_1AU_N</t>
  </si>
  <si>
    <t>TOTAL YLD Baseline_1BV_N</t>
  </si>
  <si>
    <t>TOTAL YLD Baseline_1BU_N</t>
  </si>
  <si>
    <t>TOTAL YLD Baseline_1CV_N</t>
  </si>
  <si>
    <t>TOTAL YLD Baseline_1CU_N</t>
  </si>
  <si>
    <t>TOTAL  YLD with Diabetes_1AV_N</t>
  </si>
  <si>
    <t>TOTAL  YLD with Diabetes_1AU_N</t>
  </si>
  <si>
    <t>TOTAL  YLD with Diabetes_1BV_N</t>
  </si>
  <si>
    <t>TOTAL  YLD with Diabetes_1BU_N</t>
  </si>
  <si>
    <t>TOTAL  YLD with Diabetes_1CV_N</t>
  </si>
  <si>
    <t>TOTAL  YLD with Diabetes_1CU_N</t>
  </si>
  <si>
    <t>TOTAL  YLD without Diabetes_1AV_N</t>
  </si>
  <si>
    <t>TOTAL  YLD without Diabetes_1AU_N</t>
  </si>
  <si>
    <t>TOTAL  YLD without Diabetes_1BV_N</t>
  </si>
  <si>
    <t>TOTAL  YLD without Diabetes_1BU_N</t>
  </si>
  <si>
    <t>TOTAL  YLD without Diabetes_1CV_N</t>
  </si>
  <si>
    <t>TOTAL  YLD without Diabetes_1CU_N</t>
  </si>
  <si>
    <t>TOTAL DALYS Baseline_1AV_N</t>
  </si>
  <si>
    <t>TOTAL DALYS Baseline_1AU_N</t>
  </si>
  <si>
    <t>TOTAL DALYS Baseline_1BV_N</t>
  </si>
  <si>
    <t>TOTAL DALYS Baseline_1BU_N</t>
  </si>
  <si>
    <t>TOTAL DALYS Baseline_1CV_N</t>
  </si>
  <si>
    <t>TOTAL DALYS Baseline_1CU_N</t>
  </si>
  <si>
    <t>Total  DALY_D_1AV_N</t>
  </si>
  <si>
    <t>Total  DALY_D_1AU_N</t>
  </si>
  <si>
    <t>Total  DALY_D_1BV_N</t>
  </si>
  <si>
    <t>Total  DALY_D_1BU_N</t>
  </si>
  <si>
    <t>Total  DALY_D_1CV_N</t>
  </si>
  <si>
    <t>Total  DALY_D_1CU_N</t>
  </si>
  <si>
    <t>Total DALYS_WoD_1AV_N</t>
  </si>
  <si>
    <t>Total DALYS_WoD_1AU_N</t>
  </si>
  <si>
    <t>Total DALYS_WoD_1BV_N</t>
  </si>
  <si>
    <t>Total DALYS_WoD_1BU_N</t>
  </si>
  <si>
    <t>Total DALYS_WoD_1CV_N</t>
  </si>
  <si>
    <t>Total DALYS_WoD_1CU_N</t>
  </si>
  <si>
    <t>YLL_1A_Combined_NSW</t>
  </si>
  <si>
    <t>YLL_1B_Combined_NSW</t>
  </si>
  <si>
    <t>YLL_1C_Combined_NSW</t>
  </si>
  <si>
    <t>YLD_Acute_1A_Combined_NSW</t>
  </si>
  <si>
    <t>YLD_Acute_1B_Combined_NSW</t>
  </si>
  <si>
    <t>YLD_Acute_1C_Combined_NSW</t>
  </si>
  <si>
    <t>YLD_Chronic_1A_Combined_NSW</t>
  </si>
  <si>
    <t>YLD_Chronic_1B_Combined_NSW</t>
  </si>
  <si>
    <t>YLD_Chronic_1C_Combined_NSW</t>
  </si>
  <si>
    <t>YLD_PICS_1A_Combined_NSW</t>
  </si>
  <si>
    <t>YLD_PICS_1B_Combined_NSW</t>
  </si>
  <si>
    <t>YLD_PICS_1C_Combined_NSW</t>
  </si>
  <si>
    <t>DALY_Perm_Diab_1A_Combined_NSW</t>
  </si>
  <si>
    <t>DALY_Perm_Diab_1B_Combined_NSW</t>
  </si>
  <si>
    <t>DALY_Perm_Diab_1C_Combined_NSW</t>
  </si>
  <si>
    <t>DALY_Perm_WoDiab_1A_Combined_NSW</t>
  </si>
  <si>
    <t>DALY_Perm_WoDiab_1B_Combined_NSW</t>
  </si>
  <si>
    <t>DALY_Perm_WoDiab_1C_Combined_NSW</t>
  </si>
  <si>
    <t>TOTAL YLD Baseline_1A_Combined_NSW</t>
  </si>
  <si>
    <t>TOTAL YLD Baseline_1B_Combined_NSW</t>
  </si>
  <si>
    <t>TOTAL YLD Baseline_1C_Combined_NSW</t>
  </si>
  <si>
    <t>TOTAL  YLD with Diabetes_1A_Combined_NSW</t>
  </si>
  <si>
    <t>TOTAL  YLD with Diabetes_1B_Combined_NSW</t>
  </si>
  <si>
    <t>TOTAL  YLD with Diabetes_1C_Combined_NSW</t>
  </si>
  <si>
    <t>TOTAL  YLD without Diabetes_1A_Combined_NSW</t>
  </si>
  <si>
    <t>TOTAL  YLD without Diabetes_1B_Combined_NSW</t>
  </si>
  <si>
    <t>TOTAL  YLD without Diabetes_1C_Combined_NSW</t>
  </si>
  <si>
    <t>TOTAL DALYS Baseline_1A_Combined_NSW</t>
  </si>
  <si>
    <t>TOTAL DALYS Baseline_1B_Combined_NSW</t>
  </si>
  <si>
    <t>TOTAL DALYS Baseline_1C_Combined_NSW</t>
  </si>
  <si>
    <t>Total  DALY_D_1A_Combined_NSW</t>
  </si>
  <si>
    <t>Total  DALY_D_1B_Combined_NSW</t>
  </si>
  <si>
    <t>Total  DALY_D_1C_Combined_NSW</t>
  </si>
  <si>
    <t>Total DALYS_WoD_1A_Combined_NSW</t>
  </si>
  <si>
    <t>Total DALYS_WoD_1B_Combined_NSW</t>
  </si>
  <si>
    <t>Total DALYS_WoD_1C_Combined_NSW</t>
  </si>
  <si>
    <t xml:space="preserve">Scenario 2D_U (Vaccinated)		</t>
  </si>
  <si>
    <t>YLL_2AV_N</t>
  </si>
  <si>
    <t>YLL_2AU_N</t>
  </si>
  <si>
    <t>YLL_2BV_N</t>
  </si>
  <si>
    <t>YLL_2BU_N</t>
  </si>
  <si>
    <t>YLL_2CV_N</t>
  </si>
  <si>
    <t>YLL_2CU_N</t>
  </si>
  <si>
    <t>YLL_2DV_N</t>
  </si>
  <si>
    <t>YLL_2DU_N</t>
  </si>
  <si>
    <t>YLD_Acute_2AV_N</t>
  </si>
  <si>
    <t>YLD_Acute_2AU_N</t>
  </si>
  <si>
    <t>YLD_Acute_2BV_N</t>
  </si>
  <si>
    <t>YLD_Acute_2BU_N</t>
  </si>
  <si>
    <t>YLD_Acute_2CV_N</t>
  </si>
  <si>
    <t>YLD_Acute_2CU_N</t>
  </si>
  <si>
    <t>YLD_Acute_2DV_N</t>
  </si>
  <si>
    <t>YLD_Acute_2DU_N</t>
  </si>
  <si>
    <t>YLD_Chronic_2AV_N</t>
  </si>
  <si>
    <t>YLD_Chronic_2AU_N</t>
  </si>
  <si>
    <t>YLD_Chronic_2BV_N</t>
  </si>
  <si>
    <t>YLD_Chronic_2BU_N</t>
  </si>
  <si>
    <t>YLD_Chronic_2CV_N</t>
  </si>
  <si>
    <t>YLD_Chronic_2CU_N</t>
  </si>
  <si>
    <t>YLD_Chronic_2DV_N</t>
  </si>
  <si>
    <t>YLD_Chronic_2DU_N</t>
  </si>
  <si>
    <t>YLD_PICS_2AV_N</t>
  </si>
  <si>
    <t>YLD_PICS_2AU_N</t>
  </si>
  <si>
    <t>YLD_PICS_2BV_N</t>
  </si>
  <si>
    <t>YLD_PICS_2BU_N</t>
  </si>
  <si>
    <t>YLD_PICS_2CV_N</t>
  </si>
  <si>
    <t>YLD_PICS_2CU_N</t>
  </si>
  <si>
    <t>YLD_PICS_2DV_N</t>
  </si>
  <si>
    <t>YLD_PICS_2DU_N</t>
  </si>
  <si>
    <t>DALY_Perm_Diab_2AV_N</t>
  </si>
  <si>
    <t>DALY_Perm_Diab_2AU_N</t>
  </si>
  <si>
    <t>DALY_Perm_Diab_2BV_N</t>
  </si>
  <si>
    <t>DALY_Perm_Diab_2BU_N</t>
  </si>
  <si>
    <t>DALY_Perm_Diab_2CV_N</t>
  </si>
  <si>
    <t>DALY_Perm_Diab_2CU_N</t>
  </si>
  <si>
    <t>DALY_Perm_Diab_2DV_N</t>
  </si>
  <si>
    <t>DALY_Perm_Diab_2DU_N</t>
  </si>
  <si>
    <t>DALY_Perm_WoDiab_2AV_N</t>
  </si>
  <si>
    <t>DALY_Perm_WoDiab_2AU_N</t>
  </si>
  <si>
    <t>DALY_Perm_WoDiab_2BV_N</t>
  </si>
  <si>
    <t>DALY_Perm_WoDiab_2BU_N</t>
  </si>
  <si>
    <t>DALY_Perm_WoDiab_2CV_N</t>
  </si>
  <si>
    <t>DALY_Perm_WoDiab_2CU_N</t>
  </si>
  <si>
    <t>DALY_Perm_WoDiab_2DV_N</t>
  </si>
  <si>
    <t>DALY_Perm_WoDiab_2DU_N</t>
  </si>
  <si>
    <t>TOTAL YLD Baseline_2AV_N</t>
  </si>
  <si>
    <t>TOTAL YLD Baseline_2AU_N</t>
  </si>
  <si>
    <t>TOTAL YLD Baseline_2BV_N</t>
  </si>
  <si>
    <t>TOTAL YLD Baseline_2BU_N</t>
  </si>
  <si>
    <t>TOTAL YLD Baseline_2CV_N</t>
  </si>
  <si>
    <t>TOTAL YLD Baseline_2CU_N</t>
  </si>
  <si>
    <t>TOTAL YLD Baseline_2DV_N</t>
  </si>
  <si>
    <t>TOTAL YLD Baseline_2DU_N</t>
  </si>
  <si>
    <t>TOTAL  YLD with Diabetes_2AV_N</t>
  </si>
  <si>
    <t>TOTAL  YLD with Diabetes_2AU_N</t>
  </si>
  <si>
    <t>TOTAL  YLD with Diabetes_2BV_N</t>
  </si>
  <si>
    <t>TOTAL  YLD with Diabetes_2BU_N</t>
  </si>
  <si>
    <t>TOTAL  YLD with Diabetes_2CV_N</t>
  </si>
  <si>
    <t>TOTAL  YLD with Diabetes_2CU_N</t>
  </si>
  <si>
    <t>TOTAL  YLD with Diabetes_2DV_N</t>
  </si>
  <si>
    <t>TOTAL  YLD with Diabetes_2DU_N</t>
  </si>
  <si>
    <t>TOTAL  YLD without Diabetes_2AV_N</t>
  </si>
  <si>
    <t>TOTAL  YLD without Diabetes_2AU_N</t>
  </si>
  <si>
    <t>TOTAL  YLD without Diabetes_2BV_N</t>
  </si>
  <si>
    <t>TOTAL  YLD without Diabetes_2BU_N</t>
  </si>
  <si>
    <t>TOTAL  YLD without Diabetes_2CV_N</t>
  </si>
  <si>
    <t>TOTAL  YLD without Diabetes_2CU_N</t>
  </si>
  <si>
    <t>TOTAL  YLD without Diabetes_2DV_N</t>
  </si>
  <si>
    <t>TOTAL  YLD without Diabetes_2DU_N</t>
  </si>
  <si>
    <t>TOTAL DALYS Baseline_2AV_N</t>
  </si>
  <si>
    <t>TOTAL DALYS Baseline_2AU_N</t>
  </si>
  <si>
    <t>TOTAL DALYS Baseline_2BV_N</t>
  </si>
  <si>
    <t>TOTAL DALYS Baseline_2BU_N</t>
  </si>
  <si>
    <t>TOTAL DALYS Baseline_2CV_N</t>
  </si>
  <si>
    <t>TOTAL DALYS Baseline_2CU_N</t>
  </si>
  <si>
    <t>TOTAL DALYS Baseline_2DV_N</t>
  </si>
  <si>
    <t>TOTAL DALYS Baseline_2DU_N</t>
  </si>
  <si>
    <t>Total  DALY_D_2AV_N</t>
  </si>
  <si>
    <t>Total  DALY_D_2AU_N</t>
  </si>
  <si>
    <t>Total  DALY_D_2BV_N</t>
  </si>
  <si>
    <t>Total  DALY_D_2BU_N</t>
  </si>
  <si>
    <t>Total  DALY_D_2CV_N</t>
  </si>
  <si>
    <t>Total  DALY_D_2CU_N</t>
  </si>
  <si>
    <t>Total  DALY_D_2DV_N</t>
  </si>
  <si>
    <t>Total  DALY_D_2DU_N</t>
  </si>
  <si>
    <t>Total DALYS_WoD_2AV_N</t>
  </si>
  <si>
    <t>Total DALYS_WoD_2AU_N</t>
  </si>
  <si>
    <t>Total DALYS_WoD_2BV_N</t>
  </si>
  <si>
    <t>Total DALYS_WoD_2BU_N</t>
  </si>
  <si>
    <t>Total DALYS_WoD_2CV_N</t>
  </si>
  <si>
    <t>Total DALYS_WoD_2CU_N</t>
  </si>
  <si>
    <t>Total DALYS_WoD_2DV_N</t>
  </si>
  <si>
    <t>Total DALYS_WoD_2DU_N</t>
  </si>
  <si>
    <t>YLL_2A_Combined_NSW</t>
  </si>
  <si>
    <t>YLL_2B_Combined_NSW</t>
  </si>
  <si>
    <t>YLL_2C_Combined_NSW</t>
  </si>
  <si>
    <t>YLL_2D_Combined_NSW</t>
  </si>
  <si>
    <t>YLD_Acute_2A_Combined_NSW</t>
  </si>
  <si>
    <t>YLD_Acute_2B_Combined_NSW</t>
  </si>
  <si>
    <t>YLD_Acute_2C_Combined_NSW</t>
  </si>
  <si>
    <t>YLD_Acute_2D_Combined_NSW</t>
  </si>
  <si>
    <t>YLD_Chronic_2A_Combined_NSW</t>
  </si>
  <si>
    <t>YLD_Chronic_2B_Combined_NSW</t>
  </si>
  <si>
    <t>YLD_Chronic_2C_Combined_NSW</t>
  </si>
  <si>
    <t>YLD_Chronic_2D_Combined_NSW</t>
  </si>
  <si>
    <t>YLD_PICS_2A_Combined_NSW</t>
  </si>
  <si>
    <t>YLD_PICS_2B_Combined_NSW</t>
  </si>
  <si>
    <t>YLD_PICS_2C_Combined_NSW</t>
  </si>
  <si>
    <t>YLD_PICS_2D_Combined_NSW</t>
  </si>
  <si>
    <t>DALY_Perm_Diab_2A_Combined_NSW</t>
  </si>
  <si>
    <t>DALY_Perm_Diab_2B_Combined_NSW</t>
  </si>
  <si>
    <t>DALY_Perm_Diab_2C_Combined_NSW</t>
  </si>
  <si>
    <t>DALY_Perm_Diab_2D_Combined_NSW</t>
  </si>
  <si>
    <t>DALY_Perm_WoDiab_2A_Combined_NSW</t>
  </si>
  <si>
    <t>DALY_Perm_WoDiab_2B_Combined_NSW</t>
  </si>
  <si>
    <t>DALY_Perm_WoDiab_2C_Combined_NSW</t>
  </si>
  <si>
    <t>DALY_Perm_WoDiab_2D_Combined_NSW</t>
  </si>
  <si>
    <t>TOTAL YLD Baseline_2A_Combined_NSW</t>
  </si>
  <si>
    <t>TOTAL YLD Baseline_2B_Combined_NSW</t>
  </si>
  <si>
    <t>TOTAL YLD Baseline_2C_Combined_NSW</t>
  </si>
  <si>
    <t>TOTAL YLD Baseline_2D_Combined_NSW</t>
  </si>
  <si>
    <t>TOTAL  YLD with Diabetes_2A_Combined_NSW</t>
  </si>
  <si>
    <t>TOTAL  YLD with Diabetes_2B_Combined_NSW</t>
  </si>
  <si>
    <t>TOTAL  YLD with Diabetes_2C_Combined_NSW</t>
  </si>
  <si>
    <t>TOTAL  YLD with Diabetes_2D_Combined_NSW</t>
  </si>
  <si>
    <t>TOTAL  YLD without Diabetes_2A_Combined_NSW</t>
  </si>
  <si>
    <t>TOTAL  YLD without Diabetes_2B_Combined_NSW</t>
  </si>
  <si>
    <t>TOTAL  YLD without Diabetes_2C_Combined_NSW</t>
  </si>
  <si>
    <t>TOTAL  YLD without Diabetes_2D_Combined_NSW</t>
  </si>
  <si>
    <t>TOTAL DALYS Baseline_2A_Combined_NSW</t>
  </si>
  <si>
    <t>TOTAL DALYS Baseline_2B_Combined_NSW</t>
  </si>
  <si>
    <t>TOTAL DALYS Baseline_2C_Combined_NSW</t>
  </si>
  <si>
    <t>TOTAL DALYS Baseline_2D_Combined_NSW</t>
  </si>
  <si>
    <t>Total  DALY_D_2A_Combined_NSW</t>
  </si>
  <si>
    <t>Total  DALY_D_2B_Combined_NSW</t>
  </si>
  <si>
    <t>Total  DALY_D_2C_Combined_NSW</t>
  </si>
  <si>
    <t>Total  DALY_D_2D_Combined_NSW</t>
  </si>
  <si>
    <t>Total DALYS_WoD_2A_Combined_NSW</t>
  </si>
  <si>
    <t>Total DALYS_WoD_2B_Combined_NSW</t>
  </si>
  <si>
    <t>Total DALYS_WoD_2C_Combined_NSW</t>
  </si>
  <si>
    <t>Total DALYS_WoD_2D_Combined_NSW</t>
  </si>
  <si>
    <t>YLL_3AV_N</t>
  </si>
  <si>
    <t>YLL_3AU_N</t>
  </si>
  <si>
    <t>YLL_3BV_N</t>
  </si>
  <si>
    <t>YLL_3BU_N</t>
  </si>
  <si>
    <t>YLL_3CV_N</t>
  </si>
  <si>
    <t>YLL_3CU_N</t>
  </si>
  <si>
    <t>YLD_Acute_3AV_N</t>
  </si>
  <si>
    <t>YLD_Acute_3AU_N</t>
  </si>
  <si>
    <t>YLD_Acute_3BV_N</t>
  </si>
  <si>
    <t>YLD_Acute_3BU_N</t>
  </si>
  <si>
    <t>YLD_Acute_3CV_N</t>
  </si>
  <si>
    <t>YLD_Acute_3CU_N</t>
  </si>
  <si>
    <t>YLD_Chronic_3AV_N</t>
  </si>
  <si>
    <t>YLD_Chronic_3AU_N</t>
  </si>
  <si>
    <t>YLD_Chronic_3BV_N</t>
  </si>
  <si>
    <t>YLD_Chronic_3BU_N</t>
  </si>
  <si>
    <t>YLD_Chronic_3CV_N</t>
  </si>
  <si>
    <t>YLD_Chronic_3CU_N</t>
  </si>
  <si>
    <t>YLD_PICS_3AV_N</t>
  </si>
  <si>
    <t>YLD_PICS_3AU_N</t>
  </si>
  <si>
    <t>YLD_PICS_3BV_N</t>
  </si>
  <si>
    <t>YLD_PICS_3BU_N</t>
  </si>
  <si>
    <t>YLD_PICS_3CV_N</t>
  </si>
  <si>
    <t>YLD_PICS_3CU_N</t>
  </si>
  <si>
    <t>DALY_Perm_Diab_3AV_N</t>
  </si>
  <si>
    <t>DALY_Perm_Diab_3AU_N</t>
  </si>
  <si>
    <t>DALY_Perm_Diab_3BV_N</t>
  </si>
  <si>
    <t>DALY_Perm_Diab_3BU_N</t>
  </si>
  <si>
    <t>DALY_Perm_Diab_3CV_N</t>
  </si>
  <si>
    <t>DALY_Perm_Diab_3CU_N</t>
  </si>
  <si>
    <t>DALY_Perm_WoDiab_3AV_N</t>
  </si>
  <si>
    <t>DALY_Perm_WoDiab_3AU_N</t>
  </si>
  <si>
    <t>DALY_Perm_WoDiab_3BV_N</t>
  </si>
  <si>
    <t>DALY_Perm_WoDiab_3BU_N</t>
  </si>
  <si>
    <t>DALY_Perm_WoDiab_3CV_N</t>
  </si>
  <si>
    <t>DALY_Perm_WoDiab_3CU_N</t>
  </si>
  <si>
    <t>TOTAL YLD Baseline_3AV_N</t>
  </si>
  <si>
    <t>TOTAL YLD Baseline_3AU_N</t>
  </si>
  <si>
    <t>TOTAL YLD Baseline_3BV_N</t>
  </si>
  <si>
    <t>TOTAL YLD Baseline_3BU_N</t>
  </si>
  <si>
    <t>TOTAL YLD Baseline_3CV_N</t>
  </si>
  <si>
    <t>TOTAL YLD Baseline_3CU_N</t>
  </si>
  <si>
    <t>TOTAL  YLD with Diabetes_3AV_N</t>
  </si>
  <si>
    <t>TOTAL  YLD with Diabetes_3AU_N</t>
  </si>
  <si>
    <t>TOTAL  YLD with Diabetes_3BV_N</t>
  </si>
  <si>
    <t>TOTAL  YLD with Diabetes_3BU_N</t>
  </si>
  <si>
    <t>TOTAL  YLD with Diabetes_3CV_N</t>
  </si>
  <si>
    <t>TOTAL  YLD with Diabetes_3CU_N</t>
  </si>
  <si>
    <t>TOTAL  YLD without Diabetes_3AV_N</t>
  </si>
  <si>
    <t>TOTAL  YLD without Diabetes_3AU_N</t>
  </si>
  <si>
    <t>TOTAL  YLD without Diabetes_3BV_N</t>
  </si>
  <si>
    <t>TOTAL  YLD without Diabetes_3BU_N</t>
  </si>
  <si>
    <t>TOTAL  YLD without Diabetes_3CV_N</t>
  </si>
  <si>
    <t>TOTAL  YLD without Diabetes_3CU_N</t>
  </si>
  <si>
    <t>TOTAL DALYS Baseline_3AV_N</t>
  </si>
  <si>
    <t>TOTAL DALYS Baseline_3AU_N</t>
  </si>
  <si>
    <t>TOTAL DALYS Baseline_3BV_N</t>
  </si>
  <si>
    <t>TOTAL DALYS Baseline_3BU_N</t>
  </si>
  <si>
    <t>TOTAL DALYS Baseline_3CV_N</t>
  </si>
  <si>
    <t>TOTAL DALYS Baseline_3CU_N</t>
  </si>
  <si>
    <t>Total  DALY_D_3AV_N</t>
  </si>
  <si>
    <t>Total  DALY_D_3AU_N</t>
  </si>
  <si>
    <t>Total  DALY_D_3BV_N</t>
  </si>
  <si>
    <t>Total  DALY_D_3BU_N</t>
  </si>
  <si>
    <t>Total  DALY_D_3CV_N</t>
  </si>
  <si>
    <t>Total  DALY_D_3CU_N</t>
  </si>
  <si>
    <t>Total DALYS_WoD_3AV_N</t>
  </si>
  <si>
    <t>Total DALYS_WoD_3AU_N</t>
  </si>
  <si>
    <t>Total DALYS_WoD_3BV_N</t>
  </si>
  <si>
    <t>Total DALYS_WoD_3BU_N</t>
  </si>
  <si>
    <t>Total DALYS_WoD_3CV_N</t>
  </si>
  <si>
    <t>Total DALYS_WoD_3CU_N</t>
  </si>
  <si>
    <t>YLL_3A_Combined_NSW</t>
  </si>
  <si>
    <t>YLL_3B_Combined_NSW</t>
  </si>
  <si>
    <t>YLL_3C_Combined_NSW</t>
  </si>
  <si>
    <t>YLD_Acute_3A_Combined_NSW</t>
  </si>
  <si>
    <t>YLD_Acute_3B_Combined_NSW</t>
  </si>
  <si>
    <t>YLD_Acute_3C_Combined_NSW</t>
  </si>
  <si>
    <t>YLD_Chronic_3A_Combined_NSW</t>
  </si>
  <si>
    <t>YLD_Chronic_3B_Combined_NSW</t>
  </si>
  <si>
    <t>YLD_Chronic_3C_Combined_NSW</t>
  </si>
  <si>
    <t>YLD_PICS_3A_Combined_NSW</t>
  </si>
  <si>
    <t>YLD_PICS_3B_Combined_NSW</t>
  </si>
  <si>
    <t>YLD_PICS_3C_Combined_NSW</t>
  </si>
  <si>
    <t>DALY_Perm_Diab_3A_Combined_NSW</t>
  </si>
  <si>
    <t>DALY_Perm_Diab_3B_Combined_NSW</t>
  </si>
  <si>
    <t>DALY_Perm_Diab_3C_Combined_NSW</t>
  </si>
  <si>
    <t>DALY_Perm_WoDiab_3A_Combined_NSW</t>
  </si>
  <si>
    <t>DALY_Perm_WoDiab_3B_Combined_NSW</t>
  </si>
  <si>
    <t>DALY_Perm_WoDiab_3C_Combined_NSW</t>
  </si>
  <si>
    <t>TOTAL YLD Baseline_3A_Combined_NSW</t>
  </si>
  <si>
    <t>TOTAL YLD Baseline_3B_Combined_NSW</t>
  </si>
  <si>
    <t>TOTAL YLD Baseline_3C_Combined_NSW</t>
  </si>
  <si>
    <t>TOTAL  YLD with Diabetes_3A_Combined_NSW</t>
  </si>
  <si>
    <t>TOTAL  YLD with Diabetes_3B_Combined_NSW</t>
  </si>
  <si>
    <t>TOTAL  YLD with Diabetes_3C_Combined_NSW</t>
  </si>
  <si>
    <t>TOTAL  YLD without Diabetes_3A_Combined_NSW</t>
  </si>
  <si>
    <t>TOTAL  YLD without Diabetes_3B_Combined_NSW</t>
  </si>
  <si>
    <t>TOTAL  YLD without Diabetes_3C_Combined_NSW</t>
  </si>
  <si>
    <t>TOTAL DALYS Baseline_3A_Combined_NSW</t>
  </si>
  <si>
    <t>TOTAL DALYS Baseline_3B_Combined_NSW</t>
  </si>
  <si>
    <t>TOTAL DALYS Baseline_3C_Combined_NSW</t>
  </si>
  <si>
    <t>Total  DALY_D_3A_Combined_NSW</t>
  </si>
  <si>
    <t>Total  DALY_D_3B_Combined_NSW</t>
  </si>
  <si>
    <t>Total  DALY_D_3C_Combined_NSW</t>
  </si>
  <si>
    <t>Total DALYS_WoD_3A_Combined_NSW</t>
  </si>
  <si>
    <t>Total DALYS_WoD_3B_Combined_NSW</t>
  </si>
  <si>
    <t>Total DALYS_WoD_3C_Combined_NSW</t>
  </si>
  <si>
    <t>YLL_4AV_N</t>
  </si>
  <si>
    <t>YLL_4AU_N</t>
  </si>
  <si>
    <t>YLL_4BV_N</t>
  </si>
  <si>
    <t>YLL_4BU_N</t>
  </si>
  <si>
    <t>YLL_4CV_N</t>
  </si>
  <si>
    <t>YLL_4CU_N</t>
  </si>
  <si>
    <t>YLD_Acute_4AV_N</t>
  </si>
  <si>
    <t>YLD_Acute_4AU_N</t>
  </si>
  <si>
    <t>YLD_Acute_4BV_N</t>
  </si>
  <si>
    <t>YLD_Acute_4BU_N</t>
  </si>
  <si>
    <t>YLD_Acute_4CV_N</t>
  </si>
  <si>
    <t>YLD_Acute_4CU_N</t>
  </si>
  <si>
    <t>YLD_Chronic_4AV_N</t>
  </si>
  <si>
    <t>YLD_Chronic_4AU_N</t>
  </si>
  <si>
    <t>YLD_Chronic_4BV_N</t>
  </si>
  <si>
    <t>YLD_Chronic_4BU_N</t>
  </si>
  <si>
    <t>YLD_Chronic_4CV_N</t>
  </si>
  <si>
    <t>YLD_Chronic_4CU_N</t>
  </si>
  <si>
    <t>YLD_PICS_4AV_N</t>
  </si>
  <si>
    <t>YLD_PICS_4AU_N</t>
  </si>
  <si>
    <t>YLD_PICS_4BV_N</t>
  </si>
  <si>
    <t>YLD_PICS_4BU_N</t>
  </si>
  <si>
    <t>YLD_PICS_4CV_N</t>
  </si>
  <si>
    <t>YLD_PICS_4CU_N</t>
  </si>
  <si>
    <t>DALY_Perm_Diab_4AV_N</t>
  </si>
  <si>
    <t>DALY_Perm_Diab_4AU_N</t>
  </si>
  <si>
    <t>DALY_Perm_Diab_4BV_N</t>
  </si>
  <si>
    <t>DALY_Perm_Diab_4BU_N</t>
  </si>
  <si>
    <t>DALY_Perm_Diab_4CV_N</t>
  </si>
  <si>
    <t>DALY_Perm_Diab_4CU_N</t>
  </si>
  <si>
    <t>DALY_Perm_WoDiab_4AV_N</t>
  </si>
  <si>
    <t>DALY_Perm_WoDiab_4AU_N</t>
  </si>
  <si>
    <t>DALY_Perm_WoDiab_4BV_N</t>
  </si>
  <si>
    <t>DALY_Perm_WoDiab_4BU_N</t>
  </si>
  <si>
    <t>DALY_Perm_WoDiab_4CV_N</t>
  </si>
  <si>
    <t>DALY_Perm_WoDiab_4CU_N</t>
  </si>
  <si>
    <t>TOTAL YLD Baseline_4AV_N</t>
  </si>
  <si>
    <t>TOTAL YLD Baseline_4AU_N</t>
  </si>
  <si>
    <t>TOTAL YLD Baseline_4BV_N</t>
  </si>
  <si>
    <t>TOTAL YLD Baseline_4BU_N</t>
  </si>
  <si>
    <t>TOTAL YLD Baseline_4CV_N</t>
  </si>
  <si>
    <t>TOTAL YLD Baseline_4CU_N</t>
  </si>
  <si>
    <t>TOTAL  YLD with Diabetes_4AV_N</t>
  </si>
  <si>
    <t>TOTAL  YLD with Diabetes_4AU_N</t>
  </si>
  <si>
    <t>TOTAL  YLD with Diabetes_4BV_N</t>
  </si>
  <si>
    <t>TOTAL  YLD with Diabetes_4BU_N</t>
  </si>
  <si>
    <t>TOTAL  YLD with Diabetes_4CV_N</t>
  </si>
  <si>
    <t>TOTAL  YLD with Diabetes_4CU_N</t>
  </si>
  <si>
    <t>TOTAL  YLD without Diabetes_4AV_N</t>
  </si>
  <si>
    <t>TOTAL  YLD without Diabetes_4AU_N</t>
  </si>
  <si>
    <t>TOTAL  YLD without Diabetes_4BV_N</t>
  </si>
  <si>
    <t>TOTAL  YLD without Diabetes_4BU_N</t>
  </si>
  <si>
    <t>TOTAL  YLD without Diabetes_4CV_N</t>
  </si>
  <si>
    <t>TOTAL  YLD without Diabetes_4CU_N</t>
  </si>
  <si>
    <t>TOTAL DALYS Baseline_4AV_N</t>
  </si>
  <si>
    <t>TOTAL DALYS Baseline_4AU_N</t>
  </si>
  <si>
    <t>TOTAL DALYS Baseline_4BV_N</t>
  </si>
  <si>
    <t>TOTAL DALYS Baseline_4BU_N</t>
  </si>
  <si>
    <t>TOTAL DALYS Baseline_4CV_N</t>
  </si>
  <si>
    <t>TOTAL DALYS Baseline_4CU_N</t>
  </si>
  <si>
    <t>Total  DALY_D_4AV_N</t>
  </si>
  <si>
    <t>Total  DALY_D_4AU_N</t>
  </si>
  <si>
    <t>Total  DALY_D_4BV_N</t>
  </si>
  <si>
    <t>Total  DALY_D_4BU_N</t>
  </si>
  <si>
    <t>Total  DALY_D_4CV_N</t>
  </si>
  <si>
    <t>Total  DALY_D_4CU_N</t>
  </si>
  <si>
    <t>Total DALYS_WoD_4AV_N</t>
  </si>
  <si>
    <t>Total DALYS_WoD_4AU_N</t>
  </si>
  <si>
    <t>Total DALYS_WoD_4BV_N</t>
  </si>
  <si>
    <t>Total DALYS_WoD_4BU_N</t>
  </si>
  <si>
    <t>Total DALYS_WoD_4CV_N</t>
  </si>
  <si>
    <t>Total DALYS_WoD_4CU_N</t>
  </si>
  <si>
    <t>YLL_4A_Combined_NSW</t>
  </si>
  <si>
    <t>YLL_4B_Combined_NSW</t>
  </si>
  <si>
    <t>YLL_4C_Combined_NSW</t>
  </si>
  <si>
    <t>YLD_Acute_4A_Combined_NSW</t>
  </si>
  <si>
    <t>YLD_Acute_4B_Combined_NSW</t>
  </si>
  <si>
    <t>YLD_Acute_4C_Combined_NSW</t>
  </si>
  <si>
    <t>YLD_Chronic_4A_Combined_NSW</t>
  </si>
  <si>
    <t>YLD_Chronic_4B_Combined_NSW</t>
  </si>
  <si>
    <t>YLD_Chronic_4C_Combined_NSW</t>
  </si>
  <si>
    <t>YLD_PICS_4A_Combined_NSW</t>
  </si>
  <si>
    <t>YLD_PICS_4B_Combined_NSW</t>
  </si>
  <si>
    <t>YLD_PICS_4C_Combined_NSW</t>
  </si>
  <si>
    <t>DALY_Perm_Diab_4A_Combined_NSW</t>
  </si>
  <si>
    <t>DALY_Perm_Diab_4B_Combined_NSW</t>
  </si>
  <si>
    <t>DALY_Perm_Diab_4C_Combined_NSW</t>
  </si>
  <si>
    <t>DALY_Perm_WoDiab_4A_Combined_NSW</t>
  </si>
  <si>
    <t>DALY_Perm_WoDiab_4B_Combined_NSW</t>
  </si>
  <si>
    <t>DALY_Perm_WoDiab_4C_Combined_NSW</t>
  </si>
  <si>
    <t>TOTAL YLD Baseline_4A_Combined_NSW</t>
  </si>
  <si>
    <t>TOTAL YLD Baseline_4B_Combined_NSW</t>
  </si>
  <si>
    <t>TOTAL YLD Baseline_4C_Combined_NSW</t>
  </si>
  <si>
    <t>TOTAL  YLD with Diabetes_4A_Combined_NSW</t>
  </si>
  <si>
    <t>TOTAL  YLD with Diabetes_4B_Combined_NSW</t>
  </si>
  <si>
    <t>TOTAL  YLD with Diabetes_4C_Combined_NSW</t>
  </si>
  <si>
    <t>TOTAL  YLD without Diabetes_4A_Combined_NSW</t>
  </si>
  <si>
    <t>TOTAL  YLD without Diabetes_4B_Combined_NSW</t>
  </si>
  <si>
    <t>TOTAL  YLD without Diabetes_4C_Combined_NSW</t>
  </si>
  <si>
    <t>TOTAL DALYS Baseline_4A_Combined_NSW</t>
  </si>
  <si>
    <t>TOTAL DALYS Baseline_4B_Combined_NSW</t>
  </si>
  <si>
    <t>TOTAL DALYS Baseline_4C_Combined_NSW</t>
  </si>
  <si>
    <t>Total  DALY_D_4A_Combined_NSW</t>
  </si>
  <si>
    <t>Total  DALY_D_4B_Combined_NSW</t>
  </si>
  <si>
    <t>Total  DALY_D_4C_Combined_NSW</t>
  </si>
  <si>
    <t>Total DALYS_WoD_4A_Combined_NSW</t>
  </si>
  <si>
    <t>Total DALYS_WoD_4B_Combined_NSW</t>
  </si>
  <si>
    <t>Total DALYS_WoD_4C_Combined_NSW</t>
  </si>
  <si>
    <t>DALYS Calculation (Base)</t>
  </si>
  <si>
    <t>Age at Death Male (%)</t>
  </si>
  <si>
    <t>Age at Death Female (%)</t>
  </si>
  <si>
    <t>Age at Death Total  (%)</t>
  </si>
  <si>
    <t>Death in Males</t>
  </si>
  <si>
    <t>Death in Females</t>
  </si>
  <si>
    <t>Death in Totals</t>
  </si>
  <si>
    <t>LE Male</t>
  </si>
  <si>
    <t>LE Female</t>
  </si>
  <si>
    <t>YLL (LEMales)</t>
  </si>
  <si>
    <t>YLL (LEFemales)</t>
  </si>
  <si>
    <t>YLL (Totals)</t>
  </si>
  <si>
    <t>YLL (LEMales) per 100,000</t>
  </si>
  <si>
    <t>YLL (LEFemales) per 100,000</t>
  </si>
  <si>
    <t>YLL (Totals) per 100,000</t>
  </si>
  <si>
    <t>Morbidity</t>
  </si>
  <si>
    <t>Actual</t>
  </si>
  <si>
    <t>Australian COVID case (1 year without death)</t>
  </si>
  <si>
    <t>Australian COVID case (1year)</t>
  </si>
  <si>
    <t>Ausrtalian COVID cases (10 and above)</t>
  </si>
  <si>
    <t>SA**(j)</t>
  </si>
  <si>
    <t>SA** (j)</t>
  </si>
  <si>
    <t>Ref</t>
  </si>
  <si>
    <t>Years</t>
  </si>
  <si>
    <t>MORBIDITY CALCULATION (Per age group)</t>
  </si>
  <si>
    <t>Per DALYS</t>
  </si>
  <si>
    <t>Per 100,000 DALYS</t>
  </si>
  <si>
    <t>Case-Person Year (Base)</t>
  </si>
  <si>
    <t>Total</t>
  </si>
  <si>
    <t>Cases (28,696)</t>
  </si>
  <si>
    <t>Baseline Prevalence</t>
  </si>
  <si>
    <t>LL Prevalence</t>
  </si>
  <si>
    <t>UL Prevalence</t>
  </si>
  <si>
    <t>Acute</t>
  </si>
  <si>
    <t>Chronic</t>
  </si>
  <si>
    <t>Permanent with Diabets</t>
  </si>
  <si>
    <t>Permanent without Diabets</t>
  </si>
  <si>
    <t>TOTAL YLD Baseline</t>
  </si>
  <si>
    <t>TOTAL  YLD with Diabetes</t>
  </si>
  <si>
    <t>TOTAL  YLD without Diabetes</t>
  </si>
  <si>
    <t>DALYS Baseline</t>
  </si>
  <si>
    <t>BASE Total (with Diabetes)</t>
  </si>
  <si>
    <t>BASE Total (without Diabetes)</t>
  </si>
  <si>
    <t>DALYS Calculation (Base case using ONS with Sensitivity analysis)</t>
  </si>
  <si>
    <t>80-90</t>
  </si>
  <si>
    <t>YLL_Base</t>
  </si>
  <si>
    <t>YLD_Acute_Base</t>
  </si>
  <si>
    <t>YLD_Chronic_Base</t>
  </si>
  <si>
    <t>YLD_PICS_Base</t>
  </si>
  <si>
    <t>DALY_Perm_Diab_Base</t>
  </si>
  <si>
    <t>DALY_Perm_WoDiab_Base</t>
  </si>
  <si>
    <t>TOTAL YLD Baseline_Base</t>
  </si>
  <si>
    <t>TOTAL  YLD with Diabetes_Base</t>
  </si>
  <si>
    <t>TOTAL  YLD without Diabetes_Base</t>
  </si>
  <si>
    <t>TOTAL DALYS Baseline_Base</t>
  </si>
  <si>
    <t>Total  DALY_D_Base</t>
  </si>
  <si>
    <t>Total DALYS_WoD_Base</t>
  </si>
  <si>
    <t>DALYS Calculation (Sensitivity analysis using 28 days in the acute state)</t>
  </si>
  <si>
    <t>YLL_28</t>
  </si>
  <si>
    <t>YLD_Acute_28</t>
  </si>
  <si>
    <t>YLD_Chronic_28</t>
  </si>
  <si>
    <t>YLD_PICS_28</t>
  </si>
  <si>
    <t>DALY_Perm_Diab_28</t>
  </si>
  <si>
    <t>DALY_Perm_WoDiab_28</t>
  </si>
  <si>
    <t>TOTAL YLD Baseline_28</t>
  </si>
  <si>
    <t>TOTAL  YLD with Diabetes_28</t>
  </si>
  <si>
    <t>TOTAL  YLD without Diabetes_28</t>
  </si>
  <si>
    <t>TOTAL DALYS Baseline_28</t>
  </si>
  <si>
    <t>Total  DALY_D_28</t>
  </si>
  <si>
    <t>Total DALYS_WoD_28</t>
  </si>
  <si>
    <t>DALYS Calculation (Sensitivity analysis using NSW)</t>
  </si>
  <si>
    <t>See NSW Post-Acute Sheet</t>
  </si>
  <si>
    <t>YLL_NSW</t>
  </si>
  <si>
    <t>YLD_Acute_NSW</t>
  </si>
  <si>
    <t>YLD_Chronic_NSW</t>
  </si>
  <si>
    <t>YLD_PICS_NSW</t>
  </si>
  <si>
    <t>DALY_Perm_Diab_NSW</t>
  </si>
  <si>
    <t>DALY_Perm_WoDiab_NSW</t>
  </si>
  <si>
    <t>Total YLD Baseline_NSW</t>
  </si>
  <si>
    <t>TOTAL  YLD with Diabetes_NSW</t>
  </si>
  <si>
    <t>TOTAL  YLD without Diabetes_NSW</t>
  </si>
  <si>
    <t>TOTAL DALYS Baseline_NSW</t>
  </si>
  <si>
    <t>Total  DALY_D_NSW</t>
  </si>
  <si>
    <t>Total DALYS_WoD_NSW</t>
  </si>
  <si>
    <t>Model tests</t>
  </si>
  <si>
    <t>Scenario I (ONS)</t>
  </si>
  <si>
    <t>Scenario IA Combined</t>
  </si>
  <si>
    <t>Scenario IB Combined</t>
  </si>
  <si>
    <t>Scenario IC Combined</t>
  </si>
  <si>
    <t>Variable</t>
  </si>
  <si>
    <t>Mean</t>
  </si>
  <si>
    <t>LCI 95%</t>
  </si>
  <si>
    <t>HCI 95%</t>
  </si>
  <si>
    <t>Scenario I (NSW)</t>
  </si>
  <si>
    <t>Scenario IA Combined (NSW)</t>
  </si>
  <si>
    <t>Scenario IB Combined (NSW)</t>
  </si>
  <si>
    <t>Scenario 2 (ONS)</t>
  </si>
  <si>
    <t>DALYS Australia Sensitivity_ONS (5%)</t>
  </si>
  <si>
    <t>Scenario 2A Combined</t>
  </si>
  <si>
    <t>Scenario 2B Combined</t>
  </si>
  <si>
    <t>Scenario 2C Combined</t>
  </si>
  <si>
    <t>Scenario 2D_U (UNVaccinated)</t>
  </si>
  <si>
    <t>Scenario 2D Combined</t>
  </si>
  <si>
    <t>Scenario 2 (NSW)</t>
  </si>
  <si>
    <t>DALYS Australia Sensitivity_ONS (10%)</t>
  </si>
  <si>
    <t>Scenario 2A Combined (NSW)</t>
  </si>
  <si>
    <t>Scenario 2B Combined (NSW)</t>
  </si>
  <si>
    <t>Scenario 2C_V (Vaccinated)_(NSW)</t>
  </si>
  <si>
    <t>Scenario 2C Combined (NSW)</t>
  </si>
  <si>
    <t>Scenario 2D_V (Vaccinated)_NSW</t>
  </si>
  <si>
    <t>Scenario 2D Combined (NSW)</t>
  </si>
  <si>
    <t>Scenario 3 (ONS)</t>
  </si>
  <si>
    <t>Scenario 3A Combined</t>
  </si>
  <si>
    <t>Scenario 3B Combined</t>
  </si>
  <si>
    <t>Scenario 3C Combined</t>
  </si>
  <si>
    <t>Scenario 3 (NSW)</t>
  </si>
  <si>
    <t>Scenario 3A Combined (ONS)</t>
  </si>
  <si>
    <t>Scenario 3B_V (Vaccinated)_NSW</t>
  </si>
  <si>
    <t>Scenario 3B Combined (NSW)</t>
  </si>
  <si>
    <t>Scenario 3C_V (Vaccinated)_NSW</t>
  </si>
  <si>
    <t>Scenario 3C Combined (NSW)</t>
  </si>
  <si>
    <t>Scenario 4 (ONS)</t>
  </si>
  <si>
    <t>Scenario 4A Combined</t>
  </si>
  <si>
    <t>Scenario 4B Combined</t>
  </si>
  <si>
    <t>Scenario 4C Combined</t>
  </si>
  <si>
    <t>Scenario 4 (NSW)</t>
  </si>
  <si>
    <t>Scenario 4A Combined (NSW)</t>
  </si>
  <si>
    <t>Scenario 4B Combined (NSW)</t>
  </si>
  <si>
    <t>Scenario 4C Combined (NSW)</t>
  </si>
  <si>
    <t>70% full vaccination coverage</t>
  </si>
  <si>
    <t>2A= 70% and high seeding infections , Baseline + Partial (Vaccinated)</t>
  </si>
  <si>
    <t>2A= 70% and high seeding infections , Baseline + Partial (Unvaccinated)</t>
  </si>
  <si>
    <t>2A= 70% and high seeding infections , Baseline + Partial (Combined)</t>
  </si>
  <si>
    <t>80% Full vaccination coverage</t>
  </si>
  <si>
    <t>3B= 80% Med seeding, baseline PHSMs and partial TTIQ</t>
  </si>
  <si>
    <t>2A= 70% and high seeding infections , Baseline + Partial</t>
  </si>
  <si>
    <t>YLD Baseline</t>
  </si>
  <si>
    <t>YLD Scenario 1</t>
  </si>
  <si>
    <t>DALY Baseline</t>
  </si>
  <si>
    <t>DALY Scenario 1</t>
  </si>
  <si>
    <t>DALY Scenario 2</t>
  </si>
  <si>
    <t>Distribution</t>
  </si>
  <si>
    <t>YLD Baseline ONS</t>
  </si>
  <si>
    <t>Mean ONS</t>
  </si>
  <si>
    <t>2C_V</t>
  </si>
  <si>
    <t>2D_V</t>
  </si>
  <si>
    <t>3B_V</t>
  </si>
  <si>
    <t>3C_V</t>
  </si>
  <si>
    <t>2C_U</t>
  </si>
  <si>
    <t>2D_U</t>
  </si>
  <si>
    <t>3B_U</t>
  </si>
  <si>
    <t>3C_U</t>
  </si>
  <si>
    <t>2C</t>
  </si>
  <si>
    <t>2D</t>
  </si>
  <si>
    <t>3B</t>
  </si>
  <si>
    <t>3C</t>
  </si>
  <si>
    <t>2C Vacc’d</t>
  </si>
  <si>
    <t xml:space="preserve">2D Vacc’d </t>
  </si>
  <si>
    <t>3B Vacc’d</t>
  </si>
  <si>
    <t>3C Vacc’d</t>
  </si>
  <si>
    <t>2C Unvac</t>
  </si>
  <si>
    <t>2D Unvac</t>
  </si>
  <si>
    <t>3B Unvac</t>
  </si>
  <si>
    <t>3C Unvac</t>
  </si>
  <si>
    <t>2C All</t>
  </si>
  <si>
    <t>2D All</t>
  </si>
  <si>
    <t>3B All</t>
  </si>
  <si>
    <t>3C All</t>
  </si>
  <si>
    <t>-</t>
  </si>
  <si>
    <t>Symptomatic</t>
  </si>
  <si>
    <t>Long COVID</t>
  </si>
  <si>
    <t>Permanent functional impairment with diabetes</t>
  </si>
  <si>
    <t>Permanent functional impairment Without diabetes</t>
  </si>
  <si>
    <t>YLD Baseline NSW</t>
  </si>
  <si>
    <t>TOTAL DALYS Baseline</t>
  </si>
  <si>
    <t>Total  DALYs with Diabetes</t>
  </si>
  <si>
    <t>Total  DALYs without Diabetes</t>
  </si>
  <si>
    <t>YLD Scenario 1 (Included the burden of Permanent disability)</t>
  </si>
  <si>
    <t>Mean NSW (Sensitivity Analysis)</t>
  </si>
  <si>
    <t>Perm</t>
  </si>
  <si>
    <t>YLD Scenario 1_NSW (Included the burden of Permanent disability)</t>
  </si>
  <si>
    <t xml:space="preserve">Perm </t>
  </si>
  <si>
    <t>2C=70% and high seeding infections, Low PHSM + Partial</t>
  </si>
  <si>
    <t>DALY Baseline ONS</t>
  </si>
  <si>
    <t>3C= 80% High seeding, baseline PHSMs and partial TTIQ</t>
  </si>
  <si>
    <t>Death</t>
  </si>
  <si>
    <t>Total cases</t>
  </si>
  <si>
    <t>DALY Baseline NSW</t>
  </si>
  <si>
    <t>DALY Scenario 1 ONS (Included the burden of Permanent disability)</t>
  </si>
  <si>
    <t>DALY Scenario 1 NSW (Included the burden of Permanent disability)</t>
  </si>
  <si>
    <t>2D=70% and high seeding infections, Med/Low PHSM + Partial§</t>
  </si>
  <si>
    <t>Total case 2020</t>
  </si>
  <si>
    <t>Distribution of burden from each health states for all scenarios (ONS)</t>
  </si>
  <si>
    <t xml:space="preserve">Baseline </t>
  </si>
  <si>
    <t>Distribution of burden from each health states for all scenarios (NSW)</t>
  </si>
  <si>
    <t>Without Death</t>
  </si>
  <si>
    <t>Overall</t>
  </si>
  <si>
    <t>LONG COVID</t>
  </si>
  <si>
    <t xml:space="preserve">RR: </t>
  </si>
  <si>
    <t>70% and high seeding infections , Baseline + Partial (ONS)</t>
  </si>
  <si>
    <t>70% and high seeding infections , Baseline + Partial (NSW)</t>
  </si>
  <si>
    <t>70% and high seeding infections, Low PHSM + Partial (ONS)</t>
  </si>
  <si>
    <t>70% and high seeding infections, Low PHSM + Partial (NSW)</t>
  </si>
  <si>
    <t>70% and high seeding infections, Med/Low PHSM + Partial§ (ONS)</t>
  </si>
  <si>
    <t>70% and high seeding infections, Med/Low PHSM + Partial§ (NSW)</t>
  </si>
  <si>
    <t>80% Med seeding, baseline PHSMs and partial TTIQ (ONS)</t>
  </si>
  <si>
    <t>80% Med seeding, baseline PHSMs and partial TTIQ (NSW)</t>
  </si>
  <si>
    <t>80% High seeding, baseline PHSMs and partial TTIQ (ONS)</t>
  </si>
  <si>
    <t>80% High seeding, baseline PHSMs and partial TTIQ (NSW)</t>
  </si>
  <si>
    <t>VAC</t>
  </si>
  <si>
    <t>UNVAC</t>
  </si>
  <si>
    <t>Scenarios</t>
  </si>
  <si>
    <t>COVID cases without death</t>
  </si>
  <si>
    <t>2AV</t>
  </si>
  <si>
    <t>2AU</t>
  </si>
  <si>
    <t>2ACombined_ONS</t>
  </si>
  <si>
    <t>2ACombined_NSW</t>
  </si>
  <si>
    <t>2CV</t>
  </si>
  <si>
    <t>2CU</t>
  </si>
  <si>
    <t>2C= 70% vacc (high seeding), Low PHSM + Partial TTIQ_ONS</t>
  </si>
  <si>
    <t>2C= 70% vacc (high seeding), Low PHSM + Partial TTIQ_NSW</t>
  </si>
  <si>
    <t>2DV</t>
  </si>
  <si>
    <t>2DU</t>
  </si>
  <si>
    <t>2D= 70% vacc (high seeding), Med/Low PHSM + Partial TTIQ_ONS</t>
  </si>
  <si>
    <t>2D= 70% vacc (high seeding), Med/Low PHSM + Partial TTIQ_NSW</t>
  </si>
  <si>
    <t>3BV</t>
  </si>
  <si>
    <t>3BU</t>
  </si>
  <si>
    <t>3B= 80% and Med seeding baseline PHSMs and partial TTIQ_ONS</t>
  </si>
  <si>
    <t>3B= 80% and Med seeding baseline PHSMs and partial TTIQ_NSW</t>
  </si>
  <si>
    <t>3CV</t>
  </si>
  <si>
    <t>3CU</t>
  </si>
  <si>
    <t>3C=80% and High seeding baseline PHSMs and partial TTIQ_ONS</t>
  </si>
  <si>
    <t>3C=80% and High seeding baseline PHSMs and partial TTIQ_NSW</t>
  </si>
  <si>
    <t>Median</t>
  </si>
  <si>
    <t>StDev</t>
  </si>
  <si>
    <t>Low</t>
  </si>
  <si>
    <t>High</t>
  </si>
  <si>
    <t>Mortality data</t>
  </si>
  <si>
    <t xml:space="preserve">70% and low seeding infections </t>
  </si>
  <si>
    <t xml:space="preserve">70% and high seeding infections </t>
  </si>
  <si>
    <t xml:space="preserve">80% and low, medium or high seeding </t>
  </si>
  <si>
    <t xml:space="preserve">Scenario 1B </t>
  </si>
  <si>
    <t>Scenario 1C</t>
  </si>
  <si>
    <t xml:space="preserve">Scenario 2B </t>
  </si>
  <si>
    <t xml:space="preserve">Scenario 3B </t>
  </si>
  <si>
    <t xml:space="preserve">Scenario 4B </t>
  </si>
  <si>
    <t>Age groups</t>
  </si>
  <si>
    <t>Vacc</t>
  </si>
  <si>
    <t>Unvacc</t>
  </si>
  <si>
    <t>&lt;16 yrs #</t>
  </si>
  <si>
    <t>16-39 yrs</t>
  </si>
  <si>
    <t>40-59 yrs</t>
  </si>
  <si>
    <t>60+ yrs</t>
  </si>
  <si>
    <t>MILD/MODERATE</t>
  </si>
  <si>
    <t>SEVERE/WARD WITH DEATH</t>
  </si>
  <si>
    <t>SEVERE/WARD WITHOUT DEATH</t>
  </si>
  <si>
    <t>CRITICAL/ICU WITH DEATH</t>
  </si>
  <si>
    <t>CRITICAL/ICU WITHOUT DEATH</t>
  </si>
  <si>
    <t>TOTALS</t>
  </si>
  <si>
    <t>COVID case (without Death)</t>
  </si>
  <si>
    <t>COVID case (with &amp; without Death)/Total Infection</t>
  </si>
  <si>
    <t>Cases for &gt;10 years old and above No Death</t>
  </si>
  <si>
    <t>WARD AND ICU; &gt;30 years old and no death</t>
  </si>
  <si>
    <t>Ward</t>
  </si>
  <si>
    <t>ICU</t>
  </si>
  <si>
    <t>ICU (Median)</t>
  </si>
  <si>
    <t>ICU (Mean)</t>
  </si>
  <si>
    <t>&lt;16 yrs#</t>
  </si>
  <si>
    <t>&lt;16 yrs</t>
  </si>
  <si>
    <t>X</t>
  </si>
  <si>
    <t>Y</t>
  </si>
  <si>
    <r>
      <t>Table 5: COVID-19 cases by age and highest level of severity, Australia, 1 January – 29 August 2021, by age group</t>
    </r>
    <r>
      <rPr>
        <b/>
        <vertAlign val="superscript"/>
        <sz val="11"/>
        <color theme="1"/>
        <rFont val="Calibri"/>
        <family val="2"/>
        <scheme val="minor"/>
      </rPr>
      <t>a</t>
    </r>
  </si>
  <si>
    <t>PSHMs + TTIQ</t>
  </si>
  <si>
    <t>Vacc’d</t>
  </si>
  <si>
    <t>Unvac</t>
  </si>
  <si>
    <t>Vac</t>
  </si>
  <si>
    <t>Seeds</t>
  </si>
  <si>
    <t>Age group</t>
  </si>
  <si>
    <t>Count</t>
  </si>
  <si>
    <t>% of total cases by age group</t>
  </si>
  <si>
    <t>Symptomatic fections
Total infections</t>
  </si>
  <si>
    <t>Baseline + Partial</t>
  </si>
  <si>
    <r>
      <t xml:space="preserve">Symptomatic infections </t>
    </r>
    <r>
      <rPr>
        <b/>
        <sz val="8"/>
        <color rgb="FFFF0000"/>
        <rFont val="Calibri"/>
        <family val="2"/>
      </rPr>
      <t>Total infections</t>
    </r>
  </si>
  <si>
    <r>
      <t xml:space="preserve">Symptomatic infections
</t>
    </r>
    <r>
      <rPr>
        <b/>
        <sz val="8"/>
        <color rgb="FFFF0000"/>
        <rFont val="Calibri"/>
        <family val="2"/>
      </rPr>
      <t>Total infections</t>
    </r>
  </si>
  <si>
    <r>
      <rPr>
        <b/>
        <sz val="8"/>
        <color rgb="FF000000"/>
        <rFont val="Calibri"/>
        <family val="2"/>
      </rPr>
      <t>Symptomatic infections</t>
    </r>
    <r>
      <rPr>
        <sz val="8"/>
        <color indexed="8"/>
        <rFont val="Calibri"/>
        <family val="2"/>
      </rPr>
      <t xml:space="preserve">
</t>
    </r>
    <r>
      <rPr>
        <b/>
        <sz val="8"/>
        <color rgb="FFFF0000"/>
        <rFont val="Calibri"/>
        <family val="2"/>
      </rPr>
      <t>Total infections</t>
    </r>
  </si>
  <si>
    <r>
      <t>Not severe</t>
    </r>
    <r>
      <rPr>
        <b/>
        <vertAlign val="superscript"/>
        <sz val="11"/>
        <color rgb="FFFFFFFF"/>
        <rFont val="Calibri"/>
        <family val="2"/>
        <scheme val="minor"/>
      </rPr>
      <t>b</t>
    </r>
  </si>
  <si>
    <t>Hospitalised only</t>
  </si>
  <si>
    <t>Died</t>
  </si>
  <si>
    <t>Baseline + Optimal</t>
  </si>
  <si>
    <t>Med</t>
  </si>
  <si>
    <t>(not ICU or died)</t>
  </si>
  <si>
    <t>(but not died)</t>
  </si>
  <si>
    <t>Low + Partial</t>
  </si>
  <si>
    <t>0–4</t>
  </si>
  <si>
    <t>&lt; 1%</t>
  </si>
  <si>
    <t>MILD (assumption no death)</t>
  </si>
  <si>
    <t>Med/Low
+ Partial§</t>
  </si>
  <si>
    <t>MILD</t>
  </si>
  <si>
    <t>5–11</t>
  </si>
  <si>
    <t>12–15</t>
  </si>
  <si>
    <t>16–17</t>
  </si>
  <si>
    <t>Ward
missions with death</t>
  </si>
  <si>
    <t>Baseline +
Partial</t>
  </si>
  <si>
    <t>Ward
admissions</t>
  </si>
  <si>
    <t>18–29</t>
  </si>
  <si>
    <t>30–39</t>
  </si>
  <si>
    <t>40–49</t>
  </si>
  <si>
    <t>ICU
missions with death</t>
  </si>
  <si>
    <t>ICU
admissions</t>
  </si>
  <si>
    <t>50–59</t>
  </si>
  <si>
    <t>PICS ICU survival distribution</t>
  </si>
  <si>
    <t>Baseline +
Optimal</t>
  </si>
  <si>
    <t>60–69</t>
  </si>
  <si>
    <t xml:space="preserve">Total COVID cases death 60+ </t>
  </si>
  <si>
    <t>Med/Low
+ Partial</t>
  </si>
  <si>
    <t>70–79</t>
  </si>
  <si>
    <t xml:space="preserve">Deaths </t>
  </si>
  <si>
    <t>Deaths</t>
  </si>
  <si>
    <t>80–89</t>
  </si>
  <si>
    <t>Unknown</t>
  </si>
  <si>
    <t>Ward survival</t>
  </si>
  <si>
    <t>Source: knock et al figure 3 ; extracted from webplot</t>
  </si>
  <si>
    <t>ICU
Survival</t>
  </si>
  <si>
    <t>Ward Death</t>
  </si>
  <si>
    <t>Current Death until 3/10/2021</t>
  </si>
  <si>
    <t>Age band</t>
  </si>
  <si>
    <t>Male</t>
  </si>
  <si>
    <t>Female</t>
  </si>
  <si>
    <t>Mortality rate distribution</t>
  </si>
  <si>
    <t>ICU
Death</t>
  </si>
  <si>
    <t>Survivors</t>
  </si>
  <si>
    <t>Checking</t>
  </si>
  <si>
    <t xml:space="preserve">Total </t>
  </si>
  <si>
    <t>https://www.health.gov.au/news/health-alerts/novel-coronavirus-2019-ncov-health-alert/coronavirus-covid-19-case-numbers-and-statistics#covid19-summary-statistics</t>
  </si>
  <si>
    <t>accessed on 04OCt2021</t>
  </si>
  <si>
    <t>=B82*Dohertyadjusted!'Dohertyadjusted'!BS17$BS$17</t>
  </si>
  <si>
    <t>Life tables</t>
  </si>
  <si>
    <t xml:space="preserve">B. Weighted to population </t>
  </si>
  <si>
    <t>Combined</t>
  </si>
  <si>
    <t>lx</t>
  </si>
  <si>
    <t>qx</t>
  </si>
  <si>
    <t>Lx</t>
  </si>
  <si>
    <t>ex</t>
  </si>
  <si>
    <t>Weighted Pop ex</t>
  </si>
  <si>
    <t>Populat</t>
  </si>
  <si>
    <t>no.</t>
  </si>
  <si>
    <t>rate</t>
  </si>
  <si>
    <t>years</t>
  </si>
  <si>
    <t>Age (years)</t>
  </si>
  <si>
    <t>Males</t>
  </si>
  <si>
    <t>Females</t>
  </si>
  <si>
    <t>80–84</t>
  </si>
  <si>
    <t>85–89</t>
  </si>
  <si>
    <t>90–94</t>
  </si>
  <si>
    <t>95–99</t>
  </si>
  <si>
    <t>100 and over</t>
  </si>
  <si>
    <t>All ages</t>
  </si>
  <si>
    <t>Calculated</t>
  </si>
  <si>
    <t>Australian Mortality data Jan 2020-21</t>
  </si>
  <si>
    <t>Current Death until Jan-2020 to 17-Jan2021</t>
  </si>
  <si>
    <t>Age distribution at death</t>
  </si>
  <si>
    <t>Percentages for model</t>
  </si>
  <si>
    <t>All cases</t>
  </si>
  <si>
    <t>Current reporting period Jan2020 to 17Jan2021</t>
  </si>
  <si>
    <t>Age Group</t>
  </si>
  <si>
    <t>Cumulative</t>
  </si>
  <si>
    <t>Cases</t>
  </si>
  <si>
    <t>Number of Death</t>
  </si>
  <si>
    <t>Cases wihtouth death</t>
  </si>
  <si>
    <t>People</t>
  </si>
  <si>
    <t>0 to 9</t>
  </si>
  <si>
    <t>10 to 19</t>
  </si>
  <si>
    <t>20 to 29</t>
  </si>
  <si>
    <t>30 to 39</t>
  </si>
  <si>
    <t>40 to 49</t>
  </si>
  <si>
    <t>50 to 59</t>
  </si>
  <si>
    <t>60 to 69</t>
  </si>
  <si>
    <t>70 to 79</t>
  </si>
  <si>
    <t>80 to 89</t>
  </si>
  <si>
    <t>90 and over</t>
  </si>
  <si>
    <t>COVID case &gt;10 years and above</t>
  </si>
  <si>
    <t>Ref: Epi report 17Jan2021</t>
  </si>
  <si>
    <t>TO calculate the case severity we used the epi report ending on 23May2021 as this is the last report that includes the hospitalisation/ICU cases from 2020 to 21</t>
  </si>
  <si>
    <r>
      <t>Table 8: Number (proportion) of COVID-19 cases hospitalised, admitted to ICU and who have died due to COVID-19 January 2020 – 23 May 2021</t>
    </r>
    <r>
      <rPr>
        <vertAlign val="superscript"/>
        <sz val="11"/>
        <color theme="1"/>
        <rFont val="Calibri"/>
        <family val="2"/>
        <scheme val="minor"/>
      </rPr>
      <t>a,b</t>
    </r>
  </si>
  <si>
    <t> Age group</t>
  </si>
  <si>
    <t>Hospitalisations</t>
  </si>
  <si>
    <t>ICU admission</t>
  </si>
  <si>
    <t>Hospitalisations~Severe (only)</t>
  </si>
  <si>
    <t>ICU admission~Critical</t>
  </si>
  <si>
    <t>Moderate +Asymptomatic</t>
  </si>
  <si>
    <t>Cases (with hospital data)</t>
  </si>
  <si>
    <t>n</t>
  </si>
  <si>
    <t>Cases hospitalised (%)</t>
  </si>
  <si>
    <t>Cases admitted to ICU (%)</t>
  </si>
  <si>
    <t>Crude CFR (%)</t>
  </si>
  <si>
    <t>Severe~
Cases hospitalised (%)</t>
  </si>
  <si>
    <t>Critical~
Cases admitted to ICU (%)</t>
  </si>
  <si>
    <t>With Death</t>
  </si>
  <si>
    <t>Withouth  Death</t>
  </si>
  <si>
    <t>Asymptomatic</t>
  </si>
  <si>
    <t>Check</t>
  </si>
  <si>
    <t>Incidence specific cohort</t>
  </si>
  <si>
    <t>PICS (60+)</t>
  </si>
  <si>
    <t>Diabetes; &gt;30 hospitalised patients</t>
  </si>
  <si>
    <t>COVID Infection Survey data points and derivation of decay function constant and power term</t>
  </si>
  <si>
    <t>Days</t>
  </si>
  <si>
    <t>Weeks</t>
  </si>
  <si>
    <t>Participants who tested positive for COVID-19</t>
  </si>
  <si>
    <t>The result of the COVID Infection Survey and the extrapolations of a prevalence curve</t>
  </si>
  <si>
    <t>Estimate</t>
  </si>
  <si>
    <t>Lower 95% confidence limit</t>
  </si>
  <si>
    <t>Upper 95% confidence limit</t>
  </si>
  <si>
    <t>prevalence data points</t>
  </si>
  <si>
    <t>prevalence from fitted decay function</t>
  </si>
  <si>
    <t>Constant</t>
  </si>
  <si>
    <t>Power term</t>
  </si>
  <si>
    <t>Extrapolated data at 52 weeks</t>
  </si>
  <si>
    <t>Extrapolated data at 104 weeks</t>
  </si>
  <si>
    <t>Source: Office for National Statistics</t>
  </si>
  <si>
    <t>Who Recovered</t>
  </si>
  <si>
    <t>Long COVID/Persitent Symptoms</t>
  </si>
  <si>
    <t>Intervals</t>
  </si>
  <si>
    <t>Number at Risk</t>
  </si>
  <si>
    <t>Cumulative proportion recovered</t>
  </si>
  <si>
    <t>95% Confidence Interval</t>
  </si>
  <si>
    <t>0-5</t>
  </si>
  <si>
    <t>6-10</t>
  </si>
  <si>
    <t>11-15</t>
  </si>
  <si>
    <t>16-20</t>
  </si>
  <si>
    <t>21-25</t>
  </si>
  <si>
    <t>26-30</t>
  </si>
  <si>
    <t>31-35</t>
  </si>
  <si>
    <t>35-40</t>
  </si>
  <si>
    <t>41-45</t>
  </si>
  <si>
    <t>46-50</t>
  </si>
  <si>
    <t>51-55</t>
  </si>
  <si>
    <t>56-60</t>
  </si>
  <si>
    <t>61-65</t>
  </si>
  <si>
    <t>66-70</t>
  </si>
  <si>
    <t>71-75</t>
  </si>
  <si>
    <t>76-80</t>
  </si>
  <si>
    <t>81-85</t>
  </si>
  <si>
    <t>86-90</t>
  </si>
  <si>
    <t>91-95</t>
  </si>
  <si>
    <t>96-100</t>
  </si>
  <si>
    <t>101-105</t>
  </si>
  <si>
    <t>106-110</t>
  </si>
  <si>
    <t>111-115</t>
  </si>
  <si>
    <t>116-120</t>
  </si>
  <si>
    <t>PERM DIS</t>
  </si>
  <si>
    <t>Ayoubkhani</t>
  </si>
  <si>
    <t>Taquet et al</t>
  </si>
  <si>
    <t>Rousseau et al</t>
  </si>
  <si>
    <t>Prevalence</t>
  </si>
  <si>
    <t>Cases/Sample</t>
  </si>
  <si>
    <t>Ischaemic Stroke</t>
  </si>
  <si>
    <t xml:space="preserve">Diabetes </t>
  </si>
  <si>
    <t>Parkinsons</t>
  </si>
  <si>
    <t>Dementia</t>
  </si>
  <si>
    <t>Anxiety Disorders</t>
  </si>
  <si>
    <t>DALYS's</t>
  </si>
  <si>
    <t>ID</t>
  </si>
  <si>
    <t>Rates to prob</t>
  </si>
  <si>
    <t>Rates per 1000</t>
  </si>
  <si>
    <t xml:space="preserve">Rates </t>
  </si>
  <si>
    <t>Probability</t>
  </si>
  <si>
    <t>Ischemic stroke</t>
  </si>
  <si>
    <t>AIHW 2015: https://www.aihw.gov.au/reports/burden-of-disease/abds-2015-interactive-data-disease-burden/contents/burden-of-disease-in-australia</t>
  </si>
  <si>
    <r>
      <rPr>
        <b/>
        <sz val="11"/>
        <color theme="1"/>
        <rFont val="Calibri"/>
        <family val="2"/>
        <scheme val="minor"/>
      </rPr>
      <t>Source</t>
    </r>
    <r>
      <rPr>
        <sz val="11"/>
        <color theme="1"/>
        <rFont val="Calibri"/>
        <family val="2"/>
        <scheme val="minor"/>
      </rPr>
      <t>: Global Burden of Disease Collaborative Network. Global Burden of Disease Study 2019 (GBD 2019) Results Seattle, United States: Institute for Health Metrics and Evaluation (IHME), 2020. http://ghdx.healthdata.org/gbd-results-tool (accessed August 2021).</t>
    </r>
  </si>
  <si>
    <t>PICKED</t>
  </si>
  <si>
    <t>Chronic=Long COVID</t>
  </si>
  <si>
    <t xml:space="preserve"> Additional file 1. The DALY COVID-19 Model. The model used to calculate the DALY burden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</si>
</sst>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 #,##0_-;_-* &quot;-&quot;??_-;_-@_-"/>
    <numFmt numFmtId="165" formatCode="0.0"/>
    <numFmt numFmtId="166" formatCode="0.0%"/>
    <numFmt numFmtId="167" formatCode="General_)"/>
    <numFmt numFmtId="168" formatCode="0.0000"/>
    <numFmt numFmtId="169" formatCode="0.000"/>
    <numFmt numFmtId="170" formatCode="_-* #,##0.0_-;\-* #,##0.0_-;_-* &quot;-&quot;??_-;_-@_-"/>
    <numFmt numFmtId="171" formatCode="_-* #,##0.000_-;\-* #,##0.000_-;_-* &quot;-&quot;??_-;_-@_-"/>
    <numFmt numFmtId="172" formatCode="_-* #,##0.0000_-;\-* #,##0.0000_-;_-* &quot;-&quot;??_-;_-@_-"/>
  </numFmts>
  <fonts count="97" x14ac:knownFonts="1">
    <font>
      <sz val="11"/>
      <color theme="1"/>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b/>
      <sz val="11"/>
      <color rgb="FFFA7D00"/>
      <name val="Calibri"/>
      <family val="2"/>
      <scheme val="minor"/>
    </font>
    <font>
      <b/>
      <sz val="11"/>
      <color theme="1"/>
      <name val="Calibri"/>
      <family val="2"/>
      <scheme val="minor"/>
    </font>
    <font>
      <u/>
      <sz val="11"/>
      <color theme="10"/>
      <name val="Calibri"/>
      <family val="2"/>
      <scheme val="minor"/>
    </font>
    <font>
      <sz val="8"/>
      <color rgb="FF0000FF"/>
      <name val="Arial"/>
      <family val="2"/>
    </font>
    <font>
      <sz val="11"/>
      <color theme="1"/>
      <name val="Arial"/>
      <family val="2"/>
    </font>
    <font>
      <sz val="8"/>
      <color theme="1"/>
      <name val="Arial"/>
      <family val="2"/>
    </font>
    <font>
      <sz val="8"/>
      <color indexed="8"/>
      <name val="Arial"/>
      <family val="2"/>
    </font>
    <font>
      <sz val="12"/>
      <color theme="1"/>
      <name val="Calibri"/>
      <family val="2"/>
    </font>
    <font>
      <sz val="12"/>
      <color rgb="FF000000"/>
      <name val="Calibri"/>
      <family val="2"/>
    </font>
    <font>
      <sz val="12"/>
      <color theme="1"/>
      <name val="Arial"/>
      <family val="2"/>
    </font>
    <font>
      <sz val="11"/>
      <color theme="0"/>
      <name val="Calibri"/>
      <family val="2"/>
      <scheme val="minor"/>
    </font>
    <font>
      <sz val="11"/>
      <color rgb="FFFF0000"/>
      <name val="Calibri"/>
      <family val="2"/>
      <scheme val="minor"/>
    </font>
    <font>
      <sz val="9"/>
      <color indexed="81"/>
      <name val="Tahoma"/>
      <family val="2"/>
    </font>
    <font>
      <b/>
      <sz val="9"/>
      <color indexed="81"/>
      <name val="Tahoma"/>
      <family val="2"/>
    </font>
    <font>
      <sz val="11"/>
      <color rgb="FF9C0006"/>
      <name val="Calibri"/>
      <family val="2"/>
      <scheme val="minor"/>
    </font>
    <font>
      <sz val="11"/>
      <name val="Calibri"/>
      <family val="2"/>
      <scheme val="minor"/>
    </font>
    <font>
      <b/>
      <sz val="11"/>
      <color theme="0"/>
      <name val="Calibri"/>
      <family val="2"/>
      <scheme val="minor"/>
    </font>
    <font>
      <vertAlign val="superscript"/>
      <sz val="11"/>
      <color theme="1"/>
      <name val="Calibri"/>
      <family val="2"/>
      <scheme val="minor"/>
    </font>
    <font>
      <b/>
      <sz val="11"/>
      <color rgb="FFFFFFFF"/>
      <name val="Calibri"/>
      <family val="2"/>
      <scheme val="minor"/>
    </font>
    <font>
      <sz val="11"/>
      <color rgb="FF000000"/>
      <name val="Calibri"/>
      <family val="2"/>
      <scheme val="minor"/>
    </font>
    <font>
      <b/>
      <sz val="9"/>
      <color theme="1"/>
      <name val="Calibri"/>
      <family val="2"/>
      <scheme val="minor"/>
    </font>
    <font>
      <i/>
      <sz val="11"/>
      <color theme="1"/>
      <name val="Calibri"/>
      <family val="2"/>
      <scheme val="minor"/>
    </font>
    <font>
      <b/>
      <sz val="11"/>
      <name val="Calibri"/>
      <family val="2"/>
      <scheme val="minor"/>
    </font>
    <font>
      <b/>
      <sz val="11"/>
      <color rgb="FF006100"/>
      <name val="Calibri"/>
      <family val="2"/>
      <scheme val="minor"/>
    </font>
    <font>
      <sz val="8"/>
      <name val="Calibri"/>
      <family val="2"/>
      <scheme val="minor"/>
    </font>
    <font>
      <sz val="10"/>
      <name val="Helv"/>
    </font>
    <font>
      <sz val="10"/>
      <name val="Arial"/>
      <family val="2"/>
    </font>
    <font>
      <sz val="12"/>
      <name val="Calibri"/>
      <family val="2"/>
    </font>
    <font>
      <b/>
      <sz val="10"/>
      <name val="Helv"/>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sz val="12"/>
      <color theme="0"/>
      <name val="Calibri"/>
      <family val="2"/>
      <scheme val="minor"/>
    </font>
    <font>
      <b/>
      <sz val="12"/>
      <color rgb="FF9C0006"/>
      <name val="Calibri"/>
      <family val="2"/>
      <scheme val="minor"/>
    </font>
    <font>
      <b/>
      <sz val="12"/>
      <name val="Calibri"/>
      <family val="2"/>
    </font>
    <font>
      <b/>
      <sz val="14"/>
      <color rgb="FF006100"/>
      <name val="Calibri"/>
      <family val="2"/>
      <scheme val="minor"/>
    </font>
    <font>
      <b/>
      <sz val="12"/>
      <color theme="0"/>
      <name val="Calibri"/>
      <family val="2"/>
    </font>
    <font>
      <sz val="12"/>
      <color theme="0"/>
      <name val="Calibri"/>
      <family val="2"/>
    </font>
    <font>
      <b/>
      <sz val="14"/>
      <color theme="1"/>
      <name val="Calibri"/>
      <family val="2"/>
      <scheme val="minor"/>
    </font>
    <font>
      <strike/>
      <sz val="11"/>
      <color theme="1"/>
      <name val="Calibri"/>
      <family val="2"/>
      <scheme val="minor"/>
    </font>
    <font>
      <u/>
      <sz val="10"/>
      <color indexed="12"/>
      <name val="Arial"/>
      <family val="2"/>
    </font>
    <font>
      <u/>
      <sz val="7.5"/>
      <color indexed="12"/>
      <name val="Helv"/>
    </font>
    <font>
      <sz val="10"/>
      <color theme="1"/>
      <name val="Arial"/>
      <family val="2"/>
    </font>
    <font>
      <u/>
      <sz val="10"/>
      <color theme="10"/>
      <name val="Arial"/>
      <family val="2"/>
    </font>
    <font>
      <u/>
      <sz val="11"/>
      <color theme="10"/>
      <name val="Calibri"/>
      <family val="2"/>
    </font>
    <font>
      <u/>
      <sz val="10"/>
      <color indexed="30"/>
      <name val="Arial"/>
      <family val="2"/>
    </font>
    <font>
      <sz val="9.5"/>
      <color rgb="FF000000"/>
      <name val="Arial"/>
      <family val="2"/>
    </font>
    <font>
      <sz val="11"/>
      <name val="Calibri"/>
      <family val="2"/>
    </font>
    <font>
      <sz val="12"/>
      <color rgb="FFFF0000"/>
      <name val="Calibri"/>
      <family val="2"/>
      <scheme val="minor"/>
    </font>
    <font>
      <b/>
      <sz val="12"/>
      <color rgb="FFFF0000"/>
      <name val="Calibri"/>
      <family val="2"/>
      <scheme val="minor"/>
    </font>
    <font>
      <sz val="10"/>
      <color rgb="FFFF0000"/>
      <name val="Helv"/>
    </font>
    <font>
      <sz val="10"/>
      <color theme="1"/>
      <name val="Helv"/>
    </font>
    <font>
      <u/>
      <sz val="11"/>
      <color theme="1"/>
      <name val="Calibri"/>
      <family val="2"/>
      <scheme val="minor"/>
    </font>
    <font>
      <b/>
      <sz val="14"/>
      <name val="Calibri"/>
      <family val="2"/>
      <scheme val="minor"/>
    </font>
    <font>
      <b/>
      <sz val="14"/>
      <color rgb="FFFF0000"/>
      <name val="Calibri"/>
      <family val="2"/>
      <scheme val="minor"/>
    </font>
    <font>
      <sz val="14"/>
      <color theme="1"/>
      <name val="Calibri"/>
      <family val="2"/>
      <scheme val="minor"/>
    </font>
    <font>
      <b/>
      <sz val="11"/>
      <color rgb="FF000000"/>
      <name val="Calibri"/>
      <family val="2"/>
      <scheme val="minor"/>
    </font>
    <font>
      <sz val="14"/>
      <name val="Calibri"/>
      <family val="2"/>
      <scheme val="minor"/>
    </font>
    <font>
      <sz val="10"/>
      <color rgb="FF000000"/>
      <name val="Arial"/>
      <family val="2"/>
    </font>
    <font>
      <sz val="10"/>
      <name val="Times New Roman"/>
      <family val="1"/>
      <charset val="204"/>
    </font>
    <font>
      <b/>
      <sz val="8"/>
      <color indexed="8"/>
      <name val="Calibri"/>
      <family val="2"/>
    </font>
    <font>
      <sz val="8"/>
      <color indexed="8"/>
      <name val="Calibri"/>
      <family val="2"/>
    </font>
    <font>
      <b/>
      <sz val="8"/>
      <color indexed="8"/>
      <name val="Calibri"/>
      <family val="1"/>
      <charset val="204"/>
    </font>
    <font>
      <sz val="8"/>
      <color indexed="8"/>
      <name val="Calibri"/>
      <family val="1"/>
      <charset val="204"/>
    </font>
    <font>
      <i/>
      <sz val="8"/>
      <color indexed="8"/>
      <name val="Arial"/>
      <family val="2"/>
    </font>
    <font>
      <i/>
      <sz val="8"/>
      <color indexed="8"/>
      <name val="Calibri"/>
      <family val="1"/>
      <charset val="204"/>
    </font>
    <font>
      <b/>
      <sz val="8"/>
      <color rgb="FFFF0000"/>
      <name val="Calibri"/>
      <family val="2"/>
    </font>
    <font>
      <b/>
      <sz val="8"/>
      <color rgb="FF000000"/>
      <name val="Calibri"/>
      <family val="2"/>
    </font>
    <font>
      <sz val="12"/>
      <color indexed="8"/>
      <name val="Calibri"/>
      <family val="2"/>
      <scheme val="minor"/>
    </font>
    <font>
      <sz val="12"/>
      <color rgb="FFFA7D00"/>
      <name val="Calibri"/>
      <family val="2"/>
      <scheme val="minor"/>
    </font>
    <font>
      <sz val="12"/>
      <color rgb="FF006100"/>
      <name val="Calibri"/>
      <family val="2"/>
      <scheme val="minor"/>
    </font>
    <font>
      <b/>
      <sz val="11"/>
      <color rgb="FF000066"/>
      <name val="Calibri"/>
      <family val="2"/>
      <scheme val="minor"/>
    </font>
    <font>
      <b/>
      <sz val="12"/>
      <color rgb="FF000066"/>
      <name val="Calibri"/>
      <family val="2"/>
      <scheme val="minor"/>
    </font>
    <font>
      <b/>
      <vertAlign val="superscript"/>
      <sz val="11"/>
      <color rgb="FFFFFFFF"/>
      <name val="Calibri"/>
      <family val="2"/>
      <scheme val="minor"/>
    </font>
    <font>
      <b/>
      <vertAlign val="superscript"/>
      <sz val="11"/>
      <color theme="1"/>
      <name val="Calibri"/>
      <family val="2"/>
      <scheme val="minor"/>
    </font>
    <font>
      <b/>
      <sz val="12"/>
      <color theme="1"/>
      <name val="Arial"/>
      <family val="2"/>
    </font>
    <font>
      <b/>
      <sz val="12"/>
      <color rgb="FFFA7D00"/>
      <name val="Calibri"/>
      <family val="2"/>
      <scheme val="minor"/>
    </font>
    <font>
      <b/>
      <sz val="11"/>
      <color rgb="FFFF0000"/>
      <name val="Calibri"/>
      <family val="2"/>
      <scheme val="minor"/>
    </font>
    <font>
      <b/>
      <sz val="11"/>
      <color rgb="FF008080"/>
      <name val="Calibri"/>
      <family val="2"/>
      <scheme val="minor"/>
    </font>
    <font>
      <b/>
      <sz val="11"/>
      <color rgb="FFDDDDDD"/>
      <name val="Calibri"/>
      <family val="2"/>
      <scheme val="minor"/>
    </font>
    <font>
      <b/>
      <sz val="11"/>
      <color theme="2"/>
      <name val="Calibri"/>
      <family val="2"/>
      <scheme val="minor"/>
    </font>
    <font>
      <b/>
      <sz val="10"/>
      <color theme="1"/>
      <name val="Helv"/>
    </font>
    <font>
      <sz val="11"/>
      <color theme="2" tint="-0.249977111117893"/>
      <name val="Calibri"/>
      <family val="2"/>
      <scheme val="minor"/>
    </font>
    <font>
      <b/>
      <sz val="11"/>
      <color theme="2" tint="-0.249977111117893"/>
      <name val="Calibri"/>
      <family val="2"/>
      <scheme val="minor"/>
    </font>
    <font>
      <b/>
      <sz val="11"/>
      <color theme="1" tint="0.34998626667073579"/>
      <name val="Calibri"/>
      <family val="2"/>
      <scheme val="minor"/>
    </font>
    <font>
      <sz val="11"/>
      <color rgb="FF990099"/>
      <name val="Calibri"/>
      <family val="2"/>
      <scheme val="minor"/>
    </font>
    <font>
      <b/>
      <sz val="11"/>
      <color rgb="FF990099"/>
      <name val="Calibri"/>
      <family val="2"/>
      <scheme val="minor"/>
    </font>
    <font>
      <sz val="11"/>
      <color theme="2"/>
      <name val="Calibri"/>
      <family val="2"/>
      <scheme val="minor"/>
    </font>
    <font>
      <sz val="10"/>
      <color theme="2"/>
      <name val="Helv"/>
    </font>
    <font>
      <sz val="11"/>
      <color rgb="FF008080"/>
      <name val="Calibri"/>
      <family val="2"/>
      <scheme val="minor"/>
    </font>
    <font>
      <b/>
      <sz val="13"/>
      <color rgb="FF9C0006"/>
      <name val="Calibri"/>
      <family val="2"/>
      <scheme val="minor"/>
    </font>
    <font>
      <b/>
      <sz val="11"/>
      <color rgb="FF9C0006"/>
      <name val="Calibri"/>
      <family val="2"/>
      <scheme val="minor"/>
    </font>
  </fonts>
  <fills count="38">
    <fill>
      <patternFill patternType="none"/>
    </fill>
    <fill>
      <patternFill patternType="gray125"/>
    </fill>
    <fill>
      <patternFill patternType="solid">
        <fgColor rgb="FFC6EFCE"/>
      </patternFill>
    </fill>
    <fill>
      <patternFill patternType="solid">
        <fgColor rgb="FFFFEB9C"/>
      </patternFill>
    </fill>
    <fill>
      <patternFill patternType="solid">
        <fgColor rgb="FFF2F2F2"/>
      </patternFill>
    </fill>
    <fill>
      <patternFill patternType="solid">
        <fgColor rgb="FFFFC7CE"/>
      </patternFill>
    </fill>
    <fill>
      <patternFill patternType="solid">
        <fgColor rgb="FFA5A5A5"/>
      </patternFill>
    </fill>
    <fill>
      <patternFill patternType="solid">
        <fgColor rgb="FF404040"/>
        <bgColor indexed="64"/>
      </patternFill>
    </fill>
    <fill>
      <patternFill patternType="solid">
        <fgColor rgb="FFF2F2F2"/>
        <bgColor indexed="64"/>
      </patternFill>
    </fill>
    <fill>
      <patternFill patternType="solid">
        <fgColor rgb="FFFDE9D9"/>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rgb="FFFFFFCC"/>
      </patternFill>
    </fill>
    <fill>
      <patternFill patternType="solid">
        <fgColor theme="9" tint="0.39997558519241921"/>
        <bgColor indexed="65"/>
      </patternFill>
    </fill>
    <fill>
      <patternFill patternType="solid">
        <fgColor theme="8"/>
      </patternFill>
    </fill>
    <fill>
      <patternFill patternType="solid">
        <fgColor theme="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5"/>
      </patternFill>
    </fill>
    <fill>
      <patternFill patternType="solid">
        <fgColor rgb="FFD9D9D9"/>
        <bgColor indexed="64"/>
      </patternFill>
    </fill>
    <fill>
      <patternFill patternType="solid">
        <fgColor rgb="FFF1F1F1"/>
        <bgColor indexed="64"/>
      </patternFill>
    </fill>
    <fill>
      <patternFill patternType="solid">
        <fgColor theme="9" tint="0.59999389629810485"/>
        <bgColor indexed="65"/>
      </patternFill>
    </fill>
    <fill>
      <patternFill patternType="solid">
        <fgColor theme="7" tint="0.59999389629810485"/>
        <bgColor indexed="64"/>
      </patternFill>
    </fill>
    <fill>
      <patternFill patternType="solid">
        <fgColor theme="6"/>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EAEAEA"/>
        <bgColor indexed="64"/>
      </patternFill>
    </fill>
    <fill>
      <patternFill patternType="solid">
        <fgColor rgb="FF990099"/>
        <bgColor indexed="64"/>
      </patternFill>
    </fill>
    <fill>
      <patternFill patternType="solid">
        <fgColor rgb="FF008080"/>
        <bgColor indexed="64"/>
      </patternFill>
    </fill>
    <fill>
      <patternFill patternType="solid">
        <fgColor rgb="FFFFFF00"/>
        <bgColor indexed="64"/>
      </patternFill>
    </fill>
    <fill>
      <patternFill patternType="solid">
        <fgColor rgb="FFCCCCFF"/>
        <bgColor indexed="64"/>
      </patternFill>
    </fill>
    <fill>
      <patternFill patternType="solid">
        <fgColor theme="0" tint="-4.9989318521683403E-2"/>
        <bgColor indexed="64"/>
      </patternFill>
    </fill>
    <fill>
      <patternFill patternType="solid">
        <fgColor theme="9"/>
      </patternFill>
    </fill>
    <fill>
      <patternFill patternType="solid">
        <fgColor theme="0" tint="-0.14999847407452621"/>
        <bgColor indexed="64"/>
      </patternFill>
    </fill>
  </fills>
  <borders count="126">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right/>
      <top style="thin">
        <color indexed="64"/>
      </top>
      <bottom/>
      <diagonal/>
    </border>
    <border>
      <left/>
      <right/>
      <top/>
      <bottom style="thin">
        <color rgb="FFD9D9D9"/>
      </bottom>
      <diagonal/>
    </border>
    <border>
      <left style="thin">
        <color rgb="FF7F7F7F"/>
      </left>
      <right style="thin">
        <color rgb="FF7F7F7F"/>
      </right>
      <top/>
      <bottom style="thin">
        <color rgb="FF7F7F7F"/>
      </bottom>
      <diagonal/>
    </border>
    <border>
      <left style="double">
        <color rgb="FF3F3F3F"/>
      </left>
      <right style="double">
        <color rgb="FF3F3F3F"/>
      </right>
      <top style="double">
        <color rgb="FF3F3F3F"/>
      </top>
      <bottom style="double">
        <color rgb="FF3F3F3F"/>
      </bottom>
      <diagonal/>
    </border>
    <border>
      <left/>
      <right style="medium">
        <color rgb="FFFFFFFF"/>
      </right>
      <top/>
      <bottom/>
      <diagonal/>
    </border>
    <border>
      <left/>
      <right style="medium">
        <color rgb="FFFFFFFF"/>
      </right>
      <top/>
      <bottom style="medium">
        <color rgb="FFFFFFFF"/>
      </bottom>
      <diagonal/>
    </border>
    <border>
      <left/>
      <right/>
      <top/>
      <bottom style="medium">
        <color rgb="FFFFFFFF"/>
      </bottom>
      <diagonal/>
    </border>
    <border>
      <left style="medium">
        <color rgb="FFFFFFFF"/>
      </left>
      <right/>
      <top/>
      <bottom style="medium">
        <color rgb="FFFFFFFF"/>
      </bottom>
      <diagonal/>
    </border>
    <border>
      <left/>
      <right style="thin">
        <color indexed="64"/>
      </right>
      <top/>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style="thin">
        <color rgb="FF7F7F7F"/>
      </left>
      <right style="thin">
        <color rgb="FF7F7F7F"/>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rgb="FF3F3F3F"/>
      </right>
      <top style="double">
        <color rgb="FF3F3F3F"/>
      </top>
      <bottom style="double">
        <color rgb="FF3F3F3F"/>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rgb="FFB2B2B2"/>
      </left>
      <right style="thin">
        <color indexed="64"/>
      </right>
      <top style="thin">
        <color rgb="FFB2B2B2"/>
      </top>
      <bottom style="thin">
        <color rgb="FFB2B2B2"/>
      </bottom>
      <diagonal/>
    </border>
    <border>
      <left style="thin">
        <color indexed="64"/>
      </left>
      <right style="thin">
        <color rgb="FFB2B2B2"/>
      </right>
      <top style="thin">
        <color rgb="FFB2B2B2"/>
      </top>
      <bottom style="thin">
        <color rgb="FFB2B2B2"/>
      </bottom>
      <diagonal/>
    </border>
    <border>
      <left style="thin">
        <color indexed="64"/>
      </left>
      <right style="thin">
        <color indexed="64"/>
      </right>
      <top/>
      <bottom/>
      <diagonal/>
    </border>
    <border>
      <left style="thin">
        <color rgb="FFB2B2B2"/>
      </left>
      <right/>
      <top/>
      <bottom style="thin">
        <color rgb="FFB2B2B2"/>
      </bottom>
      <diagonal/>
    </border>
    <border>
      <left/>
      <right/>
      <top/>
      <bottom style="thin">
        <color rgb="FFB2B2B2"/>
      </bottom>
      <diagonal/>
    </border>
    <border>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diagonal/>
    </border>
    <border>
      <left style="thin">
        <color rgb="FFB2B2B2"/>
      </left>
      <right style="thin">
        <color rgb="FFB2B2B2"/>
      </right>
      <top/>
      <bottom style="thin">
        <color rgb="FFB2B2B2"/>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thin">
        <color rgb="FFB2B2B2"/>
      </left>
      <right style="thin">
        <color rgb="FFB2B2B2"/>
      </right>
      <top/>
      <bottom/>
      <diagonal/>
    </border>
    <border>
      <left/>
      <right style="thin">
        <color rgb="FFB2B2B2"/>
      </right>
      <top/>
      <bottom/>
      <diagonal/>
    </border>
    <border>
      <left style="thin">
        <color indexed="64"/>
      </left>
      <right style="thin">
        <color rgb="FFB2B2B2"/>
      </right>
      <top style="thin">
        <color rgb="FFB2B2B2"/>
      </top>
      <bottom/>
      <diagonal/>
    </border>
    <border>
      <left style="thin">
        <color indexed="64"/>
      </left>
      <right style="thin">
        <color rgb="FFB2B2B2"/>
      </right>
      <top/>
      <bottom/>
      <diagonal/>
    </border>
    <border>
      <left style="thin">
        <color rgb="FFB2B2B2"/>
      </left>
      <right style="thin">
        <color rgb="FFB2B2B2"/>
      </right>
      <top style="thin">
        <color indexed="64"/>
      </top>
      <bottom style="thin">
        <color indexed="64"/>
      </bottom>
      <diagonal/>
    </border>
    <border>
      <left style="thin">
        <color rgb="FFB2B2B2"/>
      </left>
      <right style="thin">
        <color rgb="FFB2B2B2"/>
      </right>
      <top style="thin">
        <color indexed="64"/>
      </top>
      <bottom/>
      <diagonal/>
    </border>
    <border>
      <left/>
      <right style="thin">
        <color rgb="FFB2B2B2"/>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rgb="FFB2B2B2"/>
      </top>
      <bottom/>
      <diagonal/>
    </border>
    <border>
      <left/>
      <right style="thin">
        <color rgb="FFB2B2B2"/>
      </right>
      <top style="thin">
        <color rgb="FFB2B2B2"/>
      </top>
      <bottom style="thin">
        <color rgb="FFB2B2B2"/>
      </bottom>
      <diagonal/>
    </border>
    <border>
      <left style="thin">
        <color indexed="64"/>
      </left>
      <right/>
      <top/>
      <bottom style="thin">
        <color rgb="FFB2B2B2"/>
      </bottom>
      <diagonal/>
    </border>
    <border>
      <left/>
      <right style="thin">
        <color indexed="64"/>
      </right>
      <top/>
      <bottom style="thin">
        <color rgb="FFB2B2B2"/>
      </bottom>
      <diagonal/>
    </border>
    <border>
      <left style="medium">
        <color indexed="64"/>
      </left>
      <right style="thin">
        <color rgb="FF000000"/>
      </right>
      <top/>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B2B2B2"/>
      </left>
      <right/>
      <top style="thin">
        <color rgb="FFB2B2B2"/>
      </top>
      <bottom style="thin">
        <color rgb="FFB2B2B2"/>
      </bottom>
      <diagonal/>
    </border>
    <border>
      <left/>
      <right style="thin">
        <color indexed="64"/>
      </right>
      <top style="thin">
        <color rgb="FFB2B2B2"/>
      </top>
      <bottom style="thin">
        <color rgb="FFB2B2B2"/>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double">
        <color rgb="FF3F3F3F"/>
      </left>
      <right style="double">
        <color rgb="FF3F3F3F"/>
      </right>
      <top style="thin">
        <color indexed="64"/>
      </top>
      <bottom style="thin">
        <color indexed="64"/>
      </bottom>
      <diagonal/>
    </border>
    <border>
      <left style="double">
        <color rgb="FF3F3F3F"/>
      </left>
      <right/>
      <top style="thin">
        <color indexed="64"/>
      </top>
      <bottom style="thin">
        <color indexed="64"/>
      </bottom>
      <diagonal/>
    </border>
    <border>
      <left/>
      <right/>
      <top style="thin">
        <color rgb="FFB2B2B2"/>
      </top>
      <bottom style="thin">
        <color rgb="FFB2B2B2"/>
      </bottom>
      <diagonal/>
    </border>
    <border>
      <left/>
      <right style="double">
        <color rgb="FF3F3F3F"/>
      </right>
      <top style="thin">
        <color indexed="64"/>
      </top>
      <bottom style="thin">
        <color indexed="64"/>
      </bottom>
      <diagonal/>
    </border>
    <border>
      <left style="medium">
        <color indexed="64"/>
      </left>
      <right style="thin">
        <color rgb="FF7F7F7F"/>
      </right>
      <top/>
      <bottom/>
      <diagonal/>
    </border>
    <border>
      <left style="medium">
        <color indexed="64"/>
      </left>
      <right style="thin">
        <color rgb="FF7F7F7F"/>
      </right>
      <top/>
      <bottom style="thin">
        <color rgb="FF7F7F7F"/>
      </bottom>
      <diagonal/>
    </border>
    <border>
      <left style="medium">
        <color indexed="64"/>
      </left>
      <right style="thin">
        <color rgb="FF7F7F7F"/>
      </right>
      <top style="thin">
        <color rgb="FF7F7F7F"/>
      </top>
      <bottom/>
      <diagonal/>
    </border>
    <border>
      <left style="thin">
        <color rgb="FF7F7F7F"/>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medium">
        <color indexed="64"/>
      </left>
      <right style="thin">
        <color rgb="FF7F7F7F"/>
      </right>
      <top style="thin">
        <color rgb="FF000000"/>
      </top>
      <bottom/>
      <diagonal/>
    </border>
    <border>
      <left style="medium">
        <color indexed="64"/>
      </left>
      <right style="thin">
        <color rgb="FF7F7F7F"/>
      </right>
      <top/>
      <bottom style="thin">
        <color rgb="FF000000"/>
      </bottom>
      <diagonal/>
    </border>
    <border>
      <left style="medium">
        <color indexed="64"/>
      </left>
      <right style="thin">
        <color rgb="FF7F7F7F"/>
      </right>
      <top style="medium">
        <color indexed="64"/>
      </top>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thin">
        <color rgb="FF7F7F7F"/>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top style="medium">
        <color rgb="FFFFFFFF"/>
      </top>
      <bottom/>
      <diagonal/>
    </border>
    <border>
      <left style="medium">
        <color rgb="FFFFFFFF"/>
      </left>
      <right/>
      <top/>
      <bottom/>
      <diagonal/>
    </border>
    <border>
      <left/>
      <right/>
      <top/>
      <bottom style="thin">
        <color rgb="FF7F7F7F"/>
      </bottom>
      <diagonal/>
    </border>
    <border>
      <left style="medium">
        <color indexed="64"/>
      </left>
      <right/>
      <top style="thin">
        <color indexed="64"/>
      </top>
      <bottom style="double">
        <color indexed="64"/>
      </bottom>
      <diagonal/>
    </border>
    <border>
      <left style="medium">
        <color indexed="64"/>
      </left>
      <right/>
      <top/>
      <bottom style="thin">
        <color rgb="FFD9D9D9"/>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s>
  <cellStyleXfs count="40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6" fillId="0" borderId="0" applyNumberFormat="0" applyFill="0" applyBorder="0" applyAlignment="0" applyProtection="0"/>
    <xf numFmtId="0" fontId="1" fillId="0" borderId="0"/>
    <xf numFmtId="0" fontId="18" fillId="5" borderId="0" applyNumberFormat="0" applyBorder="0" applyAlignment="0" applyProtection="0"/>
    <xf numFmtId="0" fontId="20" fillId="6" borderId="6" applyNumberFormat="0" applyAlignment="0" applyProtection="0"/>
    <xf numFmtId="167" fontId="29" fillId="0" borderId="0"/>
    <xf numFmtId="43" fontId="3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0"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167"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 fillId="0" borderId="0" applyNumberFormat="0" applyFill="0" applyBorder="0" applyAlignment="0" applyProtection="0"/>
    <xf numFmtId="0" fontId="47" fillId="0" borderId="0"/>
    <xf numFmtId="0" fontId="48"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30" fillId="0" borderId="0"/>
    <xf numFmtId="0" fontId="1" fillId="0" borderId="0"/>
    <xf numFmtId="0" fontId="1" fillId="0" borderId="0"/>
    <xf numFmtId="0" fontId="49" fillId="0" borderId="0" applyNumberFormat="0" applyFill="0" applyBorder="0" applyAlignment="0" applyProtection="0">
      <alignment vertical="top"/>
      <protection locked="0"/>
    </xf>
    <xf numFmtId="0" fontId="1" fillId="0" borderId="0"/>
    <xf numFmtId="0" fontId="30" fillId="0" borderId="0"/>
    <xf numFmtId="43" fontId="30" fillId="0" borderId="0" applyFont="0" applyFill="0" applyBorder="0" applyAlignment="0" applyProtection="0"/>
    <xf numFmtId="0" fontId="50" fillId="0" borderId="0" applyNumberFormat="0" applyFill="0" applyBorder="0" applyAlignment="0" applyProtection="0">
      <alignment vertical="top"/>
      <protection locked="0"/>
    </xf>
    <xf numFmtId="0" fontId="30" fillId="0" borderId="0"/>
    <xf numFmtId="0" fontId="30" fillId="0" borderId="0"/>
    <xf numFmtId="0" fontId="6" fillId="0" borderId="0" applyNumberFormat="0" applyFill="0" applyBorder="0" applyAlignment="0" applyProtection="0"/>
    <xf numFmtId="0" fontId="30" fillId="0" borderId="0"/>
    <xf numFmtId="43" fontId="1" fillId="0" borderId="0" applyFont="0" applyFill="0" applyBorder="0" applyAlignment="0" applyProtection="0"/>
    <xf numFmtId="43" fontId="1"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ill="0" applyBorder="0" applyAlignment="0" applyProtection="0">
      <alignment vertical="top"/>
      <protection locked="0"/>
    </xf>
    <xf numFmtId="0" fontId="1" fillId="0" borderId="0"/>
    <xf numFmtId="0" fontId="30" fillId="0" borderId="0"/>
    <xf numFmtId="0" fontId="1" fillId="13" borderId="25" applyNumberFormat="0" applyFont="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0" fillId="0" borderId="0" applyFont="0" applyFill="0" applyBorder="0" applyAlignment="0" applyProtection="0"/>
    <xf numFmtId="0" fontId="1"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1"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0" fontId="51" fillId="0" borderId="0"/>
    <xf numFmtId="9" fontId="51"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25" applyNumberFormat="0" applyFont="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0" fontId="52" fillId="0" borderId="0"/>
    <xf numFmtId="0" fontId="30"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25" applyNumberFormat="0" applyFont="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0" fillId="0" borderId="0" applyFont="0" applyFill="0" applyBorder="0" applyAlignment="0" applyProtection="0"/>
    <xf numFmtId="0" fontId="1"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1"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25" applyNumberFormat="0" applyFont="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0" fontId="1" fillId="0" borderId="0"/>
    <xf numFmtId="43" fontId="30" fillId="0" borderId="0" applyFont="0" applyFill="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25" applyNumberFormat="0" applyFont="0" applyAlignment="0" applyProtection="0"/>
    <xf numFmtId="0" fontId="1" fillId="21" borderId="0" applyNumberFormat="0" applyBorder="0" applyAlignment="0" applyProtection="0"/>
    <xf numFmtId="0" fontId="1" fillId="24" borderId="0" applyNumberFormat="0" applyBorder="0" applyAlignment="0" applyProtection="0"/>
    <xf numFmtId="0" fontId="1" fillId="14" borderId="0" applyNumberFormat="0" applyBorder="0" applyAlignment="0" applyProtection="0"/>
    <xf numFmtId="0" fontId="14" fillId="36" borderId="0" applyNumberFormat="0" applyBorder="0" applyAlignment="0" applyProtection="0"/>
  </cellStyleXfs>
  <cellXfs count="1955">
    <xf numFmtId="0" fontId="0" fillId="0" borderId="0" xfId="0"/>
    <xf numFmtId="0" fontId="7" fillId="0" borderId="0" xfId="0" applyFont="1" applyAlignment="1">
      <alignment horizontal="left"/>
    </xf>
    <xf numFmtId="164" fontId="8" fillId="0" borderId="0" xfId="1" applyNumberFormat="1" applyFont="1"/>
    <xf numFmtId="164" fontId="9" fillId="0" borderId="0" xfId="1" applyNumberFormat="1" applyFont="1"/>
    <xf numFmtId="0" fontId="5" fillId="0" borderId="0" xfId="0" applyFont="1"/>
    <xf numFmtId="0" fontId="11" fillId="0" borderId="0" xfId="0" applyFont="1"/>
    <xf numFmtId="165" fontId="0" fillId="0" borderId="0" xfId="0" applyNumberFormat="1"/>
    <xf numFmtId="3" fontId="0" fillId="0" borderId="0" xfId="0" applyNumberFormat="1"/>
    <xf numFmtId="9" fontId="0" fillId="0" borderId="0" xfId="2" applyFont="1"/>
    <xf numFmtId="0" fontId="4" fillId="4" borderId="1" xfId="5"/>
    <xf numFmtId="0" fontId="12" fillId="0" borderId="0" xfId="0" applyFont="1" applyAlignment="1">
      <alignment horizontal="right"/>
    </xf>
    <xf numFmtId="17" fontId="12" fillId="0" borderId="0" xfId="0" quotePrefix="1" applyNumberFormat="1" applyFont="1" applyAlignment="1">
      <alignment horizontal="right"/>
    </xf>
    <xf numFmtId="0" fontId="12" fillId="0" borderId="4" xfId="0" applyFont="1" applyBorder="1" applyAlignment="1">
      <alignment horizontal="right"/>
    </xf>
    <xf numFmtId="0" fontId="6" fillId="0" borderId="0" xfId="6"/>
    <xf numFmtId="10" fontId="0" fillId="0" borderId="0" xfId="2" applyNumberFormat="1" applyFont="1"/>
    <xf numFmtId="0" fontId="0" fillId="0" borderId="0" xfId="0" applyAlignment="1">
      <alignment wrapText="1"/>
    </xf>
    <xf numFmtId="0" fontId="19" fillId="0" borderId="0" xfId="0" applyFont="1"/>
    <xf numFmtId="0" fontId="1" fillId="0" borderId="0" xfId="0" applyFont="1" applyAlignment="1">
      <alignment vertical="center"/>
    </xf>
    <xf numFmtId="0" fontId="22" fillId="7" borderId="0" xfId="0" applyFont="1" applyFill="1" applyAlignment="1">
      <alignment horizontal="center" vertical="center" wrapText="1"/>
    </xf>
    <xf numFmtId="0" fontId="22" fillId="7" borderId="7" xfId="0" applyFont="1" applyFill="1" applyBorder="1" applyAlignment="1">
      <alignment horizontal="center" vertical="center" wrapText="1"/>
    </xf>
    <xf numFmtId="0" fontId="24" fillId="0" borderId="0" xfId="0" applyFont="1" applyAlignment="1">
      <alignment horizontal="left" vertical="center" indent="5"/>
    </xf>
    <xf numFmtId="164" fontId="0" fillId="0" borderId="0" xfId="1" applyNumberFormat="1" applyFont="1" applyBorder="1"/>
    <xf numFmtId="0" fontId="6" fillId="0" borderId="0" xfId="6" applyFill="1"/>
    <xf numFmtId="0" fontId="0" fillId="0" borderId="0" xfId="0" applyAlignment="1">
      <alignment horizontal="left"/>
    </xf>
    <xf numFmtId="0" fontId="15" fillId="0" borderId="0" xfId="0" applyFont="1"/>
    <xf numFmtId="2" fontId="0" fillId="0" borderId="0" xfId="0" applyNumberFormat="1"/>
    <xf numFmtId="0" fontId="0" fillId="0" borderId="14" xfId="0" applyBorder="1" applyAlignment="1">
      <alignment horizontal="left"/>
    </xf>
    <xf numFmtId="165" fontId="0" fillId="0" borderId="14" xfId="0" applyNumberFormat="1" applyBorder="1"/>
    <xf numFmtId="0" fontId="25" fillId="0" borderId="0" xfId="0" applyFont="1" applyAlignment="1">
      <alignment horizontal="left" vertical="top"/>
    </xf>
    <xf numFmtId="0" fontId="31" fillId="0" borderId="0" xfId="0" quotePrefix="1" applyFont="1" applyAlignment="1">
      <alignment horizontal="right"/>
    </xf>
    <xf numFmtId="9" fontId="19" fillId="0" borderId="0" xfId="0" applyNumberFormat="1" applyFont="1"/>
    <xf numFmtId="2" fontId="19" fillId="0" borderId="0" xfId="0" applyNumberFormat="1" applyFont="1"/>
    <xf numFmtId="17" fontId="31" fillId="0" borderId="0" xfId="0" quotePrefix="1" applyNumberFormat="1" applyFont="1" applyAlignment="1">
      <alignment horizontal="right"/>
    </xf>
    <xf numFmtId="0" fontId="31" fillId="0" borderId="0" xfId="0" applyFont="1" applyAlignment="1">
      <alignment horizontal="right"/>
    </xf>
    <xf numFmtId="167" fontId="29" fillId="0" borderId="0" xfId="10"/>
    <xf numFmtId="167" fontId="32" fillId="0" borderId="0" xfId="10" applyFont="1"/>
    <xf numFmtId="167" fontId="33" fillId="0" borderId="0" xfId="10" applyFont="1"/>
    <xf numFmtId="0" fontId="34" fillId="0" borderId="0" xfId="0" applyFont="1" applyAlignment="1">
      <alignment horizontal="left"/>
    </xf>
    <xf numFmtId="167" fontId="35" fillId="0" borderId="0" xfId="10" applyFont="1"/>
    <xf numFmtId="10" fontId="34" fillId="0" borderId="0" xfId="0" applyNumberFormat="1" applyFont="1" applyAlignment="1">
      <alignment horizontal="center"/>
    </xf>
    <xf numFmtId="0" fontId="34" fillId="0" borderId="0" xfId="0" applyFont="1" applyAlignment="1">
      <alignment horizontal="center"/>
    </xf>
    <xf numFmtId="0" fontId="36" fillId="0" borderId="0" xfId="0" applyFont="1" applyAlignment="1">
      <alignment horizontal="left" indent="1"/>
    </xf>
    <xf numFmtId="3" fontId="36" fillId="0" borderId="0" xfId="0" applyNumberFormat="1" applyFont="1"/>
    <xf numFmtId="43" fontId="36" fillId="0" borderId="0" xfId="1" applyFont="1" applyFill="1" applyBorder="1"/>
    <xf numFmtId="0" fontId="36" fillId="0" borderId="0" xfId="0" applyFont="1"/>
    <xf numFmtId="10" fontId="36" fillId="0" borderId="0" xfId="0" applyNumberFormat="1" applyFont="1"/>
    <xf numFmtId="0" fontId="34" fillId="0" borderId="0" xfId="0" applyFont="1"/>
    <xf numFmtId="0" fontId="34" fillId="0" borderId="0" xfId="2" applyNumberFormat="1" applyFont="1" applyFill="1" applyBorder="1" applyAlignment="1">
      <alignment horizontal="center"/>
    </xf>
    <xf numFmtId="167" fontId="35" fillId="0" borderId="0" xfId="10" applyFont="1" applyAlignment="1">
      <alignment horizontal="left" indent="1"/>
    </xf>
    <xf numFmtId="0" fontId="35" fillId="0" borderId="0" xfId="8" applyFont="1" applyFill="1" applyBorder="1" applyAlignment="1">
      <alignment horizontal="left" indent="1"/>
    </xf>
    <xf numFmtId="10" fontId="33" fillId="0" borderId="0" xfId="8" applyNumberFormat="1" applyFont="1" applyFill="1" applyBorder="1"/>
    <xf numFmtId="0" fontId="38" fillId="0" borderId="0" xfId="8" applyFont="1" applyFill="1" applyBorder="1"/>
    <xf numFmtId="0" fontId="39" fillId="0" borderId="0" xfId="0" applyFont="1" applyAlignment="1">
      <alignment horizontal="center"/>
    </xf>
    <xf numFmtId="0" fontId="26" fillId="0" borderId="0" xfId="0" applyFont="1" applyAlignment="1">
      <alignment horizontal="center" wrapText="1"/>
    </xf>
    <xf numFmtId="167" fontId="33" fillId="0" borderId="19" xfId="10" applyFont="1" applyBorder="1"/>
    <xf numFmtId="167" fontId="33" fillId="0" borderId="19" xfId="10" applyFont="1" applyBorder="1" applyAlignment="1">
      <alignment horizontal="center"/>
    </xf>
    <xf numFmtId="0" fontId="0" fillId="0" borderId="20" xfId="0" applyBorder="1"/>
    <xf numFmtId="0" fontId="40" fillId="2" borderId="0" xfId="3" applyFont="1" applyBorder="1" applyAlignment="1"/>
    <xf numFmtId="0" fontId="40" fillId="2" borderId="0" xfId="3" applyFont="1" applyBorder="1"/>
    <xf numFmtId="0" fontId="40" fillId="2" borderId="0" xfId="3" applyFont="1" applyBorder="1" applyAlignment="1">
      <alignment horizontal="left"/>
    </xf>
    <xf numFmtId="0" fontId="34" fillId="11" borderId="0" xfId="13" applyFont="1" applyBorder="1"/>
    <xf numFmtId="164" fontId="0" fillId="0" borderId="0" xfId="1" applyNumberFormat="1" applyFont="1" applyFill="1" applyBorder="1"/>
    <xf numFmtId="1" fontId="0" fillId="0" borderId="0" xfId="0" applyNumberFormat="1"/>
    <xf numFmtId="1" fontId="0" fillId="0" borderId="16" xfId="0" applyNumberFormat="1" applyBorder="1"/>
    <xf numFmtId="2" fontId="1" fillId="10" borderId="0" xfId="12" applyNumberFormat="1" applyBorder="1"/>
    <xf numFmtId="43" fontId="1" fillId="10" borderId="0" xfId="12" applyNumberFormat="1" applyBorder="1"/>
    <xf numFmtId="43" fontId="1" fillId="10" borderId="16" xfId="12" applyNumberFormat="1" applyBorder="1"/>
    <xf numFmtId="0" fontId="5" fillId="0" borderId="0" xfId="0" applyFont="1" applyAlignment="1">
      <alignment horizontal="left" indent="4"/>
    </xf>
    <xf numFmtId="0" fontId="5" fillId="0" borderId="11" xfId="0" applyFont="1" applyBorder="1"/>
    <xf numFmtId="43" fontId="1" fillId="10" borderId="19" xfId="12" applyNumberFormat="1" applyBorder="1"/>
    <xf numFmtId="0" fontId="41" fillId="0" borderId="0" xfId="0" applyFont="1" applyAlignment="1">
      <alignment horizontal="center"/>
    </xf>
    <xf numFmtId="0" fontId="42" fillId="0" borderId="0" xfId="0" applyFont="1"/>
    <xf numFmtId="43" fontId="0" fillId="0" borderId="0" xfId="0" applyNumberFormat="1"/>
    <xf numFmtId="0" fontId="43" fillId="0" borderId="18" xfId="0" applyFont="1" applyBorder="1"/>
    <xf numFmtId="9" fontId="5" fillId="0" borderId="20" xfId="0" applyNumberFormat="1" applyFont="1" applyBorder="1" applyAlignment="1">
      <alignment horizontal="center"/>
    </xf>
    <xf numFmtId="9" fontId="0" fillId="0" borderId="20" xfId="0" applyNumberFormat="1" applyBorder="1" applyAlignment="1">
      <alignment horizontal="center"/>
    </xf>
    <xf numFmtId="9" fontId="0" fillId="0" borderId="20" xfId="2" applyFont="1" applyBorder="1" applyAlignment="1">
      <alignment horizontal="center"/>
    </xf>
    <xf numFmtId="9" fontId="5" fillId="0" borderId="20" xfId="0" applyNumberFormat="1" applyFont="1" applyBorder="1" applyAlignment="1">
      <alignment horizontal="center" wrapText="1"/>
    </xf>
    <xf numFmtId="166" fontId="0" fillId="0" borderId="20" xfId="2" applyNumberFormat="1" applyFont="1" applyBorder="1" applyAlignment="1">
      <alignment horizontal="center"/>
    </xf>
    <xf numFmtId="0" fontId="0" fillId="0" borderId="0" xfId="0" applyAlignment="1">
      <alignment horizontal="right"/>
    </xf>
    <xf numFmtId="0" fontId="5" fillId="12" borderId="0" xfId="14" applyFont="1"/>
    <xf numFmtId="0" fontId="27" fillId="2" borderId="2" xfId="3" applyFont="1" applyBorder="1" applyAlignment="1">
      <alignment horizontal="right"/>
    </xf>
    <xf numFmtId="10" fontId="0" fillId="0" borderId="20" xfId="0" applyNumberFormat="1" applyBorder="1"/>
    <xf numFmtId="0" fontId="5" fillId="0" borderId="20" xfId="0" applyFont="1" applyBorder="1"/>
    <xf numFmtId="0" fontId="0" fillId="0" borderId="20" xfId="0" applyBorder="1" applyAlignment="1">
      <alignment horizontal="right"/>
    </xf>
    <xf numFmtId="0" fontId="1" fillId="12" borderId="0" xfId="14" applyBorder="1"/>
    <xf numFmtId="0" fontId="34" fillId="12" borderId="0" xfId="14" applyFont="1" applyBorder="1"/>
    <xf numFmtId="0" fontId="12" fillId="0" borderId="26" xfId="0" applyFont="1" applyBorder="1" applyAlignment="1">
      <alignment horizontal="right"/>
    </xf>
    <xf numFmtId="9" fontId="0" fillId="0" borderId="26" xfId="2" applyFont="1" applyBorder="1"/>
    <xf numFmtId="0" fontId="0" fillId="0" borderId="26" xfId="0" applyBorder="1"/>
    <xf numFmtId="0" fontId="12" fillId="0" borderId="26" xfId="0" applyFont="1" applyBorder="1"/>
    <xf numFmtId="0" fontId="13" fillId="0" borderId="26" xfId="0" applyFont="1" applyBorder="1"/>
    <xf numFmtId="9" fontId="0" fillId="0" borderId="0" xfId="0" applyNumberFormat="1"/>
    <xf numFmtId="0" fontId="31" fillId="0" borderId="19" xfId="0" applyFont="1" applyBorder="1" applyAlignment="1">
      <alignment horizontal="right"/>
    </xf>
    <xf numFmtId="0" fontId="42" fillId="0" borderId="19" xfId="0" applyFont="1" applyBorder="1"/>
    <xf numFmtId="9" fontId="0" fillId="0" borderId="19" xfId="0" applyNumberFormat="1" applyBorder="1"/>
    <xf numFmtId="9" fontId="19" fillId="0" borderId="19" xfId="0" applyNumberFormat="1" applyFont="1" applyBorder="1"/>
    <xf numFmtId="0" fontId="0" fillId="0" borderId="19" xfId="0" applyBorder="1"/>
    <xf numFmtId="0" fontId="19" fillId="0" borderId="19" xfId="0" applyFont="1" applyBorder="1"/>
    <xf numFmtId="2" fontId="19" fillId="0" borderId="19" xfId="0" applyNumberFormat="1" applyFont="1" applyBorder="1"/>
    <xf numFmtId="43" fontId="1" fillId="10" borderId="19" xfId="12" applyNumberFormat="1" applyBorder="1" applyAlignment="1">
      <alignment horizontal="right" indent="2"/>
    </xf>
    <xf numFmtId="0" fontId="5" fillId="10" borderId="0" xfId="12" applyFont="1" applyBorder="1"/>
    <xf numFmtId="0" fontId="5" fillId="10" borderId="0" xfId="12" applyFont="1" applyBorder="1" applyAlignment="1">
      <alignment horizontal="center" wrapText="1"/>
    </xf>
    <xf numFmtId="0" fontId="5" fillId="10" borderId="0" xfId="12" applyFont="1" applyBorder="1" applyAlignment="1">
      <alignment wrapText="1"/>
    </xf>
    <xf numFmtId="0" fontId="5" fillId="0" borderId="0" xfId="0" applyFont="1" applyAlignment="1">
      <alignment wrapText="1"/>
    </xf>
    <xf numFmtId="2" fontId="0" fillId="0" borderId="11" xfId="0" applyNumberFormat="1" applyBorder="1"/>
    <xf numFmtId="165" fontId="0" fillId="0" borderId="11" xfId="0" applyNumberFormat="1" applyBorder="1"/>
    <xf numFmtId="164" fontId="4" fillId="4" borderId="1" xfId="5" applyNumberFormat="1"/>
    <xf numFmtId="0" fontId="4" fillId="4" borderId="20" xfId="5" applyBorder="1"/>
    <xf numFmtId="0" fontId="4" fillId="4" borderId="20" xfId="5" applyBorder="1" applyAlignment="1">
      <alignment horizontal="center"/>
    </xf>
    <xf numFmtId="0" fontId="5" fillId="10" borderId="16" xfId="12" applyFont="1" applyBorder="1"/>
    <xf numFmtId="2" fontId="1" fillId="10" borderId="16" xfId="12" applyNumberFormat="1" applyBorder="1"/>
    <xf numFmtId="0" fontId="34" fillId="0" borderId="0" xfId="13" applyFont="1" applyFill="1" applyBorder="1"/>
    <xf numFmtId="0" fontId="5" fillId="10" borderId="24" xfId="12" applyFont="1" applyBorder="1"/>
    <xf numFmtId="2" fontId="5" fillId="10" borderId="17" xfId="12" applyNumberFormat="1" applyFont="1" applyBorder="1"/>
    <xf numFmtId="43" fontId="5" fillId="10" borderId="17" xfId="12" applyNumberFormat="1" applyFont="1" applyBorder="1"/>
    <xf numFmtId="0" fontId="26" fillId="0" borderId="0" xfId="0" applyFont="1"/>
    <xf numFmtId="43" fontId="20" fillId="0" borderId="0" xfId="11" applyFont="1" applyFill="1" applyBorder="1" applyAlignment="1">
      <alignment horizontal="right"/>
    </xf>
    <xf numFmtId="43" fontId="20" fillId="0" borderId="0" xfId="11" applyFont="1" applyFill="1" applyBorder="1"/>
    <xf numFmtId="0" fontId="5" fillId="16" borderId="21" xfId="0" applyFont="1" applyFill="1" applyBorder="1"/>
    <xf numFmtId="167" fontId="53" fillId="0" borderId="0" xfId="10" applyFont="1"/>
    <xf numFmtId="10" fontId="54" fillId="0" borderId="0" xfId="8" applyNumberFormat="1" applyFont="1" applyFill="1" applyBorder="1"/>
    <xf numFmtId="0" fontId="54" fillId="0" borderId="0" xfId="8" applyFont="1" applyFill="1" applyBorder="1"/>
    <xf numFmtId="167" fontId="55" fillId="0" borderId="0" xfId="10" applyFont="1"/>
    <xf numFmtId="0" fontId="53" fillId="0" borderId="0" xfId="8" applyFont="1" applyFill="1" applyBorder="1" applyAlignment="1">
      <alignment horizontal="left" indent="1"/>
    </xf>
    <xf numFmtId="1" fontId="53" fillId="0" borderId="0" xfId="10" applyNumberFormat="1" applyFont="1"/>
    <xf numFmtId="0" fontId="4" fillId="0" borderId="0" xfId="5" applyFill="1" applyBorder="1"/>
    <xf numFmtId="2" fontId="5" fillId="10" borderId="0" xfId="12" applyNumberFormat="1" applyFont="1" applyBorder="1"/>
    <xf numFmtId="43" fontId="5" fillId="10" borderId="0" xfId="12" applyNumberFormat="1" applyFont="1" applyBorder="1"/>
    <xf numFmtId="9" fontId="5" fillId="0" borderId="0" xfId="0" applyNumberFormat="1" applyFont="1" applyAlignment="1">
      <alignment horizontal="center"/>
    </xf>
    <xf numFmtId="10" fontId="5" fillId="0" borderId="0" xfId="2" applyNumberFormat="1" applyFont="1" applyFill="1" applyBorder="1" applyAlignment="1">
      <alignment horizontal="center"/>
    </xf>
    <xf numFmtId="167" fontId="36" fillId="0" borderId="0" xfId="10" applyFont="1"/>
    <xf numFmtId="2" fontId="5" fillId="10" borderId="11" xfId="12" applyNumberFormat="1" applyFont="1" applyBorder="1"/>
    <xf numFmtId="0" fontId="5" fillId="0" borderId="16" xfId="0" applyFont="1" applyBorder="1" applyAlignment="1">
      <alignment horizontal="center"/>
    </xf>
    <xf numFmtId="0" fontId="5" fillId="10" borderId="0" xfId="12" applyFont="1" applyBorder="1" applyAlignment="1">
      <alignment horizontal="center"/>
    </xf>
    <xf numFmtId="0" fontId="34" fillId="0" borderId="2" xfId="0" applyFont="1" applyBorder="1"/>
    <xf numFmtId="167" fontId="35" fillId="0" borderId="2" xfId="10" applyFont="1" applyBorder="1"/>
    <xf numFmtId="10" fontId="34" fillId="0" borderId="2" xfId="0" applyNumberFormat="1" applyFont="1" applyBorder="1" applyAlignment="1">
      <alignment horizontal="center"/>
    </xf>
    <xf numFmtId="167" fontId="33" fillId="0" borderId="2" xfId="10" applyFont="1" applyBorder="1"/>
    <xf numFmtId="167" fontId="37" fillId="0" borderId="2" xfId="10" applyFont="1" applyBorder="1" applyAlignment="1">
      <alignment horizontal="right"/>
    </xf>
    <xf numFmtId="167" fontId="33" fillId="0" borderId="2" xfId="10" applyFont="1" applyBorder="1" applyAlignment="1">
      <alignment horizontal="center"/>
    </xf>
    <xf numFmtId="166" fontId="0" fillId="0" borderId="0" xfId="2" applyNumberFormat="1" applyFont="1" applyBorder="1" applyAlignment="1">
      <alignment horizontal="center"/>
    </xf>
    <xf numFmtId="166" fontId="0" fillId="0" borderId="0" xfId="2" applyNumberFormat="1" applyFont="1" applyAlignment="1">
      <alignment horizontal="center"/>
    </xf>
    <xf numFmtId="0" fontId="20" fillId="6" borderId="6" xfId="9"/>
    <xf numFmtId="165" fontId="20" fillId="6" borderId="6" xfId="9" applyNumberFormat="1"/>
    <xf numFmtId="0" fontId="5" fillId="0" borderId="0" xfId="0" applyFont="1" applyAlignment="1">
      <alignment horizontal="right"/>
    </xf>
    <xf numFmtId="10" fontId="36" fillId="0" borderId="0" xfId="8" applyNumberFormat="1" applyFont="1" applyFill="1" applyBorder="1"/>
    <xf numFmtId="10" fontId="36" fillId="0" borderId="0" xfId="2" applyNumberFormat="1" applyFont="1" applyFill="1" applyBorder="1"/>
    <xf numFmtId="10" fontId="36" fillId="0" borderId="0" xfId="2" applyNumberFormat="1" applyFont="1" applyBorder="1"/>
    <xf numFmtId="167" fontId="36" fillId="0" borderId="0" xfId="10" applyFont="1" applyAlignment="1">
      <alignment horizontal="right"/>
    </xf>
    <xf numFmtId="167" fontId="36" fillId="0" borderId="0" xfId="10" quotePrefix="1" applyFont="1" applyAlignment="1">
      <alignment horizontal="right"/>
    </xf>
    <xf numFmtId="166" fontId="53" fillId="0" borderId="0" xfId="2" applyNumberFormat="1" applyFont="1"/>
    <xf numFmtId="0" fontId="15" fillId="0" borderId="28" xfId="0" applyFont="1" applyBorder="1" applyAlignment="1">
      <alignment horizontal="center"/>
    </xf>
    <xf numFmtId="10" fontId="0" fillId="0" borderId="20" xfId="2" applyNumberFormat="1" applyFont="1" applyBorder="1" applyAlignment="1">
      <alignment horizontal="center"/>
    </xf>
    <xf numFmtId="167" fontId="56" fillId="0" borderId="0" xfId="10" applyFont="1"/>
    <xf numFmtId="166" fontId="36" fillId="0" borderId="0" xfId="2" applyNumberFormat="1" applyFont="1"/>
    <xf numFmtId="0" fontId="36" fillId="0" borderId="0" xfId="8" applyFont="1" applyFill="1" applyBorder="1" applyAlignment="1">
      <alignment horizontal="left" indent="1"/>
    </xf>
    <xf numFmtId="1" fontId="36" fillId="0" borderId="0" xfId="10" applyNumberFormat="1" applyFont="1"/>
    <xf numFmtId="10" fontId="35" fillId="0" borderId="0" xfId="2" applyNumberFormat="1" applyFont="1"/>
    <xf numFmtId="0" fontId="0" fillId="0" borderId="11" xfId="0" applyBorder="1"/>
    <xf numFmtId="0" fontId="1" fillId="17" borderId="0" xfId="395" applyBorder="1"/>
    <xf numFmtId="43" fontId="0" fillId="0" borderId="0" xfId="1" applyFont="1" applyFill="1" applyBorder="1"/>
    <xf numFmtId="0" fontId="36" fillId="0" borderId="0" xfId="8" applyFont="1" applyFill="1" applyBorder="1" applyAlignment="1">
      <alignment horizontal="right" indent="1"/>
    </xf>
    <xf numFmtId="0" fontId="19" fillId="0" borderId="20" xfId="4" applyFont="1" applyFill="1" applyBorder="1" applyAlignment="1">
      <alignment horizontal="center"/>
    </xf>
    <xf numFmtId="10" fontId="19" fillId="17" borderId="0" xfId="395" applyNumberFormat="1" applyFont="1" applyBorder="1"/>
    <xf numFmtId="1" fontId="19" fillId="17" borderId="0" xfId="395" applyNumberFormat="1" applyFont="1" applyBorder="1"/>
    <xf numFmtId="43" fontId="19" fillId="17" borderId="11" xfId="395" applyNumberFormat="1" applyFont="1" applyBorder="1"/>
    <xf numFmtId="1" fontId="20" fillId="6" borderId="6" xfId="9" applyNumberFormat="1"/>
    <xf numFmtId="0" fontId="44" fillId="0" borderId="0" xfId="0" applyFont="1"/>
    <xf numFmtId="0" fontId="19" fillId="0" borderId="0" xfId="4" applyFont="1" applyFill="1" applyBorder="1"/>
    <xf numFmtId="0" fontId="19" fillId="3" borderId="0" xfId="4" applyFont="1" applyBorder="1"/>
    <xf numFmtId="0" fontId="36" fillId="0" borderId="0" xfId="8" applyFont="1" applyFill="1" applyBorder="1" applyAlignment="1">
      <alignment horizontal="left" wrapText="1"/>
    </xf>
    <xf numFmtId="0" fontId="36" fillId="0" borderId="0" xfId="8" applyFont="1" applyFill="1" applyBorder="1" applyAlignment="1">
      <alignment horizontal="left"/>
    </xf>
    <xf numFmtId="0" fontId="5" fillId="16" borderId="22" xfId="0" applyFont="1" applyFill="1" applyBorder="1"/>
    <xf numFmtId="0" fontId="0" fillId="16" borderId="21" xfId="0" applyFill="1" applyBorder="1"/>
    <xf numFmtId="0" fontId="57" fillId="0" borderId="0" xfId="6" applyFont="1" applyFill="1" applyBorder="1"/>
    <xf numFmtId="0" fontId="0" fillId="0" borderId="0" xfId="0" applyAlignment="1">
      <alignment horizontal="right" indent="1"/>
    </xf>
    <xf numFmtId="0" fontId="0" fillId="13" borderId="25" xfId="397" applyFont="1"/>
    <xf numFmtId="10" fontId="36" fillId="0" borderId="0" xfId="2" applyNumberFormat="1" applyFont="1"/>
    <xf numFmtId="0" fontId="36" fillId="0" borderId="0" xfId="8" applyFont="1" applyFill="1" applyBorder="1" applyAlignment="1">
      <alignment horizontal="left" wrapText="1" indent="1"/>
    </xf>
    <xf numFmtId="1" fontId="19" fillId="0" borderId="0" xfId="395" applyNumberFormat="1" applyFont="1" applyFill="1" applyBorder="1"/>
    <xf numFmtId="0" fontId="1" fillId="0" borderId="0" xfId="396" applyFill="1" applyBorder="1"/>
    <xf numFmtId="166" fontId="44" fillId="0" borderId="0" xfId="396" applyNumberFormat="1" applyFont="1" applyFill="1" applyBorder="1"/>
    <xf numFmtId="10" fontId="44" fillId="0" borderId="0" xfId="396" applyNumberFormat="1" applyFont="1" applyFill="1" applyBorder="1"/>
    <xf numFmtId="1" fontId="44" fillId="0" borderId="0" xfId="396" applyNumberFormat="1" applyFont="1" applyFill="1" applyBorder="1"/>
    <xf numFmtId="166" fontId="19" fillId="0" borderId="0" xfId="396" applyNumberFormat="1" applyFont="1" applyFill="1" applyBorder="1"/>
    <xf numFmtId="10" fontId="19" fillId="0" borderId="0" xfId="396" applyNumberFormat="1" applyFont="1" applyFill="1" applyBorder="1"/>
    <xf numFmtId="1" fontId="5" fillId="0" borderId="0" xfId="396" applyNumberFormat="1" applyFont="1" applyFill="1" applyBorder="1"/>
    <xf numFmtId="0" fontId="34" fillId="0" borderId="2" xfId="8" applyFont="1" applyFill="1" applyBorder="1" applyAlignment="1">
      <alignment horizontal="left" indent="1"/>
    </xf>
    <xf numFmtId="167" fontId="36" fillId="0" borderId="2" xfId="10" applyFont="1" applyBorder="1"/>
    <xf numFmtId="9" fontId="36" fillId="0" borderId="2" xfId="2" applyFont="1" applyBorder="1" applyAlignment="1">
      <alignment horizontal="center"/>
    </xf>
    <xf numFmtId="10" fontId="34" fillId="0" borderId="2" xfId="8" applyNumberFormat="1" applyFont="1" applyFill="1" applyBorder="1"/>
    <xf numFmtId="0" fontId="34" fillId="0" borderId="2" xfId="8" applyFont="1" applyFill="1" applyBorder="1"/>
    <xf numFmtId="167" fontId="34" fillId="0" borderId="2" xfId="10" applyFont="1" applyBorder="1"/>
    <xf numFmtId="0" fontId="20" fillId="6" borderId="32" xfId="9" applyBorder="1"/>
    <xf numFmtId="0" fontId="1" fillId="0" borderId="0" xfId="397" applyFill="1" applyBorder="1"/>
    <xf numFmtId="166" fontId="44" fillId="0" borderId="0" xfId="397" applyNumberFormat="1" applyFont="1" applyFill="1" applyBorder="1"/>
    <xf numFmtId="10" fontId="44" fillId="0" borderId="0" xfId="397" applyNumberFormat="1" applyFont="1" applyFill="1" applyBorder="1"/>
    <xf numFmtId="1" fontId="44" fillId="0" borderId="0" xfId="397" applyNumberFormat="1" applyFont="1" applyFill="1" applyBorder="1"/>
    <xf numFmtId="43" fontId="44" fillId="0" borderId="0" xfId="397" applyNumberFormat="1" applyFont="1" applyFill="1" applyBorder="1"/>
    <xf numFmtId="43" fontId="44" fillId="0" borderId="0" xfId="396" applyNumberFormat="1" applyFont="1" applyFill="1" applyBorder="1"/>
    <xf numFmtId="166" fontId="19" fillId="0" borderId="0" xfId="397" applyNumberFormat="1" applyFont="1" applyFill="1" applyBorder="1"/>
    <xf numFmtId="10" fontId="19" fillId="0" borderId="0" xfId="397" applyNumberFormat="1" applyFont="1" applyFill="1" applyBorder="1"/>
    <xf numFmtId="43" fontId="19" fillId="0" borderId="0" xfId="397" applyNumberFormat="1" applyFont="1" applyFill="1" applyBorder="1"/>
    <xf numFmtId="43" fontId="19" fillId="0" borderId="0" xfId="396" applyNumberFormat="1" applyFont="1" applyFill="1" applyBorder="1"/>
    <xf numFmtId="166" fontId="1" fillId="0" borderId="0" xfId="397" applyNumberFormat="1" applyFont="1" applyFill="1" applyBorder="1"/>
    <xf numFmtId="1" fontId="1" fillId="0" borderId="0" xfId="397" applyNumberFormat="1" applyFont="1" applyFill="1" applyBorder="1"/>
    <xf numFmtId="10" fontId="1" fillId="0" borderId="0" xfId="397" applyNumberFormat="1" applyFont="1" applyFill="1" applyBorder="1"/>
    <xf numFmtId="43" fontId="1" fillId="0" borderId="0" xfId="397" applyNumberFormat="1" applyFont="1" applyFill="1" applyBorder="1"/>
    <xf numFmtId="1" fontId="5" fillId="0" borderId="0" xfId="397" applyNumberFormat="1" applyFont="1" applyFill="1" applyBorder="1"/>
    <xf numFmtId="165" fontId="20" fillId="0" borderId="0" xfId="9" applyNumberFormat="1" applyFill="1" applyBorder="1"/>
    <xf numFmtId="0" fontId="20" fillId="0" borderId="0" xfId="9" applyFill="1" applyBorder="1"/>
    <xf numFmtId="0" fontId="43" fillId="0" borderId="0" xfId="0" applyFont="1"/>
    <xf numFmtId="0" fontId="43" fillId="0" borderId="20" xfId="0" applyFont="1" applyBorder="1" applyAlignment="1">
      <alignment horizontal="center"/>
    </xf>
    <xf numFmtId="10" fontId="43" fillId="17" borderId="0" xfId="395" applyNumberFormat="1" applyFont="1" applyBorder="1"/>
    <xf numFmtId="1" fontId="43" fillId="17" borderId="0" xfId="395" applyNumberFormat="1" applyFont="1" applyBorder="1"/>
    <xf numFmtId="43" fontId="43" fillId="17" borderId="11" xfId="395" applyNumberFormat="1" applyFont="1" applyBorder="1"/>
    <xf numFmtId="1" fontId="43" fillId="0" borderId="0" xfId="395" applyNumberFormat="1" applyFont="1" applyFill="1" applyBorder="1"/>
    <xf numFmtId="166" fontId="43" fillId="0" borderId="0" xfId="397" applyNumberFormat="1" applyFont="1" applyFill="1" applyBorder="1"/>
    <xf numFmtId="10" fontId="43" fillId="0" borderId="0" xfId="397" applyNumberFormat="1" applyFont="1" applyFill="1" applyBorder="1"/>
    <xf numFmtId="1" fontId="43" fillId="0" borderId="0" xfId="397" applyNumberFormat="1" applyFont="1" applyFill="1" applyBorder="1"/>
    <xf numFmtId="43" fontId="43" fillId="0" borderId="0" xfId="397" applyNumberFormat="1" applyFont="1" applyFill="1" applyBorder="1"/>
    <xf numFmtId="166" fontId="43" fillId="0" borderId="0" xfId="396" applyNumberFormat="1" applyFont="1" applyFill="1" applyBorder="1"/>
    <xf numFmtId="10" fontId="43" fillId="0" borderId="0" xfId="396" applyNumberFormat="1" applyFont="1" applyFill="1" applyBorder="1"/>
    <xf numFmtId="1" fontId="43" fillId="0" borderId="0" xfId="396" applyNumberFormat="1" applyFont="1" applyFill="1" applyBorder="1"/>
    <xf numFmtId="43" fontId="43" fillId="0" borderId="0" xfId="396" applyNumberFormat="1" applyFont="1" applyFill="1" applyBorder="1"/>
    <xf numFmtId="10" fontId="43" fillId="0" borderId="0" xfId="13" applyNumberFormat="1" applyFont="1" applyFill="1" applyBorder="1"/>
    <xf numFmtId="43" fontId="43" fillId="0" borderId="0" xfId="13" applyNumberFormat="1" applyFont="1" applyFill="1" applyBorder="1"/>
    <xf numFmtId="0" fontId="58" fillId="0" borderId="20" xfId="0" applyFont="1" applyBorder="1" applyAlignment="1">
      <alignment horizontal="center"/>
    </xf>
    <xf numFmtId="0" fontId="58" fillId="0" borderId="0" xfId="0" applyFont="1"/>
    <xf numFmtId="10" fontId="58" fillId="17" borderId="0" xfId="395" applyNumberFormat="1" applyFont="1" applyBorder="1"/>
    <xf numFmtId="1" fontId="58" fillId="17" borderId="0" xfId="395" applyNumberFormat="1" applyFont="1" applyBorder="1"/>
    <xf numFmtId="43" fontId="58" fillId="17" borderId="11" xfId="395" applyNumberFormat="1" applyFont="1" applyBorder="1"/>
    <xf numFmtId="1" fontId="58" fillId="0" borderId="0" xfId="395" applyNumberFormat="1" applyFont="1" applyFill="1" applyBorder="1"/>
    <xf numFmtId="166" fontId="43" fillId="0" borderId="0" xfId="13" applyNumberFormat="1" applyFont="1" applyFill="1" applyBorder="1"/>
    <xf numFmtId="0" fontId="59" fillId="0" borderId="0" xfId="0" applyFont="1"/>
    <xf numFmtId="10" fontId="5" fillId="13" borderId="25" xfId="2" applyNumberFormat="1" applyFont="1" applyFill="1" applyBorder="1"/>
    <xf numFmtId="0" fontId="13" fillId="0" borderId="33" xfId="0" applyFont="1" applyBorder="1"/>
    <xf numFmtId="0" fontId="0" fillId="0" borderId="33" xfId="0" applyBorder="1"/>
    <xf numFmtId="9" fontId="0" fillId="0" borderId="11" xfId="2" applyFont="1" applyBorder="1"/>
    <xf numFmtId="9" fontId="0" fillId="0" borderId="33" xfId="2" applyFont="1" applyBorder="1"/>
    <xf numFmtId="0" fontId="0" fillId="0" borderId="0" xfId="0" applyBorder="1"/>
    <xf numFmtId="0" fontId="0" fillId="0" borderId="16" xfId="0" applyBorder="1"/>
    <xf numFmtId="0" fontId="5" fillId="0" borderId="0" xfId="0" applyFont="1" applyAlignment="1"/>
    <xf numFmtId="0" fontId="5" fillId="0" borderId="20" xfId="0" applyFont="1" applyBorder="1" applyAlignment="1"/>
    <xf numFmtId="3" fontId="0" fillId="0" borderId="20" xfId="0" applyNumberFormat="1" applyFill="1" applyBorder="1" applyAlignment="1">
      <alignment horizontal="center" vertical="center" wrapText="1"/>
    </xf>
    <xf numFmtId="10" fontId="4" fillId="4" borderId="1" xfId="5" applyNumberFormat="1"/>
    <xf numFmtId="0" fontId="60" fillId="11" borderId="0" xfId="13" applyFont="1"/>
    <xf numFmtId="0" fontId="60" fillId="0" borderId="0" xfId="0" applyFont="1"/>
    <xf numFmtId="0" fontId="0" fillId="0" borderId="0" xfId="0" applyFont="1" applyAlignment="1">
      <alignment vertical="center" wrapText="1"/>
    </xf>
    <xf numFmtId="3" fontId="0" fillId="0" borderId="0" xfId="0" applyNumberFormat="1" applyFont="1" applyAlignment="1">
      <alignment horizontal="center" vertical="center" wrapText="1"/>
    </xf>
    <xf numFmtId="0" fontId="0" fillId="0" borderId="0" xfId="0" applyFont="1" applyAlignment="1">
      <alignment horizontal="center" vertical="center" wrapText="1"/>
    </xf>
    <xf numFmtId="10" fontId="0" fillId="0" borderId="0" xfId="0" applyNumberFormat="1" applyFont="1" applyAlignment="1">
      <alignment horizontal="center" vertical="center" wrapText="1"/>
    </xf>
    <xf numFmtId="17" fontId="0" fillId="8" borderId="0" xfId="0" quotePrefix="1" applyNumberFormat="1" applyFont="1" applyFill="1" applyAlignment="1">
      <alignment vertical="center" wrapText="1"/>
    </xf>
    <xf numFmtId="3" fontId="0" fillId="8" borderId="0" xfId="0" applyNumberFormat="1" applyFont="1" applyFill="1" applyAlignment="1">
      <alignment horizontal="center" vertical="center" wrapText="1"/>
    </xf>
    <xf numFmtId="0" fontId="0" fillId="8" borderId="0" xfId="0" applyFont="1" applyFill="1" applyAlignment="1">
      <alignment horizontal="center" vertical="center" wrapText="1"/>
    </xf>
    <xf numFmtId="10" fontId="0" fillId="8" borderId="0" xfId="0" applyNumberFormat="1" applyFont="1" applyFill="1" applyAlignment="1">
      <alignment horizontal="center" vertical="center" wrapText="1"/>
    </xf>
    <xf numFmtId="0" fontId="0" fillId="8" borderId="0" xfId="0" applyFont="1" applyFill="1" applyAlignment="1">
      <alignment vertical="center" wrapText="1"/>
    </xf>
    <xf numFmtId="0" fontId="0" fillId="9" borderId="0" xfId="0" applyFont="1" applyFill="1" applyAlignment="1">
      <alignment vertical="center" wrapText="1"/>
    </xf>
    <xf numFmtId="3" fontId="0" fillId="9" borderId="0" xfId="0" applyNumberFormat="1" applyFont="1" applyFill="1" applyAlignment="1">
      <alignment horizontal="center" vertical="center" wrapText="1"/>
    </xf>
    <xf numFmtId="10" fontId="0" fillId="9" borderId="0" xfId="0" applyNumberFormat="1" applyFont="1" applyFill="1" applyAlignment="1">
      <alignment horizontal="center" vertical="center" wrapText="1"/>
    </xf>
    <xf numFmtId="0" fontId="0" fillId="9" borderId="0" xfId="0" applyFont="1" applyFill="1" applyAlignment="1">
      <alignment horizontal="center" vertical="center" wrapText="1"/>
    </xf>
    <xf numFmtId="0" fontId="0" fillId="0" borderId="20" xfId="0" applyFill="1" applyBorder="1" applyAlignment="1">
      <alignment vertical="center" wrapText="1"/>
    </xf>
    <xf numFmtId="0" fontId="0" fillId="0" borderId="20" xfId="0" applyFill="1" applyBorder="1" applyAlignment="1">
      <alignment horizontal="center" vertical="center" wrapText="1"/>
    </xf>
    <xf numFmtId="3" fontId="4" fillId="0" borderId="20" xfId="5" applyNumberFormat="1" applyFill="1" applyBorder="1" applyAlignment="1">
      <alignment horizontal="center" vertical="center" wrapText="1"/>
    </xf>
    <xf numFmtId="0" fontId="23" fillId="0" borderId="20" xfId="0" applyFont="1" applyFill="1" applyBorder="1" applyAlignment="1">
      <alignment vertical="center" wrapText="1"/>
    </xf>
    <xf numFmtId="3" fontId="23" fillId="0" borderId="20" xfId="0" applyNumberFormat="1" applyFont="1" applyFill="1" applyBorder="1" applyAlignment="1">
      <alignment horizontal="center" vertical="center" wrapText="1"/>
    </xf>
    <xf numFmtId="0" fontId="23" fillId="0" borderId="20" xfId="0" applyFont="1" applyFill="1" applyBorder="1" applyAlignment="1">
      <alignment horizontal="center" vertical="center" wrapText="1"/>
    </xf>
    <xf numFmtId="0" fontId="4" fillId="4" borderId="20" xfId="5" applyBorder="1" applyAlignment="1">
      <alignment horizontal="center" wrapText="1"/>
    </xf>
    <xf numFmtId="0" fontId="4" fillId="4" borderId="12" xfId="5" applyBorder="1"/>
    <xf numFmtId="43" fontId="0" fillId="0" borderId="0" xfId="1" applyFont="1" applyBorder="1"/>
    <xf numFmtId="164" fontId="0" fillId="0" borderId="11" xfId="1" applyNumberFormat="1" applyFont="1" applyBorder="1"/>
    <xf numFmtId="0" fontId="5" fillId="10" borderId="24" xfId="12" applyFont="1" applyBorder="1" applyAlignment="1"/>
    <xf numFmtId="0" fontId="5" fillId="10" borderId="24" xfId="12" applyFont="1" applyBorder="1" applyAlignment="1">
      <alignment wrapText="1"/>
    </xf>
    <xf numFmtId="0" fontId="5" fillId="0" borderId="16" xfId="0" applyFont="1" applyBorder="1" applyAlignment="1"/>
    <xf numFmtId="0" fontId="5" fillId="10" borderId="17" xfId="12" applyFont="1" applyBorder="1" applyAlignment="1"/>
    <xf numFmtId="0" fontId="0" fillId="0" borderId="16" xfId="0" applyFont="1" applyBorder="1" applyAlignment="1">
      <alignment vertical="center" wrapText="1"/>
    </xf>
    <xf numFmtId="164" fontId="0" fillId="0" borderId="0" xfId="0" applyNumberFormat="1" applyBorder="1"/>
    <xf numFmtId="164" fontId="0" fillId="0" borderId="11" xfId="0" applyNumberFormat="1" applyBorder="1"/>
    <xf numFmtId="17" fontId="0" fillId="8" borderId="16" xfId="0" quotePrefix="1" applyNumberFormat="1" applyFont="1" applyFill="1" applyBorder="1" applyAlignment="1">
      <alignment vertical="center" wrapText="1"/>
    </xf>
    <xf numFmtId="0" fontId="0" fillId="8" borderId="16" xfId="0" applyFont="1" applyFill="1" applyBorder="1" applyAlignment="1">
      <alignment vertical="center" wrapText="1"/>
    </xf>
    <xf numFmtId="0" fontId="0" fillId="0" borderId="17" xfId="0" applyBorder="1"/>
    <xf numFmtId="43" fontId="0" fillId="0" borderId="3" xfId="1" applyFont="1" applyBorder="1"/>
    <xf numFmtId="0" fontId="0" fillId="0" borderId="2" xfId="0" applyBorder="1"/>
    <xf numFmtId="166" fontId="0" fillId="0" borderId="2" xfId="2" applyNumberFormat="1" applyFont="1" applyBorder="1"/>
    <xf numFmtId="9" fontId="0" fillId="0" borderId="2" xfId="2" applyNumberFormat="1" applyFont="1" applyBorder="1"/>
    <xf numFmtId="9" fontId="0" fillId="0" borderId="12" xfId="2" applyNumberFormat="1" applyFont="1" applyBorder="1"/>
    <xf numFmtId="164" fontId="0" fillId="0" borderId="3" xfId="1" applyNumberFormat="1" applyFont="1" applyBorder="1"/>
    <xf numFmtId="164" fontId="0" fillId="0" borderId="3" xfId="0" applyNumberFormat="1" applyBorder="1"/>
    <xf numFmtId="164" fontId="0" fillId="0" borderId="35" xfId="0" applyNumberFormat="1" applyBorder="1"/>
    <xf numFmtId="166" fontId="0" fillId="0" borderId="12" xfId="2" applyNumberFormat="1" applyFont="1" applyBorder="1"/>
    <xf numFmtId="0" fontId="0" fillId="0" borderId="36" xfId="0" applyFill="1" applyBorder="1"/>
    <xf numFmtId="3" fontId="0" fillId="0" borderId="36" xfId="0" applyNumberFormat="1" applyFill="1" applyBorder="1"/>
    <xf numFmtId="3" fontId="4" fillId="0" borderId="36" xfId="5" applyNumberFormat="1" applyFill="1" applyBorder="1" applyAlignment="1">
      <alignment horizontal="center"/>
    </xf>
    <xf numFmtId="0" fontId="5" fillId="10" borderId="20" xfId="12" applyFont="1" applyBorder="1" applyAlignment="1"/>
    <xf numFmtId="0" fontId="5" fillId="10" borderId="20" xfId="12" applyFont="1" applyBorder="1" applyAlignment="1">
      <alignment horizontal="center"/>
    </xf>
    <xf numFmtId="43" fontId="1" fillId="10" borderId="20" xfId="12" applyNumberFormat="1" applyBorder="1"/>
    <xf numFmtId="43" fontId="5" fillId="0" borderId="20" xfId="0" applyNumberFormat="1" applyFont="1" applyBorder="1"/>
    <xf numFmtId="167" fontId="29" fillId="0" borderId="0" xfId="10" applyFont="1"/>
    <xf numFmtId="167" fontId="36" fillId="0" borderId="0" xfId="10" applyFont="1" applyFill="1"/>
    <xf numFmtId="167" fontId="36" fillId="0" borderId="0" xfId="10" applyFont="1" applyFill="1" applyAlignment="1">
      <alignment horizontal="right"/>
    </xf>
    <xf numFmtId="1" fontId="36" fillId="0" borderId="0" xfId="10" quotePrefix="1" applyNumberFormat="1" applyFont="1" applyFill="1" applyAlignment="1">
      <alignment horizontal="right"/>
    </xf>
    <xf numFmtId="0" fontId="0" fillId="0" borderId="0" xfId="0" applyAlignment="1">
      <alignment horizontal="center"/>
    </xf>
    <xf numFmtId="0" fontId="0" fillId="0" borderId="18" xfId="0" applyBorder="1"/>
    <xf numFmtId="0" fontId="0" fillId="0" borderId="0" xfId="0" applyFill="1"/>
    <xf numFmtId="0" fontId="0" fillId="0" borderId="25" xfId="263" applyFont="1" applyFill="1"/>
    <xf numFmtId="0" fontId="19" fillId="0" borderId="1" xfId="5" applyFont="1" applyFill="1" applyAlignment="1">
      <alignment horizontal="center"/>
    </xf>
    <xf numFmtId="167" fontId="35" fillId="0" borderId="0" xfId="10" applyFont="1" applyFill="1" applyBorder="1"/>
    <xf numFmtId="167" fontId="36" fillId="0" borderId="0" xfId="10" applyFont="1" applyFill="1" applyBorder="1"/>
    <xf numFmtId="1" fontId="26" fillId="17" borderId="0" xfId="395" applyNumberFormat="1" applyFont="1" applyBorder="1"/>
    <xf numFmtId="43" fontId="1" fillId="16" borderId="0" xfId="12" applyNumberFormat="1" applyFill="1" applyBorder="1"/>
    <xf numFmtId="0" fontId="1" fillId="16" borderId="0" xfId="12" applyFill="1" applyBorder="1"/>
    <xf numFmtId="0" fontId="1" fillId="16" borderId="11" xfId="12" applyFill="1" applyBorder="1"/>
    <xf numFmtId="0" fontId="1" fillId="16" borderId="0" xfId="12" applyFill="1" applyBorder="1" applyAlignment="1">
      <alignment horizontal="right"/>
    </xf>
    <xf numFmtId="1" fontId="1" fillId="16" borderId="0" xfId="12" applyNumberFormat="1" applyFill="1" applyBorder="1" applyAlignment="1">
      <alignment horizontal="right"/>
    </xf>
    <xf numFmtId="0" fontId="1" fillId="16" borderId="11" xfId="12" applyFill="1" applyBorder="1" applyAlignment="1">
      <alignment horizontal="right"/>
    </xf>
    <xf numFmtId="2" fontId="1" fillId="16" borderId="11" xfId="12" applyNumberFormat="1" applyFill="1" applyBorder="1"/>
    <xf numFmtId="1" fontId="26" fillId="0" borderId="0" xfId="395" applyNumberFormat="1" applyFont="1" applyFill="1" applyBorder="1"/>
    <xf numFmtId="167" fontId="35" fillId="0" borderId="0" xfId="10" applyFont="1" applyFill="1"/>
    <xf numFmtId="9" fontId="35" fillId="0" borderId="0" xfId="2" applyFont="1" applyFill="1"/>
    <xf numFmtId="1" fontId="35" fillId="0" borderId="0" xfId="10" applyNumberFormat="1" applyFont="1" applyFill="1"/>
    <xf numFmtId="166" fontId="19" fillId="0" borderId="0" xfId="394" applyNumberFormat="1" applyFont="1" applyFill="1"/>
    <xf numFmtId="0" fontId="35" fillId="0" borderId="0" xfId="0" applyFont="1" applyFill="1" applyAlignment="1">
      <alignment horizontal="left" indent="1"/>
    </xf>
    <xf numFmtId="0" fontId="35" fillId="0" borderId="0" xfId="0" applyFont="1" applyFill="1"/>
    <xf numFmtId="2" fontId="0" fillId="0" borderId="0" xfId="0" applyNumberFormat="1" applyFill="1"/>
    <xf numFmtId="2" fontId="19" fillId="0" borderId="19" xfId="0" applyNumberFormat="1" applyFont="1" applyFill="1" applyBorder="1"/>
    <xf numFmtId="0" fontId="5" fillId="16" borderId="0" xfId="0" applyFont="1" applyFill="1" applyBorder="1" applyAlignment="1">
      <alignment vertical="center" wrapText="1"/>
    </xf>
    <xf numFmtId="0" fontId="0" fillId="16" borderId="0" xfId="0" applyFill="1"/>
    <xf numFmtId="1" fontId="0" fillId="16" borderId="0" xfId="0" applyNumberFormat="1" applyFill="1"/>
    <xf numFmtId="0" fontId="0" fillId="0" borderId="0" xfId="0" applyFont="1"/>
    <xf numFmtId="0" fontId="0" fillId="0" borderId="18" xfId="0" applyFont="1" applyBorder="1"/>
    <xf numFmtId="0" fontId="4" fillId="4" borderId="1" xfId="5" applyFont="1"/>
    <xf numFmtId="0" fontId="0" fillId="0" borderId="3" xfId="0" applyFont="1" applyBorder="1"/>
    <xf numFmtId="0" fontId="4" fillId="4" borderId="27" xfId="5" applyFont="1" applyBorder="1" applyAlignment="1">
      <alignment horizontal="center"/>
    </xf>
    <xf numFmtId="165" fontId="4" fillId="4" borderId="1" xfId="5" applyNumberFormat="1" applyFont="1"/>
    <xf numFmtId="2" fontId="4" fillId="4" borderId="5" xfId="5" applyNumberFormat="1" applyFont="1" applyBorder="1"/>
    <xf numFmtId="0" fontId="0" fillId="0" borderId="0" xfId="0" applyFont="1" applyFill="1"/>
    <xf numFmtId="164" fontId="19" fillId="0" borderId="0" xfId="1" applyNumberFormat="1" applyFont="1"/>
    <xf numFmtId="0" fontId="23" fillId="0" borderId="0" xfId="0" applyFont="1" applyAlignment="1">
      <alignment horizontal="left" wrapText="1"/>
    </xf>
    <xf numFmtId="164" fontId="61" fillId="0" borderId="2" xfId="1" applyNumberFormat="1" applyFont="1" applyBorder="1" applyAlignment="1">
      <alignment horizontal="right" wrapText="1"/>
    </xf>
    <xf numFmtId="0" fontId="61" fillId="0" borderId="2" xfId="0" applyFont="1" applyBorder="1" applyAlignment="1">
      <alignment horizontal="right" wrapText="1"/>
    </xf>
    <xf numFmtId="0" fontId="61" fillId="0" borderId="0" xfId="0" applyFont="1" applyAlignment="1">
      <alignment horizontal="right" wrapText="1"/>
    </xf>
    <xf numFmtId="0" fontId="23" fillId="0" borderId="0" xfId="0" applyFont="1" applyAlignment="1">
      <alignment horizontal="left"/>
    </xf>
    <xf numFmtId="164" fontId="23" fillId="0" borderId="2" xfId="1" applyNumberFormat="1" applyFont="1" applyBorder="1" applyAlignment="1">
      <alignment horizontal="right"/>
    </xf>
    <xf numFmtId="0" fontId="23" fillId="0" borderId="2" xfId="0" applyFont="1" applyBorder="1" applyAlignment="1">
      <alignment horizontal="right"/>
    </xf>
    <xf numFmtId="0" fontId="23" fillId="0" borderId="0" xfId="0" applyFont="1" applyAlignment="1">
      <alignment horizontal="right"/>
    </xf>
    <xf numFmtId="0" fontId="5" fillId="0" borderId="0" xfId="0" applyFont="1" applyAlignment="1">
      <alignment horizontal="right" wrapText="1"/>
    </xf>
    <xf numFmtId="0" fontId="19" fillId="0" borderId="0" xfId="0" applyFont="1" applyAlignment="1">
      <alignment horizontal="left" indent="1"/>
    </xf>
    <xf numFmtId="0" fontId="19" fillId="0" borderId="0" xfId="7" applyFont="1"/>
    <xf numFmtId="3" fontId="0" fillId="0" borderId="0" xfId="0" applyNumberFormat="1" applyFont="1" applyAlignment="1">
      <alignment horizontal="right"/>
    </xf>
    <xf numFmtId="3" fontId="25" fillId="0" borderId="0" xfId="0" applyNumberFormat="1" applyFont="1" applyAlignment="1">
      <alignment horizontal="right"/>
    </xf>
    <xf numFmtId="0" fontId="5" fillId="0" borderId="0" xfId="0" applyFont="1" applyAlignment="1">
      <alignment horizontal="left"/>
    </xf>
    <xf numFmtId="3" fontId="5" fillId="0" borderId="0" xfId="0" applyNumberFormat="1" applyFont="1" applyAlignment="1">
      <alignment horizontal="right"/>
    </xf>
    <xf numFmtId="0" fontId="19" fillId="0" borderId="25" xfId="263" applyFont="1" applyFill="1" applyAlignment="1">
      <alignment horizontal="left" indent="1"/>
    </xf>
    <xf numFmtId="0" fontId="19" fillId="0" borderId="25" xfId="263" applyFont="1" applyFill="1"/>
    <xf numFmtId="165" fontId="19" fillId="0" borderId="25" xfId="263" applyNumberFormat="1" applyFont="1" applyFill="1"/>
    <xf numFmtId="0" fontId="19" fillId="0" borderId="0" xfId="0" applyFont="1" applyFill="1" applyAlignment="1">
      <alignment horizontal="left" indent="1"/>
    </xf>
    <xf numFmtId="0" fontId="19" fillId="0" borderId="0" xfId="7" applyFont="1" applyFill="1"/>
    <xf numFmtId="0" fontId="4" fillId="4" borderId="1" xfId="5" applyAlignment="1">
      <alignment horizontal="left" indent="1"/>
    </xf>
    <xf numFmtId="3" fontId="4" fillId="4" borderId="1" xfId="5" applyNumberFormat="1" applyAlignment="1">
      <alignment horizontal="right"/>
    </xf>
    <xf numFmtId="2" fontId="4" fillId="4" borderId="1" xfId="5" applyNumberFormat="1"/>
    <xf numFmtId="0" fontId="0" fillId="0" borderId="20" xfId="0" applyFont="1" applyBorder="1"/>
    <xf numFmtId="0" fontId="25" fillId="0" borderId="20" xfId="0" applyFont="1" applyBorder="1" applyAlignment="1">
      <alignment horizontal="left"/>
    </xf>
    <xf numFmtId="3" fontId="25" fillId="0" borderId="20" xfId="0" applyNumberFormat="1" applyFont="1" applyBorder="1" applyAlignment="1">
      <alignment horizontal="right"/>
    </xf>
    <xf numFmtId="0" fontId="0" fillId="0" borderId="0" xfId="0" applyFill="1" applyBorder="1" applyAlignment="1">
      <alignment horizontal="center" vertical="center" wrapText="1"/>
    </xf>
    <xf numFmtId="0" fontId="0" fillId="0" borderId="0" xfId="0" applyFill="1" applyBorder="1"/>
    <xf numFmtId="3" fontId="4" fillId="0" borderId="0" xfId="5" applyNumberFormat="1" applyFill="1" applyBorder="1"/>
    <xf numFmtId="3" fontId="0" fillId="0" borderId="0" xfId="0" applyNumberFormat="1" applyFill="1" applyBorder="1" applyAlignment="1">
      <alignment horizontal="center" vertical="center" wrapText="1"/>
    </xf>
    <xf numFmtId="3" fontId="23" fillId="0" borderId="0" xfId="0" applyNumberFormat="1" applyFont="1" applyFill="1" applyBorder="1" applyAlignment="1">
      <alignment horizontal="center" vertical="center" wrapText="1"/>
    </xf>
    <xf numFmtId="3" fontId="4" fillId="0" borderId="0" xfId="5" applyNumberFormat="1" applyFill="1" applyBorder="1" applyAlignment="1">
      <alignment horizontal="center" vertical="center" wrapText="1"/>
    </xf>
    <xf numFmtId="164" fontId="0" fillId="0" borderId="20" xfId="1" applyNumberFormat="1" applyFont="1" applyBorder="1" applyAlignment="1">
      <alignment horizontal="center"/>
    </xf>
    <xf numFmtId="0" fontId="19" fillId="0" borderId="0" xfId="0" applyFont="1" applyFill="1" applyBorder="1"/>
    <xf numFmtId="0" fontId="5" fillId="0" borderId="0" xfId="0" applyFont="1" applyFill="1" applyBorder="1"/>
    <xf numFmtId="0" fontId="4" fillId="0" borderId="0" xfId="5" applyFill="1" applyBorder="1" applyAlignment="1"/>
    <xf numFmtId="3" fontId="4" fillId="0" borderId="0" xfId="5" applyNumberFormat="1" applyFill="1" applyBorder="1" applyAlignment="1"/>
    <xf numFmtId="0" fontId="4" fillId="0" borderId="0" xfId="5" quotePrefix="1" applyFill="1" applyBorder="1" applyAlignment="1"/>
    <xf numFmtId="1" fontId="4" fillId="0" borderId="0" xfId="5" applyNumberFormat="1" applyFill="1" applyBorder="1" applyAlignment="1"/>
    <xf numFmtId="10" fontId="0" fillId="0" borderId="0" xfId="2" applyNumberFormat="1" applyFont="1" applyFill="1" applyBorder="1"/>
    <xf numFmtId="0" fontId="0" fillId="0" borderId="0" xfId="2" applyNumberFormat="1" applyFont="1" applyFill="1" applyBorder="1"/>
    <xf numFmtId="0" fontId="4" fillId="0" borderId="0" xfId="5" applyNumberFormat="1" applyFill="1" applyBorder="1"/>
    <xf numFmtId="165" fontId="4" fillId="0" borderId="0" xfId="5" applyNumberFormat="1" applyFill="1" applyBorder="1"/>
    <xf numFmtId="9" fontId="0" fillId="0" borderId="0" xfId="2" applyFont="1" applyFill="1" applyBorder="1"/>
    <xf numFmtId="166" fontId="14" fillId="0" borderId="0" xfId="394" applyNumberFormat="1" applyFill="1" applyBorder="1"/>
    <xf numFmtId="165" fontId="0" fillId="0" borderId="0" xfId="0" applyNumberFormat="1" applyFill="1" applyBorder="1"/>
    <xf numFmtId="10" fontId="14" fillId="0" borderId="0" xfId="394" applyNumberFormat="1" applyFill="1" applyBorder="1"/>
    <xf numFmtId="165" fontId="4" fillId="0" borderId="0" xfId="5" applyNumberFormat="1" applyFill="1" applyBorder="1" applyAlignment="1"/>
    <xf numFmtId="166" fontId="0" fillId="0" borderId="0" xfId="2" applyNumberFormat="1" applyFont="1" applyFill="1" applyBorder="1"/>
    <xf numFmtId="166" fontId="0" fillId="0" borderId="20" xfId="0" applyNumberFormat="1" applyBorder="1" applyAlignment="1">
      <alignment horizontal="center"/>
    </xf>
    <xf numFmtId="10" fontId="0" fillId="0" borderId="0" xfId="2" applyNumberFormat="1" applyFont="1" applyAlignment="1">
      <alignment horizontal="center"/>
    </xf>
    <xf numFmtId="10" fontId="5" fillId="0" borderId="0" xfId="2" applyNumberFormat="1" applyFont="1" applyAlignment="1">
      <alignment horizontal="center"/>
    </xf>
    <xf numFmtId="3" fontId="5" fillId="13" borderId="37" xfId="397" applyNumberFormat="1" applyFont="1" applyBorder="1"/>
    <xf numFmtId="0" fontId="5" fillId="0" borderId="0" xfId="0" applyFont="1" applyBorder="1"/>
    <xf numFmtId="0" fontId="0" fillId="0" borderId="16" xfId="0" applyBorder="1" applyAlignment="1"/>
    <xf numFmtId="0" fontId="0" fillId="0" borderId="0" xfId="0" applyBorder="1" applyAlignment="1"/>
    <xf numFmtId="0" fontId="0" fillId="0" borderId="11" xfId="0" applyBorder="1" applyAlignment="1"/>
    <xf numFmtId="10" fontId="0" fillId="13" borderId="38" xfId="397" applyNumberFormat="1" applyFont="1" applyBorder="1"/>
    <xf numFmtId="10" fontId="0" fillId="13" borderId="25" xfId="397" applyNumberFormat="1" applyFont="1" applyBorder="1"/>
    <xf numFmtId="164" fontId="1" fillId="13" borderId="37" xfId="397" applyNumberFormat="1" applyFont="1" applyBorder="1"/>
    <xf numFmtId="0" fontId="5" fillId="0" borderId="16" xfId="0" applyFont="1" applyBorder="1"/>
    <xf numFmtId="10" fontId="1" fillId="13" borderId="38" xfId="397" applyNumberFormat="1" applyFont="1" applyBorder="1"/>
    <xf numFmtId="10" fontId="1" fillId="13" borderId="25" xfId="397" applyNumberFormat="1" applyFont="1" applyBorder="1"/>
    <xf numFmtId="0" fontId="0" fillId="13" borderId="25" xfId="263" applyFont="1" applyBorder="1"/>
    <xf numFmtId="0" fontId="0" fillId="13" borderId="37" xfId="263" applyFont="1" applyBorder="1"/>
    <xf numFmtId="10" fontId="0" fillId="13" borderId="38" xfId="263" applyNumberFormat="1" applyFont="1" applyBorder="1"/>
    <xf numFmtId="0" fontId="0" fillId="0" borderId="34" xfId="0" applyFont="1" applyFill="1" applyBorder="1" applyAlignment="1">
      <alignment vertical="center" wrapText="1"/>
    </xf>
    <xf numFmtId="0" fontId="5" fillId="18" borderId="24" xfId="396" applyFont="1" applyBorder="1"/>
    <xf numFmtId="0" fontId="5" fillId="18" borderId="18" xfId="396" applyFont="1" applyBorder="1"/>
    <xf numFmtId="166" fontId="5" fillId="18" borderId="18" xfId="396" applyNumberFormat="1" applyFont="1" applyBorder="1"/>
    <xf numFmtId="9" fontId="5" fillId="18" borderId="18" xfId="396" applyNumberFormat="1" applyFont="1" applyBorder="1"/>
    <xf numFmtId="9" fontId="5" fillId="18" borderId="23" xfId="396" applyNumberFormat="1" applyFont="1" applyBorder="1"/>
    <xf numFmtId="43" fontId="0" fillId="0" borderId="2" xfId="0" applyNumberFormat="1" applyBorder="1"/>
    <xf numFmtId="43" fontId="0" fillId="0" borderId="12" xfId="0" applyNumberFormat="1" applyBorder="1"/>
    <xf numFmtId="164" fontId="0" fillId="0" borderId="18" xfId="0" applyNumberFormat="1" applyBorder="1"/>
    <xf numFmtId="0" fontId="5" fillId="0" borderId="0" xfId="0" applyFont="1" applyBorder="1" applyAlignment="1">
      <alignment wrapText="1"/>
    </xf>
    <xf numFmtId="0" fontId="14" fillId="0" borderId="0" xfId="0" applyFont="1" applyBorder="1" applyAlignment="1">
      <alignment wrapText="1"/>
    </xf>
    <xf numFmtId="0" fontId="14" fillId="0" borderId="0" xfId="0" applyFont="1" applyBorder="1"/>
    <xf numFmtId="0" fontId="14" fillId="0" borderId="0" xfId="0" applyFont="1" applyBorder="1" applyAlignment="1">
      <alignment horizontal="center" wrapText="1"/>
    </xf>
    <xf numFmtId="10" fontId="5" fillId="13" borderId="38" xfId="2" applyNumberFormat="1" applyFont="1" applyFill="1" applyBorder="1"/>
    <xf numFmtId="0" fontId="0" fillId="13" borderId="38" xfId="397" applyFont="1" applyBorder="1" applyAlignment="1">
      <alignment wrapText="1"/>
    </xf>
    <xf numFmtId="0" fontId="0" fillId="13" borderId="25" xfId="397" applyFont="1" applyBorder="1" applyAlignment="1">
      <alignment wrapText="1"/>
    </xf>
    <xf numFmtId="0" fontId="5" fillId="10" borderId="36" xfId="12" applyFont="1" applyBorder="1"/>
    <xf numFmtId="43" fontId="1" fillId="10" borderId="39" xfId="12" applyNumberFormat="1" applyBorder="1"/>
    <xf numFmtId="43" fontId="5" fillId="10" borderId="20" xfId="12" applyNumberFormat="1" applyFont="1" applyBorder="1"/>
    <xf numFmtId="0" fontId="5" fillId="10" borderId="12" xfId="12" applyFont="1" applyBorder="1" applyAlignment="1"/>
    <xf numFmtId="0" fontId="5" fillId="10" borderId="23" xfId="12" applyFont="1" applyBorder="1"/>
    <xf numFmtId="43" fontId="1" fillId="10" borderId="11" xfId="12" applyNumberFormat="1" applyBorder="1"/>
    <xf numFmtId="43" fontId="5" fillId="10" borderId="12" xfId="12" applyNumberFormat="1" applyFont="1" applyBorder="1"/>
    <xf numFmtId="2" fontId="0" fillId="0" borderId="0" xfId="0" applyNumberFormat="1" applyBorder="1"/>
    <xf numFmtId="0" fontId="26" fillId="0" borderId="20" xfId="0" applyFont="1" applyBorder="1" applyAlignment="1">
      <alignment horizontal="center"/>
    </xf>
    <xf numFmtId="10" fontId="26" fillId="17" borderId="0" xfId="395" applyNumberFormat="1" applyFont="1" applyBorder="1"/>
    <xf numFmtId="43" fontId="26" fillId="17" borderId="11" xfId="395" applyNumberFormat="1" applyFont="1" applyBorder="1"/>
    <xf numFmtId="166" fontId="26" fillId="0" borderId="0" xfId="397" applyNumberFormat="1" applyFont="1" applyFill="1" applyBorder="1"/>
    <xf numFmtId="10" fontId="26" fillId="0" borderId="0" xfId="397" applyNumberFormat="1" applyFont="1" applyFill="1" applyBorder="1"/>
    <xf numFmtId="43" fontId="26" fillId="0" borderId="0" xfId="397" applyNumberFormat="1" applyFont="1" applyFill="1" applyBorder="1"/>
    <xf numFmtId="166" fontId="26" fillId="0" borderId="0" xfId="396" applyNumberFormat="1" applyFont="1" applyFill="1" applyBorder="1"/>
    <xf numFmtId="10" fontId="26" fillId="0" borderId="0" xfId="396" applyNumberFormat="1" applyFont="1" applyFill="1" applyBorder="1"/>
    <xf numFmtId="43" fontId="26" fillId="0" borderId="0" xfId="396" applyNumberFormat="1" applyFont="1" applyFill="1" applyBorder="1"/>
    <xf numFmtId="166" fontId="5" fillId="0" borderId="0" xfId="397" applyNumberFormat="1" applyFont="1" applyFill="1" applyBorder="1"/>
    <xf numFmtId="166" fontId="5" fillId="0" borderId="0" xfId="396" applyNumberFormat="1" applyFont="1" applyFill="1" applyBorder="1"/>
    <xf numFmtId="0" fontId="0" fillId="0" borderId="20" xfId="0" applyFont="1" applyBorder="1" applyAlignment="1">
      <alignment horizontal="center"/>
    </xf>
    <xf numFmtId="0" fontId="1" fillId="17" borderId="0" xfId="395" applyFont="1" applyBorder="1"/>
    <xf numFmtId="0" fontId="1" fillId="17" borderId="0" xfId="395" applyFont="1" applyBorder="1" applyAlignment="1">
      <alignment wrapText="1"/>
    </xf>
    <xf numFmtId="0" fontId="1" fillId="17" borderId="11" xfId="395" applyFont="1" applyBorder="1"/>
    <xf numFmtId="0" fontId="1" fillId="0" borderId="0" xfId="395" applyFont="1" applyFill="1" applyBorder="1"/>
    <xf numFmtId="0" fontId="1" fillId="0" borderId="0" xfId="397" applyFont="1" applyFill="1" applyBorder="1"/>
    <xf numFmtId="0" fontId="1" fillId="0" borderId="0" xfId="397" applyFont="1" applyFill="1" applyBorder="1" applyAlignment="1">
      <alignment wrapText="1"/>
    </xf>
    <xf numFmtId="0" fontId="1" fillId="0" borderId="0" xfId="396" applyFont="1" applyFill="1" applyBorder="1"/>
    <xf numFmtId="0" fontId="1" fillId="0" borderId="0" xfId="396" applyFont="1" applyFill="1" applyBorder="1" applyAlignment="1">
      <alignment wrapText="1"/>
    </xf>
    <xf numFmtId="1" fontId="1" fillId="0" borderId="0" xfId="396" applyNumberFormat="1" applyFont="1" applyFill="1" applyBorder="1"/>
    <xf numFmtId="166" fontId="1" fillId="0" borderId="0" xfId="396" applyNumberFormat="1" applyFont="1" applyFill="1" applyBorder="1"/>
    <xf numFmtId="10" fontId="1" fillId="17" borderId="0" xfId="395" applyNumberFormat="1" applyFont="1" applyBorder="1"/>
    <xf numFmtId="1" fontId="1" fillId="17" borderId="0" xfId="395" applyNumberFormat="1" applyFont="1" applyBorder="1"/>
    <xf numFmtId="43" fontId="1" fillId="17" borderId="11" xfId="395" applyNumberFormat="1" applyFont="1" applyBorder="1"/>
    <xf numFmtId="1" fontId="1" fillId="0" borderId="0" xfId="395" applyNumberFormat="1" applyFont="1" applyFill="1" applyBorder="1"/>
    <xf numFmtId="10" fontId="1" fillId="0" borderId="0" xfId="396" applyNumberFormat="1" applyFont="1" applyFill="1" applyBorder="1"/>
    <xf numFmtId="43" fontId="1" fillId="0" borderId="0" xfId="396" applyNumberFormat="1" applyFont="1" applyFill="1" applyBorder="1"/>
    <xf numFmtId="0" fontId="3" fillId="0" borderId="0" xfId="4" applyFont="1" applyFill="1" applyBorder="1"/>
    <xf numFmtId="0" fontId="3" fillId="3" borderId="0" xfId="4" applyFont="1" applyBorder="1"/>
    <xf numFmtId="1" fontId="60" fillId="17" borderId="0" xfId="395" applyNumberFormat="1" applyFont="1" applyBorder="1"/>
    <xf numFmtId="1" fontId="60" fillId="0" borderId="0" xfId="395" applyNumberFormat="1" applyFont="1" applyFill="1" applyBorder="1"/>
    <xf numFmtId="1" fontId="36" fillId="0" borderId="0" xfId="397" applyNumberFormat="1" applyFont="1" applyFill="1" applyBorder="1"/>
    <xf numFmtId="1" fontId="36" fillId="0" borderId="0" xfId="396" applyNumberFormat="1" applyFont="1" applyFill="1" applyBorder="1"/>
    <xf numFmtId="1" fontId="62" fillId="17" borderId="0" xfId="395" applyNumberFormat="1" applyFont="1" applyBorder="1"/>
    <xf numFmtId="1" fontId="62" fillId="0" borderId="0" xfId="395" applyNumberFormat="1" applyFont="1" applyFill="1" applyBorder="1"/>
    <xf numFmtId="9" fontId="35" fillId="0" borderId="0" xfId="2" applyFont="1"/>
    <xf numFmtId="164" fontId="36" fillId="0" borderId="0" xfId="1" applyNumberFormat="1" applyFont="1" applyFill="1" applyBorder="1"/>
    <xf numFmtId="0" fontId="5" fillId="13" borderId="25" xfId="263" applyFont="1" applyAlignment="1">
      <alignment horizontal="center"/>
    </xf>
    <xf numFmtId="168" fontId="35" fillId="13" borderId="25" xfId="263" applyNumberFormat="1" applyFont="1"/>
    <xf numFmtId="165" fontId="35" fillId="13" borderId="25" xfId="263" applyNumberFormat="1" applyFont="1"/>
    <xf numFmtId="167" fontId="35" fillId="13" borderId="25" xfId="263" applyNumberFormat="1" applyFont="1"/>
    <xf numFmtId="2" fontId="1" fillId="16" borderId="0" xfId="12" applyNumberFormat="1" applyFill="1" applyBorder="1"/>
    <xf numFmtId="43" fontId="26" fillId="0" borderId="0" xfId="11" applyFont="1" applyFill="1" applyBorder="1" applyAlignment="1">
      <alignment horizontal="right"/>
    </xf>
    <xf numFmtId="43" fontId="5" fillId="10" borderId="19" xfId="12" applyNumberFormat="1" applyFont="1" applyBorder="1"/>
    <xf numFmtId="43" fontId="5" fillId="10" borderId="19" xfId="12" applyNumberFormat="1" applyFont="1" applyBorder="1" applyAlignment="1">
      <alignment horizontal="right" indent="2"/>
    </xf>
    <xf numFmtId="0" fontId="31" fillId="0" borderId="0" xfId="0" applyFont="1" applyFill="1" applyAlignment="1">
      <alignment horizontal="right"/>
    </xf>
    <xf numFmtId="3" fontId="0" fillId="0" borderId="0" xfId="0" applyNumberFormat="1" applyFill="1"/>
    <xf numFmtId="1" fontId="0" fillId="0" borderId="0" xfId="0" applyNumberFormat="1" applyFill="1"/>
    <xf numFmtId="165" fontId="0" fillId="0" borderId="0" xfId="0" applyNumberFormat="1" applyFill="1"/>
    <xf numFmtId="2" fontId="0" fillId="0" borderId="0" xfId="0" applyNumberFormat="1" applyFill="1" applyBorder="1"/>
    <xf numFmtId="2" fontId="5" fillId="0" borderId="0" xfId="12" applyNumberFormat="1" applyFont="1" applyFill="1" applyBorder="1"/>
    <xf numFmtId="43" fontId="5" fillId="0" borderId="0" xfId="12" applyNumberFormat="1" applyFont="1" applyFill="1" applyBorder="1"/>
    <xf numFmtId="43" fontId="0" fillId="0" borderId="0" xfId="1" applyFont="1"/>
    <xf numFmtId="43" fontId="5" fillId="0" borderId="0" xfId="1" applyFont="1" applyAlignment="1">
      <alignment horizontal="center" wrapText="1"/>
    </xf>
    <xf numFmtId="0" fontId="5" fillId="16" borderId="0" xfId="0" applyFont="1" applyFill="1"/>
    <xf numFmtId="43" fontId="0" fillId="16" borderId="0" xfId="0" applyNumberFormat="1" applyFill="1"/>
    <xf numFmtId="0" fontId="32" fillId="13" borderId="25" xfId="200" applyNumberFormat="1" applyFont="1" applyAlignment="1">
      <alignment horizontal="center"/>
    </xf>
    <xf numFmtId="0" fontId="29" fillId="13" borderId="25" xfId="84" applyNumberFormat="1" applyFont="1"/>
    <xf numFmtId="43" fontId="0" fillId="0" borderId="0" xfId="0" applyNumberFormat="1" applyFill="1"/>
    <xf numFmtId="43" fontId="1" fillId="0" borderId="0" xfId="12" applyNumberFormat="1" applyFill="1" applyBorder="1"/>
    <xf numFmtId="166" fontId="0" fillId="17" borderId="0" xfId="395" applyNumberFormat="1" applyFont="1" applyBorder="1"/>
    <xf numFmtId="10" fontId="0" fillId="17" borderId="0" xfId="395" applyNumberFormat="1" applyFont="1" applyBorder="1"/>
    <xf numFmtId="1" fontId="0" fillId="17" borderId="0" xfId="395" applyNumberFormat="1" applyFont="1" applyBorder="1"/>
    <xf numFmtId="43" fontId="0" fillId="17" borderId="11" xfId="395" applyNumberFormat="1" applyFont="1" applyBorder="1"/>
    <xf numFmtId="166" fontId="0" fillId="0" borderId="0" xfId="395" applyNumberFormat="1" applyFont="1" applyFill="1" applyBorder="1"/>
    <xf numFmtId="0" fontId="0" fillId="0" borderId="0" xfId="0" applyAlignment="1">
      <alignment vertical="center"/>
    </xf>
    <xf numFmtId="0" fontId="1" fillId="0" borderId="0" xfId="395" applyFill="1" applyBorder="1" applyAlignment="1">
      <alignment wrapText="1"/>
    </xf>
    <xf numFmtId="0" fontId="5" fillId="19" borderId="0" xfId="395" applyFont="1" applyFill="1" applyBorder="1" applyAlignment="1"/>
    <xf numFmtId="0" fontId="0" fillId="0" borderId="0" xfId="395" applyFont="1" applyFill="1" applyBorder="1"/>
    <xf numFmtId="0" fontId="29" fillId="13" borderId="25" xfId="84" applyNumberFormat="1" applyFont="1" applyAlignment="1">
      <alignment horizontal="center"/>
    </xf>
    <xf numFmtId="166" fontId="5" fillId="0" borderId="0" xfId="395" applyNumberFormat="1" applyFont="1" applyFill="1" applyBorder="1"/>
    <xf numFmtId="0" fontId="5" fillId="0" borderId="0" xfId="395" applyFont="1" applyFill="1" applyBorder="1"/>
    <xf numFmtId="166" fontId="0" fillId="0" borderId="0" xfId="2" applyNumberFormat="1" applyFont="1"/>
    <xf numFmtId="0" fontId="5" fillId="19" borderId="0" xfId="395" applyFont="1" applyFill="1" applyBorder="1" applyAlignment="1">
      <alignment wrapText="1"/>
    </xf>
    <xf numFmtId="0" fontId="1" fillId="13" borderId="25" xfId="263" applyFont="1" applyAlignment="1">
      <alignment horizontal="center"/>
    </xf>
    <xf numFmtId="0" fontId="44" fillId="0" borderId="0" xfId="395" applyFont="1" applyFill="1" applyBorder="1"/>
    <xf numFmtId="164" fontId="0" fillId="0" borderId="0" xfId="0" applyNumberFormat="1"/>
    <xf numFmtId="167" fontId="32" fillId="0" borderId="0" xfId="10" applyFont="1" applyAlignment="1">
      <alignment horizontal="center"/>
    </xf>
    <xf numFmtId="0" fontId="0" fillId="0" borderId="0" xfId="0" applyAlignment="1">
      <alignment horizontal="center"/>
    </xf>
    <xf numFmtId="0" fontId="47" fillId="0" borderId="20" xfId="0" applyFont="1" applyBorder="1" applyAlignment="1">
      <alignment horizontal="left" vertical="center" wrapText="1"/>
    </xf>
    <xf numFmtId="0" fontId="47" fillId="0" borderId="20" xfId="0" applyFont="1" applyBorder="1" applyAlignment="1">
      <alignment vertical="center" wrapText="1"/>
    </xf>
    <xf numFmtId="0" fontId="63" fillId="0" borderId="20" xfId="0" applyFont="1" applyBorder="1" applyAlignment="1">
      <alignment horizontal="center" vertical="center" wrapText="1"/>
    </xf>
    <xf numFmtId="166" fontId="4" fillId="4" borderId="1" xfId="2" applyNumberFormat="1" applyFont="1" applyFill="1" applyBorder="1"/>
    <xf numFmtId="0" fontId="47" fillId="0" borderId="20" xfId="0" quotePrefix="1" applyFont="1" applyBorder="1" applyAlignment="1">
      <alignment horizontal="left" vertical="center" wrapText="1"/>
    </xf>
    <xf numFmtId="16" fontId="47" fillId="0" borderId="20" xfId="0" quotePrefix="1" applyNumberFormat="1" applyFont="1" applyBorder="1" applyAlignment="1">
      <alignment vertical="center" wrapText="1"/>
    </xf>
    <xf numFmtId="0" fontId="47" fillId="0" borderId="20" xfId="0" quotePrefix="1" applyFont="1" applyBorder="1" applyAlignment="1">
      <alignment vertical="center" wrapText="1"/>
    </xf>
    <xf numFmtId="17" fontId="47" fillId="0" borderId="20" xfId="0" quotePrefix="1" applyNumberFormat="1" applyFont="1" applyBorder="1" applyAlignment="1">
      <alignment vertical="center" wrapText="1"/>
    </xf>
    <xf numFmtId="10" fontId="5" fillId="0" borderId="0" xfId="0" applyNumberFormat="1" applyFont="1" applyAlignment="1">
      <alignment horizontal="center"/>
    </xf>
    <xf numFmtId="10" fontId="0" fillId="0" borderId="0" xfId="2" applyNumberFormat="1" applyFont="1" applyBorder="1" applyAlignment="1">
      <alignment horizontal="center"/>
    </xf>
    <xf numFmtId="0" fontId="0" fillId="0" borderId="20" xfId="0" applyBorder="1" applyAlignment="1">
      <alignment horizontal="center"/>
    </xf>
    <xf numFmtId="0" fontId="0" fillId="13" borderId="49" xfId="263" applyFont="1" applyBorder="1"/>
    <xf numFmtId="0" fontId="0" fillId="13" borderId="50" xfId="263" applyFont="1" applyBorder="1"/>
    <xf numFmtId="0" fontId="5" fillId="0" borderId="3" xfId="0" applyFont="1" applyBorder="1" applyAlignment="1">
      <alignment horizontal="right"/>
    </xf>
    <xf numFmtId="0" fontId="0" fillId="0" borderId="3" xfId="0" applyBorder="1" applyAlignment="1">
      <alignment horizontal="right"/>
    </xf>
    <xf numFmtId="0" fontId="1" fillId="16" borderId="3" xfId="12" applyFill="1" applyBorder="1" applyAlignment="1">
      <alignment horizontal="right"/>
    </xf>
    <xf numFmtId="1" fontId="1" fillId="16" borderId="3" xfId="12" applyNumberFormat="1" applyFill="1" applyBorder="1" applyAlignment="1">
      <alignment horizontal="right"/>
    </xf>
    <xf numFmtId="0" fontId="1" fillId="16" borderId="35" xfId="12" applyFill="1" applyBorder="1" applyAlignment="1">
      <alignment horizontal="right"/>
    </xf>
    <xf numFmtId="0" fontId="0" fillId="13" borderId="51" xfId="263" applyFont="1" applyBorder="1"/>
    <xf numFmtId="0" fontId="5" fillId="0" borderId="0" xfId="0" applyFont="1" applyBorder="1" applyAlignment="1">
      <alignment horizontal="right"/>
    </xf>
    <xf numFmtId="0" fontId="0" fillId="0" borderId="0" xfId="0" applyBorder="1" applyAlignment="1">
      <alignment horizontal="right"/>
    </xf>
    <xf numFmtId="0" fontId="5" fillId="0" borderId="18" xfId="0" applyFont="1" applyBorder="1" applyAlignment="1">
      <alignment horizontal="right"/>
    </xf>
    <xf numFmtId="0" fontId="0" fillId="0" borderId="18" xfId="0" applyBorder="1" applyAlignment="1">
      <alignment horizontal="right"/>
    </xf>
    <xf numFmtId="0" fontId="1" fillId="16" borderId="18" xfId="12" applyFill="1" applyBorder="1" applyAlignment="1">
      <alignment horizontal="right"/>
    </xf>
    <xf numFmtId="1" fontId="1" fillId="16" borderId="18" xfId="12" applyNumberFormat="1" applyFill="1" applyBorder="1" applyAlignment="1">
      <alignment horizontal="right"/>
    </xf>
    <xf numFmtId="0" fontId="1" fillId="16" borderId="23" xfId="12" applyFill="1" applyBorder="1" applyAlignment="1">
      <alignment horizontal="right"/>
    </xf>
    <xf numFmtId="0" fontId="0" fillId="13" borderId="52" xfId="263" applyFont="1" applyBorder="1"/>
    <xf numFmtId="0" fontId="0" fillId="0" borderId="3" xfId="0" applyBorder="1"/>
    <xf numFmtId="0" fontId="1" fillId="16" borderId="3" xfId="12" applyFill="1" applyBorder="1"/>
    <xf numFmtId="43" fontId="1" fillId="16" borderId="3" xfId="12" applyNumberFormat="1" applyFill="1" applyBorder="1"/>
    <xf numFmtId="0" fontId="1" fillId="16" borderId="35" xfId="12" applyFill="1" applyBorder="1"/>
    <xf numFmtId="0" fontId="0" fillId="13" borderId="53" xfId="263" applyFont="1" applyBorder="1"/>
    <xf numFmtId="2" fontId="1" fillId="16" borderId="0" xfId="12" applyNumberFormat="1" applyFill="1" applyBorder="1" applyAlignment="1">
      <alignment horizontal="right"/>
    </xf>
    <xf numFmtId="2" fontId="1" fillId="16" borderId="11" xfId="12" applyNumberFormat="1" applyFill="1" applyBorder="1" applyAlignment="1">
      <alignment horizontal="right"/>
    </xf>
    <xf numFmtId="2" fontId="1" fillId="16" borderId="3" xfId="12" applyNumberFormat="1" applyFill="1" applyBorder="1" applyAlignment="1">
      <alignment horizontal="right"/>
    </xf>
    <xf numFmtId="0" fontId="5" fillId="16" borderId="0" xfId="12" applyFont="1" applyFill="1" applyBorder="1"/>
    <xf numFmtId="0" fontId="5" fillId="16" borderId="11" xfId="12" applyFont="1" applyFill="1" applyBorder="1" applyAlignment="1">
      <alignment wrapText="1"/>
    </xf>
    <xf numFmtId="0" fontId="0" fillId="0" borderId="2" xfId="0" applyBorder="1" applyAlignment="1">
      <alignment horizontal="right"/>
    </xf>
    <xf numFmtId="43" fontId="1" fillId="16" borderId="2" xfId="12" applyNumberFormat="1" applyFill="1" applyBorder="1"/>
    <xf numFmtId="0" fontId="1" fillId="16" borderId="2" xfId="12" applyFill="1" applyBorder="1"/>
    <xf numFmtId="0" fontId="1" fillId="16" borderId="12" xfId="12" applyFill="1" applyBorder="1"/>
    <xf numFmtId="0" fontId="5" fillId="0" borderId="2" xfId="0" applyFont="1" applyBorder="1" applyAlignment="1">
      <alignment horizontal="right"/>
    </xf>
    <xf numFmtId="0" fontId="1" fillId="16" borderId="18" xfId="12" applyFill="1" applyBorder="1"/>
    <xf numFmtId="43" fontId="1" fillId="16" borderId="18" xfId="12" applyNumberFormat="1" applyFill="1" applyBorder="1"/>
    <xf numFmtId="2" fontId="1" fillId="16" borderId="23" xfId="12" applyNumberFormat="1" applyFill="1" applyBorder="1"/>
    <xf numFmtId="43" fontId="5" fillId="16" borderId="2" xfId="12" applyNumberFormat="1" applyFont="1" applyFill="1" applyBorder="1"/>
    <xf numFmtId="2" fontId="1" fillId="16" borderId="18" xfId="12" applyNumberFormat="1" applyFill="1" applyBorder="1" applyAlignment="1">
      <alignment horizontal="right"/>
    </xf>
    <xf numFmtId="2" fontId="1" fillId="16" borderId="18" xfId="12" applyNumberFormat="1" applyFill="1" applyBorder="1"/>
    <xf numFmtId="0" fontId="5" fillId="16" borderId="0" xfId="12" applyFont="1" applyFill="1" applyBorder="1" applyAlignment="1">
      <alignment wrapText="1"/>
    </xf>
    <xf numFmtId="0" fontId="0" fillId="13" borderId="17" xfId="263" applyFont="1" applyBorder="1"/>
    <xf numFmtId="0" fontId="0" fillId="13" borderId="34" xfId="263" applyFont="1" applyBorder="1"/>
    <xf numFmtId="0" fontId="0" fillId="13" borderId="16" xfId="263" applyFont="1" applyBorder="1"/>
    <xf numFmtId="0" fontId="0" fillId="13" borderId="24" xfId="263" applyFont="1" applyBorder="1"/>
    <xf numFmtId="0" fontId="0" fillId="13" borderId="57" xfId="263" applyFont="1" applyBorder="1"/>
    <xf numFmtId="0" fontId="0" fillId="13" borderId="58" xfId="263" applyFont="1" applyBorder="1"/>
    <xf numFmtId="0" fontId="0" fillId="13" borderId="59" xfId="263" applyFont="1" applyBorder="1"/>
    <xf numFmtId="2" fontId="1" fillId="16" borderId="35" xfId="12" applyNumberFormat="1" applyFill="1" applyBorder="1" applyAlignment="1">
      <alignment horizontal="right"/>
    </xf>
    <xf numFmtId="10" fontId="0" fillId="0" borderId="0" xfId="395" applyNumberFormat="1" applyFont="1" applyFill="1" applyBorder="1"/>
    <xf numFmtId="1" fontId="0" fillId="0" borderId="0" xfId="395" applyNumberFormat="1" applyFont="1" applyFill="1" applyBorder="1"/>
    <xf numFmtId="43" fontId="0" fillId="0" borderId="11" xfId="395" applyNumberFormat="1" applyFont="1" applyFill="1" applyBorder="1"/>
    <xf numFmtId="166" fontId="0" fillId="0" borderId="0" xfId="397" applyNumberFormat="1" applyFont="1" applyFill="1" applyBorder="1"/>
    <xf numFmtId="10" fontId="0" fillId="0" borderId="0" xfId="397" applyNumberFormat="1" applyFont="1" applyFill="1" applyBorder="1"/>
    <xf numFmtId="1" fontId="0" fillId="0" borderId="0" xfId="397" applyNumberFormat="1" applyFont="1" applyFill="1" applyBorder="1"/>
    <xf numFmtId="43" fontId="0" fillId="0" borderId="0" xfId="397" applyNumberFormat="1" applyFont="1" applyFill="1" applyBorder="1"/>
    <xf numFmtId="166" fontId="0" fillId="0" borderId="0" xfId="396" applyNumberFormat="1" applyFont="1" applyFill="1" applyBorder="1"/>
    <xf numFmtId="10" fontId="0" fillId="0" borderId="0" xfId="396" applyNumberFormat="1" applyFont="1" applyFill="1" applyBorder="1"/>
    <xf numFmtId="1" fontId="0" fillId="0" borderId="0" xfId="396" applyNumberFormat="1" applyFont="1" applyFill="1" applyBorder="1"/>
    <xf numFmtId="43" fontId="0" fillId="0" borderId="0" xfId="396" applyNumberFormat="1" applyFont="1" applyFill="1" applyBorder="1"/>
    <xf numFmtId="168" fontId="29" fillId="13" borderId="25" xfId="84" applyNumberFormat="1" applyFont="1"/>
    <xf numFmtId="0" fontId="64" fillId="0" borderId="62" xfId="0" applyFont="1" applyBorder="1" applyAlignment="1">
      <alignment horizontal="left" wrapText="1"/>
    </xf>
    <xf numFmtId="0" fontId="65" fillId="0" borderId="64" xfId="0" applyFont="1" applyBorder="1" applyAlignment="1">
      <alignment horizontal="left" vertical="top" wrapText="1" indent="1"/>
    </xf>
    <xf numFmtId="0" fontId="65" fillId="0" borderId="64" xfId="0" applyFont="1" applyBorder="1" applyAlignment="1">
      <alignment horizontal="center" vertical="top" wrapText="1"/>
    </xf>
    <xf numFmtId="0" fontId="65" fillId="0" borderId="64" xfId="0" applyFont="1" applyBorder="1" applyAlignment="1">
      <alignment horizontal="right" vertical="top" wrapText="1" indent="2"/>
    </xf>
    <xf numFmtId="1" fontId="10" fillId="22" borderId="64" xfId="0" applyNumberFormat="1" applyFont="1" applyFill="1" applyBorder="1" applyAlignment="1">
      <alignment horizontal="center" vertical="top" shrinkToFit="1"/>
    </xf>
    <xf numFmtId="3" fontId="10" fillId="22" borderId="64" xfId="0" applyNumberFormat="1" applyFont="1" applyFill="1" applyBorder="1" applyAlignment="1">
      <alignment horizontal="center" vertical="top" shrinkToFit="1"/>
    </xf>
    <xf numFmtId="1" fontId="10" fillId="23" borderId="64" xfId="0" applyNumberFormat="1" applyFont="1" applyFill="1" applyBorder="1" applyAlignment="1">
      <alignment horizontal="center" vertical="top" shrinkToFit="1"/>
    </xf>
    <xf numFmtId="3" fontId="10" fillId="23" borderId="64" xfId="0" applyNumberFormat="1" applyFont="1" applyFill="1" applyBorder="1" applyAlignment="1">
      <alignment horizontal="center" vertical="top" shrinkToFit="1"/>
    </xf>
    <xf numFmtId="1" fontId="10" fillId="0" borderId="64" xfId="0" applyNumberFormat="1" applyFont="1" applyBorder="1" applyAlignment="1">
      <alignment horizontal="center" vertical="top" shrinkToFit="1"/>
    </xf>
    <xf numFmtId="3" fontId="10" fillId="0" borderId="64" xfId="0" applyNumberFormat="1" applyFont="1" applyBorder="1" applyAlignment="1">
      <alignment horizontal="center" vertical="top" shrinkToFit="1"/>
    </xf>
    <xf numFmtId="0" fontId="64" fillId="0" borderId="64" xfId="0" applyFont="1" applyBorder="1" applyAlignment="1">
      <alignment horizontal="left" vertical="center" wrapText="1"/>
    </xf>
    <xf numFmtId="0" fontId="65" fillId="0" borderId="64" xfId="0" applyFont="1" applyBorder="1" applyAlignment="1">
      <alignment horizontal="right" vertical="top" wrapText="1" indent="1"/>
    </xf>
    <xf numFmtId="3" fontId="10" fillId="0" borderId="64" xfId="0" applyNumberFormat="1" applyFont="1" applyBorder="1" applyAlignment="1">
      <alignment horizontal="right" vertical="top" indent="2" shrinkToFit="1"/>
    </xf>
    <xf numFmtId="3" fontId="10" fillId="22" borderId="64" xfId="0" applyNumberFormat="1" applyFont="1" applyFill="1" applyBorder="1" applyAlignment="1">
      <alignment horizontal="right" vertical="top" indent="2" shrinkToFit="1"/>
    </xf>
    <xf numFmtId="3" fontId="10" fillId="23" borderId="64" xfId="0" applyNumberFormat="1" applyFont="1" applyFill="1" applyBorder="1" applyAlignment="1">
      <alignment horizontal="right" vertical="top" indent="2" shrinkToFit="1"/>
    </xf>
    <xf numFmtId="1" fontId="10" fillId="23" borderId="64" xfId="0" applyNumberFormat="1" applyFont="1" applyFill="1" applyBorder="1" applyAlignment="1">
      <alignment horizontal="right" vertical="top" indent="2" shrinkToFit="1"/>
    </xf>
    <xf numFmtId="0" fontId="66" fillId="22" borderId="64" xfId="0" applyFont="1" applyFill="1" applyBorder="1" applyAlignment="1">
      <alignment horizontal="center" vertical="top" wrapText="1"/>
    </xf>
    <xf numFmtId="0" fontId="66" fillId="23" borderId="64" xfId="0" applyFont="1" applyFill="1" applyBorder="1" applyAlignment="1">
      <alignment horizontal="center" vertical="top" wrapText="1"/>
    </xf>
    <xf numFmtId="0" fontId="66" fillId="0" borderId="64" xfId="0" applyFont="1" applyBorder="1" applyAlignment="1">
      <alignment horizontal="center" vertical="top" wrapText="1"/>
    </xf>
    <xf numFmtId="1" fontId="10" fillId="22" borderId="64" xfId="0" applyNumberFormat="1" applyFont="1" applyFill="1" applyBorder="1" applyAlignment="1">
      <alignment horizontal="right" vertical="top" indent="2" shrinkToFit="1"/>
    </xf>
    <xf numFmtId="1" fontId="10" fillId="0" borderId="64" xfId="0" applyNumberFormat="1" applyFont="1" applyBorder="1" applyAlignment="1">
      <alignment horizontal="right" vertical="top" indent="2" shrinkToFit="1"/>
    </xf>
    <xf numFmtId="0" fontId="65" fillId="0" borderId="63" xfId="0" applyFont="1" applyBorder="1" applyAlignment="1">
      <alignment vertical="top" wrapText="1"/>
    </xf>
    <xf numFmtId="0" fontId="65" fillId="0" borderId="65" xfId="0" applyFont="1" applyBorder="1" applyAlignment="1">
      <alignment vertical="top" wrapText="1"/>
    </xf>
    <xf numFmtId="0" fontId="0" fillId="0" borderId="0" xfId="1" applyNumberFormat="1" applyFont="1" applyBorder="1"/>
    <xf numFmtId="0" fontId="0" fillId="0" borderId="11" xfId="1" applyNumberFormat="1" applyFont="1" applyBorder="1"/>
    <xf numFmtId="0" fontId="0" fillId="0" borderId="16" xfId="1" applyNumberFormat="1" applyFont="1" applyBorder="1"/>
    <xf numFmtId="0" fontId="65" fillId="0" borderId="71" xfId="0" applyFont="1" applyBorder="1" applyAlignment="1">
      <alignment vertical="top" wrapText="1"/>
    </xf>
    <xf numFmtId="0" fontId="65" fillId="0" borderId="73" xfId="0" applyFont="1" applyBorder="1" applyAlignment="1">
      <alignment horizontal="left" vertical="top" wrapText="1" indent="2"/>
    </xf>
    <xf numFmtId="3" fontId="10" fillId="22" borderId="73" xfId="0" applyNumberFormat="1" applyFont="1" applyFill="1" applyBorder="1" applyAlignment="1">
      <alignment horizontal="left" vertical="top" indent="2" shrinkToFit="1"/>
    </xf>
    <xf numFmtId="3" fontId="10" fillId="23" borderId="73" xfId="0" applyNumberFormat="1" applyFont="1" applyFill="1" applyBorder="1" applyAlignment="1">
      <alignment horizontal="left" vertical="top" indent="2" shrinkToFit="1"/>
    </xf>
    <xf numFmtId="3" fontId="10" fillId="0" borderId="73" xfId="0" applyNumberFormat="1" applyFont="1" applyBorder="1" applyAlignment="1">
      <alignment horizontal="left" vertical="top" indent="2" shrinkToFit="1"/>
    </xf>
    <xf numFmtId="1" fontId="10" fillId="22" borderId="73" xfId="0" applyNumberFormat="1" applyFont="1" applyFill="1" applyBorder="1" applyAlignment="1">
      <alignment horizontal="left" vertical="top" indent="2" shrinkToFit="1"/>
    </xf>
    <xf numFmtId="1" fontId="10" fillId="0" borderId="73" xfId="0" applyNumberFormat="1" applyFont="1" applyBorder="1" applyAlignment="1">
      <alignment horizontal="left" vertical="top" indent="2" shrinkToFit="1"/>
    </xf>
    <xf numFmtId="0" fontId="66" fillId="0" borderId="76" xfId="0" applyFont="1" applyBorder="1" applyAlignment="1">
      <alignment horizontal="center" vertical="top" wrapText="1"/>
    </xf>
    <xf numFmtId="1" fontId="10" fillId="0" borderId="76" xfId="0" applyNumberFormat="1" applyFont="1" applyBorder="1" applyAlignment="1">
      <alignment horizontal="center" vertical="top" shrinkToFit="1"/>
    </xf>
    <xf numFmtId="1" fontId="10" fillId="0" borderId="76" xfId="0" applyNumberFormat="1" applyFont="1" applyBorder="1" applyAlignment="1">
      <alignment horizontal="right" vertical="top" indent="2" shrinkToFit="1"/>
    </xf>
    <xf numFmtId="3" fontId="10" fillId="0" borderId="76" xfId="0" applyNumberFormat="1" applyFont="1" applyBorder="1" applyAlignment="1">
      <alignment horizontal="center" vertical="top" shrinkToFit="1"/>
    </xf>
    <xf numFmtId="3" fontId="10" fillId="0" borderId="77" xfId="0" applyNumberFormat="1" applyFont="1" applyBorder="1" applyAlignment="1">
      <alignment horizontal="left" vertical="top" indent="2" shrinkToFit="1"/>
    </xf>
    <xf numFmtId="0" fontId="65" fillId="0" borderId="73" xfId="0" applyFont="1" applyBorder="1" applyAlignment="1">
      <alignment vertical="top" wrapText="1"/>
    </xf>
    <xf numFmtId="0" fontId="65" fillId="0" borderId="73" xfId="0" applyFont="1" applyBorder="1" applyAlignment="1">
      <alignment horizontal="left" vertical="top" wrapText="1" indent="1"/>
    </xf>
    <xf numFmtId="1" fontId="10" fillId="23" borderId="73" xfId="0" applyNumberFormat="1" applyFont="1" applyFill="1" applyBorder="1" applyAlignment="1">
      <alignment horizontal="center" vertical="top" shrinkToFit="1"/>
    </xf>
    <xf numFmtId="1" fontId="10" fillId="0" borderId="73" xfId="0" applyNumberFormat="1" applyFont="1" applyBorder="1" applyAlignment="1">
      <alignment horizontal="center" vertical="top" shrinkToFit="1"/>
    </xf>
    <xf numFmtId="1" fontId="10" fillId="0" borderId="77" xfId="0" applyNumberFormat="1" applyFont="1" applyBorder="1" applyAlignment="1">
      <alignment horizontal="center" vertical="top" shrinkToFit="1"/>
    </xf>
    <xf numFmtId="1" fontId="10" fillId="22" borderId="73" xfId="0" applyNumberFormat="1" applyFont="1" applyFill="1" applyBorder="1" applyAlignment="1">
      <alignment horizontal="center" vertical="top" shrinkToFit="1"/>
    </xf>
    <xf numFmtId="3" fontId="10" fillId="0" borderId="73" xfId="0" applyNumberFormat="1" applyFont="1" applyBorder="1" applyAlignment="1">
      <alignment horizontal="center" vertical="top" shrinkToFit="1"/>
    </xf>
    <xf numFmtId="0" fontId="66" fillId="0" borderId="65" xfId="0" applyFont="1" applyBorder="1" applyAlignment="1">
      <alignment vertical="top" wrapText="1"/>
    </xf>
    <xf numFmtId="0" fontId="66" fillId="0" borderId="64" xfId="0" applyFont="1" applyBorder="1" applyAlignment="1">
      <alignment horizontal="right" vertical="top" wrapText="1" indent="2"/>
    </xf>
    <xf numFmtId="0" fontId="66" fillId="0" borderId="73" xfId="0" applyFont="1" applyBorder="1" applyAlignment="1">
      <alignment vertical="top" wrapText="1"/>
    </xf>
    <xf numFmtId="0" fontId="66" fillId="0" borderId="73" xfId="0" applyFont="1" applyBorder="1" applyAlignment="1">
      <alignment horizontal="center" vertical="top" wrapText="1"/>
    </xf>
    <xf numFmtId="1" fontId="0" fillId="0" borderId="0" xfId="0" applyNumberFormat="1" applyBorder="1"/>
    <xf numFmtId="1" fontId="0" fillId="0" borderId="11" xfId="0" applyNumberFormat="1" applyBorder="1"/>
    <xf numFmtId="1" fontId="0" fillId="0" borderId="0" xfId="0" applyNumberFormat="1" applyFill="1" applyBorder="1"/>
    <xf numFmtId="0" fontId="4" fillId="4" borderId="1" xfId="5" applyBorder="1" applyAlignment="1">
      <alignment horizontal="left" vertical="top" wrapText="1" indent="1"/>
    </xf>
    <xf numFmtId="1" fontId="4" fillId="4" borderId="1" xfId="5" applyNumberFormat="1" applyBorder="1" applyAlignment="1">
      <alignment horizontal="center" vertical="top" shrinkToFit="1"/>
    </xf>
    <xf numFmtId="3" fontId="4" fillId="4" borderId="1" xfId="5" applyNumberFormat="1" applyBorder="1" applyAlignment="1">
      <alignment horizontal="center" vertical="top" shrinkToFit="1"/>
    </xf>
    <xf numFmtId="3" fontId="4" fillId="4" borderId="81" xfId="5" applyNumberFormat="1" applyBorder="1" applyAlignment="1">
      <alignment horizontal="center" vertical="top" shrinkToFit="1"/>
    </xf>
    <xf numFmtId="0" fontId="68" fillId="0" borderId="74" xfId="0" applyFont="1" applyBorder="1" applyAlignment="1">
      <alignment vertical="top" wrapText="1"/>
    </xf>
    <xf numFmtId="0" fontId="68" fillId="0" borderId="70" xfId="0" applyFont="1" applyBorder="1" applyAlignment="1">
      <alignment vertical="top" wrapText="1"/>
    </xf>
    <xf numFmtId="0" fontId="68" fillId="0" borderId="72" xfId="0" applyFont="1" applyBorder="1" applyAlignment="1">
      <alignment vertical="top" wrapText="1"/>
    </xf>
    <xf numFmtId="0" fontId="66" fillId="0" borderId="74" xfId="0" applyFont="1" applyBorder="1" applyAlignment="1">
      <alignment vertical="top" wrapText="1"/>
    </xf>
    <xf numFmtId="0" fontId="66" fillId="0" borderId="70" xfId="0" applyFont="1" applyBorder="1" applyAlignment="1">
      <alignment vertical="top" wrapText="1"/>
    </xf>
    <xf numFmtId="0" fontId="66" fillId="0" borderId="75" xfId="0" applyFont="1" applyBorder="1" applyAlignment="1">
      <alignment vertical="top" wrapText="1"/>
    </xf>
    <xf numFmtId="0" fontId="4" fillId="4" borderId="1" xfId="5" applyBorder="1" applyAlignment="1">
      <alignment horizontal="center" vertical="top" wrapText="1"/>
    </xf>
    <xf numFmtId="0" fontId="5" fillId="0" borderId="2" xfId="0" applyFont="1" applyBorder="1"/>
    <xf numFmtId="0" fontId="5" fillId="0" borderId="12" xfId="0" applyFont="1" applyBorder="1"/>
    <xf numFmtId="0" fontId="5" fillId="0" borderId="17" xfId="0" applyFont="1" applyBorder="1"/>
    <xf numFmtId="0" fontId="5" fillId="0" borderId="17" xfId="0" applyFont="1" applyFill="1" applyBorder="1"/>
    <xf numFmtId="0" fontId="5" fillId="0" borderId="2" xfId="0" applyFont="1" applyFill="1" applyBorder="1"/>
    <xf numFmtId="0" fontId="5" fillId="0" borderId="12" xfId="0" applyFont="1" applyFill="1" applyBorder="1"/>
    <xf numFmtId="0" fontId="36" fillId="0" borderId="0" xfId="0" applyFont="1" applyAlignment="1">
      <alignment horizontal="left"/>
    </xf>
    <xf numFmtId="1" fontId="5" fillId="0" borderId="2" xfId="0" applyNumberFormat="1" applyFont="1" applyBorder="1"/>
    <xf numFmtId="1" fontId="5" fillId="0" borderId="12" xfId="0" applyNumberFormat="1" applyFont="1" applyBorder="1"/>
    <xf numFmtId="1" fontId="5" fillId="0" borderId="17" xfId="0" applyNumberFormat="1" applyFont="1" applyBorder="1"/>
    <xf numFmtId="0" fontId="5" fillId="25" borderId="43" xfId="0" applyFont="1" applyFill="1" applyBorder="1"/>
    <xf numFmtId="0" fontId="0" fillId="25" borderId="44" xfId="0" applyFill="1" applyBorder="1"/>
    <xf numFmtId="0" fontId="0" fillId="25" borderId="45" xfId="0" applyFill="1" applyBorder="1"/>
    <xf numFmtId="0" fontId="0" fillId="25" borderId="46" xfId="0" applyFill="1" applyBorder="1"/>
    <xf numFmtId="0" fontId="0" fillId="25" borderId="47" xfId="0" applyFill="1" applyBorder="1"/>
    <xf numFmtId="0" fontId="0" fillId="25" borderId="0" xfId="0" applyFill="1" applyBorder="1"/>
    <xf numFmtId="2" fontId="0" fillId="25" borderId="0" xfId="0" applyNumberFormat="1" applyFill="1" applyBorder="1"/>
    <xf numFmtId="2" fontId="15" fillId="25" borderId="0" xfId="0" applyNumberFormat="1" applyFont="1" applyFill="1" applyBorder="1"/>
    <xf numFmtId="0" fontId="0" fillId="25" borderId="13" xfId="0" applyFill="1" applyBorder="1"/>
    <xf numFmtId="0" fontId="15" fillId="25" borderId="45" xfId="0" applyFont="1" applyFill="1" applyBorder="1"/>
    <xf numFmtId="2" fontId="0" fillId="25" borderId="14" xfId="0" applyNumberFormat="1" applyFill="1" applyBorder="1"/>
    <xf numFmtId="0" fontId="0" fillId="25" borderId="48" xfId="0" applyFill="1" applyBorder="1"/>
    <xf numFmtId="0" fontId="5" fillId="25" borderId="45" xfId="0" applyFont="1" applyFill="1" applyBorder="1"/>
    <xf numFmtId="2" fontId="5" fillId="25" borderId="0" xfId="0" applyNumberFormat="1" applyFont="1" applyFill="1" applyBorder="1"/>
    <xf numFmtId="0" fontId="5" fillId="25" borderId="46" xfId="0" applyFont="1" applyFill="1" applyBorder="1"/>
    <xf numFmtId="2" fontId="31" fillId="0" borderId="19" xfId="0" applyNumberFormat="1" applyFont="1" applyBorder="1" applyAlignment="1">
      <alignment horizontal="right"/>
    </xf>
    <xf numFmtId="0" fontId="0" fillId="0" borderId="19" xfId="0" applyBorder="1" applyAlignment="1">
      <alignment horizontal="right"/>
    </xf>
    <xf numFmtId="43" fontId="26" fillId="0" borderId="19" xfId="11" applyFont="1" applyFill="1" applyBorder="1" applyAlignment="1">
      <alignment horizontal="right"/>
    </xf>
    <xf numFmtId="0" fontId="19" fillId="0" borderId="19" xfId="0" applyFont="1" applyFill="1" applyBorder="1"/>
    <xf numFmtId="0" fontId="0" fillId="0" borderId="19" xfId="0" applyFill="1" applyBorder="1"/>
    <xf numFmtId="1" fontId="31" fillId="0" borderId="61" xfId="0" applyNumberFormat="1" applyFont="1" applyBorder="1" applyAlignment="1">
      <alignment horizontal="right"/>
    </xf>
    <xf numFmtId="164" fontId="0" fillId="16" borderId="61" xfId="1" applyNumberFormat="1" applyFont="1" applyFill="1" applyBorder="1"/>
    <xf numFmtId="3" fontId="36" fillId="0" borderId="11" xfId="0" applyNumberFormat="1" applyFont="1" applyBorder="1"/>
    <xf numFmtId="164" fontId="36" fillId="0" borderId="11" xfId="1" applyNumberFormat="1" applyFont="1" applyFill="1" applyBorder="1"/>
    <xf numFmtId="164" fontId="0" fillId="0" borderId="16" xfId="1" applyNumberFormat="1" applyFont="1" applyFill="1" applyBorder="1"/>
    <xf numFmtId="0" fontId="34" fillId="0" borderId="11" xfId="13" applyFont="1" applyFill="1" applyBorder="1"/>
    <xf numFmtId="0" fontId="5" fillId="0" borderId="16" xfId="0" applyFont="1" applyFill="1" applyBorder="1" applyAlignment="1"/>
    <xf numFmtId="0" fontId="5" fillId="0" borderId="16" xfId="0" applyFont="1" applyFill="1" applyBorder="1" applyAlignment="1">
      <alignment horizontal="center"/>
    </xf>
    <xf numFmtId="0" fontId="5" fillId="0" borderId="0" xfId="0" applyFont="1" applyFill="1"/>
    <xf numFmtId="0" fontId="5" fillId="0" borderId="0" xfId="0" applyFont="1" applyFill="1" applyBorder="1" applyAlignment="1"/>
    <xf numFmtId="0" fontId="5" fillId="0" borderId="0" xfId="0" applyFont="1" applyFill="1" applyBorder="1" applyAlignment="1">
      <alignment horizontal="center"/>
    </xf>
    <xf numFmtId="0" fontId="5" fillId="0" borderId="11" xfId="12" applyFont="1" applyFill="1" applyBorder="1" applyAlignment="1"/>
    <xf numFmtId="0" fontId="5" fillId="0" borderId="11" xfId="12" applyFont="1" applyFill="1" applyBorder="1" applyAlignment="1">
      <alignment horizontal="center"/>
    </xf>
    <xf numFmtId="43" fontId="1" fillId="0" borderId="11" xfId="12" applyNumberFormat="1" applyFill="1" applyBorder="1"/>
    <xf numFmtId="0" fontId="0" fillId="0" borderId="11" xfId="0" applyFill="1" applyBorder="1"/>
    <xf numFmtId="0" fontId="34" fillId="0" borderId="0" xfId="13" applyFont="1" applyFill="1" applyBorder="1" applyAlignment="1"/>
    <xf numFmtId="10" fontId="34" fillId="0" borderId="2" xfId="8" applyNumberFormat="1" applyFont="1" applyFill="1" applyBorder="1" applyAlignment="1">
      <alignment horizontal="center"/>
    </xf>
    <xf numFmtId="0" fontId="34" fillId="0" borderId="2" xfId="8" applyFont="1" applyFill="1" applyBorder="1" applyAlignment="1">
      <alignment horizontal="center"/>
    </xf>
    <xf numFmtId="0" fontId="1" fillId="0" borderId="16" xfId="395" applyFill="1" applyBorder="1" applyAlignment="1"/>
    <xf numFmtId="0" fontId="1" fillId="0" borderId="0" xfId="395" applyFill="1" applyBorder="1" applyAlignment="1"/>
    <xf numFmtId="0" fontId="5" fillId="16" borderId="0" xfId="363" applyFont="1" applyFill="1"/>
    <xf numFmtId="0" fontId="5" fillId="16" borderId="0" xfId="0" applyFont="1" applyFill="1" applyBorder="1"/>
    <xf numFmtId="0" fontId="5" fillId="26" borderId="0" xfId="0" applyFont="1" applyFill="1"/>
    <xf numFmtId="0" fontId="0" fillId="26" borderId="0" xfId="0" applyFill="1"/>
    <xf numFmtId="0" fontId="5" fillId="26" borderId="0" xfId="0" applyFont="1" applyFill="1" applyBorder="1"/>
    <xf numFmtId="0" fontId="0" fillId="0" borderId="0" xfId="0" applyBorder="1" applyAlignment="1">
      <alignment horizontal="left"/>
    </xf>
    <xf numFmtId="0" fontId="0" fillId="0" borderId="28" xfId="0" applyFont="1" applyBorder="1" applyAlignment="1">
      <alignment horizontal="center"/>
    </xf>
    <xf numFmtId="0" fontId="26" fillId="0" borderId="82" xfId="9" applyFont="1" applyFill="1" applyBorder="1"/>
    <xf numFmtId="1" fontId="5" fillId="0" borderId="0" xfId="395" applyNumberFormat="1" applyFont="1" applyFill="1" applyBorder="1"/>
    <xf numFmtId="0" fontId="26" fillId="0" borderId="83" xfId="9" applyFont="1" applyFill="1" applyBorder="1"/>
    <xf numFmtId="0" fontId="29" fillId="13" borderId="49" xfId="84" applyNumberFormat="1" applyFont="1" applyBorder="1" applyAlignment="1">
      <alignment horizontal="center"/>
    </xf>
    <xf numFmtId="0" fontId="34" fillId="0" borderId="0" xfId="14" applyFont="1" applyFill="1" applyBorder="1"/>
    <xf numFmtId="0" fontId="1" fillId="0" borderId="0" xfId="14" applyFill="1" applyBorder="1"/>
    <xf numFmtId="0" fontId="1" fillId="14" borderId="0" xfId="400" applyBorder="1"/>
    <xf numFmtId="0" fontId="1" fillId="14" borderId="11" xfId="400" applyBorder="1"/>
    <xf numFmtId="0" fontId="1" fillId="17" borderId="0" xfId="395" applyBorder="1" applyAlignment="1"/>
    <xf numFmtId="0" fontId="1" fillId="17" borderId="0" xfId="395" applyBorder="1" applyAlignment="1">
      <alignment horizontal="left"/>
    </xf>
    <xf numFmtId="0" fontId="1" fillId="11" borderId="11" xfId="13" applyBorder="1" applyAlignment="1">
      <alignment wrapText="1"/>
    </xf>
    <xf numFmtId="0" fontId="1" fillId="24" borderId="11" xfId="399" applyBorder="1" applyAlignment="1">
      <alignment wrapText="1"/>
    </xf>
    <xf numFmtId="0" fontId="1" fillId="14" borderId="11" xfId="400" applyBorder="1" applyAlignment="1">
      <alignment wrapText="1"/>
    </xf>
    <xf numFmtId="164" fontId="0" fillId="0" borderId="11" xfId="1" applyNumberFormat="1" applyFont="1" applyFill="1" applyBorder="1"/>
    <xf numFmtId="0" fontId="1" fillId="11" borderId="0" xfId="13" applyBorder="1" applyAlignment="1">
      <alignment wrapText="1"/>
    </xf>
    <xf numFmtId="0" fontId="1" fillId="24" borderId="0" xfId="399" applyBorder="1" applyAlignment="1">
      <alignment wrapText="1"/>
    </xf>
    <xf numFmtId="0" fontId="1" fillId="14" borderId="0" xfId="400" applyBorder="1" applyAlignment="1">
      <alignment wrapText="1"/>
    </xf>
    <xf numFmtId="0" fontId="1" fillId="24" borderId="39" xfId="399" applyBorder="1" applyAlignment="1">
      <alignment wrapText="1"/>
    </xf>
    <xf numFmtId="1" fontId="0" fillId="0" borderId="39" xfId="0" applyNumberFormat="1" applyBorder="1"/>
    <xf numFmtId="1" fontId="31" fillId="0" borderId="60" xfId="0" applyNumberFormat="1" applyFont="1" applyBorder="1" applyAlignment="1">
      <alignment horizontal="right"/>
    </xf>
    <xf numFmtId="0" fontId="1" fillId="14" borderId="39" xfId="400" applyBorder="1" applyAlignment="1">
      <alignment wrapText="1"/>
    </xf>
    <xf numFmtId="164" fontId="0" fillId="0" borderId="39" xfId="1" applyNumberFormat="1" applyFont="1" applyFill="1" applyBorder="1"/>
    <xf numFmtId="164" fontId="0" fillId="16" borderId="60" xfId="1" applyNumberFormat="1" applyFont="1" applyFill="1" applyBorder="1"/>
    <xf numFmtId="3" fontId="36" fillId="0" borderId="39" xfId="0" applyNumberFormat="1" applyFont="1" applyBorder="1"/>
    <xf numFmtId="164" fontId="36" fillId="0" borderId="39" xfId="1" applyNumberFormat="1" applyFont="1" applyFill="1" applyBorder="1"/>
    <xf numFmtId="0" fontId="43" fillId="0" borderId="0" xfId="3" applyFont="1" applyFill="1" applyBorder="1" applyAlignment="1"/>
    <xf numFmtId="0" fontId="43" fillId="0" borderId="0" xfId="3" applyFont="1" applyFill="1" applyBorder="1"/>
    <xf numFmtId="0" fontId="1" fillId="0" borderId="0" xfId="0" applyFont="1"/>
    <xf numFmtId="0" fontId="1" fillId="11" borderId="0" xfId="13" applyBorder="1" applyAlignment="1"/>
    <xf numFmtId="0" fontId="1" fillId="11" borderId="11" xfId="13" applyBorder="1" applyAlignment="1"/>
    <xf numFmtId="0" fontId="1" fillId="11" borderId="0" xfId="13" applyBorder="1"/>
    <xf numFmtId="0" fontId="1" fillId="11" borderId="11" xfId="13" applyBorder="1"/>
    <xf numFmtId="0" fontId="1" fillId="24" borderId="0" xfId="399" applyBorder="1" applyAlignment="1"/>
    <xf numFmtId="0" fontId="1" fillId="24" borderId="0" xfId="399" applyBorder="1"/>
    <xf numFmtId="0" fontId="1" fillId="24" borderId="11" xfId="399" applyBorder="1"/>
    <xf numFmtId="0" fontId="1" fillId="14" borderId="0" xfId="400" applyBorder="1" applyAlignment="1"/>
    <xf numFmtId="0" fontId="5" fillId="0" borderId="2" xfId="0" applyFont="1" applyBorder="1" applyAlignment="1">
      <alignment horizontal="left" indent="4"/>
    </xf>
    <xf numFmtId="43" fontId="5" fillId="16" borderId="12" xfId="0" applyNumberFormat="1" applyFont="1" applyFill="1" applyBorder="1"/>
    <xf numFmtId="0" fontId="26" fillId="0" borderId="2" xfId="9" applyFont="1" applyFill="1" applyBorder="1"/>
    <xf numFmtId="1" fontId="26" fillId="0" borderId="2" xfId="9" applyNumberFormat="1" applyFont="1" applyFill="1" applyBorder="1"/>
    <xf numFmtId="165" fontId="26" fillId="0" borderId="2" xfId="9" applyNumberFormat="1" applyFont="1" applyFill="1" applyBorder="1"/>
    <xf numFmtId="0" fontId="1" fillId="0" borderId="2" xfId="395" applyFont="1" applyFill="1" applyBorder="1"/>
    <xf numFmtId="164" fontId="1" fillId="0" borderId="2" xfId="1" applyNumberFormat="1" applyFont="1" applyFill="1" applyBorder="1"/>
    <xf numFmtId="164" fontId="5" fillId="16" borderId="2" xfId="1" applyNumberFormat="1" applyFont="1" applyFill="1" applyBorder="1"/>
    <xf numFmtId="164" fontId="1" fillId="16" borderId="12" xfId="1" applyNumberFormat="1" applyFont="1" applyFill="1" applyBorder="1"/>
    <xf numFmtId="164" fontId="1" fillId="16" borderId="2" xfId="1" applyNumberFormat="1" applyFont="1" applyFill="1" applyBorder="1"/>
    <xf numFmtId="165" fontId="20" fillId="0" borderId="2" xfId="9" applyNumberFormat="1" applyFill="1" applyBorder="1"/>
    <xf numFmtId="0" fontId="20" fillId="0" borderId="2" xfId="9" applyFill="1" applyBorder="1"/>
    <xf numFmtId="0" fontId="20" fillId="6" borderId="85" xfId="9" applyBorder="1"/>
    <xf numFmtId="0" fontId="20" fillId="6" borderId="82" xfId="9" applyBorder="1"/>
    <xf numFmtId="0" fontId="5" fillId="0" borderId="11" xfId="0" applyFont="1" applyFill="1" applyBorder="1"/>
    <xf numFmtId="1" fontId="0" fillId="0" borderId="11" xfId="0" applyNumberFormat="1" applyFill="1" applyBorder="1"/>
    <xf numFmtId="0" fontId="5" fillId="0" borderId="2" xfId="0" applyFont="1" applyFill="1" applyBorder="1" applyAlignment="1">
      <alignment vertical="center" wrapText="1"/>
    </xf>
    <xf numFmtId="1" fontId="5" fillId="0" borderId="2" xfId="0" applyNumberFormat="1" applyFont="1" applyFill="1" applyBorder="1"/>
    <xf numFmtId="1" fontId="5" fillId="16" borderId="12" xfId="0" applyNumberFormat="1" applyFont="1" applyFill="1" applyBorder="1"/>
    <xf numFmtId="165" fontId="5" fillId="0" borderId="2" xfId="0" applyNumberFormat="1" applyFont="1" applyBorder="1"/>
    <xf numFmtId="0" fontId="14" fillId="0" borderId="0" xfId="0" applyFont="1" applyFill="1" applyBorder="1" applyAlignment="1">
      <alignment wrapText="1"/>
    </xf>
    <xf numFmtId="43" fontId="0" fillId="0" borderId="0" xfId="0" applyNumberFormat="1" applyFill="1" applyBorder="1"/>
    <xf numFmtId="43" fontId="0" fillId="0" borderId="11" xfId="0" applyNumberFormat="1" applyFill="1" applyBorder="1"/>
    <xf numFmtId="0" fontId="14" fillId="0" borderId="0" xfId="0" applyFont="1" applyFill="1" applyBorder="1"/>
    <xf numFmtId="0" fontId="1" fillId="14" borderId="0" xfId="400"/>
    <xf numFmtId="0" fontId="1" fillId="24" borderId="16" xfId="399" applyBorder="1"/>
    <xf numFmtId="0" fontId="0" fillId="0" borderId="16" xfId="0" applyFill="1" applyBorder="1"/>
    <xf numFmtId="43" fontId="0" fillId="0" borderId="16" xfId="0" applyNumberFormat="1" applyFill="1" applyBorder="1"/>
    <xf numFmtId="0" fontId="36" fillId="0" borderId="3" xfId="8" applyFont="1" applyFill="1" applyBorder="1" applyAlignment="1">
      <alignment horizontal="left" wrapText="1"/>
    </xf>
    <xf numFmtId="43" fontId="5" fillId="16" borderId="35" xfId="0" applyNumberFormat="1" applyFont="1" applyFill="1" applyBorder="1"/>
    <xf numFmtId="43" fontId="5" fillId="16" borderId="3" xfId="0" applyNumberFormat="1" applyFont="1" applyFill="1" applyBorder="1"/>
    <xf numFmtId="0" fontId="36" fillId="0" borderId="2" xfId="8" applyFont="1" applyFill="1" applyBorder="1" applyAlignment="1">
      <alignment horizontal="left" wrapText="1"/>
    </xf>
    <xf numFmtId="43" fontId="5" fillId="16" borderId="2" xfId="0" applyNumberFormat="1" applyFont="1" applyFill="1" applyBorder="1"/>
    <xf numFmtId="0" fontId="0" fillId="0" borderId="3" xfId="0" applyFill="1" applyBorder="1"/>
    <xf numFmtId="0" fontId="0" fillId="0" borderId="2" xfId="0" applyFill="1" applyBorder="1"/>
    <xf numFmtId="0" fontId="5" fillId="0" borderId="3" xfId="0" applyFont="1" applyFill="1" applyBorder="1"/>
    <xf numFmtId="0" fontId="5" fillId="0" borderId="34" xfId="0" applyFont="1" applyFill="1" applyBorder="1"/>
    <xf numFmtId="0" fontId="43" fillId="0" borderId="0" xfId="14" applyFont="1" applyFill="1" applyBorder="1"/>
    <xf numFmtId="0" fontId="43" fillId="0" borderId="0" xfId="13" applyFont="1" applyFill="1" applyBorder="1"/>
    <xf numFmtId="0" fontId="66" fillId="19" borderId="64" xfId="0" applyFont="1" applyFill="1" applyBorder="1" applyAlignment="1">
      <alignment horizontal="left" vertical="top" wrapText="1" indent="1"/>
    </xf>
    <xf numFmtId="1" fontId="10" fillId="19" borderId="64" xfId="0" applyNumberFormat="1" applyFont="1" applyFill="1" applyBorder="1" applyAlignment="1">
      <alignment horizontal="center" vertical="top" shrinkToFit="1"/>
    </xf>
    <xf numFmtId="3" fontId="10" fillId="19" borderId="64" xfId="0" applyNumberFormat="1" applyFont="1" applyFill="1" applyBorder="1" applyAlignment="1">
      <alignment horizontal="center" vertical="top" shrinkToFit="1"/>
    </xf>
    <xf numFmtId="3" fontId="10" fillId="19" borderId="73" xfId="0" applyNumberFormat="1" applyFont="1" applyFill="1" applyBorder="1" applyAlignment="1">
      <alignment horizontal="left" vertical="top" indent="2" shrinkToFit="1"/>
    </xf>
    <xf numFmtId="0" fontId="70" fillId="19" borderId="64" xfId="0" applyFont="1" applyFill="1" applyBorder="1" applyAlignment="1">
      <alignment horizontal="left" vertical="top" wrapText="1" indent="1"/>
    </xf>
    <xf numFmtId="0" fontId="70" fillId="19" borderId="76" xfId="0" applyFont="1" applyFill="1" applyBorder="1" applyAlignment="1">
      <alignment horizontal="left" vertical="top" wrapText="1" indent="1"/>
    </xf>
    <xf numFmtId="1" fontId="69" fillId="19" borderId="76" xfId="0" applyNumberFormat="1" applyFont="1" applyFill="1" applyBorder="1" applyAlignment="1">
      <alignment horizontal="center" vertical="top" shrinkToFit="1"/>
    </xf>
    <xf numFmtId="0" fontId="35" fillId="0" borderId="20" xfId="0" applyFont="1" applyFill="1" applyBorder="1" applyAlignment="1">
      <alignment horizontal="left" vertical="center" wrapText="1"/>
    </xf>
    <xf numFmtId="0" fontId="35" fillId="0" borderId="20" xfId="0" applyFont="1" applyFill="1" applyBorder="1" applyAlignment="1">
      <alignment vertical="top" wrapText="1"/>
    </xf>
    <xf numFmtId="0" fontId="73" fillId="0" borderId="20" xfId="0" applyFont="1" applyFill="1" applyBorder="1" applyAlignment="1">
      <alignment vertical="top" wrapText="1"/>
    </xf>
    <xf numFmtId="0" fontId="35" fillId="0" borderId="20" xfId="0" applyFont="1" applyFill="1" applyBorder="1" applyAlignment="1">
      <alignment horizontal="left" vertical="top" wrapText="1" indent="1"/>
    </xf>
    <xf numFmtId="0" fontId="35" fillId="0" borderId="20" xfId="0" applyFont="1" applyFill="1" applyBorder="1" applyAlignment="1">
      <alignment horizontal="center" vertical="top" wrapText="1"/>
    </xf>
    <xf numFmtId="0" fontId="35" fillId="0" borderId="20" xfId="0" applyFont="1" applyFill="1" applyBorder="1" applyAlignment="1">
      <alignment horizontal="right" vertical="top" wrapText="1" indent="2"/>
    </xf>
    <xf numFmtId="0" fontId="74" fillId="0" borderId="20" xfId="5" applyFont="1" applyFill="1" applyBorder="1" applyAlignment="1">
      <alignment horizontal="center" vertical="top" wrapText="1"/>
    </xf>
    <xf numFmtId="0" fontId="35" fillId="19" borderId="20" xfId="3" applyFont="1" applyFill="1" applyBorder="1" applyAlignment="1">
      <alignment horizontal="left" vertical="top" wrapText="1" indent="1"/>
    </xf>
    <xf numFmtId="1" fontId="35" fillId="19" borderId="20" xfId="3" applyNumberFormat="1" applyFont="1" applyFill="1" applyBorder="1" applyAlignment="1">
      <alignment horizontal="center" vertical="top" shrinkToFit="1"/>
    </xf>
    <xf numFmtId="3" fontId="35" fillId="19" borderId="20" xfId="3" applyNumberFormat="1" applyFont="1" applyFill="1" applyBorder="1" applyAlignment="1">
      <alignment horizontal="center" vertical="top" shrinkToFit="1"/>
    </xf>
    <xf numFmtId="3" fontId="35" fillId="19" borderId="20" xfId="3" applyNumberFormat="1" applyFont="1" applyFill="1" applyBorder="1" applyAlignment="1">
      <alignment horizontal="right" vertical="top" indent="1" shrinkToFit="1"/>
    </xf>
    <xf numFmtId="1" fontId="74" fillId="19" borderId="20" xfId="5" applyNumberFormat="1" applyFont="1" applyFill="1" applyBorder="1"/>
    <xf numFmtId="0" fontId="35" fillId="19" borderId="20" xfId="0" applyFont="1" applyFill="1" applyBorder="1" applyAlignment="1">
      <alignment horizontal="left" vertical="top" wrapText="1" indent="1"/>
    </xf>
    <xf numFmtId="1" fontId="35" fillId="19" borderId="20" xfId="0" applyNumberFormat="1" applyFont="1" applyFill="1" applyBorder="1" applyAlignment="1">
      <alignment horizontal="center" vertical="top" shrinkToFit="1"/>
    </xf>
    <xf numFmtId="3" fontId="35" fillId="19" borderId="20" xfId="0" applyNumberFormat="1" applyFont="1" applyFill="1" applyBorder="1" applyAlignment="1">
      <alignment horizontal="center" vertical="top" shrinkToFit="1"/>
    </xf>
    <xf numFmtId="3" fontId="35" fillId="19" borderId="20" xfId="0" applyNumberFormat="1" applyFont="1" applyFill="1" applyBorder="1" applyAlignment="1">
      <alignment horizontal="left" vertical="top" indent="2" shrinkToFit="1"/>
    </xf>
    <xf numFmtId="0" fontId="35" fillId="19" borderId="20" xfId="3" applyFont="1" applyFill="1" applyBorder="1" applyAlignment="1">
      <alignment horizontal="center" vertical="top" wrapText="1"/>
    </xf>
    <xf numFmtId="3" fontId="35" fillId="19" borderId="20" xfId="3" applyNumberFormat="1" applyFont="1" applyFill="1" applyBorder="1" applyAlignment="1">
      <alignment horizontal="left" vertical="top" indent="2" shrinkToFit="1"/>
    </xf>
    <xf numFmtId="1" fontId="75" fillId="19" borderId="20" xfId="3" applyNumberFormat="1" applyFont="1" applyFill="1" applyBorder="1"/>
    <xf numFmtId="0" fontId="73" fillId="19" borderId="20" xfId="0" applyFont="1" applyFill="1" applyBorder="1" applyAlignment="1">
      <alignment horizontal="left" vertical="top" wrapText="1" indent="1"/>
    </xf>
    <xf numFmtId="1" fontId="73" fillId="19" borderId="20" xfId="0" applyNumberFormat="1" applyFont="1" applyFill="1" applyBorder="1" applyAlignment="1">
      <alignment horizontal="center" vertical="top" shrinkToFit="1"/>
    </xf>
    <xf numFmtId="0" fontId="4" fillId="4" borderId="1" xfId="5" applyBorder="1" applyAlignment="1">
      <alignment wrapText="1"/>
    </xf>
    <xf numFmtId="0" fontId="4" fillId="4" borderId="89" xfId="5" applyBorder="1" applyAlignment="1">
      <alignment wrapText="1"/>
    </xf>
    <xf numFmtId="1" fontId="4" fillId="4" borderId="1" xfId="5" applyNumberFormat="1" applyBorder="1" applyAlignment="1">
      <alignment horizontal="center" vertical="center" shrinkToFit="1"/>
    </xf>
    <xf numFmtId="0" fontId="4" fillId="4" borderId="81" xfId="5" applyBorder="1" applyAlignment="1">
      <alignment horizontal="center" vertical="top" wrapText="1"/>
    </xf>
    <xf numFmtId="0" fontId="4" fillId="4" borderId="94" xfId="5" applyBorder="1" applyAlignment="1">
      <alignment horizontal="center" vertical="top" wrapText="1"/>
    </xf>
    <xf numFmtId="1" fontId="4" fillId="4" borderId="94" xfId="5" applyNumberFormat="1" applyBorder="1" applyAlignment="1">
      <alignment horizontal="center" vertical="top" shrinkToFit="1"/>
    </xf>
    <xf numFmtId="1" fontId="4" fillId="4" borderId="95" xfId="5" applyNumberFormat="1" applyBorder="1" applyAlignment="1">
      <alignment horizontal="center" vertical="top" shrinkToFit="1"/>
    </xf>
    <xf numFmtId="1" fontId="4" fillId="4" borderId="81" xfId="5" applyNumberFormat="1" applyBorder="1" applyAlignment="1">
      <alignment horizontal="center" vertical="top" shrinkToFit="1"/>
    </xf>
    <xf numFmtId="1" fontId="4" fillId="4" borderId="81" xfId="5" applyNumberFormat="1" applyBorder="1" applyAlignment="1">
      <alignment horizontal="center" vertical="center" shrinkToFit="1"/>
    </xf>
    <xf numFmtId="1" fontId="4" fillId="4" borderId="89" xfId="5" applyNumberFormat="1" applyBorder="1" applyAlignment="1">
      <alignment horizontal="center" vertical="center" shrinkToFit="1"/>
    </xf>
    <xf numFmtId="1" fontId="4" fillId="4" borderId="96" xfId="5" applyNumberFormat="1" applyBorder="1" applyAlignment="1">
      <alignment horizontal="center" vertical="center" shrinkToFit="1"/>
    </xf>
    <xf numFmtId="0" fontId="74" fillId="4" borderId="94" xfId="5" applyFont="1" applyBorder="1" applyAlignment="1">
      <alignment horizontal="center" vertical="center" wrapText="1"/>
    </xf>
    <xf numFmtId="1" fontId="74" fillId="4" borderId="94" xfId="5" applyNumberFormat="1" applyFont="1" applyBorder="1" applyAlignment="1">
      <alignment horizontal="center" vertical="top" shrinkToFit="1"/>
    </xf>
    <xf numFmtId="1" fontId="74" fillId="4" borderId="95" xfId="5" applyNumberFormat="1" applyFont="1" applyBorder="1" applyAlignment="1">
      <alignment horizontal="center" vertical="top" shrinkToFit="1"/>
    </xf>
    <xf numFmtId="0" fontId="74" fillId="4" borderId="1" xfId="5" applyFont="1" applyBorder="1" applyAlignment="1">
      <alignment horizontal="center" vertical="center" wrapText="1"/>
    </xf>
    <xf numFmtId="1" fontId="74" fillId="4" borderId="1" xfId="5" applyNumberFormat="1" applyFont="1" applyBorder="1" applyAlignment="1">
      <alignment horizontal="center" vertical="top" shrinkToFit="1"/>
    </xf>
    <xf numFmtId="1" fontId="74" fillId="4" borderId="81" xfId="5" applyNumberFormat="1" applyFont="1" applyBorder="1" applyAlignment="1">
      <alignment horizontal="center" vertical="top" shrinkToFit="1"/>
    </xf>
    <xf numFmtId="0" fontId="74" fillId="4" borderId="89" xfId="5" applyFont="1" applyBorder="1" applyAlignment="1">
      <alignment horizontal="center" vertical="center" wrapText="1"/>
    </xf>
    <xf numFmtId="1" fontId="74" fillId="4" borderId="89" xfId="5" applyNumberFormat="1" applyFont="1" applyBorder="1" applyAlignment="1">
      <alignment horizontal="center" vertical="top" shrinkToFit="1"/>
    </xf>
    <xf numFmtId="1" fontId="74" fillId="4" borderId="96" xfId="5" applyNumberFormat="1" applyFont="1" applyBorder="1" applyAlignment="1">
      <alignment horizontal="center" vertical="top" shrinkToFit="1"/>
    </xf>
    <xf numFmtId="0" fontId="36" fillId="0" borderId="100" xfId="0" applyFont="1" applyFill="1" applyBorder="1"/>
    <xf numFmtId="0" fontId="36" fillId="0" borderId="101" xfId="0" applyFont="1" applyFill="1" applyBorder="1"/>
    <xf numFmtId="0" fontId="74" fillId="0" borderId="103" xfId="5" applyFont="1" applyFill="1" applyBorder="1"/>
    <xf numFmtId="0" fontId="74" fillId="0" borderId="103" xfId="5" applyFont="1" applyFill="1" applyBorder="1" applyAlignment="1">
      <alignment horizontal="center" vertical="top" wrapText="1"/>
    </xf>
    <xf numFmtId="3" fontId="74" fillId="19" borderId="103" xfId="5" applyNumberFormat="1" applyFont="1" applyFill="1" applyBorder="1"/>
    <xf numFmtId="0" fontId="74" fillId="4" borderId="1" xfId="5" applyFont="1" applyBorder="1" applyAlignment="1">
      <alignment horizontal="left" vertical="top" wrapText="1" indent="1"/>
    </xf>
    <xf numFmtId="3" fontId="74" fillId="4" borderId="1" xfId="5" applyNumberFormat="1" applyFont="1" applyBorder="1" applyAlignment="1">
      <alignment horizontal="center" vertical="top" shrinkToFit="1"/>
    </xf>
    <xf numFmtId="1" fontId="74" fillId="4" borderId="1" xfId="5" applyNumberFormat="1" applyFont="1" applyBorder="1"/>
    <xf numFmtId="3" fontId="74" fillId="4" borderId="81" xfId="5" applyNumberFormat="1" applyFont="1" applyBorder="1"/>
    <xf numFmtId="0" fontId="74" fillId="4" borderId="1" xfId="5" applyFont="1" applyBorder="1" applyAlignment="1">
      <alignment horizontal="center" vertical="top" wrapText="1"/>
    </xf>
    <xf numFmtId="0" fontId="74" fillId="4" borderId="89" xfId="5" applyFont="1" applyBorder="1" applyAlignment="1">
      <alignment horizontal="left" vertical="top" wrapText="1" indent="1"/>
    </xf>
    <xf numFmtId="1" fontId="74" fillId="4" borderId="89" xfId="5" applyNumberFormat="1" applyFont="1" applyBorder="1"/>
    <xf numFmtId="3" fontId="74" fillId="4" borderId="96" xfId="5" applyNumberFormat="1" applyFont="1" applyBorder="1"/>
    <xf numFmtId="1" fontId="5" fillId="0" borderId="20" xfId="0" applyNumberFormat="1" applyFont="1" applyBorder="1"/>
    <xf numFmtId="1" fontId="29" fillId="0" borderId="0" xfId="10" applyNumberFormat="1"/>
    <xf numFmtId="1" fontId="32" fillId="0" borderId="0" xfId="10" applyNumberFormat="1" applyFont="1"/>
    <xf numFmtId="0" fontId="1" fillId="27" borderId="39" xfId="400" applyFill="1" applyBorder="1" applyAlignment="1">
      <alignment wrapText="1"/>
    </xf>
    <xf numFmtId="0" fontId="1" fillId="27" borderId="11" xfId="400" applyFill="1" applyBorder="1" applyAlignment="1">
      <alignment wrapText="1"/>
    </xf>
    <xf numFmtId="0" fontId="43" fillId="0" borderId="11" xfId="3" applyFont="1" applyFill="1" applyBorder="1"/>
    <xf numFmtId="0" fontId="1" fillId="14" borderId="16" xfId="400" applyBorder="1" applyAlignment="1"/>
    <xf numFmtId="0" fontId="1" fillId="14" borderId="11" xfId="400" applyBorder="1" applyAlignment="1"/>
    <xf numFmtId="0" fontId="1" fillId="24" borderId="11" xfId="399" applyBorder="1" applyAlignment="1"/>
    <xf numFmtId="0" fontId="1" fillId="14" borderId="16" xfId="400" applyBorder="1" applyAlignment="1">
      <alignment wrapText="1"/>
    </xf>
    <xf numFmtId="0" fontId="1" fillId="27" borderId="0" xfId="400" applyFill="1" applyBorder="1"/>
    <xf numFmtId="0" fontId="1" fillId="27" borderId="11" xfId="400" applyFill="1" applyBorder="1"/>
    <xf numFmtId="0" fontId="1" fillId="27" borderId="0" xfId="400" applyFill="1"/>
    <xf numFmtId="0" fontId="19" fillId="27" borderId="0" xfId="400" applyFont="1" applyFill="1" applyBorder="1"/>
    <xf numFmtId="0" fontId="19" fillId="27" borderId="11" xfId="400" applyFont="1" applyFill="1" applyBorder="1"/>
    <xf numFmtId="0" fontId="43" fillId="29" borderId="0" xfId="13" applyFont="1" applyFill="1" applyBorder="1"/>
    <xf numFmtId="0" fontId="43" fillId="28" borderId="0" xfId="14" applyFont="1" applyFill="1" applyBorder="1"/>
    <xf numFmtId="0" fontId="43" fillId="20" borderId="0" xfId="14" applyFont="1" applyFill="1" applyBorder="1"/>
    <xf numFmtId="0" fontId="43" fillId="27" borderId="0" xfId="14" applyFont="1" applyFill="1" applyBorder="1"/>
    <xf numFmtId="0" fontId="23" fillId="0" borderId="0" xfId="0" applyFont="1"/>
    <xf numFmtId="1" fontId="5" fillId="16" borderId="0" xfId="0" applyNumberFormat="1" applyFont="1" applyFill="1"/>
    <xf numFmtId="43" fontId="5" fillId="16" borderId="0" xfId="0" applyNumberFormat="1" applyFont="1" applyFill="1"/>
    <xf numFmtId="0" fontId="6" fillId="11" borderId="0" xfId="6" applyFill="1"/>
    <xf numFmtId="0" fontId="43" fillId="11" borderId="0" xfId="13" applyFont="1"/>
    <xf numFmtId="0" fontId="6" fillId="0" borderId="0" xfId="6" applyAlignment="1">
      <alignment wrapText="1"/>
    </xf>
    <xf numFmtId="0" fontId="6" fillId="16" borderId="21" xfId="6" applyFill="1" applyBorder="1"/>
    <xf numFmtId="43" fontId="1" fillId="16" borderId="0" xfId="12" applyNumberFormat="1" applyFill="1" applyBorder="1" applyAlignment="1">
      <alignment horizontal="right"/>
    </xf>
    <xf numFmtId="43" fontId="1" fillId="16" borderId="3" xfId="12" applyNumberFormat="1" applyFill="1" applyBorder="1" applyAlignment="1">
      <alignment horizontal="right"/>
    </xf>
    <xf numFmtId="167" fontId="29" fillId="0" borderId="11" xfId="10" applyBorder="1"/>
    <xf numFmtId="0" fontId="1" fillId="11" borderId="39" xfId="13" applyBorder="1" applyAlignment="1">
      <alignment wrapText="1"/>
    </xf>
    <xf numFmtId="167" fontId="29" fillId="0" borderId="39" xfId="10" applyBorder="1"/>
    <xf numFmtId="1" fontId="29" fillId="0" borderId="11" xfId="10" applyNumberFormat="1" applyBorder="1"/>
    <xf numFmtId="1" fontId="32" fillId="0" borderId="11" xfId="10" applyNumberFormat="1" applyFont="1" applyBorder="1"/>
    <xf numFmtId="1" fontId="29" fillId="0" borderId="39" xfId="10" applyNumberFormat="1" applyBorder="1"/>
    <xf numFmtId="1" fontId="32" fillId="0" borderId="39" xfId="10" applyNumberFormat="1" applyFont="1" applyBorder="1"/>
    <xf numFmtId="166" fontId="19" fillId="0" borderId="0" xfId="394" applyNumberFormat="1" applyFont="1" applyFill="1" applyAlignment="1">
      <alignment horizontal="center"/>
    </xf>
    <xf numFmtId="164" fontId="36" fillId="0" borderId="11" xfId="1" applyNumberFormat="1" applyFont="1" applyFill="1" applyBorder="1" applyAlignment="1">
      <alignment horizontal="left" indent="2"/>
    </xf>
    <xf numFmtId="1" fontId="0" fillId="0" borderId="2" xfId="0" applyNumberFormat="1" applyFill="1" applyBorder="1"/>
    <xf numFmtId="1" fontId="36" fillId="0" borderId="0" xfId="10" applyNumberFormat="1" applyFont="1" applyAlignment="1">
      <alignment horizontal="center"/>
    </xf>
    <xf numFmtId="0" fontId="1" fillId="0" borderId="0" xfId="400" applyFill="1" applyBorder="1"/>
    <xf numFmtId="0" fontId="1" fillId="0" borderId="0" xfId="400" applyFill="1" applyBorder="1" applyAlignment="1"/>
    <xf numFmtId="0" fontId="1" fillId="0" borderId="0" xfId="400" applyFill="1" applyBorder="1" applyAlignment="1">
      <alignment wrapText="1"/>
    </xf>
    <xf numFmtId="0" fontId="0" fillId="19" borderId="0" xfId="0" applyFill="1"/>
    <xf numFmtId="0" fontId="34" fillId="19" borderId="0" xfId="0" applyFont="1" applyFill="1" applyAlignment="1">
      <alignment horizontal="left"/>
    </xf>
    <xf numFmtId="0" fontId="39" fillId="19" borderId="0" xfId="0" applyFont="1" applyFill="1" applyAlignment="1">
      <alignment horizontal="center"/>
    </xf>
    <xf numFmtId="167" fontId="29" fillId="19" borderId="0" xfId="10" applyFill="1"/>
    <xf numFmtId="167" fontId="29" fillId="0" borderId="0" xfId="10" applyFill="1"/>
    <xf numFmtId="169" fontId="0" fillId="0" borderId="0" xfId="0" applyNumberFormat="1"/>
    <xf numFmtId="0" fontId="76" fillId="0" borderId="2" xfId="0" applyFont="1" applyBorder="1"/>
    <xf numFmtId="1" fontId="76" fillId="0" borderId="2" xfId="0" applyNumberFormat="1" applyFont="1" applyFill="1" applyBorder="1"/>
    <xf numFmtId="1" fontId="76" fillId="0" borderId="2" xfId="5" applyNumberFormat="1" applyFont="1" applyFill="1" applyBorder="1"/>
    <xf numFmtId="1" fontId="76" fillId="0" borderId="12" xfId="0" applyNumberFormat="1" applyFont="1" applyFill="1" applyBorder="1"/>
    <xf numFmtId="1" fontId="76" fillId="0" borderId="12" xfId="5" applyNumberFormat="1" applyFont="1" applyFill="1" applyBorder="1"/>
    <xf numFmtId="1" fontId="76" fillId="0" borderId="17" xfId="0" applyNumberFormat="1" applyFont="1" applyFill="1" applyBorder="1"/>
    <xf numFmtId="0" fontId="76" fillId="0" borderId="0" xfId="0" applyFont="1"/>
    <xf numFmtId="0" fontId="76" fillId="0" borderId="0" xfId="0" applyFont="1" applyBorder="1"/>
    <xf numFmtId="0" fontId="76" fillId="0" borderId="11" xfId="0" applyFont="1" applyBorder="1"/>
    <xf numFmtId="0" fontId="76" fillId="0" borderId="66" xfId="0" applyFont="1" applyBorder="1"/>
    <xf numFmtId="0" fontId="76" fillId="0" borderId="0" xfId="1" applyNumberFormat="1" applyFont="1" applyBorder="1"/>
    <xf numFmtId="0" fontId="76" fillId="0" borderId="66" xfId="1" applyNumberFormat="1" applyFont="1" applyBorder="1"/>
    <xf numFmtId="0" fontId="76" fillId="0" borderId="16" xfId="1" applyNumberFormat="1" applyFont="1" applyBorder="1"/>
    <xf numFmtId="0" fontId="76" fillId="0" borderId="11" xfId="1" applyNumberFormat="1" applyFont="1" applyBorder="1"/>
    <xf numFmtId="1" fontId="76" fillId="0" borderId="0" xfId="0" applyNumberFormat="1" applyFont="1" applyBorder="1"/>
    <xf numFmtId="0" fontId="76" fillId="16" borderId="0" xfId="0" applyFont="1" applyFill="1"/>
    <xf numFmtId="0" fontId="76" fillId="0" borderId="16" xfId="0" applyFont="1" applyBorder="1"/>
    <xf numFmtId="0" fontId="76" fillId="0" borderId="0" xfId="0" applyFont="1" applyAlignment="1">
      <alignment horizontal="left"/>
    </xf>
    <xf numFmtId="0" fontId="76" fillId="0" borderId="2" xfId="0" applyFont="1" applyBorder="1" applyAlignment="1">
      <alignment horizontal="left"/>
    </xf>
    <xf numFmtId="1" fontId="76" fillId="0" borderId="2" xfId="0" applyNumberFormat="1" applyFont="1" applyBorder="1"/>
    <xf numFmtId="1" fontId="76" fillId="0" borderId="12" xfId="0" applyNumberFormat="1" applyFont="1" applyBorder="1"/>
    <xf numFmtId="1" fontId="76" fillId="0" borderId="17" xfId="0" applyNumberFormat="1" applyFont="1" applyBorder="1"/>
    <xf numFmtId="1" fontId="76" fillId="0" borderId="0" xfId="0" applyNumberFormat="1" applyFont="1"/>
    <xf numFmtId="0" fontId="76" fillId="16" borderId="0" xfId="0" applyFont="1" applyFill="1" applyAlignment="1"/>
    <xf numFmtId="0" fontId="77" fillId="0" borderId="0" xfId="0" applyFont="1" applyAlignment="1">
      <alignment horizontal="left"/>
    </xf>
    <xf numFmtId="164" fontId="76" fillId="0" borderId="0" xfId="1" applyNumberFormat="1" applyFont="1" applyBorder="1"/>
    <xf numFmtId="164" fontId="76" fillId="0" borderId="11" xfId="1" applyNumberFormat="1" applyFont="1" applyBorder="1"/>
    <xf numFmtId="164" fontId="76" fillId="0" borderId="16" xfId="1" applyNumberFormat="1" applyFont="1" applyBorder="1"/>
    <xf numFmtId="164" fontId="37" fillId="0" borderId="11" xfId="1" applyNumberFormat="1" applyFont="1" applyFill="1" applyBorder="1"/>
    <xf numFmtId="164" fontId="37" fillId="0" borderId="39" xfId="1" applyNumberFormat="1" applyFont="1" applyFill="1" applyBorder="1"/>
    <xf numFmtId="164" fontId="37" fillId="0" borderId="0" xfId="1" applyNumberFormat="1" applyFont="1" applyFill="1" applyBorder="1"/>
    <xf numFmtId="0" fontId="39" fillId="0" borderId="0" xfId="0" applyFont="1" applyFill="1" applyAlignment="1">
      <alignment horizontal="center"/>
    </xf>
    <xf numFmtId="0" fontId="34" fillId="0" borderId="0" xfId="0" applyFont="1" applyFill="1" applyAlignment="1">
      <alignment horizontal="left"/>
    </xf>
    <xf numFmtId="164" fontId="0" fillId="0" borderId="17" xfId="1" applyNumberFormat="1" applyFont="1" applyFill="1" applyBorder="1"/>
    <xf numFmtId="167" fontId="29" fillId="19" borderId="0" xfId="10" applyFont="1" applyFill="1"/>
    <xf numFmtId="167" fontId="56" fillId="19" borderId="0" xfId="10" applyFont="1" applyFill="1"/>
    <xf numFmtId="0" fontId="34" fillId="19" borderId="0" xfId="13" applyFont="1" applyFill="1" applyBorder="1"/>
    <xf numFmtId="0" fontId="5" fillId="19" borderId="0" xfId="0" applyFont="1" applyFill="1"/>
    <xf numFmtId="0" fontId="5" fillId="19" borderId="0" xfId="0" applyFont="1" applyFill="1" applyBorder="1"/>
    <xf numFmtId="0" fontId="1" fillId="19" borderId="0" xfId="400" applyFill="1" applyBorder="1"/>
    <xf numFmtId="0" fontId="1" fillId="19" borderId="0" xfId="400" applyFill="1" applyBorder="1" applyAlignment="1"/>
    <xf numFmtId="0" fontId="1" fillId="19" borderId="0" xfId="397" applyFill="1" applyBorder="1"/>
    <xf numFmtId="0" fontId="1" fillId="19" borderId="0" xfId="396" applyFill="1" applyBorder="1"/>
    <xf numFmtId="0" fontId="1" fillId="19" borderId="0" xfId="400" applyFill="1" applyBorder="1" applyAlignment="1">
      <alignment wrapText="1"/>
    </xf>
    <xf numFmtId="0" fontId="1" fillId="19" borderId="0" xfId="397" applyFont="1" applyFill="1" applyBorder="1"/>
    <xf numFmtId="0" fontId="1" fillId="19" borderId="0" xfId="397" applyFont="1" applyFill="1" applyBorder="1" applyAlignment="1">
      <alignment wrapText="1"/>
    </xf>
    <xf numFmtId="0" fontId="1" fillId="19" borderId="0" xfId="396" applyFont="1" applyFill="1" applyBorder="1"/>
    <xf numFmtId="0" fontId="1" fillId="19" borderId="0" xfId="396" applyFont="1" applyFill="1" applyBorder="1" applyAlignment="1">
      <alignment wrapText="1"/>
    </xf>
    <xf numFmtId="10" fontId="44" fillId="19" borderId="0" xfId="397" applyNumberFormat="1" applyFont="1" applyFill="1" applyBorder="1"/>
    <xf numFmtId="1" fontId="44" fillId="19" borderId="0" xfId="397" applyNumberFormat="1" applyFont="1" applyFill="1" applyBorder="1"/>
    <xf numFmtId="43" fontId="44" fillId="19" borderId="0" xfId="397" applyNumberFormat="1" applyFont="1" applyFill="1" applyBorder="1"/>
    <xf numFmtId="166" fontId="44" fillId="19" borderId="0" xfId="396" applyNumberFormat="1" applyFont="1" applyFill="1" applyBorder="1"/>
    <xf numFmtId="10" fontId="44" fillId="19" borderId="0" xfId="396" applyNumberFormat="1" applyFont="1" applyFill="1" applyBorder="1"/>
    <xf numFmtId="1" fontId="44" fillId="19" borderId="0" xfId="396" applyNumberFormat="1" applyFont="1" applyFill="1" applyBorder="1"/>
    <xf numFmtId="43" fontId="44" fillId="19" borderId="0" xfId="396" applyNumberFormat="1" applyFont="1" applyFill="1" applyBorder="1"/>
    <xf numFmtId="166" fontId="44" fillId="19" borderId="0" xfId="397" applyNumberFormat="1" applyFont="1" applyFill="1" applyBorder="1"/>
    <xf numFmtId="10" fontId="26" fillId="19" borderId="0" xfId="397" applyNumberFormat="1" applyFont="1" applyFill="1" applyBorder="1"/>
    <xf numFmtId="1" fontId="5" fillId="19" borderId="0" xfId="397" applyNumberFormat="1" applyFont="1" applyFill="1" applyBorder="1"/>
    <xf numFmtId="43" fontId="26" fillId="19" borderId="0" xfId="397" applyNumberFormat="1" applyFont="1" applyFill="1" applyBorder="1"/>
    <xf numFmtId="166" fontId="5" fillId="19" borderId="0" xfId="396" applyNumberFormat="1" applyFont="1" applyFill="1" applyBorder="1"/>
    <xf numFmtId="10" fontId="26" fillId="19" borderId="0" xfId="396" applyNumberFormat="1" applyFont="1" applyFill="1" applyBorder="1"/>
    <xf numFmtId="1" fontId="5" fillId="19" borderId="0" xfId="396" applyNumberFormat="1" applyFont="1" applyFill="1" applyBorder="1"/>
    <xf numFmtId="43" fontId="26" fillId="19" borderId="0" xfId="396" applyNumberFormat="1" applyFont="1" applyFill="1" applyBorder="1"/>
    <xf numFmtId="166" fontId="5" fillId="19" borderId="0" xfId="397" applyNumberFormat="1" applyFont="1" applyFill="1" applyBorder="1"/>
    <xf numFmtId="10" fontId="1" fillId="19" borderId="0" xfId="397" applyNumberFormat="1" applyFont="1" applyFill="1" applyBorder="1"/>
    <xf numFmtId="1" fontId="1" fillId="19" borderId="0" xfId="397" applyNumberFormat="1" applyFont="1" applyFill="1" applyBorder="1"/>
    <xf numFmtId="43" fontId="1" fillId="19" borderId="0" xfId="397" applyNumberFormat="1" applyFont="1" applyFill="1" applyBorder="1"/>
    <xf numFmtId="166" fontId="1" fillId="19" borderId="0" xfId="396" applyNumberFormat="1" applyFont="1" applyFill="1" applyBorder="1"/>
    <xf numFmtId="10" fontId="1" fillId="19" borderId="0" xfId="396" applyNumberFormat="1" applyFont="1" applyFill="1" applyBorder="1"/>
    <xf numFmtId="1" fontId="1" fillId="19" borderId="0" xfId="396" applyNumberFormat="1" applyFont="1" applyFill="1" applyBorder="1"/>
    <xf numFmtId="43" fontId="1" fillId="19" borderId="0" xfId="396" applyNumberFormat="1" applyFont="1" applyFill="1" applyBorder="1"/>
    <xf numFmtId="166" fontId="1" fillId="19" borderId="0" xfId="397" applyNumberFormat="1" applyFont="1" applyFill="1" applyBorder="1"/>
    <xf numFmtId="10" fontId="19" fillId="19" borderId="0" xfId="397" applyNumberFormat="1" applyFont="1" applyFill="1" applyBorder="1"/>
    <xf numFmtId="43" fontId="19" fillId="19" borderId="0" xfId="397" applyNumberFormat="1" applyFont="1" applyFill="1" applyBorder="1"/>
    <xf numFmtId="10" fontId="19" fillId="19" borderId="0" xfId="396" applyNumberFormat="1" applyFont="1" applyFill="1" applyBorder="1"/>
    <xf numFmtId="43" fontId="19" fillId="19" borderId="0" xfId="396" applyNumberFormat="1" applyFont="1" applyFill="1" applyBorder="1"/>
    <xf numFmtId="10" fontId="43" fillId="19" borderId="0" xfId="397" applyNumberFormat="1" applyFont="1" applyFill="1" applyBorder="1"/>
    <xf numFmtId="1" fontId="43" fillId="19" borderId="0" xfId="397" applyNumberFormat="1" applyFont="1" applyFill="1" applyBorder="1"/>
    <xf numFmtId="43" fontId="43" fillId="19" borderId="0" xfId="397" applyNumberFormat="1" applyFont="1" applyFill="1" applyBorder="1"/>
    <xf numFmtId="166" fontId="43" fillId="19" borderId="0" xfId="396" applyNumberFormat="1" applyFont="1" applyFill="1" applyBorder="1"/>
    <xf numFmtId="10" fontId="43" fillId="19" borderId="0" xfId="396" applyNumberFormat="1" applyFont="1" applyFill="1" applyBorder="1"/>
    <xf numFmtId="1" fontId="43" fillId="19" borderId="0" xfId="396" applyNumberFormat="1" applyFont="1" applyFill="1" applyBorder="1"/>
    <xf numFmtId="43" fontId="43" fillId="19" borderId="0" xfId="396" applyNumberFormat="1" applyFont="1" applyFill="1" applyBorder="1"/>
    <xf numFmtId="166" fontId="43" fillId="19" borderId="0" xfId="397" applyNumberFormat="1" applyFont="1" applyFill="1" applyBorder="1"/>
    <xf numFmtId="10" fontId="43" fillId="19" borderId="0" xfId="13" applyNumberFormat="1" applyFont="1" applyFill="1" applyBorder="1"/>
    <xf numFmtId="43" fontId="43" fillId="19" borderId="0" xfId="13" applyNumberFormat="1" applyFont="1" applyFill="1" applyBorder="1"/>
    <xf numFmtId="1" fontId="36" fillId="19" borderId="0" xfId="397" applyNumberFormat="1" applyFont="1" applyFill="1" applyBorder="1"/>
    <xf numFmtId="1" fontId="36" fillId="19" borderId="0" xfId="396" applyNumberFormat="1" applyFont="1" applyFill="1" applyBorder="1"/>
    <xf numFmtId="43" fontId="0" fillId="0" borderId="0" xfId="395" applyNumberFormat="1" applyFont="1" applyFill="1" applyBorder="1"/>
    <xf numFmtId="165" fontId="20" fillId="19" borderId="0" xfId="9" applyNumberFormat="1" applyFill="1" applyBorder="1"/>
    <xf numFmtId="0" fontId="0" fillId="19" borderId="0" xfId="0" applyFill="1" applyBorder="1"/>
    <xf numFmtId="0" fontId="36" fillId="19" borderId="0" xfId="13" applyFont="1" applyFill="1" applyBorder="1"/>
    <xf numFmtId="0" fontId="44" fillId="0" borderId="0" xfId="0" applyFont="1" applyFill="1"/>
    <xf numFmtId="164" fontId="37" fillId="0" borderId="11" xfId="1" applyNumberFormat="1" applyFont="1" applyFill="1" applyBorder="1" applyAlignment="1">
      <alignment horizontal="left" indent="2"/>
    </xf>
    <xf numFmtId="164" fontId="37" fillId="0" borderId="39" xfId="1" applyNumberFormat="1" applyFont="1" applyFill="1" applyBorder="1" applyAlignment="1">
      <alignment horizontal="left" indent="2"/>
    </xf>
    <xf numFmtId="164" fontId="37" fillId="0" borderId="0" xfId="1" applyNumberFormat="1" applyFont="1" applyFill="1" applyBorder="1" applyAlignment="1">
      <alignment horizontal="left" indent="2"/>
    </xf>
    <xf numFmtId="165" fontId="0" fillId="0" borderId="11" xfId="0" applyNumberFormat="1" applyFill="1" applyBorder="1"/>
    <xf numFmtId="0" fontId="1" fillId="19" borderId="0" xfId="12" applyFill="1" applyBorder="1"/>
    <xf numFmtId="43" fontId="1" fillId="19" borderId="0" xfId="12" applyNumberFormat="1" applyFill="1" applyBorder="1"/>
    <xf numFmtId="2" fontId="1" fillId="19" borderId="0" xfId="12" applyNumberFormat="1" applyFill="1" applyBorder="1"/>
    <xf numFmtId="0" fontId="5" fillId="19" borderId="0" xfId="0" applyFont="1" applyFill="1" applyBorder="1" applyAlignment="1">
      <alignment horizontal="right"/>
    </xf>
    <xf numFmtId="0" fontId="0" fillId="19" borderId="0" xfId="263" applyFont="1" applyFill="1" applyBorder="1"/>
    <xf numFmtId="0" fontId="0" fillId="19" borderId="0" xfId="0" applyFill="1" applyBorder="1" applyAlignment="1">
      <alignment vertical="center"/>
    </xf>
    <xf numFmtId="43" fontId="0" fillId="19" borderId="0" xfId="1" applyFont="1" applyFill="1" applyBorder="1"/>
    <xf numFmtId="0" fontId="25" fillId="0" borderId="0" xfId="0" applyFont="1"/>
    <xf numFmtId="17" fontId="36" fillId="0" borderId="0" xfId="0" applyNumberFormat="1" applyFont="1"/>
    <xf numFmtId="0" fontId="36" fillId="0" borderId="34" xfId="0" applyFont="1" applyBorder="1" applyAlignment="1">
      <alignment horizontal="left"/>
    </xf>
    <xf numFmtId="0" fontId="34" fillId="0" borderId="3" xfId="0" applyFont="1" applyBorder="1"/>
    <xf numFmtId="0" fontId="36" fillId="0" borderId="16" xfId="0" applyFont="1" applyBorder="1" applyAlignment="1">
      <alignment horizontal="left"/>
    </xf>
    <xf numFmtId="1" fontId="36" fillId="0" borderId="0" xfId="0" applyNumberFormat="1" applyFont="1" applyBorder="1"/>
    <xf numFmtId="1" fontId="36" fillId="0" borderId="11" xfId="0" applyNumberFormat="1" applyFont="1" applyBorder="1"/>
    <xf numFmtId="0" fontId="36" fillId="0" borderId="0" xfId="0" applyFont="1" applyBorder="1"/>
    <xf numFmtId="0" fontId="36" fillId="0" borderId="11" xfId="0" applyFont="1" applyBorder="1"/>
    <xf numFmtId="0" fontId="36" fillId="0" borderId="24" xfId="0" applyFont="1" applyBorder="1" applyAlignment="1">
      <alignment horizontal="left"/>
    </xf>
    <xf numFmtId="0" fontId="74" fillId="4" borderId="107" xfId="5" applyFont="1" applyBorder="1" applyAlignment="1">
      <alignment horizontal="left" vertical="top" wrapText="1" indent="1"/>
    </xf>
    <xf numFmtId="1" fontId="36" fillId="0" borderId="18" xfId="0" applyNumberFormat="1" applyFont="1" applyBorder="1"/>
    <xf numFmtId="1" fontId="36" fillId="0" borderId="23" xfId="0" applyNumberFormat="1" applyFont="1" applyBorder="1"/>
    <xf numFmtId="0" fontId="0" fillId="0" borderId="0" xfId="0" applyAlignment="1">
      <alignment vertical="center" wrapText="1"/>
    </xf>
    <xf numFmtId="3" fontId="0" fillId="0" borderId="0" xfId="0" applyNumberFormat="1" applyAlignment="1">
      <alignment horizontal="center" vertical="center" wrapText="1"/>
    </xf>
    <xf numFmtId="9" fontId="0" fillId="0" borderId="0" xfId="0" applyNumberFormat="1" applyAlignment="1">
      <alignment horizontal="center" vertical="center" wrapText="1"/>
    </xf>
    <xf numFmtId="0" fontId="23" fillId="8" borderId="0" xfId="0" applyFont="1" applyFill="1" applyAlignment="1">
      <alignment vertical="center" wrapText="1"/>
    </xf>
    <xf numFmtId="3" fontId="23" fillId="8" borderId="0" xfId="0" applyNumberFormat="1" applyFont="1" applyFill="1" applyAlignment="1">
      <alignment horizontal="center" vertical="center" wrapText="1"/>
    </xf>
    <xf numFmtId="0" fontId="23" fillId="8" borderId="0" xfId="0" applyFont="1" applyFill="1" applyAlignment="1">
      <alignment horizontal="center" vertical="center" wrapText="1"/>
    </xf>
    <xf numFmtId="9" fontId="23" fillId="8" borderId="0" xfId="0" applyNumberFormat="1" applyFont="1" applyFill="1" applyAlignment="1">
      <alignment horizontal="center" vertical="center" wrapText="1"/>
    </xf>
    <xf numFmtId="9" fontId="15" fillId="0" borderId="0" xfId="0" applyNumberFormat="1" applyFont="1" applyAlignment="1">
      <alignment horizontal="center" vertical="center" wrapText="1"/>
    </xf>
    <xf numFmtId="9" fontId="15" fillId="8" borderId="0" xfId="0" applyNumberFormat="1" applyFont="1" applyFill="1" applyAlignment="1">
      <alignment horizontal="center" vertical="center" wrapText="1"/>
    </xf>
    <xf numFmtId="0" fontId="61" fillId="9" borderId="0" xfId="0" applyFont="1" applyFill="1" applyAlignment="1">
      <alignment vertical="center" wrapText="1"/>
    </xf>
    <xf numFmtId="3" fontId="61" fillId="9" borderId="0" xfId="0" applyNumberFormat="1" applyFont="1" applyFill="1" applyAlignment="1">
      <alignment horizontal="center" vertical="center" wrapText="1"/>
    </xf>
    <xf numFmtId="0" fontId="61" fillId="9" borderId="0" xfId="0" applyFont="1" applyFill="1" applyAlignment="1">
      <alignment horizontal="center" vertical="center" wrapText="1"/>
    </xf>
    <xf numFmtId="9" fontId="61" fillId="9" borderId="0" xfId="0" applyNumberFormat="1" applyFont="1" applyFill="1" applyAlignment="1">
      <alignment horizontal="center" vertical="center" wrapText="1"/>
    </xf>
    <xf numFmtId="0" fontId="5" fillId="0" borderId="0" xfId="0" applyFont="1" applyAlignment="1">
      <alignment vertical="center"/>
    </xf>
    <xf numFmtId="0" fontId="15" fillId="0" borderId="0" xfId="0" applyFont="1" applyAlignment="1">
      <alignment horizontal="center" vertical="center" wrapText="1"/>
    </xf>
    <xf numFmtId="0" fontId="15" fillId="8" borderId="0" xfId="0" applyFont="1" applyFill="1" applyAlignment="1">
      <alignment horizontal="center" vertical="center" wrapText="1"/>
    </xf>
    <xf numFmtId="9" fontId="4" fillId="4" borderId="1" xfId="5" applyNumberFormat="1"/>
    <xf numFmtId="0" fontId="4" fillId="4" borderId="1" xfId="5" applyAlignment="1">
      <alignment wrapText="1"/>
    </xf>
    <xf numFmtId="0" fontId="15" fillId="0" borderId="0" xfId="0" applyFont="1" applyAlignment="1">
      <alignment vertical="center" wrapText="1"/>
    </xf>
    <xf numFmtId="3" fontId="15" fillId="0" borderId="0" xfId="0" applyNumberFormat="1" applyFont="1" applyAlignment="1">
      <alignment horizontal="center" vertical="center" wrapText="1"/>
    </xf>
    <xf numFmtId="0" fontId="15" fillId="8" borderId="0" xfId="0" applyFont="1" applyFill="1" applyAlignment="1">
      <alignment vertical="center" wrapText="1"/>
    </xf>
    <xf numFmtId="3" fontId="15" fillId="8" borderId="0" xfId="0" applyNumberFormat="1" applyFont="1" applyFill="1" applyAlignment="1">
      <alignment horizontal="center" vertical="center" wrapText="1"/>
    </xf>
    <xf numFmtId="0" fontId="66" fillId="19" borderId="64" xfId="0" applyFont="1" applyFill="1" applyBorder="1" applyAlignment="1">
      <alignment horizontal="center" vertical="top" wrapText="1" indent="1"/>
    </xf>
    <xf numFmtId="0" fontId="66" fillId="19" borderId="73" xfId="0" applyFont="1" applyFill="1" applyBorder="1" applyAlignment="1">
      <alignment horizontal="center" vertical="top" wrapText="1" indent="1"/>
    </xf>
    <xf numFmtId="3" fontId="10" fillId="19" borderId="64" xfId="0" applyNumberFormat="1" applyFont="1" applyFill="1" applyBorder="1" applyAlignment="1">
      <alignment horizontal="center" vertical="top" indent="1" shrinkToFit="1"/>
    </xf>
    <xf numFmtId="3" fontId="10" fillId="19" borderId="64" xfId="0" applyNumberFormat="1" applyFont="1" applyFill="1" applyBorder="1" applyAlignment="1">
      <alignment horizontal="center" vertical="top" indent="2" shrinkToFit="1"/>
    </xf>
    <xf numFmtId="3" fontId="10" fillId="19" borderId="73" xfId="0" applyNumberFormat="1" applyFont="1" applyFill="1" applyBorder="1" applyAlignment="1">
      <alignment horizontal="center" vertical="top" indent="2" shrinkToFit="1"/>
    </xf>
    <xf numFmtId="1" fontId="69" fillId="19" borderId="64" xfId="0" applyNumberFormat="1" applyFont="1" applyFill="1" applyBorder="1" applyAlignment="1">
      <alignment horizontal="center" vertical="top" indent="2" shrinkToFit="1"/>
    </xf>
    <xf numFmtId="1" fontId="69" fillId="19" borderId="73" xfId="0" applyNumberFormat="1" applyFont="1" applyFill="1" applyBorder="1" applyAlignment="1">
      <alignment horizontal="center" vertical="top" indent="2" shrinkToFit="1"/>
    </xf>
    <xf numFmtId="1" fontId="10" fillId="19" borderId="64" xfId="0" applyNumberFormat="1" applyFont="1" applyFill="1" applyBorder="1" applyAlignment="1">
      <alignment horizontal="center" vertical="top" indent="2" shrinkToFit="1"/>
    </xf>
    <xf numFmtId="1" fontId="10" fillId="19" borderId="73" xfId="0" applyNumberFormat="1" applyFont="1" applyFill="1" applyBorder="1" applyAlignment="1">
      <alignment horizontal="center" vertical="top" indent="2" shrinkToFit="1"/>
    </xf>
    <xf numFmtId="1" fontId="69" fillId="19" borderId="76" xfId="0" applyNumberFormat="1" applyFont="1" applyFill="1" applyBorder="1" applyAlignment="1">
      <alignment horizontal="center" vertical="top" indent="2" shrinkToFit="1"/>
    </xf>
    <xf numFmtId="1" fontId="69" fillId="19" borderId="77" xfId="0" applyNumberFormat="1" applyFont="1" applyFill="1" applyBorder="1" applyAlignment="1">
      <alignment horizontal="center" vertical="top" indent="2" shrinkToFit="1"/>
    </xf>
    <xf numFmtId="0" fontId="6" fillId="0" borderId="0" xfId="6" applyAlignment="1">
      <alignment horizontal="left" wrapText="1"/>
    </xf>
    <xf numFmtId="0" fontId="12" fillId="0" borderId="0" xfId="0" applyFont="1" applyFill="1" applyBorder="1" applyAlignment="1">
      <alignment horizontal="right"/>
    </xf>
    <xf numFmtId="0" fontId="12" fillId="0" borderId="113" xfId="0" applyFont="1" applyBorder="1"/>
    <xf numFmtId="0" fontId="12" fillId="0" borderId="45" xfId="0" applyFont="1" applyBorder="1" applyAlignment="1">
      <alignment horizontal="right"/>
    </xf>
    <xf numFmtId="166" fontId="0" fillId="0" borderId="46" xfId="2" applyNumberFormat="1" applyFont="1" applyBorder="1"/>
    <xf numFmtId="0" fontId="12" fillId="0" borderId="114" xfId="0" applyFont="1" applyBorder="1" applyAlignment="1">
      <alignment horizontal="right"/>
    </xf>
    <xf numFmtId="0" fontId="12" fillId="0" borderId="115" xfId="0" applyFont="1" applyBorder="1" applyAlignment="1">
      <alignment horizontal="right"/>
    </xf>
    <xf numFmtId="0" fontId="0" fillId="0" borderId="61" xfId="0" applyBorder="1"/>
    <xf numFmtId="0" fontId="80" fillId="0" borderId="0" xfId="0" applyFont="1" applyFill="1" applyBorder="1"/>
    <xf numFmtId="0" fontId="13" fillId="0" borderId="46" xfId="0" applyFont="1" applyFill="1" applyBorder="1" applyAlignment="1">
      <alignment wrapText="1"/>
    </xf>
    <xf numFmtId="0" fontId="4" fillId="4" borderId="1" xfId="5" applyAlignment="1">
      <alignment horizontal="right"/>
    </xf>
    <xf numFmtId="17" fontId="4" fillId="4" borderId="1" xfId="5" quotePrefix="1" applyNumberFormat="1" applyAlignment="1">
      <alignment horizontal="right"/>
    </xf>
    <xf numFmtId="166" fontId="0" fillId="0" borderId="48" xfId="0" applyNumberFormat="1" applyBorder="1"/>
    <xf numFmtId="43" fontId="5" fillId="16" borderId="2" xfId="1" applyNumberFormat="1" applyFont="1" applyFill="1" applyBorder="1"/>
    <xf numFmtId="170" fontId="1" fillId="16" borderId="2" xfId="1" applyNumberFormat="1" applyFont="1" applyFill="1" applyBorder="1"/>
    <xf numFmtId="43" fontId="1" fillId="16" borderId="2" xfId="1" applyNumberFormat="1" applyFont="1" applyFill="1" applyBorder="1"/>
    <xf numFmtId="170" fontId="1" fillId="16" borderId="12" xfId="1" applyNumberFormat="1" applyFont="1" applyFill="1" applyBorder="1"/>
    <xf numFmtId="43" fontId="1" fillId="16" borderId="12" xfId="1" applyNumberFormat="1" applyFont="1" applyFill="1" applyBorder="1"/>
    <xf numFmtId="1" fontId="81" fillId="4" borderId="1" xfId="5" applyNumberFormat="1" applyFont="1" applyBorder="1" applyAlignment="1">
      <alignment horizontal="center" vertical="top" shrinkToFit="1"/>
    </xf>
    <xf numFmtId="1" fontId="4" fillId="4" borderId="1" xfId="5" applyNumberFormat="1" applyFont="1" applyBorder="1" applyAlignment="1">
      <alignment horizontal="center" vertical="center" shrinkToFit="1"/>
    </xf>
    <xf numFmtId="1" fontId="82" fillId="4" borderId="1" xfId="5" applyNumberFormat="1" applyFont="1" applyBorder="1" applyAlignment="1">
      <alignment horizontal="center" vertical="center" shrinkToFit="1"/>
    </xf>
    <xf numFmtId="11" fontId="0" fillId="0" borderId="0" xfId="0" applyNumberFormat="1"/>
    <xf numFmtId="43" fontId="0" fillId="0" borderId="0" xfId="1" applyFont="1" applyBorder="1" applyAlignment="1">
      <alignment horizontal="left"/>
    </xf>
    <xf numFmtId="43" fontId="84" fillId="31" borderId="0" xfId="1" applyFont="1" applyFill="1" applyBorder="1"/>
    <xf numFmtId="43" fontId="0" fillId="0" borderId="0" xfId="1" applyFont="1" applyFill="1" applyBorder="1" applyAlignment="1">
      <alignment horizontal="left"/>
    </xf>
    <xf numFmtId="43" fontId="83" fillId="30" borderId="0" xfId="1" applyFont="1" applyFill="1" applyBorder="1"/>
    <xf numFmtId="43" fontId="0" fillId="30" borderId="0" xfId="1" applyFont="1" applyFill="1" applyBorder="1"/>
    <xf numFmtId="43" fontId="5" fillId="0" borderId="0" xfId="1" applyFont="1" applyBorder="1" applyAlignment="1">
      <alignment horizontal="left"/>
    </xf>
    <xf numFmtId="43" fontId="0" fillId="16" borderId="0" xfId="1" applyFont="1" applyFill="1" applyBorder="1"/>
    <xf numFmtId="43" fontId="0" fillId="0" borderId="0" xfId="1" applyNumberFormat="1" applyFont="1" applyFill="1"/>
    <xf numFmtId="43" fontId="19" fillId="0" borderId="0" xfId="0" applyNumberFormat="1" applyFont="1" applyFill="1"/>
    <xf numFmtId="43" fontId="5" fillId="0" borderId="0" xfId="0" applyNumberFormat="1" applyFont="1" applyFill="1"/>
    <xf numFmtId="0" fontId="0" fillId="0" borderId="0" xfId="0" applyNumberFormat="1"/>
    <xf numFmtId="43" fontId="6" fillId="30" borderId="0" xfId="6" applyNumberFormat="1" applyFill="1" applyBorder="1"/>
    <xf numFmtId="43" fontId="85" fillId="32" borderId="0" xfId="1" applyFont="1" applyFill="1" applyBorder="1"/>
    <xf numFmtId="43" fontId="85" fillId="31" borderId="0" xfId="1" applyFont="1" applyFill="1" applyBorder="1"/>
    <xf numFmtId="43" fontId="0" fillId="0" borderId="11" xfId="1" applyFont="1" applyBorder="1"/>
    <xf numFmtId="43" fontId="85" fillId="32" borderId="11" xfId="1" applyFont="1" applyFill="1" applyBorder="1"/>
    <xf numFmtId="43" fontId="84" fillId="31" borderId="11" xfId="1" applyFont="1" applyFill="1" applyBorder="1"/>
    <xf numFmtId="43" fontId="0" fillId="0" borderId="11" xfId="1" applyFont="1" applyFill="1" applyBorder="1"/>
    <xf numFmtId="43" fontId="85" fillId="31" borderId="11" xfId="1" applyFont="1" applyFill="1" applyBorder="1"/>
    <xf numFmtId="43" fontId="0" fillId="0" borderId="11" xfId="1" applyFont="1" applyBorder="1" applyAlignment="1">
      <alignment horizontal="left"/>
    </xf>
    <xf numFmtId="43" fontId="5" fillId="0" borderId="0" xfId="0" applyNumberFormat="1" applyFont="1"/>
    <xf numFmtId="43" fontId="0" fillId="0" borderId="0" xfId="0" applyNumberFormat="1" applyFont="1"/>
    <xf numFmtId="167" fontId="33" fillId="0" borderId="0" xfId="10" applyFont="1" applyAlignment="1">
      <alignment horizontal="center"/>
    </xf>
    <xf numFmtId="10" fontId="1" fillId="17" borderId="0" xfId="395" applyNumberFormat="1" applyBorder="1"/>
    <xf numFmtId="0" fontId="1" fillId="21" borderId="0" xfId="398" applyBorder="1"/>
    <xf numFmtId="0" fontId="1" fillId="21" borderId="0" xfId="398" applyBorder="1" applyAlignment="1">
      <alignment wrapText="1"/>
    </xf>
    <xf numFmtId="43" fontId="1" fillId="21" borderId="2" xfId="398" applyNumberFormat="1" applyBorder="1"/>
    <xf numFmtId="0" fontId="1" fillId="21" borderId="2" xfId="398" applyBorder="1"/>
    <xf numFmtId="0" fontId="1" fillId="21" borderId="3" xfId="398" applyBorder="1"/>
    <xf numFmtId="43" fontId="1" fillId="21" borderId="3" xfId="398" applyNumberFormat="1" applyBorder="1"/>
    <xf numFmtId="0" fontId="1" fillId="21" borderId="0" xfId="398" applyBorder="1" applyAlignment="1">
      <alignment horizontal="right"/>
    </xf>
    <xf numFmtId="1" fontId="1" fillId="21" borderId="0" xfId="398" applyNumberFormat="1" applyBorder="1" applyAlignment="1">
      <alignment horizontal="right"/>
    </xf>
    <xf numFmtId="0" fontId="1" fillId="21" borderId="18" xfId="398" applyBorder="1" applyAlignment="1">
      <alignment horizontal="right"/>
    </xf>
    <xf numFmtId="1" fontId="1" fillId="21" borderId="18" xfId="398" applyNumberFormat="1" applyBorder="1" applyAlignment="1">
      <alignment horizontal="right"/>
    </xf>
    <xf numFmtId="0" fontId="1" fillId="21" borderId="3" xfId="398" applyBorder="1" applyAlignment="1">
      <alignment horizontal="right"/>
    </xf>
    <xf numFmtId="1" fontId="1" fillId="21" borderId="3" xfId="398" applyNumberFormat="1" applyBorder="1" applyAlignment="1">
      <alignment horizontal="right"/>
    </xf>
    <xf numFmtId="2" fontId="1" fillId="21" borderId="3" xfId="398" applyNumberFormat="1" applyBorder="1" applyAlignment="1">
      <alignment horizontal="right"/>
    </xf>
    <xf numFmtId="2" fontId="1" fillId="21" borderId="0" xfId="398" applyNumberFormat="1" applyBorder="1" applyAlignment="1">
      <alignment horizontal="right"/>
    </xf>
    <xf numFmtId="2" fontId="1" fillId="21" borderId="18" xfId="398" applyNumberFormat="1" applyBorder="1" applyAlignment="1">
      <alignment horizontal="right"/>
    </xf>
    <xf numFmtId="43" fontId="1" fillId="21" borderId="0" xfId="398" applyNumberFormat="1" applyBorder="1"/>
    <xf numFmtId="2" fontId="1" fillId="21" borderId="0" xfId="398" applyNumberFormat="1" applyBorder="1"/>
    <xf numFmtId="0" fontId="1" fillId="21" borderId="18" xfId="398" applyBorder="1"/>
    <xf numFmtId="43" fontId="1" fillId="21" borderId="18" xfId="398" applyNumberFormat="1" applyBorder="1"/>
    <xf numFmtId="2" fontId="1" fillId="21" borderId="18" xfId="398" applyNumberFormat="1" applyBorder="1"/>
    <xf numFmtId="43" fontId="29" fillId="0" borderId="0" xfId="1" applyFont="1"/>
    <xf numFmtId="43" fontId="36" fillId="0" borderId="0" xfId="1" applyFont="1"/>
    <xf numFmtId="167" fontId="35" fillId="0" borderId="0" xfId="10" applyFont="1" applyAlignment="1">
      <alignment horizontal="center"/>
    </xf>
    <xf numFmtId="167" fontId="56" fillId="0" borderId="0" xfId="10" applyFont="1" applyAlignment="1">
      <alignment horizontal="center"/>
    </xf>
    <xf numFmtId="0" fontId="6" fillId="0" borderId="0" xfId="6" applyFont="1"/>
    <xf numFmtId="0" fontId="0" fillId="17" borderId="0" xfId="395" applyFont="1" applyBorder="1" applyAlignment="1"/>
    <xf numFmtId="0" fontId="0" fillId="0" borderId="0" xfId="0" applyFont="1" applyAlignment="1">
      <alignment horizontal="right"/>
    </xf>
    <xf numFmtId="0" fontId="0" fillId="0" borderId="19" xfId="0" applyFont="1" applyBorder="1" applyAlignment="1">
      <alignment horizontal="right"/>
    </xf>
    <xf numFmtId="0" fontId="0" fillId="17" borderId="0" xfId="395" applyFont="1" applyBorder="1" applyAlignment="1">
      <alignment horizontal="left"/>
    </xf>
    <xf numFmtId="0" fontId="0" fillId="17" borderId="0" xfId="395" applyFont="1" applyBorder="1"/>
    <xf numFmtId="0" fontId="0" fillId="0" borderId="2" xfId="0" applyFont="1" applyBorder="1"/>
    <xf numFmtId="0" fontId="0" fillId="12" borderId="0" xfId="14" applyFont="1" applyBorder="1"/>
    <xf numFmtId="0" fontId="0" fillId="19" borderId="0" xfId="0" applyFont="1" applyFill="1" applyBorder="1"/>
    <xf numFmtId="166" fontId="1" fillId="0" borderId="0" xfId="2" applyNumberFormat="1" applyFont="1" applyFill="1" applyBorder="1"/>
    <xf numFmtId="167" fontId="32" fillId="0" borderId="2" xfId="10" applyFont="1" applyBorder="1"/>
    <xf numFmtId="167" fontId="29" fillId="0" borderId="0" xfId="10" applyFont="1" applyAlignment="1">
      <alignment horizontal="center"/>
    </xf>
    <xf numFmtId="167" fontId="32" fillId="13" borderId="25" xfId="84" applyNumberFormat="1" applyFont="1"/>
    <xf numFmtId="167" fontId="56" fillId="13" borderId="25" xfId="84" applyNumberFormat="1" applyFont="1"/>
    <xf numFmtId="167" fontId="29" fillId="13" borderId="25" xfId="84" applyNumberFormat="1" applyFont="1"/>
    <xf numFmtId="167" fontId="32" fillId="13" borderId="25" xfId="84" applyNumberFormat="1" applyFont="1" applyAlignment="1">
      <alignment horizontal="center"/>
    </xf>
    <xf numFmtId="167" fontId="86" fillId="13" borderId="25" xfId="84" applyNumberFormat="1" applyFont="1"/>
    <xf numFmtId="167" fontId="34" fillId="0" borderId="2" xfId="10" applyFont="1" applyBorder="1" applyAlignment="1">
      <alignment horizontal="center"/>
    </xf>
    <xf numFmtId="167" fontId="86" fillId="0" borderId="2" xfId="10" applyFont="1" applyBorder="1"/>
    <xf numFmtId="167" fontId="86" fillId="0" borderId="2" xfId="10" applyFont="1" applyBorder="1" applyAlignment="1">
      <alignment horizontal="center"/>
    </xf>
    <xf numFmtId="167" fontId="34" fillId="0" borderId="0" xfId="10" applyFont="1" applyAlignment="1">
      <alignment horizontal="center"/>
    </xf>
    <xf numFmtId="167" fontId="32" fillId="0" borderId="2" xfId="10" applyFont="1" applyBorder="1" applyAlignment="1">
      <alignment horizontal="center"/>
    </xf>
    <xf numFmtId="165" fontId="0" fillId="0" borderId="0" xfId="395" applyNumberFormat="1" applyFont="1" applyFill="1" applyBorder="1"/>
    <xf numFmtId="2" fontId="0" fillId="0" borderId="0" xfId="395" applyNumberFormat="1" applyFont="1" applyFill="1" applyBorder="1"/>
    <xf numFmtId="171" fontId="0" fillId="0" borderId="11" xfId="395" applyNumberFormat="1" applyFont="1" applyFill="1" applyBorder="1"/>
    <xf numFmtId="172" fontId="0" fillId="0" borderId="11" xfId="395" applyNumberFormat="1" applyFont="1" applyFill="1" applyBorder="1"/>
    <xf numFmtId="43" fontId="5" fillId="33" borderId="0" xfId="0" applyNumberFormat="1" applyFont="1" applyFill="1"/>
    <xf numFmtId="0" fontId="0" fillId="33" borderId="0" xfId="0" applyFill="1"/>
    <xf numFmtId="43" fontId="0" fillId="16" borderId="0" xfId="1" applyFont="1" applyFill="1" applyBorder="1" applyAlignment="1">
      <alignment horizontal="left"/>
    </xf>
    <xf numFmtId="43" fontId="0" fillId="32" borderId="0" xfId="1" applyFont="1" applyFill="1" applyBorder="1"/>
    <xf numFmtId="43" fontId="0" fillId="31" borderId="0" xfId="1" applyFont="1" applyFill="1" applyBorder="1"/>
    <xf numFmtId="43" fontId="5" fillId="0" borderId="0" xfId="1" applyFont="1" applyFill="1" applyBorder="1" applyAlignment="1">
      <alignment horizontal="left"/>
    </xf>
    <xf numFmtId="0" fontId="18" fillId="5" borderId="0" xfId="8"/>
    <xf numFmtId="43" fontId="0" fillId="30" borderId="0" xfId="0" applyNumberFormat="1" applyFill="1"/>
    <xf numFmtId="43" fontId="0" fillId="30" borderId="0" xfId="0" applyNumberFormat="1" applyFont="1" applyFill="1"/>
    <xf numFmtId="0" fontId="5" fillId="13" borderId="25" xfId="373" applyFont="1"/>
    <xf numFmtId="43" fontId="0" fillId="0" borderId="3" xfId="0" applyNumberFormat="1" applyBorder="1"/>
    <xf numFmtId="43" fontId="0" fillId="0" borderId="0" xfId="0" applyNumberFormat="1" applyBorder="1"/>
    <xf numFmtId="43" fontId="0" fillId="0" borderId="0" xfId="0" applyNumberFormat="1" applyBorder="1" applyAlignment="1">
      <alignment horizontal="left" indent="1"/>
    </xf>
    <xf numFmtId="43" fontId="0" fillId="0" borderId="21" xfId="0" applyNumberFormat="1" applyBorder="1" applyAlignment="1">
      <alignment horizontal="left" indent="1"/>
    </xf>
    <xf numFmtId="43" fontId="0" fillId="0" borderId="21" xfId="0" applyNumberFormat="1" applyBorder="1"/>
    <xf numFmtId="0" fontId="0" fillId="0" borderId="21" xfId="0" applyBorder="1"/>
    <xf numFmtId="43" fontId="0" fillId="0" borderId="3" xfId="0" applyNumberFormat="1" applyBorder="1" applyAlignment="1">
      <alignment horizontal="left" indent="1"/>
    </xf>
    <xf numFmtId="43" fontId="0" fillId="0" borderId="0" xfId="0" applyNumberFormat="1" applyAlignment="1">
      <alignment horizontal="left" indent="3"/>
    </xf>
    <xf numFmtId="43" fontId="0" fillId="0" borderId="0" xfId="0" applyNumberFormat="1" applyAlignment="1">
      <alignment horizontal="center"/>
    </xf>
    <xf numFmtId="43" fontId="0" fillId="0" borderId="0" xfId="0" applyNumberFormat="1" applyBorder="1" applyAlignment="1">
      <alignment horizontal="center"/>
    </xf>
    <xf numFmtId="43" fontId="0" fillId="30" borderId="0" xfId="0" applyNumberFormat="1" applyFill="1" applyAlignment="1">
      <alignment horizontal="center"/>
    </xf>
    <xf numFmtId="43" fontId="0" fillId="0" borderId="0" xfId="0" applyNumberFormat="1" applyFont="1" applyAlignment="1">
      <alignment horizontal="center"/>
    </xf>
    <xf numFmtId="43" fontId="0" fillId="30" borderId="0" xfId="0" applyNumberFormat="1" applyFont="1" applyFill="1" applyAlignment="1">
      <alignment horizontal="center"/>
    </xf>
    <xf numFmtId="43" fontId="0" fillId="0" borderId="0" xfId="0" applyNumberFormat="1" applyAlignment="1">
      <alignment horizontal="center" vertical="center"/>
    </xf>
    <xf numFmtId="43" fontId="5" fillId="0" borderId="0" xfId="0" applyNumberFormat="1" applyFont="1" applyAlignment="1">
      <alignment horizontal="center"/>
    </xf>
    <xf numFmtId="43" fontId="5" fillId="0" borderId="3" xfId="0" applyNumberFormat="1" applyFont="1" applyBorder="1"/>
    <xf numFmtId="43" fontId="5" fillId="0" borderId="3" xfId="0" applyNumberFormat="1" applyFont="1" applyBorder="1" applyAlignment="1">
      <alignment horizontal="center"/>
    </xf>
    <xf numFmtId="9" fontId="0" fillId="0" borderId="0" xfId="2" applyFont="1" applyAlignment="1">
      <alignment horizontal="center" vertical="center"/>
    </xf>
    <xf numFmtId="166" fontId="0" fillId="0" borderId="0" xfId="2" applyNumberFormat="1" applyFont="1" applyAlignment="1">
      <alignment horizontal="center" vertical="center"/>
    </xf>
    <xf numFmtId="9" fontId="0" fillId="0" borderId="3" xfId="0" applyNumberFormat="1" applyBorder="1" applyAlignment="1">
      <alignment horizontal="center" vertical="center"/>
    </xf>
    <xf numFmtId="43" fontId="0" fillId="30" borderId="0" xfId="0" applyNumberFormat="1" applyFill="1" applyBorder="1"/>
    <xf numFmtId="43" fontId="0" fillId="30" borderId="21" xfId="0" applyNumberFormat="1" applyFill="1" applyBorder="1"/>
    <xf numFmtId="43" fontId="0" fillId="30" borderId="3" xfId="0" applyNumberFormat="1" applyFill="1" applyBorder="1"/>
    <xf numFmtId="43" fontId="5" fillId="30" borderId="0" xfId="0" applyNumberFormat="1" applyFont="1" applyFill="1"/>
    <xf numFmtId="0" fontId="5" fillId="30" borderId="0" xfId="0" applyFont="1" applyFill="1"/>
    <xf numFmtId="43" fontId="5" fillId="30" borderId="0" xfId="0" applyNumberFormat="1" applyFont="1" applyFill="1" applyAlignment="1">
      <alignment horizontal="center"/>
    </xf>
    <xf numFmtId="0" fontId="0" fillId="30" borderId="0" xfId="0" applyFill="1"/>
    <xf numFmtId="43" fontId="5" fillId="30" borderId="3" xfId="0" applyNumberFormat="1" applyFont="1" applyFill="1" applyBorder="1"/>
    <xf numFmtId="43" fontId="5" fillId="30" borderId="3" xfId="0" applyNumberFormat="1" applyFont="1" applyFill="1" applyBorder="1" applyAlignment="1">
      <alignment horizontal="center"/>
    </xf>
    <xf numFmtId="43" fontId="0" fillId="30" borderId="0" xfId="0" applyNumberFormat="1" applyFill="1" applyAlignment="1">
      <alignment horizontal="center" vertical="center"/>
    </xf>
    <xf numFmtId="166" fontId="0" fillId="30" borderId="0" xfId="2" applyNumberFormat="1" applyFont="1" applyFill="1" applyAlignment="1">
      <alignment horizontal="center" vertical="center"/>
    </xf>
    <xf numFmtId="9" fontId="0" fillId="30" borderId="0" xfId="2" applyFont="1" applyFill="1" applyAlignment="1">
      <alignment horizontal="center" vertical="center"/>
    </xf>
    <xf numFmtId="9" fontId="0" fillId="30" borderId="3" xfId="0" applyNumberFormat="1" applyFill="1" applyBorder="1" applyAlignment="1">
      <alignment horizontal="center" vertical="center"/>
    </xf>
    <xf numFmtId="0" fontId="0" fillId="30" borderId="3" xfId="0" applyFill="1" applyBorder="1"/>
    <xf numFmtId="0" fontId="0" fillId="30" borderId="0" xfId="0" applyFill="1" applyBorder="1"/>
    <xf numFmtId="0" fontId="0" fillId="30" borderId="21" xfId="0" applyFill="1" applyBorder="1"/>
    <xf numFmtId="43" fontId="0" fillId="0" borderId="3" xfId="0" applyNumberFormat="1" applyFont="1" applyBorder="1"/>
    <xf numFmtId="43" fontId="0" fillId="0" borderId="0" xfId="0" applyNumberFormat="1" applyFont="1" applyBorder="1"/>
    <xf numFmtId="43" fontId="0" fillId="0" borderId="21" xfId="0" applyNumberFormat="1" applyFont="1" applyBorder="1"/>
    <xf numFmtId="43" fontId="0" fillId="30" borderId="0" xfId="0" applyNumberFormat="1" applyFont="1" applyFill="1" applyBorder="1"/>
    <xf numFmtId="43" fontId="0" fillId="30" borderId="21" xfId="0" applyNumberFormat="1" applyFont="1" applyFill="1" applyBorder="1"/>
    <xf numFmtId="43" fontId="0" fillId="30" borderId="3" xfId="0" applyNumberFormat="1" applyFont="1" applyFill="1" applyBorder="1"/>
    <xf numFmtId="43" fontId="0" fillId="0" borderId="3" xfId="0" applyNumberFormat="1" applyFont="1" applyBorder="1" applyAlignment="1">
      <alignment horizontal="center"/>
    </xf>
    <xf numFmtId="43" fontId="0" fillId="0" borderId="0" xfId="0" applyNumberFormat="1" applyFont="1" applyBorder="1" applyAlignment="1">
      <alignment horizontal="center"/>
    </xf>
    <xf numFmtId="43" fontId="0" fillId="0" borderId="21" xfId="0" applyNumberFormat="1" applyFont="1" applyBorder="1" applyAlignment="1">
      <alignment horizontal="center"/>
    </xf>
    <xf numFmtId="9" fontId="0" fillId="30" borderId="0" xfId="2" applyFont="1" applyFill="1" applyBorder="1" applyAlignment="1">
      <alignment horizontal="center" vertical="center"/>
    </xf>
    <xf numFmtId="9" fontId="0" fillId="30" borderId="21" xfId="2" applyFont="1" applyFill="1" applyBorder="1" applyAlignment="1">
      <alignment horizontal="center" vertical="center"/>
    </xf>
    <xf numFmtId="43" fontId="0" fillId="30" borderId="3" xfId="0" applyNumberFormat="1" applyFont="1" applyFill="1" applyBorder="1" applyAlignment="1">
      <alignment horizontal="center"/>
    </xf>
    <xf numFmtId="43" fontId="0" fillId="30" borderId="0" xfId="0" applyNumberFormat="1" applyFont="1" applyFill="1" applyBorder="1" applyAlignment="1">
      <alignment horizontal="center"/>
    </xf>
    <xf numFmtId="43" fontId="0" fillId="30" borderId="21" xfId="0" applyNumberFormat="1" applyFont="1" applyFill="1" applyBorder="1" applyAlignment="1">
      <alignment horizontal="center"/>
    </xf>
    <xf numFmtId="43" fontId="0" fillId="0" borderId="3" xfId="0" applyNumberFormat="1" applyBorder="1" applyAlignment="1">
      <alignment horizontal="center"/>
    </xf>
    <xf numFmtId="43" fontId="0" fillId="0" borderId="21" xfId="0" applyNumberFormat="1" applyBorder="1" applyAlignment="1">
      <alignment horizontal="center"/>
    </xf>
    <xf numFmtId="43" fontId="0" fillId="30" borderId="3" xfId="0" applyNumberFormat="1" applyFill="1" applyBorder="1" applyAlignment="1">
      <alignment horizontal="center"/>
    </xf>
    <xf numFmtId="43" fontId="0" fillId="30" borderId="0" xfId="0" applyNumberFormat="1" applyFill="1" applyBorder="1" applyAlignment="1">
      <alignment horizontal="center"/>
    </xf>
    <xf numFmtId="43" fontId="0" fillId="30" borderId="21" xfId="0" applyNumberFormat="1" applyFill="1" applyBorder="1" applyAlignment="1">
      <alignment horizontal="center"/>
    </xf>
    <xf numFmtId="43" fontId="5" fillId="0" borderId="3" xfId="0" applyNumberFormat="1" applyFont="1" applyBorder="1" applyAlignment="1"/>
    <xf numFmtId="0" fontId="1" fillId="18" borderId="0" xfId="396"/>
    <xf numFmtId="166" fontId="1" fillId="18" borderId="0" xfId="396" applyNumberFormat="1" applyAlignment="1">
      <alignment horizontal="center"/>
    </xf>
    <xf numFmtId="166" fontId="1" fillId="18" borderId="3" xfId="396" applyNumberFormat="1" applyBorder="1" applyAlignment="1">
      <alignment horizontal="center"/>
    </xf>
    <xf numFmtId="166" fontId="1" fillId="18" borderId="0" xfId="396" applyNumberFormat="1" applyBorder="1" applyAlignment="1">
      <alignment horizontal="center"/>
    </xf>
    <xf numFmtId="166" fontId="1" fillId="18" borderId="21" xfId="396" applyNumberFormat="1" applyBorder="1" applyAlignment="1">
      <alignment horizontal="center"/>
    </xf>
    <xf numFmtId="0" fontId="1" fillId="18" borderId="0" xfId="396" applyBorder="1"/>
    <xf numFmtId="0" fontId="1" fillId="18" borderId="3" xfId="396" applyBorder="1"/>
    <xf numFmtId="9" fontId="1" fillId="18" borderId="21" xfId="396" applyNumberFormat="1" applyBorder="1" applyAlignment="1">
      <alignment horizontal="center" vertical="center"/>
    </xf>
    <xf numFmtId="9" fontId="1" fillId="18" borderId="0" xfId="396" applyNumberFormat="1" applyAlignment="1">
      <alignment horizontal="center" vertical="center"/>
    </xf>
    <xf numFmtId="0" fontId="1" fillId="18" borderId="21" xfId="396" applyBorder="1"/>
    <xf numFmtId="43" fontId="1" fillId="18" borderId="0" xfId="396" applyNumberFormat="1"/>
    <xf numFmtId="43" fontId="1" fillId="18" borderId="3" xfId="396" applyNumberFormat="1" applyBorder="1"/>
    <xf numFmtId="43" fontId="1" fillId="18" borderId="0" xfId="396" applyNumberFormat="1" applyBorder="1"/>
    <xf numFmtId="43" fontId="1" fillId="18" borderId="21" xfId="396" applyNumberFormat="1" applyBorder="1"/>
    <xf numFmtId="164" fontId="0" fillId="0" borderId="0" xfId="1" applyNumberFormat="1" applyFont="1"/>
    <xf numFmtId="164" fontId="5" fillId="0" borderId="0" xfId="1" applyNumberFormat="1" applyFont="1"/>
    <xf numFmtId="0" fontId="87" fillId="0" borderId="0" xfId="0" applyFont="1"/>
    <xf numFmtId="0" fontId="87" fillId="0" borderId="0" xfId="400" applyFont="1" applyFill="1" applyBorder="1" applyAlignment="1">
      <alignment horizontal="center"/>
    </xf>
    <xf numFmtId="0" fontId="87" fillId="0" borderId="0" xfId="0" applyFont="1" applyAlignment="1">
      <alignment horizontal="center"/>
    </xf>
    <xf numFmtId="0" fontId="89" fillId="0" borderId="0" xfId="400" applyFont="1" applyFill="1" applyBorder="1" applyAlignment="1">
      <alignment horizontal="center"/>
    </xf>
    <xf numFmtId="0" fontId="89" fillId="0" borderId="0" xfId="0" applyFont="1"/>
    <xf numFmtId="166" fontId="5" fillId="0" borderId="0" xfId="2" applyNumberFormat="1" applyFont="1" applyFill="1" applyBorder="1"/>
    <xf numFmtId="0" fontId="88" fillId="0" borderId="0" xfId="0" applyFont="1"/>
    <xf numFmtId="43" fontId="89" fillId="0" borderId="0" xfId="1" applyFont="1"/>
    <xf numFmtId="164" fontId="87" fillId="0" borderId="0" xfId="0" applyNumberFormat="1" applyFont="1"/>
    <xf numFmtId="43" fontId="87" fillId="0" borderId="0" xfId="0" applyNumberFormat="1" applyFont="1"/>
    <xf numFmtId="43" fontId="88" fillId="0" borderId="0" xfId="0" applyNumberFormat="1" applyFont="1"/>
    <xf numFmtId="0" fontId="19" fillId="0" borderId="0" xfId="400" applyFont="1" applyFill="1" applyBorder="1" applyAlignment="1">
      <alignment horizontal="center"/>
    </xf>
    <xf numFmtId="0" fontId="0" fillId="34" borderId="0" xfId="0" applyFill="1"/>
    <xf numFmtId="0" fontId="1" fillId="34" borderId="0" xfId="400" applyFill="1" applyBorder="1" applyAlignment="1">
      <alignment horizontal="center"/>
    </xf>
    <xf numFmtId="166" fontId="1" fillId="34" borderId="0" xfId="2" applyNumberFormat="1" applyFont="1" applyFill="1" applyBorder="1"/>
    <xf numFmtId="164" fontId="91" fillId="0" borderId="0" xfId="1" applyNumberFormat="1" applyFont="1"/>
    <xf numFmtId="164" fontId="90" fillId="0" borderId="0" xfId="1" applyNumberFormat="1" applyFont="1"/>
    <xf numFmtId="164" fontId="90" fillId="0" borderId="11" xfId="1" applyNumberFormat="1" applyFont="1" applyBorder="1"/>
    <xf numFmtId="164" fontId="91" fillId="0" borderId="11" xfId="1" applyNumberFormat="1" applyFont="1" applyBorder="1"/>
    <xf numFmtId="43" fontId="0" fillId="0" borderId="11" xfId="0" applyNumberFormat="1" applyBorder="1"/>
    <xf numFmtId="0" fontId="92" fillId="32" borderId="0" xfId="400" applyFont="1" applyFill="1" applyBorder="1" applyAlignment="1">
      <alignment horizontal="center"/>
    </xf>
    <xf numFmtId="164" fontId="92" fillId="32" borderId="0" xfId="1" applyNumberFormat="1" applyFont="1" applyFill="1"/>
    <xf numFmtId="164" fontId="92" fillId="32" borderId="11" xfId="1" applyNumberFormat="1" applyFont="1" applyFill="1" applyBorder="1"/>
    <xf numFmtId="0" fontId="92" fillId="32" borderId="0" xfId="0" applyFont="1" applyFill="1"/>
    <xf numFmtId="43" fontId="92" fillId="32" borderId="0" xfId="0" applyNumberFormat="1" applyFont="1" applyFill="1"/>
    <xf numFmtId="1" fontId="92" fillId="32" borderId="0" xfId="0" applyNumberFormat="1" applyFont="1" applyFill="1"/>
    <xf numFmtId="1" fontId="92" fillId="32" borderId="11" xfId="0" applyNumberFormat="1" applyFont="1" applyFill="1" applyBorder="1"/>
    <xf numFmtId="43" fontId="92" fillId="32" borderId="11" xfId="0" applyNumberFormat="1" applyFont="1" applyFill="1" applyBorder="1"/>
    <xf numFmtId="0" fontId="85" fillId="32" borderId="20" xfId="0" applyFont="1" applyFill="1" applyBorder="1" applyAlignment="1">
      <alignment horizontal="center"/>
    </xf>
    <xf numFmtId="0" fontId="85" fillId="32" borderId="0" xfId="0" applyFont="1" applyFill="1"/>
    <xf numFmtId="10" fontId="92" fillId="32" borderId="0" xfId="395" applyNumberFormat="1" applyFont="1" applyFill="1" applyBorder="1"/>
    <xf numFmtId="166" fontId="92" fillId="32" borderId="0" xfId="395" applyNumberFormat="1" applyFont="1" applyFill="1" applyBorder="1"/>
    <xf numFmtId="0" fontId="93" fillId="32" borderId="25" xfId="84" applyNumberFormat="1" applyFont="1" applyFill="1" applyAlignment="1">
      <alignment horizontal="center"/>
    </xf>
    <xf numFmtId="1" fontId="85" fillId="32" borderId="0" xfId="395" applyNumberFormat="1" applyFont="1" applyFill="1" applyBorder="1"/>
    <xf numFmtId="1" fontId="92" fillId="32" borderId="0" xfId="395" applyNumberFormat="1" applyFont="1" applyFill="1" applyBorder="1"/>
    <xf numFmtId="43" fontId="92" fillId="32" borderId="11" xfId="395" applyNumberFormat="1" applyFont="1" applyFill="1" applyBorder="1"/>
    <xf numFmtId="2" fontId="92" fillId="32" borderId="0" xfId="395" applyNumberFormat="1" applyFont="1" applyFill="1" applyBorder="1"/>
    <xf numFmtId="171" fontId="92" fillId="32" borderId="11" xfId="395" applyNumberFormat="1" applyFont="1" applyFill="1" applyBorder="1"/>
    <xf numFmtId="165" fontId="92" fillId="32" borderId="0" xfId="395" applyNumberFormat="1" applyFont="1" applyFill="1" applyBorder="1"/>
    <xf numFmtId="43" fontId="92" fillId="32" borderId="0" xfId="395" applyNumberFormat="1" applyFont="1" applyFill="1" applyBorder="1"/>
    <xf numFmtId="172" fontId="92" fillId="32" borderId="11" xfId="395" applyNumberFormat="1" applyFont="1" applyFill="1" applyBorder="1"/>
    <xf numFmtId="0" fontId="0" fillId="0" borderId="21" xfId="0" applyFill="1" applyBorder="1"/>
    <xf numFmtId="0" fontId="94" fillId="0" borderId="0" xfId="0" applyFont="1"/>
    <xf numFmtId="43" fontId="83" fillId="0" borderId="0" xfId="0" applyNumberFormat="1" applyFont="1"/>
    <xf numFmtId="0" fontId="83" fillId="0" borderId="0" xfId="0" applyFont="1"/>
    <xf numFmtId="43" fontId="83" fillId="0" borderId="0" xfId="0" applyNumberFormat="1" applyFont="1" applyAlignment="1">
      <alignment horizontal="center"/>
    </xf>
    <xf numFmtId="43" fontId="94" fillId="0" borderId="0" xfId="0" applyNumberFormat="1" applyFont="1"/>
    <xf numFmtId="43" fontId="83" fillId="0" borderId="3" xfId="0" applyNumberFormat="1" applyFont="1" applyBorder="1"/>
    <xf numFmtId="43" fontId="83" fillId="0" borderId="3" xfId="0" applyNumberFormat="1" applyFont="1" applyBorder="1" applyAlignment="1">
      <alignment horizontal="center"/>
    </xf>
    <xf numFmtId="43" fontId="94" fillId="0" borderId="0" xfId="0" applyNumberFormat="1" applyFont="1" applyAlignment="1">
      <alignment horizontal="center"/>
    </xf>
    <xf numFmtId="43" fontId="94" fillId="0" borderId="0" xfId="0" applyNumberFormat="1" applyFont="1" applyAlignment="1">
      <alignment horizontal="center" vertical="center"/>
    </xf>
    <xf numFmtId="166" fontId="94" fillId="0" borderId="0" xfId="2" applyNumberFormat="1" applyFont="1" applyAlignment="1">
      <alignment horizontal="center" vertical="center"/>
    </xf>
    <xf numFmtId="9" fontId="94" fillId="0" borderId="0" xfId="2" applyFont="1" applyAlignment="1">
      <alignment horizontal="center" vertical="center"/>
    </xf>
    <xf numFmtId="43" fontId="94" fillId="0" borderId="3" xfId="0" applyNumberFormat="1" applyFont="1" applyBorder="1"/>
    <xf numFmtId="9" fontId="94" fillId="0" borderId="3" xfId="0" applyNumberFormat="1" applyFont="1" applyBorder="1" applyAlignment="1">
      <alignment horizontal="center" vertical="center"/>
    </xf>
    <xf numFmtId="43" fontId="94" fillId="0" borderId="0" xfId="0" applyNumberFormat="1" applyFont="1" applyBorder="1"/>
    <xf numFmtId="43" fontId="94" fillId="0" borderId="21" xfId="0" applyNumberFormat="1" applyFont="1" applyBorder="1"/>
    <xf numFmtId="43" fontId="94" fillId="30" borderId="0" xfId="0" applyNumberFormat="1" applyFont="1" applyFill="1"/>
    <xf numFmtId="43" fontId="83" fillId="30" borderId="0" xfId="0" applyNumberFormat="1" applyFont="1" applyFill="1"/>
    <xf numFmtId="0" fontId="83" fillId="30" borderId="0" xfId="0" applyFont="1" applyFill="1"/>
    <xf numFmtId="43" fontId="83" fillId="30" borderId="0" xfId="0" applyNumberFormat="1" applyFont="1" applyFill="1" applyAlignment="1">
      <alignment horizontal="center"/>
    </xf>
    <xf numFmtId="43" fontId="83" fillId="30" borderId="3" xfId="0" applyNumberFormat="1" applyFont="1" applyFill="1" applyBorder="1"/>
    <xf numFmtId="43" fontId="83" fillId="30" borderId="3" xfId="0" applyNumberFormat="1" applyFont="1" applyFill="1" applyBorder="1" applyAlignment="1">
      <alignment horizontal="center"/>
    </xf>
    <xf numFmtId="43" fontId="94" fillId="30" borderId="0" xfId="0" applyNumberFormat="1" applyFont="1" applyFill="1" applyAlignment="1">
      <alignment horizontal="center"/>
    </xf>
    <xf numFmtId="43" fontId="94" fillId="30" borderId="0" xfId="0" applyNumberFormat="1" applyFont="1" applyFill="1" applyAlignment="1">
      <alignment horizontal="center" vertical="center"/>
    </xf>
    <xf numFmtId="166" fontId="94" fillId="30" borderId="0" xfId="2" applyNumberFormat="1" applyFont="1" applyFill="1" applyAlignment="1">
      <alignment horizontal="center" vertical="center"/>
    </xf>
    <xf numFmtId="9" fontId="94" fillId="30" borderId="0" xfId="2" applyFont="1" applyFill="1" applyAlignment="1">
      <alignment horizontal="center" vertical="center"/>
    </xf>
    <xf numFmtId="43" fontId="94" fillId="30" borderId="3" xfId="0" applyNumberFormat="1" applyFont="1" applyFill="1" applyBorder="1"/>
    <xf numFmtId="9" fontId="94" fillId="30" borderId="3" xfId="0" applyNumberFormat="1" applyFont="1" applyFill="1" applyBorder="1" applyAlignment="1">
      <alignment horizontal="center" vertical="center"/>
    </xf>
    <xf numFmtId="43" fontId="94" fillId="30" borderId="0" xfId="0" applyNumberFormat="1" applyFont="1" applyFill="1" applyBorder="1"/>
    <xf numFmtId="43" fontId="94" fillId="30" borderId="21" xfId="0" applyNumberFormat="1" applyFont="1" applyFill="1" applyBorder="1"/>
    <xf numFmtId="0" fontId="94" fillId="0" borderId="3" xfId="0" applyFont="1" applyBorder="1"/>
    <xf numFmtId="0" fontId="94" fillId="0" borderId="0" xfId="0" applyFont="1" applyBorder="1"/>
    <xf numFmtId="0" fontId="94" fillId="0" borderId="21" xfId="0" applyFont="1" applyBorder="1"/>
    <xf numFmtId="0" fontId="94" fillId="30" borderId="0" xfId="0" applyFont="1" applyFill="1"/>
    <xf numFmtId="0" fontId="94" fillId="30" borderId="3" xfId="0" applyFont="1" applyFill="1" applyBorder="1"/>
    <xf numFmtId="0" fontId="94" fillId="30" borderId="0" xfId="0" applyFont="1" applyFill="1" applyBorder="1"/>
    <xf numFmtId="0" fontId="94" fillId="30" borderId="21" xfId="0" applyFont="1" applyFill="1" applyBorder="1"/>
    <xf numFmtId="0" fontId="90" fillId="0" borderId="0" xfId="0" applyFont="1"/>
    <xf numFmtId="43" fontId="91" fillId="0" borderId="0" xfId="0" applyNumberFormat="1" applyFont="1"/>
    <xf numFmtId="0" fontId="91" fillId="0" borderId="0" xfId="0" applyFont="1"/>
    <xf numFmtId="43" fontId="91" fillId="0" borderId="0" xfId="0" applyNumberFormat="1" applyFont="1" applyAlignment="1">
      <alignment horizontal="center"/>
    </xf>
    <xf numFmtId="43" fontId="90" fillId="0" borderId="0" xfId="0" applyNumberFormat="1" applyFont="1"/>
    <xf numFmtId="43" fontId="91" fillId="0" borderId="3" xfId="0" applyNumberFormat="1" applyFont="1" applyBorder="1"/>
    <xf numFmtId="43" fontId="91" fillId="0" borderId="3" xfId="0" applyNumberFormat="1" applyFont="1" applyBorder="1" applyAlignment="1">
      <alignment horizontal="center"/>
    </xf>
    <xf numFmtId="43" fontId="90" fillId="0" borderId="0" xfId="0" applyNumberFormat="1" applyFont="1" applyAlignment="1">
      <alignment horizontal="center"/>
    </xf>
    <xf numFmtId="43" fontId="90" fillId="0" borderId="0" xfId="0" applyNumberFormat="1" applyFont="1" applyAlignment="1">
      <alignment horizontal="center" vertical="center"/>
    </xf>
    <xf numFmtId="166" fontId="90" fillId="0" borderId="0" xfId="2" applyNumberFormat="1" applyFont="1" applyAlignment="1">
      <alignment horizontal="center" vertical="center"/>
    </xf>
    <xf numFmtId="9" fontId="90" fillId="0" borderId="0" xfId="2" applyFont="1" applyAlignment="1">
      <alignment horizontal="center" vertical="center"/>
    </xf>
    <xf numFmtId="43" fontId="90" fillId="0" borderId="3" xfId="0" applyNumberFormat="1" applyFont="1" applyBorder="1"/>
    <xf numFmtId="9" fontId="90" fillId="0" borderId="3" xfId="0" applyNumberFormat="1" applyFont="1" applyBorder="1" applyAlignment="1">
      <alignment horizontal="center" vertical="center"/>
    </xf>
    <xf numFmtId="43" fontId="90" fillId="0" borderId="0" xfId="0" applyNumberFormat="1" applyFont="1" applyBorder="1"/>
    <xf numFmtId="0" fontId="90" fillId="0" borderId="0" xfId="0" applyFont="1" applyBorder="1"/>
    <xf numFmtId="43" fontId="90" fillId="0" borderId="21" xfId="0" applyNumberFormat="1" applyFont="1" applyBorder="1"/>
    <xf numFmtId="0" fontId="90" fillId="0" borderId="21" xfId="0" applyFont="1" applyBorder="1"/>
    <xf numFmtId="43" fontId="90" fillId="30" borderId="0" xfId="0" applyNumberFormat="1" applyFont="1" applyFill="1"/>
    <xf numFmtId="43" fontId="91" fillId="30" borderId="0" xfId="0" applyNumberFormat="1" applyFont="1" applyFill="1"/>
    <xf numFmtId="0" fontId="91" fillId="30" borderId="0" xfId="0" applyFont="1" applyFill="1"/>
    <xf numFmtId="43" fontId="91" fillId="30" borderId="0" xfId="0" applyNumberFormat="1" applyFont="1" applyFill="1" applyAlignment="1">
      <alignment horizontal="center"/>
    </xf>
    <xf numFmtId="43" fontId="91" fillId="30" borderId="3" xfId="0" applyNumberFormat="1" applyFont="1" applyFill="1" applyBorder="1"/>
    <xf numFmtId="43" fontId="91" fillId="30" borderId="3" xfId="0" applyNumberFormat="1" applyFont="1" applyFill="1" applyBorder="1" applyAlignment="1">
      <alignment horizontal="center"/>
    </xf>
    <xf numFmtId="43" fontId="90" fillId="30" borderId="0" xfId="0" applyNumberFormat="1" applyFont="1" applyFill="1" applyAlignment="1">
      <alignment horizontal="center"/>
    </xf>
    <xf numFmtId="43" fontId="90" fillId="30" borderId="0" xfId="0" applyNumberFormat="1" applyFont="1" applyFill="1" applyAlignment="1">
      <alignment horizontal="center" vertical="center"/>
    </xf>
    <xf numFmtId="166" fontId="90" fillId="30" borderId="0" xfId="2" applyNumberFormat="1" applyFont="1" applyFill="1" applyAlignment="1">
      <alignment horizontal="center" vertical="center"/>
    </xf>
    <xf numFmtId="9" fontId="90" fillId="30" borderId="0" xfId="2" applyFont="1" applyFill="1" applyAlignment="1">
      <alignment horizontal="center" vertical="center"/>
    </xf>
    <xf numFmtId="43" fontId="90" fillId="30" borderId="3" xfId="0" applyNumberFormat="1" applyFont="1" applyFill="1" applyBorder="1"/>
    <xf numFmtId="9" fontId="90" fillId="30" borderId="3" xfId="0" applyNumberFormat="1" applyFont="1" applyFill="1" applyBorder="1" applyAlignment="1">
      <alignment horizontal="center" vertical="center"/>
    </xf>
    <xf numFmtId="43" fontId="90" fillId="30" borderId="0" xfId="0" applyNumberFormat="1" applyFont="1" applyFill="1" applyBorder="1"/>
    <xf numFmtId="0" fontId="90" fillId="30" borderId="0" xfId="0" applyFont="1" applyFill="1"/>
    <xf numFmtId="43" fontId="90" fillId="30" borderId="21" xfId="0" applyNumberFormat="1" applyFont="1" applyFill="1" applyBorder="1"/>
    <xf numFmtId="0" fontId="90" fillId="0" borderId="3" xfId="0" applyFont="1" applyBorder="1"/>
    <xf numFmtId="0" fontId="90" fillId="30" borderId="3" xfId="0" applyFont="1" applyFill="1" applyBorder="1"/>
    <xf numFmtId="0" fontId="90" fillId="30" borderId="0" xfId="0" applyFont="1" applyFill="1" applyBorder="1"/>
    <xf numFmtId="0" fontId="90" fillId="30" borderId="21" xfId="0" applyFont="1" applyFill="1" applyBorder="1"/>
    <xf numFmtId="166" fontId="90" fillId="0" borderId="0" xfId="2" applyNumberFormat="1" applyFont="1" applyBorder="1" applyAlignment="1">
      <alignment horizontal="center"/>
    </xf>
    <xf numFmtId="166" fontId="90" fillId="0" borderId="21" xfId="2" applyNumberFormat="1" applyFont="1" applyBorder="1" applyAlignment="1">
      <alignment horizontal="center"/>
    </xf>
    <xf numFmtId="166" fontId="90" fillId="0" borderId="0" xfId="2" applyNumberFormat="1" applyFont="1" applyAlignment="1">
      <alignment horizontal="center"/>
    </xf>
    <xf numFmtId="9" fontId="90" fillId="30" borderId="0" xfId="2" applyFont="1" applyFill="1" applyBorder="1" applyAlignment="1">
      <alignment horizontal="center" vertical="center"/>
    </xf>
    <xf numFmtId="9" fontId="90" fillId="30" borderId="21" xfId="2" applyFont="1" applyFill="1" applyBorder="1" applyAlignment="1">
      <alignment horizontal="center" vertical="center"/>
    </xf>
    <xf numFmtId="0" fontId="0" fillId="0" borderId="0" xfId="0" applyFill="1" applyBorder="1" applyAlignment="1">
      <alignment horizontal="right"/>
    </xf>
    <xf numFmtId="9" fontId="3" fillId="0" borderId="0" xfId="4" applyNumberFormat="1" applyFill="1" applyBorder="1"/>
    <xf numFmtId="0" fontId="3" fillId="35" borderId="3" xfId="4" applyFill="1" applyBorder="1"/>
    <xf numFmtId="0" fontId="2" fillId="35" borderId="3" xfId="3" applyFill="1" applyBorder="1"/>
    <xf numFmtId="0" fontId="18" fillId="35" borderId="3" xfId="8" applyFill="1" applyBorder="1"/>
    <xf numFmtId="9" fontId="3" fillId="35" borderId="0" xfId="4" applyNumberFormat="1" applyFill="1" applyBorder="1"/>
    <xf numFmtId="9" fontId="3" fillId="35" borderId="11" xfId="4" applyNumberFormat="1" applyFill="1" applyBorder="1"/>
    <xf numFmtId="9" fontId="2" fillId="35" borderId="0" xfId="3" applyNumberFormat="1" applyFill="1" applyBorder="1"/>
    <xf numFmtId="9" fontId="2" fillId="35" borderId="11" xfId="3" applyNumberFormat="1" applyFill="1" applyBorder="1"/>
    <xf numFmtId="9" fontId="18" fillId="35" borderId="0" xfId="8" applyNumberFormat="1" applyFill="1" applyBorder="1"/>
    <xf numFmtId="43" fontId="5" fillId="35" borderId="0" xfId="1" applyFont="1" applyFill="1" applyBorder="1"/>
    <xf numFmtId="43" fontId="5" fillId="35" borderId="0" xfId="1" applyFont="1" applyFill="1" applyBorder="1" applyAlignment="1">
      <alignment horizontal="left" indent="1"/>
    </xf>
    <xf numFmtId="43" fontId="5" fillId="35" borderId="3" xfId="1" applyFont="1" applyFill="1" applyBorder="1"/>
    <xf numFmtId="0" fontId="0" fillId="35" borderId="45" xfId="0" applyFill="1" applyBorder="1"/>
    <xf numFmtId="0" fontId="0" fillId="35" borderId="117" xfId="0" applyFill="1" applyBorder="1" applyAlignment="1">
      <alignment horizontal="right"/>
    </xf>
    <xf numFmtId="0" fontId="0" fillId="35" borderId="45" xfId="0" applyFill="1" applyBorder="1" applyAlignment="1">
      <alignment horizontal="right"/>
    </xf>
    <xf numFmtId="9" fontId="18" fillId="35" borderId="46" xfId="8" applyNumberFormat="1" applyFill="1" applyBorder="1"/>
    <xf numFmtId="0" fontId="0" fillId="35" borderId="47" xfId="0" applyFill="1" applyBorder="1" applyAlignment="1">
      <alignment horizontal="right"/>
    </xf>
    <xf numFmtId="9" fontId="3" fillId="35" borderId="14" xfId="4" applyNumberFormat="1" applyFill="1" applyBorder="1"/>
    <xf numFmtId="9" fontId="3" fillId="35" borderId="116" xfId="4" applyNumberFormat="1" applyFill="1" applyBorder="1"/>
    <xf numFmtId="9" fontId="2" fillId="35" borderId="14" xfId="3" applyNumberFormat="1" applyFill="1" applyBorder="1"/>
    <xf numFmtId="9" fontId="2" fillId="35" borderId="116" xfId="3" applyNumberFormat="1" applyFill="1" applyBorder="1"/>
    <xf numFmtId="9" fontId="18" fillId="35" borderId="14" xfId="8" applyNumberFormat="1" applyFill="1" applyBorder="1"/>
    <xf numFmtId="9" fontId="18" fillId="35" borderId="48" xfId="8" applyNumberFormat="1" applyFill="1" applyBorder="1"/>
    <xf numFmtId="0" fontId="3" fillId="19" borderId="0" xfId="4" applyFill="1" applyBorder="1"/>
    <xf numFmtId="0" fontId="2" fillId="19" borderId="0" xfId="3" applyFill="1" applyBorder="1"/>
    <xf numFmtId="0" fontId="18" fillId="19" borderId="0" xfId="8" applyFill="1" applyBorder="1"/>
    <xf numFmtId="0" fontId="0" fillId="19" borderId="45" xfId="0" applyFill="1" applyBorder="1" applyAlignment="1">
      <alignment horizontal="right"/>
    </xf>
    <xf numFmtId="9" fontId="3" fillId="19" borderId="0" xfId="4" applyNumberFormat="1" applyFill="1" applyBorder="1"/>
    <xf numFmtId="9" fontId="2" fillId="19" borderId="0" xfId="3" applyNumberFormat="1" applyFill="1" applyBorder="1"/>
    <xf numFmtId="9" fontId="18" fillId="19" borderId="0" xfId="8" applyNumberFormat="1" applyFill="1" applyBorder="1"/>
    <xf numFmtId="9" fontId="18" fillId="19" borderId="46" xfId="8" applyNumberFormat="1" applyFill="1" applyBorder="1"/>
    <xf numFmtId="0" fontId="0" fillId="19" borderId="46" xfId="0" applyFill="1" applyBorder="1"/>
    <xf numFmtId="0" fontId="3" fillId="19" borderId="3" xfId="4" applyFill="1" applyBorder="1"/>
    <xf numFmtId="0" fontId="2" fillId="19" borderId="3" xfId="3" applyFill="1" applyBorder="1"/>
    <xf numFmtId="0" fontId="18" fillId="19" borderId="3" xfId="8" applyFill="1" applyBorder="1"/>
    <xf numFmtId="0" fontId="18" fillId="19" borderId="118" xfId="8" applyFill="1" applyBorder="1"/>
    <xf numFmtId="0" fontId="0" fillId="19" borderId="11" xfId="0" applyFill="1" applyBorder="1"/>
    <xf numFmtId="0" fontId="3" fillId="19" borderId="11" xfId="4" applyFill="1" applyBorder="1"/>
    <xf numFmtId="0" fontId="2" fillId="19" borderId="11" xfId="3" applyFill="1" applyBorder="1"/>
    <xf numFmtId="9" fontId="3" fillId="19" borderId="11" xfId="4" applyNumberFormat="1" applyFill="1" applyBorder="1"/>
    <xf numFmtId="9" fontId="2" fillId="19" borderId="11" xfId="3" applyNumberFormat="1" applyFill="1" applyBorder="1"/>
    <xf numFmtId="0" fontId="3" fillId="19" borderId="35" xfId="4" applyFill="1" applyBorder="1"/>
    <xf numFmtId="0" fontId="2" fillId="19" borderId="35" xfId="3" applyFill="1" applyBorder="1"/>
    <xf numFmtId="9" fontId="3" fillId="19" borderId="3" xfId="4" applyNumberFormat="1" applyFill="1" applyBorder="1"/>
    <xf numFmtId="9" fontId="3" fillId="19" borderId="35" xfId="4" applyNumberFormat="1" applyFill="1" applyBorder="1"/>
    <xf numFmtId="9" fontId="2" fillId="19" borderId="3" xfId="3" applyNumberFormat="1" applyFill="1" applyBorder="1"/>
    <xf numFmtId="9" fontId="2" fillId="19" borderId="35" xfId="3" applyNumberFormat="1" applyFill="1" applyBorder="1"/>
    <xf numFmtId="9" fontId="18" fillId="19" borderId="3" xfId="8" applyNumberFormat="1" applyFill="1" applyBorder="1"/>
    <xf numFmtId="166" fontId="3" fillId="19" borderId="3" xfId="4" applyNumberFormat="1" applyFill="1" applyBorder="1"/>
    <xf numFmtId="166" fontId="3" fillId="19" borderId="0" xfId="4" applyNumberFormat="1" applyFill="1" applyBorder="1"/>
    <xf numFmtId="166" fontId="2" fillId="19" borderId="0" xfId="3" applyNumberFormat="1" applyFill="1" applyBorder="1"/>
    <xf numFmtId="166" fontId="18" fillId="19" borderId="0" xfId="8" applyNumberFormat="1" applyFill="1" applyBorder="1"/>
    <xf numFmtId="166" fontId="2" fillId="19" borderId="3" xfId="3" applyNumberFormat="1" applyFill="1" applyBorder="1"/>
    <xf numFmtId="166" fontId="18" fillId="19" borderId="3" xfId="8" applyNumberFormat="1" applyFill="1" applyBorder="1"/>
    <xf numFmtId="166" fontId="3" fillId="19" borderId="35" xfId="4" applyNumberFormat="1" applyFill="1" applyBorder="1"/>
    <xf numFmtId="166" fontId="3" fillId="19" borderId="11" xfId="4" applyNumberFormat="1" applyFill="1" applyBorder="1"/>
    <xf numFmtId="166" fontId="2" fillId="19" borderId="35" xfId="3" applyNumberFormat="1" applyFill="1" applyBorder="1"/>
    <xf numFmtId="166" fontId="2" fillId="19" borderId="11" xfId="3" applyNumberFormat="1" applyFill="1" applyBorder="1"/>
    <xf numFmtId="43" fontId="6" fillId="0" borderId="0" xfId="6" applyNumberFormat="1" applyFill="1"/>
    <xf numFmtId="0" fontId="3" fillId="35" borderId="18" xfId="4" applyFill="1" applyBorder="1"/>
    <xf numFmtId="0" fontId="3" fillId="35" borderId="23" xfId="4" applyFill="1" applyBorder="1"/>
    <xf numFmtId="0" fontId="2" fillId="35" borderId="18" xfId="3" applyFill="1" applyBorder="1"/>
    <xf numFmtId="0" fontId="2" fillId="35" borderId="23" xfId="3" applyFill="1" applyBorder="1"/>
    <xf numFmtId="0" fontId="18" fillId="35" borderId="18" xfId="8" applyFill="1" applyBorder="1"/>
    <xf numFmtId="9" fontId="0" fillId="35" borderId="46" xfId="0" applyNumberFormat="1" applyFill="1" applyBorder="1"/>
    <xf numFmtId="9" fontId="0" fillId="35" borderId="48" xfId="0" applyNumberFormat="1" applyFill="1" applyBorder="1"/>
    <xf numFmtId="166" fontId="3" fillId="35" borderId="3" xfId="4" applyNumberFormat="1" applyFill="1" applyBorder="1"/>
    <xf numFmtId="166" fontId="3" fillId="35" borderId="35" xfId="4" applyNumberFormat="1" applyFill="1" applyBorder="1"/>
    <xf numFmtId="166" fontId="2" fillId="35" borderId="3" xfId="3" applyNumberFormat="1" applyFill="1" applyBorder="1"/>
    <xf numFmtId="166" fontId="2" fillId="35" borderId="35" xfId="3" applyNumberFormat="1" applyFill="1" applyBorder="1"/>
    <xf numFmtId="166" fontId="18" fillId="35" borderId="3" xfId="8" applyNumberFormat="1" applyFill="1" applyBorder="1"/>
    <xf numFmtId="166" fontId="3" fillId="35" borderId="0" xfId="4" applyNumberFormat="1" applyFill="1" applyBorder="1"/>
    <xf numFmtId="166" fontId="3" fillId="35" borderId="11" xfId="4" applyNumberFormat="1" applyFill="1" applyBorder="1"/>
    <xf numFmtId="166" fontId="2" fillId="35" borderId="0" xfId="3" applyNumberFormat="1" applyFill="1" applyBorder="1"/>
    <xf numFmtId="166" fontId="2" fillId="35" borderId="11" xfId="3" applyNumberFormat="1" applyFill="1" applyBorder="1"/>
    <xf numFmtId="166" fontId="18" fillId="35" borderId="0" xfId="8" applyNumberFormat="1" applyFill="1" applyBorder="1"/>
    <xf numFmtId="166" fontId="3" fillId="35" borderId="14" xfId="4" applyNumberFormat="1" applyFill="1" applyBorder="1"/>
    <xf numFmtId="166" fontId="3" fillId="35" borderId="116" xfId="4" applyNumberFormat="1" applyFill="1" applyBorder="1"/>
    <xf numFmtId="166" fontId="2" fillId="35" borderId="14" xfId="3" applyNumberFormat="1" applyFill="1" applyBorder="1"/>
    <xf numFmtId="166" fontId="2" fillId="35" borderId="116" xfId="3" applyNumberFormat="1" applyFill="1" applyBorder="1"/>
    <xf numFmtId="166" fontId="18" fillId="35" borderId="14" xfId="8" applyNumberFormat="1" applyFill="1" applyBorder="1"/>
    <xf numFmtId="9" fontId="2" fillId="35" borderId="3" xfId="3" applyNumberFormat="1" applyFill="1" applyBorder="1"/>
    <xf numFmtId="9" fontId="18" fillId="35" borderId="3" xfId="8" applyNumberFormat="1" applyFill="1" applyBorder="1"/>
    <xf numFmtId="0" fontId="0" fillId="0" borderId="0" xfId="0" applyAlignment="1">
      <alignment horizontal="center"/>
    </xf>
    <xf numFmtId="164" fontId="34" fillId="35" borderId="0" xfId="0" applyNumberFormat="1" applyFont="1" applyFill="1" applyBorder="1"/>
    <xf numFmtId="164" fontId="34" fillId="35" borderId="3" xfId="0" applyNumberFormat="1" applyFont="1" applyFill="1" applyBorder="1"/>
    <xf numFmtId="164" fontId="34" fillId="19" borderId="0" xfId="0" applyNumberFormat="1" applyFont="1" applyFill="1" applyBorder="1"/>
    <xf numFmtId="164" fontId="34" fillId="19" borderId="3" xfId="0" applyNumberFormat="1" applyFont="1" applyFill="1" applyBorder="1"/>
    <xf numFmtId="0" fontId="0" fillId="0" borderId="46" xfId="0" applyFill="1" applyBorder="1"/>
    <xf numFmtId="0" fontId="0" fillId="30" borderId="0" xfId="0" applyFill="1" applyAlignment="1">
      <alignment horizontal="center"/>
    </xf>
    <xf numFmtId="43" fontId="5" fillId="0" borderId="0" xfId="0" applyNumberFormat="1" applyFont="1" applyFill="1" applyAlignment="1">
      <alignment horizontal="center"/>
    </xf>
    <xf numFmtId="43" fontId="5" fillId="0" borderId="3" xfId="0" applyNumberFormat="1" applyFont="1" applyFill="1" applyBorder="1"/>
    <xf numFmtId="43" fontId="5" fillId="0" borderId="3" xfId="0" applyNumberFormat="1" applyFont="1" applyFill="1" applyBorder="1" applyAlignment="1">
      <alignment horizontal="center"/>
    </xf>
    <xf numFmtId="43" fontId="0" fillId="0" borderId="0" xfId="0" applyNumberFormat="1" applyFill="1" applyAlignment="1">
      <alignment horizontal="center"/>
    </xf>
    <xf numFmtId="43" fontId="0" fillId="0" borderId="0" xfId="0" applyNumberFormat="1" applyFill="1" applyAlignment="1">
      <alignment horizontal="center" vertical="center"/>
    </xf>
    <xf numFmtId="166" fontId="0" fillId="0" borderId="0" xfId="2" applyNumberFormat="1" applyFont="1" applyFill="1" applyAlignment="1">
      <alignment horizontal="center" vertical="center"/>
    </xf>
    <xf numFmtId="9" fontId="0" fillId="0" borderId="0" xfId="2" applyFont="1" applyFill="1" applyAlignment="1">
      <alignment horizontal="center" vertical="center"/>
    </xf>
    <xf numFmtId="43" fontId="0" fillId="0" borderId="3" xfId="0" applyNumberFormat="1" applyFill="1" applyBorder="1"/>
    <xf numFmtId="9" fontId="0" fillId="0" borderId="3" xfId="0" applyNumberFormat="1" applyFill="1" applyBorder="1" applyAlignment="1">
      <alignment horizontal="center" vertical="center"/>
    </xf>
    <xf numFmtId="43" fontId="0" fillId="0" borderId="21" xfId="0" applyNumberFormat="1" applyFill="1" applyBorder="1"/>
    <xf numFmtId="0" fontId="0" fillId="0" borderId="21" xfId="0" applyFill="1" applyBorder="1" applyAlignment="1">
      <alignment horizontal="center"/>
    </xf>
    <xf numFmtId="0" fontId="0" fillId="0" borderId="0" xfId="0" applyFill="1" applyAlignment="1">
      <alignment horizontal="center"/>
    </xf>
    <xf numFmtId="0" fontId="0" fillId="30" borderId="0" xfId="0" applyFill="1" applyBorder="1" applyAlignment="1">
      <alignment horizontal="center"/>
    </xf>
    <xf numFmtId="0" fontId="0" fillId="30" borderId="21" xfId="0" applyFill="1" applyBorder="1" applyAlignment="1">
      <alignment horizontal="center"/>
    </xf>
    <xf numFmtId="166" fontId="3" fillId="19" borderId="18" xfId="4" applyNumberFormat="1" applyFill="1" applyBorder="1"/>
    <xf numFmtId="166" fontId="2" fillId="19" borderId="18" xfId="3" applyNumberFormat="1" applyFill="1" applyBorder="1"/>
    <xf numFmtId="166" fontId="18" fillId="19" borderId="18" xfId="8" applyNumberFormat="1" applyFill="1" applyBorder="1"/>
    <xf numFmtId="9" fontId="18" fillId="19" borderId="18" xfId="8" applyNumberFormat="1" applyFill="1" applyBorder="1"/>
    <xf numFmtId="166" fontId="3" fillId="19" borderId="23" xfId="4" applyNumberFormat="1" applyFill="1" applyBorder="1"/>
    <xf numFmtId="166" fontId="2" fillId="19" borderId="23" xfId="3" applyNumberFormat="1" applyFill="1" applyBorder="1"/>
    <xf numFmtId="0" fontId="3" fillId="19" borderId="45" xfId="4" applyFill="1" applyBorder="1"/>
    <xf numFmtId="0" fontId="3" fillId="19" borderId="18" xfId="4" applyFill="1" applyBorder="1"/>
    <xf numFmtId="0" fontId="3" fillId="19" borderId="23" xfId="4" applyFill="1" applyBorder="1"/>
    <xf numFmtId="0" fontId="2" fillId="19" borderId="18" xfId="3" applyFill="1" applyBorder="1"/>
    <xf numFmtId="0" fontId="2" fillId="19" borderId="23" xfId="3" applyFill="1" applyBorder="1"/>
    <xf numFmtId="0" fontId="18" fillId="19" borderId="18" xfId="8" applyFill="1" applyBorder="1"/>
    <xf numFmtId="0" fontId="18" fillId="19" borderId="120" xfId="8" applyFill="1" applyBorder="1"/>
    <xf numFmtId="0" fontId="3" fillId="35" borderId="119" xfId="4" applyFill="1" applyBorder="1"/>
    <xf numFmtId="166" fontId="96" fillId="19" borderId="118" xfId="8" applyNumberFormat="1" applyFont="1" applyFill="1" applyBorder="1"/>
    <xf numFmtId="166" fontId="96" fillId="19" borderId="46" xfId="8" applyNumberFormat="1" applyFont="1" applyFill="1" applyBorder="1"/>
    <xf numFmtId="166" fontId="96" fillId="19" borderId="120" xfId="8" applyNumberFormat="1" applyFont="1" applyFill="1" applyBorder="1"/>
    <xf numFmtId="0" fontId="96" fillId="35" borderId="120" xfId="8" applyFont="1" applyFill="1" applyBorder="1"/>
    <xf numFmtId="166" fontId="96" fillId="35" borderId="118" xfId="8" applyNumberFormat="1" applyFont="1" applyFill="1" applyBorder="1"/>
    <xf numFmtId="166" fontId="96" fillId="35" borderId="46" xfId="8" applyNumberFormat="1" applyFont="1" applyFill="1" applyBorder="1"/>
    <xf numFmtId="166" fontId="96" fillId="35" borderId="48" xfId="8" applyNumberFormat="1" applyFont="1" applyFill="1" applyBorder="1"/>
    <xf numFmtId="0" fontId="96" fillId="19" borderId="46" xfId="8" applyFont="1" applyFill="1" applyBorder="1"/>
    <xf numFmtId="0" fontId="1" fillId="19" borderId="117" xfId="4" applyFont="1" applyFill="1" applyBorder="1" applyAlignment="1">
      <alignment horizontal="right"/>
    </xf>
    <xf numFmtId="0" fontId="1" fillId="19" borderId="45" xfId="4" applyFont="1" applyFill="1" applyBorder="1" applyAlignment="1">
      <alignment horizontal="right"/>
    </xf>
    <xf numFmtId="0" fontId="1" fillId="19" borderId="119" xfId="4" applyFont="1" applyFill="1" applyBorder="1" applyAlignment="1">
      <alignment horizontal="right"/>
    </xf>
    <xf numFmtId="0" fontId="1" fillId="35" borderId="117" xfId="4" applyFont="1" applyFill="1" applyBorder="1" applyAlignment="1">
      <alignment horizontal="right"/>
    </xf>
    <xf numFmtId="0" fontId="1" fillId="35" borderId="45" xfId="4" applyFont="1" applyFill="1" applyBorder="1" applyAlignment="1">
      <alignment horizontal="right"/>
    </xf>
    <xf numFmtId="0" fontId="1" fillId="35" borderId="47" xfId="4" applyFont="1" applyFill="1" applyBorder="1" applyAlignment="1">
      <alignment horizontal="right"/>
    </xf>
    <xf numFmtId="0" fontId="1" fillId="19" borderId="117" xfId="4" applyFont="1" applyFill="1" applyBorder="1"/>
    <xf numFmtId="0" fontId="1" fillId="19" borderId="119" xfId="4" applyFont="1" applyFill="1" applyBorder="1"/>
    <xf numFmtId="0" fontId="0" fillId="19" borderId="117" xfId="0" applyFill="1" applyBorder="1"/>
    <xf numFmtId="0" fontId="0" fillId="19" borderId="104" xfId="0" applyFill="1" applyBorder="1"/>
    <xf numFmtId="0" fontId="0" fillId="19" borderId="106" xfId="0" applyFill="1" applyBorder="1"/>
    <xf numFmtId="0" fontId="0" fillId="19" borderId="104" xfId="0" applyFill="1" applyBorder="1" applyAlignment="1">
      <alignment horizontal="right"/>
    </xf>
    <xf numFmtId="0" fontId="0" fillId="19" borderId="105" xfId="0" applyFill="1" applyBorder="1" applyAlignment="1">
      <alignment horizontal="right"/>
    </xf>
    <xf numFmtId="0" fontId="0" fillId="35" borderId="104" xfId="0" applyFill="1" applyBorder="1"/>
    <xf numFmtId="0" fontId="0" fillId="35" borderId="105" xfId="0" applyFill="1" applyBorder="1" applyAlignment="1">
      <alignment horizontal="right"/>
    </xf>
    <xf numFmtId="0" fontId="0" fillId="35" borderId="125" xfId="0" applyFill="1" applyBorder="1" applyAlignment="1">
      <alignment horizontal="right"/>
    </xf>
    <xf numFmtId="0" fontId="3" fillId="19" borderId="3" xfId="4" applyFill="1" applyBorder="1" applyAlignment="1">
      <alignment horizontal="right"/>
    </xf>
    <xf numFmtId="0" fontId="3" fillId="19" borderId="35" xfId="4" applyFill="1" applyBorder="1" applyAlignment="1">
      <alignment horizontal="right"/>
    </xf>
    <xf numFmtId="0" fontId="2" fillId="19" borderId="3" xfId="3" applyFill="1" applyBorder="1" applyAlignment="1">
      <alignment horizontal="right"/>
    </xf>
    <xf numFmtId="0" fontId="2" fillId="19" borderId="35" xfId="3" applyFill="1" applyBorder="1" applyAlignment="1">
      <alignment horizontal="right"/>
    </xf>
    <xf numFmtId="0" fontId="18" fillId="19" borderId="3" xfId="8" applyFill="1" applyBorder="1" applyAlignment="1">
      <alignment horizontal="right"/>
    </xf>
    <xf numFmtId="0" fontId="18" fillId="19" borderId="118" xfId="8" applyFill="1" applyBorder="1" applyAlignment="1">
      <alignment horizontal="right"/>
    </xf>
    <xf numFmtId="0" fontId="3" fillId="35" borderId="3" xfId="4" applyFill="1" applyBorder="1" applyAlignment="1">
      <alignment horizontal="right"/>
    </xf>
    <xf numFmtId="0" fontId="3" fillId="35" borderId="35" xfId="4" applyFill="1" applyBorder="1" applyAlignment="1">
      <alignment horizontal="right"/>
    </xf>
    <xf numFmtId="0" fontId="2" fillId="35" borderId="3" xfId="3" applyFill="1" applyBorder="1" applyAlignment="1">
      <alignment horizontal="right"/>
    </xf>
    <xf numFmtId="0" fontId="2" fillId="35" borderId="35" xfId="3" applyFill="1" applyBorder="1" applyAlignment="1">
      <alignment horizontal="right"/>
    </xf>
    <xf numFmtId="0" fontId="18" fillId="35" borderId="3" xfId="8" applyFill="1" applyBorder="1" applyAlignment="1">
      <alignment horizontal="right"/>
    </xf>
    <xf numFmtId="0" fontId="96" fillId="35" borderId="118" xfId="8" applyFont="1" applyFill="1" applyBorder="1" applyAlignment="1">
      <alignment horizontal="right"/>
    </xf>
    <xf numFmtId="164" fontId="3" fillId="19" borderId="3" xfId="4" applyNumberFormat="1" applyFill="1" applyBorder="1"/>
    <xf numFmtId="164" fontId="3" fillId="19" borderId="35" xfId="4" applyNumberFormat="1" applyFill="1" applyBorder="1"/>
    <xf numFmtId="164" fontId="2" fillId="19" borderId="3" xfId="3" applyNumberFormat="1" applyFill="1" applyBorder="1"/>
    <xf numFmtId="164" fontId="2" fillId="19" borderId="35" xfId="3" applyNumberFormat="1" applyFill="1" applyBorder="1"/>
    <xf numFmtId="164" fontId="18" fillId="19" borderId="3" xfId="8" applyNumberFormat="1" applyFill="1" applyBorder="1"/>
    <xf numFmtId="164" fontId="96" fillId="19" borderId="118" xfId="8" applyNumberFormat="1" applyFont="1" applyFill="1" applyBorder="1"/>
    <xf numFmtId="164" fontId="3" fillId="19" borderId="18" xfId="4" applyNumberFormat="1" applyFill="1" applyBorder="1"/>
    <xf numFmtId="164" fontId="3" fillId="19" borderId="23" xfId="4" applyNumberFormat="1" applyFill="1" applyBorder="1"/>
    <xf numFmtId="164" fontId="2" fillId="19" borderId="18" xfId="3" applyNumberFormat="1" applyFill="1" applyBorder="1"/>
    <xf numFmtId="164" fontId="2" fillId="19" borderId="23" xfId="3" applyNumberFormat="1" applyFill="1" applyBorder="1"/>
    <xf numFmtId="164" fontId="18" fillId="19" borderId="18" xfId="8" applyNumberFormat="1" applyFill="1" applyBorder="1"/>
    <xf numFmtId="164" fontId="96" fillId="19" borderId="120" xfId="8" applyNumberFormat="1" applyFont="1" applyFill="1" applyBorder="1"/>
    <xf numFmtId="3" fontId="4" fillId="4" borderId="1" xfId="5" applyNumberFormat="1" applyBorder="1" applyAlignment="1">
      <alignment horizontal="center" vertical="top" wrapText="1"/>
    </xf>
    <xf numFmtId="43" fontId="14" fillId="36" borderId="0" xfId="401" applyNumberFormat="1"/>
    <xf numFmtId="0" fontId="5" fillId="19" borderId="121" xfId="0" applyFont="1" applyFill="1" applyBorder="1" applyAlignment="1"/>
    <xf numFmtId="0" fontId="5" fillId="19" borderId="15" xfId="0" applyFont="1" applyFill="1" applyBorder="1" applyAlignment="1"/>
    <xf numFmtId="0" fontId="5" fillId="19" borderId="122" xfId="0" applyFont="1" applyFill="1" applyBorder="1" applyAlignment="1"/>
    <xf numFmtId="0" fontId="5" fillId="35" borderId="123" xfId="0" applyFont="1" applyFill="1" applyBorder="1" applyAlignment="1"/>
    <xf numFmtId="0" fontId="5" fillId="35" borderId="2" xfId="0" applyFont="1" applyFill="1" applyBorder="1" applyAlignment="1"/>
    <xf numFmtId="0" fontId="5" fillId="35" borderId="124" xfId="0" applyFont="1" applyFill="1" applyBorder="1" applyAlignment="1"/>
    <xf numFmtId="0" fontId="5" fillId="19" borderId="43" xfId="4" applyFont="1" applyFill="1" applyBorder="1" applyAlignment="1"/>
    <xf numFmtId="0" fontId="5" fillId="19" borderId="13" xfId="4" applyFont="1" applyFill="1" applyBorder="1" applyAlignment="1"/>
    <xf numFmtId="0" fontId="5" fillId="19" borderId="44" xfId="4" applyFont="1" applyFill="1" applyBorder="1" applyAlignment="1"/>
    <xf numFmtId="0" fontId="5" fillId="35" borderId="117" xfId="4" applyFont="1" applyFill="1" applyBorder="1" applyAlignment="1"/>
    <xf numFmtId="0" fontId="5" fillId="35" borderId="3" xfId="4" applyFont="1" applyFill="1" applyBorder="1" applyAlignment="1"/>
    <xf numFmtId="0" fontId="5" fillId="35" borderId="118" xfId="4" applyFont="1" applyFill="1" applyBorder="1" applyAlignment="1"/>
    <xf numFmtId="9" fontId="2" fillId="35" borderId="46" xfId="3" applyNumberFormat="1" applyFill="1" applyBorder="1"/>
    <xf numFmtId="9" fontId="2" fillId="35" borderId="48" xfId="3" applyNumberFormat="1" applyFill="1" applyBorder="1"/>
    <xf numFmtId="9" fontId="2" fillId="35" borderId="118" xfId="3" applyNumberFormat="1" applyFill="1" applyBorder="1"/>
    <xf numFmtId="43" fontId="5" fillId="30" borderId="0" xfId="0" applyNumberFormat="1" applyFont="1" applyFill="1" applyBorder="1"/>
    <xf numFmtId="43" fontId="5" fillId="30" borderId="0" xfId="0" applyNumberFormat="1" applyFont="1" applyFill="1" applyBorder="1" applyAlignment="1">
      <alignment horizontal="center"/>
    </xf>
    <xf numFmtId="0" fontId="0" fillId="0" borderId="45" xfId="0" applyFill="1" applyBorder="1"/>
    <xf numFmtId="0" fontId="18" fillId="0" borderId="0" xfId="8" applyFill="1" applyBorder="1" applyAlignment="1">
      <alignment horizontal="right"/>
    </xf>
    <xf numFmtId="0" fontId="0" fillId="0" borderId="117" xfId="0" applyFill="1" applyBorder="1" applyAlignment="1">
      <alignment horizontal="right"/>
    </xf>
    <xf numFmtId="9" fontId="2" fillId="0" borderId="3" xfId="3" applyNumberFormat="1" applyFill="1" applyBorder="1"/>
    <xf numFmtId="9" fontId="2" fillId="0" borderId="118" xfId="3" applyNumberFormat="1" applyFill="1" applyBorder="1"/>
    <xf numFmtId="0" fontId="0" fillId="0" borderId="45" xfId="0" applyFill="1" applyBorder="1" applyAlignment="1">
      <alignment horizontal="right"/>
    </xf>
    <xf numFmtId="9" fontId="2" fillId="0" borderId="0" xfId="3" applyNumberFormat="1" applyFill="1" applyBorder="1"/>
    <xf numFmtId="9" fontId="2" fillId="0" borderId="46" xfId="3" applyNumberFormat="1" applyFill="1" applyBorder="1"/>
    <xf numFmtId="9" fontId="18" fillId="0" borderId="0" xfId="8" applyNumberFormat="1" applyFill="1" applyBorder="1"/>
    <xf numFmtId="0" fontId="2" fillId="0" borderId="0" xfId="3" applyFill="1" applyBorder="1"/>
    <xf numFmtId="9" fontId="18" fillId="0" borderId="11" xfId="8" applyNumberFormat="1" applyFill="1" applyBorder="1"/>
    <xf numFmtId="0" fontId="0" fillId="0" borderId="117" xfId="0" applyFill="1" applyBorder="1"/>
    <xf numFmtId="0" fontId="18" fillId="0" borderId="3" xfId="8" applyFill="1" applyBorder="1"/>
    <xf numFmtId="0" fontId="18" fillId="0" borderId="35" xfId="8" applyFill="1" applyBorder="1"/>
    <xf numFmtId="0" fontId="2" fillId="0" borderId="3" xfId="3" applyFill="1" applyBorder="1"/>
    <xf numFmtId="0" fontId="2" fillId="0" borderId="118" xfId="3" applyFill="1" applyBorder="1"/>
    <xf numFmtId="0" fontId="0" fillId="0" borderId="119" xfId="0" applyFill="1" applyBorder="1"/>
    <xf numFmtId="0" fontId="2" fillId="0" borderId="18" xfId="3" applyFill="1" applyBorder="1"/>
    <xf numFmtId="0" fontId="2" fillId="0" borderId="120" xfId="3" applyFill="1" applyBorder="1"/>
    <xf numFmtId="0" fontId="18" fillId="0" borderId="18" xfId="8" applyFill="1" applyBorder="1" applyAlignment="1">
      <alignment horizontal="right"/>
    </xf>
    <xf numFmtId="0" fontId="18" fillId="0" borderId="23" xfId="8" applyFill="1" applyBorder="1" applyAlignment="1">
      <alignment horizontal="right"/>
    </xf>
    <xf numFmtId="0" fontId="2" fillId="0" borderId="18" xfId="3" applyFill="1" applyBorder="1" applyAlignment="1">
      <alignment horizontal="right"/>
    </xf>
    <xf numFmtId="0" fontId="2" fillId="0" borderId="120" xfId="3" applyFill="1" applyBorder="1" applyAlignment="1">
      <alignment horizontal="right"/>
    </xf>
    <xf numFmtId="0" fontId="5" fillId="0" borderId="117" xfId="0" applyFont="1" applyFill="1" applyBorder="1" applyAlignment="1"/>
    <xf numFmtId="0" fontId="0" fillId="35" borderId="123" xfId="0" applyFill="1" applyBorder="1"/>
    <xf numFmtId="0" fontId="18" fillId="35" borderId="2" xfId="8" applyFill="1" applyBorder="1" applyAlignment="1">
      <alignment horizontal="right"/>
    </xf>
    <xf numFmtId="0" fontId="18" fillId="35" borderId="12" xfId="8" applyFill="1" applyBorder="1" applyAlignment="1">
      <alignment horizontal="right"/>
    </xf>
    <xf numFmtId="0" fontId="2" fillId="35" borderId="2" xfId="3" applyFill="1" applyBorder="1" applyAlignment="1">
      <alignment horizontal="right"/>
    </xf>
    <xf numFmtId="0" fontId="2" fillId="35" borderId="124" xfId="3" applyFill="1" applyBorder="1" applyAlignment="1">
      <alignment horizontal="right"/>
    </xf>
    <xf numFmtId="9" fontId="18" fillId="35" borderId="35" xfId="8" applyNumberFormat="1" applyFill="1" applyBorder="1"/>
    <xf numFmtId="9" fontId="18" fillId="35" borderId="11" xfId="8" applyNumberFormat="1" applyFill="1" applyBorder="1"/>
    <xf numFmtId="9" fontId="18" fillId="35" borderId="116" xfId="8" applyNumberFormat="1" applyFill="1" applyBorder="1"/>
    <xf numFmtId="0" fontId="96" fillId="0" borderId="0" xfId="8" applyFont="1" applyFill="1" applyBorder="1" applyAlignment="1">
      <alignment horizontal="right"/>
    </xf>
    <xf numFmtId="9" fontId="0" fillId="0" borderId="0" xfId="0" applyNumberFormat="1" applyFill="1" applyBorder="1"/>
    <xf numFmtId="0" fontId="27" fillId="0" borderId="46" xfId="0" applyFont="1" applyBorder="1" applyAlignment="1">
      <alignment horizontal="right" vertical="center"/>
    </xf>
    <xf numFmtId="3" fontId="2" fillId="0" borderId="14" xfId="0" applyNumberFormat="1" applyFont="1" applyBorder="1" applyAlignment="1">
      <alignment horizontal="right" vertical="center"/>
    </xf>
    <xf numFmtId="3" fontId="27" fillId="0" borderId="48" xfId="0" applyNumberFormat="1" applyFont="1" applyBorder="1" applyAlignment="1">
      <alignment horizontal="right" vertical="center"/>
    </xf>
    <xf numFmtId="0" fontId="0" fillId="0" borderId="43" xfId="0" applyFill="1" applyBorder="1"/>
    <xf numFmtId="0" fontId="2" fillId="0" borderId="15" xfId="3" applyFill="1" applyBorder="1" applyAlignment="1">
      <alignment horizontal="right"/>
    </xf>
    <xf numFmtId="0" fontId="2" fillId="0" borderId="122" xfId="3" applyFill="1" applyBorder="1" applyAlignment="1">
      <alignment horizontal="right"/>
    </xf>
    <xf numFmtId="0" fontId="0" fillId="0" borderId="45" xfId="0" applyBorder="1"/>
    <xf numFmtId="3" fontId="2" fillId="0" borderId="0" xfId="0" applyNumberFormat="1" applyFont="1" applyBorder="1" applyAlignment="1">
      <alignment horizontal="right" vertical="center"/>
    </xf>
    <xf numFmtId="0" fontId="2" fillId="0" borderId="0" xfId="0" applyFont="1" applyBorder="1" applyAlignment="1">
      <alignment horizontal="right" vertical="center"/>
    </xf>
    <xf numFmtId="0" fontId="0" fillId="0" borderId="47" xfId="0" applyBorder="1"/>
    <xf numFmtId="3" fontId="27" fillId="0" borderId="46" xfId="0" applyNumberFormat="1" applyFont="1" applyBorder="1" applyAlignment="1">
      <alignment horizontal="right" vertical="center"/>
    </xf>
    <xf numFmtId="9" fontId="0" fillId="0" borderId="46" xfId="2" applyFont="1" applyFill="1" applyBorder="1"/>
    <xf numFmtId="0" fontId="0" fillId="0" borderId="47" xfId="0" applyFill="1" applyBorder="1"/>
    <xf numFmtId="9" fontId="0" fillId="0" borderId="14" xfId="2" applyFont="1" applyFill="1" applyBorder="1"/>
    <xf numFmtId="9" fontId="0" fillId="0" borderId="48" xfId="2" applyFont="1" applyFill="1" applyBorder="1"/>
    <xf numFmtId="43" fontId="5" fillId="19" borderId="0" xfId="1" applyFont="1" applyFill="1" applyBorder="1" applyAlignment="1">
      <alignment horizontal="left" indent="1"/>
    </xf>
    <xf numFmtId="43" fontId="5" fillId="19" borderId="0" xfId="1" applyFont="1" applyFill="1" applyBorder="1" applyAlignment="1">
      <alignment horizontal="left" indent="5"/>
    </xf>
    <xf numFmtId="43" fontId="5" fillId="19" borderId="0" xfId="1" applyFont="1" applyFill="1" applyBorder="1"/>
    <xf numFmtId="43" fontId="5" fillId="19" borderId="3" xfId="1" applyFont="1" applyFill="1" applyBorder="1" applyAlignment="1">
      <alignment horizontal="left" indent="1"/>
    </xf>
    <xf numFmtId="43" fontId="5" fillId="19" borderId="18" xfId="1" applyFont="1" applyFill="1" applyBorder="1" applyAlignment="1">
      <alignment horizontal="left" indent="1"/>
    </xf>
    <xf numFmtId="164" fontId="34" fillId="19" borderId="18" xfId="0" applyNumberFormat="1" applyFont="1" applyFill="1" applyBorder="1"/>
    <xf numFmtId="43" fontId="5" fillId="35" borderId="3" xfId="1" applyFont="1" applyFill="1" applyBorder="1" applyAlignment="1">
      <alignment horizontal="left" indent="1"/>
    </xf>
    <xf numFmtId="43" fontId="5" fillId="35" borderId="18" xfId="1" applyFont="1" applyFill="1" applyBorder="1" applyAlignment="1">
      <alignment horizontal="left" indent="1"/>
    </xf>
    <xf numFmtId="164" fontId="34" fillId="35" borderId="18" xfId="0" applyNumberFormat="1" applyFont="1" applyFill="1" applyBorder="1"/>
    <xf numFmtId="0" fontId="95" fillId="19" borderId="2" xfId="8" applyFont="1" applyFill="1" applyBorder="1"/>
    <xf numFmtId="0" fontId="33" fillId="19" borderId="2" xfId="3" applyFont="1" applyFill="1" applyBorder="1" applyAlignment="1">
      <alignment horizontal="right"/>
    </xf>
    <xf numFmtId="43" fontId="5" fillId="19" borderId="3" xfId="1" applyFont="1" applyFill="1" applyBorder="1"/>
    <xf numFmtId="43" fontId="5" fillId="19" borderId="18" xfId="1" applyFont="1" applyFill="1" applyBorder="1"/>
    <xf numFmtId="43" fontId="5" fillId="35" borderId="18" xfId="1" applyFont="1" applyFill="1" applyBorder="1"/>
    <xf numFmtId="0" fontId="95" fillId="35" borderId="2" xfId="8" applyFont="1" applyFill="1" applyBorder="1"/>
    <xf numFmtId="0" fontId="33" fillId="35" borderId="2" xfId="3" applyFont="1" applyFill="1" applyBorder="1" applyAlignment="1">
      <alignment horizontal="right"/>
    </xf>
    <xf numFmtId="0" fontId="0" fillId="0" borderId="46" xfId="0" applyBorder="1"/>
    <xf numFmtId="0" fontId="3" fillId="35" borderId="0" xfId="4" applyFill="1" applyBorder="1" applyAlignment="1">
      <alignment horizontal="right"/>
    </xf>
    <xf numFmtId="0" fontId="2" fillId="35" borderId="0" xfId="3" applyFill="1" applyBorder="1" applyAlignment="1">
      <alignment horizontal="right"/>
    </xf>
    <xf numFmtId="0" fontId="18" fillId="35" borderId="0" xfId="8" applyFill="1" applyBorder="1" applyAlignment="1">
      <alignment horizontal="right"/>
    </xf>
    <xf numFmtId="9" fontId="0" fillId="0" borderId="46" xfId="0" applyNumberFormat="1" applyBorder="1"/>
    <xf numFmtId="9" fontId="18" fillId="35" borderId="0" xfId="2" applyFont="1" applyFill="1" applyBorder="1" applyAlignment="1">
      <alignment horizontal="right"/>
    </xf>
    <xf numFmtId="0" fontId="18" fillId="35" borderId="46" xfId="8" applyFill="1" applyBorder="1" applyAlignment="1">
      <alignment horizontal="right"/>
    </xf>
    <xf numFmtId="9" fontId="18" fillId="35" borderId="46" xfId="8" applyNumberFormat="1" applyFill="1" applyBorder="1" applyAlignment="1">
      <alignment horizontal="right"/>
    </xf>
    <xf numFmtId="9" fontId="18" fillId="35" borderId="14" xfId="2" applyFont="1" applyFill="1" applyBorder="1" applyAlignment="1">
      <alignment horizontal="right"/>
    </xf>
    <xf numFmtId="9" fontId="18" fillId="35" borderId="48" xfId="8" applyNumberFormat="1" applyFill="1" applyBorder="1" applyAlignment="1">
      <alignment horizontal="right"/>
    </xf>
    <xf numFmtId="0" fontId="0" fillId="19" borderId="123" xfId="0" applyFill="1" applyBorder="1"/>
    <xf numFmtId="0" fontId="3" fillId="19" borderId="2" xfId="4" applyFill="1" applyBorder="1" applyAlignment="1">
      <alignment horizontal="right"/>
    </xf>
    <xf numFmtId="0" fontId="2" fillId="19" borderId="2" xfId="3" applyFill="1" applyBorder="1" applyAlignment="1">
      <alignment horizontal="right"/>
    </xf>
    <xf numFmtId="0" fontId="18" fillId="19" borderId="2" xfId="8" applyFill="1" applyBorder="1" applyAlignment="1">
      <alignment horizontal="right"/>
    </xf>
    <xf numFmtId="0" fontId="0" fillId="0" borderId="124" xfId="0" applyBorder="1"/>
    <xf numFmtId="0" fontId="0" fillId="19" borderId="119" xfId="0" applyFill="1" applyBorder="1" applyAlignment="1">
      <alignment horizontal="right"/>
    </xf>
    <xf numFmtId="9" fontId="3" fillId="19" borderId="18" xfId="4" applyNumberFormat="1" applyFill="1" applyBorder="1"/>
    <xf numFmtId="9" fontId="2" fillId="19" borderId="18" xfId="3" applyNumberFormat="1" applyFill="1" applyBorder="1"/>
    <xf numFmtId="9" fontId="0" fillId="0" borderId="120" xfId="0" applyNumberFormat="1" applyBorder="1"/>
    <xf numFmtId="9" fontId="18" fillId="35" borderId="3" xfId="2" applyFont="1" applyFill="1" applyBorder="1" applyAlignment="1">
      <alignment horizontal="right"/>
    </xf>
    <xf numFmtId="0" fontId="18" fillId="35" borderId="118" xfId="8" applyFill="1" applyBorder="1" applyAlignment="1">
      <alignment horizontal="right"/>
    </xf>
    <xf numFmtId="0" fontId="3" fillId="35" borderId="2" xfId="4" applyFill="1" applyBorder="1" applyAlignment="1">
      <alignment horizontal="right"/>
    </xf>
    <xf numFmtId="0" fontId="3" fillId="35" borderId="12" xfId="4" applyFill="1" applyBorder="1" applyAlignment="1">
      <alignment horizontal="right"/>
    </xf>
    <xf numFmtId="0" fontId="2" fillId="35" borderId="12" xfId="3" applyFill="1" applyBorder="1" applyAlignment="1">
      <alignment horizontal="right"/>
    </xf>
    <xf numFmtId="0" fontId="3" fillId="0" borderId="2" xfId="4" applyFill="1" applyBorder="1" applyAlignment="1">
      <alignment horizontal="right"/>
    </xf>
    <xf numFmtId="0" fontId="3" fillId="0" borderId="12" xfId="4" applyFill="1" applyBorder="1" applyAlignment="1">
      <alignment horizontal="right"/>
    </xf>
    <xf numFmtId="0" fontId="2" fillId="0" borderId="2" xfId="3" applyFill="1" applyBorder="1" applyAlignment="1">
      <alignment horizontal="right"/>
    </xf>
    <xf numFmtId="0" fontId="2" fillId="0" borderId="12" xfId="3" applyFill="1" applyBorder="1" applyAlignment="1">
      <alignment horizontal="right"/>
    </xf>
    <xf numFmtId="0" fontId="18" fillId="0" borderId="2" xfId="8" applyFill="1" applyBorder="1" applyAlignment="1">
      <alignment horizontal="right"/>
    </xf>
    <xf numFmtId="0" fontId="18" fillId="0" borderId="124" xfId="8" applyFill="1" applyBorder="1" applyAlignment="1">
      <alignment horizontal="right"/>
    </xf>
    <xf numFmtId="0" fontId="18" fillId="35" borderId="124" xfId="8" applyFill="1" applyBorder="1"/>
    <xf numFmtId="0" fontId="1" fillId="0" borderId="11" xfId="12" applyNumberFormat="1" applyFill="1" applyBorder="1"/>
    <xf numFmtId="0" fontId="0" fillId="0" borderId="0" xfId="0" applyFill="1" applyBorder="1" applyAlignment="1"/>
    <xf numFmtId="0" fontId="2" fillId="0" borderId="0" xfId="3" applyFill="1"/>
    <xf numFmtId="164" fontId="90" fillId="0" borderId="0" xfId="0" applyNumberFormat="1" applyFont="1"/>
    <xf numFmtId="164" fontId="90" fillId="0" borderId="0" xfId="0" applyNumberFormat="1" applyFont="1" applyBorder="1"/>
    <xf numFmtId="166" fontId="0" fillId="0" borderId="3" xfId="2" applyNumberFormat="1" applyFont="1" applyBorder="1" applyAlignment="1">
      <alignment horizontal="center" vertical="center"/>
    </xf>
    <xf numFmtId="166" fontId="0" fillId="0" borderId="0" xfId="2" applyNumberFormat="1" applyFont="1" applyBorder="1"/>
    <xf numFmtId="166" fontId="0" fillId="0" borderId="21" xfId="2" applyNumberFormat="1" applyFont="1" applyBorder="1"/>
    <xf numFmtId="166" fontId="0" fillId="0" borderId="21" xfId="2" applyNumberFormat="1" applyFont="1" applyBorder="1" applyAlignment="1">
      <alignment horizontal="center"/>
    </xf>
    <xf numFmtId="164" fontId="90" fillId="0" borderId="3" xfId="0" applyNumberFormat="1" applyFont="1" applyBorder="1"/>
    <xf numFmtId="164" fontId="90" fillId="0" borderId="21" xfId="0" applyNumberFormat="1" applyFont="1" applyBorder="1"/>
    <xf numFmtId="164" fontId="18" fillId="0" borderId="18" xfId="1" applyNumberFormat="1" applyFont="1" applyFill="1" applyBorder="1"/>
    <xf numFmtId="164" fontId="18" fillId="0" borderId="23" xfId="1" applyNumberFormat="1" applyFont="1" applyFill="1" applyBorder="1"/>
    <xf numFmtId="166" fontId="18" fillId="0" borderId="3" xfId="8" applyNumberFormat="1" applyFill="1" applyBorder="1"/>
    <xf numFmtId="166" fontId="18" fillId="0" borderId="35" xfId="8" applyNumberFormat="1" applyFill="1" applyBorder="1"/>
    <xf numFmtId="166" fontId="18" fillId="0" borderId="0" xfId="8" applyNumberFormat="1" applyFill="1" applyBorder="1"/>
    <xf numFmtId="166" fontId="18" fillId="0" borderId="11" xfId="8" applyNumberFormat="1" applyFill="1" applyBorder="1"/>
    <xf numFmtId="166" fontId="18" fillId="35" borderId="11" xfId="8" applyNumberFormat="1" applyFill="1" applyBorder="1"/>
    <xf numFmtId="166" fontId="90" fillId="0" borderId="3" xfId="2" applyNumberFormat="1" applyFont="1" applyBorder="1" applyAlignment="1">
      <alignment horizontal="center" vertical="center"/>
    </xf>
    <xf numFmtId="166" fontId="90" fillId="0" borderId="0" xfId="2" applyNumberFormat="1" applyFont="1" applyBorder="1"/>
    <xf numFmtId="166" fontId="90" fillId="0" borderId="21" xfId="2" applyNumberFormat="1" applyFont="1" applyBorder="1"/>
    <xf numFmtId="166" fontId="90" fillId="0" borderId="0" xfId="0" applyNumberFormat="1" applyFont="1"/>
    <xf numFmtId="164" fontId="0" fillId="0" borderId="0" xfId="0" applyNumberFormat="1" applyFill="1"/>
    <xf numFmtId="164" fontId="0" fillId="0" borderId="3" xfId="0" applyNumberFormat="1" applyFill="1" applyBorder="1"/>
    <xf numFmtId="164" fontId="0" fillId="0" borderId="0" xfId="0" applyNumberFormat="1" applyFill="1" applyBorder="1"/>
    <xf numFmtId="164" fontId="0" fillId="0" borderId="21" xfId="0" applyNumberFormat="1" applyFill="1" applyBorder="1"/>
    <xf numFmtId="166" fontId="2" fillId="0" borderId="0" xfId="3" applyNumberFormat="1" applyFill="1" applyBorder="1"/>
    <xf numFmtId="166" fontId="90" fillId="0" borderId="3" xfId="0" applyNumberFormat="1" applyFont="1" applyBorder="1" applyAlignment="1">
      <alignment horizontal="center" vertical="center"/>
    </xf>
    <xf numFmtId="164" fontId="34" fillId="19" borderId="0" xfId="0" applyNumberFormat="1" applyFont="1" applyFill="1" applyBorder="1" applyAlignment="1">
      <alignment horizontal="center"/>
    </xf>
    <xf numFmtId="43" fontId="5" fillId="35" borderId="0" xfId="1" applyFont="1" applyFill="1" applyBorder="1" applyAlignment="1">
      <alignment horizontal="left" indent="6"/>
    </xf>
    <xf numFmtId="0" fontId="0" fillId="0" borderId="123" xfId="0" applyBorder="1"/>
    <xf numFmtId="167" fontId="1" fillId="21" borderId="0" xfId="398" applyNumberFormat="1" applyBorder="1" applyAlignment="1">
      <alignment horizontal="center"/>
    </xf>
    <xf numFmtId="0" fontId="0" fillId="13" borderId="55" xfId="263" applyFont="1" applyBorder="1" applyAlignment="1">
      <alignment horizontal="center" vertical="center"/>
    </xf>
    <xf numFmtId="0" fontId="0" fillId="13" borderId="56" xfId="263" applyFont="1" applyBorder="1" applyAlignment="1">
      <alignment horizontal="center" vertical="center"/>
    </xf>
    <xf numFmtId="167" fontId="5" fillId="16" borderId="0" xfId="12" applyNumberFormat="1" applyFont="1" applyFill="1" applyBorder="1" applyAlignment="1">
      <alignment horizontal="center"/>
    </xf>
    <xf numFmtId="0" fontId="1" fillId="14" borderId="0" xfId="400" applyBorder="1" applyAlignment="1">
      <alignment horizontal="center"/>
    </xf>
    <xf numFmtId="0" fontId="1" fillId="14" borderId="11" xfId="400" applyBorder="1" applyAlignment="1">
      <alignment horizontal="center"/>
    </xf>
    <xf numFmtId="0" fontId="1" fillId="11" borderId="0" xfId="13" applyBorder="1" applyAlignment="1">
      <alignment horizontal="center"/>
    </xf>
    <xf numFmtId="0" fontId="1" fillId="11" borderId="11" xfId="13" applyBorder="1" applyAlignment="1">
      <alignment horizontal="center"/>
    </xf>
    <xf numFmtId="0" fontId="1" fillId="24" borderId="11" xfId="399" applyBorder="1" applyAlignment="1">
      <alignment horizontal="center"/>
    </xf>
    <xf numFmtId="0" fontId="1" fillId="24" borderId="16" xfId="399" applyBorder="1" applyAlignment="1">
      <alignment horizontal="center"/>
    </xf>
    <xf numFmtId="0" fontId="1" fillId="0" borderId="0" xfId="400" applyFill="1" applyBorder="1" applyAlignment="1">
      <alignment horizontal="center"/>
    </xf>
    <xf numFmtId="0" fontId="1" fillId="14" borderId="0" xfId="400" applyAlignment="1">
      <alignment horizontal="center"/>
    </xf>
    <xf numFmtId="0" fontId="1" fillId="27" borderId="0" xfId="400" applyFill="1" applyBorder="1" applyAlignment="1">
      <alignment horizontal="center"/>
    </xf>
    <xf numFmtId="0" fontId="1" fillId="27" borderId="11" xfId="400" applyFill="1" applyBorder="1" applyAlignment="1">
      <alignment horizontal="center"/>
    </xf>
    <xf numFmtId="0" fontId="1" fillId="27" borderId="0" xfId="400" applyFill="1" applyAlignment="1">
      <alignment horizontal="center"/>
    </xf>
    <xf numFmtId="0" fontId="0" fillId="0" borderId="0" xfId="0" applyAlignment="1">
      <alignment horizontal="center"/>
    </xf>
    <xf numFmtId="0" fontId="5" fillId="0" borderId="0" xfId="0" applyFont="1" applyAlignment="1">
      <alignment horizontal="center"/>
    </xf>
    <xf numFmtId="0" fontId="0" fillId="16" borderId="0" xfId="0" applyFill="1" applyAlignment="1">
      <alignment horizontal="center"/>
    </xf>
    <xf numFmtId="43" fontId="85" fillId="32" borderId="0" xfId="1" applyFont="1" applyFill="1" applyBorder="1" applyAlignment="1">
      <alignment horizontal="left"/>
    </xf>
    <xf numFmtId="43" fontId="84" fillId="31" borderId="0" xfId="1" applyFont="1" applyFill="1" applyBorder="1" applyAlignment="1">
      <alignment horizontal="left"/>
    </xf>
    <xf numFmtId="43" fontId="85" fillId="31" borderId="0" xfId="1" applyFont="1" applyFill="1" applyBorder="1" applyAlignment="1">
      <alignment horizontal="left"/>
    </xf>
    <xf numFmtId="0" fontId="67" fillId="0" borderId="74" xfId="0" applyFont="1" applyBorder="1" applyAlignment="1">
      <alignment horizontal="left" vertical="top" wrapText="1"/>
    </xf>
    <xf numFmtId="0" fontId="67" fillId="0" borderId="70" xfId="0" applyFont="1" applyBorder="1" applyAlignment="1">
      <alignment horizontal="left" vertical="top" wrapText="1"/>
    </xf>
    <xf numFmtId="0" fontId="67" fillId="0" borderId="72" xfId="0" applyFont="1" applyBorder="1" applyAlignment="1">
      <alignment horizontal="left" vertical="top" wrapText="1"/>
    </xf>
    <xf numFmtId="0" fontId="64" fillId="0" borderId="74" xfId="0" applyFont="1" applyBorder="1" applyAlignment="1">
      <alignment horizontal="left" vertical="center" wrapText="1"/>
    </xf>
    <xf numFmtId="0" fontId="64" fillId="0" borderId="72" xfId="0" applyFont="1" applyBorder="1" applyAlignment="1">
      <alignment horizontal="left" vertical="center" wrapText="1"/>
    </xf>
    <xf numFmtId="0" fontId="22" fillId="7" borderId="8" xfId="0" applyFont="1" applyFill="1" applyBorder="1" applyAlignment="1">
      <alignment horizontal="center" vertical="center" wrapText="1"/>
    </xf>
    <xf numFmtId="0" fontId="22" fillId="7" borderId="2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0" fillId="0" borderId="0" xfId="0" applyFill="1" applyBorder="1" applyAlignment="1">
      <alignment horizontal="center"/>
    </xf>
    <xf numFmtId="0" fontId="4" fillId="4" borderId="1" xfId="5" applyAlignment="1">
      <alignment horizontal="center" vertical="center" wrapText="1"/>
    </xf>
    <xf numFmtId="0" fontId="5" fillId="0" borderId="20" xfId="0" applyFont="1" applyBorder="1" applyAlignment="1">
      <alignment horizontal="center"/>
    </xf>
    <xf numFmtId="0" fontId="0" fillId="0" borderId="0" xfId="0" applyAlignment="1">
      <alignment horizontal="center" vertical="center" wrapText="1"/>
    </xf>
    <xf numFmtId="0" fontId="5" fillId="12" borderId="0" xfId="14" applyFont="1" applyAlignment="1">
      <alignment horizontal="center"/>
    </xf>
    <xf numFmtId="0" fontId="26" fillId="0" borderId="0" xfId="0" applyFont="1" applyAlignment="1">
      <alignment horizontal="center"/>
    </xf>
    <xf numFmtId="0" fontId="0" fillId="0" borderId="0" xfId="0" applyFont="1" applyAlignment="1">
      <alignment horizontal="left" wrapText="1"/>
    </xf>
    <xf numFmtId="164" fontId="0" fillId="16" borderId="0" xfId="1" applyNumberFormat="1" applyFont="1" applyFill="1" applyBorder="1"/>
    <xf numFmtId="164" fontId="0" fillId="16" borderId="0" xfId="1" applyNumberFormat="1" applyFont="1" applyFill="1" applyBorder="1" applyAlignment="1">
      <alignment horizontal="left"/>
    </xf>
    <xf numFmtId="164" fontId="0" fillId="30" borderId="0" xfId="1" applyNumberFormat="1" applyFont="1" applyFill="1" applyBorder="1" applyAlignment="1">
      <alignment horizontal="left"/>
    </xf>
    <xf numFmtId="164" fontId="0" fillId="30" borderId="0" xfId="1" applyNumberFormat="1" applyFont="1" applyFill="1" applyBorder="1"/>
    <xf numFmtId="164" fontId="85" fillId="31" borderId="0" xfId="1" applyNumberFormat="1" applyFont="1" applyFill="1" applyBorder="1"/>
    <xf numFmtId="164" fontId="0" fillId="37" borderId="0" xfId="1" applyNumberFormat="1" applyFont="1" applyFill="1" applyBorder="1" applyAlignment="1">
      <alignment horizontal="left"/>
    </xf>
    <xf numFmtId="164" fontId="0" fillId="37" borderId="0" xfId="1" applyNumberFormat="1" applyFont="1" applyFill="1" applyBorder="1"/>
    <xf numFmtId="164" fontId="0" fillId="0" borderId="0" xfId="1" applyNumberFormat="1" applyFont="1" applyBorder="1" applyAlignment="1">
      <alignment horizontal="left"/>
    </xf>
    <xf numFmtId="166" fontId="18" fillId="19" borderId="118" xfId="8" applyNumberFormat="1" applyFill="1" applyBorder="1"/>
    <xf numFmtId="166" fontId="18" fillId="19" borderId="46" xfId="8" applyNumberFormat="1" applyFill="1" applyBorder="1"/>
    <xf numFmtId="43" fontId="0" fillId="30" borderId="0" xfId="1" applyNumberFormat="1" applyFont="1" applyFill="1" applyBorder="1"/>
    <xf numFmtId="0" fontId="1" fillId="0" borderId="0" xfId="400" applyFill="1" applyBorder="1" applyAlignment="1">
      <alignment horizontal="center"/>
    </xf>
    <xf numFmtId="0" fontId="43" fillId="0" borderId="0" xfId="14" applyFont="1" applyFill="1" applyBorder="1" applyAlignment="1">
      <alignment horizontal="center"/>
    </xf>
    <xf numFmtId="0" fontId="1" fillId="24" borderId="16" xfId="399" applyBorder="1" applyAlignment="1">
      <alignment horizontal="center"/>
    </xf>
    <xf numFmtId="0" fontId="1" fillId="24" borderId="0" xfId="399" applyBorder="1" applyAlignment="1">
      <alignment horizontal="center"/>
    </xf>
    <xf numFmtId="0" fontId="1" fillId="14" borderId="16" xfId="400" applyBorder="1" applyAlignment="1">
      <alignment horizontal="center"/>
    </xf>
    <xf numFmtId="0" fontId="1" fillId="14" borderId="0" xfId="400" applyBorder="1" applyAlignment="1">
      <alignment horizontal="center"/>
    </xf>
    <xf numFmtId="0" fontId="43" fillId="0" borderId="0" xfId="13" applyFont="1" applyFill="1" applyBorder="1" applyAlignment="1">
      <alignment horizontal="center"/>
    </xf>
    <xf numFmtId="0" fontId="1" fillId="14" borderId="11" xfId="400" applyBorder="1" applyAlignment="1">
      <alignment horizontal="center"/>
    </xf>
    <xf numFmtId="0" fontId="1" fillId="14" borderId="0" xfId="400" applyAlignment="1">
      <alignment horizontal="center"/>
    </xf>
    <xf numFmtId="0" fontId="1" fillId="11" borderId="0" xfId="13" applyBorder="1" applyAlignment="1">
      <alignment horizontal="center"/>
    </xf>
    <xf numFmtId="0" fontId="1" fillId="11" borderId="11" xfId="13" applyBorder="1" applyAlignment="1">
      <alignment horizontal="center"/>
    </xf>
    <xf numFmtId="0" fontId="5" fillId="0" borderId="0" xfId="0" applyFont="1" applyFill="1" applyAlignment="1">
      <alignment horizontal="center" vertical="center"/>
    </xf>
    <xf numFmtId="0" fontId="5" fillId="0" borderId="0" xfId="395" applyFont="1" applyFill="1" applyBorder="1" applyAlignment="1">
      <alignment horizontal="center"/>
    </xf>
    <xf numFmtId="0" fontId="5" fillId="0" borderId="54" xfId="395" applyFont="1" applyFill="1" applyBorder="1" applyAlignment="1">
      <alignment horizontal="center"/>
    </xf>
    <xf numFmtId="0" fontId="1" fillId="11" borderId="0" xfId="13" applyBorder="1" applyAlignment="1">
      <alignment horizontal="center" wrapText="1"/>
    </xf>
    <xf numFmtId="0" fontId="1" fillId="24" borderId="11" xfId="399" applyBorder="1" applyAlignment="1">
      <alignment horizontal="center"/>
    </xf>
    <xf numFmtId="0" fontId="32" fillId="13" borderId="40" xfId="84" applyNumberFormat="1" applyFont="1" applyBorder="1" applyAlignment="1">
      <alignment horizontal="center"/>
    </xf>
    <xf numFmtId="0" fontId="32" fillId="13" borderId="41" xfId="84" applyNumberFormat="1" applyFont="1" applyBorder="1" applyAlignment="1">
      <alignment horizontal="center"/>
    </xf>
    <xf numFmtId="0" fontId="1" fillId="0" borderId="0" xfId="397" applyFill="1" applyBorder="1" applyAlignment="1">
      <alignment horizontal="center"/>
    </xf>
    <xf numFmtId="0" fontId="1" fillId="0" borderId="0" xfId="396" applyFill="1" applyBorder="1" applyAlignment="1">
      <alignment horizontal="center"/>
    </xf>
    <xf numFmtId="0" fontId="43" fillId="0" borderId="0" xfId="3" applyFont="1" applyFill="1" applyBorder="1" applyAlignment="1">
      <alignment horizontal="center"/>
    </xf>
    <xf numFmtId="0" fontId="34" fillId="29" borderId="0" xfId="13" applyFont="1" applyFill="1" applyBorder="1" applyAlignment="1">
      <alignment horizontal="center"/>
    </xf>
    <xf numFmtId="0" fontId="34" fillId="29" borderId="11" xfId="13" applyFont="1" applyFill="1" applyBorder="1" applyAlignment="1">
      <alignment horizontal="center"/>
    </xf>
    <xf numFmtId="0" fontId="34" fillId="28" borderId="16" xfId="13" applyFont="1" applyFill="1" applyBorder="1" applyAlignment="1">
      <alignment horizontal="center"/>
    </xf>
    <xf numFmtId="0" fontId="34" fillId="28" borderId="0" xfId="13" applyFont="1" applyFill="1" applyBorder="1" applyAlignment="1">
      <alignment horizontal="center"/>
    </xf>
    <xf numFmtId="0" fontId="34" fillId="20" borderId="16" xfId="13" applyFont="1" applyFill="1" applyBorder="1" applyAlignment="1">
      <alignment horizontal="center"/>
    </xf>
    <xf numFmtId="0" fontId="34" fillId="20" borderId="0" xfId="13" applyFont="1" applyFill="1" applyBorder="1" applyAlignment="1">
      <alignment horizontal="center"/>
    </xf>
    <xf numFmtId="0" fontId="1" fillId="20" borderId="16" xfId="400" applyFill="1" applyBorder="1" applyAlignment="1">
      <alignment horizontal="center"/>
    </xf>
    <xf numFmtId="0" fontId="1" fillId="20" borderId="0" xfId="400" applyFill="1" applyBorder="1" applyAlignment="1">
      <alignment horizontal="center"/>
    </xf>
    <xf numFmtId="0" fontId="1" fillId="20" borderId="11" xfId="400" applyFill="1" applyBorder="1" applyAlignment="1">
      <alignment horizontal="center"/>
    </xf>
    <xf numFmtId="0" fontId="34" fillId="0" borderId="0" xfId="13" applyFont="1" applyFill="1" applyBorder="1" applyAlignment="1">
      <alignment horizontal="center"/>
    </xf>
    <xf numFmtId="0" fontId="5" fillId="0" borderId="0" xfId="396" applyFont="1" applyFill="1" applyBorder="1" applyAlignment="1">
      <alignment horizontal="center"/>
    </xf>
    <xf numFmtId="167" fontId="5" fillId="16" borderId="0" xfId="12" applyNumberFormat="1" applyFont="1" applyFill="1" applyBorder="1" applyAlignment="1">
      <alignment horizontal="center"/>
    </xf>
    <xf numFmtId="0" fontId="0" fillId="13" borderId="55" xfId="263" applyFont="1" applyBorder="1" applyAlignment="1">
      <alignment horizontal="center" vertical="center"/>
    </xf>
    <xf numFmtId="0" fontId="0" fillId="13" borderId="56" xfId="263" applyFont="1" applyBorder="1" applyAlignment="1">
      <alignment horizontal="center" vertical="center"/>
    </xf>
    <xf numFmtId="0" fontId="0" fillId="14" borderId="0" xfId="400" applyFont="1" applyBorder="1" applyAlignment="1">
      <alignment horizontal="center"/>
    </xf>
    <xf numFmtId="167" fontId="1" fillId="21" borderId="0" xfId="398" applyNumberFormat="1" applyBorder="1" applyAlignment="1">
      <alignment horizontal="center"/>
    </xf>
    <xf numFmtId="0" fontId="34" fillId="0" borderId="11" xfId="13" applyFont="1" applyFill="1" applyBorder="1" applyAlignment="1">
      <alignment horizontal="center"/>
    </xf>
    <xf numFmtId="0" fontId="34" fillId="0" borderId="16" xfId="13" applyFont="1" applyFill="1" applyBorder="1" applyAlignment="1">
      <alignment horizontal="center"/>
    </xf>
    <xf numFmtId="0" fontId="19" fillId="27" borderId="0" xfId="400" applyFont="1" applyFill="1" applyBorder="1" applyAlignment="1">
      <alignment horizontal="center"/>
    </xf>
    <xf numFmtId="0" fontId="19" fillId="27" borderId="11" xfId="400" applyFont="1" applyFill="1" applyBorder="1" applyAlignment="1">
      <alignment horizontal="center"/>
    </xf>
    <xf numFmtId="0" fontId="43" fillId="29" borderId="0" xfId="13" applyFont="1" applyFill="1" applyBorder="1" applyAlignment="1">
      <alignment horizontal="center"/>
    </xf>
    <xf numFmtId="167" fontId="5" fillId="16" borderId="11" xfId="12" applyNumberFormat="1" applyFont="1" applyFill="1" applyBorder="1" applyAlignment="1">
      <alignment horizontal="center"/>
    </xf>
    <xf numFmtId="0" fontId="43" fillId="27" borderId="0" xfId="14" applyFont="1" applyFill="1" applyBorder="1" applyAlignment="1">
      <alignment horizontal="center"/>
    </xf>
    <xf numFmtId="0" fontId="1" fillId="27" borderId="0" xfId="400" applyFill="1" applyBorder="1" applyAlignment="1">
      <alignment horizontal="center"/>
    </xf>
    <xf numFmtId="0" fontId="1" fillId="27" borderId="11" xfId="400" applyFill="1" applyBorder="1" applyAlignment="1">
      <alignment horizontal="center"/>
    </xf>
    <xf numFmtId="0" fontId="1" fillId="27" borderId="0" xfId="400" applyFill="1" applyAlignment="1">
      <alignment horizontal="center"/>
    </xf>
    <xf numFmtId="0" fontId="43" fillId="20" borderId="0" xfId="14" applyFont="1" applyFill="1" applyBorder="1" applyAlignment="1">
      <alignment horizontal="center"/>
    </xf>
    <xf numFmtId="0" fontId="43" fillId="28" borderId="0" xfId="14" applyFont="1" applyFill="1" applyBorder="1" applyAlignment="1">
      <alignment horizontal="center"/>
    </xf>
    <xf numFmtId="0" fontId="1" fillId="19" borderId="0" xfId="397" applyFill="1" applyBorder="1" applyAlignment="1">
      <alignment horizontal="center"/>
    </xf>
    <xf numFmtId="0" fontId="1" fillId="19" borderId="0" xfId="396" applyFill="1" applyBorder="1" applyAlignment="1">
      <alignment horizontal="center"/>
    </xf>
    <xf numFmtId="0" fontId="1" fillId="19" borderId="0" xfId="400" applyFill="1" applyBorder="1" applyAlignment="1">
      <alignment horizontal="center"/>
    </xf>
    <xf numFmtId="0" fontId="5" fillId="19" borderId="0" xfId="396" applyFont="1" applyFill="1" applyBorder="1" applyAlignment="1">
      <alignment horizontal="center"/>
    </xf>
    <xf numFmtId="0" fontId="43" fillId="0" borderId="0" xfId="13" applyFont="1" applyFill="1" applyBorder="1" applyAlignment="1">
      <alignment horizontal="center" wrapText="1"/>
    </xf>
    <xf numFmtId="167" fontId="33" fillId="0" borderId="18" xfId="10" applyFont="1" applyBorder="1" applyAlignment="1">
      <alignment horizontal="center"/>
    </xf>
    <xf numFmtId="0" fontId="0" fillId="0" borderId="0" xfId="0"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1" fillId="17" borderId="0" xfId="395" applyBorder="1" applyAlignment="1">
      <alignment horizontal="center"/>
    </xf>
    <xf numFmtId="0" fontId="1" fillId="17" borderId="11" xfId="395" applyBorder="1" applyAlignment="1">
      <alignment horizontal="center"/>
    </xf>
    <xf numFmtId="0" fontId="5" fillId="17" borderId="0" xfId="395" applyFont="1" applyBorder="1" applyAlignment="1">
      <alignment horizontal="center"/>
    </xf>
    <xf numFmtId="0" fontId="34" fillId="0" borderId="17" xfId="13" applyFont="1" applyFill="1" applyBorder="1" applyAlignment="1">
      <alignment horizontal="center"/>
    </xf>
    <xf numFmtId="0" fontId="34" fillId="0" borderId="2" xfId="13" applyFont="1" applyFill="1" applyBorder="1" applyAlignment="1">
      <alignment horizontal="center"/>
    </xf>
    <xf numFmtId="0" fontId="34" fillId="0" borderId="12" xfId="13" applyFont="1" applyFill="1" applyBorder="1" applyAlignment="1">
      <alignment horizontal="center"/>
    </xf>
    <xf numFmtId="0" fontId="0" fillId="16" borderId="0" xfId="0" applyFill="1" applyAlignment="1">
      <alignment horizontal="center"/>
    </xf>
    <xf numFmtId="0" fontId="5" fillId="0" borderId="0" xfId="0" applyFont="1" applyAlignment="1">
      <alignment horizontal="center" vertical="center"/>
    </xf>
    <xf numFmtId="0" fontId="5" fillId="19" borderId="0" xfId="395" applyFont="1" applyFill="1" applyBorder="1" applyAlignment="1">
      <alignment horizontal="center" wrapText="1"/>
    </xf>
    <xf numFmtId="0" fontId="1" fillId="0" borderId="16" xfId="395" applyFill="1" applyBorder="1" applyAlignment="1">
      <alignment horizontal="center"/>
    </xf>
    <xf numFmtId="0" fontId="1" fillId="0" borderId="0" xfId="395" applyFill="1" applyBorder="1" applyAlignment="1">
      <alignment horizontal="center"/>
    </xf>
    <xf numFmtId="0" fontId="0" fillId="13" borderId="42" xfId="263" applyFont="1" applyBorder="1" applyAlignment="1">
      <alignment horizontal="center" vertical="center"/>
    </xf>
    <xf numFmtId="0" fontId="0" fillId="13" borderId="54" xfId="263" applyFont="1" applyBorder="1" applyAlignment="1">
      <alignment horizontal="center" vertical="center"/>
    </xf>
    <xf numFmtId="0" fontId="5" fillId="19" borderId="2" xfId="0" applyFont="1" applyFill="1" applyBorder="1" applyAlignment="1">
      <alignment horizontal="center"/>
    </xf>
    <xf numFmtId="43" fontId="5" fillId="35" borderId="3" xfId="1" applyFont="1" applyFill="1" applyBorder="1" applyAlignment="1">
      <alignment horizontal="center"/>
    </xf>
    <xf numFmtId="0" fontId="5" fillId="19" borderId="123" xfId="0" applyFont="1" applyFill="1" applyBorder="1" applyAlignment="1">
      <alignment horizontal="center"/>
    </xf>
    <xf numFmtId="0" fontId="5" fillId="19" borderId="124" xfId="0" applyFont="1" applyFill="1" applyBorder="1" applyAlignment="1">
      <alignment horizontal="center"/>
    </xf>
    <xf numFmtId="0" fontId="5" fillId="35" borderId="123" xfId="0" applyFont="1" applyFill="1" applyBorder="1" applyAlignment="1">
      <alignment horizontal="center"/>
    </xf>
    <xf numFmtId="0" fontId="5" fillId="35" borderId="2" xfId="0" applyFont="1" applyFill="1" applyBorder="1" applyAlignment="1">
      <alignment horizontal="center"/>
    </xf>
    <xf numFmtId="0" fontId="5" fillId="35" borderId="124" xfId="0" applyFont="1" applyFill="1" applyBorder="1" applyAlignment="1">
      <alignment horizontal="center"/>
    </xf>
    <xf numFmtId="0" fontId="0" fillId="0" borderId="43" xfId="0" applyBorder="1" applyAlignment="1">
      <alignment horizontal="center"/>
    </xf>
    <xf numFmtId="0" fontId="0" fillId="0" borderId="13" xfId="0" applyBorder="1" applyAlignment="1">
      <alignment horizontal="center"/>
    </xf>
    <xf numFmtId="0" fontId="0" fillId="0" borderId="44" xfId="0" applyBorder="1" applyAlignment="1">
      <alignment horizontal="center"/>
    </xf>
    <xf numFmtId="0" fontId="5" fillId="19" borderId="121" xfId="0" applyFont="1" applyFill="1" applyBorder="1" applyAlignment="1">
      <alignment horizontal="center"/>
    </xf>
    <xf numFmtId="0" fontId="5" fillId="19" borderId="15" xfId="0" applyFont="1" applyFill="1" applyBorder="1" applyAlignment="1">
      <alignment horizontal="center"/>
    </xf>
    <xf numFmtId="0" fontId="5" fillId="19" borderId="122" xfId="0" applyFont="1" applyFill="1" applyBorder="1" applyAlignment="1">
      <alignment horizontal="center"/>
    </xf>
    <xf numFmtId="0" fontId="0" fillId="0" borderId="123" xfId="0" applyBorder="1" applyAlignment="1">
      <alignment horizontal="center"/>
    </xf>
    <xf numFmtId="0" fontId="0" fillId="0" borderId="2" xfId="0" applyBorder="1" applyAlignment="1">
      <alignment horizontal="center"/>
    </xf>
    <xf numFmtId="0" fontId="0" fillId="0" borderId="124" xfId="0" applyBorder="1" applyAlignment="1">
      <alignment horizontal="center"/>
    </xf>
    <xf numFmtId="0" fontId="5" fillId="35" borderId="117" xfId="0" applyFont="1" applyFill="1" applyBorder="1" applyAlignment="1">
      <alignment horizontal="center"/>
    </xf>
    <xf numFmtId="0" fontId="5" fillId="35" borderId="3" xfId="0" applyFont="1" applyFill="1" applyBorder="1" applyAlignment="1">
      <alignment horizontal="center"/>
    </xf>
    <xf numFmtId="0" fontId="5" fillId="35" borderId="118" xfId="0" applyFont="1" applyFill="1" applyBorder="1" applyAlignment="1">
      <alignment horizontal="center"/>
    </xf>
    <xf numFmtId="0" fontId="5" fillId="0" borderId="3" xfId="0" applyFont="1" applyFill="1" applyBorder="1" applyAlignment="1">
      <alignment horizontal="center"/>
    </xf>
    <xf numFmtId="0" fontId="5" fillId="0" borderId="35" xfId="0" applyFont="1" applyFill="1" applyBorder="1" applyAlignment="1">
      <alignment horizontal="center"/>
    </xf>
    <xf numFmtId="0" fontId="5" fillId="0" borderId="34" xfId="0" applyFont="1" applyFill="1" applyBorder="1" applyAlignment="1">
      <alignment horizontal="center"/>
    </xf>
    <xf numFmtId="0" fontId="5" fillId="0" borderId="118" xfId="0" applyFont="1" applyFill="1" applyBorder="1" applyAlignment="1">
      <alignment horizontal="center"/>
    </xf>
    <xf numFmtId="0" fontId="5" fillId="0" borderId="43" xfId="0" applyFont="1" applyFill="1" applyBorder="1" applyAlignment="1">
      <alignment horizontal="center"/>
    </xf>
    <xf numFmtId="0" fontId="5" fillId="0" borderId="13" xfId="0" applyFont="1" applyFill="1" applyBorder="1" applyAlignment="1">
      <alignment horizontal="center"/>
    </xf>
    <xf numFmtId="0" fontId="5" fillId="0" borderId="44" xfId="0" applyFont="1" applyFill="1" applyBorder="1" applyAlignment="1">
      <alignment horizontal="center"/>
    </xf>
    <xf numFmtId="164" fontId="0" fillId="0" borderId="0" xfId="1" applyNumberFormat="1" applyFont="1" applyAlignment="1">
      <alignment horizontal="center" wrapText="1"/>
    </xf>
    <xf numFmtId="164" fontId="91" fillId="0" borderId="0" xfId="1" applyNumberFormat="1" applyFont="1" applyAlignment="1">
      <alignment horizontal="center" wrapText="1"/>
    </xf>
    <xf numFmtId="0" fontId="91" fillId="0" borderId="0" xfId="0" applyFont="1" applyAlignment="1">
      <alignment horizontal="center" wrapText="1"/>
    </xf>
    <xf numFmtId="0" fontId="0" fillId="0" borderId="0" xfId="0" applyAlignment="1">
      <alignment horizontal="center" wrapText="1"/>
    </xf>
    <xf numFmtId="43" fontId="85" fillId="32" borderId="0" xfId="1" applyFont="1" applyFill="1" applyBorder="1" applyAlignment="1">
      <alignment horizontal="center"/>
    </xf>
    <xf numFmtId="43" fontId="84" fillId="31" borderId="0" xfId="1" applyFont="1" applyFill="1" applyBorder="1" applyAlignment="1">
      <alignment horizontal="center"/>
    </xf>
    <xf numFmtId="43" fontId="85" fillId="32" borderId="0" xfId="1" applyFont="1" applyFill="1" applyBorder="1" applyAlignment="1">
      <alignment horizontal="left"/>
    </xf>
    <xf numFmtId="43" fontId="85" fillId="31" borderId="0" xfId="1" applyFont="1" applyFill="1" applyBorder="1" applyAlignment="1">
      <alignment horizontal="center"/>
    </xf>
    <xf numFmtId="43" fontId="84" fillId="31" borderId="0" xfId="1" applyFont="1" applyFill="1" applyBorder="1" applyAlignment="1">
      <alignment horizontal="left"/>
    </xf>
    <xf numFmtId="43" fontId="0" fillId="30" borderId="0" xfId="1" applyFont="1" applyFill="1" applyBorder="1" applyAlignment="1">
      <alignment horizontal="center"/>
    </xf>
    <xf numFmtId="43" fontId="85" fillId="31" borderId="0" xfId="1" applyFont="1" applyFill="1" applyBorder="1" applyAlignment="1">
      <alignment horizontal="left"/>
    </xf>
    <xf numFmtId="0" fontId="76" fillId="21" borderId="38" xfId="398" applyFont="1" applyBorder="1" applyAlignment="1">
      <alignment horizontal="center"/>
    </xf>
    <xf numFmtId="0" fontId="76" fillId="21" borderId="25" xfId="398" applyFont="1" applyBorder="1" applyAlignment="1">
      <alignment horizontal="center"/>
    </xf>
    <xf numFmtId="0" fontId="76" fillId="21" borderId="37" xfId="398" applyFont="1" applyBorder="1" applyAlignment="1">
      <alignment horizontal="center"/>
    </xf>
    <xf numFmtId="0" fontId="1" fillId="21" borderId="25" xfId="398" applyBorder="1" applyAlignment="1">
      <alignment horizontal="center"/>
    </xf>
    <xf numFmtId="0" fontId="1" fillId="21" borderId="37" xfId="398" applyBorder="1" applyAlignment="1">
      <alignment horizontal="center"/>
    </xf>
    <xf numFmtId="0" fontId="76" fillId="14" borderId="78" xfId="400" applyFont="1" applyBorder="1" applyAlignment="1">
      <alignment horizontal="center"/>
    </xf>
    <xf numFmtId="0" fontId="76" fillId="14" borderId="67" xfId="400" applyFont="1" applyBorder="1" applyAlignment="1">
      <alignment horizontal="center"/>
    </xf>
    <xf numFmtId="0" fontId="76" fillId="14" borderId="79" xfId="400" applyFont="1" applyBorder="1" applyAlignment="1">
      <alignment horizontal="center"/>
    </xf>
    <xf numFmtId="0" fontId="76" fillId="11" borderId="25" xfId="13" applyFont="1" applyBorder="1" applyAlignment="1">
      <alignment horizontal="center"/>
    </xf>
    <xf numFmtId="0" fontId="76" fillId="11" borderId="37" xfId="13" applyFont="1" applyBorder="1" applyAlignment="1">
      <alignment horizontal="center"/>
    </xf>
    <xf numFmtId="0" fontId="76" fillId="11" borderId="68" xfId="13" applyFont="1" applyBorder="1" applyAlignment="1">
      <alignment horizontal="center"/>
    </xf>
    <xf numFmtId="0" fontId="76" fillId="11" borderId="41" xfId="13" applyFont="1" applyBorder="1" applyAlignment="1">
      <alignment horizontal="center"/>
    </xf>
    <xf numFmtId="0" fontId="76" fillId="11" borderId="69" xfId="13" applyFont="1" applyBorder="1" applyAlignment="1">
      <alignment horizontal="center"/>
    </xf>
    <xf numFmtId="0" fontId="76" fillId="11" borderId="38" xfId="13" applyFont="1" applyBorder="1" applyAlignment="1">
      <alignment horizontal="center"/>
    </xf>
    <xf numFmtId="0" fontId="76" fillId="17" borderId="38" xfId="395" applyFont="1" applyBorder="1" applyAlignment="1">
      <alignment horizontal="center"/>
    </xf>
    <xf numFmtId="0" fontId="76" fillId="17" borderId="25" xfId="395" applyFont="1" applyBorder="1" applyAlignment="1">
      <alignment horizontal="center"/>
    </xf>
    <xf numFmtId="0" fontId="76" fillId="17" borderId="37" xfId="395" applyFont="1" applyBorder="1" applyAlignment="1">
      <alignment horizontal="center"/>
    </xf>
    <xf numFmtId="0" fontId="76" fillId="14" borderId="25" xfId="400" applyFont="1" applyBorder="1" applyAlignment="1">
      <alignment horizontal="center"/>
    </xf>
    <xf numFmtId="0" fontId="76" fillId="14" borderId="37" xfId="400" applyFont="1" applyBorder="1" applyAlignment="1">
      <alignment horizontal="center"/>
    </xf>
    <xf numFmtId="0" fontId="1" fillId="14" borderId="25" xfId="400" applyBorder="1" applyAlignment="1">
      <alignment horizontal="center"/>
    </xf>
    <xf numFmtId="0" fontId="1" fillId="14" borderId="37" xfId="400" applyBorder="1" applyAlignment="1">
      <alignment horizontal="center"/>
    </xf>
    <xf numFmtId="0" fontId="1" fillId="17" borderId="38" xfId="395" applyBorder="1" applyAlignment="1">
      <alignment horizontal="center"/>
    </xf>
    <xf numFmtId="0" fontId="1" fillId="17" borderId="25" xfId="395" applyBorder="1" applyAlignment="1">
      <alignment horizontal="center"/>
    </xf>
    <xf numFmtId="0" fontId="76" fillId="17" borderId="68" xfId="395" applyFont="1" applyBorder="1" applyAlignment="1">
      <alignment horizontal="center"/>
    </xf>
    <xf numFmtId="0" fontId="76" fillId="17" borderId="41" xfId="395" applyFont="1" applyBorder="1" applyAlignment="1">
      <alignment horizontal="center"/>
    </xf>
    <xf numFmtId="0" fontId="76" fillId="17" borderId="69" xfId="395" applyFont="1" applyBorder="1" applyAlignment="1">
      <alignment horizontal="center"/>
    </xf>
    <xf numFmtId="0" fontId="1" fillId="17" borderId="37" xfId="395" applyBorder="1" applyAlignment="1">
      <alignment horizontal="center"/>
    </xf>
    <xf numFmtId="0" fontId="1" fillId="11" borderId="38" xfId="13" applyBorder="1" applyAlignment="1">
      <alignment horizontal="center"/>
    </xf>
    <xf numFmtId="0" fontId="1" fillId="11" borderId="25" xfId="13" applyBorder="1" applyAlignment="1">
      <alignment horizontal="center"/>
    </xf>
    <xf numFmtId="0" fontId="1" fillId="11" borderId="37" xfId="13" applyBorder="1" applyAlignment="1">
      <alignment horizontal="center"/>
    </xf>
    <xf numFmtId="0" fontId="1" fillId="21" borderId="38" xfId="398" applyBorder="1" applyAlignment="1">
      <alignment horizontal="center"/>
    </xf>
    <xf numFmtId="0" fontId="76" fillId="21" borderId="68" xfId="398" applyFont="1" applyBorder="1" applyAlignment="1">
      <alignment horizontal="center"/>
    </xf>
    <xf numFmtId="0" fontId="76" fillId="21" borderId="41" xfId="398" applyFont="1" applyBorder="1" applyAlignment="1">
      <alignment horizontal="center"/>
    </xf>
    <xf numFmtId="0" fontId="76" fillId="21" borderId="69" xfId="398" applyFont="1" applyBorder="1" applyAlignment="1">
      <alignment horizontal="center"/>
    </xf>
    <xf numFmtId="0" fontId="76" fillId="21" borderId="67" xfId="398" applyFont="1" applyBorder="1" applyAlignment="1">
      <alignment horizontal="center"/>
    </xf>
    <xf numFmtId="0" fontId="5" fillId="17" borderId="68" xfId="395" applyFont="1" applyBorder="1" applyAlignment="1">
      <alignment horizontal="center"/>
    </xf>
    <xf numFmtId="0" fontId="5" fillId="17" borderId="41" xfId="395" applyFont="1" applyBorder="1" applyAlignment="1">
      <alignment horizontal="center"/>
    </xf>
    <xf numFmtId="0" fontId="5" fillId="17" borderId="69" xfId="395" applyFont="1" applyBorder="1" applyAlignment="1">
      <alignment horizontal="center"/>
    </xf>
    <xf numFmtId="0" fontId="1" fillId="11" borderId="68" xfId="13" applyBorder="1" applyAlignment="1">
      <alignment horizontal="center"/>
    </xf>
    <xf numFmtId="0" fontId="1" fillId="11" borderId="41" xfId="13" applyBorder="1" applyAlignment="1">
      <alignment horizontal="center"/>
    </xf>
    <xf numFmtId="0" fontId="1" fillId="11" borderId="69" xfId="13" applyBorder="1" applyAlignment="1">
      <alignment horizontal="center"/>
    </xf>
    <xf numFmtId="0" fontId="1" fillId="21" borderId="68" xfId="398" applyBorder="1" applyAlignment="1">
      <alignment horizontal="center"/>
    </xf>
    <xf numFmtId="0" fontId="1" fillId="21" borderId="41" xfId="398" applyBorder="1" applyAlignment="1">
      <alignment horizontal="center"/>
    </xf>
    <xf numFmtId="0" fontId="1" fillId="21" borderId="69" xfId="398" applyBorder="1" applyAlignment="1">
      <alignment horizontal="center"/>
    </xf>
    <xf numFmtId="0" fontId="1" fillId="14" borderId="78" xfId="400" applyBorder="1" applyAlignment="1">
      <alignment horizontal="center"/>
    </xf>
    <xf numFmtId="0" fontId="1" fillId="14" borderId="84" xfId="400" applyBorder="1" applyAlignment="1">
      <alignment horizontal="center"/>
    </xf>
    <xf numFmtId="0" fontId="1" fillId="14" borderId="79" xfId="400" applyBorder="1" applyAlignment="1">
      <alignment horizontal="center"/>
    </xf>
    <xf numFmtId="0" fontId="1" fillId="14" borderId="67" xfId="400" applyBorder="1" applyAlignment="1">
      <alignment horizontal="center"/>
    </xf>
    <xf numFmtId="0" fontId="76" fillId="17" borderId="67" xfId="395" applyFont="1" applyBorder="1" applyAlignment="1">
      <alignment horizontal="center"/>
    </xf>
    <xf numFmtId="0" fontId="5" fillId="0" borderId="112" xfId="0" applyFont="1" applyBorder="1" applyAlignment="1">
      <alignment horizontal="center"/>
    </xf>
    <xf numFmtId="0" fontId="5" fillId="0" borderId="43" xfId="0" applyFont="1" applyBorder="1" applyAlignment="1">
      <alignment horizontal="center"/>
    </xf>
    <xf numFmtId="0" fontId="5" fillId="0" borderId="13" xfId="0" applyFont="1" applyBorder="1" applyAlignment="1">
      <alignment horizontal="center"/>
    </xf>
    <xf numFmtId="0" fontId="5" fillId="0" borderId="44" xfId="0" applyFont="1" applyBorder="1" applyAlignment="1">
      <alignment horizontal="center"/>
    </xf>
    <xf numFmtId="0" fontId="22" fillId="7" borderId="7" xfId="0" applyFont="1" applyFill="1" applyBorder="1" applyAlignment="1">
      <alignment vertical="center" wrapText="1"/>
    </xf>
    <xf numFmtId="0" fontId="22" fillId="7" borderId="10"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108" xfId="0" applyFont="1" applyFill="1" applyBorder="1" applyAlignment="1">
      <alignment horizontal="center" vertical="center" wrapText="1"/>
    </xf>
    <xf numFmtId="0" fontId="22" fillId="7" borderId="109" xfId="0" applyFont="1" applyFill="1" applyBorder="1" applyAlignment="1">
      <alignment horizontal="center" vertical="center" wrapText="1"/>
    </xf>
    <xf numFmtId="0" fontId="22" fillId="7" borderId="110" xfId="0" applyFont="1" applyFill="1" applyBorder="1" applyAlignment="1">
      <alignment horizontal="center" vertical="center" wrapText="1"/>
    </xf>
    <xf numFmtId="0" fontId="22" fillId="7" borderId="111" xfId="0" applyFont="1" applyFill="1" applyBorder="1" applyAlignment="1">
      <alignment horizontal="center" vertical="center" wrapText="1"/>
    </xf>
    <xf numFmtId="0" fontId="74" fillId="4" borderId="80" xfId="5" applyFont="1" applyBorder="1" applyAlignment="1">
      <alignment horizontal="left" vertical="top" wrapText="1"/>
    </xf>
    <xf numFmtId="0" fontId="74" fillId="4" borderId="98" xfId="5" applyFont="1" applyBorder="1" applyAlignment="1">
      <alignment horizontal="left" vertical="top" wrapText="1"/>
    </xf>
    <xf numFmtId="0" fontId="73" fillId="19" borderId="104" xfId="0" applyFont="1" applyFill="1" applyBorder="1" applyAlignment="1">
      <alignment horizontal="left" vertical="top" wrapText="1"/>
    </xf>
    <xf numFmtId="0" fontId="73" fillId="19" borderId="105" xfId="0" applyFont="1" applyFill="1" applyBorder="1" applyAlignment="1">
      <alignment horizontal="left" vertical="top" wrapText="1"/>
    </xf>
    <xf numFmtId="0" fontId="73" fillId="19" borderId="106" xfId="0" applyFont="1" applyFill="1" applyBorder="1" applyAlignment="1">
      <alignment horizontal="left" vertical="top" wrapText="1"/>
    </xf>
    <xf numFmtId="0" fontId="74" fillId="4" borderId="80" xfId="5" applyFont="1" applyBorder="1" applyAlignment="1">
      <alignment horizontal="left" vertical="center" wrapText="1"/>
    </xf>
    <xf numFmtId="0" fontId="64" fillId="0" borderId="74" xfId="0" applyFont="1" applyBorder="1" applyAlignment="1">
      <alignment horizontal="left" vertical="center" wrapText="1"/>
    </xf>
    <xf numFmtId="0" fontId="64" fillId="0" borderId="72" xfId="0" applyFont="1" applyBorder="1" applyAlignment="1">
      <alignment horizontal="left" vertical="center" wrapText="1"/>
    </xf>
    <xf numFmtId="0" fontId="66" fillId="0" borderId="74" xfId="0" applyFont="1" applyBorder="1" applyAlignment="1">
      <alignment horizontal="left" vertical="top" wrapText="1"/>
    </xf>
    <xf numFmtId="0" fontId="66" fillId="0" borderId="70" xfId="0" applyFont="1" applyBorder="1" applyAlignment="1">
      <alignment horizontal="left" vertical="top" wrapText="1"/>
    </xf>
    <xf numFmtId="0" fontId="66" fillId="0" borderId="72" xfId="0" applyFont="1" applyBorder="1" applyAlignment="1">
      <alignment horizontal="left" vertical="top" wrapText="1"/>
    </xf>
    <xf numFmtId="0" fontId="4" fillId="4" borderId="80" xfId="5" applyBorder="1" applyAlignment="1">
      <alignment horizontal="left" vertical="top" wrapText="1"/>
    </xf>
    <xf numFmtId="0" fontId="74" fillId="4" borderId="97" xfId="5" applyFont="1" applyBorder="1" applyAlignment="1">
      <alignment horizontal="left" vertical="center" wrapText="1"/>
    </xf>
    <xf numFmtId="0" fontId="0" fillId="0" borderId="43" xfId="0" applyFont="1" applyBorder="1" applyAlignment="1">
      <alignment horizontal="center"/>
    </xf>
    <xf numFmtId="0" fontId="0" fillId="0" borderId="13" xfId="0" applyFont="1" applyBorder="1" applyAlignment="1">
      <alignment horizontal="center"/>
    </xf>
    <xf numFmtId="0" fontId="0" fillId="0" borderId="44" xfId="0" applyFont="1" applyBorder="1" applyAlignment="1">
      <alignment horizontal="center"/>
    </xf>
    <xf numFmtId="0" fontId="67" fillId="0" borderId="74" xfId="0" applyFont="1" applyBorder="1" applyAlignment="1">
      <alignment horizontal="left" vertical="top" wrapText="1"/>
    </xf>
    <xf numFmtId="0" fontId="67" fillId="0" borderId="70" xfId="0" applyFont="1" applyBorder="1" applyAlignment="1">
      <alignment horizontal="left" vertical="top" wrapText="1"/>
    </xf>
    <xf numFmtId="0" fontId="67" fillId="0" borderId="72" xfId="0" applyFont="1" applyBorder="1" applyAlignment="1">
      <alignment horizontal="left" vertical="top" wrapText="1"/>
    </xf>
    <xf numFmtId="0" fontId="65" fillId="0" borderId="74" xfId="0" applyFont="1" applyBorder="1" applyAlignment="1">
      <alignment horizontal="left" vertical="top" wrapText="1"/>
    </xf>
    <xf numFmtId="0" fontId="65" fillId="0" borderId="70" xfId="0" applyFont="1" applyBorder="1" applyAlignment="1">
      <alignment horizontal="left" vertical="top" wrapText="1"/>
    </xf>
    <xf numFmtId="0" fontId="65" fillId="0" borderId="75" xfId="0" applyFont="1" applyBorder="1" applyAlignment="1">
      <alignment horizontal="left" vertical="top" wrapText="1"/>
    </xf>
    <xf numFmtId="0" fontId="35" fillId="0" borderId="99" xfId="0" applyFont="1" applyFill="1" applyBorder="1" applyAlignment="1">
      <alignment horizontal="center"/>
    </xf>
    <xf numFmtId="0" fontId="35" fillId="0" borderId="100" xfId="0" applyFont="1" applyFill="1" applyBorder="1" applyAlignment="1">
      <alignment horizontal="center"/>
    </xf>
    <xf numFmtId="0" fontId="65" fillId="19" borderId="74" xfId="0" applyFont="1" applyFill="1" applyBorder="1" applyAlignment="1">
      <alignment horizontal="left" vertical="top" wrapText="1"/>
    </xf>
    <xf numFmtId="0" fontId="65" fillId="19" borderId="70" xfId="0" applyFont="1" applyFill="1" applyBorder="1" applyAlignment="1">
      <alignment horizontal="left" vertical="top" wrapText="1"/>
    </xf>
    <xf numFmtId="0" fontId="65" fillId="19" borderId="72" xfId="0" applyFont="1" applyFill="1" applyBorder="1" applyAlignment="1">
      <alignment horizontal="left" vertical="top" wrapText="1"/>
    </xf>
    <xf numFmtId="0" fontId="64" fillId="0" borderId="70" xfId="0" applyFont="1" applyBorder="1" applyAlignment="1">
      <alignment horizontal="left" wrapText="1"/>
    </xf>
    <xf numFmtId="0" fontId="64" fillId="0" borderId="72" xfId="0" applyFont="1" applyBorder="1" applyAlignment="1">
      <alignment horizontal="left" wrapText="1"/>
    </xf>
    <xf numFmtId="0" fontId="65" fillId="0" borderId="72" xfId="0" applyFont="1" applyBorder="1" applyAlignment="1">
      <alignment horizontal="left" vertical="top" wrapText="1"/>
    </xf>
    <xf numFmtId="0" fontId="35" fillId="0" borderId="102" xfId="0" applyFont="1" applyFill="1" applyBorder="1" applyAlignment="1">
      <alignment horizontal="left" wrapText="1"/>
    </xf>
    <xf numFmtId="0" fontId="35" fillId="19" borderId="102" xfId="0" applyFont="1" applyFill="1" applyBorder="1" applyAlignment="1">
      <alignment horizontal="left" vertical="top" wrapText="1"/>
    </xf>
    <xf numFmtId="0" fontId="4" fillId="4" borderId="88" xfId="5" applyBorder="1" applyAlignment="1">
      <alignment horizontal="center" vertical="center" wrapText="1"/>
    </xf>
    <xf numFmtId="0" fontId="4" fillId="4" borderId="86" xfId="5" applyBorder="1" applyAlignment="1">
      <alignment horizontal="center" vertical="center" wrapText="1"/>
    </xf>
    <xf numFmtId="0" fontId="4" fillId="4" borderId="87" xfId="5" applyBorder="1" applyAlignment="1">
      <alignment horizontal="center" vertical="center" wrapText="1"/>
    </xf>
    <xf numFmtId="0" fontId="4" fillId="4" borderId="88" xfId="5" applyBorder="1" applyAlignment="1">
      <alignment horizontal="center" vertical="top" wrapText="1"/>
    </xf>
    <xf numFmtId="0" fontId="4" fillId="4" borderId="86" xfId="5" applyBorder="1" applyAlignment="1">
      <alignment horizontal="center" vertical="top" wrapText="1"/>
    </xf>
    <xf numFmtId="0" fontId="4" fillId="4" borderId="90" xfId="5" applyBorder="1" applyAlignment="1">
      <alignment horizontal="center" vertical="top" wrapText="1"/>
    </xf>
    <xf numFmtId="0" fontId="4" fillId="4" borderId="91" xfId="5" applyBorder="1" applyAlignment="1">
      <alignment horizontal="center" vertical="top" wrapText="1"/>
    </xf>
    <xf numFmtId="0" fontId="4" fillId="4" borderId="92" xfId="5" applyBorder="1" applyAlignment="1">
      <alignment horizontal="center" vertical="top" wrapText="1"/>
    </xf>
    <xf numFmtId="0" fontId="65" fillId="19" borderId="74" xfId="0" applyFont="1" applyFill="1" applyBorder="1" applyAlignment="1">
      <alignment horizontal="center" vertical="top" wrapText="1"/>
    </xf>
    <xf numFmtId="0" fontId="65" fillId="19" borderId="70" xfId="0" applyFont="1" applyFill="1" applyBorder="1" applyAlignment="1">
      <alignment horizontal="center" vertical="top" wrapText="1"/>
    </xf>
    <xf numFmtId="0" fontId="65" fillId="19" borderId="72" xfId="0" applyFont="1" applyFill="1" applyBorder="1" applyAlignment="1">
      <alignment horizontal="center" vertical="top" wrapText="1"/>
    </xf>
    <xf numFmtId="0" fontId="67" fillId="19" borderId="74" xfId="0" applyFont="1" applyFill="1" applyBorder="1" applyAlignment="1">
      <alignment horizontal="center" vertical="top" wrapText="1"/>
    </xf>
    <xf numFmtId="0" fontId="67" fillId="19" borderId="70" xfId="0" applyFont="1" applyFill="1" applyBorder="1" applyAlignment="1">
      <alignment horizontal="center" vertical="top" wrapText="1"/>
    </xf>
    <xf numFmtId="0" fontId="67" fillId="19" borderId="72" xfId="0" applyFont="1" applyFill="1" applyBorder="1" applyAlignment="1">
      <alignment horizontal="center" vertical="top" wrapText="1"/>
    </xf>
    <xf numFmtId="0" fontId="65" fillId="19" borderId="75" xfId="0" applyFont="1" applyFill="1" applyBorder="1" applyAlignment="1">
      <alignment horizontal="center" vertical="top" wrapText="1"/>
    </xf>
    <xf numFmtId="0" fontId="4" fillId="4" borderId="93" xfId="5" applyBorder="1" applyAlignment="1">
      <alignment horizontal="center" vertical="center" wrapText="1"/>
    </xf>
    <xf numFmtId="0" fontId="4" fillId="4" borderId="88" xfId="5" applyBorder="1" applyAlignment="1">
      <alignment horizontal="center" vertical="top"/>
    </xf>
    <xf numFmtId="0" fontId="4" fillId="4" borderId="86" xfId="5" applyBorder="1" applyAlignment="1">
      <alignment horizontal="center" vertical="top"/>
    </xf>
    <xf numFmtId="0" fontId="4" fillId="4" borderId="87" xfId="5" applyBorder="1" applyAlignment="1">
      <alignment horizontal="center" vertical="top"/>
    </xf>
    <xf numFmtId="0" fontId="5" fillId="0" borderId="2" xfId="0" applyFont="1" applyBorder="1" applyAlignment="1">
      <alignment horizontal="center"/>
    </xf>
    <xf numFmtId="0" fontId="5" fillId="0" borderId="17" xfId="0" applyFont="1" applyBorder="1" applyAlignment="1">
      <alignment horizontal="center"/>
    </xf>
    <xf numFmtId="0" fontId="5" fillId="0" borderId="12" xfId="0" applyFont="1" applyBorder="1" applyAlignment="1">
      <alignment horizontal="center"/>
    </xf>
    <xf numFmtId="0" fontId="5" fillId="0" borderId="20" xfId="0" applyFont="1" applyBorder="1" applyAlignment="1">
      <alignment horizontal="center"/>
    </xf>
    <xf numFmtId="0" fontId="0" fillId="0" borderId="0" xfId="0" applyAlignment="1">
      <alignment horizontal="center" vertical="center" wrapText="1"/>
    </xf>
    <xf numFmtId="0" fontId="0" fillId="0" borderId="0" xfId="0" applyFill="1" applyBorder="1" applyAlignment="1">
      <alignment horizontal="center"/>
    </xf>
    <xf numFmtId="0" fontId="22" fillId="0" borderId="0"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12" xfId="0" applyFont="1" applyFill="1" applyBorder="1" applyAlignment="1">
      <alignment horizontal="center" vertical="center" wrapText="1"/>
    </xf>
    <xf numFmtId="0" fontId="0" fillId="0" borderId="17" xfId="0" applyBorder="1" applyAlignment="1">
      <alignment horizontal="center"/>
    </xf>
    <xf numFmtId="0" fontId="0" fillId="0" borderId="12" xfId="0" applyBorder="1" applyAlignment="1">
      <alignment horizontal="center"/>
    </xf>
    <xf numFmtId="0" fontId="5" fillId="0" borderId="34" xfId="0" applyFont="1" applyBorder="1" applyAlignment="1">
      <alignment horizontal="center"/>
    </xf>
    <xf numFmtId="0" fontId="5" fillId="0" borderId="3" xfId="0" applyFont="1" applyBorder="1" applyAlignment="1">
      <alignment horizontal="center"/>
    </xf>
    <xf numFmtId="0" fontId="5" fillId="0" borderId="35" xfId="0" applyFont="1" applyBorder="1" applyAlignment="1">
      <alignment horizontal="center"/>
    </xf>
    <xf numFmtId="0" fontId="0" fillId="0" borderId="17" xfId="0" applyFill="1" applyBorder="1" applyAlignment="1">
      <alignment horizontal="center"/>
    </xf>
    <xf numFmtId="0" fontId="0" fillId="0" borderId="2" xfId="0" applyFill="1" applyBorder="1" applyAlignment="1">
      <alignment horizontal="center"/>
    </xf>
    <xf numFmtId="0" fontId="0" fillId="0" borderId="12" xfId="0" applyFill="1" applyBorder="1" applyAlignment="1">
      <alignment horizontal="center"/>
    </xf>
    <xf numFmtId="0" fontId="22" fillId="7" borderId="20" xfId="0" applyFont="1" applyFill="1" applyBorder="1" applyAlignment="1">
      <alignment vertical="center" wrapText="1"/>
    </xf>
    <xf numFmtId="0" fontId="22" fillId="7" borderId="20" xfId="0" applyFont="1" applyFill="1" applyBorder="1" applyAlignment="1">
      <alignment horizontal="center" vertical="center" wrapText="1"/>
    </xf>
    <xf numFmtId="0" fontId="43" fillId="11" borderId="0" xfId="13" applyFont="1" applyAlignment="1">
      <alignment horizontal="center" wrapText="1"/>
    </xf>
    <xf numFmtId="0" fontId="0" fillId="0" borderId="0" xfId="0" applyFill="1" applyBorder="1" applyAlignment="1">
      <alignment horizontal="center" wrapText="1"/>
    </xf>
    <xf numFmtId="0" fontId="0" fillId="0" borderId="28" xfId="0" applyBorder="1" applyAlignment="1">
      <alignment horizontal="center" vertical="center" wrapText="1"/>
    </xf>
    <xf numFmtId="0" fontId="0" fillId="0" borderId="36" xfId="0" applyBorder="1" applyAlignment="1">
      <alignment horizontal="center" vertical="center" wrapText="1"/>
    </xf>
    <xf numFmtId="0" fontId="4" fillId="4" borderId="1" xfId="5" applyAlignment="1">
      <alignment horizontal="center" vertical="center" wrapText="1"/>
    </xf>
    <xf numFmtId="0" fontId="4" fillId="4" borderId="1" xfId="5" applyAlignment="1">
      <alignment horizontal="center" wrapText="1"/>
    </xf>
    <xf numFmtId="0" fontId="20" fillId="0" borderId="0" xfId="9" applyFill="1" applyBorder="1" applyAlignment="1">
      <alignment horizontal="center"/>
    </xf>
    <xf numFmtId="0" fontId="5" fillId="0" borderId="13" xfId="0" applyFont="1" applyBorder="1" applyAlignment="1">
      <alignment horizontal="left" vertical="top" wrapText="1"/>
    </xf>
    <xf numFmtId="0" fontId="5" fillId="0" borderId="18" xfId="0" applyFont="1" applyBorder="1" applyAlignment="1">
      <alignment horizontal="left" vertical="top" wrapText="1"/>
    </xf>
    <xf numFmtId="0" fontId="27" fillId="2" borderId="15" xfId="3" applyFont="1" applyBorder="1" applyAlignment="1">
      <alignment horizontal="center" wrapText="1"/>
    </xf>
    <xf numFmtId="0" fontId="5" fillId="12" borderId="0" xfId="14" applyFont="1" applyAlignment="1">
      <alignment horizontal="center"/>
    </xf>
    <xf numFmtId="0" fontId="5" fillId="12" borderId="18" xfId="14" applyFont="1" applyBorder="1" applyAlignment="1">
      <alignment horizontal="center"/>
    </xf>
    <xf numFmtId="0" fontId="26" fillId="0" borderId="0" xfId="0" applyFont="1" applyAlignment="1">
      <alignment horizontal="center"/>
    </xf>
    <xf numFmtId="0" fontId="0" fillId="0" borderId="0" xfId="6" applyFont="1" applyFill="1" applyBorder="1" applyAlignment="1">
      <alignment horizontal="left" wrapText="1"/>
    </xf>
    <xf numFmtId="0" fontId="0" fillId="0" borderId="0" xfId="0" applyFont="1" applyAlignment="1">
      <alignment horizontal="left" wrapText="1"/>
    </xf>
    <xf numFmtId="0" fontId="5" fillId="0" borderId="29" xfId="0" applyFont="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0" fillId="0" borderId="1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5" fillId="0" borderId="16" xfId="0" applyFont="1" applyBorder="1" applyAlignment="1">
      <alignment horizontal="center" wrapText="1"/>
    </xf>
    <xf numFmtId="0" fontId="5" fillId="0" borderId="30" xfId="0" applyFont="1" applyBorder="1" applyAlignment="1">
      <alignment horizontal="center" wrapText="1"/>
    </xf>
    <xf numFmtId="0" fontId="5" fillId="0" borderId="31" xfId="0" applyFont="1" applyBorder="1" applyAlignment="1">
      <alignment horizontal="center" wrapText="1"/>
    </xf>
    <xf numFmtId="0" fontId="5" fillId="13" borderId="38" xfId="397" applyFont="1" applyBorder="1" applyAlignment="1">
      <alignment horizontal="center" wrapText="1"/>
    </xf>
    <xf numFmtId="0" fontId="5" fillId="13" borderId="25" xfId="397" applyFont="1" applyBorder="1" applyAlignment="1">
      <alignment horizontal="center" wrapText="1"/>
    </xf>
    <xf numFmtId="0" fontId="5" fillId="13" borderId="25" xfId="397" applyFont="1" applyBorder="1" applyAlignment="1">
      <alignment horizontal="center"/>
    </xf>
  </cellXfs>
  <cellStyles count="402">
    <cellStyle name="20% - Accent1" xfId="395" builtinId="30"/>
    <cellStyle name="20% - Accent2" xfId="396" builtinId="34"/>
    <cellStyle name="20% - Accent3" xfId="12" builtinId="38"/>
    <cellStyle name="20% - Accent6" xfId="13" builtinId="50"/>
    <cellStyle name="40% - Accent1" xfId="14" builtinId="31"/>
    <cellStyle name="40% - Accent2" xfId="398" builtinId="35"/>
    <cellStyle name="40% - Accent6" xfId="399" builtinId="51"/>
    <cellStyle name="60% - Accent6" xfId="400" builtinId="52"/>
    <cellStyle name="60% - Accent6 2" xfId="393" xr:uid="{00000000-0005-0000-0000-000005000000}"/>
    <cellStyle name="Accent5" xfId="394" builtinId="45"/>
    <cellStyle name="Accent6" xfId="401" builtinId="49"/>
    <cellStyle name="Bad" xfId="8" builtinId="27"/>
    <cellStyle name="Calculation" xfId="5" builtinId="22"/>
    <cellStyle name="Check Cell" xfId="9" builtinId="23"/>
    <cellStyle name="Comma" xfId="1" builtinId="3"/>
    <cellStyle name="Comma 10" xfId="220" xr:uid="{00000000-0005-0000-0000-00000B000000}"/>
    <cellStyle name="Comma 11" xfId="16" xr:uid="{00000000-0005-0000-0000-00000C000000}"/>
    <cellStyle name="Comma 2" xfId="17" xr:uid="{00000000-0005-0000-0000-00000D000000}"/>
    <cellStyle name="Comma 2 10" xfId="108" xr:uid="{00000000-0005-0000-0000-00000E000000}"/>
    <cellStyle name="Comma 2 10 2" xfId="285" xr:uid="{00000000-0005-0000-0000-00000F000000}"/>
    <cellStyle name="Comma 2 11" xfId="221" xr:uid="{00000000-0005-0000-0000-000010000000}"/>
    <cellStyle name="Comma 2 2" xfId="18" xr:uid="{00000000-0005-0000-0000-000011000000}"/>
    <cellStyle name="Comma 2 2 2" xfId="40" xr:uid="{00000000-0005-0000-0000-000012000000}"/>
    <cellStyle name="Comma 2 2 2 2" xfId="55" xr:uid="{00000000-0005-0000-0000-000013000000}"/>
    <cellStyle name="Comma 2 2 2 2 2" xfId="182" xr:uid="{00000000-0005-0000-0000-000014000000}"/>
    <cellStyle name="Comma 2 2 2 2 2 2" xfId="355" xr:uid="{00000000-0005-0000-0000-000015000000}"/>
    <cellStyle name="Comma 2 2 2 2 3" xfId="131" xr:uid="{00000000-0005-0000-0000-000016000000}"/>
    <cellStyle name="Comma 2 2 2 2 3 2" xfId="307" xr:uid="{00000000-0005-0000-0000-000017000000}"/>
    <cellStyle name="Comma 2 2 2 2 4" xfId="245" xr:uid="{00000000-0005-0000-0000-000018000000}"/>
    <cellStyle name="Comma 2 2 2 3" xfId="87" xr:uid="{00000000-0005-0000-0000-000019000000}"/>
    <cellStyle name="Comma 2 2 2 3 2" xfId="202" xr:uid="{00000000-0005-0000-0000-00001A000000}"/>
    <cellStyle name="Comma 2 2 2 3 2 2" xfId="375" xr:uid="{00000000-0005-0000-0000-00001B000000}"/>
    <cellStyle name="Comma 2 2 2 3 3" xfId="145" xr:uid="{00000000-0005-0000-0000-00001C000000}"/>
    <cellStyle name="Comma 2 2 2 3 3 2" xfId="321" xr:uid="{00000000-0005-0000-0000-00001D000000}"/>
    <cellStyle name="Comma 2 2 2 3 4" xfId="265" xr:uid="{00000000-0005-0000-0000-00001E000000}"/>
    <cellStyle name="Comma 2 2 2 4" xfId="169" xr:uid="{00000000-0005-0000-0000-00001F000000}"/>
    <cellStyle name="Comma 2 2 2 4 2" xfId="342" xr:uid="{00000000-0005-0000-0000-000020000000}"/>
    <cellStyle name="Comma 2 2 2 5" xfId="116" xr:uid="{00000000-0005-0000-0000-000021000000}"/>
    <cellStyle name="Comma 2 2 2 5 2" xfId="293" xr:uid="{00000000-0005-0000-0000-000022000000}"/>
    <cellStyle name="Comma 2 2 2 6" xfId="230" xr:uid="{00000000-0005-0000-0000-000023000000}"/>
    <cellStyle name="Comma 2 2 3" xfId="47" xr:uid="{00000000-0005-0000-0000-000024000000}"/>
    <cellStyle name="Comma 2 2 3 2" xfId="91" xr:uid="{00000000-0005-0000-0000-000025000000}"/>
    <cellStyle name="Comma 2 2 3 2 2" xfId="206" xr:uid="{00000000-0005-0000-0000-000026000000}"/>
    <cellStyle name="Comma 2 2 3 2 2 2" xfId="379" xr:uid="{00000000-0005-0000-0000-000027000000}"/>
    <cellStyle name="Comma 2 2 3 2 3" xfId="269" xr:uid="{00000000-0005-0000-0000-000028000000}"/>
    <cellStyle name="Comma 2 2 3 3" xfId="175" xr:uid="{00000000-0005-0000-0000-000029000000}"/>
    <cellStyle name="Comma 2 2 3 3 2" xfId="348" xr:uid="{00000000-0005-0000-0000-00002A000000}"/>
    <cellStyle name="Comma 2 2 3 4" xfId="123" xr:uid="{00000000-0005-0000-0000-00002B000000}"/>
    <cellStyle name="Comma 2 2 3 4 2" xfId="299" xr:uid="{00000000-0005-0000-0000-00002C000000}"/>
    <cellStyle name="Comma 2 2 3 5" xfId="237" xr:uid="{00000000-0005-0000-0000-00002D000000}"/>
    <cellStyle name="Comma 2 2 4" xfId="96" xr:uid="{00000000-0005-0000-0000-00002E000000}"/>
    <cellStyle name="Comma 2 2 4 2" xfId="210" xr:uid="{00000000-0005-0000-0000-00002F000000}"/>
    <cellStyle name="Comma 2 2 4 2 2" xfId="383" xr:uid="{00000000-0005-0000-0000-000030000000}"/>
    <cellStyle name="Comma 2 2 4 3" xfId="138" xr:uid="{00000000-0005-0000-0000-000031000000}"/>
    <cellStyle name="Comma 2 2 4 3 2" xfId="314" xr:uid="{00000000-0005-0000-0000-000032000000}"/>
    <cellStyle name="Comma 2 2 4 4" xfId="273" xr:uid="{00000000-0005-0000-0000-000033000000}"/>
    <cellStyle name="Comma 2 2 5" xfId="100" xr:uid="{00000000-0005-0000-0000-000034000000}"/>
    <cellStyle name="Comma 2 2 5 2" xfId="214" xr:uid="{00000000-0005-0000-0000-000035000000}"/>
    <cellStyle name="Comma 2 2 5 2 2" xfId="387" xr:uid="{00000000-0005-0000-0000-000036000000}"/>
    <cellStyle name="Comma 2 2 5 3" xfId="151" xr:uid="{00000000-0005-0000-0000-000037000000}"/>
    <cellStyle name="Comma 2 2 5 3 2" xfId="327" xr:uid="{00000000-0005-0000-0000-000038000000}"/>
    <cellStyle name="Comma 2 2 5 4" xfId="277" xr:uid="{00000000-0005-0000-0000-000039000000}"/>
    <cellStyle name="Comma 2 2 6" xfId="78" xr:uid="{00000000-0005-0000-0000-00003A000000}"/>
    <cellStyle name="Comma 2 2 6 2" xfId="196" xr:uid="{00000000-0005-0000-0000-00003B000000}"/>
    <cellStyle name="Comma 2 2 6 2 2" xfId="369" xr:uid="{00000000-0005-0000-0000-00003C000000}"/>
    <cellStyle name="Comma 2 2 6 3" xfId="259" xr:uid="{00000000-0005-0000-0000-00003D000000}"/>
    <cellStyle name="Comma 2 2 7" xfId="162" xr:uid="{00000000-0005-0000-0000-00003E000000}"/>
    <cellStyle name="Comma 2 2 7 2" xfId="335" xr:uid="{00000000-0005-0000-0000-00003F000000}"/>
    <cellStyle name="Comma 2 2 8" xfId="109" xr:uid="{00000000-0005-0000-0000-000040000000}"/>
    <cellStyle name="Comma 2 2 8 2" xfId="286" xr:uid="{00000000-0005-0000-0000-000041000000}"/>
    <cellStyle name="Comma 2 2 9" xfId="222" xr:uid="{00000000-0005-0000-0000-000042000000}"/>
    <cellStyle name="Comma 2 3" xfId="39" xr:uid="{00000000-0005-0000-0000-000043000000}"/>
    <cellStyle name="Comma 2 3 2" xfId="54" xr:uid="{00000000-0005-0000-0000-000044000000}"/>
    <cellStyle name="Comma 2 3 2 2" xfId="181" xr:uid="{00000000-0005-0000-0000-000045000000}"/>
    <cellStyle name="Comma 2 3 2 2 2" xfId="354" xr:uid="{00000000-0005-0000-0000-000046000000}"/>
    <cellStyle name="Comma 2 3 2 3" xfId="130" xr:uid="{00000000-0005-0000-0000-000047000000}"/>
    <cellStyle name="Comma 2 3 2 3 2" xfId="306" xr:uid="{00000000-0005-0000-0000-000048000000}"/>
    <cellStyle name="Comma 2 3 2 4" xfId="244" xr:uid="{00000000-0005-0000-0000-000049000000}"/>
    <cellStyle name="Comma 2 3 3" xfId="77" xr:uid="{00000000-0005-0000-0000-00004A000000}"/>
    <cellStyle name="Comma 2 3 3 2" xfId="195" xr:uid="{00000000-0005-0000-0000-00004B000000}"/>
    <cellStyle name="Comma 2 3 3 2 2" xfId="368" xr:uid="{00000000-0005-0000-0000-00004C000000}"/>
    <cellStyle name="Comma 2 3 3 3" xfId="144" xr:uid="{00000000-0005-0000-0000-00004D000000}"/>
    <cellStyle name="Comma 2 3 3 3 2" xfId="320" xr:uid="{00000000-0005-0000-0000-00004E000000}"/>
    <cellStyle name="Comma 2 3 3 4" xfId="258" xr:uid="{00000000-0005-0000-0000-00004F000000}"/>
    <cellStyle name="Comma 2 3 4" xfId="168" xr:uid="{00000000-0005-0000-0000-000050000000}"/>
    <cellStyle name="Comma 2 3 4 2" xfId="341" xr:uid="{00000000-0005-0000-0000-000051000000}"/>
    <cellStyle name="Comma 2 3 5" xfId="115" xr:uid="{00000000-0005-0000-0000-000052000000}"/>
    <cellStyle name="Comma 2 3 5 2" xfId="292" xr:uid="{00000000-0005-0000-0000-000053000000}"/>
    <cellStyle name="Comma 2 3 6" xfId="229" xr:uid="{00000000-0005-0000-0000-000054000000}"/>
    <cellStyle name="Comma 2 4" xfId="46" xr:uid="{00000000-0005-0000-0000-000055000000}"/>
    <cellStyle name="Comma 2 4 2" xfId="86" xr:uid="{00000000-0005-0000-0000-000056000000}"/>
    <cellStyle name="Comma 2 4 2 2" xfId="201" xr:uid="{00000000-0005-0000-0000-000057000000}"/>
    <cellStyle name="Comma 2 4 2 2 2" xfId="374" xr:uid="{00000000-0005-0000-0000-000058000000}"/>
    <cellStyle name="Comma 2 4 2 3" xfId="264" xr:uid="{00000000-0005-0000-0000-000059000000}"/>
    <cellStyle name="Comma 2 4 3" xfId="174" xr:uid="{00000000-0005-0000-0000-00005A000000}"/>
    <cellStyle name="Comma 2 4 3 2" xfId="347" xr:uid="{00000000-0005-0000-0000-00005B000000}"/>
    <cellStyle name="Comma 2 4 4" xfId="122" xr:uid="{00000000-0005-0000-0000-00005C000000}"/>
    <cellStyle name="Comma 2 4 4 2" xfId="298" xr:uid="{00000000-0005-0000-0000-00005D000000}"/>
    <cellStyle name="Comma 2 4 5" xfId="236" xr:uid="{00000000-0005-0000-0000-00005E000000}"/>
    <cellStyle name="Comma 2 5" xfId="90" xr:uid="{00000000-0005-0000-0000-00005F000000}"/>
    <cellStyle name="Comma 2 5 2" xfId="205" xr:uid="{00000000-0005-0000-0000-000060000000}"/>
    <cellStyle name="Comma 2 5 2 2" xfId="378" xr:uid="{00000000-0005-0000-0000-000061000000}"/>
    <cellStyle name="Comma 2 5 3" xfId="137" xr:uid="{00000000-0005-0000-0000-000062000000}"/>
    <cellStyle name="Comma 2 5 3 2" xfId="313" xr:uid="{00000000-0005-0000-0000-000063000000}"/>
    <cellStyle name="Comma 2 5 4" xfId="268" xr:uid="{00000000-0005-0000-0000-000064000000}"/>
    <cellStyle name="Comma 2 6" xfId="95" xr:uid="{00000000-0005-0000-0000-000065000000}"/>
    <cellStyle name="Comma 2 6 2" xfId="209" xr:uid="{00000000-0005-0000-0000-000066000000}"/>
    <cellStyle name="Comma 2 6 2 2" xfId="382" xr:uid="{00000000-0005-0000-0000-000067000000}"/>
    <cellStyle name="Comma 2 6 3" xfId="150" xr:uid="{00000000-0005-0000-0000-000068000000}"/>
    <cellStyle name="Comma 2 6 3 2" xfId="326" xr:uid="{00000000-0005-0000-0000-000069000000}"/>
    <cellStyle name="Comma 2 6 4" xfId="272" xr:uid="{00000000-0005-0000-0000-00006A000000}"/>
    <cellStyle name="Comma 2 7" xfId="99" xr:uid="{00000000-0005-0000-0000-00006B000000}"/>
    <cellStyle name="Comma 2 7 2" xfId="213" xr:uid="{00000000-0005-0000-0000-00006C000000}"/>
    <cellStyle name="Comma 2 7 2 2" xfId="386" xr:uid="{00000000-0005-0000-0000-00006D000000}"/>
    <cellStyle name="Comma 2 7 3" xfId="276" xr:uid="{00000000-0005-0000-0000-00006E000000}"/>
    <cellStyle name="Comma 2 8" xfId="68" xr:uid="{00000000-0005-0000-0000-00006F000000}"/>
    <cellStyle name="Comma 2 8 2" xfId="192" xr:uid="{00000000-0005-0000-0000-000070000000}"/>
    <cellStyle name="Comma 2 8 2 2" xfId="365" xr:uid="{00000000-0005-0000-0000-000071000000}"/>
    <cellStyle name="Comma 2 8 3" xfId="255" xr:uid="{00000000-0005-0000-0000-000072000000}"/>
    <cellStyle name="Comma 2 9" xfId="161" xr:uid="{00000000-0005-0000-0000-000073000000}"/>
    <cellStyle name="Comma 2 9 2" xfId="334" xr:uid="{00000000-0005-0000-0000-000074000000}"/>
    <cellStyle name="Comma 3" xfId="11" xr:uid="{00000000-0005-0000-0000-000075000000}"/>
    <cellStyle name="Comma 3 10" xfId="163" xr:uid="{00000000-0005-0000-0000-000076000000}"/>
    <cellStyle name="Comma 3 10 2" xfId="336" xr:uid="{00000000-0005-0000-0000-000077000000}"/>
    <cellStyle name="Comma 3 11" xfId="110" xr:uid="{00000000-0005-0000-0000-000078000000}"/>
    <cellStyle name="Comma 3 11 2" xfId="287" xr:uid="{00000000-0005-0000-0000-000079000000}"/>
    <cellStyle name="Comma 3 12" xfId="223" xr:uid="{00000000-0005-0000-0000-00007A000000}"/>
    <cellStyle name="Comma 3 13" xfId="392" xr:uid="{00000000-0005-0000-0000-00007B000000}"/>
    <cellStyle name="Comma 3 14" xfId="19" xr:uid="{00000000-0005-0000-0000-00007C000000}"/>
    <cellStyle name="Comma 3 2" xfId="20" xr:uid="{00000000-0005-0000-0000-00007D000000}"/>
    <cellStyle name="Comma 3 2 2" xfId="37" xr:uid="{00000000-0005-0000-0000-00007E000000}"/>
    <cellStyle name="Comma 3 2 2 2" xfId="52" xr:uid="{00000000-0005-0000-0000-00007F000000}"/>
    <cellStyle name="Comma 3 2 2 2 2" xfId="179" xr:uid="{00000000-0005-0000-0000-000080000000}"/>
    <cellStyle name="Comma 3 2 2 2 2 2" xfId="352" xr:uid="{00000000-0005-0000-0000-000081000000}"/>
    <cellStyle name="Comma 3 2 2 2 3" xfId="128" xr:uid="{00000000-0005-0000-0000-000082000000}"/>
    <cellStyle name="Comma 3 2 2 2 3 2" xfId="304" xr:uid="{00000000-0005-0000-0000-000083000000}"/>
    <cellStyle name="Comma 3 2 2 2 4" xfId="242" xr:uid="{00000000-0005-0000-0000-000084000000}"/>
    <cellStyle name="Comma 3 2 2 3" xfId="89" xr:uid="{00000000-0005-0000-0000-000085000000}"/>
    <cellStyle name="Comma 3 2 2 3 2" xfId="204" xr:uid="{00000000-0005-0000-0000-000086000000}"/>
    <cellStyle name="Comma 3 2 2 3 2 2" xfId="377" xr:uid="{00000000-0005-0000-0000-000087000000}"/>
    <cellStyle name="Comma 3 2 2 3 3" xfId="142" xr:uid="{00000000-0005-0000-0000-000088000000}"/>
    <cellStyle name="Comma 3 2 2 3 3 2" xfId="318" xr:uid="{00000000-0005-0000-0000-000089000000}"/>
    <cellStyle name="Comma 3 2 2 3 4" xfId="267" xr:uid="{00000000-0005-0000-0000-00008A000000}"/>
    <cellStyle name="Comma 3 2 2 4" xfId="166" xr:uid="{00000000-0005-0000-0000-00008B000000}"/>
    <cellStyle name="Comma 3 2 2 4 2" xfId="339" xr:uid="{00000000-0005-0000-0000-00008C000000}"/>
    <cellStyle name="Comma 3 2 2 5" xfId="118" xr:uid="{00000000-0005-0000-0000-00008D000000}"/>
    <cellStyle name="Comma 3 2 2 5 2" xfId="295" xr:uid="{00000000-0005-0000-0000-00008E000000}"/>
    <cellStyle name="Comma 3 2 2 6" xfId="227" xr:uid="{00000000-0005-0000-0000-00008F000000}"/>
    <cellStyle name="Comma 3 2 3" xfId="42" xr:uid="{00000000-0005-0000-0000-000090000000}"/>
    <cellStyle name="Comma 3 2 3 2" xfId="57" xr:uid="{00000000-0005-0000-0000-000091000000}"/>
    <cellStyle name="Comma 3 2 3 2 2" xfId="184" xr:uid="{00000000-0005-0000-0000-000092000000}"/>
    <cellStyle name="Comma 3 2 3 2 2 2" xfId="357" xr:uid="{00000000-0005-0000-0000-000093000000}"/>
    <cellStyle name="Comma 3 2 3 2 3" xfId="147" xr:uid="{00000000-0005-0000-0000-000094000000}"/>
    <cellStyle name="Comma 3 2 3 2 3 2" xfId="323" xr:uid="{00000000-0005-0000-0000-000095000000}"/>
    <cellStyle name="Comma 3 2 3 2 4" xfId="247" xr:uid="{00000000-0005-0000-0000-000096000000}"/>
    <cellStyle name="Comma 3 2 3 3" xfId="93" xr:uid="{00000000-0005-0000-0000-000097000000}"/>
    <cellStyle name="Comma 3 2 3 3 2" xfId="208" xr:uid="{00000000-0005-0000-0000-000098000000}"/>
    <cellStyle name="Comma 3 2 3 3 2 2" xfId="381" xr:uid="{00000000-0005-0000-0000-000099000000}"/>
    <cellStyle name="Comma 3 2 3 3 3" xfId="271" xr:uid="{00000000-0005-0000-0000-00009A000000}"/>
    <cellStyle name="Comma 3 2 3 4" xfId="171" xr:uid="{00000000-0005-0000-0000-00009B000000}"/>
    <cellStyle name="Comma 3 2 3 4 2" xfId="344" xr:uid="{00000000-0005-0000-0000-00009C000000}"/>
    <cellStyle name="Comma 3 2 3 5" xfId="133" xr:uid="{00000000-0005-0000-0000-00009D000000}"/>
    <cellStyle name="Comma 3 2 3 5 2" xfId="309" xr:uid="{00000000-0005-0000-0000-00009E000000}"/>
    <cellStyle name="Comma 3 2 3 6" xfId="232" xr:uid="{00000000-0005-0000-0000-00009F000000}"/>
    <cellStyle name="Comma 3 2 4" xfId="49" xr:uid="{00000000-0005-0000-0000-0000A0000000}"/>
    <cellStyle name="Comma 3 2 4 2" xfId="98" xr:uid="{00000000-0005-0000-0000-0000A1000000}"/>
    <cellStyle name="Comma 3 2 4 2 2" xfId="212" xr:uid="{00000000-0005-0000-0000-0000A2000000}"/>
    <cellStyle name="Comma 3 2 4 2 2 2" xfId="385" xr:uid="{00000000-0005-0000-0000-0000A3000000}"/>
    <cellStyle name="Comma 3 2 4 2 3" xfId="275" xr:uid="{00000000-0005-0000-0000-0000A4000000}"/>
    <cellStyle name="Comma 3 2 4 3" xfId="177" xr:uid="{00000000-0005-0000-0000-0000A5000000}"/>
    <cellStyle name="Comma 3 2 4 3 2" xfId="350" xr:uid="{00000000-0005-0000-0000-0000A6000000}"/>
    <cellStyle name="Comma 3 2 4 4" xfId="125" xr:uid="{00000000-0005-0000-0000-0000A7000000}"/>
    <cellStyle name="Comma 3 2 4 4 2" xfId="301" xr:uid="{00000000-0005-0000-0000-0000A8000000}"/>
    <cellStyle name="Comma 3 2 4 5" xfId="239" xr:uid="{00000000-0005-0000-0000-0000A9000000}"/>
    <cellStyle name="Comma 3 2 5" xfId="102" xr:uid="{00000000-0005-0000-0000-0000AA000000}"/>
    <cellStyle name="Comma 3 2 5 2" xfId="216" xr:uid="{00000000-0005-0000-0000-0000AB000000}"/>
    <cellStyle name="Comma 3 2 5 2 2" xfId="389" xr:uid="{00000000-0005-0000-0000-0000AC000000}"/>
    <cellStyle name="Comma 3 2 5 3" xfId="140" xr:uid="{00000000-0005-0000-0000-0000AD000000}"/>
    <cellStyle name="Comma 3 2 5 3 2" xfId="316" xr:uid="{00000000-0005-0000-0000-0000AE000000}"/>
    <cellStyle name="Comma 3 2 5 4" xfId="279" xr:uid="{00000000-0005-0000-0000-0000AF000000}"/>
    <cellStyle name="Comma 3 2 6" xfId="80" xr:uid="{00000000-0005-0000-0000-0000B0000000}"/>
    <cellStyle name="Comma 3 2 6 2" xfId="198" xr:uid="{00000000-0005-0000-0000-0000B1000000}"/>
    <cellStyle name="Comma 3 2 6 2 2" xfId="371" xr:uid="{00000000-0005-0000-0000-0000B2000000}"/>
    <cellStyle name="Comma 3 2 6 3" xfId="153" xr:uid="{00000000-0005-0000-0000-0000B3000000}"/>
    <cellStyle name="Comma 3 2 6 3 2" xfId="329" xr:uid="{00000000-0005-0000-0000-0000B4000000}"/>
    <cellStyle name="Comma 3 2 6 4" xfId="261" xr:uid="{00000000-0005-0000-0000-0000B5000000}"/>
    <cellStyle name="Comma 3 2 7" xfId="164" xr:uid="{00000000-0005-0000-0000-0000B6000000}"/>
    <cellStyle name="Comma 3 2 7 2" xfId="337" xr:uid="{00000000-0005-0000-0000-0000B7000000}"/>
    <cellStyle name="Comma 3 2 8" xfId="111" xr:uid="{00000000-0005-0000-0000-0000B8000000}"/>
    <cellStyle name="Comma 3 2 8 2" xfId="288" xr:uid="{00000000-0005-0000-0000-0000B9000000}"/>
    <cellStyle name="Comma 3 2 9" xfId="224" xr:uid="{00000000-0005-0000-0000-0000BA000000}"/>
    <cellStyle name="Comma 3 3" xfId="41" xr:uid="{00000000-0005-0000-0000-0000BB000000}"/>
    <cellStyle name="Comma 3 3 2" xfId="56" xr:uid="{00000000-0005-0000-0000-0000BC000000}"/>
    <cellStyle name="Comma 3 3 2 2" xfId="183" xr:uid="{00000000-0005-0000-0000-0000BD000000}"/>
    <cellStyle name="Comma 3 3 2 2 2" xfId="356" xr:uid="{00000000-0005-0000-0000-0000BE000000}"/>
    <cellStyle name="Comma 3 3 2 3" xfId="132" xr:uid="{00000000-0005-0000-0000-0000BF000000}"/>
    <cellStyle name="Comma 3 3 2 3 2" xfId="308" xr:uid="{00000000-0005-0000-0000-0000C0000000}"/>
    <cellStyle name="Comma 3 3 2 4" xfId="246" xr:uid="{00000000-0005-0000-0000-0000C1000000}"/>
    <cellStyle name="Comma 3 3 3" xfId="75" xr:uid="{00000000-0005-0000-0000-0000C2000000}"/>
    <cellStyle name="Comma 3 3 3 2" xfId="194" xr:uid="{00000000-0005-0000-0000-0000C3000000}"/>
    <cellStyle name="Comma 3 3 3 2 2" xfId="367" xr:uid="{00000000-0005-0000-0000-0000C4000000}"/>
    <cellStyle name="Comma 3 3 3 3" xfId="146" xr:uid="{00000000-0005-0000-0000-0000C5000000}"/>
    <cellStyle name="Comma 3 3 3 3 2" xfId="322" xr:uid="{00000000-0005-0000-0000-0000C6000000}"/>
    <cellStyle name="Comma 3 3 3 4" xfId="257" xr:uid="{00000000-0005-0000-0000-0000C7000000}"/>
    <cellStyle name="Comma 3 3 4" xfId="170" xr:uid="{00000000-0005-0000-0000-0000C8000000}"/>
    <cellStyle name="Comma 3 3 4 2" xfId="343" xr:uid="{00000000-0005-0000-0000-0000C9000000}"/>
    <cellStyle name="Comma 3 3 5" xfId="117" xr:uid="{00000000-0005-0000-0000-0000CA000000}"/>
    <cellStyle name="Comma 3 3 5 2" xfId="294" xr:uid="{00000000-0005-0000-0000-0000CB000000}"/>
    <cellStyle name="Comma 3 3 6" xfId="231" xr:uid="{00000000-0005-0000-0000-0000CC000000}"/>
    <cellStyle name="Comma 3 4" xfId="48" xr:uid="{00000000-0005-0000-0000-0000CD000000}"/>
    <cellStyle name="Comma 3 4 2" xfId="79" xr:uid="{00000000-0005-0000-0000-0000CE000000}"/>
    <cellStyle name="Comma 3 4 2 2" xfId="197" xr:uid="{00000000-0005-0000-0000-0000CF000000}"/>
    <cellStyle name="Comma 3 4 2 2 2" xfId="370" xr:uid="{00000000-0005-0000-0000-0000D0000000}"/>
    <cellStyle name="Comma 3 4 2 3" xfId="260" xr:uid="{00000000-0005-0000-0000-0000D1000000}"/>
    <cellStyle name="Comma 3 4 3" xfId="176" xr:uid="{00000000-0005-0000-0000-0000D2000000}"/>
    <cellStyle name="Comma 3 4 3 2" xfId="349" xr:uid="{00000000-0005-0000-0000-0000D3000000}"/>
    <cellStyle name="Comma 3 4 4" xfId="124" xr:uid="{00000000-0005-0000-0000-0000D4000000}"/>
    <cellStyle name="Comma 3 4 4 2" xfId="300" xr:uid="{00000000-0005-0000-0000-0000D5000000}"/>
    <cellStyle name="Comma 3 4 5" xfId="238" xr:uid="{00000000-0005-0000-0000-0000D6000000}"/>
    <cellStyle name="Comma 3 5" xfId="88" xr:uid="{00000000-0005-0000-0000-0000D7000000}"/>
    <cellStyle name="Comma 3 5 2" xfId="203" xr:uid="{00000000-0005-0000-0000-0000D8000000}"/>
    <cellStyle name="Comma 3 5 2 2" xfId="376" xr:uid="{00000000-0005-0000-0000-0000D9000000}"/>
    <cellStyle name="Comma 3 5 3" xfId="139" xr:uid="{00000000-0005-0000-0000-0000DA000000}"/>
    <cellStyle name="Comma 3 5 3 2" xfId="315" xr:uid="{00000000-0005-0000-0000-0000DB000000}"/>
    <cellStyle name="Comma 3 5 4" xfId="266" xr:uid="{00000000-0005-0000-0000-0000DC000000}"/>
    <cellStyle name="Comma 3 6" xfId="92" xr:uid="{00000000-0005-0000-0000-0000DD000000}"/>
    <cellStyle name="Comma 3 6 2" xfId="207" xr:uid="{00000000-0005-0000-0000-0000DE000000}"/>
    <cellStyle name="Comma 3 6 2 2" xfId="380" xr:uid="{00000000-0005-0000-0000-0000DF000000}"/>
    <cellStyle name="Comma 3 6 3" xfId="152" xr:uid="{00000000-0005-0000-0000-0000E0000000}"/>
    <cellStyle name="Comma 3 6 3 2" xfId="328" xr:uid="{00000000-0005-0000-0000-0000E1000000}"/>
    <cellStyle name="Comma 3 6 4" xfId="270" xr:uid="{00000000-0005-0000-0000-0000E2000000}"/>
    <cellStyle name="Comma 3 7" xfId="97" xr:uid="{00000000-0005-0000-0000-0000E3000000}"/>
    <cellStyle name="Comma 3 7 2" xfId="211" xr:uid="{00000000-0005-0000-0000-0000E4000000}"/>
    <cellStyle name="Comma 3 7 2 2" xfId="384" xr:uid="{00000000-0005-0000-0000-0000E5000000}"/>
    <cellStyle name="Comma 3 7 3" xfId="274" xr:uid="{00000000-0005-0000-0000-0000E6000000}"/>
    <cellStyle name="Comma 3 8" xfId="101" xr:uid="{00000000-0005-0000-0000-0000E7000000}"/>
    <cellStyle name="Comma 3 8 2" xfId="215" xr:uid="{00000000-0005-0000-0000-0000E8000000}"/>
    <cellStyle name="Comma 3 8 2 2" xfId="388" xr:uid="{00000000-0005-0000-0000-0000E9000000}"/>
    <cellStyle name="Comma 3 8 3" xfId="278" xr:uid="{00000000-0005-0000-0000-0000EA000000}"/>
    <cellStyle name="Comma 3 9" xfId="74" xr:uid="{00000000-0005-0000-0000-0000EB000000}"/>
    <cellStyle name="Comma 3 9 2" xfId="193" xr:uid="{00000000-0005-0000-0000-0000EC000000}"/>
    <cellStyle name="Comma 3 9 2 2" xfId="366" xr:uid="{00000000-0005-0000-0000-0000ED000000}"/>
    <cellStyle name="Comma 3 9 3" xfId="256" xr:uid="{00000000-0005-0000-0000-0000EE000000}"/>
    <cellStyle name="Comma 4" xfId="21" xr:uid="{00000000-0005-0000-0000-0000EF000000}"/>
    <cellStyle name="Comma 4 2" xfId="43" xr:uid="{00000000-0005-0000-0000-0000F0000000}"/>
    <cellStyle name="Comma 4 2 2" xfId="58" xr:uid="{00000000-0005-0000-0000-0000F1000000}"/>
    <cellStyle name="Comma 4 2 2 2" xfId="185" xr:uid="{00000000-0005-0000-0000-0000F2000000}"/>
    <cellStyle name="Comma 4 2 2 2 2" xfId="358" xr:uid="{00000000-0005-0000-0000-0000F3000000}"/>
    <cellStyle name="Comma 4 2 2 3" xfId="134" xr:uid="{00000000-0005-0000-0000-0000F4000000}"/>
    <cellStyle name="Comma 4 2 2 3 2" xfId="310" xr:uid="{00000000-0005-0000-0000-0000F5000000}"/>
    <cellStyle name="Comma 4 2 2 4" xfId="248" xr:uid="{00000000-0005-0000-0000-0000F6000000}"/>
    <cellStyle name="Comma 4 2 3" xfId="148" xr:uid="{00000000-0005-0000-0000-0000F7000000}"/>
    <cellStyle name="Comma 4 2 3 2" xfId="324" xr:uid="{00000000-0005-0000-0000-0000F8000000}"/>
    <cellStyle name="Comma 4 2 4" xfId="172" xr:uid="{00000000-0005-0000-0000-0000F9000000}"/>
    <cellStyle name="Comma 4 2 4 2" xfId="345" xr:uid="{00000000-0005-0000-0000-0000FA000000}"/>
    <cellStyle name="Comma 4 2 5" xfId="119" xr:uid="{00000000-0005-0000-0000-0000FB000000}"/>
    <cellStyle name="Comma 4 2 5 2" xfId="296" xr:uid="{00000000-0005-0000-0000-0000FC000000}"/>
    <cellStyle name="Comma 4 2 6" xfId="233" xr:uid="{00000000-0005-0000-0000-0000FD000000}"/>
    <cellStyle name="Comma 4 3" xfId="50" xr:uid="{00000000-0005-0000-0000-0000FE000000}"/>
    <cellStyle name="Comma 4 3 2" xfId="178" xr:uid="{00000000-0005-0000-0000-0000FF000000}"/>
    <cellStyle name="Comma 4 3 2 2" xfId="351" xr:uid="{00000000-0005-0000-0000-000000010000}"/>
    <cellStyle name="Comma 4 3 3" xfId="126" xr:uid="{00000000-0005-0000-0000-000001010000}"/>
    <cellStyle name="Comma 4 3 3 2" xfId="302" xr:uid="{00000000-0005-0000-0000-000002010000}"/>
    <cellStyle name="Comma 4 3 4" xfId="240" xr:uid="{00000000-0005-0000-0000-000003010000}"/>
    <cellStyle name="Comma 4 4" xfId="141" xr:uid="{00000000-0005-0000-0000-000004010000}"/>
    <cellStyle name="Comma 4 4 2" xfId="317" xr:uid="{00000000-0005-0000-0000-000005010000}"/>
    <cellStyle name="Comma 4 5" xfId="154" xr:uid="{00000000-0005-0000-0000-000006010000}"/>
    <cellStyle name="Comma 4 5 2" xfId="330" xr:uid="{00000000-0005-0000-0000-000007010000}"/>
    <cellStyle name="Comma 4 6" xfId="165" xr:uid="{00000000-0005-0000-0000-000008010000}"/>
    <cellStyle name="Comma 4 6 2" xfId="338" xr:uid="{00000000-0005-0000-0000-000009010000}"/>
    <cellStyle name="Comma 4 7" xfId="112" xr:uid="{00000000-0005-0000-0000-00000A010000}"/>
    <cellStyle name="Comma 4 7 2" xfId="289" xr:uid="{00000000-0005-0000-0000-00000B010000}"/>
    <cellStyle name="Comma 4 8" xfId="225" xr:uid="{00000000-0005-0000-0000-00000C010000}"/>
    <cellStyle name="Comma 5" xfId="38" xr:uid="{00000000-0005-0000-0000-00000D010000}"/>
    <cellStyle name="Comma 5 2" xfId="53" xr:uid="{00000000-0005-0000-0000-00000E010000}"/>
    <cellStyle name="Comma 5 2 2" xfId="180" xr:uid="{00000000-0005-0000-0000-00000F010000}"/>
    <cellStyle name="Comma 5 2 2 2" xfId="353" xr:uid="{00000000-0005-0000-0000-000010010000}"/>
    <cellStyle name="Comma 5 2 3" xfId="129" xr:uid="{00000000-0005-0000-0000-000011010000}"/>
    <cellStyle name="Comma 5 2 3 2" xfId="305" xr:uid="{00000000-0005-0000-0000-000012010000}"/>
    <cellStyle name="Comma 5 2 4" xfId="243" xr:uid="{00000000-0005-0000-0000-000013010000}"/>
    <cellStyle name="Comma 5 3" xfId="143" xr:uid="{00000000-0005-0000-0000-000014010000}"/>
    <cellStyle name="Comma 5 3 2" xfId="319" xr:uid="{00000000-0005-0000-0000-000015010000}"/>
    <cellStyle name="Comma 5 4" xfId="149" xr:uid="{00000000-0005-0000-0000-000016010000}"/>
    <cellStyle name="Comma 5 4 2" xfId="325" xr:uid="{00000000-0005-0000-0000-000017010000}"/>
    <cellStyle name="Comma 5 5" xfId="167" xr:uid="{00000000-0005-0000-0000-000018010000}"/>
    <cellStyle name="Comma 5 5 2" xfId="340" xr:uid="{00000000-0005-0000-0000-000019010000}"/>
    <cellStyle name="Comma 5 6" xfId="107" xr:uid="{00000000-0005-0000-0000-00001A010000}"/>
    <cellStyle name="Comma 5 6 2" xfId="284" xr:uid="{00000000-0005-0000-0000-00001B010000}"/>
    <cellStyle name="Comma 5 7" xfId="228" xr:uid="{00000000-0005-0000-0000-00001C010000}"/>
    <cellStyle name="Comma 6" xfId="45" xr:uid="{00000000-0005-0000-0000-00001D010000}"/>
    <cellStyle name="Comma 6 2" xfId="173" xr:uid="{00000000-0005-0000-0000-00001E010000}"/>
    <cellStyle name="Comma 6 2 2" xfId="346" xr:uid="{00000000-0005-0000-0000-00001F010000}"/>
    <cellStyle name="Comma 6 3" xfId="114" xr:uid="{00000000-0005-0000-0000-000020010000}"/>
    <cellStyle name="Comma 6 3 2" xfId="291" xr:uid="{00000000-0005-0000-0000-000021010000}"/>
    <cellStyle name="Comma 6 4" xfId="235" xr:uid="{00000000-0005-0000-0000-000022010000}"/>
    <cellStyle name="Comma 7" xfId="61" xr:uid="{00000000-0005-0000-0000-000023010000}"/>
    <cellStyle name="Comma 7 2" xfId="188" xr:uid="{00000000-0005-0000-0000-000024010000}"/>
    <cellStyle name="Comma 7 2 2" xfId="361" xr:uid="{00000000-0005-0000-0000-000025010000}"/>
    <cellStyle name="Comma 7 3" xfId="121" xr:uid="{00000000-0005-0000-0000-000026010000}"/>
    <cellStyle name="Comma 7 3 2" xfId="297" xr:uid="{00000000-0005-0000-0000-000027010000}"/>
    <cellStyle name="Comma 7 4" xfId="251" xr:uid="{00000000-0005-0000-0000-000028010000}"/>
    <cellStyle name="Comma 8" xfId="105" xr:uid="{00000000-0005-0000-0000-000029010000}"/>
    <cellStyle name="Comma 8 2" xfId="217" xr:uid="{00000000-0005-0000-0000-00002A010000}"/>
    <cellStyle name="Comma 8 2 2" xfId="390" xr:uid="{00000000-0005-0000-0000-00002B010000}"/>
    <cellStyle name="Comma 8 3" xfId="158" xr:uid="{00000000-0005-0000-0000-00002C010000}"/>
    <cellStyle name="Comma 8 3 2" xfId="332" xr:uid="{00000000-0005-0000-0000-00002D010000}"/>
    <cellStyle name="Comma 8 4" xfId="136" xr:uid="{00000000-0005-0000-0000-00002E010000}"/>
    <cellStyle name="Comma 8 4 2" xfId="312" xr:uid="{00000000-0005-0000-0000-00002F010000}"/>
    <cellStyle name="Comma 8 5" xfId="282" xr:uid="{00000000-0005-0000-0000-000030010000}"/>
    <cellStyle name="Comma 9" xfId="155" xr:uid="{00000000-0005-0000-0000-000031010000}"/>
    <cellStyle name="Comma 9 2" xfId="160" xr:uid="{00000000-0005-0000-0000-000032010000}"/>
    <cellStyle name="Comma 9 2 2" xfId="333" xr:uid="{00000000-0005-0000-0000-000033010000}"/>
    <cellStyle name="Comma 9 3" xfId="331" xr:uid="{00000000-0005-0000-0000-000034010000}"/>
    <cellStyle name="Good" xfId="3" builtinId="26"/>
    <cellStyle name="Hyperlink" xfId="6" builtinId="8"/>
    <cellStyle name="Hyperlink 2" xfId="23" xr:uid="{00000000-0005-0000-0000-000037010000}"/>
    <cellStyle name="Hyperlink 2 2" xfId="24" xr:uid="{00000000-0005-0000-0000-000038010000}"/>
    <cellStyle name="Hyperlink 2 2 2" xfId="36" xr:uid="{00000000-0005-0000-0000-000039010000}"/>
    <cellStyle name="Hyperlink 3" xfId="34" xr:uid="{00000000-0005-0000-0000-00003A010000}"/>
    <cellStyle name="Hyperlink 3 2" xfId="69" xr:uid="{00000000-0005-0000-0000-00003B010000}"/>
    <cellStyle name="Hyperlink 3 2 2" xfId="81" xr:uid="{00000000-0005-0000-0000-00003C010000}"/>
    <cellStyle name="Hyperlink 3 3" xfId="65" xr:uid="{00000000-0005-0000-0000-00003D010000}"/>
    <cellStyle name="Hyperlink 4" xfId="72" xr:uid="{00000000-0005-0000-0000-00003E010000}"/>
    <cellStyle name="Hyperlink 5" xfId="22" xr:uid="{00000000-0005-0000-0000-00003F010000}"/>
    <cellStyle name="Neutral" xfId="4" builtinId="28"/>
    <cellStyle name="Normal" xfId="0" builtinId="0"/>
    <cellStyle name="Normal 10" xfId="67" xr:uid="{00000000-0005-0000-0000-000042010000}"/>
    <cellStyle name="Normal 11" xfId="76" xr:uid="{00000000-0005-0000-0000-000043010000}"/>
    <cellStyle name="Normal 12" xfId="94" xr:uid="{00000000-0005-0000-0000-000044010000}"/>
    <cellStyle name="Normal 13" xfId="60" xr:uid="{00000000-0005-0000-0000-000045010000}"/>
    <cellStyle name="Normal 13 2" xfId="187" xr:uid="{00000000-0005-0000-0000-000046010000}"/>
    <cellStyle name="Normal 13 2 2" xfId="360" xr:uid="{00000000-0005-0000-0000-000047010000}"/>
    <cellStyle name="Normal 13 3" xfId="250" xr:uid="{00000000-0005-0000-0000-000048010000}"/>
    <cellStyle name="Normal 14" xfId="159" xr:uid="{00000000-0005-0000-0000-000049010000}"/>
    <cellStyle name="Normal 15" xfId="106" xr:uid="{00000000-0005-0000-0000-00004A010000}"/>
    <cellStyle name="Normal 15 2" xfId="283" xr:uid="{00000000-0005-0000-0000-00004B010000}"/>
    <cellStyle name="Normal 16" xfId="218" xr:uid="{00000000-0005-0000-0000-00004C010000}"/>
    <cellStyle name="Normal 17" xfId="219" xr:uid="{00000000-0005-0000-0000-00004D010000}"/>
    <cellStyle name="Normal 18" xfId="391" xr:uid="{00000000-0005-0000-0000-00004E010000}"/>
    <cellStyle name="Normal 19" xfId="15" xr:uid="{00000000-0005-0000-0000-00004F010000}"/>
    <cellStyle name="Normal 2" xfId="10" xr:uid="{00000000-0005-0000-0000-000050010000}"/>
    <cellStyle name="Normal 2 2" xfId="25" xr:uid="{00000000-0005-0000-0000-000051010000}"/>
    <cellStyle name="Normal 2 2 2" xfId="26" xr:uid="{00000000-0005-0000-0000-000052010000}"/>
    <cellStyle name="Normal 2 3" xfId="7" xr:uid="{00000000-0005-0000-0000-000053010000}"/>
    <cellStyle name="Normal 2 3 2" xfId="27" xr:uid="{00000000-0005-0000-0000-000054010000}"/>
    <cellStyle name="Normal 2 4" xfId="28" xr:uid="{00000000-0005-0000-0000-000055010000}"/>
    <cellStyle name="Normal 2 5" xfId="35" xr:uid="{00000000-0005-0000-0000-000056010000}"/>
    <cellStyle name="Normal 3" xfId="29" xr:uid="{00000000-0005-0000-0000-000057010000}"/>
    <cellStyle name="Normal 3 2" xfId="30" xr:uid="{00000000-0005-0000-0000-000058010000}"/>
    <cellStyle name="Normal 3 2 2" xfId="82" xr:uid="{00000000-0005-0000-0000-000059010000}"/>
    <cellStyle name="Normal 3 2 2 2" xfId="199" xr:uid="{00000000-0005-0000-0000-00005A010000}"/>
    <cellStyle name="Normal 3 2 2 2 2" xfId="372" xr:uid="{00000000-0005-0000-0000-00005B010000}"/>
    <cellStyle name="Normal 3 2 2 3" xfId="262" xr:uid="{00000000-0005-0000-0000-00005C010000}"/>
    <cellStyle name="Normal 3 3" xfId="31" xr:uid="{00000000-0005-0000-0000-00005D010000}"/>
    <cellStyle name="Normal 3 4" xfId="66" xr:uid="{00000000-0005-0000-0000-00005E010000}"/>
    <cellStyle name="Normal 3 4 2" xfId="191" xr:uid="{00000000-0005-0000-0000-00005F010000}"/>
    <cellStyle name="Normal 3 4 2 2" xfId="364" xr:uid="{00000000-0005-0000-0000-000060010000}"/>
    <cellStyle name="Normal 3 4 3" xfId="254" xr:uid="{00000000-0005-0000-0000-000061010000}"/>
    <cellStyle name="Normal 4" xfId="32" xr:uid="{00000000-0005-0000-0000-000062010000}"/>
    <cellStyle name="Normal 4 2" xfId="83" xr:uid="{00000000-0005-0000-0000-000063010000}"/>
    <cellStyle name="Normal 5" xfId="33" xr:uid="{00000000-0005-0000-0000-000064010000}"/>
    <cellStyle name="Normal 5 2" xfId="44" xr:uid="{00000000-0005-0000-0000-000065010000}"/>
    <cellStyle name="Normal 5 2 2" xfId="59" xr:uid="{00000000-0005-0000-0000-000066010000}"/>
    <cellStyle name="Normal 5 2 2 2" xfId="186" xr:uid="{00000000-0005-0000-0000-000067010000}"/>
    <cellStyle name="Normal 5 2 2 2 2" xfId="359" xr:uid="{00000000-0005-0000-0000-000068010000}"/>
    <cellStyle name="Normal 5 2 2 3" xfId="249" xr:uid="{00000000-0005-0000-0000-000069010000}"/>
    <cellStyle name="Normal 5 2 3" xfId="104" xr:uid="{00000000-0005-0000-0000-00006A010000}"/>
    <cellStyle name="Normal 5 2 3 2" xfId="281" xr:uid="{00000000-0005-0000-0000-00006B010000}"/>
    <cellStyle name="Normal 5 2 4" xfId="135" xr:uid="{00000000-0005-0000-0000-00006C010000}"/>
    <cellStyle name="Normal 5 2 4 2" xfId="311" xr:uid="{00000000-0005-0000-0000-00006D010000}"/>
    <cellStyle name="Normal 5 2 5" xfId="234" xr:uid="{00000000-0005-0000-0000-00006E010000}"/>
    <cellStyle name="Normal 5 3" xfId="51" xr:uid="{00000000-0005-0000-0000-00006F010000}"/>
    <cellStyle name="Normal 5 3 2" xfId="127" xr:uid="{00000000-0005-0000-0000-000070010000}"/>
    <cellStyle name="Normal 5 3 2 2" xfId="303" xr:uid="{00000000-0005-0000-0000-000071010000}"/>
    <cellStyle name="Normal 5 3 3" xfId="241" xr:uid="{00000000-0005-0000-0000-000072010000}"/>
    <cellStyle name="Normal 5 4" xfId="62" xr:uid="{00000000-0005-0000-0000-000073010000}"/>
    <cellStyle name="Normal 5 5" xfId="103" xr:uid="{00000000-0005-0000-0000-000074010000}"/>
    <cellStyle name="Normal 5 5 2" xfId="280" xr:uid="{00000000-0005-0000-0000-000075010000}"/>
    <cellStyle name="Normal 5 6" xfId="226" xr:uid="{00000000-0005-0000-0000-000076010000}"/>
    <cellStyle name="Normal 6" xfId="64" xr:uid="{00000000-0005-0000-0000-000077010000}"/>
    <cellStyle name="Normal 6 2" xfId="156" xr:uid="{00000000-0005-0000-0000-000078010000}"/>
    <cellStyle name="Normal 6 3" xfId="190" xr:uid="{00000000-0005-0000-0000-000079010000}"/>
    <cellStyle name="Normal 6 3 2" xfId="363" xr:uid="{00000000-0005-0000-0000-00007A010000}"/>
    <cellStyle name="Normal 6 4" xfId="120" xr:uid="{00000000-0005-0000-0000-00007B010000}"/>
    <cellStyle name="Normal 6 5" xfId="253" xr:uid="{00000000-0005-0000-0000-00007C010000}"/>
    <cellStyle name="Normal 7" xfId="63" xr:uid="{00000000-0005-0000-0000-00007D010000}"/>
    <cellStyle name="Normal 7 2" xfId="189" xr:uid="{00000000-0005-0000-0000-00007E010000}"/>
    <cellStyle name="Normal 7 2 2" xfId="362" xr:uid="{00000000-0005-0000-0000-00007F010000}"/>
    <cellStyle name="Normal 7 3" xfId="252" xr:uid="{00000000-0005-0000-0000-000080010000}"/>
    <cellStyle name="Normal 8" xfId="70" xr:uid="{00000000-0005-0000-0000-000081010000}"/>
    <cellStyle name="Normal 8 2" xfId="71" xr:uid="{00000000-0005-0000-0000-000082010000}"/>
    <cellStyle name="Normal 9" xfId="73" xr:uid="{00000000-0005-0000-0000-000083010000}"/>
    <cellStyle name="Note" xfId="397" builtinId="10"/>
    <cellStyle name="Note 2" xfId="84" xr:uid="{00000000-0005-0000-0000-000085010000}"/>
    <cellStyle name="Note 2 2" xfId="200" xr:uid="{00000000-0005-0000-0000-000086010000}"/>
    <cellStyle name="Note 2 2 2" xfId="373" xr:uid="{00000000-0005-0000-0000-000087010000}"/>
    <cellStyle name="Note 2 3" xfId="263" xr:uid="{00000000-0005-0000-0000-000088010000}"/>
    <cellStyle name="Percent" xfId="2" builtinId="5"/>
    <cellStyle name="Percent 2" xfId="85" xr:uid="{00000000-0005-0000-0000-00008A010000}"/>
    <cellStyle name="Percent 2 2" xfId="157" xr:uid="{00000000-0005-0000-0000-00008B010000}"/>
    <cellStyle name="Percent 3" xfId="113" xr:uid="{00000000-0005-0000-0000-00008C010000}"/>
    <cellStyle name="Percent 3 2" xfId="290" xr:uid="{00000000-0005-0000-0000-00008D010000}"/>
  </cellStyles>
  <dxfs count="0"/>
  <tableStyles count="0" defaultTableStyle="TableStyleMedium2" defaultPivotStyle="PivotStyleLight16"/>
  <colors>
    <mruColors>
      <color rgb="FFEAEAEA"/>
      <color rgb="FFDDDDDD"/>
      <color rgb="FF990099"/>
      <color rgb="FF660033"/>
      <color rgb="FFFF3399"/>
      <color rgb="FFFFFF00"/>
      <color rgb="FF6666FF"/>
      <color rgb="FF00CCFF"/>
      <color rgb="FFCCFF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Illustration</a:t>
            </a:r>
            <a:r>
              <a:rPr lang="en-AU" b="1" baseline="0"/>
              <a:t> of PICS and Permanent disability</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 and analysis in pap'!$BH$78</c:f>
              <c:strCache>
                <c:ptCount val="1"/>
                <c:pt idx="0">
                  <c:v>PICS</c:v>
                </c:pt>
              </c:strCache>
            </c:strRef>
          </c:tx>
          <c:spPr>
            <a:solidFill>
              <a:schemeClr val="accent1"/>
            </a:solidFill>
            <a:ln>
              <a:noFill/>
            </a:ln>
            <a:effectLst/>
          </c:spPr>
          <c:invertIfNegative val="0"/>
          <c:cat>
            <c:strRef>
              <c:f>'Results and analysis in pap'!$BI$77:$BM$77</c:f>
              <c:strCache>
                <c:ptCount val="5"/>
                <c:pt idx="0">
                  <c:v>2C All</c:v>
                </c:pt>
                <c:pt idx="1">
                  <c:v>2D All</c:v>
                </c:pt>
                <c:pt idx="2">
                  <c:v>3B All</c:v>
                </c:pt>
                <c:pt idx="3">
                  <c:v>3C All</c:v>
                </c:pt>
                <c:pt idx="4">
                  <c:v>2020</c:v>
                </c:pt>
              </c:strCache>
            </c:strRef>
          </c:cat>
          <c:val>
            <c:numRef>
              <c:f>'Results and analysis in pap'!$BI$78:$BM$78</c:f>
              <c:numCache>
                <c:formatCode>0</c:formatCode>
                <c:ptCount val="5"/>
                <c:pt idx="0">
                  <c:v>192.37667256637201</c:v>
                </c:pt>
                <c:pt idx="1">
                  <c:v>114.11591150442496</c:v>
                </c:pt>
                <c:pt idx="2">
                  <c:v>884.65688495575364</c:v>
                </c:pt>
                <c:pt idx="3" formatCode="General">
                  <c:v>1038.0755575221256</c:v>
                </c:pt>
                <c:pt idx="4" formatCode="General">
                  <c:v>254.47685753266165</c:v>
                </c:pt>
              </c:numCache>
            </c:numRef>
          </c:val>
          <c:extLst>
            <c:ext xmlns:c16="http://schemas.microsoft.com/office/drawing/2014/chart" uri="{C3380CC4-5D6E-409C-BE32-E72D297353CC}">
              <c16:uniqueId val="{00000000-05AA-47BF-9925-CEDDD751A0E0}"/>
            </c:ext>
          </c:extLst>
        </c:ser>
        <c:dLbls>
          <c:showLegendKey val="0"/>
          <c:showVal val="0"/>
          <c:showCatName val="0"/>
          <c:showSerName val="0"/>
          <c:showPercent val="0"/>
          <c:showBubbleSize val="0"/>
        </c:dLbls>
        <c:gapWidth val="219"/>
        <c:overlap val="-27"/>
        <c:axId val="1531735983"/>
        <c:axId val="1531720175"/>
      </c:barChart>
      <c:lineChart>
        <c:grouping val="standard"/>
        <c:varyColors val="0"/>
        <c:ser>
          <c:idx val="1"/>
          <c:order val="1"/>
          <c:tx>
            <c:strRef>
              <c:f>'Results and analysis in pap'!$BH$79</c:f>
              <c:strCache>
                <c:ptCount val="1"/>
                <c:pt idx="0">
                  <c:v>Perm</c:v>
                </c:pt>
              </c:strCache>
            </c:strRef>
          </c:tx>
          <c:spPr>
            <a:ln w="28575" cap="rnd">
              <a:solidFill>
                <a:schemeClr val="accent2"/>
              </a:solidFill>
              <a:round/>
            </a:ln>
            <a:effectLst/>
          </c:spPr>
          <c:marker>
            <c:symbol val="none"/>
          </c:marker>
          <c:cat>
            <c:strRef>
              <c:f>'Results and analysis in pap'!$BI$77:$BM$77</c:f>
              <c:strCache>
                <c:ptCount val="5"/>
                <c:pt idx="0">
                  <c:v>2C All</c:v>
                </c:pt>
                <c:pt idx="1">
                  <c:v>2D All</c:v>
                </c:pt>
                <c:pt idx="2">
                  <c:v>3B All</c:v>
                </c:pt>
                <c:pt idx="3">
                  <c:v>3C All</c:v>
                </c:pt>
                <c:pt idx="4">
                  <c:v>2020</c:v>
                </c:pt>
              </c:strCache>
            </c:strRef>
          </c:cat>
          <c:val>
            <c:numRef>
              <c:f>'Results and analysis in pap'!$BI$79:$BM$79</c:f>
              <c:numCache>
                <c:formatCode>0</c:formatCode>
                <c:ptCount val="5"/>
                <c:pt idx="0">
                  <c:v>0</c:v>
                </c:pt>
                <c:pt idx="1">
                  <c:v>0</c:v>
                </c:pt>
                <c:pt idx="2">
                  <c:v>0</c:v>
                </c:pt>
                <c:pt idx="3" formatCode="General">
                  <c:v>0</c:v>
                </c:pt>
                <c:pt idx="4" formatCode="General">
                  <c:v>0</c:v>
                </c:pt>
              </c:numCache>
            </c:numRef>
          </c:val>
          <c:smooth val="0"/>
          <c:extLst>
            <c:ext xmlns:c16="http://schemas.microsoft.com/office/drawing/2014/chart" uri="{C3380CC4-5D6E-409C-BE32-E72D297353CC}">
              <c16:uniqueId val="{00000001-05AA-47BF-9925-CEDDD751A0E0}"/>
            </c:ext>
          </c:extLst>
        </c:ser>
        <c:dLbls>
          <c:showLegendKey val="0"/>
          <c:showVal val="0"/>
          <c:showCatName val="0"/>
          <c:showSerName val="0"/>
          <c:showPercent val="0"/>
          <c:showBubbleSize val="0"/>
        </c:dLbls>
        <c:marker val="1"/>
        <c:smooth val="0"/>
        <c:axId val="1531740143"/>
        <c:axId val="1531739311"/>
      </c:lineChart>
      <c:catAx>
        <c:axId val="1531735983"/>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720175"/>
        <c:crosses val="autoZero"/>
        <c:auto val="1"/>
        <c:lblAlgn val="ctr"/>
        <c:lblOffset val="100"/>
        <c:noMultiLvlLbl val="0"/>
      </c:catAx>
      <c:valAx>
        <c:axId val="1531720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a:t>Potential Incidence</a:t>
                </a:r>
                <a:r>
                  <a:rPr lang="en-AU" sz="1200" baseline="0"/>
                  <a:t> of PICS</a:t>
                </a:r>
                <a:endParaRPr lang="en-AU" sz="12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735983"/>
        <c:crosses val="autoZero"/>
        <c:crossBetween val="between"/>
      </c:valAx>
      <c:valAx>
        <c:axId val="153173931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100"/>
                  <a:t>Potential indicence of Permanent disability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740143"/>
        <c:crosses val="max"/>
        <c:crossBetween val="between"/>
      </c:valAx>
      <c:catAx>
        <c:axId val="1531740143"/>
        <c:scaling>
          <c:orientation val="minMax"/>
        </c:scaling>
        <c:delete val="1"/>
        <c:axPos val="b"/>
        <c:numFmt formatCode="General" sourceLinked="1"/>
        <c:majorTickMark val="none"/>
        <c:minorTickMark val="none"/>
        <c:tickLblPos val="nextTo"/>
        <c:crossAx val="15317393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600" b="1" i="0" baseline="0">
                <a:effectLst/>
              </a:rPr>
              <a:t>Potential burden of Long COVID</a:t>
            </a:r>
            <a:endParaRPr lang="en-AU" sz="16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10329314685248E-2"/>
          <c:y val="0.10810826276253992"/>
          <c:w val="0.87994030711749749"/>
          <c:h val="0.7866393035475171"/>
        </c:manualLayout>
      </c:layout>
      <c:barChart>
        <c:barDir val="col"/>
        <c:grouping val="clustered"/>
        <c:varyColors val="0"/>
        <c:ser>
          <c:idx val="0"/>
          <c:order val="0"/>
          <c:tx>
            <c:v>ONS YLDs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and analysis in pap'!$CH$23:$CK$23</c:f>
              <c:strCache>
                <c:ptCount val="4"/>
                <c:pt idx="0">
                  <c:v>2C All</c:v>
                </c:pt>
                <c:pt idx="1">
                  <c:v>2D All</c:v>
                </c:pt>
                <c:pt idx="2">
                  <c:v>3B All</c:v>
                </c:pt>
                <c:pt idx="3">
                  <c:v>3C All</c:v>
                </c:pt>
              </c:strCache>
            </c:strRef>
          </c:cat>
          <c:val>
            <c:numRef>
              <c:f>'Results and analysis in pap'!$CH$10:$CK$10</c:f>
              <c:numCache>
                <c:formatCode>_-* #,##0_-;\-* #,##0_-;_-* "-"??_-;_-@_-</c:formatCode>
                <c:ptCount val="4"/>
                <c:pt idx="0">
                  <c:v>4665.3593684961197</c:v>
                </c:pt>
                <c:pt idx="1">
                  <c:v>2981.49290807743</c:v>
                </c:pt>
                <c:pt idx="2">
                  <c:v>17467.436406434401</c:v>
                </c:pt>
                <c:pt idx="3">
                  <c:v>18431.956628167402</c:v>
                </c:pt>
              </c:numCache>
            </c:numRef>
          </c:val>
          <c:extLst>
            <c:ext xmlns:c16="http://schemas.microsoft.com/office/drawing/2014/chart" uri="{C3380CC4-5D6E-409C-BE32-E72D297353CC}">
              <c16:uniqueId val="{00000000-DD12-46AA-801F-33725B9CDFA2}"/>
            </c:ext>
          </c:extLst>
        </c:ser>
        <c:ser>
          <c:idx val="1"/>
          <c:order val="1"/>
          <c:tx>
            <c:v>NSW YLDs</c:v>
          </c:tx>
          <c:spPr>
            <a:solidFill>
              <a:srgbClr val="990099"/>
            </a:solidFill>
            <a:ln>
              <a:solidFill>
                <a:srgbClr val="99009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and analysis in pap'!$CH$23:$CK$23</c:f>
              <c:strCache>
                <c:ptCount val="4"/>
                <c:pt idx="0">
                  <c:v>2C All</c:v>
                </c:pt>
                <c:pt idx="1">
                  <c:v>2D All</c:v>
                </c:pt>
                <c:pt idx="2">
                  <c:v>3B All</c:v>
                </c:pt>
                <c:pt idx="3">
                  <c:v>3C All</c:v>
                </c:pt>
              </c:strCache>
            </c:strRef>
          </c:cat>
          <c:val>
            <c:numRef>
              <c:f>'Results and analysis in pap'!$CH$26:$CK$26</c:f>
              <c:numCache>
                <c:formatCode>_-* #,##0_-;\-* #,##0_-;_-* "-"??_-;_-@_-</c:formatCode>
                <c:ptCount val="4"/>
                <c:pt idx="0">
                  <c:v>2969.0421731178499</c:v>
                </c:pt>
                <c:pt idx="1">
                  <c:v>1896.69708269433</c:v>
                </c:pt>
                <c:pt idx="2">
                  <c:v>11078.861523194901</c:v>
                </c:pt>
                <c:pt idx="3">
                  <c:v>11695.6758080989</c:v>
                </c:pt>
              </c:numCache>
            </c:numRef>
          </c:val>
          <c:extLst>
            <c:ext xmlns:c16="http://schemas.microsoft.com/office/drawing/2014/chart" uri="{C3380CC4-5D6E-409C-BE32-E72D297353CC}">
              <c16:uniqueId val="{00000003-DD12-46AA-801F-33725B9CDFA2}"/>
            </c:ext>
          </c:extLst>
        </c:ser>
        <c:ser>
          <c:idx val="2"/>
          <c:order val="2"/>
          <c:tx>
            <c:v>ONS DALYS</c:v>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and analysis in pap'!$CH$23:$CK$23</c:f>
              <c:strCache>
                <c:ptCount val="4"/>
                <c:pt idx="0">
                  <c:v>2C All</c:v>
                </c:pt>
                <c:pt idx="1">
                  <c:v>2D All</c:v>
                </c:pt>
                <c:pt idx="2">
                  <c:v>3B All</c:v>
                </c:pt>
                <c:pt idx="3">
                  <c:v>3C All</c:v>
                </c:pt>
              </c:strCache>
            </c:strRef>
          </c:cat>
          <c:val>
            <c:numRef>
              <c:f>'Results and analysis in pap'!$CH$18:$CK$18</c:f>
              <c:numCache>
                <c:formatCode>_-* #,##0_-;\-* #,##0_-;_-* "-"??_-;_-@_-</c:formatCode>
                <c:ptCount val="4"/>
                <c:pt idx="0">
                  <c:v>49046.026521362503</c:v>
                </c:pt>
                <c:pt idx="1">
                  <c:v>30704.739892479702</c:v>
                </c:pt>
                <c:pt idx="2">
                  <c:v>185173.52386072301</c:v>
                </c:pt>
                <c:pt idx="3">
                  <c:v>197534.43213102099</c:v>
                </c:pt>
              </c:numCache>
            </c:numRef>
          </c:val>
          <c:extLst>
            <c:ext xmlns:c16="http://schemas.microsoft.com/office/drawing/2014/chart" uri="{C3380CC4-5D6E-409C-BE32-E72D297353CC}">
              <c16:uniqueId val="{00000007-2235-4E71-A21A-C79BE611C1C1}"/>
            </c:ext>
          </c:extLst>
        </c:ser>
        <c:ser>
          <c:idx val="3"/>
          <c:order val="3"/>
          <c:tx>
            <c:v>NSW DALYS</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and analysis in pap'!$CH$23:$CK$23</c:f>
              <c:strCache>
                <c:ptCount val="4"/>
                <c:pt idx="0">
                  <c:v>2C All</c:v>
                </c:pt>
                <c:pt idx="1">
                  <c:v>2D All</c:v>
                </c:pt>
                <c:pt idx="2">
                  <c:v>3B All</c:v>
                </c:pt>
                <c:pt idx="3">
                  <c:v>3C All</c:v>
                </c:pt>
              </c:strCache>
            </c:strRef>
          </c:cat>
          <c:val>
            <c:numRef>
              <c:f>'Results and analysis in pap'!$CH$34:$CK$34</c:f>
              <c:numCache>
                <c:formatCode>_-* #,##0_-;\-* #,##0_-;_-* "-"??_-;_-@_-</c:formatCode>
                <c:ptCount val="4"/>
                <c:pt idx="0">
                  <c:v>47320.295149544101</c:v>
                </c:pt>
                <c:pt idx="1">
                  <c:v>29601.480568666899</c:v>
                </c:pt>
                <c:pt idx="2">
                  <c:v>178828.59533387201</c:v>
                </c:pt>
                <c:pt idx="3">
                  <c:v>190845.37004605899</c:v>
                </c:pt>
              </c:numCache>
            </c:numRef>
          </c:val>
          <c:extLst>
            <c:ext xmlns:c16="http://schemas.microsoft.com/office/drawing/2014/chart" uri="{C3380CC4-5D6E-409C-BE32-E72D297353CC}">
              <c16:uniqueId val="{00000008-2235-4E71-A21A-C79BE611C1C1}"/>
            </c:ext>
          </c:extLst>
        </c:ser>
        <c:dLbls>
          <c:showLegendKey val="0"/>
          <c:showVal val="0"/>
          <c:showCatName val="0"/>
          <c:showSerName val="0"/>
          <c:showPercent val="0"/>
          <c:showBubbleSize val="0"/>
        </c:dLbls>
        <c:gapWidth val="100"/>
        <c:overlap val="-30"/>
        <c:axId val="710796784"/>
        <c:axId val="710794288"/>
      </c:barChart>
      <c:catAx>
        <c:axId val="71079678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794288"/>
        <c:crosses val="autoZero"/>
        <c:auto val="1"/>
        <c:lblAlgn val="ctr"/>
        <c:lblOffset val="100"/>
        <c:noMultiLvlLbl val="0"/>
      </c:catAx>
      <c:valAx>
        <c:axId val="7107942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YLDs</a:t>
                </a:r>
                <a:r>
                  <a:rPr lang="en-AU" baseline="0"/>
                  <a:t> and DALYs</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796784"/>
        <c:crosses val="autoZero"/>
        <c:crossBetween val="between"/>
      </c:valAx>
      <c:spPr>
        <a:noFill/>
        <a:ln>
          <a:noFill/>
        </a:ln>
        <a:effectLst/>
      </c:spPr>
    </c:plotArea>
    <c:legend>
      <c:legendPos val="b"/>
      <c:layout>
        <c:manualLayout>
          <c:xMode val="edge"/>
          <c:yMode val="edge"/>
          <c:x val="0.40031773390750924"/>
          <c:y val="0.9418464552168222"/>
          <c:w val="0.29110053443876621"/>
          <c:h val="4.08783522160036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1"/>
              <a:t>Potential Long COVID cases for the coverage threshold of 80% (Med/high seeding) assuming baseline PHSM and partial TTIQ</a:t>
            </a:r>
          </a:p>
        </c:rich>
      </c:tx>
      <c:overlay val="0"/>
      <c:spPr>
        <a:noFill/>
        <a:ln>
          <a:noFill/>
        </a:ln>
        <a:effectLst/>
      </c:spPr>
    </c:title>
    <c:autoTitleDeleted val="0"/>
    <c:plotArea>
      <c:layout>
        <c:manualLayout>
          <c:layoutTarget val="inner"/>
          <c:xMode val="edge"/>
          <c:yMode val="edge"/>
          <c:x val="6.9960574439388634E-2"/>
          <c:y val="6.2419033196121458E-2"/>
          <c:w val="0.90970107654114696"/>
          <c:h val="0.86481791719667345"/>
        </c:manualLayout>
      </c:layout>
      <c:lineChart>
        <c:grouping val="standard"/>
        <c:varyColors val="0"/>
        <c:ser>
          <c:idx val="0"/>
          <c:order val="0"/>
          <c:tx>
            <c:strRef>
              <c:f>'Long COVID Analysis'!$AM$3</c:f>
              <c:strCache>
                <c:ptCount val="1"/>
                <c:pt idx="0">
                  <c:v> 3B= 80% and Med seeding baseline PHSMs and partial TTIQ_ONS </c:v>
                </c:pt>
              </c:strCache>
            </c:strRef>
          </c:tx>
          <c:marker>
            <c:symbol val="none"/>
          </c:marker>
          <c:dLbls>
            <c:dLbl>
              <c:idx val="0"/>
              <c:spPr>
                <a:solidFill>
                  <a:srgbClr val="EAEAEA"/>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A0-40C8-9636-D5C0E9EA67CA}"/>
                </c:ext>
              </c:extLst>
            </c:dLbl>
            <c:spPr>
              <a:solidFill>
                <a:srgbClr val="EAEAEA"/>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'Long COVID Analysis'!$O$7:$O$108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Analysis'!$AM$7:$AM$108</c:f>
              <c:numCache>
                <c:formatCode>_(* #,##0.00_);_(* \(#,##0.00\);_(* "-"??_);_(@_)</c:formatCode>
                <c:ptCount val="102"/>
                <c:pt idx="0">
                  <c:v>219048.20959426367</c:v>
                </c:pt>
                <c:pt idx="1">
                  <c:v>205995.25375376595</c:v>
                </c:pt>
                <c:pt idx="2">
                  <c:v>193726.57546009551</c:v>
                </c:pt>
                <c:pt idx="3">
                  <c:v>182194.11731171765</c:v>
                </c:pt>
                <c:pt idx="4">
                  <c:v>171352.91312940369</c:v>
                </c:pt>
                <c:pt idx="5">
                  <c:v>161160.86413551611</c:v>
                </c:pt>
                <c:pt idx="6">
                  <c:v>151578.53590943388</c:v>
                </c:pt>
                <c:pt idx="7">
                  <c:v>142568.9733393215</c:v>
                </c:pt>
                <c:pt idx="8">
                  <c:v>134097.53130995634</c:v>
                </c:pt>
                <c:pt idx="9">
                  <c:v>126131.71926553035</c:v>
                </c:pt>
                <c:pt idx="10">
                  <c:v>118641.05809697571</c:v>
                </c:pt>
                <c:pt idx="11">
                  <c:v>111596.948048001</c:v>
                </c:pt>
                <c:pt idx="12">
                  <c:v>104972.54652890108</c:v>
                </c:pt>
                <c:pt idx="13">
                  <c:v>98742.654884147705</c:v>
                </c:pt>
                <c:pt idx="14">
                  <c:v>92883.613287492364</c:v>
                </c:pt>
                <c:pt idx="15">
                  <c:v>87373.203043298257</c:v>
                </c:pt>
                <c:pt idx="16">
                  <c:v>82190.555659938924</c:v>
                </c:pt>
                <c:pt idx="17">
                  <c:v>77316.068134055095</c:v>
                </c:pt>
                <c:pt idx="18">
                  <c:v>72731.323946078657</c:v>
                </c:pt>
                <c:pt idx="19">
                  <c:v>68419.019319903513</c:v>
                </c:pt>
                <c:pt idx="20">
                  <c:v>64362.894344604632</c:v>
                </c:pt>
                <c:pt idx="21">
                  <c:v>60547.668595021845</c:v>
                </c:pt>
                <c:pt idx="22">
                  <c:v>56958.980921887276</c:v>
                </c:pt>
                <c:pt idx="23">
                  <c:v>53583.333111827669</c:v>
                </c:pt>
                <c:pt idx="24">
                  <c:v>50408.037143693946</c:v>
                </c:pt>
                <c:pt idx="25">
                  <c:v>47421.165790804196</c:v>
                </c:pt>
                <c:pt idx="26">
                  <c:v>44611.506339279957</c:v>
                </c:pt>
                <c:pt idx="27">
                  <c:v>41968.517211072307</c:v>
                </c:pt>
                <c:pt idx="28">
                  <c:v>39482.287296816045</c:v>
                </c:pt>
                <c:pt idx="29">
                  <c:v>37143.497818565389</c:v>
                </c:pt>
                <c:pt idx="30">
                  <c:v>34943.38655596233</c:v>
                </c:pt>
                <c:pt idx="31">
                  <c:v>32873.714281643763</c:v>
                </c:pt>
                <c:pt idx="32">
                  <c:v>30926.733262854526</c:v>
                </c:pt>
                <c:pt idx="33">
                  <c:v>29095.157696424478</c:v>
                </c:pt>
                <c:pt idx="34">
                  <c:v>27372.135953598816</c:v>
                </c:pt>
                <c:pt idx="35">
                  <c:v>25751.224519771735</c:v>
                </c:pt>
                <c:pt idx="36">
                  <c:v>24226.363522045322</c:v>
                </c:pt>
                <c:pt idx="37">
                  <c:v>22791.853744788739</c:v>
                </c:pt>
                <c:pt idx="38">
                  <c:v>21442.335040063634</c:v>
                </c:pt>
                <c:pt idx="39">
                  <c:v>20172.766045968583</c:v>
                </c:pt>
                <c:pt idx="40">
                  <c:v>18978.405131680309</c:v>
                </c:pt>
                <c:pt idx="41">
                  <c:v>17854.79249327596</c:v>
                </c:pt>
                <c:pt idx="42">
                  <c:v>16797.733329345043</c:v>
                </c:pt>
                <c:pt idx="43">
                  <c:v>15803.282029973117</c:v>
                </c:pt>
                <c:pt idx="44">
                  <c:v>14867.727316933222</c:v>
                </c:pt>
                <c:pt idx="45">
                  <c:v>13987.578276879136</c:v>
                </c:pt>
                <c:pt idx="46">
                  <c:v>13159.551233021404</c:v>
                </c:pt>
                <c:pt idx="47">
                  <c:v>12380.557404205061</c:v>
                </c:pt>
                <c:pt idx="48">
                  <c:v>11647.691303513084</c:v>
                </c:pt>
                <c:pt idx="49">
                  <c:v>10958.219831513132</c:v>
                </c:pt>
                <c:pt idx="50">
                  <c:v>10309.572022059663</c:v>
                </c:pt>
                <c:pt idx="51">
                  <c:v>9699.3294011758298</c:v>
                </c:pt>
                <c:pt idx="52">
                  <c:v>9125.2169219806747</c:v>
                </c:pt>
                <c:pt idx="53">
                  <c:v>8585.0944409123113</c:v>
                </c:pt>
                <c:pt idx="54">
                  <c:v>8076.9487026335883</c:v>
                </c:pt>
                <c:pt idx="55">
                  <c:v>7598.8858030085466</c:v>
                </c:pt>
                <c:pt idx="56">
                  <c:v>7149.1241014104708</c:v>
                </c:pt>
                <c:pt idx="57">
                  <c:v>6725.9875553779584</c:v>
                </c:pt>
                <c:pt idx="58">
                  <c:v>6327.8994522790872</c:v>
                </c:pt>
                <c:pt idx="59">
                  <c:v>5953.3765141853628</c:v>
                </c:pt>
                <c:pt idx="60">
                  <c:v>5601.023353601895</c:v>
                </c:pt>
                <c:pt idx="61">
                  <c:v>5269.5272590550994</c:v>
                </c:pt>
                <c:pt idx="62">
                  <c:v>4957.6532908100562</c:v>
                </c:pt>
                <c:pt idx="63">
                  <c:v>4664.2396681818664</c:v>
                </c:pt>
                <c:pt idx="64">
                  <c:v>4388.1934310239712</c:v>
                </c:pt>
                <c:pt idx="65">
                  <c:v>4128.486359026354</c:v>
                </c:pt>
                <c:pt idx="66">
                  <c:v>3884.1511334416778</c:v>
                </c:pt>
                <c:pt idx="67">
                  <c:v>3654.2777267827541</c:v>
                </c:pt>
                <c:pt idx="68">
                  <c:v>3438.0100069032437</c:v>
                </c:pt>
                <c:pt idx="69">
                  <c:v>3234.5425426886904</c:v>
                </c:pt>
                <c:pt idx="70">
                  <c:v>3043.1175993518327</c:v>
                </c:pt>
                <c:pt idx="71">
                  <c:v>2863.0223120444061</c:v>
                </c:pt>
                <c:pt idx="72">
                  <c:v>2693.5860271745346</c:v>
                </c:pt>
                <c:pt idx="73">
                  <c:v>2534.1778014530319</c:v>
                </c:pt>
                <c:pt idx="74">
                  <c:v>2384.2040492885317</c:v>
                </c:pt>
                <c:pt idx="75">
                  <c:v>2243.1063297120259</c:v>
                </c:pt>
                <c:pt idx="76">
                  <c:v>2110.3592645379554</c:v>
                </c:pt>
                <c:pt idx="77">
                  <c:v>1985.4685799638733</c:v>
                </c:pt>
                <c:pt idx="78">
                  <c:v>1867.9692642758175</c:v>
                </c:pt>
                <c:pt idx="79">
                  <c:v>1757.4238347640573</c:v>
                </c:pt>
                <c:pt idx="80">
                  <c:v>1653.4207073643827</c:v>
                </c:pt>
                <c:pt idx="81">
                  <c:v>1555.5726629267351</c:v>
                </c:pt>
                <c:pt idx="82">
                  <c:v>1463.5154043757659</c:v>
                </c:pt>
                <c:pt idx="83">
                  <c:v>1376.9061993698865</c:v>
                </c:pt>
                <c:pt idx="84">
                  <c:v>1295.4226033853597</c:v>
                </c:pt>
                <c:pt idx="85">
                  <c:v>1218.7612584549495</c:v>
                </c:pt>
                <c:pt idx="86">
                  <c:v>1146.6367630730599</c:v>
                </c:pt>
                <c:pt idx="87">
                  <c:v>1078.7806090472739</c:v>
                </c:pt>
                <c:pt idx="88">
                  <c:v>1014.9401813259119</c:v>
                </c:pt>
                <c:pt idx="89">
                  <c:v>954.87781706831493</c:v>
                </c:pt>
                <c:pt idx="90">
                  <c:v>898.36992044485896</c:v>
                </c:pt>
                <c:pt idx="91">
                  <c:v>845.20612986395383</c:v>
                </c:pt>
                <c:pt idx="92">
                  <c:v>795.18853451799794</c:v>
                </c:pt>
                <c:pt idx="93">
                  <c:v>748.13093732564698</c:v>
                </c:pt>
                <c:pt idx="94">
                  <c:v>703.85816152059056</c:v>
                </c:pt>
                <c:pt idx="95">
                  <c:v>662.20539830099824</c:v>
                </c:pt>
                <c:pt idx="96">
                  <c:v>623.01759310622015</c:v>
                </c:pt>
                <c:pt idx="97">
                  <c:v>586.1488682325753</c:v>
                </c:pt>
                <c:pt idx="98">
                  <c:v>551.46197963516556</c:v>
                </c:pt>
                <c:pt idx="99">
                  <c:v>518.82780589067761</c:v>
                </c:pt>
                <c:pt idx="100">
                  <c:v>488.12486741629027</c:v>
                </c:pt>
                <c:pt idx="101">
                  <c:v>459.23887415213204</c:v>
                </c:pt>
              </c:numCache>
            </c:numRef>
          </c:val>
          <c:smooth val="0"/>
          <c:extLst>
            <c:ext xmlns:c16="http://schemas.microsoft.com/office/drawing/2014/chart" uri="{C3380CC4-5D6E-409C-BE32-E72D297353CC}">
              <c16:uniqueId val="{0000001F-0DAD-4655-B52F-BC2F4DB6EAFE}"/>
            </c:ext>
          </c:extLst>
        </c:ser>
        <c:ser>
          <c:idx val="6"/>
          <c:order val="1"/>
          <c:tx>
            <c:strRef>
              <c:f>'Long COVID Analysis'!$AP$3</c:f>
              <c:strCache>
                <c:ptCount val="1"/>
                <c:pt idx="0">
                  <c:v> 3B= 80% and Med seeding baseline PHSMs and partial TTIQ_NSW </c:v>
                </c:pt>
              </c:strCache>
            </c:strRef>
          </c:tx>
          <c:spPr>
            <a:ln>
              <a:prstDash val="lgDashDotDot"/>
            </a:ln>
          </c:spPr>
          <c:marker>
            <c:symbol val="none"/>
          </c:marker>
          <c:dLbls>
            <c:dLbl>
              <c:idx val="0"/>
              <c:spPr>
                <a:solidFill>
                  <a:srgbClr val="EAEAEA"/>
                </a:solid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DAD-4655-B52F-BC2F4DB6EAFE}"/>
                </c:ext>
              </c:extLst>
            </c:dLbl>
            <c:spPr>
              <a:solidFill>
                <a:srgbClr val="EAEAEA"/>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'Long COVID Analysis'!$O$7:$O$108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Analysis'!$AP$7:$AP$108</c:f>
              <c:numCache>
                <c:formatCode>_(* #,##0.00_);_(* \(#,##0.00\);_(* "-"??_);_(@_)</c:formatCode>
                <c:ptCount val="102"/>
                <c:pt idx="0">
                  <c:v>284750.64132367627</c:v>
                </c:pt>
                <c:pt idx="1">
                  <c:v>239362.23724497692</c:v>
                </c:pt>
                <c:pt idx="2">
                  <c:v>201277.3979749952</c:v>
                </c:pt>
                <c:pt idx="3">
                  <c:v>169295.79645353786</c:v>
                </c:pt>
                <c:pt idx="4">
                  <c:v>142424.07485593023</c:v>
                </c:pt>
                <c:pt idx="5">
                  <c:v>119836.20217421661</c:v>
                </c:pt>
                <c:pt idx="6">
                  <c:v>100843.09191809662</c:v>
                </c:pt>
                <c:pt idx="7">
                  <c:v>84868.625153855028</c:v>
                </c:pt>
                <c:pt idx="8">
                  <c:v>71430.366813847344</c:v>
                </c:pt>
                <c:pt idx="9">
                  <c:v>60123.860231456558</c:v>
                </c:pt>
                <c:pt idx="10">
                  <c:v>50609.72556933578</c:v>
                </c:pt>
                <c:pt idx="11">
                  <c:v>42602.997593694236</c:v>
                </c:pt>
                <c:pt idx="12">
                  <c:v>35864.276005568579</c:v>
                </c:pt>
                <c:pt idx="13">
                  <c:v>30192.356951704685</c:v>
                </c:pt>
                <c:pt idx="14">
                  <c:v>25418.083324751304</c:v>
                </c:pt>
                <c:pt idx="15">
                  <c:v>21399.203067745839</c:v>
                </c:pt>
                <c:pt idx="16">
                  <c:v>18016.064334590988</c:v>
                </c:pt>
                <c:pt idx="17">
                  <c:v>15168.007427921084</c:v>
                </c:pt>
                <c:pt idx="18">
                  <c:v>12770.338172789696</c:v>
                </c:pt>
                <c:pt idx="19">
                  <c:v>10751.787316346325</c:v>
                </c:pt>
                <c:pt idx="20">
                  <c:v>9052.3767515878008</c:v>
                </c:pt>
                <c:pt idx="21">
                  <c:v>7621.6266367651378</c:v>
                </c:pt>
                <c:pt idx="22">
                  <c:v>6417.0484123410088</c:v>
                </c:pt>
                <c:pt idx="23">
                  <c:v>5402.8777569873682</c:v>
                </c:pt>
                <c:pt idx="24">
                  <c:v>4549.0090254324232</c:v>
                </c:pt>
                <c:pt idx="25">
                  <c:v>3830.098952545974</c:v>
                </c:pt>
                <c:pt idx="26">
                  <c:v>3224.8126126202187</c:v>
                </c:pt>
                <c:pt idx="27">
                  <c:v>2715.188970158682</c:v>
                </c:pt>
                <c:pt idx="28">
                  <c:v>2286.1069948900222</c:v>
                </c:pt>
                <c:pt idx="29">
                  <c:v>1924.8363589024159</c:v>
                </c:pt>
                <c:pt idx="30">
                  <c:v>1620.6592862341597</c:v>
                </c:pt>
                <c:pt idx="31">
                  <c:v>1364.5522663215374</c:v>
                </c:pt>
                <c:pt idx="32">
                  <c:v>1148.9181398160451</c:v>
                </c:pt>
                <c:pt idx="33">
                  <c:v>967.36057448123881</c:v>
                </c:pt>
                <c:pt idx="34">
                  <c:v>814.49421682885963</c:v>
                </c:pt>
                <c:pt idx="35">
                  <c:v>685.78487080273089</c:v>
                </c:pt>
                <c:pt idx="36">
                  <c:v>577.41495070561427</c:v>
                </c:pt>
                <c:pt idx="37">
                  <c:v>486.17020892036788</c:v>
                </c:pt>
                <c:pt idx="38">
                  <c:v>409.34437260802366</c:v>
                </c:pt>
                <c:pt idx="39">
                  <c:v>344.658856591578</c:v>
                </c:pt>
                <c:pt idx="40">
                  <c:v>290.19516809091436</c:v>
                </c:pt>
                <c:pt idx="41">
                  <c:v>244.33799632867317</c:v>
                </c:pt>
                <c:pt idx="42">
                  <c:v>205.7272975804452</c:v>
                </c:pt>
                <c:pt idx="43">
                  <c:v>173.21795349740634</c:v>
                </c:pt>
                <c:pt idx="44">
                  <c:v>145.84580546763607</c:v>
                </c:pt>
                <c:pt idx="45">
                  <c:v>122.79905711585192</c:v>
                </c:pt>
                <c:pt idx="46">
                  <c:v>103.3941964132562</c:v>
                </c:pt>
                <c:pt idx="47">
                  <c:v>87.055723027325982</c:v>
                </c:pt>
                <c:pt idx="48">
                  <c:v>73.299079479024684</c:v>
                </c:pt>
                <c:pt idx="49">
                  <c:v>61.716279749378273</c:v>
                </c:pt>
                <c:pt idx="50">
                  <c:v>51.963809019580623</c:v>
                </c:pt>
                <c:pt idx="51">
                  <c:v>43.752435613061628</c:v>
                </c:pt>
                <c:pt idx="52">
                  <c:v>36.83863294030553</c:v>
                </c:pt>
                <c:pt idx="53">
                  <c:v>31.017357009762769</c:v>
                </c:pt>
                <c:pt idx="54">
                  <c:v>26.115965281269666</c:v>
                </c:pt>
                <c:pt idx="55">
                  <c:v>21.989096494932685</c:v>
                </c:pt>
                <c:pt idx="56">
                  <c:v>18.514359613127361</c:v>
                </c:pt>
                <c:pt idx="57">
                  <c:v>15.58870401316776</c:v>
                </c:pt>
                <c:pt idx="58">
                  <c:v>13.125363275267395</c:v>
                </c:pt>
                <c:pt idx="59">
                  <c:v>11.05128192219556</c:v>
                </c:pt>
                <c:pt idx="60">
                  <c:v>9.3049487928709631</c:v>
                </c:pt>
                <c:pt idx="61">
                  <c:v>7.8345727915227217</c:v>
                </c:pt>
                <c:pt idx="62">
                  <c:v>6.596546908832301</c:v>
                </c:pt>
                <c:pt idx="63">
                  <c:v>5.5541549615604806</c:v>
                </c:pt>
                <c:pt idx="64">
                  <c:v>4.6764826954877456</c:v>
                </c:pt>
                <c:pt idx="65">
                  <c:v>3.9375009576382265</c:v>
                </c:pt>
                <c:pt idx="66">
                  <c:v>3.3152937470484369</c:v>
                </c:pt>
                <c:pt idx="67">
                  <c:v>2.791408249933689</c:v>
                </c:pt>
                <c:pt idx="68">
                  <c:v>2.3503075833060891</c:v>
                </c:pt>
                <c:pt idx="69">
                  <c:v>1.9789100165676263</c:v>
                </c:pt>
                <c:pt idx="70">
                  <c:v>1.6662010059842673</c:v>
                </c:pt>
                <c:pt idx="71">
                  <c:v>1.4029065357514425</c:v>
                </c:pt>
                <c:pt idx="72">
                  <c:v>1.1812180781886719</c:v>
                </c:pt>
                <c:pt idx="73">
                  <c:v>0.99456101599009283</c:v>
                </c:pt>
                <c:pt idx="74">
                  <c:v>0.83739965848201037</c:v>
                </c:pt>
                <c:pt idx="75">
                  <c:v>0.70507306963620298</c:v>
                </c:pt>
                <c:pt idx="76">
                  <c:v>0.59365683848468409</c:v>
                </c:pt>
                <c:pt idx="77">
                  <c:v>0.49984669279391331</c:v>
                </c:pt>
                <c:pt idx="78">
                  <c:v>0.42086050423093435</c:v>
                </c:pt>
                <c:pt idx="79">
                  <c:v>0.35435577876907259</c:v>
                </c:pt>
                <c:pt idx="80">
                  <c:v>0.29836018517957791</c:v>
                </c:pt>
                <c:pt idx="81">
                  <c:v>0.25121306171099178</c:v>
                </c:pt>
                <c:pt idx="82">
                  <c:v>0.21151616576601387</c:v>
                </c:pt>
                <c:pt idx="83">
                  <c:v>0.17809220622039748</c:v>
                </c:pt>
                <c:pt idx="84">
                  <c:v>0.14994992842884525</c:v>
                </c:pt>
                <c:pt idx="85">
                  <c:v>0.12625471666568489</c:v>
                </c:pt>
                <c:pt idx="86">
                  <c:v>0.10630384190335589</c:v>
                </c:pt>
                <c:pt idx="87">
                  <c:v>8.9505620864657909E-2</c:v>
                </c:pt>
                <c:pt idx="88">
                  <c:v>7.5361868630646103E-2</c:v>
                </c:pt>
                <c:pt idx="89">
                  <c:v>6.3453123808945022E-2</c:v>
                </c:pt>
                <c:pt idx="90">
                  <c:v>5.3426208711068492E-2</c:v>
                </c:pt>
                <c:pt idx="91">
                  <c:v>4.4983755029995895E-2</c:v>
                </c:pt>
                <c:pt idx="92">
                  <c:v>3.7875384863231221E-2</c:v>
                </c:pt>
                <c:pt idx="93">
                  <c:v>3.1890285220912432E-2</c:v>
                </c:pt>
                <c:pt idx="94">
                  <c:v>2.6850955974082359E-2</c:v>
                </c:pt>
                <c:pt idx="95">
                  <c:v>2.2607945709226397E-2</c:v>
                </c:pt>
                <c:pt idx="96">
                  <c:v>1.9035419423936214E-2</c:v>
                </c:pt>
                <c:pt idx="97">
                  <c:v>1.6027426719514529E-2</c:v>
                </c:pt>
                <c:pt idx="98">
                  <c:v>1.3494759486473159E-2</c:v>
                </c:pt>
                <c:pt idx="99">
                  <c:v>1.1362306432356263E-2</c:v>
                </c:pt>
                <c:pt idx="100">
                  <c:v>9.5668253742087726E-3</c:v>
                </c:pt>
                <c:pt idx="101">
                  <c:v>8.0550677184175676E-3</c:v>
                </c:pt>
              </c:numCache>
            </c:numRef>
          </c:val>
          <c:smooth val="0"/>
          <c:extLst>
            <c:ext xmlns:c16="http://schemas.microsoft.com/office/drawing/2014/chart" uri="{C3380CC4-5D6E-409C-BE32-E72D297353CC}">
              <c16:uniqueId val="{00000021-0DAD-4655-B52F-BC2F4DB6EAFE}"/>
            </c:ext>
          </c:extLst>
        </c:ser>
        <c:ser>
          <c:idx val="3"/>
          <c:order val="2"/>
          <c:tx>
            <c:strRef>
              <c:f>'Long COVID Analysis'!$AM$3</c:f>
              <c:strCache>
                <c:ptCount val="1"/>
                <c:pt idx="0">
                  <c:v> 3B= 80% and Med seeding baseline PHSMs and partial TTIQ_ONS </c:v>
                </c:pt>
              </c:strCache>
            </c:strRef>
          </c:tx>
          <c:spPr>
            <a:ln w="28575" cap="rnd">
              <a:solidFill>
                <a:srgbClr val="7030A0"/>
              </a:solidFill>
              <a:round/>
            </a:ln>
            <a:effectLst/>
          </c:spPr>
          <c:marker>
            <c:symbol val="none"/>
          </c:marker>
          <c:cat>
            <c:numRef>
              <c:f>'Long COVID Analysis'!$O$7:$O$108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Analysis'!$AM$7:$AM$108</c:f>
              <c:numCache>
                <c:formatCode>_(* #,##0.00_);_(* \(#,##0.00\);_(* "-"??_);_(@_)</c:formatCode>
                <c:ptCount val="102"/>
                <c:pt idx="0">
                  <c:v>219048.20959426367</c:v>
                </c:pt>
                <c:pt idx="1">
                  <c:v>205995.25375376595</c:v>
                </c:pt>
                <c:pt idx="2">
                  <c:v>193726.57546009551</c:v>
                </c:pt>
                <c:pt idx="3">
                  <c:v>182194.11731171765</c:v>
                </c:pt>
                <c:pt idx="4">
                  <c:v>171352.91312940369</c:v>
                </c:pt>
                <c:pt idx="5">
                  <c:v>161160.86413551611</c:v>
                </c:pt>
                <c:pt idx="6">
                  <c:v>151578.53590943388</c:v>
                </c:pt>
                <c:pt idx="7">
                  <c:v>142568.9733393215</c:v>
                </c:pt>
                <c:pt idx="8">
                  <c:v>134097.53130995634</c:v>
                </c:pt>
                <c:pt idx="9">
                  <c:v>126131.71926553035</c:v>
                </c:pt>
                <c:pt idx="10">
                  <c:v>118641.05809697571</c:v>
                </c:pt>
                <c:pt idx="11">
                  <c:v>111596.948048001</c:v>
                </c:pt>
                <c:pt idx="12">
                  <c:v>104972.54652890108</c:v>
                </c:pt>
                <c:pt idx="13">
                  <c:v>98742.654884147705</c:v>
                </c:pt>
                <c:pt idx="14">
                  <c:v>92883.613287492364</c:v>
                </c:pt>
                <c:pt idx="15">
                  <c:v>87373.203043298257</c:v>
                </c:pt>
                <c:pt idx="16">
                  <c:v>82190.555659938924</c:v>
                </c:pt>
                <c:pt idx="17">
                  <c:v>77316.068134055095</c:v>
                </c:pt>
                <c:pt idx="18">
                  <c:v>72731.323946078657</c:v>
                </c:pt>
                <c:pt idx="19">
                  <c:v>68419.019319903513</c:v>
                </c:pt>
                <c:pt idx="20">
                  <c:v>64362.894344604632</c:v>
                </c:pt>
                <c:pt idx="21">
                  <c:v>60547.668595021845</c:v>
                </c:pt>
                <c:pt idx="22">
                  <c:v>56958.980921887276</c:v>
                </c:pt>
                <c:pt idx="23">
                  <c:v>53583.333111827669</c:v>
                </c:pt>
                <c:pt idx="24">
                  <c:v>50408.037143693946</c:v>
                </c:pt>
                <c:pt idx="25">
                  <c:v>47421.165790804196</c:v>
                </c:pt>
                <c:pt idx="26">
                  <c:v>44611.506339279957</c:v>
                </c:pt>
                <c:pt idx="27">
                  <c:v>41968.517211072307</c:v>
                </c:pt>
                <c:pt idx="28">
                  <c:v>39482.287296816045</c:v>
                </c:pt>
                <c:pt idx="29">
                  <c:v>37143.497818565389</c:v>
                </c:pt>
                <c:pt idx="30">
                  <c:v>34943.38655596233</c:v>
                </c:pt>
                <c:pt idx="31">
                  <c:v>32873.714281643763</c:v>
                </c:pt>
                <c:pt idx="32">
                  <c:v>30926.733262854526</c:v>
                </c:pt>
                <c:pt idx="33">
                  <c:v>29095.157696424478</c:v>
                </c:pt>
                <c:pt idx="34">
                  <c:v>27372.135953598816</c:v>
                </c:pt>
                <c:pt idx="35">
                  <c:v>25751.224519771735</c:v>
                </c:pt>
                <c:pt idx="36">
                  <c:v>24226.363522045322</c:v>
                </c:pt>
                <c:pt idx="37">
                  <c:v>22791.853744788739</c:v>
                </c:pt>
                <c:pt idx="38">
                  <c:v>21442.335040063634</c:v>
                </c:pt>
                <c:pt idx="39">
                  <c:v>20172.766045968583</c:v>
                </c:pt>
                <c:pt idx="40">
                  <c:v>18978.405131680309</c:v>
                </c:pt>
                <c:pt idx="41">
                  <c:v>17854.79249327596</c:v>
                </c:pt>
                <c:pt idx="42">
                  <c:v>16797.733329345043</c:v>
                </c:pt>
                <c:pt idx="43">
                  <c:v>15803.282029973117</c:v>
                </c:pt>
                <c:pt idx="44">
                  <c:v>14867.727316933222</c:v>
                </c:pt>
                <c:pt idx="45">
                  <c:v>13987.578276879136</c:v>
                </c:pt>
                <c:pt idx="46">
                  <c:v>13159.551233021404</c:v>
                </c:pt>
                <c:pt idx="47">
                  <c:v>12380.557404205061</c:v>
                </c:pt>
                <c:pt idx="48">
                  <c:v>11647.691303513084</c:v>
                </c:pt>
                <c:pt idx="49">
                  <c:v>10958.219831513132</c:v>
                </c:pt>
                <c:pt idx="50">
                  <c:v>10309.572022059663</c:v>
                </c:pt>
                <c:pt idx="51">
                  <c:v>9699.3294011758298</c:v>
                </c:pt>
                <c:pt idx="52">
                  <c:v>9125.2169219806747</c:v>
                </c:pt>
                <c:pt idx="53">
                  <c:v>8585.0944409123113</c:v>
                </c:pt>
                <c:pt idx="54">
                  <c:v>8076.9487026335883</c:v>
                </c:pt>
                <c:pt idx="55">
                  <c:v>7598.8858030085466</c:v>
                </c:pt>
                <c:pt idx="56">
                  <c:v>7149.1241014104708</c:v>
                </c:pt>
                <c:pt idx="57">
                  <c:v>6725.9875553779584</c:v>
                </c:pt>
                <c:pt idx="58">
                  <c:v>6327.8994522790872</c:v>
                </c:pt>
                <c:pt idx="59">
                  <c:v>5953.3765141853628</c:v>
                </c:pt>
                <c:pt idx="60">
                  <c:v>5601.023353601895</c:v>
                </c:pt>
                <c:pt idx="61">
                  <c:v>5269.5272590550994</c:v>
                </c:pt>
                <c:pt idx="62">
                  <c:v>4957.6532908100562</c:v>
                </c:pt>
                <c:pt idx="63">
                  <c:v>4664.2396681818664</c:v>
                </c:pt>
                <c:pt idx="64">
                  <c:v>4388.1934310239712</c:v>
                </c:pt>
                <c:pt idx="65">
                  <c:v>4128.486359026354</c:v>
                </c:pt>
                <c:pt idx="66">
                  <c:v>3884.1511334416778</c:v>
                </c:pt>
                <c:pt idx="67">
                  <c:v>3654.2777267827541</c:v>
                </c:pt>
                <c:pt idx="68">
                  <c:v>3438.0100069032437</c:v>
                </c:pt>
                <c:pt idx="69">
                  <c:v>3234.5425426886904</c:v>
                </c:pt>
                <c:pt idx="70">
                  <c:v>3043.1175993518327</c:v>
                </c:pt>
                <c:pt idx="71">
                  <c:v>2863.0223120444061</c:v>
                </c:pt>
                <c:pt idx="72">
                  <c:v>2693.5860271745346</c:v>
                </c:pt>
                <c:pt idx="73">
                  <c:v>2534.1778014530319</c:v>
                </c:pt>
                <c:pt idx="74">
                  <c:v>2384.2040492885317</c:v>
                </c:pt>
                <c:pt idx="75">
                  <c:v>2243.1063297120259</c:v>
                </c:pt>
                <c:pt idx="76">
                  <c:v>2110.3592645379554</c:v>
                </c:pt>
                <c:pt idx="77">
                  <c:v>1985.4685799638733</c:v>
                </c:pt>
                <c:pt idx="78">
                  <c:v>1867.9692642758175</c:v>
                </c:pt>
                <c:pt idx="79">
                  <c:v>1757.4238347640573</c:v>
                </c:pt>
                <c:pt idx="80">
                  <c:v>1653.4207073643827</c:v>
                </c:pt>
                <c:pt idx="81">
                  <c:v>1555.5726629267351</c:v>
                </c:pt>
                <c:pt idx="82">
                  <c:v>1463.5154043757659</c:v>
                </c:pt>
                <c:pt idx="83">
                  <c:v>1376.9061993698865</c:v>
                </c:pt>
                <c:pt idx="84">
                  <c:v>1295.4226033853597</c:v>
                </c:pt>
                <c:pt idx="85">
                  <c:v>1218.7612584549495</c:v>
                </c:pt>
                <c:pt idx="86">
                  <c:v>1146.6367630730599</c:v>
                </c:pt>
                <c:pt idx="87">
                  <c:v>1078.7806090472739</c:v>
                </c:pt>
                <c:pt idx="88">
                  <c:v>1014.9401813259119</c:v>
                </c:pt>
                <c:pt idx="89">
                  <c:v>954.87781706831493</c:v>
                </c:pt>
                <c:pt idx="90">
                  <c:v>898.36992044485896</c:v>
                </c:pt>
                <c:pt idx="91">
                  <c:v>845.20612986395383</c:v>
                </c:pt>
                <c:pt idx="92">
                  <c:v>795.18853451799794</c:v>
                </c:pt>
                <c:pt idx="93">
                  <c:v>748.13093732564698</c:v>
                </c:pt>
                <c:pt idx="94">
                  <c:v>703.85816152059056</c:v>
                </c:pt>
                <c:pt idx="95">
                  <c:v>662.20539830099824</c:v>
                </c:pt>
                <c:pt idx="96">
                  <c:v>623.01759310622015</c:v>
                </c:pt>
                <c:pt idx="97">
                  <c:v>586.1488682325753</c:v>
                </c:pt>
                <c:pt idx="98">
                  <c:v>551.46197963516556</c:v>
                </c:pt>
                <c:pt idx="99">
                  <c:v>518.82780589067761</c:v>
                </c:pt>
                <c:pt idx="100">
                  <c:v>488.12486741629027</c:v>
                </c:pt>
                <c:pt idx="101">
                  <c:v>459.23887415213204</c:v>
                </c:pt>
              </c:numCache>
            </c:numRef>
          </c:val>
          <c:smooth val="0"/>
          <c:extLst>
            <c:ext xmlns:c16="http://schemas.microsoft.com/office/drawing/2014/chart" uri="{C3380CC4-5D6E-409C-BE32-E72D297353CC}">
              <c16:uniqueId val="{0000001B-0DAD-4655-B52F-BC2F4DB6EAFE}"/>
            </c:ext>
          </c:extLst>
        </c:ser>
        <c:ser>
          <c:idx val="1"/>
          <c:order val="3"/>
          <c:tx>
            <c:strRef>
              <c:f>'Long COVID Analysis'!$AT$3</c:f>
              <c:strCache>
                <c:ptCount val="1"/>
                <c:pt idx="0">
                  <c:v> 3C=80% and High seeding baseline PHSMs and partial TTIQ_ONS </c:v>
                </c:pt>
              </c:strCache>
            </c:strRef>
          </c:tx>
          <c:spPr>
            <a:ln w="28575">
              <a:solidFill>
                <a:srgbClr val="C00000"/>
              </a:solidFill>
            </a:ln>
          </c:spPr>
          <c:marker>
            <c:symbol val="none"/>
          </c:marker>
          <c:dLbls>
            <c:dLbl>
              <c:idx val="0"/>
              <c:spPr>
                <a:solidFill>
                  <a:srgbClr val="EAEAEA"/>
                </a:solid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A2-4EC1-8A9D-A2DFC8A15DA1}"/>
                </c:ext>
              </c:extLst>
            </c:dLbl>
            <c:spPr>
              <a:solidFill>
                <a:srgbClr val="EAEAEA"/>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'Long COVID Analysis'!$O$7:$O$108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Analysis'!$AT$7:$AT$108</c:f>
              <c:numCache>
                <c:formatCode>_(* #,##0.00_);_(* \(#,##0.00\);_(* "-"??_);_(@_)</c:formatCode>
                <c:ptCount val="102"/>
                <c:pt idx="0">
                  <c:v>231335.13594731304</c:v>
                </c:pt>
                <c:pt idx="1">
                  <c:v>217546.31740521261</c:v>
                </c:pt>
                <c:pt idx="2">
                  <c:v>204586.47066552407</c:v>
                </c:pt>
                <c:pt idx="3">
                  <c:v>192404.7338717097</c:v>
                </c:pt>
                <c:pt idx="4">
                  <c:v>180953.52632413339</c:v>
                </c:pt>
                <c:pt idx="5">
                  <c:v>170188.30945574114</c:v>
                </c:pt>
                <c:pt idx="6">
                  <c:v>160067.37021361527</c:v>
                </c:pt>
                <c:pt idx="7">
                  <c:v>150551.62381988176</c:v>
                </c:pt>
                <c:pt idx="8">
                  <c:v>141604.43345397577</c:v>
                </c:pt>
                <c:pt idx="9">
                  <c:v>133191.44483490012</c:v>
                </c:pt>
                <c:pt idx="10">
                  <c:v>125280.43402166863</c:v>
                </c:pt>
                <c:pt idx="11">
                  <c:v>117841.16701735355</c:v>
                </c:pt>
                <c:pt idx="12">
                  <c:v>110845.26997487182</c:v>
                </c:pt>
                <c:pt idx="13">
                  <c:v>104266.10897380832</c:v>
                </c:pt>
                <c:pt idx="14">
                  <c:v>98078.678476748202</c:v>
                </c:pt>
                <c:pt idx="15">
                  <c:v>92259.497687873678</c:v>
                </c:pt>
                <c:pt idx="16">
                  <c:v>86786.51413132099</c:v>
                </c:pt>
                <c:pt idx="17">
                  <c:v>81639.013846041547</c:v>
                </c:pt>
                <c:pt idx="18">
                  <c:v>76797.537660771559</c:v>
                </c:pt>
                <c:pt idx="19">
                  <c:v>72243.803069582049</c:v>
                </c:pt>
                <c:pt idx="20">
                  <c:v>67960.631277221531</c:v>
                </c:pt>
                <c:pt idx="21">
                  <c:v>63931.879025541137</c:v>
                </c:pt>
                <c:pt idx="22">
                  <c:v>60142.374848864587</c:v>
                </c:pt>
                <c:pt idx="23">
                  <c:v>56577.859438153144</c:v>
                </c:pt>
                <c:pt idx="24">
                  <c:v>53224.929821961588</c:v>
                </c:pt>
                <c:pt idx="25">
                  <c:v>50070.987097081059</c:v>
                </c:pt>
                <c:pt idx="26">
                  <c:v>47104.18746390532</c:v>
                </c:pt>
                <c:pt idx="27">
                  <c:v>44313.396341337</c:v>
                </c:pt>
                <c:pt idx="28">
                  <c:v>41688.145353798209</c:v>
                </c:pt>
                <c:pt idx="29">
                  <c:v>39218.591998897311</c:v>
                </c:pt>
                <c:pt idx="30">
                  <c:v>36895.481818757951</c:v>
                </c:pt>
                <c:pt idx="31">
                  <c:v>34710.112911128825</c:v>
                </c:pt>
                <c:pt idx="32">
                  <c:v>32654.30262832412</c:v>
                </c:pt>
                <c:pt idx="33">
                  <c:v>30720.356322930842</c:v>
                </c:pt>
                <c:pt idx="34">
                  <c:v>28901.038009179203</c:v>
                </c:pt>
                <c:pt idx="35">
                  <c:v>27189.542818003825</c:v>
                </c:pt>
                <c:pt idx="36">
                  <c:v>25579.471132214738</c:v>
                </c:pt>
                <c:pt idx="37">
                  <c:v>24064.804295923674</c:v>
                </c:pt>
                <c:pt idx="38">
                  <c:v>22639.881799495037</c:v>
                </c:pt>
                <c:pt idx="39">
                  <c:v>21299.379847874407</c:v>
                </c:pt>
                <c:pt idx="40">
                  <c:v>20038.291226236266</c:v>
                </c:pt>
                <c:pt idx="41">
                  <c:v>18851.906382533762</c:v>
                </c:pt>
                <c:pt idx="42">
                  <c:v>17735.795651766039</c:v>
                </c:pt>
                <c:pt idx="43">
                  <c:v>16685.792551636281</c:v>
                </c:pt>
                <c:pt idx="44">
                  <c:v>15697.97808379022</c:v>
                </c:pt>
                <c:pt idx="45">
                  <c:v>14768.665979025798</c:v>
                </c:pt>
                <c:pt idx="46">
                  <c:v>13894.388828776471</c:v>
                </c:pt>
                <c:pt idx="47">
                  <c:v>13071.885048817207</c:v>
                </c:pt>
                <c:pt idx="48">
                  <c:v>12298.08662454076</c:v>
                </c:pt>
                <c:pt idx="49">
                  <c:v>11570.107590325186</c:v>
                </c:pt>
                <c:pt idx="50">
                  <c:v>10885.233198475175</c:v>
                </c:pt>
                <c:pt idx="51">
                  <c:v>10240.909735987647</c:v>
                </c:pt>
                <c:pt idx="52">
                  <c:v>9634.7349499779702</c:v>
                </c:pt>
                <c:pt idx="53">
                  <c:v>9064.4490450233043</c:v>
                </c:pt>
                <c:pt idx="54">
                  <c:v>8527.9262179412253</c:v>
                </c:pt>
                <c:pt idx="55">
                  <c:v>8023.166697640987</c:v>
                </c:pt>
                <c:pt idx="56">
                  <c:v>7548.2892596668989</c:v>
                </c:pt>
                <c:pt idx="57">
                  <c:v>7101.5241869113433</c:v>
                </c:pt>
                <c:pt idx="58">
                  <c:v>6681.2066497141814</c:v>
                </c:pt>
                <c:pt idx="59">
                  <c:v>6285.7704801964601</c:v>
                </c:pt>
                <c:pt idx="60">
                  <c:v>5913.7423172046774</c:v>
                </c:pt>
                <c:pt idx="61">
                  <c:v>5563.7360996750322</c:v>
                </c:pt>
                <c:pt idx="62">
                  <c:v>5234.4478875711629</c:v>
                </c:pt>
                <c:pt idx="63">
                  <c:v>4924.6509908096641</c:v>
                </c:pt>
                <c:pt idx="64">
                  <c:v>4633.1913877706056</c:v>
                </c:pt>
                <c:pt idx="65">
                  <c:v>4358.9834161003591</c:v>
                </c:pt>
                <c:pt idx="66">
                  <c:v>4101.0057195556101</c:v>
                </c:pt>
                <c:pt idx="67">
                  <c:v>3858.2974356156383</c:v>
                </c:pt>
                <c:pt idx="68">
                  <c:v>3629.9546095080377</c:v>
                </c:pt>
                <c:pt idx="69">
                  <c:v>3415.1268211547035</c:v>
                </c:pt>
                <c:pt idx="70">
                  <c:v>3213.0140123554215</c:v>
                </c:pt>
                <c:pt idx="71">
                  <c:v>3022.8635022854824</c:v>
                </c:pt>
                <c:pt idx="72">
                  <c:v>2843.9671800991023</c:v>
                </c:pt>
                <c:pt idx="73">
                  <c:v>2675.6588641006169</c:v>
                </c:pt>
                <c:pt idx="74">
                  <c:v>2517.3118175758354</c:v>
                </c:pt>
                <c:pt idx="75">
                  <c:v>2368.3364119683615</c:v>
                </c:pt>
                <c:pt idx="76">
                  <c:v>2228.1779286420278</c:v>
                </c:pt>
                <c:pt idx="77">
                  <c:v>2096.314490993479</c:v>
                </c:pt>
                <c:pt idx="78">
                  <c:v>1972.2551191702798</c:v>
                </c:pt>
                <c:pt idx="79">
                  <c:v>1855.5379001122096</c:v>
                </c:pt>
                <c:pt idx="80">
                  <c:v>1745.7282660670267</c:v>
                </c:pt>
                <c:pt idx="81">
                  <c:v>1642.4173751404307</c:v>
                </c:pt>
                <c:pt idx="82">
                  <c:v>1545.2205878231748</c:v>
                </c:pt>
                <c:pt idx="83">
                  <c:v>1453.776033799533</c:v>
                </c:pt>
                <c:pt idx="84">
                  <c:v>1367.7432636792864</c:v>
                </c:pt>
                <c:pt idx="85">
                  <c:v>1286.8019806154593</c:v>
                </c:pt>
                <c:pt idx="86">
                  <c:v>1210.6508470682693</c:v>
                </c:pt>
                <c:pt idx="87">
                  <c:v>1139.0063622588575</c:v>
                </c:pt>
                <c:pt idx="88">
                  <c:v>1071.6018061200509</c:v>
                </c:pt>
                <c:pt idx="89">
                  <c:v>1008.1862458018591</c:v>
                </c:pt>
                <c:pt idx="90">
                  <c:v>948.52360102202829</c:v>
                </c:pt>
                <c:pt idx="91">
                  <c:v>892.39176477407148</c:v>
                </c:pt>
                <c:pt idx="92">
                  <c:v>839.58177611079725</c:v>
                </c:pt>
                <c:pt idx="93">
                  <c:v>789.89704191716976</c:v>
                </c:pt>
                <c:pt idx="94">
                  <c:v>743.15260476884009</c:v>
                </c:pt>
                <c:pt idx="95">
                  <c:v>699.17445414587769</c:v>
                </c:pt>
                <c:pt idx="96">
                  <c:v>657.79887843216102</c:v>
                </c:pt>
                <c:pt idx="97">
                  <c:v>618.87185528430302</c:v>
                </c:pt>
                <c:pt idx="98">
                  <c:v>582.24847809664311</c:v>
                </c:pt>
                <c:pt idx="99">
                  <c:v>547.79241642403656</c:v>
                </c:pt>
                <c:pt idx="100">
                  <c:v>515.37540835107234</c:v>
                </c:pt>
                <c:pt idx="101">
                  <c:v>484.87678291492517</c:v>
                </c:pt>
              </c:numCache>
            </c:numRef>
          </c:val>
          <c:smooth val="0"/>
          <c:extLst>
            <c:ext xmlns:c16="http://schemas.microsoft.com/office/drawing/2014/chart" uri="{C3380CC4-5D6E-409C-BE32-E72D297353CC}">
              <c16:uniqueId val="{00000001-61A2-4EC1-8A9D-A2DFC8A15DA1}"/>
            </c:ext>
          </c:extLst>
        </c:ser>
        <c:ser>
          <c:idx val="2"/>
          <c:order val="4"/>
          <c:tx>
            <c:strRef>
              <c:f>'Long COVID Analysis'!$AW$3</c:f>
              <c:strCache>
                <c:ptCount val="1"/>
                <c:pt idx="0">
                  <c:v> 3C=80% and High seeding baseline PHSMs and partial TTIQ_NSW </c:v>
                </c:pt>
              </c:strCache>
            </c:strRef>
          </c:tx>
          <c:spPr>
            <a:ln>
              <a:solidFill>
                <a:srgbClr val="FF3399"/>
              </a:solidFill>
              <a:prstDash val="lgDashDotDot"/>
            </a:ln>
          </c:spPr>
          <c:marker>
            <c:symbol val="none"/>
          </c:marker>
          <c:dLbls>
            <c:dLbl>
              <c:idx val="0"/>
              <c:spPr>
                <a:solidFill>
                  <a:srgbClr val="EAEAEA"/>
                </a:solid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86-4BD1-9908-83BA1CB9E64C}"/>
                </c:ext>
              </c:extLst>
            </c:dLbl>
            <c:spPr>
              <a:solidFill>
                <a:srgbClr val="EAEAEA"/>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'Long COVID Analysis'!$O$7:$O$108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Analysis'!$AW$7:$AW$108</c:f>
              <c:numCache>
                <c:formatCode>_(* #,##0.00_);_(* \(#,##0.00\);_(* "-"??_);_(@_)</c:formatCode>
                <c:ptCount val="102"/>
                <c:pt idx="0">
                  <c:v>300750.08846689429</c:v>
                </c:pt>
                <c:pt idx="1">
                  <c:v>252795.45232252314</c:v>
                </c:pt>
                <c:pt idx="2">
                  <c:v>212562.62199964022</c:v>
                </c:pt>
                <c:pt idx="3">
                  <c:v>178780.7001083926</c:v>
                </c:pt>
                <c:pt idx="4">
                  <c:v>150398.58633325895</c:v>
                </c:pt>
                <c:pt idx="5">
                  <c:v>126542.63551242645</c:v>
                </c:pt>
                <c:pt idx="6">
                  <c:v>106484.29281194997</c:v>
                </c:pt>
                <c:pt idx="7">
                  <c:v>89614.603031676001</c:v>
                </c:pt>
                <c:pt idx="8">
                  <c:v>75423.740052311448</c:v>
                </c:pt>
                <c:pt idx="9">
                  <c:v>63484.353529580607</c:v>
                </c:pt>
                <c:pt idx="10">
                  <c:v>53437.90048332962</c:v>
                </c:pt>
                <c:pt idx="11">
                  <c:v>44983.356857231374</c:v>
                </c:pt>
                <c:pt idx="12">
                  <c:v>37867.852969356412</c:v>
                </c:pt>
                <c:pt idx="13">
                  <c:v>31878.879525383076</c:v>
                </c:pt>
                <c:pt idx="14">
                  <c:v>26837.784933297782</c:v>
                </c:pt>
                <c:pt idx="15">
                  <c:v>22594.339912791278</c:v>
                </c:pt>
                <c:pt idx="16">
                  <c:v>19022.187732025137</c:v>
                </c:pt>
                <c:pt idx="17">
                  <c:v>16015.031526503244</c:v>
                </c:pt>
                <c:pt idx="18">
                  <c:v>13483.436481920728</c:v>
                </c:pt>
                <c:pt idx="19">
                  <c:v>11352.145846548507</c:v>
                </c:pt>
                <c:pt idx="20">
                  <c:v>9557.8269450858425</c:v>
                </c:pt>
                <c:pt idx="21">
                  <c:v>8047.1774439081701</c:v>
                </c:pt>
                <c:pt idx="22">
                  <c:v>6775.3337015079787</c:v>
                </c:pt>
                <c:pt idx="23">
                  <c:v>5704.5326119521433</c:v>
                </c:pt>
                <c:pt idx="24">
                  <c:v>4802.9862898324618</c:v>
                </c:pt>
                <c:pt idx="25">
                  <c:v>4043.9355494661854</c:v>
                </c:pt>
                <c:pt idx="26">
                  <c:v>3404.8536361415677</c:v>
                </c:pt>
                <c:pt idx="27">
                  <c:v>2866.7762641771433</c:v>
                </c:pt>
                <c:pt idx="28">
                  <c:v>2413.737860816294</c:v>
                </c:pt>
                <c:pt idx="29">
                  <c:v>2032.2971335531111</c:v>
                </c:pt>
                <c:pt idx="30">
                  <c:v>1711.137775802513</c:v>
                </c:pt>
                <c:pt idx="31">
                  <c:v>1440.7323880974427</c:v>
                </c:pt>
                <c:pt idx="32">
                  <c:v>1213.0595906137553</c:v>
                </c:pt>
                <c:pt idx="33">
                  <c:v>1021.3658971069747</c:v>
                </c:pt>
                <c:pt idx="34">
                  <c:v>859.9652596667022</c:v>
                </c:pt>
                <c:pt idx="35">
                  <c:v>724.07031924933824</c:v>
                </c:pt>
                <c:pt idx="36">
                  <c:v>609.65034314355739</c:v>
                </c:pt>
                <c:pt idx="37">
                  <c:v>513.3116261434202</c:v>
                </c:pt>
                <c:pt idx="38">
                  <c:v>432.19680135511686</c:v>
                </c:pt>
                <c:pt idx="39">
                  <c:v>363.90006945013215</c:v>
                </c:pt>
                <c:pt idx="40">
                  <c:v>306.39582874326874</c:v>
                </c:pt>
                <c:pt idx="41">
                  <c:v>257.97858694669412</c:v>
                </c:pt>
                <c:pt idx="42">
                  <c:v>217.21237076935515</c:v>
                </c:pt>
                <c:pt idx="43">
                  <c:v>182.88813173177587</c:v>
                </c:pt>
                <c:pt idx="44">
                  <c:v>153.987884080317</c:v>
                </c:pt>
                <c:pt idx="45">
                  <c:v>129.65451060135925</c:v>
                </c:pt>
                <c:pt idx="46">
                  <c:v>109.16634041424868</c:v>
                </c:pt>
                <c:pt idx="47">
                  <c:v>91.915744476113787</c:v>
                </c:pt>
                <c:pt idx="48">
                  <c:v>77.391113778890698</c:v>
                </c:pt>
                <c:pt idx="49">
                  <c:v>65.161685604276656</c:v>
                </c:pt>
                <c:pt idx="50">
                  <c:v>54.864767715413123</c:v>
                </c:pt>
                <c:pt idx="51">
                  <c:v>46.194981511807079</c:v>
                </c:pt>
                <c:pt idx="52">
                  <c:v>38.895205074721773</c:v>
                </c:pt>
                <c:pt idx="53">
                  <c:v>32.748947460048917</c:v>
                </c:pt>
                <c:pt idx="54">
                  <c:v>27.573928054298666</c:v>
                </c:pt>
                <c:pt idx="55">
                  <c:v>23.216670556399549</c:v>
                </c:pt>
                <c:pt idx="56">
                  <c:v>19.54795124429014</c:v>
                </c:pt>
                <c:pt idx="57">
                  <c:v>16.458966525238129</c:v>
                </c:pt>
                <c:pt idx="58">
                  <c:v>13.858106104145174</c:v>
                </c:pt>
                <c:pt idx="59">
                  <c:v>11.668236065640382</c:v>
                </c:pt>
                <c:pt idx="60">
                  <c:v>9.8244112915030808</c:v>
                </c:pt>
                <c:pt idx="61">
                  <c:v>8.2719493675834777</c:v>
                </c:pt>
                <c:pt idx="62">
                  <c:v>6.9648088561276396</c:v>
                </c:pt>
                <c:pt idx="63">
                  <c:v>5.8642238368643715</c:v>
                </c:pt>
                <c:pt idx="64">
                  <c:v>4.937554220398745</c:v>
                </c:pt>
                <c:pt idx="65">
                  <c:v>4.1573177369879355</c:v>
                </c:pt>
                <c:pt idx="66">
                  <c:v>3.5003748919767892</c:v>
                </c:pt>
                <c:pt idx="67">
                  <c:v>2.9472427156243737</c:v>
                </c:pt>
                <c:pt idx="68">
                  <c:v>2.4815169552672001</c:v>
                </c:pt>
                <c:pt idx="69">
                  <c:v>2.0893855732303797</c:v>
                </c:pt>
                <c:pt idx="70">
                  <c:v>1.7592191225259803</c:v>
                </c:pt>
                <c:pt idx="71">
                  <c:v>1.4812258516763759</c:v>
                </c:pt>
                <c:pt idx="72">
                  <c:v>1.2471613103935584</c:v>
                </c:pt>
                <c:pt idx="73">
                  <c:v>1.0500838436512896</c:v>
                </c:pt>
                <c:pt idx="74">
                  <c:v>0.88414872267596978</c:v>
                </c:pt>
                <c:pt idx="75">
                  <c:v>0.74443480781765703</c:v>
                </c:pt>
                <c:pt idx="76">
                  <c:v>0.62679860208732541</c:v>
                </c:pt>
                <c:pt idx="77">
                  <c:v>0.5277513673912233</c:v>
                </c:pt>
                <c:pt idx="78">
                  <c:v>0.44435565899073709</c:v>
                </c:pt>
                <c:pt idx="79">
                  <c:v>0.3741382096887873</c:v>
                </c:pt>
                <c:pt idx="80">
                  <c:v>0.31501657996636961</c:v>
                </c:pt>
                <c:pt idx="81">
                  <c:v>0.26523739919121081</c:v>
                </c:pt>
                <c:pt idx="82">
                  <c:v>0.22332436582027332</c:v>
                </c:pt>
                <c:pt idx="83">
                  <c:v>0.18803446472482524</c:v>
                </c:pt>
                <c:pt idx="84">
                  <c:v>0.15832110301293931</c:v>
                </c:pt>
                <c:pt idx="85">
                  <c:v>0.13330307131177288</c:v>
                </c:pt>
                <c:pt idx="86">
                  <c:v>0.11223840971625648</c:v>
                </c:pt>
                <c:pt idx="87">
                  <c:v>9.4502403360440149E-2</c:v>
                </c:pt>
                <c:pt idx="88">
                  <c:v>7.956905542311446E-2</c:v>
                </c:pt>
                <c:pt idx="89">
                  <c:v>6.6995487463010261E-2</c:v>
                </c:pt>
                <c:pt idx="90">
                  <c:v>5.6408805130752117E-2</c:v>
                </c:pt>
                <c:pt idx="91">
                  <c:v>4.7495039096747349E-2</c:v>
                </c:pt>
                <c:pt idx="92">
                  <c:v>3.9989833745060939E-2</c:v>
                </c:pt>
                <c:pt idx="93">
                  <c:v>3.367060714120515E-2</c:v>
                </c:pt>
                <c:pt idx="94">
                  <c:v>2.8349949951696783E-2</c:v>
                </c:pt>
                <c:pt idx="95">
                  <c:v>2.387006741902311E-2</c:v>
                </c:pt>
                <c:pt idx="96">
                  <c:v>2.0098099616488015E-2</c:v>
                </c:pt>
                <c:pt idx="97">
                  <c:v>1.6922181310548266E-2</c:v>
                </c:pt>
                <c:pt idx="98">
                  <c:v>1.4248124216169456E-2</c:v>
                </c:pt>
                <c:pt idx="99">
                  <c:v>1.1996623844349701E-2</c:v>
                </c:pt>
                <c:pt idx="100">
                  <c:v>1.0100907424189069E-2</c:v>
                </c:pt>
                <c:pt idx="101">
                  <c:v>8.5047536812635164E-3</c:v>
                </c:pt>
              </c:numCache>
            </c:numRef>
          </c:val>
          <c:smooth val="0"/>
          <c:extLst>
            <c:ext xmlns:c16="http://schemas.microsoft.com/office/drawing/2014/chart" uri="{C3380CC4-5D6E-409C-BE32-E72D297353CC}">
              <c16:uniqueId val="{00000002-61A2-4EC1-8A9D-A2DFC8A15DA1}"/>
            </c:ext>
          </c:extLst>
        </c:ser>
        <c:dLbls>
          <c:showLegendKey val="0"/>
          <c:showVal val="0"/>
          <c:showCatName val="0"/>
          <c:showSerName val="0"/>
          <c:showPercent val="0"/>
          <c:showBubbleSize val="0"/>
        </c:dLbls>
        <c:smooth val="0"/>
        <c:axId val="922009007"/>
        <c:axId val="922008591"/>
      </c:lineChart>
      <c:catAx>
        <c:axId val="9220090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Weeks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008591"/>
        <c:crosses val="autoZero"/>
        <c:auto val="1"/>
        <c:lblAlgn val="ctr"/>
        <c:lblOffset val="100"/>
        <c:noMultiLvlLbl val="0"/>
      </c:catAx>
      <c:valAx>
        <c:axId val="922008591"/>
        <c:scaling>
          <c:orientation val="minMax"/>
          <c:max val="31000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Long COVID Incidence</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009007"/>
        <c:crosses val="autoZero"/>
        <c:crossBetween val="between"/>
      </c:valAx>
    </c:plotArea>
    <c:legend>
      <c:legendPos val="r"/>
      <c:legendEntry>
        <c:idx val="0"/>
        <c:delete val="1"/>
      </c:legendEntry>
      <c:layout>
        <c:manualLayout>
          <c:xMode val="edge"/>
          <c:yMode val="edge"/>
          <c:x val="0.55640628456517505"/>
          <c:y val="0.1795312353206607"/>
          <c:w val="0.32657543903602643"/>
          <c:h val="0.188640699125643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Potential Long COVID cases for the coverage threshold of 70% (high seeding) assuming low/medium PHSM and partial TTIQ</a:t>
            </a:r>
            <a:endParaRPr lang="en-AU" sz="1400">
              <a:effectLst/>
            </a:endParaRPr>
          </a:p>
        </c:rich>
      </c:tx>
      <c:layout>
        <c:manualLayout>
          <c:xMode val="edge"/>
          <c:yMode val="edge"/>
          <c:x val="0.11579332127345084"/>
          <c:y val="2.46229171500233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60574439388634E-2"/>
          <c:y val="6.2419033196121458E-2"/>
          <c:w val="0.90970107654114696"/>
          <c:h val="0.86481791719667345"/>
        </c:manualLayout>
      </c:layout>
      <c:lineChart>
        <c:grouping val="standard"/>
        <c:varyColors val="0"/>
        <c:ser>
          <c:idx val="1"/>
          <c:order val="0"/>
          <c:tx>
            <c:strRef>
              <c:f>'Long COVID Analysis'!$Y$3</c:f>
              <c:strCache>
                <c:ptCount val="1"/>
                <c:pt idx="0">
                  <c:v> 2C= 70% vacc (high seeding), Low PHSM + Partial TTIQ_ONS </c:v>
                </c:pt>
              </c:strCache>
            </c:strRef>
          </c:tx>
          <c:spPr>
            <a:ln w="28575" cap="rnd">
              <a:solidFill>
                <a:schemeClr val="accent6"/>
              </a:solidFill>
              <a:prstDash val="solid"/>
              <a:round/>
            </a:ln>
            <a:effectLst/>
          </c:spPr>
          <c:marker>
            <c:symbol val="none"/>
          </c:marker>
          <c:dLbls>
            <c:dLbl>
              <c:idx val="0"/>
              <c:spPr>
                <a:solidFill>
                  <a:srgbClr val="EAEAEA"/>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07-4426-AEAA-F73FB1F04F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'Long COVID Analysis'!$A$7:$A$108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Analysis'!$Y$7:$Y$108</c:f>
              <c:numCache>
                <c:formatCode>_(* #,##0.00_);_(* \(#,##0.00\);_(* "-"??_);_(@_)</c:formatCode>
                <c:ptCount val="102"/>
                <c:pt idx="0">
                  <c:v>59107.477746848839</c:v>
                </c:pt>
                <c:pt idx="1">
                  <c:v>55585.479119052769</c:v>
                </c:pt>
                <c:pt idx="2">
                  <c:v>52275.073619990064</c:v>
                </c:pt>
                <c:pt idx="3">
                  <c:v>49163.298903332849</c:v>
                </c:pt>
                <c:pt idx="4">
                  <c:v>46238.025937135433</c:v>
                </c:pt>
                <c:pt idx="5">
                  <c:v>43487.898738934098</c:v>
                </c:pt>
                <c:pt idx="6">
                  <c:v>40902.279694178964</c:v>
                </c:pt>
                <c:pt idx="7">
                  <c:v>38471.199712373113</c:v>
                </c:pt>
                <c:pt idx="8">
                  <c:v>36185.312614499519</c:v>
                </c:pt>
                <c:pt idx="9">
                  <c:v>34035.853252295623</c:v>
                </c:pt>
                <c:pt idx="10">
                  <c:v>32014.598943190522</c:v>
                </c:pt>
                <c:pt idx="11">
                  <c:v>30113.833870295184</c:v>
                </c:pt>
                <c:pt idx="12">
                  <c:v>28326.316149081315</c:v>
                </c:pt>
                <c:pt idx="13">
                  <c:v>26645.247304467292</c:v>
                </c:pt>
                <c:pt idx="14">
                  <c:v>25064.243936283594</c:v>
                </c:pt>
                <c:pt idx="15">
                  <c:v>23577.311379251343</c:v>
                </c:pt>
                <c:pt idx="16">
                  <c:v>22178.819186981465</c:v>
                </c:pt>
                <c:pt idx="17">
                  <c:v>20863.478289079412</c:v>
                </c:pt>
                <c:pt idx="18">
                  <c:v>19626.319686979179</c:v>
                </c:pt>
                <c:pt idx="19">
                  <c:v>18462.674568217233</c:v>
                </c:pt>
                <c:pt idx="20">
                  <c:v>17368.155730946997</c:v>
                </c:pt>
                <c:pt idx="21">
                  <c:v>16338.640220946931</c:v>
                </c:pt>
                <c:pt idx="22">
                  <c:v>15370.253092472743</c:v>
                </c:pt>
                <c:pt idx="23">
                  <c:v>14459.352212272601</c:v>
                </c:pt>
                <c:pt idx="24">
                  <c:v>13602.514033104922</c:v>
                </c:pt>
                <c:pt idx="25">
                  <c:v>12796.520269317916</c:v>
                </c:pt>
                <c:pt idx="26">
                  <c:v>12038.345412587449</c:v>
                </c:pt>
                <c:pt idx="27">
                  <c:v>11325.145030863277</c:v>
                </c:pt>
                <c:pt idx="28">
                  <c:v>10654.244798023446</c:v>
                </c:pt>
                <c:pt idx="29">
                  <c:v>10023.130205749787</c:v>
                </c:pt>
                <c:pt idx="30">
                  <c:v>9429.4369127698119</c:v>
                </c:pt>
                <c:pt idx="31">
                  <c:v>8870.9416899087955</c:v>
                </c:pt>
                <c:pt idx="32">
                  <c:v>8345.5539224003624</c:v>
                </c:pt>
                <c:pt idx="33">
                  <c:v>7851.3076336477861</c:v>
                </c:pt>
                <c:pt idx="34">
                  <c:v>7386.3539971408172</c:v>
                </c:pt>
                <c:pt idx="35">
                  <c:v>6948.9543055385184</c:v>
                </c:pt>
                <c:pt idx="36">
                  <c:v>6537.4733680488398</c:v>
                </c:pt>
                <c:pt idx="37">
                  <c:v>6150.373309189541</c:v>
                </c:pt>
                <c:pt idx="38">
                  <c:v>5786.2077438177257</c:v>
                </c:pt>
                <c:pt idx="39">
                  <c:v>5443.6163049822408</c:v>
                </c:pt>
                <c:pt idx="40">
                  <c:v>5121.3195026958874</c:v>
                </c:pt>
                <c:pt idx="41">
                  <c:v>4818.1138931545011</c:v>
                </c:pt>
                <c:pt idx="42">
                  <c:v>4532.8675392570995</c:v>
                </c:pt>
                <c:pt idx="43">
                  <c:v>4264.515744514094</c:v>
                </c:pt>
                <c:pt idx="44">
                  <c:v>4012.0570435771992</c:v>
                </c:pt>
                <c:pt idx="45">
                  <c:v>3774.5494336916954</c:v>
                </c:pt>
                <c:pt idx="46">
                  <c:v>3551.1068323656723</c:v>
                </c:pt>
                <c:pt idx="47">
                  <c:v>3340.8957474778085</c:v>
                </c:pt>
                <c:pt idx="48">
                  <c:v>3143.1321469094105</c:v>
                </c:pt>
                <c:pt idx="49">
                  <c:v>2957.0785155936246</c:v>
                </c:pt>
                <c:pt idx="50">
                  <c:v>2782.0410886283062</c:v>
                </c:pt>
                <c:pt idx="51">
                  <c:v>2617.3672498034603</c:v>
                </c:pt>
                <c:pt idx="52">
                  <c:v>2462.4430855525216</c:v>
                </c:pt>
                <c:pt idx="53">
                  <c:v>2316.6910849529918</c:v>
                </c:pt>
                <c:pt idx="54">
                  <c:v>2179.5679769780181</c:v>
                </c:pt>
                <c:pt idx="55">
                  <c:v>2050.5626967403782</c:v>
                </c:pt>
                <c:pt idx="56">
                  <c:v>1929.1944729753861</c:v>
                </c:pt>
                <c:pt idx="57">
                  <c:v>1815.011029482803</c:v>
                </c:pt>
                <c:pt idx="58">
                  <c:v>1707.5868936911313</c:v>
                </c:pt>
                <c:pt idx="59">
                  <c:v>1606.5218059235676</c:v>
                </c:pt>
                <c:pt idx="60">
                  <c:v>1511.4392233345641</c:v>
                </c:pt>
                <c:pt idx="61">
                  <c:v>1421.984912851457</c:v>
                </c:pt>
                <c:pt idx="62">
                  <c:v>1337.8256277984271</c:v>
                </c:pt>
                <c:pt idx="63">
                  <c:v>1258.6478632016774</c:v>
                </c:pt>
                <c:pt idx="64">
                  <c:v>1184.1566850764934</c:v>
                </c:pt>
                <c:pt idx="65">
                  <c:v>1114.074629280095</c:v>
                </c:pt>
                <c:pt idx="66">
                  <c:v>1048.1406657799662</c:v>
                </c:pt>
                <c:pt idx="67">
                  <c:v>986.10922443699246</c:v>
                </c:pt>
                <c:pt idx="68">
                  <c:v>927.74927863703988</c:v>
                </c:pt>
                <c:pt idx="69">
                  <c:v>872.84348332456511</c:v>
                </c:pt>
                <c:pt idx="70">
                  <c:v>821.18736419871357</c:v>
                </c:pt>
                <c:pt idx="71">
                  <c:v>772.58855502616973</c:v>
                </c:pt>
                <c:pt idx="72">
                  <c:v>726.86608020764254</c:v>
                </c:pt>
                <c:pt idx="73">
                  <c:v>683.8496799059842</c:v>
                </c:pt>
                <c:pt idx="74">
                  <c:v>643.37917520491237</c:v>
                </c:pt>
                <c:pt idx="75">
                  <c:v>605.3038709185754</c:v>
                </c:pt>
                <c:pt idx="76">
                  <c:v>569.48199381427355</c:v>
                </c:pt>
                <c:pt idx="77">
                  <c:v>535.78016414418096</c:v>
                </c:pt>
                <c:pt idx="78">
                  <c:v>504.07289850739903</c:v>
                </c:pt>
                <c:pt idx="79">
                  <c:v>474.24214218173796</c:v>
                </c:pt>
                <c:pt idx="80">
                  <c:v>446.17682917537564</c:v>
                </c:pt>
                <c:pt idx="81">
                  <c:v>419.77246835287218</c:v>
                </c:pt>
                <c:pt idx="82">
                  <c:v>394.93075408790378</c:v>
                </c:pt>
                <c:pt idx="83">
                  <c:v>371.55919998735499</c:v>
                </c:pt>
                <c:pt idx="84">
                  <c:v>349.57079431775156</c:v>
                </c:pt>
                <c:pt idx="85">
                  <c:v>328.88367584676274</c:v>
                </c:pt>
                <c:pt idx="86">
                  <c:v>309.4208288887076</c:v>
                </c:pt>
                <c:pt idx="87">
                  <c:v>291.10979641530935</c:v>
                </c:pt>
                <c:pt idx="88">
                  <c:v>273.8824101603218</c:v>
                </c:pt>
                <c:pt idx="89">
                  <c:v>257.67453671062259</c:v>
                </c:pt>
                <c:pt idx="90">
                  <c:v>242.42583863581984</c:v>
                </c:pt>
                <c:pt idx="91">
                  <c:v>228.07954976514196</c:v>
                </c:pt>
                <c:pt idx="92">
                  <c:v>214.5822637729313</c:v>
                </c:pt>
                <c:pt idx="93">
                  <c:v>201.8837352840799</c:v>
                </c:pt>
                <c:pt idx="94">
                  <c:v>189.93669275738799</c:v>
                </c:pt>
                <c:pt idx="95">
                  <c:v>178.69666244906716</c:v>
                </c:pt>
                <c:pt idx="96">
                  <c:v>168.12180279974407</c:v>
                </c:pt>
                <c:pt idx="97">
                  <c:v>158.17274862750961</c:v>
                </c:pt>
                <c:pt idx="98">
                  <c:v>148.81246454602069</c:v>
                </c:pt>
                <c:pt idx="99">
                  <c:v>140.00610706120281</c:v>
                </c:pt>
                <c:pt idx="100">
                  <c:v>131.72089483252864</c:v>
                </c:pt>
                <c:pt idx="101">
                  <c:v>123.92598661515662</c:v>
                </c:pt>
              </c:numCache>
            </c:numRef>
          </c:val>
          <c:smooth val="0"/>
          <c:extLst>
            <c:ext xmlns:c16="http://schemas.microsoft.com/office/drawing/2014/chart" uri="{C3380CC4-5D6E-409C-BE32-E72D297353CC}">
              <c16:uniqueId val="{00000001-F807-4426-AEAA-F73FB1F04F72}"/>
            </c:ext>
          </c:extLst>
        </c:ser>
        <c:ser>
          <c:idx val="2"/>
          <c:order val="1"/>
          <c:tx>
            <c:strRef>
              <c:f>'Long COVID Analysis'!$AF$3</c:f>
              <c:strCache>
                <c:ptCount val="1"/>
                <c:pt idx="0">
                  <c:v> 2D= 70% vacc (high seeding), Med/Low PHSM + Partial TTIQ_ONS </c:v>
                </c:pt>
              </c:strCache>
            </c:strRef>
          </c:tx>
          <c:spPr>
            <a:ln w="28575" cap="rnd">
              <a:solidFill>
                <a:schemeClr val="accent5"/>
              </a:solidFill>
              <a:prstDash val="solid"/>
              <a:round/>
            </a:ln>
            <a:effectLst/>
          </c:spPr>
          <c:marker>
            <c:symbol val="none"/>
          </c:marker>
          <c:dLbls>
            <c:dLbl>
              <c:idx val="0"/>
              <c:spPr>
                <a:solidFill>
                  <a:srgbClr val="EAEAEA"/>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07-4426-AEAA-F73FB1F04F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'Long COVID Analysis'!$A$7:$A$108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Analysis'!$AF$7:$AF$108</c:f>
              <c:numCache>
                <c:formatCode>0</c:formatCode>
                <c:ptCount val="102"/>
                <c:pt idx="0">
                  <c:v>37743.573727625873</c:v>
                </c:pt>
                <c:pt idx="1">
                  <c:v>35495.318910028276</c:v>
                </c:pt>
                <c:pt idx="2">
                  <c:v>33382.036585552712</c:v>
                </c:pt>
                <c:pt idx="3">
                  <c:v>31395.471549403053</c:v>
                </c:pt>
                <c:pt idx="4">
                  <c:v>29527.897370625076</c:v>
                </c:pt>
                <c:pt idx="5">
                  <c:v>27772.078445312396</c:v>
                </c:pt>
                <c:pt idx="6">
                  <c:v>26121.235521162238</c:v>
                </c:pt>
                <c:pt idx="7">
                  <c:v>24569.014235623592</c:v>
                </c:pt>
                <c:pt idx="8">
                  <c:v>23109.456294751126</c:v>
                </c:pt>
                <c:pt idx="9">
                  <c:v>21736.97298514875</c:v>
                </c:pt>
                <c:pt idx="10">
                  <c:v>20446.320762224015</c:v>
                </c:pt>
                <c:pt idx="11">
                  <c:v>19232.578698054098</c:v>
                </c:pt>
                <c:pt idx="12">
                  <c:v>18091.127604128775</c:v>
                </c:pt>
                <c:pt idx="13">
                  <c:v>17017.630670011855</c:v>
                </c:pt>
                <c:pt idx="14">
                  <c:v>16008.015479969554</c:v>
                </c:pt>
                <c:pt idx="15">
                  <c:v>15058.457286906676</c:v>
                </c:pt>
                <c:pt idx="16">
                  <c:v>14165.363437324673</c:v>
                </c:pt>
                <c:pt idx="17">
                  <c:v>13325.358853071088</c:v>
                </c:pt>
                <c:pt idx="18">
                  <c:v>12535.272485849986</c:v>
                </c:pt>
                <c:pt idx="19">
                  <c:v>11792.124669163619</c:v>
                </c:pt>
                <c:pt idx="20">
                  <c:v>11093.115299834868</c:v>
                </c:pt>
                <c:pt idx="21">
                  <c:v>10435.612787735983</c:v>
                </c:pt>
                <c:pt idx="22">
                  <c:v>9817.1437179946242</c:v>
                </c:pt>
                <c:pt idx="23">
                  <c:v>9235.3831749003675</c:v>
                </c:pt>
                <c:pt idx="24">
                  <c:v>8688.1456811047628</c:v>
                </c:pt>
                <c:pt idx="25">
                  <c:v>8173.3767095849789</c:v>
                </c:pt>
                <c:pt idx="26">
                  <c:v>7689.1447292976163</c:v>
                </c:pt>
                <c:pt idx="27">
                  <c:v>7233.6337485456061</c:v>
                </c:pt>
                <c:pt idx="28">
                  <c:v>6805.1363228662503</c:v>
                </c:pt>
                <c:pt idx="29">
                  <c:v>6402.0469967634108</c:v>
                </c:pt>
                <c:pt idx="30">
                  <c:v>6022.8561508859493</c:v>
                </c:pt>
                <c:pt idx="31">
                  <c:v>5666.1442283264896</c:v>
                </c:pt>
                <c:pt idx="32">
                  <c:v>5330.5763156038156</c:v>
                </c:pt>
                <c:pt idx="33">
                  <c:v>5014.8970556194754</c:v>
                </c:pt>
                <c:pt idx="34">
                  <c:v>4717.9258714621565</c:v>
                </c:pt>
                <c:pt idx="35">
                  <c:v>4438.5524813874299</c:v>
                </c:pt>
                <c:pt idx="36">
                  <c:v>4175.7326866386629</c:v>
                </c:pt>
                <c:pt idx="37">
                  <c:v>3928.4844150090257</c:v>
                </c:pt>
                <c:pt idx="38">
                  <c:v>3695.8840041839953</c:v>
                </c:pt>
                <c:pt idx="39">
                  <c:v>3477.0627099582075</c:v>
                </c:pt>
                <c:pt idx="40">
                  <c:v>3271.2034253969396</c:v>
                </c:pt>
                <c:pt idx="41">
                  <c:v>3077.5375979182218</c:v>
                </c:pt>
                <c:pt idx="42">
                  <c:v>2895.3423321125879</c:v>
                </c:pt>
                <c:pt idx="43">
                  <c:v>2723.9376668990408</c:v>
                </c:pt>
                <c:pt idx="44">
                  <c:v>2562.6840163431721</c:v>
                </c:pt>
                <c:pt idx="45">
                  <c:v>2410.979764140488</c:v>
                </c:pt>
                <c:pt idx="46">
                  <c:v>2268.2590023990711</c:v>
                </c:pt>
                <c:pt idx="47">
                  <c:v>2133.9894059443773</c:v>
                </c:pt>
                <c:pt idx="48">
                  <c:v>2007.6702339180699</c:v>
                </c:pt>
                <c:pt idx="49">
                  <c:v>1888.8304509557877</c:v>
                </c:pt>
                <c:pt idx="50">
                  <c:v>1777.0269607078637</c:v>
                </c:pt>
                <c:pt idx="51">
                  <c:v>1671.8429449150067</c:v>
                </c:pt>
                <c:pt idx="52">
                  <c:v>1572.886301669761</c:v>
                </c:pt>
                <c:pt idx="53">
                  <c:v>1479.7881768866916</c:v>
                </c:pt>
                <c:pt idx="54">
                  <c:v>1392.2015833708851</c:v>
                </c:pt>
                <c:pt idx="55">
                  <c:v>1309.8001022180504</c:v>
                </c:pt>
                <c:pt idx="56">
                  <c:v>1232.2766616011013</c:v>
                </c:pt>
                <c:pt idx="57">
                  <c:v>1159.3423882996817</c:v>
                </c:pt>
                <c:pt idx="58">
                  <c:v>1090.725527611502</c:v>
                </c:pt>
                <c:pt idx="59">
                  <c:v>1026.1704275492875</c:v>
                </c:pt>
                <c:pt idx="60">
                  <c:v>965.43658347547307</c:v>
                </c:pt>
                <c:pt idx="61">
                  <c:v>908.29773955969074</c:v>
                </c:pt>
                <c:pt idx="62">
                  <c:v>854.54104366261549</c:v>
                </c:pt>
                <c:pt idx="63">
                  <c:v>803.96625245475252</c:v>
                </c:pt>
                <c:pt idx="64">
                  <c:v>756.38498377114718</c:v>
                </c:pt>
                <c:pt idx="65">
                  <c:v>711.62001338361017</c:v>
                </c:pt>
                <c:pt idx="66">
                  <c:v>669.50461354152856</c:v>
                </c:pt>
                <c:pt idx="67">
                  <c:v>629.88193079155019</c:v>
                </c:pt>
                <c:pt idx="68">
                  <c:v>592.60440073587347</c:v>
                </c:pt>
                <c:pt idx="69">
                  <c:v>557.5331975291773</c:v>
                </c:pt>
                <c:pt idx="70">
                  <c:v>524.53771604619487</c:v>
                </c:pt>
                <c:pt idx="71">
                  <c:v>493.49508477558339</c:v>
                </c:pt>
                <c:pt idx="72">
                  <c:v>464.28970761225139</c:v>
                </c:pt>
                <c:pt idx="73">
                  <c:v>436.81283282949698</c:v>
                </c:pt>
                <c:pt idx="74">
                  <c:v>410.96214761502506</c:v>
                </c:pt>
                <c:pt idx="75">
                  <c:v>386.64139665144529</c:v>
                </c:pt>
                <c:pt idx="76">
                  <c:v>363.76002331252204</c:v>
                </c:pt>
                <c:pt idx="77">
                  <c:v>342.23283213167326</c:v>
                </c:pt>
                <c:pt idx="78">
                  <c:v>321.97967127930553</c:v>
                </c:pt>
                <c:pt idx="79">
                  <c:v>302.9251338609327</c:v>
                </c:pt>
                <c:pt idx="80">
                  <c:v>284.99827691872082</c:v>
                </c:pt>
                <c:pt idx="81">
                  <c:v>268.13235708570051</c:v>
                </c:pt>
                <c:pt idx="82">
                  <c:v>252.26458190437489</c:v>
                </c:pt>
                <c:pt idx="83">
                  <c:v>237.33587588035491</c:v>
                </c:pt>
                <c:pt idx="84">
                  <c:v>223.29066039678497</c:v>
                </c:pt>
                <c:pt idx="85">
                  <c:v>210.07664666750031</c:v>
                </c:pt>
                <c:pt idx="86">
                  <c:v>197.64464095552333</c:v>
                </c:pt>
                <c:pt idx="87">
                  <c:v>185.94836132966185</c:v>
                </c:pt>
                <c:pt idx="88">
                  <c:v>174.94426527500528</c:v>
                </c:pt>
                <c:pt idx="89">
                  <c:v>164.59138751394727</c:v>
                </c:pt>
                <c:pt idx="90">
                  <c:v>154.85118743233983</c:v>
                </c:pt>
                <c:pt idx="91">
                  <c:v>145.68740554158774</c:v>
                </c:pt>
                <c:pt idx="92">
                  <c:v>137.06592844106069</c:v>
                </c:pt>
                <c:pt idx="93">
                  <c:v>128.95466177713288</c:v>
                </c:pt>
                <c:pt idx="94">
                  <c:v>121.32341072494859</c:v>
                </c:pt>
                <c:pt idx="95">
                  <c:v>114.14376754725798</c:v>
                </c:pt>
                <c:pt idx="96">
                  <c:v>107.3890058109431</c:v>
                </c:pt>
                <c:pt idx="97">
                  <c:v>101.03398086687376</c:v>
                </c:pt>
                <c:pt idx="98">
                  <c:v>95.055036222021641</c:v>
                </c:pt>
                <c:pt idx="99">
                  <c:v>89.429915454818627</c:v>
                </c:pt>
                <c:pt idx="100">
                  <c:v>84.137679345452341</c:v>
                </c:pt>
                <c:pt idx="101">
                  <c:v>79.158627912153563</c:v>
                </c:pt>
              </c:numCache>
            </c:numRef>
          </c:val>
          <c:smooth val="0"/>
          <c:extLst>
            <c:ext xmlns:c16="http://schemas.microsoft.com/office/drawing/2014/chart" uri="{C3380CC4-5D6E-409C-BE32-E72D297353CC}">
              <c16:uniqueId val="{00000003-F807-4426-AEAA-F73FB1F04F72}"/>
            </c:ext>
          </c:extLst>
        </c:ser>
        <c:ser>
          <c:idx val="0"/>
          <c:order val="2"/>
          <c:tx>
            <c:strRef>
              <c:f>'Long COVID Analysis'!$AB$3</c:f>
              <c:strCache>
                <c:ptCount val="1"/>
                <c:pt idx="0">
                  <c:v> 2C= 70% vacc (high seeding), Low PHSM + Partial TTIQ_NSW </c:v>
                </c:pt>
              </c:strCache>
            </c:strRef>
          </c:tx>
          <c:spPr>
            <a:ln w="28575" cap="rnd">
              <a:solidFill>
                <a:srgbClr val="00B050"/>
              </a:solidFill>
              <a:prstDash val="lgDashDotDot"/>
              <a:round/>
            </a:ln>
            <a:effectLst/>
          </c:spPr>
          <c:marker>
            <c:symbol val="none"/>
          </c:marker>
          <c:dLbls>
            <c:dLbl>
              <c:idx val="0"/>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07-4426-AEAA-F73FB1F04F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'Long COVID Analysis'!$A$7:$A$108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Analysis'!$AB$7:$AB$108</c:f>
              <c:numCache>
                <c:formatCode>0</c:formatCode>
                <c:ptCount val="102"/>
                <c:pt idx="0">
                  <c:v>76835.139909813573</c:v>
                </c:pt>
                <c:pt idx="1">
                  <c:v>64588.633385039218</c:v>
                </c:pt>
                <c:pt idx="2">
                  <c:v>54312.482756194033</c:v>
                </c:pt>
                <c:pt idx="3">
                  <c:v>45682.953987528323</c:v>
                </c:pt>
                <c:pt idx="4">
                  <c:v>38432.101187080618</c:v>
                </c:pt>
                <c:pt idx="5">
                  <c:v>32337.093006821873</c:v>
                </c:pt>
                <c:pt idx="6">
                  <c:v>27212.02804940979</c:v>
                </c:pt>
                <c:pt idx="7">
                  <c:v>22901.473287359793</c:v>
                </c:pt>
                <c:pt idx="8">
                  <c:v>19275.265772811232</c:v>
                </c:pt>
                <c:pt idx="9">
                  <c:v>16224.2780020307</c:v>
                </c:pt>
                <c:pt idx="10">
                  <c:v>13656.938708490074</c:v>
                </c:pt>
                <c:pt idx="11">
                  <c:v>11496.357177069029</c:v>
                </c:pt>
                <c:pt idx="12">
                  <c:v>9677.9361789534796</c:v>
                </c:pt>
                <c:pt idx="13">
                  <c:v>8147.3842746307228</c:v>
                </c:pt>
                <c:pt idx="14">
                  <c:v>6859.0567881280303</c:v>
                </c:pt>
                <c:pt idx="15">
                  <c:v>5774.5686435626358</c:v>
                </c:pt>
                <c:pt idx="16">
                  <c:v>4861.6329269571888</c:v>
                </c:pt>
                <c:pt idx="17">
                  <c:v>4093.0874048154228</c:v>
                </c:pt>
                <c:pt idx="18">
                  <c:v>3446.0778959690497</c:v>
                </c:pt>
                <c:pt idx="19">
                  <c:v>2901.3727649500233</c:v>
                </c:pt>
                <c:pt idx="20">
                  <c:v>2442.7871742544048</c:v>
                </c:pt>
                <c:pt idx="21">
                  <c:v>2056.6993116031954</c:v>
                </c:pt>
                <c:pt idx="22">
                  <c:v>1731.6437557261506</c:v>
                </c:pt>
                <c:pt idx="23">
                  <c:v>1457.9695820708873</c:v>
                </c:pt>
                <c:pt idx="24">
                  <c:v>1227.5528330650438</c:v>
                </c:pt>
                <c:pt idx="25">
                  <c:v>1033.5546611532163</c:v>
                </c:pt>
                <c:pt idx="26">
                  <c:v>870.21785679934692</c:v>
                </c:pt>
                <c:pt idx="27">
                  <c:v>732.69564644219213</c:v>
                </c:pt>
                <c:pt idx="28">
                  <c:v>616.90762643993378</c:v>
                </c:pt>
                <c:pt idx="29">
                  <c:v>519.41852061705333</c:v>
                </c:pt>
                <c:pt idx="30">
                  <c:v>437.33613768736751</c:v>
                </c:pt>
                <c:pt idx="31">
                  <c:v>368.2254825129105</c:v>
                </c:pt>
                <c:pt idx="32">
                  <c:v>310.03646005219611</c:v>
                </c:pt>
                <c:pt idx="33">
                  <c:v>261.04301806882324</c:v>
                </c:pt>
                <c:pt idx="34">
                  <c:v>219.79191679971163</c:v>
                </c:pt>
                <c:pt idx="35">
                  <c:v>185.05960132808218</c:v>
                </c:pt>
                <c:pt idx="36">
                  <c:v>155.81589414766361</c:v>
                </c:pt>
                <c:pt idx="37">
                  <c:v>131.19342868820581</c:v>
                </c:pt>
                <c:pt idx="38">
                  <c:v>110.46191555110934</c:v>
                </c:pt>
                <c:pt idx="39">
                  <c:v>93.00647703644141</c:v>
                </c:pt>
                <c:pt idx="40">
                  <c:v>78.309406555400642</c:v>
                </c:pt>
                <c:pt idx="41">
                  <c:v>65.934811349138229</c:v>
                </c:pt>
                <c:pt idx="42">
                  <c:v>55.515682625130999</c:v>
                </c:pt>
                <c:pt idx="43">
                  <c:v>46.743009339938354</c:v>
                </c:pt>
                <c:pt idx="44">
                  <c:v>39.3566125560098</c:v>
                </c:pt>
                <c:pt idx="45">
                  <c:v>33.137428391368864</c:v>
                </c:pt>
                <c:pt idx="46">
                  <c:v>27.90101058720262</c:v>
                </c:pt>
                <c:pt idx="47">
                  <c:v>23.492059920749899</c:v>
                </c:pt>
                <c:pt idx="48">
                  <c:v>19.779818166970088</c:v>
                </c:pt>
                <c:pt idx="49">
                  <c:v>16.65418996823945</c:v>
                </c:pt>
                <c:pt idx="50">
                  <c:v>14.022477570665483</c:v>
                </c:pt>
                <c:pt idx="51">
                  <c:v>11.806631569232252</c:v>
                </c:pt>
                <c:pt idx="52">
                  <c:v>9.9409361132040761</c:v>
                </c:pt>
                <c:pt idx="53">
                  <c:v>8.3700599119411407</c:v>
                </c:pt>
                <c:pt idx="54">
                  <c:v>7.0474152327820292</c:v>
                </c:pt>
                <c:pt idx="55">
                  <c:v>5.9337762188442085</c:v>
                </c:pt>
                <c:pt idx="56">
                  <c:v>4.9961155465950267</c:v>
                </c:pt>
                <c:pt idx="57">
                  <c:v>4.206624919430018</c:v>
                </c:pt>
                <c:pt idx="58">
                  <c:v>3.5418903463804985</c:v>
                </c:pt>
                <c:pt idx="59">
                  <c:v>2.9821977457138407</c:v>
                </c:pt>
                <c:pt idx="60">
                  <c:v>2.5109482790223896</c:v>
                </c:pt>
                <c:pt idx="61">
                  <c:v>2.1141660756327592</c:v>
                </c:pt>
                <c:pt idx="62">
                  <c:v>1.7800837474417297</c:v>
                </c:pt>
                <c:pt idx="63">
                  <c:v>1.4987934015321935</c:v>
                </c:pt>
                <c:pt idx="64">
                  <c:v>1.2619528003961749</c:v>
                </c:pt>
                <c:pt idx="65">
                  <c:v>1.0625379551953393</c:v>
                </c:pt>
                <c:pt idx="66">
                  <c:v>0.89463481461622274</c:v>
                </c:pt>
                <c:pt idx="67">
                  <c:v>0.75326387131636208</c:v>
                </c:pt>
                <c:pt idx="68">
                  <c:v>0.63423248433102153</c:v>
                </c:pt>
                <c:pt idx="69">
                  <c:v>0.534010537633822</c:v>
                </c:pt>
                <c:pt idx="70">
                  <c:v>0.44962574731375204</c:v>
                </c:pt>
                <c:pt idx="71">
                  <c:v>0.37857551238743431</c:v>
                </c:pt>
                <c:pt idx="72">
                  <c:v>0.31875269507629739</c:v>
                </c:pt>
                <c:pt idx="73">
                  <c:v>0.26838312935601188</c:v>
                </c:pt>
                <c:pt idx="74">
                  <c:v>0.2259730044297176</c:v>
                </c:pt>
                <c:pt idx="75">
                  <c:v>0.19026456277890424</c:v>
                </c:pt>
                <c:pt idx="76">
                  <c:v>0.1601987987935998</c:v>
                </c:pt>
                <c:pt idx="77">
                  <c:v>0.13488405182427421</c:v>
                </c:pt>
                <c:pt idx="78">
                  <c:v>0.11356956219328107</c:v>
                </c:pt>
                <c:pt idx="79">
                  <c:v>9.5623205911223169E-2</c:v>
                </c:pt>
                <c:pt idx="80">
                  <c:v>8.0512747732110715E-2</c:v>
                </c:pt>
                <c:pt idx="81">
                  <c:v>6.779005668120075E-2</c:v>
                </c:pt>
                <c:pt idx="82">
                  <c:v>5.7077815813882334E-2</c:v>
                </c:pt>
                <c:pt idx="83">
                  <c:v>4.8058332126925923E-2</c:v>
                </c:pt>
                <c:pt idx="84">
                  <c:v>4.0464114717993417E-2</c:v>
                </c:pt>
                <c:pt idx="85">
                  <c:v>3.406994182927818E-2</c:v>
                </c:pt>
                <c:pt idx="86">
                  <c:v>2.8686181439679919E-2</c:v>
                </c:pt>
                <c:pt idx="87">
                  <c:v>2.4153167317686245E-2</c:v>
                </c:pt>
                <c:pt idx="88">
                  <c:v>2.0336463842480799E-2</c:v>
                </c:pt>
                <c:pt idx="89">
                  <c:v>1.7122879003464077E-2</c:v>
                </c:pt>
                <c:pt idx="90">
                  <c:v>1.4417107503312231E-2</c:v>
                </c:pt>
                <c:pt idx="91">
                  <c:v>1.2138904253492552E-2</c:v>
                </c:pt>
                <c:pt idx="92">
                  <c:v>1.022070456574008E-2</c:v>
                </c:pt>
                <c:pt idx="93">
                  <c:v>8.6056203768715318E-3</c:v>
                </c:pt>
                <c:pt idx="94">
                  <c:v>7.2457531272895181E-3</c:v>
                </c:pt>
                <c:pt idx="95">
                  <c:v>6.1007732269335174E-3</c:v>
                </c:pt>
                <c:pt idx="96">
                  <c:v>5.1367239942604033E-3</c:v>
                </c:pt>
                <c:pt idx="97">
                  <c:v>4.3250146247049669E-3</c:v>
                </c:pt>
                <c:pt idx="98">
                  <c:v>3.6415722347468635E-3</c:v>
                </c:pt>
                <c:pt idx="99">
                  <c:v>3.0661279786637617E-3</c:v>
                </c:pt>
                <c:pt idx="100">
                  <c:v>2.5816159000379827E-3</c:v>
                </c:pt>
                <c:pt idx="101">
                  <c:v>2.1736668209509837E-3</c:v>
                </c:pt>
              </c:numCache>
            </c:numRef>
          </c:val>
          <c:smooth val="0"/>
          <c:extLst>
            <c:ext xmlns:c16="http://schemas.microsoft.com/office/drawing/2014/chart" uri="{C3380CC4-5D6E-409C-BE32-E72D297353CC}">
              <c16:uniqueId val="{0000000C-F807-4426-AEAA-F73FB1F04F72}"/>
            </c:ext>
          </c:extLst>
        </c:ser>
        <c:ser>
          <c:idx val="3"/>
          <c:order val="3"/>
          <c:tx>
            <c:strRef>
              <c:f>'Long COVID Analysis'!$AI$3</c:f>
              <c:strCache>
                <c:ptCount val="1"/>
                <c:pt idx="0">
                  <c:v> 2D= 70% vacc (high seeding), Med/Low PHSM + Partial TTIQ_NSW </c:v>
                </c:pt>
              </c:strCache>
            </c:strRef>
          </c:tx>
          <c:spPr>
            <a:ln w="28575" cap="rnd">
              <a:solidFill>
                <a:schemeClr val="accent1">
                  <a:lumMod val="75000"/>
                </a:schemeClr>
              </a:solidFill>
              <a:prstDash val="lgDashDotDot"/>
              <a:round/>
            </a:ln>
            <a:effectLst/>
          </c:spPr>
          <c:marker>
            <c:symbol val="none"/>
          </c:marker>
          <c:dPt>
            <c:idx val="5"/>
            <c:marker>
              <c:symbol val="none"/>
            </c:marker>
            <c:bubble3D val="0"/>
            <c:spPr>
              <a:ln w="28575" cap="rnd">
                <a:solidFill>
                  <a:srgbClr val="008080"/>
                </a:solidFill>
                <a:prstDash val="lgDashDotDot"/>
                <a:round/>
              </a:ln>
              <a:effectLst/>
            </c:spPr>
            <c:extLst>
              <c:ext xmlns:c16="http://schemas.microsoft.com/office/drawing/2014/chart" uri="{C3380CC4-5D6E-409C-BE32-E72D297353CC}">
                <c16:uniqueId val="{00000010-F807-4426-AEAA-F73FB1F04F72}"/>
              </c:ext>
            </c:extLst>
          </c:dPt>
          <c:dLbls>
            <c:dLbl>
              <c:idx val="0"/>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07-4426-AEAA-F73FB1F04F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'Long COVID Analysis'!$A$7:$A$108</c:f>
              <c:numCache>
                <c:formatCode>General</c:formatCode>
                <c:ptCount val="102"/>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pt idx="38">
                  <c:v>41</c:v>
                </c:pt>
                <c:pt idx="39">
                  <c:v>42</c:v>
                </c:pt>
                <c:pt idx="40">
                  <c:v>43</c:v>
                </c:pt>
                <c:pt idx="41">
                  <c:v>44</c:v>
                </c:pt>
                <c:pt idx="42">
                  <c:v>45</c:v>
                </c:pt>
                <c:pt idx="43">
                  <c:v>46</c:v>
                </c:pt>
                <c:pt idx="44">
                  <c:v>47</c:v>
                </c:pt>
                <c:pt idx="45">
                  <c:v>48</c:v>
                </c:pt>
                <c:pt idx="46">
                  <c:v>49</c:v>
                </c:pt>
                <c:pt idx="47">
                  <c:v>50</c:v>
                </c:pt>
                <c:pt idx="48">
                  <c:v>51</c:v>
                </c:pt>
                <c:pt idx="49">
                  <c:v>52</c:v>
                </c:pt>
                <c:pt idx="50">
                  <c:v>53</c:v>
                </c:pt>
                <c:pt idx="51">
                  <c:v>54</c:v>
                </c:pt>
                <c:pt idx="52">
                  <c:v>55</c:v>
                </c:pt>
                <c:pt idx="53">
                  <c:v>56</c:v>
                </c:pt>
                <c:pt idx="54">
                  <c:v>57</c:v>
                </c:pt>
                <c:pt idx="55">
                  <c:v>58</c:v>
                </c:pt>
                <c:pt idx="56">
                  <c:v>59</c:v>
                </c:pt>
                <c:pt idx="57">
                  <c:v>60</c:v>
                </c:pt>
                <c:pt idx="58">
                  <c:v>61</c:v>
                </c:pt>
                <c:pt idx="59">
                  <c:v>62</c:v>
                </c:pt>
                <c:pt idx="60">
                  <c:v>63</c:v>
                </c:pt>
                <c:pt idx="61">
                  <c:v>64</c:v>
                </c:pt>
                <c:pt idx="62">
                  <c:v>65</c:v>
                </c:pt>
                <c:pt idx="63">
                  <c:v>66</c:v>
                </c:pt>
                <c:pt idx="64">
                  <c:v>67</c:v>
                </c:pt>
                <c:pt idx="65">
                  <c:v>68</c:v>
                </c:pt>
                <c:pt idx="66">
                  <c:v>69</c:v>
                </c:pt>
                <c:pt idx="67">
                  <c:v>70</c:v>
                </c:pt>
                <c:pt idx="68">
                  <c:v>71</c:v>
                </c:pt>
                <c:pt idx="69">
                  <c:v>72</c:v>
                </c:pt>
                <c:pt idx="70">
                  <c:v>73</c:v>
                </c:pt>
                <c:pt idx="71">
                  <c:v>74</c:v>
                </c:pt>
                <c:pt idx="72">
                  <c:v>75</c:v>
                </c:pt>
                <c:pt idx="73">
                  <c:v>76</c:v>
                </c:pt>
                <c:pt idx="74">
                  <c:v>77</c:v>
                </c:pt>
                <c:pt idx="75">
                  <c:v>78</c:v>
                </c:pt>
                <c:pt idx="76">
                  <c:v>79</c:v>
                </c:pt>
                <c:pt idx="77">
                  <c:v>80</c:v>
                </c:pt>
                <c:pt idx="78">
                  <c:v>81</c:v>
                </c:pt>
                <c:pt idx="79">
                  <c:v>82</c:v>
                </c:pt>
                <c:pt idx="80">
                  <c:v>83</c:v>
                </c:pt>
                <c:pt idx="81">
                  <c:v>84</c:v>
                </c:pt>
                <c:pt idx="82">
                  <c:v>85</c:v>
                </c:pt>
                <c:pt idx="83">
                  <c:v>86</c:v>
                </c:pt>
                <c:pt idx="84">
                  <c:v>87</c:v>
                </c:pt>
                <c:pt idx="85">
                  <c:v>88</c:v>
                </c:pt>
                <c:pt idx="86">
                  <c:v>89</c:v>
                </c:pt>
                <c:pt idx="87">
                  <c:v>90</c:v>
                </c:pt>
                <c:pt idx="88">
                  <c:v>91</c:v>
                </c:pt>
                <c:pt idx="89">
                  <c:v>92</c:v>
                </c:pt>
                <c:pt idx="90">
                  <c:v>93</c:v>
                </c:pt>
                <c:pt idx="91">
                  <c:v>94</c:v>
                </c:pt>
                <c:pt idx="92">
                  <c:v>95</c:v>
                </c:pt>
                <c:pt idx="93">
                  <c:v>96</c:v>
                </c:pt>
                <c:pt idx="94">
                  <c:v>97</c:v>
                </c:pt>
                <c:pt idx="95">
                  <c:v>98</c:v>
                </c:pt>
                <c:pt idx="96">
                  <c:v>99</c:v>
                </c:pt>
                <c:pt idx="97">
                  <c:v>100</c:v>
                </c:pt>
                <c:pt idx="98">
                  <c:v>101</c:v>
                </c:pt>
                <c:pt idx="99">
                  <c:v>102</c:v>
                </c:pt>
                <c:pt idx="100">
                  <c:v>103</c:v>
                </c:pt>
                <c:pt idx="101">
                  <c:v>104</c:v>
                </c:pt>
              </c:numCache>
            </c:numRef>
          </c:cat>
          <c:val>
            <c:numRef>
              <c:f>'Long COVID Analysis'!$AI$7:$AI$108</c:f>
              <c:numCache>
                <c:formatCode>0</c:formatCode>
                <c:ptCount val="102"/>
                <c:pt idx="0">
                  <c:v>49058.234861155826</c:v>
                </c:pt>
                <c:pt idx="1">
                  <c:v>41242.230336980167</c:v>
                </c:pt>
                <c:pt idx="2">
                  <c:v>34682.68001709041</c:v>
                </c:pt>
                <c:pt idx="3">
                  <c:v>29173.516485992855</c:v>
                </c:pt>
                <c:pt idx="4">
                  <c:v>24544.049833232115</c:v>
                </c:pt>
                <c:pt idx="5">
                  <c:v>20652.24819990672</c:v>
                </c:pt>
                <c:pt idx="6">
                  <c:v>17379.567738108679</c:v>
                </c:pt>
                <c:pt idx="7">
                  <c:v>14626.860662903029</c:v>
                </c:pt>
                <c:pt idx="8">
                  <c:v>12311.077120584814</c:v>
                </c:pt>
                <c:pt idx="9">
                  <c:v>10362.574656873656</c:v>
                </c:pt>
                <c:pt idx="10">
                  <c:v>8722.9052710615961</c:v>
                </c:pt>
                <c:pt idx="11">
                  <c:v>7342.9848163548522</c:v>
                </c:pt>
                <c:pt idx="12">
                  <c:v>6181.5724582505254</c:v>
                </c:pt>
                <c:pt idx="13">
                  <c:v>5204.0038782807605</c:v>
                </c:pt>
                <c:pt idx="14">
                  <c:v>4381.1335145408111</c:v>
                </c:pt>
                <c:pt idx="15">
                  <c:v>3688.4498460549016</c:v>
                </c:pt>
                <c:pt idx="16">
                  <c:v>3105.3344456712339</c:v>
                </c:pt>
                <c:pt idx="17">
                  <c:v>2614.4408073524455</c:v>
                </c:pt>
                <c:pt idx="18">
                  <c:v>2201.1731687564507</c:v>
                </c:pt>
                <c:pt idx="19">
                  <c:v>1853.2489530809701</c:v>
                </c:pt>
                <c:pt idx="20">
                  <c:v>1560.3312260103112</c:v>
                </c:pt>
                <c:pt idx="21">
                  <c:v>1313.7198367077128</c:v>
                </c:pt>
                <c:pt idx="22">
                  <c:v>1106.0917857142199</c:v>
                </c:pt>
                <c:pt idx="23">
                  <c:v>931.28291380275778</c:v>
                </c:pt>
                <c:pt idx="24">
                  <c:v>784.10429402765521</c:v>
                </c:pt>
                <c:pt idx="25">
                  <c:v>660.18778173493263</c:v>
                </c:pt>
                <c:pt idx="26">
                  <c:v>555.85607208847466</c:v>
                </c:pt>
                <c:pt idx="27">
                  <c:v>468.01336240035124</c:v>
                </c:pt>
                <c:pt idx="28">
                  <c:v>394.0533422264736</c:v>
                </c:pt>
                <c:pt idx="29">
                  <c:v>331.78175829089673</c:v>
                </c:pt>
                <c:pt idx="30">
                  <c:v>279.35124070732957</c:v>
                </c:pt>
                <c:pt idx="31">
                  <c:v>235.20644562854423</c:v>
                </c:pt>
                <c:pt idx="32">
                  <c:v>198.03787894527227</c:v>
                </c:pt>
                <c:pt idx="33">
                  <c:v>166.74302560109004</c:v>
                </c:pt>
                <c:pt idx="34">
                  <c:v>140.39362750813007</c:v>
                </c:pt>
                <c:pt idx="35">
                  <c:v>118.20813663668412</c:v>
                </c:pt>
                <c:pt idx="36">
                  <c:v>99.528524206666148</c:v>
                </c:pt>
                <c:pt idx="37">
                  <c:v>83.800756715973932</c:v>
                </c:pt>
                <c:pt idx="38">
                  <c:v>70.558358725136642</c:v>
                </c:pt>
                <c:pt idx="39">
                  <c:v>59.408574170758399</c:v>
                </c:pt>
                <c:pt idx="40">
                  <c:v>50.020715263291848</c:v>
                </c:pt>
                <c:pt idx="41">
                  <c:v>42.1163530568423</c:v>
                </c:pt>
                <c:pt idx="42">
                  <c:v>35.461058506601894</c:v>
                </c:pt>
                <c:pt idx="43">
                  <c:v>29.857448889938428</c:v>
                </c:pt>
                <c:pt idx="44">
                  <c:v>25.139333235279395</c:v>
                </c:pt>
                <c:pt idx="45">
                  <c:v>21.166783035156829</c:v>
                </c:pt>
                <c:pt idx="46">
                  <c:v>17.821981988451522</c:v>
                </c:pt>
                <c:pt idx="47">
                  <c:v>15.005731640085036</c:v>
                </c:pt>
                <c:pt idx="48">
                  <c:v>12.63450925229899</c:v>
                </c:pt>
                <c:pt idx="49">
                  <c:v>10.637990628820017</c:v>
                </c:pt>
                <c:pt idx="50">
                  <c:v>8.9569644094730894</c:v>
                </c:pt>
                <c:pt idx="51">
                  <c:v>7.5415759674075167</c:v>
                </c:pt>
                <c:pt idx="52">
                  <c:v>6.3498488197349987</c:v>
                </c:pt>
                <c:pt idx="53">
                  <c:v>5.3464396949876845</c:v>
                </c:pt>
                <c:pt idx="54">
                  <c:v>4.501590332162662</c:v>
                </c:pt>
                <c:pt idx="55">
                  <c:v>3.7902449218491356</c:v>
                </c:pt>
                <c:pt idx="56">
                  <c:v>3.1913070132027102</c:v>
                </c:pt>
                <c:pt idx="57">
                  <c:v>2.6870138473272216</c:v>
                </c:pt>
                <c:pt idx="58">
                  <c:v>2.2624095606626025</c:v>
                </c:pt>
                <c:pt idx="59">
                  <c:v>1.9049016342737746</c:v>
                </c:pt>
                <c:pt idx="60">
                  <c:v>1.603887434237651</c:v>
                </c:pt>
                <c:pt idx="61">
                  <c:v>1.3504397669919521</c:v>
                </c:pt>
                <c:pt idx="62">
                  <c:v>1.1370421238711028</c:v>
                </c:pt>
                <c:pt idx="63">
                  <c:v>0.95736576281828045</c:v>
                </c:pt>
                <c:pt idx="64">
                  <c:v>0.80608201603146523</c:v>
                </c:pt>
                <c:pt idx="65">
                  <c:v>0.67870425705202764</c:v>
                </c:pt>
                <c:pt idx="66">
                  <c:v>0.5714548404523212</c:v>
                </c:pt>
                <c:pt idx="67">
                  <c:v>0.4811530678795059</c:v>
                </c:pt>
                <c:pt idx="68">
                  <c:v>0.40512085787444752</c:v>
                </c:pt>
                <c:pt idx="69">
                  <c:v>0.34110332183507891</c:v>
                </c:pt>
                <c:pt idx="70">
                  <c:v>0.28720189067990554</c:v>
                </c:pt>
                <c:pt idx="71">
                  <c:v>0.24181800888463381</c:v>
                </c:pt>
                <c:pt idx="72">
                  <c:v>0.20360572606855315</c:v>
                </c:pt>
                <c:pt idx="73">
                  <c:v>0.17143178010389423</c:v>
                </c:pt>
                <c:pt idx="74">
                  <c:v>0.14434198790890554</c:v>
                </c:pt>
                <c:pt idx="75">
                  <c:v>0.12153294723849377</c:v>
                </c:pt>
                <c:pt idx="76">
                  <c:v>0.10232821015011602</c:v>
                </c:pt>
                <c:pt idx="77">
                  <c:v>8.615822157556087E-2</c:v>
                </c:pt>
                <c:pt idx="78">
                  <c:v>7.2543428020841683E-2</c:v>
                </c:pt>
                <c:pt idx="79">
                  <c:v>6.1080055445722127E-2</c:v>
                </c:pt>
                <c:pt idx="80">
                  <c:v>5.1428134510329883E-2</c:v>
                </c:pt>
                <c:pt idx="81">
                  <c:v>4.3301418121676309E-2</c:v>
                </c:pt>
                <c:pt idx="82">
                  <c:v>3.6458892190892517E-2</c:v>
                </c:pt>
                <c:pt idx="83">
                  <c:v>3.0697627878245405E-2</c:v>
                </c:pt>
                <c:pt idx="84">
                  <c:v>2.584676332087165E-2</c:v>
                </c:pt>
                <c:pt idx="85">
                  <c:v>2.1762436395420647E-2</c:v>
                </c:pt>
                <c:pt idx="86">
                  <c:v>1.8323518195277878E-2</c:v>
                </c:pt>
                <c:pt idx="87">
                  <c:v>1.5428020692149319E-2</c:v>
                </c:pt>
                <c:pt idx="88">
                  <c:v>1.299007210292428E-2</c:v>
                </c:pt>
                <c:pt idx="89">
                  <c:v>1.0937370163879854E-2</c:v>
                </c:pt>
                <c:pt idx="90">
                  <c:v>9.2090378858305007E-3</c:v>
                </c:pt>
                <c:pt idx="91">
                  <c:v>7.7538181037998134E-3</c:v>
                </c:pt>
                <c:pt idx="92">
                  <c:v>6.5285533554579438E-3</c:v>
                </c:pt>
                <c:pt idx="93">
                  <c:v>5.4969059546410605E-3</c:v>
                </c:pt>
                <c:pt idx="94">
                  <c:v>4.6282803293180245E-3</c:v>
                </c:pt>
                <c:pt idx="95">
                  <c:v>3.8969156447710819E-3</c:v>
                </c:pt>
                <c:pt idx="96">
                  <c:v>3.2811218106433369E-3</c:v>
                </c:pt>
                <c:pt idx="97">
                  <c:v>2.7626362311491343E-3</c:v>
                </c:pt>
                <c:pt idx="98">
                  <c:v>2.3260821679035632E-3</c:v>
                </c:pt>
                <c:pt idx="99">
                  <c:v>1.9585127400998876E-3</c:v>
                </c:pt>
                <c:pt idx="100">
                  <c:v>1.6490269373875437E-3</c:v>
                </c:pt>
                <c:pt idx="101">
                  <c:v>1.388446337273145E-3</c:v>
                </c:pt>
              </c:numCache>
            </c:numRef>
          </c:val>
          <c:smooth val="0"/>
          <c:extLst>
            <c:ext xmlns:c16="http://schemas.microsoft.com/office/drawing/2014/chart" uri="{C3380CC4-5D6E-409C-BE32-E72D297353CC}">
              <c16:uniqueId val="{0000000D-F807-4426-AEAA-F73FB1F04F72}"/>
            </c:ext>
          </c:extLst>
        </c:ser>
        <c:dLbls>
          <c:showLegendKey val="0"/>
          <c:showVal val="0"/>
          <c:showCatName val="0"/>
          <c:showSerName val="0"/>
          <c:showPercent val="0"/>
          <c:showBubbleSize val="0"/>
        </c:dLbls>
        <c:smooth val="0"/>
        <c:axId val="922009007"/>
        <c:axId val="922008591"/>
      </c:lineChart>
      <c:catAx>
        <c:axId val="9220090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008591"/>
        <c:crosses val="autoZero"/>
        <c:auto val="1"/>
        <c:lblAlgn val="ctr"/>
        <c:lblOffset val="100"/>
        <c:noMultiLvlLbl val="0"/>
      </c:catAx>
      <c:valAx>
        <c:axId val="922008591"/>
        <c:scaling>
          <c:orientation val="minMax"/>
          <c:max val="80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Long COVID Incidence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009007"/>
        <c:crosses val="autoZero"/>
        <c:crossBetween val="between"/>
      </c:valAx>
      <c:spPr>
        <a:noFill/>
        <a:ln>
          <a:noFill/>
        </a:ln>
        <a:effectLst/>
      </c:spPr>
    </c:plotArea>
    <c:legend>
      <c:legendPos val="r"/>
      <c:layout>
        <c:manualLayout>
          <c:xMode val="edge"/>
          <c:yMode val="edge"/>
          <c:x val="0.48626918714457523"/>
          <c:y val="0.22150996000230072"/>
          <c:w val="0.44032181436991147"/>
          <c:h val="9.74487167970302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Decay curve for persistent symptoms with an assumption of 50%  symptomatic initially (ONS Baseline)</a:t>
            </a:r>
          </a:p>
        </c:rich>
      </c:tx>
      <c:layout>
        <c:manualLayout>
          <c:xMode val="edge"/>
          <c:yMode val="edge"/>
          <c:x val="0.26881388115904992"/>
          <c:y val="4.025436775738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113262744547396E-2"/>
          <c:y val="0.11710187268088355"/>
          <c:w val="0.9069306011220496"/>
          <c:h val="0.79778255336156423"/>
        </c:manualLayout>
      </c:layout>
      <c:scatterChart>
        <c:scatterStyle val="lineMarker"/>
        <c:varyColors val="0"/>
        <c:ser>
          <c:idx val="0"/>
          <c:order val="0"/>
          <c:tx>
            <c:v>Decay</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1"/>
            <c:trendlineLbl>
              <c:layout>
                <c:manualLayout>
                  <c:x val="7.6049868766404202E-3"/>
                  <c:y val="-0.23377916302128901"/>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1"/>
            <c:dispEq val="0"/>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exp"/>
            <c:dispRSqr val="0"/>
            <c:dispEq val="0"/>
          </c:trendline>
          <c:xVal>
            <c:numRef>
              <c:f>'ONS Post Acute'!$P$5:$P$57</c:f>
              <c:numCache>
                <c:formatCode>General</c:formatCode>
                <c:ptCount val="5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numCache>
            </c:numRef>
          </c:xVal>
          <c:yVal>
            <c:numRef>
              <c:f>'ONS Post Acute'!$Q$5:$Q$24</c:f>
              <c:numCache>
                <c:formatCode>General</c:formatCode>
                <c:ptCount val="20"/>
                <c:pt idx="0" formatCode="0%">
                  <c:v>0.5</c:v>
                </c:pt>
                <c:pt idx="5" formatCode="0.0%">
                  <c:v>0.21</c:v>
                </c:pt>
                <c:pt idx="6" formatCode="0.0%">
                  <c:v>0.184</c:v>
                </c:pt>
                <c:pt idx="7" formatCode="0.0%">
                  <c:v>0.17199999999999999</c:v>
                </c:pt>
                <c:pt idx="8" formatCode="0.0%">
                  <c:v>0.16399999999999998</c:v>
                </c:pt>
                <c:pt idx="9" formatCode="0.0%">
                  <c:v>0.16399999999999998</c:v>
                </c:pt>
                <c:pt idx="10" formatCode="0.0%">
                  <c:v>0.16200000000000001</c:v>
                </c:pt>
                <c:pt idx="11" formatCode="0.0%">
                  <c:v>0.153</c:v>
                </c:pt>
                <c:pt idx="12" formatCode="0.0%">
                  <c:v>0.13699999999999998</c:v>
                </c:pt>
                <c:pt idx="13" formatCode="0.0%">
                  <c:v>0.13600000000000001</c:v>
                </c:pt>
                <c:pt idx="14" formatCode="0.0%">
                  <c:v>0.13300000000000001</c:v>
                </c:pt>
                <c:pt idx="15" formatCode="0.0%">
                  <c:v>0.129</c:v>
                </c:pt>
                <c:pt idx="16" formatCode="0.0%">
                  <c:v>0.122</c:v>
                </c:pt>
                <c:pt idx="17" formatCode="0.0%">
                  <c:v>0.122</c:v>
                </c:pt>
                <c:pt idx="19" formatCode="0.0%">
                  <c:v>0.122</c:v>
                </c:pt>
              </c:numCache>
            </c:numRef>
          </c:yVal>
          <c:smooth val="0"/>
          <c:extLst>
            <c:ext xmlns:c16="http://schemas.microsoft.com/office/drawing/2014/chart" uri="{C3380CC4-5D6E-409C-BE32-E72D297353CC}">
              <c16:uniqueId val="{00000002-9E7D-4888-BAFB-10EDE04288CA}"/>
            </c:ext>
          </c:extLst>
        </c:ser>
        <c:dLbls>
          <c:showLegendKey val="0"/>
          <c:showVal val="0"/>
          <c:showCatName val="0"/>
          <c:showSerName val="0"/>
          <c:showPercent val="0"/>
          <c:showBubbleSize val="0"/>
        </c:dLbls>
        <c:axId val="359970112"/>
        <c:axId val="359989248"/>
      </c:scatterChart>
      <c:valAx>
        <c:axId val="359970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Duration in 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89248"/>
        <c:crosses val="autoZero"/>
        <c:crossBetween val="midCat"/>
      </c:valAx>
      <c:valAx>
        <c:axId val="35998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patients experiencing</a:t>
                </a:r>
                <a:r>
                  <a:rPr lang="en-AU" baseline="0"/>
                  <a:t> Long </a:t>
                </a:r>
                <a:r>
                  <a:rPr lang="en-AU"/>
                  <a:t> COVID (%)</a:t>
                </a:r>
              </a:p>
            </c:rich>
          </c:tx>
          <c:layout>
            <c:manualLayout>
              <c:xMode val="edge"/>
              <c:yMode val="edge"/>
              <c:x val="1.0982718070851107E-2"/>
              <c:y val="0.295986807491598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70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i="0" u="none" strike="noStrike" baseline="0">
                <a:effectLst/>
              </a:rPr>
              <a:t>Decay curve for persistent symptoms </a:t>
            </a:r>
            <a:r>
              <a:rPr lang="en-AU" sz="1400" b="0" i="0" u="none" strike="noStrike" baseline="0">
                <a:effectLst/>
              </a:rPr>
              <a:t> </a:t>
            </a:r>
            <a:r>
              <a:rPr lang="en-GB" sz="1400" b="1" i="0" u="none" strike="noStrike" baseline="0">
                <a:effectLst/>
              </a:rPr>
              <a:t>(NSW Baseline)</a:t>
            </a:r>
            <a:endParaRPr lang="en-GB"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Decay</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1"/>
            <c:trendlineLbl>
              <c:layout>
                <c:manualLayout>
                  <c:x val="7.6049868766404202E-3"/>
                  <c:y val="-0.23377916302128901"/>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exp"/>
            <c:dispRSqr val="0"/>
            <c:dispEq val="0"/>
          </c:trendline>
          <c:xVal>
            <c:numRef>
              <c:f>'NSW Post Acute '!$Q$5:$Q$57</c:f>
              <c:numCache>
                <c:formatCode>General</c:formatCode>
                <c:ptCount val="5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numCache>
            </c:numRef>
          </c:xVal>
          <c:yVal>
            <c:numRef>
              <c:f>'NSW Post Acute '!$R$5:$R$24</c:f>
              <c:numCache>
                <c:formatCode>0%</c:formatCode>
                <c:ptCount val="20"/>
                <c:pt idx="2">
                  <c:v>0.60299999999999998</c:v>
                </c:pt>
                <c:pt idx="5">
                  <c:v>0.16700000000000004</c:v>
                </c:pt>
                <c:pt idx="10">
                  <c:v>7.7999999999999958E-2</c:v>
                </c:pt>
                <c:pt idx="12">
                  <c:v>6.6999999999999948E-2</c:v>
                </c:pt>
                <c:pt idx="15">
                  <c:v>4.4000000000000039E-2</c:v>
                </c:pt>
                <c:pt idx="17">
                  <c:v>3.7000000000000033E-2</c:v>
                </c:pt>
              </c:numCache>
            </c:numRef>
          </c:yVal>
          <c:smooth val="0"/>
          <c:extLst>
            <c:ext xmlns:c16="http://schemas.microsoft.com/office/drawing/2014/chart" uri="{C3380CC4-5D6E-409C-BE32-E72D297353CC}">
              <c16:uniqueId val="{00000003-84FB-463A-A8BB-C095F7CCE2BF}"/>
            </c:ext>
          </c:extLst>
        </c:ser>
        <c:dLbls>
          <c:showLegendKey val="0"/>
          <c:showVal val="0"/>
          <c:showCatName val="0"/>
          <c:showSerName val="0"/>
          <c:showPercent val="0"/>
          <c:showBubbleSize val="0"/>
        </c:dLbls>
        <c:axId val="359970112"/>
        <c:axId val="359989248"/>
      </c:scatterChart>
      <c:valAx>
        <c:axId val="359970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Duration in 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89248"/>
        <c:crosses val="autoZero"/>
        <c:crossBetween val="midCat"/>
      </c:valAx>
      <c:valAx>
        <c:axId val="35998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patients experiencing Long  COVID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70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ustomXml" Target="../ink/ink7.xml"/><Relationship Id="rId13" Type="http://schemas.openxmlformats.org/officeDocument/2006/relationships/customXml" Target="../ink/ink12.xml"/><Relationship Id="rId18" Type="http://schemas.openxmlformats.org/officeDocument/2006/relationships/customXml" Target="../ink/ink17.xml"/><Relationship Id="rId26" Type="http://schemas.openxmlformats.org/officeDocument/2006/relationships/image" Target="../media/image7.png"/><Relationship Id="rId3" Type="http://schemas.openxmlformats.org/officeDocument/2006/relationships/customXml" Target="../ink/ink2.xml"/><Relationship Id="rId21" Type="http://schemas.openxmlformats.org/officeDocument/2006/relationships/image" Target="../media/image2.emf"/><Relationship Id="rId7" Type="http://schemas.openxmlformats.org/officeDocument/2006/relationships/customXml" Target="../ink/ink6.xml"/><Relationship Id="rId12" Type="http://schemas.openxmlformats.org/officeDocument/2006/relationships/customXml" Target="../ink/ink11.xml"/><Relationship Id="rId17" Type="http://schemas.openxmlformats.org/officeDocument/2006/relationships/customXml" Target="../ink/ink16.xml"/><Relationship Id="rId25" Type="http://schemas.openxmlformats.org/officeDocument/2006/relationships/image" Target="../media/image6.emf"/><Relationship Id="rId2" Type="http://schemas.openxmlformats.org/officeDocument/2006/relationships/image" Target="../media/image1.png"/><Relationship Id="rId16" Type="http://schemas.openxmlformats.org/officeDocument/2006/relationships/customXml" Target="../ink/ink15.xml"/><Relationship Id="rId20" Type="http://schemas.openxmlformats.org/officeDocument/2006/relationships/image" Target="../media/image1.emf"/><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image" Target="../media/image5.emf"/><Relationship Id="rId5" Type="http://schemas.openxmlformats.org/officeDocument/2006/relationships/customXml" Target="../ink/ink4.xml"/><Relationship Id="rId15" Type="http://schemas.openxmlformats.org/officeDocument/2006/relationships/customXml" Target="../ink/ink14.xml"/><Relationship Id="rId23" Type="http://schemas.openxmlformats.org/officeDocument/2006/relationships/image" Target="../media/image4.emf"/><Relationship Id="rId28" Type="http://schemas.openxmlformats.org/officeDocument/2006/relationships/image" Target="../media/image9.png"/><Relationship Id="rId10" Type="http://schemas.openxmlformats.org/officeDocument/2006/relationships/customXml" Target="../ink/ink9.xml"/><Relationship Id="rId19" Type="http://schemas.openxmlformats.org/officeDocument/2006/relationships/customXml" Target="../ink/ink18.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image" Target="../media/image3.emf"/><Relationship Id="rId27" Type="http://schemas.openxmlformats.org/officeDocument/2006/relationships/image" Target="../media/image8.png"/></Relationships>
</file>

<file path=xl/drawings/_rels/drawing10.xml.rels><?xml version="1.0" encoding="UTF-8" standalone="yes"?>
<Relationships xmlns="http://schemas.openxmlformats.org/package/2006/relationships"><Relationship Id="rId8" Type="http://schemas.openxmlformats.org/officeDocument/2006/relationships/customXml" Target="../ink/ink153.xml"/><Relationship Id="rId13" Type="http://schemas.openxmlformats.org/officeDocument/2006/relationships/customXml" Target="../ink/ink158.xml"/><Relationship Id="rId18" Type="http://schemas.openxmlformats.org/officeDocument/2006/relationships/customXml" Target="../ink/ink163.xml"/><Relationship Id="rId26" Type="http://schemas.openxmlformats.org/officeDocument/2006/relationships/image" Target="../media/image66.png"/><Relationship Id="rId3" Type="http://schemas.openxmlformats.org/officeDocument/2006/relationships/customXml" Target="../ink/ink148.xml"/><Relationship Id="rId21" Type="http://schemas.openxmlformats.org/officeDocument/2006/relationships/image" Target="../media/image61.emf"/><Relationship Id="rId7" Type="http://schemas.openxmlformats.org/officeDocument/2006/relationships/customXml" Target="../ink/ink152.xml"/><Relationship Id="rId12" Type="http://schemas.openxmlformats.org/officeDocument/2006/relationships/customXml" Target="../ink/ink157.xml"/><Relationship Id="rId17" Type="http://schemas.openxmlformats.org/officeDocument/2006/relationships/customXml" Target="../ink/ink162.xml"/><Relationship Id="rId25" Type="http://schemas.openxmlformats.org/officeDocument/2006/relationships/image" Target="../media/image65.emf"/><Relationship Id="rId2" Type="http://schemas.openxmlformats.org/officeDocument/2006/relationships/image" Target="../media/image1.png"/><Relationship Id="rId16" Type="http://schemas.openxmlformats.org/officeDocument/2006/relationships/customXml" Target="../ink/ink161.xml"/><Relationship Id="rId20" Type="http://schemas.openxmlformats.org/officeDocument/2006/relationships/image" Target="../media/image60.emf"/><Relationship Id="rId1" Type="http://schemas.openxmlformats.org/officeDocument/2006/relationships/customXml" Target="../ink/ink147.xml"/><Relationship Id="rId6" Type="http://schemas.openxmlformats.org/officeDocument/2006/relationships/customXml" Target="../ink/ink151.xml"/><Relationship Id="rId11" Type="http://schemas.openxmlformats.org/officeDocument/2006/relationships/customXml" Target="../ink/ink156.xml"/><Relationship Id="rId24" Type="http://schemas.openxmlformats.org/officeDocument/2006/relationships/image" Target="../media/image64.emf"/><Relationship Id="rId5" Type="http://schemas.openxmlformats.org/officeDocument/2006/relationships/customXml" Target="../ink/ink150.xml"/><Relationship Id="rId15" Type="http://schemas.openxmlformats.org/officeDocument/2006/relationships/customXml" Target="../ink/ink160.xml"/><Relationship Id="rId23" Type="http://schemas.openxmlformats.org/officeDocument/2006/relationships/image" Target="../media/image63.emf"/><Relationship Id="rId10" Type="http://schemas.openxmlformats.org/officeDocument/2006/relationships/customXml" Target="../ink/ink155.xml"/><Relationship Id="rId19" Type="http://schemas.openxmlformats.org/officeDocument/2006/relationships/customXml" Target="../ink/ink164.xml"/><Relationship Id="rId4" Type="http://schemas.openxmlformats.org/officeDocument/2006/relationships/customXml" Target="../ink/ink149.xml"/><Relationship Id="rId9" Type="http://schemas.openxmlformats.org/officeDocument/2006/relationships/customXml" Target="../ink/ink154.xml"/><Relationship Id="rId14" Type="http://schemas.openxmlformats.org/officeDocument/2006/relationships/customXml" Target="../ink/ink159.xml"/><Relationship Id="rId22" Type="http://schemas.openxmlformats.org/officeDocument/2006/relationships/image" Target="../media/image62.emf"/><Relationship Id="rId27" Type="http://schemas.openxmlformats.org/officeDocument/2006/relationships/image" Target="../media/image67.emf"/></Relationships>
</file>

<file path=xl/drawings/_rels/drawing11.xml.rels><?xml version="1.0" encoding="UTF-8" standalone="yes"?>
<Relationships xmlns="http://schemas.openxmlformats.org/package/2006/relationships"><Relationship Id="rId8" Type="http://schemas.openxmlformats.org/officeDocument/2006/relationships/customXml" Target="../ink/ink171.xml"/><Relationship Id="rId13" Type="http://schemas.openxmlformats.org/officeDocument/2006/relationships/customXml" Target="../ink/ink176.xml"/><Relationship Id="rId18" Type="http://schemas.openxmlformats.org/officeDocument/2006/relationships/image" Target="../media/image70.emf"/><Relationship Id="rId3" Type="http://schemas.openxmlformats.org/officeDocument/2006/relationships/customXml" Target="../ink/ink166.xml"/><Relationship Id="rId21" Type="http://schemas.openxmlformats.org/officeDocument/2006/relationships/image" Target="../media/image73.emf"/><Relationship Id="rId7" Type="http://schemas.openxmlformats.org/officeDocument/2006/relationships/customXml" Target="../ink/ink170.xml"/><Relationship Id="rId12" Type="http://schemas.openxmlformats.org/officeDocument/2006/relationships/customXml" Target="../ink/ink175.xml"/><Relationship Id="rId17" Type="http://schemas.openxmlformats.org/officeDocument/2006/relationships/image" Target="../media/image69.emf"/><Relationship Id="rId2" Type="http://schemas.openxmlformats.org/officeDocument/2006/relationships/image" Target="../media/image1.png"/><Relationship Id="rId16" Type="http://schemas.openxmlformats.org/officeDocument/2006/relationships/image" Target="../media/image68.emf"/><Relationship Id="rId20" Type="http://schemas.openxmlformats.org/officeDocument/2006/relationships/image" Target="../media/image72.emf"/><Relationship Id="rId1" Type="http://schemas.openxmlformats.org/officeDocument/2006/relationships/customXml" Target="../ink/ink165.xml"/><Relationship Id="rId6" Type="http://schemas.openxmlformats.org/officeDocument/2006/relationships/customXml" Target="../ink/ink169.xml"/><Relationship Id="rId11" Type="http://schemas.openxmlformats.org/officeDocument/2006/relationships/customXml" Target="../ink/ink174.xml"/><Relationship Id="rId5" Type="http://schemas.openxmlformats.org/officeDocument/2006/relationships/customXml" Target="../ink/ink168.xml"/><Relationship Id="rId15" Type="http://schemas.openxmlformats.org/officeDocument/2006/relationships/customXml" Target="../ink/ink178.xml"/><Relationship Id="rId23" Type="http://schemas.openxmlformats.org/officeDocument/2006/relationships/image" Target="../media/image75.png"/><Relationship Id="rId10" Type="http://schemas.openxmlformats.org/officeDocument/2006/relationships/customXml" Target="../ink/ink173.xml"/><Relationship Id="rId19" Type="http://schemas.openxmlformats.org/officeDocument/2006/relationships/image" Target="../media/image71.emf"/><Relationship Id="rId4" Type="http://schemas.openxmlformats.org/officeDocument/2006/relationships/customXml" Target="../ink/ink167.xml"/><Relationship Id="rId9" Type="http://schemas.openxmlformats.org/officeDocument/2006/relationships/customXml" Target="../ink/ink172.xml"/><Relationship Id="rId14" Type="http://schemas.openxmlformats.org/officeDocument/2006/relationships/customXml" Target="../ink/ink177.xml"/><Relationship Id="rId22" Type="http://schemas.openxmlformats.org/officeDocument/2006/relationships/image" Target="../media/image74.emf"/></Relationships>
</file>

<file path=xl/drawings/_rels/drawing12.xml.rels><?xml version="1.0" encoding="UTF-8" standalone="yes"?>
<Relationships xmlns="http://schemas.openxmlformats.org/package/2006/relationships"><Relationship Id="rId8" Type="http://schemas.openxmlformats.org/officeDocument/2006/relationships/customXml" Target="../ink/ink185.xml"/><Relationship Id="rId13" Type="http://schemas.openxmlformats.org/officeDocument/2006/relationships/customXml" Target="../ink/ink190.xml"/><Relationship Id="rId18" Type="http://schemas.openxmlformats.org/officeDocument/2006/relationships/image" Target="../media/image78.emf"/><Relationship Id="rId3" Type="http://schemas.openxmlformats.org/officeDocument/2006/relationships/customXml" Target="../ink/ink180.xml"/><Relationship Id="rId21" Type="http://schemas.openxmlformats.org/officeDocument/2006/relationships/image" Target="../media/image81.png"/><Relationship Id="rId7" Type="http://schemas.openxmlformats.org/officeDocument/2006/relationships/customXml" Target="../ink/ink184.xml"/><Relationship Id="rId12" Type="http://schemas.openxmlformats.org/officeDocument/2006/relationships/customXml" Target="../ink/ink189.xml"/><Relationship Id="rId17" Type="http://schemas.openxmlformats.org/officeDocument/2006/relationships/image" Target="../media/image77.emf"/><Relationship Id="rId2" Type="http://schemas.openxmlformats.org/officeDocument/2006/relationships/image" Target="../media/image1.png"/><Relationship Id="rId16" Type="http://schemas.openxmlformats.org/officeDocument/2006/relationships/image" Target="../media/image76.emf"/><Relationship Id="rId20" Type="http://schemas.openxmlformats.org/officeDocument/2006/relationships/image" Target="../media/image80.emf"/><Relationship Id="rId1" Type="http://schemas.openxmlformats.org/officeDocument/2006/relationships/customXml" Target="../ink/ink179.xml"/><Relationship Id="rId6" Type="http://schemas.openxmlformats.org/officeDocument/2006/relationships/customXml" Target="../ink/ink183.xml"/><Relationship Id="rId11" Type="http://schemas.openxmlformats.org/officeDocument/2006/relationships/customXml" Target="../ink/ink188.xml"/><Relationship Id="rId5" Type="http://schemas.openxmlformats.org/officeDocument/2006/relationships/customXml" Target="../ink/ink182.xml"/><Relationship Id="rId15" Type="http://schemas.openxmlformats.org/officeDocument/2006/relationships/customXml" Target="../ink/ink192.xml"/><Relationship Id="rId23" Type="http://schemas.openxmlformats.org/officeDocument/2006/relationships/image" Target="../media/image83.emf"/><Relationship Id="rId10" Type="http://schemas.openxmlformats.org/officeDocument/2006/relationships/customXml" Target="../ink/ink187.xml"/><Relationship Id="rId19" Type="http://schemas.openxmlformats.org/officeDocument/2006/relationships/image" Target="../media/image79.emf"/><Relationship Id="rId4" Type="http://schemas.openxmlformats.org/officeDocument/2006/relationships/customXml" Target="../ink/ink181.xml"/><Relationship Id="rId9" Type="http://schemas.openxmlformats.org/officeDocument/2006/relationships/customXml" Target="../ink/ink186.xml"/><Relationship Id="rId14" Type="http://schemas.openxmlformats.org/officeDocument/2006/relationships/customXml" Target="../ink/ink191.xml"/><Relationship Id="rId22" Type="http://schemas.openxmlformats.org/officeDocument/2006/relationships/image" Target="../media/image82.emf"/></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84.png"/></Relationships>
</file>

<file path=xl/drawings/_rels/drawing2.xml.rels><?xml version="1.0" encoding="UTF-8" standalone="yes"?>
<Relationships xmlns="http://schemas.openxmlformats.org/package/2006/relationships"><Relationship Id="rId8" Type="http://schemas.openxmlformats.org/officeDocument/2006/relationships/customXml" Target="../ink/ink25.xml"/><Relationship Id="rId13" Type="http://schemas.openxmlformats.org/officeDocument/2006/relationships/customXml" Target="../ink/ink30.xml"/><Relationship Id="rId18" Type="http://schemas.openxmlformats.org/officeDocument/2006/relationships/customXml" Target="../ink/ink35.xml"/><Relationship Id="rId26" Type="http://schemas.openxmlformats.org/officeDocument/2006/relationships/image" Target="../media/image16.png"/><Relationship Id="rId3" Type="http://schemas.openxmlformats.org/officeDocument/2006/relationships/customXml" Target="../ink/ink20.xml"/><Relationship Id="rId21" Type="http://schemas.openxmlformats.org/officeDocument/2006/relationships/image" Target="../media/image11.emf"/><Relationship Id="rId7" Type="http://schemas.openxmlformats.org/officeDocument/2006/relationships/customXml" Target="../ink/ink24.xml"/><Relationship Id="rId12" Type="http://schemas.openxmlformats.org/officeDocument/2006/relationships/customXml" Target="../ink/ink29.xml"/><Relationship Id="rId17" Type="http://schemas.openxmlformats.org/officeDocument/2006/relationships/customXml" Target="../ink/ink34.xml"/><Relationship Id="rId25" Type="http://schemas.openxmlformats.org/officeDocument/2006/relationships/image" Target="../media/image15.png"/><Relationship Id="rId2" Type="http://schemas.openxmlformats.org/officeDocument/2006/relationships/image" Target="../media/image1.png"/><Relationship Id="rId16" Type="http://schemas.openxmlformats.org/officeDocument/2006/relationships/customXml" Target="../ink/ink33.xml"/><Relationship Id="rId20" Type="http://schemas.openxmlformats.org/officeDocument/2006/relationships/image" Target="../media/image10.emf"/><Relationship Id="rId1" Type="http://schemas.openxmlformats.org/officeDocument/2006/relationships/customXml" Target="../ink/ink19.xml"/><Relationship Id="rId6" Type="http://schemas.openxmlformats.org/officeDocument/2006/relationships/customXml" Target="../ink/ink23.xml"/><Relationship Id="rId11" Type="http://schemas.openxmlformats.org/officeDocument/2006/relationships/customXml" Target="../ink/ink28.xml"/><Relationship Id="rId24" Type="http://schemas.openxmlformats.org/officeDocument/2006/relationships/image" Target="../media/image14.emf"/><Relationship Id="rId5" Type="http://schemas.openxmlformats.org/officeDocument/2006/relationships/customXml" Target="../ink/ink22.xml"/><Relationship Id="rId15" Type="http://schemas.openxmlformats.org/officeDocument/2006/relationships/customXml" Target="../ink/ink32.xml"/><Relationship Id="rId23" Type="http://schemas.openxmlformats.org/officeDocument/2006/relationships/image" Target="../media/image13.emf"/><Relationship Id="rId28" Type="http://schemas.openxmlformats.org/officeDocument/2006/relationships/image" Target="../media/image18.png"/><Relationship Id="rId10" Type="http://schemas.openxmlformats.org/officeDocument/2006/relationships/customXml" Target="../ink/ink27.xml"/><Relationship Id="rId19" Type="http://schemas.openxmlformats.org/officeDocument/2006/relationships/customXml" Target="../ink/ink36.xml"/><Relationship Id="rId4" Type="http://schemas.openxmlformats.org/officeDocument/2006/relationships/customXml" Target="../ink/ink21.xml"/><Relationship Id="rId9" Type="http://schemas.openxmlformats.org/officeDocument/2006/relationships/customXml" Target="../ink/ink26.xml"/><Relationship Id="rId14" Type="http://schemas.openxmlformats.org/officeDocument/2006/relationships/customXml" Target="../ink/ink31.xml"/><Relationship Id="rId22" Type="http://schemas.openxmlformats.org/officeDocument/2006/relationships/image" Target="../media/image12.emf"/><Relationship Id="rId27"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8" Type="http://schemas.openxmlformats.org/officeDocument/2006/relationships/customXml" Target="../ink/ink43.xml"/><Relationship Id="rId13" Type="http://schemas.openxmlformats.org/officeDocument/2006/relationships/customXml" Target="../ink/ink48.xml"/><Relationship Id="rId18" Type="http://schemas.openxmlformats.org/officeDocument/2006/relationships/customXml" Target="../ink/ink53.xml"/><Relationship Id="rId26" Type="http://schemas.openxmlformats.org/officeDocument/2006/relationships/image" Target="../media/image25.png"/><Relationship Id="rId3" Type="http://schemas.openxmlformats.org/officeDocument/2006/relationships/customXml" Target="../ink/ink38.xml"/><Relationship Id="rId21" Type="http://schemas.openxmlformats.org/officeDocument/2006/relationships/image" Target="../media/image20.emf"/><Relationship Id="rId7" Type="http://schemas.openxmlformats.org/officeDocument/2006/relationships/customXml" Target="../ink/ink42.xml"/><Relationship Id="rId12" Type="http://schemas.openxmlformats.org/officeDocument/2006/relationships/customXml" Target="../ink/ink47.xml"/><Relationship Id="rId17" Type="http://schemas.openxmlformats.org/officeDocument/2006/relationships/customXml" Target="../ink/ink52.xml"/><Relationship Id="rId25" Type="http://schemas.openxmlformats.org/officeDocument/2006/relationships/image" Target="../media/image24.emf"/><Relationship Id="rId2" Type="http://schemas.openxmlformats.org/officeDocument/2006/relationships/image" Target="../media/image1.png"/><Relationship Id="rId16" Type="http://schemas.openxmlformats.org/officeDocument/2006/relationships/customXml" Target="../ink/ink51.xml"/><Relationship Id="rId20" Type="http://schemas.openxmlformats.org/officeDocument/2006/relationships/image" Target="../media/image19.emf"/><Relationship Id="rId1" Type="http://schemas.openxmlformats.org/officeDocument/2006/relationships/customXml" Target="../ink/ink37.xml"/><Relationship Id="rId6" Type="http://schemas.openxmlformats.org/officeDocument/2006/relationships/customXml" Target="../ink/ink41.xml"/><Relationship Id="rId11" Type="http://schemas.openxmlformats.org/officeDocument/2006/relationships/customXml" Target="../ink/ink46.xml"/><Relationship Id="rId24" Type="http://schemas.openxmlformats.org/officeDocument/2006/relationships/image" Target="../media/image23.png"/><Relationship Id="rId5" Type="http://schemas.openxmlformats.org/officeDocument/2006/relationships/customXml" Target="../ink/ink40.xml"/><Relationship Id="rId15" Type="http://schemas.openxmlformats.org/officeDocument/2006/relationships/customXml" Target="../ink/ink50.xml"/><Relationship Id="rId23" Type="http://schemas.openxmlformats.org/officeDocument/2006/relationships/image" Target="../media/image22.emf"/><Relationship Id="rId28" Type="http://schemas.openxmlformats.org/officeDocument/2006/relationships/image" Target="../media/image14.emf"/><Relationship Id="rId10" Type="http://schemas.openxmlformats.org/officeDocument/2006/relationships/customXml" Target="../ink/ink45.xml"/><Relationship Id="rId19" Type="http://schemas.openxmlformats.org/officeDocument/2006/relationships/customXml" Target="../ink/ink54.xml"/><Relationship Id="rId4" Type="http://schemas.openxmlformats.org/officeDocument/2006/relationships/customXml" Target="../ink/ink39.xml"/><Relationship Id="rId9" Type="http://schemas.openxmlformats.org/officeDocument/2006/relationships/customXml" Target="../ink/ink44.xml"/><Relationship Id="rId14" Type="http://schemas.openxmlformats.org/officeDocument/2006/relationships/customXml" Target="../ink/ink49.xml"/><Relationship Id="rId22" Type="http://schemas.openxmlformats.org/officeDocument/2006/relationships/image" Target="../media/image21.emf"/><Relationship Id="rId27"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openxmlformats.org/officeDocument/2006/relationships/customXml" Target="../ink/ink61.xml"/><Relationship Id="rId13" Type="http://schemas.openxmlformats.org/officeDocument/2006/relationships/customXml" Target="../ink/ink66.xml"/><Relationship Id="rId18" Type="http://schemas.openxmlformats.org/officeDocument/2006/relationships/customXml" Target="../ink/ink71.xml"/><Relationship Id="rId26" Type="http://schemas.openxmlformats.org/officeDocument/2006/relationships/image" Target="../media/image33.png"/><Relationship Id="rId3" Type="http://schemas.openxmlformats.org/officeDocument/2006/relationships/customXml" Target="../ink/ink56.xml"/><Relationship Id="rId21" Type="http://schemas.openxmlformats.org/officeDocument/2006/relationships/image" Target="../media/image28.emf"/><Relationship Id="rId7" Type="http://schemas.openxmlformats.org/officeDocument/2006/relationships/customXml" Target="../ink/ink60.xml"/><Relationship Id="rId12" Type="http://schemas.openxmlformats.org/officeDocument/2006/relationships/customXml" Target="../ink/ink65.xml"/><Relationship Id="rId17" Type="http://schemas.openxmlformats.org/officeDocument/2006/relationships/customXml" Target="../ink/ink70.xml"/><Relationship Id="rId25" Type="http://schemas.openxmlformats.org/officeDocument/2006/relationships/image" Target="../media/image32.png"/><Relationship Id="rId2" Type="http://schemas.openxmlformats.org/officeDocument/2006/relationships/image" Target="../media/image1.png"/><Relationship Id="rId16" Type="http://schemas.openxmlformats.org/officeDocument/2006/relationships/customXml" Target="../ink/ink69.xml"/><Relationship Id="rId20" Type="http://schemas.openxmlformats.org/officeDocument/2006/relationships/image" Target="../media/image27.emf"/><Relationship Id="rId1" Type="http://schemas.openxmlformats.org/officeDocument/2006/relationships/customXml" Target="../ink/ink55.xml"/><Relationship Id="rId6" Type="http://schemas.openxmlformats.org/officeDocument/2006/relationships/customXml" Target="../ink/ink59.xml"/><Relationship Id="rId11" Type="http://schemas.openxmlformats.org/officeDocument/2006/relationships/customXml" Target="../ink/ink64.xml"/><Relationship Id="rId24" Type="http://schemas.openxmlformats.org/officeDocument/2006/relationships/image" Target="../media/image31.png"/><Relationship Id="rId5" Type="http://schemas.openxmlformats.org/officeDocument/2006/relationships/customXml" Target="../ink/ink58.xml"/><Relationship Id="rId15" Type="http://schemas.openxmlformats.org/officeDocument/2006/relationships/customXml" Target="../ink/ink68.xml"/><Relationship Id="rId23" Type="http://schemas.openxmlformats.org/officeDocument/2006/relationships/image" Target="../media/image30.png"/><Relationship Id="rId28" Type="http://schemas.openxmlformats.org/officeDocument/2006/relationships/image" Target="../media/image34.png"/><Relationship Id="rId10" Type="http://schemas.openxmlformats.org/officeDocument/2006/relationships/customXml" Target="../ink/ink63.xml"/><Relationship Id="rId19" Type="http://schemas.openxmlformats.org/officeDocument/2006/relationships/customXml" Target="../ink/ink72.xml"/><Relationship Id="rId4" Type="http://schemas.openxmlformats.org/officeDocument/2006/relationships/customXml" Target="../ink/ink57.xml"/><Relationship Id="rId9" Type="http://schemas.openxmlformats.org/officeDocument/2006/relationships/customXml" Target="../ink/ink62.xml"/><Relationship Id="rId14" Type="http://schemas.openxmlformats.org/officeDocument/2006/relationships/customXml" Target="../ink/ink67.xml"/><Relationship Id="rId22" Type="http://schemas.openxmlformats.org/officeDocument/2006/relationships/image" Target="../media/image29.emf"/><Relationship Id="rId27" Type="http://schemas.openxmlformats.org/officeDocument/2006/relationships/image" Target="../media/image14.emf"/></Relationships>
</file>

<file path=xl/drawings/_rels/drawing5.xml.rels><?xml version="1.0" encoding="UTF-8" standalone="yes"?>
<Relationships xmlns="http://schemas.openxmlformats.org/package/2006/relationships"><Relationship Id="rId8" Type="http://schemas.openxmlformats.org/officeDocument/2006/relationships/customXml" Target="../ink/ink79.xml"/><Relationship Id="rId13" Type="http://schemas.openxmlformats.org/officeDocument/2006/relationships/customXml" Target="../ink/ink84.xml"/><Relationship Id="rId18" Type="http://schemas.openxmlformats.org/officeDocument/2006/relationships/customXml" Target="../ink/ink89.xml"/><Relationship Id="rId26" Type="http://schemas.openxmlformats.org/officeDocument/2006/relationships/image" Target="../media/image37.png"/><Relationship Id="rId3" Type="http://schemas.openxmlformats.org/officeDocument/2006/relationships/customXml" Target="../ink/ink74.xml"/><Relationship Id="rId21" Type="http://schemas.openxmlformats.org/officeDocument/2006/relationships/image" Target="../media/image2.emf"/><Relationship Id="rId7" Type="http://schemas.openxmlformats.org/officeDocument/2006/relationships/customXml" Target="../ink/ink78.xml"/><Relationship Id="rId12" Type="http://schemas.openxmlformats.org/officeDocument/2006/relationships/customXml" Target="../ink/ink83.xml"/><Relationship Id="rId17" Type="http://schemas.openxmlformats.org/officeDocument/2006/relationships/customXml" Target="../ink/ink88.xml"/><Relationship Id="rId25" Type="http://schemas.openxmlformats.org/officeDocument/2006/relationships/image" Target="../media/image36.png"/><Relationship Id="rId2" Type="http://schemas.openxmlformats.org/officeDocument/2006/relationships/image" Target="../media/image1.png"/><Relationship Id="rId16" Type="http://schemas.openxmlformats.org/officeDocument/2006/relationships/customXml" Target="../ink/ink87.xml"/><Relationship Id="rId20" Type="http://schemas.openxmlformats.org/officeDocument/2006/relationships/image" Target="../media/image1.emf"/><Relationship Id="rId1" Type="http://schemas.openxmlformats.org/officeDocument/2006/relationships/customXml" Target="../ink/ink73.xml"/><Relationship Id="rId6" Type="http://schemas.openxmlformats.org/officeDocument/2006/relationships/customXml" Target="../ink/ink77.xml"/><Relationship Id="rId11" Type="http://schemas.openxmlformats.org/officeDocument/2006/relationships/customXml" Target="../ink/ink82.xml"/><Relationship Id="rId24" Type="http://schemas.openxmlformats.org/officeDocument/2006/relationships/image" Target="../media/image35.png"/><Relationship Id="rId5" Type="http://schemas.openxmlformats.org/officeDocument/2006/relationships/customXml" Target="../ink/ink76.xml"/><Relationship Id="rId15" Type="http://schemas.openxmlformats.org/officeDocument/2006/relationships/customXml" Target="../ink/ink86.xml"/><Relationship Id="rId23" Type="http://schemas.openxmlformats.org/officeDocument/2006/relationships/image" Target="../media/image14.emf"/><Relationship Id="rId28" Type="http://schemas.openxmlformats.org/officeDocument/2006/relationships/image" Target="../media/image39.png"/><Relationship Id="rId10" Type="http://schemas.openxmlformats.org/officeDocument/2006/relationships/customXml" Target="../ink/ink81.xml"/><Relationship Id="rId19" Type="http://schemas.openxmlformats.org/officeDocument/2006/relationships/customXml" Target="../ink/ink90.xml"/><Relationship Id="rId4" Type="http://schemas.openxmlformats.org/officeDocument/2006/relationships/customXml" Target="../ink/ink75.xml"/><Relationship Id="rId9" Type="http://schemas.openxmlformats.org/officeDocument/2006/relationships/customXml" Target="../ink/ink80.xml"/><Relationship Id="rId14" Type="http://schemas.openxmlformats.org/officeDocument/2006/relationships/customXml" Target="../ink/ink85.xml"/><Relationship Id="rId22" Type="http://schemas.openxmlformats.org/officeDocument/2006/relationships/image" Target="../media/image3.emf"/><Relationship Id="rId27"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customXml" Target="../ink/ink97.xml"/><Relationship Id="rId13" Type="http://schemas.openxmlformats.org/officeDocument/2006/relationships/customXml" Target="../ink/ink102.xml"/><Relationship Id="rId18" Type="http://schemas.openxmlformats.org/officeDocument/2006/relationships/customXml" Target="../ink/ink107.xml"/><Relationship Id="rId26" Type="http://schemas.openxmlformats.org/officeDocument/2006/relationships/image" Target="../media/image43.png"/><Relationship Id="rId3" Type="http://schemas.openxmlformats.org/officeDocument/2006/relationships/customXml" Target="../ink/ink92.xml"/><Relationship Id="rId21" Type="http://schemas.openxmlformats.org/officeDocument/2006/relationships/image" Target="../media/image11.emf"/><Relationship Id="rId7" Type="http://schemas.openxmlformats.org/officeDocument/2006/relationships/customXml" Target="../ink/ink96.xml"/><Relationship Id="rId12" Type="http://schemas.openxmlformats.org/officeDocument/2006/relationships/customXml" Target="../ink/ink101.xml"/><Relationship Id="rId17" Type="http://schemas.openxmlformats.org/officeDocument/2006/relationships/customXml" Target="../ink/ink106.xml"/><Relationship Id="rId25" Type="http://schemas.openxmlformats.org/officeDocument/2006/relationships/image" Target="../media/image42.png"/><Relationship Id="rId2" Type="http://schemas.openxmlformats.org/officeDocument/2006/relationships/image" Target="../media/image1.png"/><Relationship Id="rId16" Type="http://schemas.openxmlformats.org/officeDocument/2006/relationships/customXml" Target="../ink/ink105.xml"/><Relationship Id="rId20" Type="http://schemas.openxmlformats.org/officeDocument/2006/relationships/image" Target="../media/image10.emf"/><Relationship Id="rId1" Type="http://schemas.openxmlformats.org/officeDocument/2006/relationships/customXml" Target="../ink/ink91.xml"/><Relationship Id="rId6" Type="http://schemas.openxmlformats.org/officeDocument/2006/relationships/customXml" Target="../ink/ink95.xml"/><Relationship Id="rId11" Type="http://schemas.openxmlformats.org/officeDocument/2006/relationships/customXml" Target="../ink/ink100.xml"/><Relationship Id="rId24" Type="http://schemas.openxmlformats.org/officeDocument/2006/relationships/image" Target="../media/image41.png"/><Relationship Id="rId5" Type="http://schemas.openxmlformats.org/officeDocument/2006/relationships/customXml" Target="../ink/ink94.xml"/><Relationship Id="rId15" Type="http://schemas.openxmlformats.org/officeDocument/2006/relationships/customXml" Target="../ink/ink104.xml"/><Relationship Id="rId23" Type="http://schemas.openxmlformats.org/officeDocument/2006/relationships/image" Target="../media/image14.emf"/><Relationship Id="rId28" Type="http://schemas.openxmlformats.org/officeDocument/2006/relationships/image" Target="../media/image45.png"/><Relationship Id="rId10" Type="http://schemas.openxmlformats.org/officeDocument/2006/relationships/customXml" Target="../ink/ink99.xml"/><Relationship Id="rId19" Type="http://schemas.openxmlformats.org/officeDocument/2006/relationships/customXml" Target="../ink/ink108.xml"/><Relationship Id="rId4" Type="http://schemas.openxmlformats.org/officeDocument/2006/relationships/customXml" Target="../ink/ink93.xml"/><Relationship Id="rId9" Type="http://schemas.openxmlformats.org/officeDocument/2006/relationships/customXml" Target="../ink/ink98.xml"/><Relationship Id="rId14" Type="http://schemas.openxmlformats.org/officeDocument/2006/relationships/customXml" Target="../ink/ink103.xml"/><Relationship Id="rId22" Type="http://schemas.openxmlformats.org/officeDocument/2006/relationships/image" Target="../media/image40.emf"/><Relationship Id="rId27" Type="http://schemas.openxmlformats.org/officeDocument/2006/relationships/image" Target="../media/image44.png"/></Relationships>
</file>

<file path=xl/drawings/_rels/drawing7.xml.rels><?xml version="1.0" encoding="UTF-8" standalone="yes"?>
<Relationships xmlns="http://schemas.openxmlformats.org/package/2006/relationships"><Relationship Id="rId8" Type="http://schemas.openxmlformats.org/officeDocument/2006/relationships/customXml" Target="../ink/ink115.xml"/><Relationship Id="rId13" Type="http://schemas.openxmlformats.org/officeDocument/2006/relationships/customXml" Target="../ink/ink120.xml"/><Relationship Id="rId18" Type="http://schemas.openxmlformats.org/officeDocument/2006/relationships/customXml" Target="../ink/ink125.xml"/><Relationship Id="rId26" Type="http://schemas.openxmlformats.org/officeDocument/2006/relationships/image" Target="../media/image50.png"/><Relationship Id="rId3" Type="http://schemas.openxmlformats.org/officeDocument/2006/relationships/customXml" Target="../ink/ink110.xml"/><Relationship Id="rId21" Type="http://schemas.openxmlformats.org/officeDocument/2006/relationships/image" Target="../media/image20.emf"/><Relationship Id="rId7" Type="http://schemas.openxmlformats.org/officeDocument/2006/relationships/customXml" Target="../ink/ink114.xml"/><Relationship Id="rId12" Type="http://schemas.openxmlformats.org/officeDocument/2006/relationships/customXml" Target="../ink/ink119.xml"/><Relationship Id="rId17" Type="http://schemas.openxmlformats.org/officeDocument/2006/relationships/customXml" Target="../ink/ink124.xml"/><Relationship Id="rId25" Type="http://schemas.openxmlformats.org/officeDocument/2006/relationships/image" Target="../media/image49.png"/><Relationship Id="rId2" Type="http://schemas.openxmlformats.org/officeDocument/2006/relationships/image" Target="../media/image1.png"/><Relationship Id="rId16" Type="http://schemas.openxmlformats.org/officeDocument/2006/relationships/customXml" Target="../ink/ink123.xml"/><Relationship Id="rId20" Type="http://schemas.openxmlformats.org/officeDocument/2006/relationships/image" Target="../media/image19.emf"/><Relationship Id="rId1" Type="http://schemas.openxmlformats.org/officeDocument/2006/relationships/customXml" Target="../ink/ink109.xml"/><Relationship Id="rId6" Type="http://schemas.openxmlformats.org/officeDocument/2006/relationships/customXml" Target="../ink/ink113.xml"/><Relationship Id="rId11" Type="http://schemas.openxmlformats.org/officeDocument/2006/relationships/customXml" Target="../ink/ink118.xml"/><Relationship Id="rId24" Type="http://schemas.openxmlformats.org/officeDocument/2006/relationships/image" Target="../media/image48.png"/><Relationship Id="rId5" Type="http://schemas.openxmlformats.org/officeDocument/2006/relationships/customXml" Target="../ink/ink112.xml"/><Relationship Id="rId15" Type="http://schemas.openxmlformats.org/officeDocument/2006/relationships/customXml" Target="../ink/ink122.xml"/><Relationship Id="rId23" Type="http://schemas.openxmlformats.org/officeDocument/2006/relationships/image" Target="../media/image47.emf"/><Relationship Id="rId28" Type="http://schemas.openxmlformats.org/officeDocument/2006/relationships/image" Target="../media/image52.png"/><Relationship Id="rId10" Type="http://schemas.openxmlformats.org/officeDocument/2006/relationships/customXml" Target="../ink/ink117.xml"/><Relationship Id="rId19" Type="http://schemas.openxmlformats.org/officeDocument/2006/relationships/customXml" Target="../ink/ink126.xml"/><Relationship Id="rId4" Type="http://schemas.openxmlformats.org/officeDocument/2006/relationships/customXml" Target="../ink/ink111.xml"/><Relationship Id="rId9" Type="http://schemas.openxmlformats.org/officeDocument/2006/relationships/customXml" Target="../ink/ink116.xml"/><Relationship Id="rId14" Type="http://schemas.openxmlformats.org/officeDocument/2006/relationships/customXml" Target="../ink/ink121.xml"/><Relationship Id="rId22" Type="http://schemas.openxmlformats.org/officeDocument/2006/relationships/image" Target="../media/image46.emf"/><Relationship Id="rId27" Type="http://schemas.openxmlformats.org/officeDocument/2006/relationships/image" Target="../media/image51.png"/></Relationships>
</file>

<file path=xl/drawings/_rels/drawing8.xml.rels><?xml version="1.0" encoding="UTF-8" standalone="yes"?>
<Relationships xmlns="http://schemas.openxmlformats.org/package/2006/relationships"><Relationship Id="rId8" Type="http://schemas.openxmlformats.org/officeDocument/2006/relationships/customXml" Target="../ink/ink133.xml"/><Relationship Id="rId13" Type="http://schemas.openxmlformats.org/officeDocument/2006/relationships/customXml" Target="../ink/ink138.xml"/><Relationship Id="rId18" Type="http://schemas.openxmlformats.org/officeDocument/2006/relationships/customXml" Target="../ink/ink143.xml"/><Relationship Id="rId26" Type="http://schemas.openxmlformats.org/officeDocument/2006/relationships/image" Target="../media/image57.emf"/><Relationship Id="rId3" Type="http://schemas.openxmlformats.org/officeDocument/2006/relationships/customXml" Target="../ink/ink128.xml"/><Relationship Id="rId21" Type="http://schemas.openxmlformats.org/officeDocument/2006/relationships/image" Target="../media/image28.emf"/><Relationship Id="rId7" Type="http://schemas.openxmlformats.org/officeDocument/2006/relationships/customXml" Target="../ink/ink132.xml"/><Relationship Id="rId12" Type="http://schemas.openxmlformats.org/officeDocument/2006/relationships/customXml" Target="../ink/ink137.xml"/><Relationship Id="rId17" Type="http://schemas.openxmlformats.org/officeDocument/2006/relationships/customXml" Target="../ink/ink142.xml"/><Relationship Id="rId25" Type="http://schemas.openxmlformats.org/officeDocument/2006/relationships/image" Target="../media/image56.png"/><Relationship Id="rId2" Type="http://schemas.openxmlformats.org/officeDocument/2006/relationships/image" Target="../media/image1.png"/><Relationship Id="rId16" Type="http://schemas.openxmlformats.org/officeDocument/2006/relationships/customXml" Target="../ink/ink141.xml"/><Relationship Id="rId20" Type="http://schemas.openxmlformats.org/officeDocument/2006/relationships/image" Target="../media/image27.emf"/><Relationship Id="rId1" Type="http://schemas.openxmlformats.org/officeDocument/2006/relationships/customXml" Target="../ink/ink127.xml"/><Relationship Id="rId6" Type="http://schemas.openxmlformats.org/officeDocument/2006/relationships/customXml" Target="../ink/ink131.xml"/><Relationship Id="rId11" Type="http://schemas.openxmlformats.org/officeDocument/2006/relationships/customXml" Target="../ink/ink136.xml"/><Relationship Id="rId24" Type="http://schemas.openxmlformats.org/officeDocument/2006/relationships/image" Target="../media/image55.png"/><Relationship Id="rId5" Type="http://schemas.openxmlformats.org/officeDocument/2006/relationships/customXml" Target="../ink/ink130.xml"/><Relationship Id="rId15" Type="http://schemas.openxmlformats.org/officeDocument/2006/relationships/customXml" Target="../ink/ink140.xml"/><Relationship Id="rId23" Type="http://schemas.openxmlformats.org/officeDocument/2006/relationships/image" Target="../media/image54.emf"/><Relationship Id="rId28" Type="http://schemas.openxmlformats.org/officeDocument/2006/relationships/image" Target="../media/image59.png"/><Relationship Id="rId10" Type="http://schemas.openxmlformats.org/officeDocument/2006/relationships/customXml" Target="../ink/ink135.xml"/><Relationship Id="rId19" Type="http://schemas.openxmlformats.org/officeDocument/2006/relationships/customXml" Target="../ink/ink144.xml"/><Relationship Id="rId4" Type="http://schemas.openxmlformats.org/officeDocument/2006/relationships/customXml" Target="../ink/ink129.xml"/><Relationship Id="rId9" Type="http://schemas.openxmlformats.org/officeDocument/2006/relationships/customXml" Target="../ink/ink134.xml"/><Relationship Id="rId14" Type="http://schemas.openxmlformats.org/officeDocument/2006/relationships/customXml" Target="../ink/ink139.xml"/><Relationship Id="rId22" Type="http://schemas.openxmlformats.org/officeDocument/2006/relationships/image" Target="../media/image53.emf"/><Relationship Id="rId27" Type="http://schemas.openxmlformats.org/officeDocument/2006/relationships/image" Target="../media/image58.png"/></Relationships>
</file>

<file path=xl/drawings/_rels/drawing9.xml.rels><?xml version="1.0" encoding="UTF-8" standalone="yes"?>
<Relationships xmlns="http://schemas.openxmlformats.org/package/2006/relationships"><Relationship Id="rId3" Type="http://schemas.openxmlformats.org/officeDocument/2006/relationships/customXml" Target="../ink/ink146.xml"/><Relationship Id="rId2" Type="http://schemas.openxmlformats.org/officeDocument/2006/relationships/image" Target="../media/image1.png"/><Relationship Id="rId1" Type="http://schemas.openxmlformats.org/officeDocument/2006/relationships/customXml" Target="../ink/ink145.xml"/></Relationships>
</file>

<file path=xl/drawings/drawing1.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60277C87-166C-444E-9ECC-5EECBE0FB638}"/>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5718</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852C3128-3D77-43CE-8B0E-9A55E4ED8AD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B67B484-CCB3-42A6-9404-0D0756162CE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FC1102D3-6064-4FEA-877B-B73C7EC7EA2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9786BB8D-7677-4E7F-967A-0DA4015D871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46FCD655-C207-45F1-90EC-BD78EC4D805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DB822799-5DE1-4429-B282-C201D4861C9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720A8EE8-51E8-49E6-BB65-991F7637572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7EA5F7A5-9307-4119-A6A4-B93E03E027A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2BBF7181-D6A2-4E1A-9C26-C2477D8EA89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BB0BCBCE-CD51-4EA4-BDA4-D6E3308943A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ED54F3D9-B556-46B7-A241-59AEA17F760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2F338FB-DDE8-4206-AFB7-071B56FA86F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23D8AB21-139C-47BF-8B5E-E23DD170214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1B5EED80-6316-4FA2-9018-2F18FEFE5EE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216F0192-EB6B-4995-8CCA-06EFBD950BC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9E7BC592-38D3-45BF-9ECB-A6D75B6866F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10EF4834-1880-4CA0-B7EA-79B47A39E1E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11206</xdr:colOff>
      <xdr:row>28</xdr:row>
      <xdr:rowOff>22412</xdr:rowOff>
    </xdr:from>
    <xdr:to>
      <xdr:col>15</xdr:col>
      <xdr:colOff>316005</xdr:colOff>
      <xdr:row>33</xdr:row>
      <xdr:rowOff>184337</xdr:rowOff>
    </xdr:to>
    <xdr:pic>
      <xdr:nvPicPr>
        <xdr:cNvPr id="33" name="Picture 32">
          <a:extLst>
            <a:ext uri="{FF2B5EF4-FFF2-40B4-BE49-F238E27FC236}">
              <a16:creationId xmlns:a16="http://schemas.microsoft.com/office/drawing/2014/main" id="{B04F8C47-E22E-4CC0-8BC4-23540F1F0DD1}"/>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99794" y="6477000"/>
          <a:ext cx="4966447" cy="11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1102179</xdr:colOff>
      <xdr:row>48</xdr:row>
      <xdr:rowOff>60831</xdr:rowOff>
    </xdr:from>
    <xdr:to>
      <xdr:col>17</xdr:col>
      <xdr:colOff>250373</xdr:colOff>
      <xdr:row>54</xdr:row>
      <xdr:rowOff>32256</xdr:rowOff>
    </xdr:to>
    <xdr:pic>
      <xdr:nvPicPr>
        <xdr:cNvPr id="34" name="Picture 33">
          <a:extLst>
            <a:ext uri="{FF2B5EF4-FFF2-40B4-BE49-F238E27FC236}">
              <a16:creationId xmlns:a16="http://schemas.microsoft.com/office/drawing/2014/main" id="{688AF4F0-48D3-427E-8454-E3BCE8F68B8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478000" y="10633581"/>
          <a:ext cx="4931230" cy="1196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1154206</xdr:colOff>
      <xdr:row>58</xdr:row>
      <xdr:rowOff>67235</xdr:rowOff>
    </xdr:from>
    <xdr:to>
      <xdr:col>42</xdr:col>
      <xdr:colOff>374258</xdr:colOff>
      <xdr:row>66</xdr:row>
      <xdr:rowOff>10085</xdr:rowOff>
    </xdr:to>
    <xdr:pic>
      <xdr:nvPicPr>
        <xdr:cNvPr id="35" name="Picture 34">
          <a:extLst>
            <a:ext uri="{FF2B5EF4-FFF2-40B4-BE49-F238E27FC236}">
              <a16:creationId xmlns:a16="http://schemas.microsoft.com/office/drawing/2014/main" id="{5C2F1FB0-6FE9-4637-B82C-307A8AD419D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4596912" y="12561794"/>
          <a:ext cx="23689235" cy="1489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194</xdr:row>
      <xdr:rowOff>11206</xdr:rowOff>
    </xdr:from>
    <xdr:to>
      <xdr:col>34</xdr:col>
      <xdr:colOff>657224</xdr:colOff>
      <xdr:row>207</xdr:row>
      <xdr:rowOff>20731</xdr:rowOff>
    </xdr:to>
    <xdr:pic>
      <xdr:nvPicPr>
        <xdr:cNvPr id="28" name="Picture 27">
          <a:extLst>
            <a:ext uri="{FF2B5EF4-FFF2-40B4-BE49-F238E27FC236}">
              <a16:creationId xmlns:a16="http://schemas.microsoft.com/office/drawing/2014/main" id="{6ED4F6A5-98ED-47A6-93B7-9692F83D561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0461941" y="39836912"/>
          <a:ext cx="19303813" cy="256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1129392</xdr:colOff>
      <xdr:row>42</xdr:row>
      <xdr:rowOff>54429</xdr:rowOff>
    </xdr:from>
    <xdr:to>
      <xdr:col>17</xdr:col>
      <xdr:colOff>134710</xdr:colOff>
      <xdr:row>44</xdr:row>
      <xdr:rowOff>40822</xdr:rowOff>
    </xdr:to>
    <xdr:pic>
      <xdr:nvPicPr>
        <xdr:cNvPr id="27" name="Picture 26">
          <a:extLst>
            <a:ext uri="{FF2B5EF4-FFF2-40B4-BE49-F238E27FC236}">
              <a16:creationId xmlns:a16="http://schemas.microsoft.com/office/drawing/2014/main" id="{7E65C451-9DA5-4D57-A32F-8A16CBF28FC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818428" y="9402536"/>
          <a:ext cx="2475139" cy="394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0</xdr:colOff>
      <xdr:row>183</xdr:row>
      <xdr:rowOff>0</xdr:rowOff>
    </xdr:from>
    <xdr:to>
      <xdr:col>77</xdr:col>
      <xdr:colOff>657225</xdr:colOff>
      <xdr:row>191</xdr:row>
      <xdr:rowOff>9525</xdr:rowOff>
    </xdr:to>
    <xdr:pic>
      <xdr:nvPicPr>
        <xdr:cNvPr id="32" name="Picture 31">
          <a:extLst>
            <a:ext uri="{FF2B5EF4-FFF2-40B4-BE49-F238E27FC236}">
              <a16:creationId xmlns:a16="http://schemas.microsoft.com/office/drawing/2014/main" id="{954D0885-C3F7-445B-B4A1-CBE29C2F479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5967650" y="37490400"/>
          <a:ext cx="436530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226</xdr:row>
      <xdr:rowOff>0</xdr:rowOff>
    </xdr:from>
    <xdr:to>
      <xdr:col>43</xdr:col>
      <xdr:colOff>226499</xdr:colOff>
      <xdr:row>243</xdr:row>
      <xdr:rowOff>104357</xdr:rowOff>
    </xdr:to>
    <xdr:pic>
      <xdr:nvPicPr>
        <xdr:cNvPr id="21" name="Picture 20">
          <a:extLst>
            <a:ext uri="{FF2B5EF4-FFF2-40B4-BE49-F238E27FC236}">
              <a16:creationId xmlns:a16="http://schemas.microsoft.com/office/drawing/2014/main" id="{E9B88116-17C3-455E-9AE3-482558EF96A8}"/>
            </a:ext>
          </a:extLst>
        </xdr:cNvPr>
        <xdr:cNvPicPr>
          <a:picLocks noChangeAspect="1"/>
        </xdr:cNvPicPr>
      </xdr:nvPicPr>
      <xdr:blipFill>
        <a:blip xmlns:r="http://schemas.openxmlformats.org/officeDocument/2006/relationships" r:embed="rId26"/>
        <a:stretch>
          <a:fillRect/>
        </a:stretch>
      </xdr:blipFill>
      <xdr:spPr>
        <a:xfrm>
          <a:off x="0" y="46822179"/>
          <a:ext cx="49457142" cy="3342857"/>
        </a:xfrm>
        <a:prstGeom prst="rect">
          <a:avLst/>
        </a:prstGeom>
      </xdr:spPr>
    </xdr:pic>
    <xdr:clientData/>
  </xdr:twoCellAnchor>
  <xdr:twoCellAnchor editAs="oneCell">
    <xdr:from>
      <xdr:col>0</xdr:col>
      <xdr:colOff>0</xdr:colOff>
      <xdr:row>264</xdr:row>
      <xdr:rowOff>0</xdr:rowOff>
    </xdr:from>
    <xdr:to>
      <xdr:col>35</xdr:col>
      <xdr:colOff>1049868</xdr:colOff>
      <xdr:row>280</xdr:row>
      <xdr:rowOff>104381</xdr:rowOff>
    </xdr:to>
    <xdr:pic>
      <xdr:nvPicPr>
        <xdr:cNvPr id="23" name="Picture 22">
          <a:extLst>
            <a:ext uri="{FF2B5EF4-FFF2-40B4-BE49-F238E27FC236}">
              <a16:creationId xmlns:a16="http://schemas.microsoft.com/office/drawing/2014/main" id="{C9F803D4-4BCB-4CD4-8B53-23F9A51087A3}"/>
            </a:ext>
          </a:extLst>
        </xdr:cNvPr>
        <xdr:cNvPicPr>
          <a:picLocks noChangeAspect="1"/>
        </xdr:cNvPicPr>
      </xdr:nvPicPr>
      <xdr:blipFill>
        <a:blip xmlns:r="http://schemas.openxmlformats.org/officeDocument/2006/relationships" r:embed="rId27"/>
        <a:stretch>
          <a:fillRect/>
        </a:stretch>
      </xdr:blipFill>
      <xdr:spPr>
        <a:xfrm>
          <a:off x="0" y="54001147"/>
          <a:ext cx="41323809" cy="3152381"/>
        </a:xfrm>
        <a:prstGeom prst="rect">
          <a:avLst/>
        </a:prstGeom>
      </xdr:spPr>
    </xdr:pic>
    <xdr:clientData/>
  </xdr:twoCellAnchor>
  <xdr:twoCellAnchor editAs="oneCell">
    <xdr:from>
      <xdr:col>40</xdr:col>
      <xdr:colOff>1143001</xdr:colOff>
      <xdr:row>70</xdr:row>
      <xdr:rowOff>40821</xdr:rowOff>
    </xdr:from>
    <xdr:to>
      <xdr:col>73</xdr:col>
      <xdr:colOff>531312</xdr:colOff>
      <xdr:row>180</xdr:row>
      <xdr:rowOff>122067</xdr:rowOff>
    </xdr:to>
    <xdr:pic>
      <xdr:nvPicPr>
        <xdr:cNvPr id="24" name="Picture 23">
          <a:extLst>
            <a:ext uri="{FF2B5EF4-FFF2-40B4-BE49-F238E27FC236}">
              <a16:creationId xmlns:a16="http://schemas.microsoft.com/office/drawing/2014/main" id="{FBADA374-AC21-4B60-862A-700EB28A0C9C}"/>
            </a:ext>
          </a:extLst>
        </xdr:cNvPr>
        <xdr:cNvPicPr>
          <a:picLocks noChangeAspect="1"/>
        </xdr:cNvPicPr>
      </xdr:nvPicPr>
      <xdr:blipFill>
        <a:blip xmlns:r="http://schemas.openxmlformats.org/officeDocument/2006/relationships" r:embed="rId28"/>
        <a:stretch>
          <a:fillRect/>
        </a:stretch>
      </xdr:blipFill>
      <xdr:spPr>
        <a:xfrm>
          <a:off x="46903822" y="14967857"/>
          <a:ext cx="37556347" cy="225738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850994</xdr:colOff>
      <xdr:row>53</xdr:row>
      <xdr:rowOff>0</xdr:rowOff>
    </xdr:from>
    <xdr:to>
      <xdr:col>3</xdr:col>
      <xdr:colOff>854529</xdr:colOff>
      <xdr:row>53</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8BE6914A-E1C8-4D60-9672-918D5A63888C}"/>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48</xdr:row>
      <xdr:rowOff>133958</xdr:rowOff>
    </xdr:from>
    <xdr:to>
      <xdr:col>11</xdr:col>
      <xdr:colOff>10021</xdr:colOff>
      <xdr:row>48</xdr:row>
      <xdr:rowOff>134318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64779057-2274-4F92-897C-C27578F3973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49</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9ABD1A2A-82AA-42A9-A5CD-3994242C3EB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D6FFB3A7-0814-4E9E-91D3-32ED73267F5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4AA203A9-3AEF-4F8E-A9EF-B3E80A9FB93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8" name="Ink 7">
              <a:extLst>
                <a:ext uri="{FF2B5EF4-FFF2-40B4-BE49-F238E27FC236}">
                  <a16:creationId xmlns:a16="http://schemas.microsoft.com/office/drawing/2014/main" id="{F8F6C2E8-8A6C-4660-91DD-556467732AF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49</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4" name="Ink 13">
              <a:extLst>
                <a:ext uri="{FF2B5EF4-FFF2-40B4-BE49-F238E27FC236}">
                  <a16:creationId xmlns:a16="http://schemas.microsoft.com/office/drawing/2014/main" id="{D260023B-B04B-4134-B342-F902A64A391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5" name="Ink 14">
              <a:extLst>
                <a:ext uri="{FF2B5EF4-FFF2-40B4-BE49-F238E27FC236}">
                  <a16:creationId xmlns:a16="http://schemas.microsoft.com/office/drawing/2014/main" id="{B657DAA7-B678-47E5-8C51-A184E328165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6" name="Ink 15">
              <a:extLst>
                <a:ext uri="{FF2B5EF4-FFF2-40B4-BE49-F238E27FC236}">
                  <a16:creationId xmlns:a16="http://schemas.microsoft.com/office/drawing/2014/main" id="{A3FF0B0F-3FBB-4CED-BC87-A1A1845ADCB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7" name="Ink 16">
              <a:extLst>
                <a:ext uri="{FF2B5EF4-FFF2-40B4-BE49-F238E27FC236}">
                  <a16:creationId xmlns:a16="http://schemas.microsoft.com/office/drawing/2014/main" id="{1522D97D-B177-4F8F-9E94-01A5876D028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49</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29" name="Ink 28">
              <a:extLst>
                <a:ext uri="{FF2B5EF4-FFF2-40B4-BE49-F238E27FC236}">
                  <a16:creationId xmlns:a16="http://schemas.microsoft.com/office/drawing/2014/main" id="{E349EA70-449C-41D5-9C27-3F6B0A0C648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30" name="Ink 29">
              <a:extLst>
                <a:ext uri="{FF2B5EF4-FFF2-40B4-BE49-F238E27FC236}">
                  <a16:creationId xmlns:a16="http://schemas.microsoft.com/office/drawing/2014/main" id="{44049A21-D601-4A3A-A9E7-507A5755565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31" name="Ink 30">
              <a:extLst>
                <a:ext uri="{FF2B5EF4-FFF2-40B4-BE49-F238E27FC236}">
                  <a16:creationId xmlns:a16="http://schemas.microsoft.com/office/drawing/2014/main" id="{21931FC4-DE87-461D-AC5F-3C0295687F3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32" name="Ink 31">
              <a:extLst>
                <a:ext uri="{FF2B5EF4-FFF2-40B4-BE49-F238E27FC236}">
                  <a16:creationId xmlns:a16="http://schemas.microsoft.com/office/drawing/2014/main" id="{2A25251A-C3C5-429A-BEE8-9C42C88D690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49</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3" name="Ink 22">
              <a:extLst>
                <a:ext uri="{FF2B5EF4-FFF2-40B4-BE49-F238E27FC236}">
                  <a16:creationId xmlns:a16="http://schemas.microsoft.com/office/drawing/2014/main" id="{6AEDDFE3-30F2-4640-806B-28ABD11D7E0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4" name="Ink 23">
              <a:extLst>
                <a:ext uri="{FF2B5EF4-FFF2-40B4-BE49-F238E27FC236}">
                  <a16:creationId xmlns:a16="http://schemas.microsoft.com/office/drawing/2014/main" id="{FE7C2CEA-C580-4D38-8094-8CAFA5E9BB2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5" name="Ink 24">
              <a:extLst>
                <a:ext uri="{FF2B5EF4-FFF2-40B4-BE49-F238E27FC236}">
                  <a16:creationId xmlns:a16="http://schemas.microsoft.com/office/drawing/2014/main" id="{D22E59E0-0CB3-405A-997D-BF4DD81DE58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26" name="Ink 25">
              <a:extLst>
                <a:ext uri="{FF2B5EF4-FFF2-40B4-BE49-F238E27FC236}">
                  <a16:creationId xmlns:a16="http://schemas.microsoft.com/office/drawing/2014/main" id="{23196F0E-A07B-4F5B-8E85-14C3ECD1F9B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15</xdr:col>
      <xdr:colOff>1129393</xdr:colOff>
      <xdr:row>56</xdr:row>
      <xdr:rowOff>149679</xdr:rowOff>
    </xdr:from>
    <xdr:to>
      <xdr:col>32</xdr:col>
      <xdr:colOff>526596</xdr:colOff>
      <xdr:row>70</xdr:row>
      <xdr:rowOff>31297</xdr:rowOff>
    </xdr:to>
    <xdr:pic>
      <xdr:nvPicPr>
        <xdr:cNvPr id="37" name="Picture 36">
          <a:extLst>
            <a:ext uri="{FF2B5EF4-FFF2-40B4-BE49-F238E27FC236}">
              <a16:creationId xmlns:a16="http://schemas.microsoft.com/office/drawing/2014/main" id="{06DECD38-DA3B-4FE4-83B6-5A9BEB7A6E6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390179" y="12164786"/>
          <a:ext cx="18052596" cy="2725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244929</xdr:colOff>
      <xdr:row>72</xdr:row>
      <xdr:rowOff>163285</xdr:rowOff>
    </xdr:from>
    <xdr:to>
      <xdr:col>13</xdr:col>
      <xdr:colOff>521154</xdr:colOff>
      <xdr:row>78</xdr:row>
      <xdr:rowOff>121103</xdr:rowOff>
    </xdr:to>
    <xdr:pic>
      <xdr:nvPicPr>
        <xdr:cNvPr id="38" name="Picture 37">
          <a:extLst>
            <a:ext uri="{FF2B5EF4-FFF2-40B4-BE49-F238E27FC236}">
              <a16:creationId xmlns:a16="http://schemas.microsoft.com/office/drawing/2014/main" id="{592257B0-8A14-453F-906C-681CE1FB7C9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03179" y="15430499"/>
          <a:ext cx="6998154" cy="1182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201</xdr:row>
      <xdr:rowOff>0</xdr:rowOff>
    </xdr:from>
    <xdr:to>
      <xdr:col>15</xdr:col>
      <xdr:colOff>1375175</xdr:colOff>
      <xdr:row>211</xdr:row>
      <xdr:rowOff>163285</xdr:rowOff>
    </xdr:to>
    <xdr:pic>
      <xdr:nvPicPr>
        <xdr:cNvPr id="42" name="Picture 41">
          <a:extLst>
            <a:ext uri="{FF2B5EF4-FFF2-40B4-BE49-F238E27FC236}">
              <a16:creationId xmlns:a16="http://schemas.microsoft.com/office/drawing/2014/main" id="{8DBD9B1A-4EE6-4667-A2B9-905AD09656B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987643" y="44781107"/>
          <a:ext cx="9648318" cy="2122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27</xdr:row>
      <xdr:rowOff>0</xdr:rowOff>
    </xdr:from>
    <xdr:to>
      <xdr:col>14</xdr:col>
      <xdr:colOff>809625</xdr:colOff>
      <xdr:row>32</xdr:row>
      <xdr:rowOff>161925</xdr:rowOff>
    </xdr:to>
    <xdr:pic>
      <xdr:nvPicPr>
        <xdr:cNvPr id="44" name="Picture 43">
          <a:extLst>
            <a:ext uri="{FF2B5EF4-FFF2-40B4-BE49-F238E27FC236}">
              <a16:creationId xmlns:a16="http://schemas.microsoft.com/office/drawing/2014/main" id="{2F66EDD6-6E5F-412F-9813-E87F3B9C9C6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354050" y="6010275"/>
          <a:ext cx="44291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16</xdr:col>
      <xdr:colOff>523875</xdr:colOff>
      <xdr:row>52</xdr:row>
      <xdr:rowOff>161925</xdr:rowOff>
    </xdr:to>
    <xdr:pic>
      <xdr:nvPicPr>
        <xdr:cNvPr id="45" name="Picture 44">
          <a:extLst>
            <a:ext uri="{FF2B5EF4-FFF2-40B4-BE49-F238E27FC236}">
              <a16:creationId xmlns:a16="http://schemas.microsoft.com/office/drawing/2014/main" id="{28BA1498-C227-4877-8106-FFBD51BFC994}"/>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5573375" y="10020300"/>
          <a:ext cx="46196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193</xdr:row>
      <xdr:rowOff>0</xdr:rowOff>
    </xdr:from>
    <xdr:to>
      <xdr:col>17</xdr:col>
      <xdr:colOff>923925</xdr:colOff>
      <xdr:row>199</xdr:row>
      <xdr:rowOff>9525</xdr:rowOff>
    </xdr:to>
    <xdr:pic>
      <xdr:nvPicPr>
        <xdr:cNvPr id="28" name="Picture 27">
          <a:extLst>
            <a:ext uri="{FF2B5EF4-FFF2-40B4-BE49-F238E27FC236}">
              <a16:creationId xmlns:a16="http://schemas.microsoft.com/office/drawing/2014/main" id="{D316CFF5-5A20-408A-9754-0735BDF82B9C}"/>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11025" y="42395775"/>
          <a:ext cx="971550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1056792</xdr:colOff>
      <xdr:row>80</xdr:row>
      <xdr:rowOff>204106</xdr:rowOff>
    </xdr:from>
    <xdr:to>
      <xdr:col>27</xdr:col>
      <xdr:colOff>536881</xdr:colOff>
      <xdr:row>189</xdr:row>
      <xdr:rowOff>13606</xdr:rowOff>
    </xdr:to>
    <xdr:pic>
      <xdr:nvPicPr>
        <xdr:cNvPr id="2" name="Picture 1">
          <a:extLst>
            <a:ext uri="{FF2B5EF4-FFF2-40B4-BE49-F238E27FC236}">
              <a16:creationId xmlns:a16="http://schemas.microsoft.com/office/drawing/2014/main" id="{6DCB1BBB-0567-422E-8A22-B3EE5A81CD16}"/>
            </a:ext>
          </a:extLst>
        </xdr:cNvPr>
        <xdr:cNvPicPr>
          <a:picLocks noChangeAspect="1"/>
        </xdr:cNvPicPr>
      </xdr:nvPicPr>
      <xdr:blipFill>
        <a:blip xmlns:r="http://schemas.openxmlformats.org/officeDocument/2006/relationships" r:embed="rId26"/>
        <a:stretch>
          <a:fillRect/>
        </a:stretch>
      </xdr:blipFill>
      <xdr:spPr>
        <a:xfrm>
          <a:off x="18038506" y="17090570"/>
          <a:ext cx="15917518" cy="25363715"/>
        </a:xfrm>
        <a:prstGeom prst="rect">
          <a:avLst/>
        </a:prstGeom>
      </xdr:spPr>
    </xdr:pic>
    <xdr:clientData/>
  </xdr:twoCellAnchor>
  <xdr:twoCellAnchor editAs="oneCell">
    <xdr:from>
      <xdr:col>9</xdr:col>
      <xdr:colOff>0</xdr:colOff>
      <xdr:row>213</xdr:row>
      <xdr:rowOff>204106</xdr:rowOff>
    </xdr:from>
    <xdr:to>
      <xdr:col>17</xdr:col>
      <xdr:colOff>809625</xdr:colOff>
      <xdr:row>228</xdr:row>
      <xdr:rowOff>27213</xdr:rowOff>
    </xdr:to>
    <xdr:pic>
      <xdr:nvPicPr>
        <xdr:cNvPr id="33" name="Picture 32">
          <a:extLst>
            <a:ext uri="{FF2B5EF4-FFF2-40B4-BE49-F238E27FC236}">
              <a16:creationId xmlns:a16="http://schemas.microsoft.com/office/drawing/2014/main" id="{8A43E62D-0AD7-4B29-A318-E17C9E2D8414}"/>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994571" y="47339249"/>
          <a:ext cx="10620375" cy="3129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850994</xdr:colOff>
      <xdr:row>53</xdr:row>
      <xdr:rowOff>0</xdr:rowOff>
    </xdr:from>
    <xdr:to>
      <xdr:col>3</xdr:col>
      <xdr:colOff>854529</xdr:colOff>
      <xdr:row>53</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F0F33799-A3BD-4FB4-B52B-4ABF4450907D}"/>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48</xdr:row>
      <xdr:rowOff>133958</xdr:rowOff>
    </xdr:from>
    <xdr:to>
      <xdr:col>11</xdr:col>
      <xdr:colOff>10021</xdr:colOff>
      <xdr:row>48</xdr:row>
      <xdr:rowOff>134318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6722BF9D-0C52-4F00-9338-94C949893E9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49</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9C8C8245-84C6-4613-A89C-6CD2D47A96F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243CA370-652D-4209-9F2B-CE8CF2552CC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849AEC48-F856-42BE-B362-D1E8CB55292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8" name="Ink 7">
              <a:extLst>
                <a:ext uri="{FF2B5EF4-FFF2-40B4-BE49-F238E27FC236}">
                  <a16:creationId xmlns:a16="http://schemas.microsoft.com/office/drawing/2014/main" id="{CC787106-9C5C-45FC-B68F-6D3AD4987BA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49</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9" name="Ink 8">
              <a:extLst>
                <a:ext uri="{FF2B5EF4-FFF2-40B4-BE49-F238E27FC236}">
                  <a16:creationId xmlns:a16="http://schemas.microsoft.com/office/drawing/2014/main" id="{69630961-33E6-4666-ABCB-D90D69E0A3A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0" name="Ink 9">
              <a:extLst>
                <a:ext uri="{FF2B5EF4-FFF2-40B4-BE49-F238E27FC236}">
                  <a16:creationId xmlns:a16="http://schemas.microsoft.com/office/drawing/2014/main" id="{80E191BA-7666-4078-93AE-811A6045344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1" name="Ink 10">
              <a:extLst>
                <a:ext uri="{FF2B5EF4-FFF2-40B4-BE49-F238E27FC236}">
                  <a16:creationId xmlns:a16="http://schemas.microsoft.com/office/drawing/2014/main" id="{BE36C6FB-9C23-4532-8D8C-564CAE54E84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2" name="Ink 11">
              <a:extLst>
                <a:ext uri="{FF2B5EF4-FFF2-40B4-BE49-F238E27FC236}">
                  <a16:creationId xmlns:a16="http://schemas.microsoft.com/office/drawing/2014/main" id="{058D2B7B-B645-4A50-AC9B-E8C3D1EA147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49</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3" name="Ink 12">
              <a:extLst>
                <a:ext uri="{FF2B5EF4-FFF2-40B4-BE49-F238E27FC236}">
                  <a16:creationId xmlns:a16="http://schemas.microsoft.com/office/drawing/2014/main" id="{FB5FC6D5-B2DC-4FB4-BA9F-A47FAC51C66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4" name="Ink 13">
              <a:extLst>
                <a:ext uri="{FF2B5EF4-FFF2-40B4-BE49-F238E27FC236}">
                  <a16:creationId xmlns:a16="http://schemas.microsoft.com/office/drawing/2014/main" id="{B29066CC-A57A-4E95-B4FC-A549895AFE7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5" name="Ink 14">
              <a:extLst>
                <a:ext uri="{FF2B5EF4-FFF2-40B4-BE49-F238E27FC236}">
                  <a16:creationId xmlns:a16="http://schemas.microsoft.com/office/drawing/2014/main" id="{C83A27FD-6B2A-424A-9C94-1061A2A3EB3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6" name="Ink 15">
              <a:extLst>
                <a:ext uri="{FF2B5EF4-FFF2-40B4-BE49-F238E27FC236}">
                  <a16:creationId xmlns:a16="http://schemas.microsoft.com/office/drawing/2014/main" id="{16184885-BA3C-4801-B03D-3CFB724B5CE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27</xdr:row>
      <xdr:rowOff>0</xdr:rowOff>
    </xdr:from>
    <xdr:to>
      <xdr:col>14</xdr:col>
      <xdr:colOff>638175</xdr:colOff>
      <xdr:row>32</xdr:row>
      <xdr:rowOff>161925</xdr:rowOff>
    </xdr:to>
    <xdr:pic>
      <xdr:nvPicPr>
        <xdr:cNvPr id="32" name="Picture 31">
          <a:extLst>
            <a:ext uri="{FF2B5EF4-FFF2-40B4-BE49-F238E27FC236}">
              <a16:creationId xmlns:a16="http://schemas.microsoft.com/office/drawing/2014/main" id="{88F1B67D-6F6B-4544-AB4A-7F117A28585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649200" y="5848350"/>
          <a:ext cx="425767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16</xdr:col>
      <xdr:colOff>523875</xdr:colOff>
      <xdr:row>52</xdr:row>
      <xdr:rowOff>161925</xdr:rowOff>
    </xdr:to>
    <xdr:pic>
      <xdr:nvPicPr>
        <xdr:cNvPr id="33" name="Picture 32">
          <a:extLst>
            <a:ext uri="{FF2B5EF4-FFF2-40B4-BE49-F238E27FC236}">
              <a16:creationId xmlns:a16="http://schemas.microsoft.com/office/drawing/2014/main" id="{909431B0-7749-486B-84C3-3C41B50EA60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868525" y="9858375"/>
          <a:ext cx="46196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1143000</xdr:colOff>
      <xdr:row>56</xdr:row>
      <xdr:rowOff>54429</xdr:rowOff>
    </xdr:from>
    <xdr:to>
      <xdr:col>31</xdr:col>
      <xdr:colOff>651782</xdr:colOff>
      <xdr:row>69</xdr:row>
      <xdr:rowOff>140154</xdr:rowOff>
    </xdr:to>
    <xdr:pic>
      <xdr:nvPicPr>
        <xdr:cNvPr id="34" name="Picture 33">
          <a:extLst>
            <a:ext uri="{FF2B5EF4-FFF2-40B4-BE49-F238E27FC236}">
              <a16:creationId xmlns:a16="http://schemas.microsoft.com/office/drawing/2014/main" id="{9F81DFF6-7BE4-4EA1-8834-87A327AFB89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696214" y="11906250"/>
          <a:ext cx="17306925" cy="2725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73</xdr:row>
      <xdr:rowOff>0</xdr:rowOff>
    </xdr:from>
    <xdr:to>
      <xdr:col>12</xdr:col>
      <xdr:colOff>1114425</xdr:colOff>
      <xdr:row>78</xdr:row>
      <xdr:rowOff>161925</xdr:rowOff>
    </xdr:to>
    <xdr:pic>
      <xdr:nvPicPr>
        <xdr:cNvPr id="35" name="Picture 34">
          <a:extLst>
            <a:ext uri="{FF2B5EF4-FFF2-40B4-BE49-F238E27FC236}">
              <a16:creationId xmlns:a16="http://schemas.microsoft.com/office/drawing/2014/main" id="{3FCFDFAC-70A5-430D-AEEC-457DB50CD81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305800" y="15049500"/>
          <a:ext cx="64198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201</xdr:row>
      <xdr:rowOff>0</xdr:rowOff>
    </xdr:from>
    <xdr:to>
      <xdr:col>15</xdr:col>
      <xdr:colOff>571500</xdr:colOff>
      <xdr:row>211</xdr:row>
      <xdr:rowOff>114300</xdr:rowOff>
    </xdr:to>
    <xdr:pic>
      <xdr:nvPicPr>
        <xdr:cNvPr id="38" name="Picture 37">
          <a:extLst>
            <a:ext uri="{FF2B5EF4-FFF2-40B4-BE49-F238E27FC236}">
              <a16:creationId xmlns:a16="http://schemas.microsoft.com/office/drawing/2014/main" id="{012DF687-797E-48D3-A6BF-D063ED9B916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277350" y="43710225"/>
          <a:ext cx="88392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193</xdr:row>
      <xdr:rowOff>0</xdr:rowOff>
    </xdr:from>
    <xdr:to>
      <xdr:col>17</xdr:col>
      <xdr:colOff>219075</xdr:colOff>
      <xdr:row>199</xdr:row>
      <xdr:rowOff>9525</xdr:rowOff>
    </xdr:to>
    <xdr:pic>
      <xdr:nvPicPr>
        <xdr:cNvPr id="24" name="Picture 23">
          <a:extLst>
            <a:ext uri="{FF2B5EF4-FFF2-40B4-BE49-F238E27FC236}">
              <a16:creationId xmlns:a16="http://schemas.microsoft.com/office/drawing/2014/main" id="{300BC968-9F3C-448E-8BD9-0D552F3F3C7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06175" y="42176700"/>
          <a:ext cx="90106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13608</xdr:colOff>
      <xdr:row>215</xdr:row>
      <xdr:rowOff>0</xdr:rowOff>
    </xdr:from>
    <xdr:to>
      <xdr:col>17</xdr:col>
      <xdr:colOff>70758</xdr:colOff>
      <xdr:row>229</xdr:row>
      <xdr:rowOff>57150</xdr:rowOff>
    </xdr:to>
    <xdr:pic>
      <xdr:nvPicPr>
        <xdr:cNvPr id="25" name="Picture 24">
          <a:extLst>
            <a:ext uri="{FF2B5EF4-FFF2-40B4-BE49-F238E27FC236}">
              <a16:creationId xmlns:a16="http://schemas.microsoft.com/office/drawing/2014/main" id="{F5CEEF08-F872-4576-8BA6-0B81C314840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300608" y="47312036"/>
          <a:ext cx="9867900" cy="3159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81</xdr:row>
      <xdr:rowOff>0</xdr:rowOff>
    </xdr:from>
    <xdr:to>
      <xdr:col>26</xdr:col>
      <xdr:colOff>1124797</xdr:colOff>
      <xdr:row>189</xdr:row>
      <xdr:rowOff>27215</xdr:rowOff>
    </xdr:to>
    <xdr:pic>
      <xdr:nvPicPr>
        <xdr:cNvPr id="2" name="Picture 1">
          <a:extLst>
            <a:ext uri="{FF2B5EF4-FFF2-40B4-BE49-F238E27FC236}">
              <a16:creationId xmlns:a16="http://schemas.microsoft.com/office/drawing/2014/main" id="{CAD93D0E-2284-42A0-8E2A-D54CB1E025EF}"/>
            </a:ext>
          </a:extLst>
        </xdr:cNvPr>
        <xdr:cNvPicPr>
          <a:picLocks noChangeAspect="1"/>
        </xdr:cNvPicPr>
      </xdr:nvPicPr>
      <xdr:blipFill>
        <a:blip xmlns:r="http://schemas.openxmlformats.org/officeDocument/2006/relationships" r:embed="rId23"/>
        <a:stretch>
          <a:fillRect/>
        </a:stretch>
      </xdr:blipFill>
      <xdr:spPr>
        <a:xfrm>
          <a:off x="17553214" y="16927286"/>
          <a:ext cx="14990476" cy="253228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850994</xdr:colOff>
      <xdr:row>53</xdr:row>
      <xdr:rowOff>0</xdr:rowOff>
    </xdr:from>
    <xdr:to>
      <xdr:col>3</xdr:col>
      <xdr:colOff>854529</xdr:colOff>
      <xdr:row>53</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B532FCD1-1677-462D-8350-3D9419132420}"/>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48</xdr:row>
      <xdr:rowOff>133958</xdr:rowOff>
    </xdr:from>
    <xdr:to>
      <xdr:col>11</xdr:col>
      <xdr:colOff>10021</xdr:colOff>
      <xdr:row>48</xdr:row>
      <xdr:rowOff>134318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13565AEC-B7E1-46E3-83BF-93EBA9EEAC7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49</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BBE1B6FA-FC84-4430-A113-B7C9C45DBCF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9A13A854-F604-48B6-9081-69687A59386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E1103D5C-E036-4022-B904-4C85D9DDD30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8" name="Ink 7">
              <a:extLst>
                <a:ext uri="{FF2B5EF4-FFF2-40B4-BE49-F238E27FC236}">
                  <a16:creationId xmlns:a16="http://schemas.microsoft.com/office/drawing/2014/main" id="{0E474BDA-8E47-4D3D-AD26-507F3E05287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49</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9" name="Ink 8">
              <a:extLst>
                <a:ext uri="{FF2B5EF4-FFF2-40B4-BE49-F238E27FC236}">
                  <a16:creationId xmlns:a16="http://schemas.microsoft.com/office/drawing/2014/main" id="{C858E77B-8A0B-4E81-9415-66A5C7F7109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0" name="Ink 9">
              <a:extLst>
                <a:ext uri="{FF2B5EF4-FFF2-40B4-BE49-F238E27FC236}">
                  <a16:creationId xmlns:a16="http://schemas.microsoft.com/office/drawing/2014/main" id="{1F2BEB13-F3A9-4CE6-B917-B3382AFD2DF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1" name="Ink 10">
              <a:extLst>
                <a:ext uri="{FF2B5EF4-FFF2-40B4-BE49-F238E27FC236}">
                  <a16:creationId xmlns:a16="http://schemas.microsoft.com/office/drawing/2014/main" id="{F8CFEAE2-26AD-49C9-9409-E3437BA2640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2" name="Ink 11">
              <a:extLst>
                <a:ext uri="{FF2B5EF4-FFF2-40B4-BE49-F238E27FC236}">
                  <a16:creationId xmlns:a16="http://schemas.microsoft.com/office/drawing/2014/main" id="{AC1A0541-9ECD-47F2-B100-4BDEE8B2606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49</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3" name="Ink 12">
              <a:extLst>
                <a:ext uri="{FF2B5EF4-FFF2-40B4-BE49-F238E27FC236}">
                  <a16:creationId xmlns:a16="http://schemas.microsoft.com/office/drawing/2014/main" id="{6D42AD70-7238-42E2-A04F-F68D2544F16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4" name="Ink 13">
              <a:extLst>
                <a:ext uri="{FF2B5EF4-FFF2-40B4-BE49-F238E27FC236}">
                  <a16:creationId xmlns:a16="http://schemas.microsoft.com/office/drawing/2014/main" id="{B9DC6373-5379-4111-80DA-7C4D0FEA954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5" name="Ink 14">
              <a:extLst>
                <a:ext uri="{FF2B5EF4-FFF2-40B4-BE49-F238E27FC236}">
                  <a16:creationId xmlns:a16="http://schemas.microsoft.com/office/drawing/2014/main" id="{73BB443C-1C99-45FA-8A07-98DDFE4A230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6" name="Ink 15">
              <a:extLst>
                <a:ext uri="{FF2B5EF4-FFF2-40B4-BE49-F238E27FC236}">
                  <a16:creationId xmlns:a16="http://schemas.microsoft.com/office/drawing/2014/main" id="{8D95B6DA-84E0-4FF8-81A8-B7628402B6C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27</xdr:row>
      <xdr:rowOff>0</xdr:rowOff>
    </xdr:from>
    <xdr:to>
      <xdr:col>14</xdr:col>
      <xdr:colOff>638175</xdr:colOff>
      <xdr:row>32</xdr:row>
      <xdr:rowOff>161925</xdr:rowOff>
    </xdr:to>
    <xdr:pic>
      <xdr:nvPicPr>
        <xdr:cNvPr id="31" name="Picture 30">
          <a:extLst>
            <a:ext uri="{FF2B5EF4-FFF2-40B4-BE49-F238E27FC236}">
              <a16:creationId xmlns:a16="http://schemas.microsoft.com/office/drawing/2014/main" id="{C72441ED-9E36-4B2A-8E08-71B17F39F87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354050" y="5972175"/>
          <a:ext cx="425767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16</xdr:col>
      <xdr:colOff>523875</xdr:colOff>
      <xdr:row>52</xdr:row>
      <xdr:rowOff>161925</xdr:rowOff>
    </xdr:to>
    <xdr:pic>
      <xdr:nvPicPr>
        <xdr:cNvPr id="32" name="Picture 31">
          <a:extLst>
            <a:ext uri="{FF2B5EF4-FFF2-40B4-BE49-F238E27FC236}">
              <a16:creationId xmlns:a16="http://schemas.microsoft.com/office/drawing/2014/main" id="{686966F6-8C2F-4863-8DBA-AEBF933A732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573375" y="9982200"/>
          <a:ext cx="46196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56</xdr:row>
      <xdr:rowOff>0</xdr:rowOff>
    </xdr:from>
    <xdr:to>
      <xdr:col>33</xdr:col>
      <xdr:colOff>200025</xdr:colOff>
      <xdr:row>69</xdr:row>
      <xdr:rowOff>85725</xdr:rowOff>
    </xdr:to>
    <xdr:pic>
      <xdr:nvPicPr>
        <xdr:cNvPr id="33" name="Picture 32">
          <a:extLst>
            <a:ext uri="{FF2B5EF4-FFF2-40B4-BE49-F238E27FC236}">
              <a16:creationId xmlns:a16="http://schemas.microsoft.com/office/drawing/2014/main" id="{838BE635-B1D2-4B92-A1DB-9F58714740F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669125" y="11782425"/>
          <a:ext cx="180403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73</xdr:row>
      <xdr:rowOff>0</xdr:rowOff>
    </xdr:from>
    <xdr:to>
      <xdr:col>13</xdr:col>
      <xdr:colOff>609600</xdr:colOff>
      <xdr:row>78</xdr:row>
      <xdr:rowOff>161925</xdr:rowOff>
    </xdr:to>
    <xdr:pic>
      <xdr:nvPicPr>
        <xdr:cNvPr id="34" name="Picture 33">
          <a:extLst>
            <a:ext uri="{FF2B5EF4-FFF2-40B4-BE49-F238E27FC236}">
              <a16:creationId xmlns:a16="http://schemas.microsoft.com/office/drawing/2014/main" id="{E5B0BA6C-6CBC-43F4-8924-956CFBED2B9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010650" y="15173325"/>
          <a:ext cx="71723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40822</xdr:colOff>
      <xdr:row>201</xdr:row>
      <xdr:rowOff>40822</xdr:rowOff>
    </xdr:from>
    <xdr:to>
      <xdr:col>15</xdr:col>
      <xdr:colOff>1364797</xdr:colOff>
      <xdr:row>211</xdr:row>
      <xdr:rowOff>155122</xdr:rowOff>
    </xdr:to>
    <xdr:pic>
      <xdr:nvPicPr>
        <xdr:cNvPr id="37" name="Picture 36">
          <a:extLst>
            <a:ext uri="{FF2B5EF4-FFF2-40B4-BE49-F238E27FC236}">
              <a16:creationId xmlns:a16="http://schemas.microsoft.com/office/drawing/2014/main" id="{0D7108AB-1911-43EB-A4B5-269408B5B89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028465" y="44726679"/>
          <a:ext cx="9597118" cy="2073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1143677</xdr:colOff>
      <xdr:row>81</xdr:row>
      <xdr:rowOff>27214</xdr:rowOff>
    </xdr:from>
    <xdr:to>
      <xdr:col>27</xdr:col>
      <xdr:colOff>523274</xdr:colOff>
      <xdr:row>188</xdr:row>
      <xdr:rowOff>81643</xdr:rowOff>
    </xdr:to>
    <xdr:pic>
      <xdr:nvPicPr>
        <xdr:cNvPr id="2" name="Picture 1">
          <a:extLst>
            <a:ext uri="{FF2B5EF4-FFF2-40B4-BE49-F238E27FC236}">
              <a16:creationId xmlns:a16="http://schemas.microsoft.com/office/drawing/2014/main" id="{25248BB1-F9E4-452A-8EFF-5AAE55D6AA17}"/>
            </a:ext>
          </a:extLst>
        </xdr:cNvPr>
        <xdr:cNvPicPr>
          <a:picLocks noChangeAspect="1"/>
        </xdr:cNvPicPr>
      </xdr:nvPicPr>
      <xdr:blipFill>
        <a:blip xmlns:r="http://schemas.openxmlformats.org/officeDocument/2006/relationships" r:embed="rId21"/>
        <a:stretch>
          <a:fillRect/>
        </a:stretch>
      </xdr:blipFill>
      <xdr:spPr>
        <a:xfrm>
          <a:off x="18125391" y="17076964"/>
          <a:ext cx="15817026" cy="25146000"/>
        </a:xfrm>
        <a:prstGeom prst="rect">
          <a:avLst/>
        </a:prstGeom>
      </xdr:spPr>
    </xdr:pic>
    <xdr:clientData/>
  </xdr:twoCellAnchor>
  <xdr:twoCellAnchor editAs="oneCell">
    <xdr:from>
      <xdr:col>10</xdr:col>
      <xdr:colOff>0</xdr:colOff>
      <xdr:row>193</xdr:row>
      <xdr:rowOff>0</xdr:rowOff>
    </xdr:from>
    <xdr:to>
      <xdr:col>18</xdr:col>
      <xdr:colOff>66675</xdr:colOff>
      <xdr:row>198</xdr:row>
      <xdr:rowOff>152400</xdr:rowOff>
    </xdr:to>
    <xdr:pic>
      <xdr:nvPicPr>
        <xdr:cNvPr id="25" name="Picture 24">
          <a:extLst>
            <a:ext uri="{FF2B5EF4-FFF2-40B4-BE49-F238E27FC236}">
              <a16:creationId xmlns:a16="http://schemas.microsoft.com/office/drawing/2014/main" id="{FC89910C-5295-45BD-B396-1CC3C933CFB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011025" y="42300525"/>
          <a:ext cx="103251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27214</xdr:colOff>
      <xdr:row>214</xdr:row>
      <xdr:rowOff>136071</xdr:rowOff>
    </xdr:from>
    <xdr:to>
      <xdr:col>17</xdr:col>
      <xdr:colOff>836839</xdr:colOff>
      <xdr:row>228</xdr:row>
      <xdr:rowOff>12246</xdr:rowOff>
    </xdr:to>
    <xdr:pic>
      <xdr:nvPicPr>
        <xdr:cNvPr id="26" name="Picture 25">
          <a:extLst>
            <a:ext uri="{FF2B5EF4-FFF2-40B4-BE49-F238E27FC236}">
              <a16:creationId xmlns:a16="http://schemas.microsoft.com/office/drawing/2014/main" id="{E655EF51-CB4A-48CE-91E9-5780F672A613}"/>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1021785" y="47380071"/>
          <a:ext cx="10620375" cy="2978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75</xdr:col>
      <xdr:colOff>470642</xdr:colOff>
      <xdr:row>0</xdr:row>
      <xdr:rowOff>44822</xdr:rowOff>
    </xdr:from>
    <xdr:to>
      <xdr:col>89</xdr:col>
      <xdr:colOff>224116</xdr:colOff>
      <xdr:row>5</xdr:row>
      <xdr:rowOff>11205</xdr:rowOff>
    </xdr:to>
    <xdr:sp macro="" textlink="">
      <xdr:nvSpPr>
        <xdr:cNvPr id="2" name="TextBox 1">
          <a:extLst>
            <a:ext uri="{FF2B5EF4-FFF2-40B4-BE49-F238E27FC236}">
              <a16:creationId xmlns:a16="http://schemas.microsoft.com/office/drawing/2014/main" id="{52EB7D44-07C4-4063-B2C6-8EE4C28BA8DD}"/>
            </a:ext>
          </a:extLst>
        </xdr:cNvPr>
        <xdr:cNvSpPr txBox="1"/>
      </xdr:nvSpPr>
      <xdr:spPr>
        <a:xfrm>
          <a:off x="67616289" y="44822"/>
          <a:ext cx="14321121" cy="9300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Conclusion:</a:t>
          </a:r>
          <a:r>
            <a:rPr lang="en-AU" sz="1100" b="1" baseline="0"/>
            <a:t> </a:t>
          </a:r>
          <a:endParaRPr lang="en-AU" sz="1100" b="1"/>
        </a:p>
        <a:p>
          <a:r>
            <a:rPr lang="en-AU" sz="1100" b="0"/>
            <a:t>Highest</a:t>
          </a:r>
          <a:r>
            <a:rPr lang="en-AU" sz="1100" b="0" baseline="0"/>
            <a:t> burden: 3C (80% and High seeding baseline PHSMs and partial TTIQ), 3B (80% and Med seeding baseline PHSMs and partial TTIQ), 2C (70% and high seeding infections, Low PHSM + Partial TTIQ) and 2D (70% and high seeding infections, Med/Low PHSM + Partial§ TTIQ). The majority of the burden comes from unvaccinated individuals.</a:t>
          </a:r>
        </a:p>
        <a:p>
          <a:r>
            <a:rPr lang="en-AU" sz="1100" b="0" baseline="0"/>
            <a:t>Low or Medium PHSM are still needed to contain the burden of COVID-19, regardless the vaccination coverage (i.e 70% or 80%). </a:t>
          </a:r>
          <a:endParaRPr lang="en-AU" sz="1100" b="0"/>
        </a:p>
      </xdr:txBody>
    </xdr:sp>
    <xdr:clientData/>
  </xdr:twoCellAnchor>
  <xdr:twoCellAnchor>
    <xdr:from>
      <xdr:col>75</xdr:col>
      <xdr:colOff>533960</xdr:colOff>
      <xdr:row>36</xdr:row>
      <xdr:rowOff>20171</xdr:rowOff>
    </xdr:from>
    <xdr:to>
      <xdr:col>83</xdr:col>
      <xdr:colOff>142875</xdr:colOff>
      <xdr:row>40</xdr:row>
      <xdr:rowOff>142875</xdr:rowOff>
    </xdr:to>
    <xdr:sp macro="" textlink="">
      <xdr:nvSpPr>
        <xdr:cNvPr id="9" name="TextBox 2">
          <a:extLst>
            <a:ext uri="{FF2B5EF4-FFF2-40B4-BE49-F238E27FC236}">
              <a16:creationId xmlns:a16="http://schemas.microsoft.com/office/drawing/2014/main" id="{230E2856-B475-4D0E-9BFA-77B4BCEBD3D7}"/>
            </a:ext>
            <a:ext uri="{147F2762-F138-4A5C-976F-8EAC2B608ADB}">
              <a16:predDERef xmlns:a16="http://schemas.microsoft.com/office/drawing/2014/main" pred="{52EB7D44-07C4-4063-B2C6-8EE4C28BA8DD}"/>
            </a:ext>
          </a:extLst>
        </xdr:cNvPr>
        <xdr:cNvSpPr txBox="1"/>
      </xdr:nvSpPr>
      <xdr:spPr>
        <a:xfrm>
          <a:off x="68875835" y="7268696"/>
          <a:ext cx="8048065" cy="884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2C= 70% and high seeding infections, Low PHSM + Partial TTIQ</a:t>
          </a:r>
        </a:p>
        <a:p>
          <a:r>
            <a:rPr lang="en-AU" sz="1100" b="1"/>
            <a:t>2D= 70% and high seeding infections, Med/Low PHSM + Partial§ TTIQ</a:t>
          </a:r>
        </a:p>
        <a:p>
          <a:endParaRPr lang="en-AU" sz="1100" b="1"/>
        </a:p>
        <a:p>
          <a:r>
            <a:rPr lang="en-AU" sz="1100" b="1"/>
            <a:t>3B= 80% and Med seeding baseline PHSMs and partial TTIQ</a:t>
          </a:r>
        </a:p>
        <a:p>
          <a:r>
            <a:rPr lang="en-AU" sz="1100" b="1"/>
            <a:t>3C= 80% and High seeding baseline PHSMs and partial TTIQ</a:t>
          </a:r>
        </a:p>
      </xdr:txBody>
    </xdr:sp>
    <xdr:clientData/>
  </xdr:twoCellAnchor>
  <xdr:twoCellAnchor>
    <xdr:from>
      <xdr:col>54</xdr:col>
      <xdr:colOff>403411</xdr:colOff>
      <xdr:row>4</xdr:row>
      <xdr:rowOff>123266</xdr:rowOff>
    </xdr:from>
    <xdr:to>
      <xdr:col>58</xdr:col>
      <xdr:colOff>515471</xdr:colOff>
      <xdr:row>19</xdr:row>
      <xdr:rowOff>22412</xdr:rowOff>
    </xdr:to>
    <xdr:sp macro="" textlink="">
      <xdr:nvSpPr>
        <xdr:cNvPr id="4" name="TextBox 3">
          <a:extLst>
            <a:ext uri="{FF2B5EF4-FFF2-40B4-BE49-F238E27FC236}">
              <a16:creationId xmlns:a16="http://schemas.microsoft.com/office/drawing/2014/main" id="{82A7095E-05CA-4CFD-AF2D-F2A2A28BEEC2}"/>
            </a:ext>
          </a:extLst>
        </xdr:cNvPr>
        <xdr:cNvSpPr txBox="1"/>
      </xdr:nvSpPr>
      <xdr:spPr>
        <a:xfrm>
          <a:off x="53962486" y="885266"/>
          <a:ext cx="2550460" cy="2851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YLD Baseline: </a:t>
          </a:r>
        </a:p>
        <a:p>
          <a:r>
            <a:rPr lang="en-AU" sz="1100" baseline="0"/>
            <a:t>Long COVID would contribute largely to the total YLD burden (73-79%), followed by PICS (12-18%) and acute state  (9%) across all scenarios. </a:t>
          </a:r>
        </a:p>
        <a:p>
          <a:r>
            <a:rPr lang="en-AU" sz="1100" baseline="0"/>
            <a:t>Comparing the results between vaccinated and unvaccinated individuals, Long COVID would largely impact the morbidity for unvaccinated individuals (80%-84%). Long COVID and PICS would share similar distribution for vaccinated individuals 40%-48%. Acute state for both vaccinated and unvaccinated individuals ranged from 9%-11% of the total YLD impact. </a:t>
          </a:r>
        </a:p>
        <a:p>
          <a:pPr marL="0" marR="0" lvl="0" indent="0" defTabSz="914400" eaLnBrk="1" fontAlgn="auto" latinLnBrk="0" hangingPunct="1">
            <a:lnSpc>
              <a:spcPct val="100000"/>
            </a:lnSpc>
            <a:spcBef>
              <a:spcPts val="0"/>
            </a:spcBef>
            <a:spcAft>
              <a:spcPts val="0"/>
            </a:spcAft>
            <a:buClrTx/>
            <a:buSzTx/>
            <a:buFontTx/>
            <a:buNone/>
            <a:tabLst/>
            <a:defRPr/>
          </a:pPr>
          <a:r>
            <a:rPr lang="en-AU" sz="1100" i="1" baseline="0">
              <a:solidFill>
                <a:schemeClr val="dk1"/>
              </a:solidFill>
              <a:effectLst/>
              <a:latin typeface="+mn-lt"/>
              <a:ea typeface="+mn-ea"/>
              <a:cs typeface="+mn-cs"/>
            </a:rPr>
            <a:t>*Notes are pertaining to ONS data</a:t>
          </a:r>
          <a:r>
            <a:rPr lang="en-AU" sz="1100" baseline="0">
              <a:solidFill>
                <a:schemeClr val="dk1"/>
              </a:solidFill>
              <a:effectLst/>
              <a:latin typeface="+mn-lt"/>
              <a:ea typeface="+mn-ea"/>
              <a:cs typeface="+mn-cs"/>
            </a:rPr>
            <a:t>.</a:t>
          </a:r>
          <a:endParaRPr lang="en-AU">
            <a:effectLst/>
          </a:endParaRPr>
        </a:p>
        <a:p>
          <a:endParaRPr lang="en-AU" sz="1100" baseline="0"/>
        </a:p>
      </xdr:txBody>
    </xdr:sp>
    <xdr:clientData/>
  </xdr:twoCellAnchor>
  <xdr:twoCellAnchor>
    <xdr:from>
      <xdr:col>54</xdr:col>
      <xdr:colOff>403411</xdr:colOff>
      <xdr:row>21</xdr:row>
      <xdr:rowOff>11206</xdr:rowOff>
    </xdr:from>
    <xdr:to>
      <xdr:col>58</xdr:col>
      <xdr:colOff>481853</xdr:colOff>
      <xdr:row>33</xdr:row>
      <xdr:rowOff>168089</xdr:rowOff>
    </xdr:to>
    <xdr:sp macro="" textlink="">
      <xdr:nvSpPr>
        <xdr:cNvPr id="5" name="TextBox 4">
          <a:extLst>
            <a:ext uri="{FF2B5EF4-FFF2-40B4-BE49-F238E27FC236}">
              <a16:creationId xmlns:a16="http://schemas.microsoft.com/office/drawing/2014/main" id="{89B273A5-A8C4-46DA-80D5-A195DB54E5CD}"/>
            </a:ext>
          </a:extLst>
        </xdr:cNvPr>
        <xdr:cNvSpPr txBox="1"/>
      </xdr:nvSpPr>
      <xdr:spPr>
        <a:xfrm>
          <a:off x="53962486" y="4116481"/>
          <a:ext cx="2516842" cy="25000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YLD Scenario 1: Permanent disability would contribute largely to the morbidity impact (80-82%) followed by Long COVID (13-15%).  Both for vaccinated and unvaccinated individuals, permanent disability would remain the biggest contributor to the YLD burden (78%-89%)However, for unvaccinated individuals, Long COVID would contribute to 17-18% of the morbidity impact while the combined impact of Long COVID and PICS would ranged to 9-10% of the total YLD. </a:t>
          </a:r>
        </a:p>
        <a:p>
          <a:pPr marL="0" marR="0" lvl="0" indent="0" defTabSz="914400" eaLnBrk="1" fontAlgn="auto" latinLnBrk="0" hangingPunct="1">
            <a:lnSpc>
              <a:spcPct val="100000"/>
            </a:lnSpc>
            <a:spcBef>
              <a:spcPts val="0"/>
            </a:spcBef>
            <a:spcAft>
              <a:spcPts val="0"/>
            </a:spcAft>
            <a:buClrTx/>
            <a:buSzTx/>
            <a:buFontTx/>
            <a:buNone/>
            <a:tabLst/>
            <a:defRPr/>
          </a:pPr>
          <a:r>
            <a:rPr lang="en-AU" sz="1100" i="1" baseline="0">
              <a:solidFill>
                <a:schemeClr val="dk1"/>
              </a:solidFill>
              <a:effectLst/>
              <a:latin typeface="+mn-lt"/>
              <a:ea typeface="+mn-ea"/>
              <a:cs typeface="+mn-cs"/>
            </a:rPr>
            <a:t>*Notes are pertaining to ONS data</a:t>
          </a:r>
          <a:r>
            <a:rPr lang="en-AU" sz="1100" baseline="0">
              <a:solidFill>
                <a:schemeClr val="dk1"/>
              </a:solidFill>
              <a:effectLst/>
              <a:latin typeface="+mn-lt"/>
              <a:ea typeface="+mn-ea"/>
              <a:cs typeface="+mn-cs"/>
            </a:rPr>
            <a:t>.</a:t>
          </a:r>
          <a:endParaRPr lang="en-AU">
            <a:effectLst/>
          </a:endParaRPr>
        </a:p>
        <a:p>
          <a:endParaRPr lang="en-AU" sz="1100"/>
        </a:p>
      </xdr:txBody>
    </xdr:sp>
    <xdr:clientData/>
  </xdr:twoCellAnchor>
  <xdr:twoCellAnchor>
    <xdr:from>
      <xdr:col>54</xdr:col>
      <xdr:colOff>504265</xdr:colOff>
      <xdr:row>38</xdr:row>
      <xdr:rowOff>44824</xdr:rowOff>
    </xdr:from>
    <xdr:to>
      <xdr:col>58</xdr:col>
      <xdr:colOff>526677</xdr:colOff>
      <xdr:row>44</xdr:row>
      <xdr:rowOff>44824</xdr:rowOff>
    </xdr:to>
    <xdr:sp macro="" textlink="">
      <xdr:nvSpPr>
        <xdr:cNvPr id="6" name="TextBox 5">
          <a:extLst>
            <a:ext uri="{FF2B5EF4-FFF2-40B4-BE49-F238E27FC236}">
              <a16:creationId xmlns:a16="http://schemas.microsoft.com/office/drawing/2014/main" id="{965A97F0-BAC1-459F-995B-8C6381FE65A2}"/>
            </a:ext>
          </a:extLst>
        </xdr:cNvPr>
        <xdr:cNvSpPr txBox="1"/>
      </xdr:nvSpPr>
      <xdr:spPr>
        <a:xfrm>
          <a:off x="54063340" y="7464799"/>
          <a:ext cx="2460812"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DALY baseline combined: YLL would still contribute largely to the total DALY burden (72%-75%), followed by Long COVID (18-22%). </a:t>
          </a:r>
        </a:p>
        <a:p>
          <a:pPr marL="0" marR="0" lvl="0" indent="0" defTabSz="914400" eaLnBrk="1" fontAlgn="auto" latinLnBrk="0" hangingPunct="1">
            <a:lnSpc>
              <a:spcPct val="100000"/>
            </a:lnSpc>
            <a:spcBef>
              <a:spcPts val="0"/>
            </a:spcBef>
            <a:spcAft>
              <a:spcPts val="0"/>
            </a:spcAft>
            <a:buClrTx/>
            <a:buSzTx/>
            <a:buFontTx/>
            <a:buNone/>
            <a:tabLst/>
            <a:defRPr/>
          </a:pPr>
          <a:r>
            <a:rPr lang="en-AU" sz="1100" i="1" baseline="0">
              <a:solidFill>
                <a:schemeClr val="dk1"/>
              </a:solidFill>
              <a:effectLst/>
              <a:latin typeface="+mn-lt"/>
              <a:ea typeface="+mn-ea"/>
              <a:cs typeface="+mn-cs"/>
            </a:rPr>
            <a:t>*Notes are pertaining to ONS data</a:t>
          </a:r>
          <a:r>
            <a:rPr lang="en-AU" sz="1100" baseline="0">
              <a:solidFill>
                <a:schemeClr val="dk1"/>
              </a:solidFill>
              <a:effectLst/>
              <a:latin typeface="+mn-lt"/>
              <a:ea typeface="+mn-ea"/>
              <a:cs typeface="+mn-cs"/>
            </a:rPr>
            <a:t>.</a:t>
          </a:r>
          <a:endParaRPr lang="en-AU">
            <a:effectLst/>
          </a:endParaRPr>
        </a:p>
        <a:p>
          <a:endParaRPr lang="en-AU" sz="1100"/>
        </a:p>
      </xdr:txBody>
    </xdr:sp>
    <xdr:clientData/>
  </xdr:twoCellAnchor>
  <xdr:twoCellAnchor>
    <xdr:from>
      <xdr:col>54</xdr:col>
      <xdr:colOff>381001</xdr:colOff>
      <xdr:row>55</xdr:row>
      <xdr:rowOff>123263</xdr:rowOff>
    </xdr:from>
    <xdr:to>
      <xdr:col>58</xdr:col>
      <xdr:colOff>470648</xdr:colOff>
      <xdr:row>63</xdr:row>
      <xdr:rowOff>112058</xdr:rowOff>
    </xdr:to>
    <xdr:sp macro="" textlink="">
      <xdr:nvSpPr>
        <xdr:cNvPr id="7" name="TextBox 6">
          <a:extLst>
            <a:ext uri="{FF2B5EF4-FFF2-40B4-BE49-F238E27FC236}">
              <a16:creationId xmlns:a16="http://schemas.microsoft.com/office/drawing/2014/main" id="{E6D356F4-8989-4766-B6B7-4122A61F5A87}"/>
            </a:ext>
          </a:extLst>
        </xdr:cNvPr>
        <xdr:cNvSpPr txBox="1"/>
      </xdr:nvSpPr>
      <xdr:spPr>
        <a:xfrm>
          <a:off x="53940076" y="10819838"/>
          <a:ext cx="2528047" cy="1512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DALY Scenario 1: Permanent disability would now contribute largely to the total DALY burden (51%-55%), followed by YLL (32%-32%), and Long COVID (9-8%), PICS (2%) and Acute (1%).</a:t>
          </a:r>
        </a:p>
        <a:p>
          <a:endParaRPr lang="en-AU" sz="1100"/>
        </a:p>
        <a:p>
          <a:pPr marL="0" marR="0" lvl="0" indent="0" defTabSz="914400" eaLnBrk="1" fontAlgn="auto" latinLnBrk="0" hangingPunct="1">
            <a:lnSpc>
              <a:spcPct val="100000"/>
            </a:lnSpc>
            <a:spcBef>
              <a:spcPts val="0"/>
            </a:spcBef>
            <a:spcAft>
              <a:spcPts val="0"/>
            </a:spcAft>
            <a:buClrTx/>
            <a:buSzTx/>
            <a:buFontTx/>
            <a:buNone/>
            <a:tabLst/>
            <a:defRPr/>
          </a:pPr>
          <a:r>
            <a:rPr lang="en-AU" sz="1100" i="1" baseline="0">
              <a:solidFill>
                <a:schemeClr val="dk1"/>
              </a:solidFill>
              <a:effectLst/>
              <a:latin typeface="+mn-lt"/>
              <a:ea typeface="+mn-ea"/>
              <a:cs typeface="+mn-cs"/>
            </a:rPr>
            <a:t>*Notes are pertaining to ONS data</a:t>
          </a:r>
          <a:r>
            <a:rPr lang="en-AU" sz="1100" baseline="0">
              <a:solidFill>
                <a:schemeClr val="dk1"/>
              </a:solidFill>
              <a:effectLst/>
              <a:latin typeface="+mn-lt"/>
              <a:ea typeface="+mn-ea"/>
              <a:cs typeface="+mn-cs"/>
            </a:rPr>
            <a:t>.</a:t>
          </a:r>
          <a:endParaRPr lang="en-AU">
            <a:effectLst/>
          </a:endParaRPr>
        </a:p>
        <a:p>
          <a:endParaRPr lang="en-AU" sz="1100"/>
        </a:p>
      </xdr:txBody>
    </xdr:sp>
    <xdr:clientData/>
  </xdr:twoCellAnchor>
  <xdr:twoCellAnchor>
    <xdr:from>
      <xdr:col>58</xdr:col>
      <xdr:colOff>238126</xdr:colOff>
      <xdr:row>80</xdr:row>
      <xdr:rowOff>109536</xdr:rowOff>
    </xdr:from>
    <xdr:to>
      <xdr:col>66</xdr:col>
      <xdr:colOff>461963</xdr:colOff>
      <xdr:row>98</xdr:row>
      <xdr:rowOff>47625</xdr:rowOff>
    </xdr:to>
    <xdr:graphicFrame macro="">
      <xdr:nvGraphicFramePr>
        <xdr:cNvPr id="10" name="Chart 9">
          <a:extLst>
            <a:ext uri="{FF2B5EF4-FFF2-40B4-BE49-F238E27FC236}">
              <a16:creationId xmlns:a16="http://schemas.microsoft.com/office/drawing/2014/main" id="{44AA7B77-A555-4AF7-AAAA-99F2117FF8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76</xdr:col>
      <xdr:colOff>1736912</xdr:colOff>
      <xdr:row>43</xdr:row>
      <xdr:rowOff>52613</xdr:rowOff>
    </xdr:from>
    <xdr:to>
      <xdr:col>86</xdr:col>
      <xdr:colOff>403412</xdr:colOff>
      <xdr:row>70</xdr:row>
      <xdr:rowOff>94689</xdr:rowOff>
    </xdr:to>
    <xdr:graphicFrame macro="">
      <xdr:nvGraphicFramePr>
        <xdr:cNvPr id="8" name="Chart 7">
          <a:extLst>
            <a:ext uri="{FF2B5EF4-FFF2-40B4-BE49-F238E27FC236}">
              <a16:creationId xmlns:a16="http://schemas.microsoft.com/office/drawing/2014/main" id="{830E07B6-BD70-42DD-A63F-22D3BB698E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222299</xdr:colOff>
      <xdr:row>49</xdr:row>
      <xdr:rowOff>149751</xdr:rowOff>
    </xdr:from>
    <xdr:to>
      <xdr:col>47</xdr:col>
      <xdr:colOff>422914</xdr:colOff>
      <xdr:row>61</xdr:row>
      <xdr:rowOff>127339</xdr:rowOff>
    </xdr:to>
    <xdr:sp macro="" textlink="">
      <xdr:nvSpPr>
        <xdr:cNvPr id="2" name="TextBox 1">
          <a:extLst>
            <a:ext uri="{FF2B5EF4-FFF2-40B4-BE49-F238E27FC236}">
              <a16:creationId xmlns:a16="http://schemas.microsoft.com/office/drawing/2014/main" id="{C84AAC7D-3A46-46ED-8DE5-BB621B648464}"/>
            </a:ext>
          </a:extLst>
        </xdr:cNvPr>
        <xdr:cNvSpPr txBox="1"/>
      </xdr:nvSpPr>
      <xdr:spPr>
        <a:xfrm>
          <a:off x="29518478" y="9715572"/>
          <a:ext cx="3330257" cy="22635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Even with 80% full dose vaccination coverage, &gt;200,000  Long COVID cases are estimated if Australia will reopen at medium or high seeding infection rate (partial TTIQ) and baseline PHSMs is implemented.However, if  Australian vaccination coverage is at least 70% and low or medium PHSM are implemented, Long COVID cases will be much lower even if there is a high seeding infection rate upon reopening (partial TTIQ). </a:t>
          </a:r>
        </a:p>
        <a:p>
          <a:endParaRPr lang="en-AU" sz="1100"/>
        </a:p>
        <a:p>
          <a:r>
            <a:rPr lang="en-AU" sz="1100"/>
            <a:t>Notes: Solid lines= 80% full dose vaccinationDashed lines= 70% full dose vaccination coverage. </a:t>
          </a:r>
        </a:p>
      </xdr:txBody>
    </xdr:sp>
    <xdr:clientData/>
  </xdr:twoCellAnchor>
  <xdr:twoCellAnchor>
    <xdr:from>
      <xdr:col>37</xdr:col>
      <xdr:colOff>218185</xdr:colOff>
      <xdr:row>9</xdr:row>
      <xdr:rowOff>48563</xdr:rowOff>
    </xdr:from>
    <xdr:to>
      <xdr:col>49</xdr:col>
      <xdr:colOff>571798</xdr:colOff>
      <xdr:row>50</xdr:row>
      <xdr:rowOff>18982</xdr:rowOff>
    </xdr:to>
    <xdr:graphicFrame macro="">
      <xdr:nvGraphicFramePr>
        <xdr:cNvPr id="7" name="Chart 6">
          <a:extLst>
            <a:ext uri="{FF2B5EF4-FFF2-40B4-BE49-F238E27FC236}">
              <a16:creationId xmlns:a16="http://schemas.microsoft.com/office/drawing/2014/main" id="{483E489F-95C3-4C0A-9376-98FF779D9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27214</xdr:colOff>
      <xdr:row>10</xdr:row>
      <xdr:rowOff>122049</xdr:rowOff>
    </xdr:from>
    <xdr:to>
      <xdr:col>36</xdr:col>
      <xdr:colOff>217714</xdr:colOff>
      <xdr:row>51</xdr:row>
      <xdr:rowOff>48244</xdr:rowOff>
    </xdr:to>
    <xdr:graphicFrame macro="">
      <xdr:nvGraphicFramePr>
        <xdr:cNvPr id="8" name="Chart 7">
          <a:extLst>
            <a:ext uri="{FF2B5EF4-FFF2-40B4-BE49-F238E27FC236}">
              <a16:creationId xmlns:a16="http://schemas.microsoft.com/office/drawing/2014/main" id="{06C28157-6399-4937-8E0C-B6AD0A967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0.40725</cdr:x>
      <cdr:y>0.14164</cdr:y>
    </cdr:from>
    <cdr:to>
      <cdr:x>0.59075</cdr:x>
      <cdr:y>0.33182</cdr:y>
    </cdr:to>
    <cdr:sp macro="" textlink="">
      <cdr:nvSpPr>
        <cdr:cNvPr id="2" name="TextBox 1">
          <a:extLst xmlns:a="http://schemas.openxmlformats.org/drawingml/2006/main">
            <a:ext uri="{FF2B5EF4-FFF2-40B4-BE49-F238E27FC236}">
              <a16:creationId xmlns:a16="http://schemas.microsoft.com/office/drawing/2014/main" id="{14372A33-6D8B-4339-A24B-ADA2AFC8046C}"/>
            </a:ext>
          </a:extLst>
        </cdr:cNvPr>
        <cdr:cNvSpPr txBox="1"/>
      </cdr:nvSpPr>
      <cdr:spPr>
        <a:xfrm xmlns:a="http://schemas.openxmlformats.org/drawingml/2006/main">
          <a:off x="6070023" y="1155370"/>
          <a:ext cx="2735036" cy="1551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0.40725</cdr:x>
      <cdr:y>0.14164</cdr:y>
    </cdr:from>
    <cdr:to>
      <cdr:x>0.59075</cdr:x>
      <cdr:y>0.33182</cdr:y>
    </cdr:to>
    <cdr:sp macro="" textlink="">
      <cdr:nvSpPr>
        <cdr:cNvPr id="3" name="TextBox 1">
          <a:extLst xmlns:a="http://schemas.openxmlformats.org/drawingml/2006/main">
            <a:ext uri="{FF2B5EF4-FFF2-40B4-BE49-F238E27FC236}">
              <a16:creationId xmlns:a16="http://schemas.microsoft.com/office/drawing/2014/main" id="{14372A33-6D8B-4339-A24B-ADA2AFC8046C}"/>
            </a:ext>
          </a:extLst>
        </cdr:cNvPr>
        <cdr:cNvSpPr txBox="1"/>
      </cdr:nvSpPr>
      <cdr:spPr>
        <a:xfrm xmlns:a="http://schemas.openxmlformats.org/drawingml/2006/main">
          <a:off x="6070023" y="1155370"/>
          <a:ext cx="2735036" cy="1551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16.xml><?xml version="1.0" encoding="utf-8"?>
<c:userShapes xmlns:c="http://schemas.openxmlformats.org/drawingml/2006/chart">
  <cdr:relSizeAnchor xmlns:cdr="http://schemas.openxmlformats.org/drawingml/2006/chartDrawing">
    <cdr:from>
      <cdr:x>0.40725</cdr:x>
      <cdr:y>0.14164</cdr:y>
    </cdr:from>
    <cdr:to>
      <cdr:x>0.59075</cdr:x>
      <cdr:y>0.33182</cdr:y>
    </cdr:to>
    <cdr:sp macro="" textlink="">
      <cdr:nvSpPr>
        <cdr:cNvPr id="2" name="TextBox 1">
          <a:extLst xmlns:a="http://schemas.openxmlformats.org/drawingml/2006/main">
            <a:ext uri="{FF2B5EF4-FFF2-40B4-BE49-F238E27FC236}">
              <a16:creationId xmlns:a16="http://schemas.microsoft.com/office/drawing/2014/main" id="{14372A33-6D8B-4339-A24B-ADA2AFC8046C}"/>
            </a:ext>
          </a:extLst>
        </cdr:cNvPr>
        <cdr:cNvSpPr txBox="1"/>
      </cdr:nvSpPr>
      <cdr:spPr>
        <a:xfrm xmlns:a="http://schemas.openxmlformats.org/drawingml/2006/main">
          <a:off x="6070023" y="1155370"/>
          <a:ext cx="2735036" cy="1551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423022</xdr:colOff>
      <xdr:row>0</xdr:row>
      <xdr:rowOff>155762</xdr:rowOff>
    </xdr:from>
    <xdr:to>
      <xdr:col>6</xdr:col>
      <xdr:colOff>661147</xdr:colOff>
      <xdr:row>7</xdr:row>
      <xdr:rowOff>67235</xdr:rowOff>
    </xdr:to>
    <xdr:sp macro="" textlink="">
      <xdr:nvSpPr>
        <xdr:cNvPr id="2" name="TextBox 1">
          <a:extLst>
            <a:ext uri="{FF2B5EF4-FFF2-40B4-BE49-F238E27FC236}">
              <a16:creationId xmlns:a16="http://schemas.microsoft.com/office/drawing/2014/main" id="{0E4E65A6-84DC-49C4-96D3-AB7E3F9F486F}"/>
            </a:ext>
          </a:extLst>
        </xdr:cNvPr>
        <xdr:cNvSpPr txBox="1"/>
      </xdr:nvSpPr>
      <xdr:spPr>
        <a:xfrm>
          <a:off x="423022" y="155762"/>
          <a:ext cx="7886700" cy="124497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Scenario 1 </a:t>
          </a:r>
          <a:r>
            <a:rPr lang="en-AU" sz="1100"/>
            <a:t>Table ES1: Cumulative symptomatic infections, ward admissions, ICU admissions and deaths over the first 180 days for the coverage threshold of </a:t>
          </a:r>
          <a:r>
            <a:rPr lang="en-AU" sz="1100" b="1"/>
            <a:t>70% and low seeding infections </a:t>
          </a:r>
          <a:r>
            <a:rPr lang="en-AU" sz="1100"/>
            <a:t>assuming different combinations of PHSMs and TTIQ effectiveness, broken down by vaccination status and age</a:t>
          </a:r>
        </a:p>
        <a:p>
          <a:r>
            <a:rPr lang="en-AU" sz="1100"/>
            <a:t>1A= Baseline + Partial</a:t>
          </a:r>
        </a:p>
        <a:p>
          <a:r>
            <a:rPr lang="en-AU" sz="1100"/>
            <a:t>1B=</a:t>
          </a:r>
          <a:r>
            <a:rPr lang="en-AU" sz="1100" baseline="0"/>
            <a:t> Baseline + Optimal</a:t>
          </a:r>
        </a:p>
        <a:p>
          <a:r>
            <a:rPr lang="en-AU" sz="1100"/>
            <a:t>1C=Low</a:t>
          </a:r>
          <a:r>
            <a:rPr lang="en-AU" sz="1100" baseline="0"/>
            <a:t> + Partial				</a:t>
          </a:r>
          <a:endParaRPr lang="en-AU" sz="1100"/>
        </a:p>
      </xdr:txBody>
    </xdr:sp>
    <xdr:clientData/>
  </xdr:twoCellAnchor>
  <xdr:twoCellAnchor>
    <xdr:from>
      <xdr:col>7</xdr:col>
      <xdr:colOff>66675</xdr:colOff>
      <xdr:row>0</xdr:row>
      <xdr:rowOff>151838</xdr:rowOff>
    </xdr:from>
    <xdr:to>
      <xdr:col>14</xdr:col>
      <xdr:colOff>581025</xdr:colOff>
      <xdr:row>8</xdr:row>
      <xdr:rowOff>28575</xdr:rowOff>
    </xdr:to>
    <xdr:sp macro="" textlink="">
      <xdr:nvSpPr>
        <xdr:cNvPr id="3" name="TextBox 2">
          <a:extLst>
            <a:ext uri="{FF2B5EF4-FFF2-40B4-BE49-F238E27FC236}">
              <a16:creationId xmlns:a16="http://schemas.microsoft.com/office/drawing/2014/main" id="{34ABBB74-39C7-4BAB-B0CB-DB671F083F4E}"/>
            </a:ext>
          </a:extLst>
        </xdr:cNvPr>
        <xdr:cNvSpPr txBox="1"/>
      </xdr:nvSpPr>
      <xdr:spPr>
        <a:xfrm>
          <a:off x="8896350" y="151838"/>
          <a:ext cx="8782050" cy="1400737"/>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baseline="0">
              <a:solidFill>
                <a:schemeClr val="dk1"/>
              </a:solidFill>
              <a:latin typeface="+mn-lt"/>
              <a:ea typeface="+mn-ea"/>
              <a:cs typeface="+mn-cs"/>
            </a:rPr>
            <a:t>Scenario 2: Table ES2: Cumulative symptomatic infections, ward admissions, ICU admissions and deaths over the first 180 days for the coverage threshold of </a:t>
          </a:r>
          <a:r>
            <a:rPr lang="en-AU" sz="1100" b="1" i="0" u="none" strike="noStrike" baseline="0">
              <a:solidFill>
                <a:schemeClr val="dk1"/>
              </a:solidFill>
              <a:latin typeface="+mn-lt"/>
              <a:ea typeface="+mn-ea"/>
              <a:cs typeface="+mn-cs"/>
            </a:rPr>
            <a:t>70% and high seeding infections </a:t>
          </a:r>
          <a:r>
            <a:rPr lang="en-AU" sz="1100" b="0" i="0" u="none" strike="noStrike" baseline="0">
              <a:solidFill>
                <a:schemeClr val="dk1"/>
              </a:solidFill>
              <a:latin typeface="+mn-lt"/>
              <a:ea typeface="+mn-ea"/>
              <a:cs typeface="+mn-cs"/>
            </a:rPr>
            <a:t>assuming different combinations of PHSMs and TTIQ effectiveness, broken down by vaccination status and age </a:t>
          </a:r>
        </a:p>
        <a:p>
          <a:r>
            <a:rPr lang="en-AU" sz="1100">
              <a:solidFill>
                <a:schemeClr val="dk1"/>
              </a:solidFill>
              <a:effectLst/>
              <a:latin typeface="+mn-lt"/>
              <a:ea typeface="+mn-ea"/>
              <a:cs typeface="+mn-cs"/>
            </a:rPr>
            <a:t>2A= Baseline + Partial</a:t>
          </a:r>
          <a:endParaRPr lang="en-AU">
            <a:effectLst/>
          </a:endParaRPr>
        </a:p>
        <a:p>
          <a:r>
            <a:rPr lang="en-AU" sz="1100">
              <a:solidFill>
                <a:schemeClr val="dk1"/>
              </a:solidFill>
              <a:effectLst/>
              <a:latin typeface="+mn-lt"/>
              <a:ea typeface="+mn-ea"/>
              <a:cs typeface="+mn-cs"/>
            </a:rPr>
            <a:t>2B=</a:t>
          </a:r>
          <a:r>
            <a:rPr lang="en-AU" sz="1100" baseline="0">
              <a:solidFill>
                <a:schemeClr val="dk1"/>
              </a:solidFill>
              <a:effectLst/>
              <a:latin typeface="+mn-lt"/>
              <a:ea typeface="+mn-ea"/>
              <a:cs typeface="+mn-cs"/>
            </a:rPr>
            <a:t> Baseline + Optimal</a:t>
          </a:r>
          <a:endParaRPr lang="en-AU">
            <a:effectLst/>
          </a:endParaRPr>
        </a:p>
        <a:p>
          <a:r>
            <a:rPr lang="en-AU" sz="1100">
              <a:solidFill>
                <a:schemeClr val="dk1"/>
              </a:solidFill>
              <a:effectLst/>
              <a:latin typeface="+mn-lt"/>
              <a:ea typeface="+mn-ea"/>
              <a:cs typeface="+mn-cs"/>
            </a:rPr>
            <a:t>2C=Low</a:t>
          </a:r>
          <a:r>
            <a:rPr lang="en-AU" sz="1100" baseline="0">
              <a:solidFill>
                <a:schemeClr val="dk1"/>
              </a:solidFill>
              <a:effectLst/>
              <a:latin typeface="+mn-lt"/>
              <a:ea typeface="+mn-ea"/>
              <a:cs typeface="+mn-cs"/>
            </a:rPr>
            <a:t> + Partial</a:t>
          </a:r>
        </a:p>
        <a:p>
          <a:r>
            <a:rPr lang="en-AU" sz="1100" baseline="0">
              <a:solidFill>
                <a:schemeClr val="dk1"/>
              </a:solidFill>
              <a:effectLst/>
              <a:latin typeface="+mn-lt"/>
              <a:ea typeface="+mn-ea"/>
              <a:cs typeface="+mn-cs"/>
            </a:rPr>
            <a:t>2D=Med/Low + Partial§</a:t>
          </a:r>
        </a:p>
        <a:p>
          <a:endParaRPr lang="en-AU">
            <a:effectLst/>
          </a:endParaRPr>
        </a:p>
        <a:p>
          <a:endParaRPr lang="en-AU" sz="1100" b="0"/>
        </a:p>
      </xdr:txBody>
    </xdr:sp>
    <xdr:clientData/>
  </xdr:twoCellAnchor>
  <xdr:twoCellAnchor>
    <xdr:from>
      <xdr:col>15</xdr:col>
      <xdr:colOff>42023</xdr:colOff>
      <xdr:row>0</xdr:row>
      <xdr:rowOff>140634</xdr:rowOff>
    </xdr:from>
    <xdr:to>
      <xdr:col>20</xdr:col>
      <xdr:colOff>1143000</xdr:colOff>
      <xdr:row>7</xdr:row>
      <xdr:rowOff>168088</xdr:rowOff>
    </xdr:to>
    <xdr:sp macro="" textlink="">
      <xdr:nvSpPr>
        <xdr:cNvPr id="4" name="TextBox 3">
          <a:extLst>
            <a:ext uri="{FF2B5EF4-FFF2-40B4-BE49-F238E27FC236}">
              <a16:creationId xmlns:a16="http://schemas.microsoft.com/office/drawing/2014/main" id="{75BCAE0B-4228-40E7-94FC-946869794728}"/>
            </a:ext>
          </a:extLst>
        </xdr:cNvPr>
        <xdr:cNvSpPr txBox="1"/>
      </xdr:nvSpPr>
      <xdr:spPr>
        <a:xfrm>
          <a:off x="17691288" y="140634"/>
          <a:ext cx="6984065" cy="136095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0" u="none" strike="noStrike" baseline="0">
              <a:solidFill>
                <a:schemeClr val="dk1"/>
              </a:solidFill>
              <a:latin typeface="+mn-lt"/>
              <a:ea typeface="+mn-ea"/>
              <a:cs typeface="+mn-cs"/>
            </a:rPr>
            <a:t>Scenario 3: </a:t>
          </a:r>
          <a:r>
            <a:rPr lang="en-AU" sz="1100" b="0" i="0" u="none" strike="noStrike" baseline="0">
              <a:solidFill>
                <a:schemeClr val="dk1"/>
              </a:solidFill>
              <a:latin typeface="+mn-lt"/>
              <a:ea typeface="+mn-ea"/>
              <a:cs typeface="+mn-cs"/>
            </a:rPr>
            <a:t>Table 2.3: Cumulative symptomatic infections, ward admissions, ICU admissions and deaths over the first 180 days for the coverage threshold of </a:t>
          </a:r>
          <a:r>
            <a:rPr lang="en-AU" sz="1100" b="1" i="0" u="none" strike="noStrike" baseline="0">
              <a:solidFill>
                <a:schemeClr val="dk1"/>
              </a:solidFill>
              <a:latin typeface="+mn-lt"/>
              <a:ea typeface="+mn-ea"/>
              <a:cs typeface="+mn-cs"/>
            </a:rPr>
            <a:t>80% and low, medium or high seeding </a:t>
          </a:r>
          <a:r>
            <a:rPr lang="en-AU" sz="1100" b="0" i="0" u="none" strike="noStrike" baseline="0">
              <a:solidFill>
                <a:schemeClr val="dk1"/>
              </a:solidFill>
              <a:latin typeface="+mn-lt"/>
              <a:ea typeface="+mn-ea"/>
              <a:cs typeface="+mn-cs"/>
            </a:rPr>
            <a:t>infections assuming </a:t>
          </a:r>
          <a:r>
            <a:rPr lang="en-AU" sz="1100" b="1" i="0" u="none" strike="noStrike" baseline="0">
              <a:solidFill>
                <a:schemeClr val="dk1"/>
              </a:solidFill>
              <a:latin typeface="+mn-lt"/>
              <a:ea typeface="+mn-ea"/>
              <a:cs typeface="+mn-cs"/>
            </a:rPr>
            <a:t>baseline PHSMs and partial TTIQ</a:t>
          </a:r>
          <a:r>
            <a:rPr lang="en-AU" sz="1100" b="0" i="0" u="none" strike="noStrike" baseline="0">
              <a:solidFill>
                <a:schemeClr val="dk1"/>
              </a:solidFill>
              <a:latin typeface="+mn-lt"/>
              <a:ea typeface="+mn-ea"/>
              <a:cs typeface="+mn-cs"/>
            </a:rPr>
            <a:t>, broken down by vaccination status and age </a:t>
          </a:r>
        </a:p>
        <a:p>
          <a:r>
            <a:rPr lang="en-AU" sz="1100">
              <a:solidFill>
                <a:schemeClr val="dk1"/>
              </a:solidFill>
              <a:effectLst/>
              <a:latin typeface="+mn-lt"/>
              <a:ea typeface="+mn-ea"/>
              <a:cs typeface="+mn-cs"/>
            </a:rPr>
            <a:t>3A= Low</a:t>
          </a:r>
          <a:endParaRPr lang="en-AU">
            <a:effectLst/>
          </a:endParaRPr>
        </a:p>
        <a:p>
          <a:r>
            <a:rPr lang="en-AU" sz="1100">
              <a:solidFill>
                <a:schemeClr val="dk1"/>
              </a:solidFill>
              <a:effectLst/>
              <a:latin typeface="+mn-lt"/>
              <a:ea typeface="+mn-ea"/>
              <a:cs typeface="+mn-cs"/>
            </a:rPr>
            <a:t>3B=</a:t>
          </a:r>
          <a:r>
            <a:rPr lang="en-AU" sz="1100" baseline="0">
              <a:solidFill>
                <a:schemeClr val="dk1"/>
              </a:solidFill>
              <a:effectLst/>
              <a:latin typeface="+mn-lt"/>
              <a:ea typeface="+mn-ea"/>
              <a:cs typeface="+mn-cs"/>
            </a:rPr>
            <a:t> Med</a:t>
          </a:r>
          <a:endParaRPr lang="en-AU">
            <a:effectLst/>
          </a:endParaRPr>
        </a:p>
        <a:p>
          <a:r>
            <a:rPr lang="en-AU" sz="1100">
              <a:solidFill>
                <a:schemeClr val="dk1"/>
              </a:solidFill>
              <a:effectLst/>
              <a:latin typeface="+mn-lt"/>
              <a:ea typeface="+mn-ea"/>
              <a:cs typeface="+mn-cs"/>
            </a:rPr>
            <a:t>3C= High</a:t>
          </a:r>
          <a:endParaRPr lang="en-AU">
            <a:effectLst/>
          </a:endParaRPr>
        </a:p>
        <a:p>
          <a:endParaRPr lang="en-AU" sz="1100" b="0"/>
        </a:p>
      </xdr:txBody>
    </xdr:sp>
    <xdr:clientData/>
  </xdr:twoCellAnchor>
  <xdr:twoCellAnchor>
    <xdr:from>
      <xdr:col>21</xdr:col>
      <xdr:colOff>248210</xdr:colOff>
      <xdr:row>1</xdr:row>
      <xdr:rowOff>11206</xdr:rowOff>
    </xdr:from>
    <xdr:to>
      <xdr:col>26</xdr:col>
      <xdr:colOff>517072</xdr:colOff>
      <xdr:row>7</xdr:row>
      <xdr:rowOff>78441</xdr:rowOff>
    </xdr:to>
    <xdr:sp macro="" textlink="">
      <xdr:nvSpPr>
        <xdr:cNvPr id="5" name="TextBox 4">
          <a:extLst>
            <a:ext uri="{FF2B5EF4-FFF2-40B4-BE49-F238E27FC236}">
              <a16:creationId xmlns:a16="http://schemas.microsoft.com/office/drawing/2014/main" id="{91D83AB3-4868-42EE-ABDB-339E127903FD}"/>
            </a:ext>
          </a:extLst>
        </xdr:cNvPr>
        <xdr:cNvSpPr txBox="1"/>
      </xdr:nvSpPr>
      <xdr:spPr>
        <a:xfrm>
          <a:off x="24957181" y="201706"/>
          <a:ext cx="6151950" cy="1210235"/>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0" u="none" strike="noStrike" baseline="0">
              <a:solidFill>
                <a:schemeClr val="dk1"/>
              </a:solidFill>
              <a:latin typeface="+mn-lt"/>
              <a:ea typeface="+mn-ea"/>
              <a:cs typeface="+mn-cs"/>
            </a:rPr>
            <a:t>Scenario 4: </a:t>
          </a:r>
          <a:r>
            <a:rPr lang="en-AU" sz="1100" b="0" i="0" u="none" strike="noStrike" baseline="0">
              <a:solidFill>
                <a:schemeClr val="dk1"/>
              </a:solidFill>
              <a:latin typeface="+mn-lt"/>
              <a:ea typeface="+mn-ea"/>
              <a:cs typeface="+mn-cs"/>
            </a:rPr>
            <a:t>Table 2.4: As for table 2.3, assuming baseline PHSMs and optimal TTIQ</a:t>
          </a:r>
        </a:p>
        <a:p>
          <a:r>
            <a:rPr lang="en-AU" sz="1100">
              <a:solidFill>
                <a:schemeClr val="dk1"/>
              </a:solidFill>
              <a:effectLst/>
              <a:latin typeface="+mn-lt"/>
              <a:ea typeface="+mn-ea"/>
              <a:cs typeface="+mn-cs"/>
            </a:rPr>
            <a:t>4A= Low</a:t>
          </a:r>
          <a:endParaRPr lang="en-AU">
            <a:effectLst/>
          </a:endParaRPr>
        </a:p>
        <a:p>
          <a:r>
            <a:rPr lang="en-AU" sz="1100">
              <a:solidFill>
                <a:schemeClr val="dk1"/>
              </a:solidFill>
              <a:effectLst/>
              <a:latin typeface="+mn-lt"/>
              <a:ea typeface="+mn-ea"/>
              <a:cs typeface="+mn-cs"/>
            </a:rPr>
            <a:t>4B=</a:t>
          </a:r>
          <a:r>
            <a:rPr lang="en-AU" sz="1100" baseline="0">
              <a:solidFill>
                <a:schemeClr val="dk1"/>
              </a:solidFill>
              <a:effectLst/>
              <a:latin typeface="+mn-lt"/>
              <a:ea typeface="+mn-ea"/>
              <a:cs typeface="+mn-cs"/>
            </a:rPr>
            <a:t> Med</a:t>
          </a:r>
          <a:endParaRPr lang="en-AU">
            <a:effectLst/>
          </a:endParaRPr>
        </a:p>
        <a:p>
          <a:r>
            <a:rPr lang="en-AU" sz="1100">
              <a:solidFill>
                <a:schemeClr val="dk1"/>
              </a:solidFill>
              <a:effectLst/>
              <a:latin typeface="+mn-lt"/>
              <a:ea typeface="+mn-ea"/>
              <a:cs typeface="+mn-cs"/>
            </a:rPr>
            <a:t>4C= High</a:t>
          </a:r>
          <a:endParaRPr lang="en-AU">
            <a:effectLst/>
          </a:endParaRPr>
        </a:p>
        <a:p>
          <a:r>
            <a:rPr lang="en-AU" sz="1100" b="0" i="0" u="none" strike="noStrike" baseline="0">
              <a:solidFill>
                <a:schemeClr val="dk1"/>
              </a:solidFill>
              <a:latin typeface="+mn-lt"/>
              <a:ea typeface="+mn-ea"/>
              <a:cs typeface="+mn-cs"/>
            </a:rPr>
            <a:t> </a:t>
          </a:r>
          <a:endParaRPr lang="en-AU" sz="1100" b="0"/>
        </a:p>
      </xdr:txBody>
    </xdr:sp>
    <xdr:clientData/>
  </xdr:twoCellAnchor>
  <xdr:twoCellAnchor>
    <xdr:from>
      <xdr:col>0</xdr:col>
      <xdr:colOff>299356</xdr:colOff>
      <xdr:row>103</xdr:row>
      <xdr:rowOff>68037</xdr:rowOff>
    </xdr:from>
    <xdr:to>
      <xdr:col>6</xdr:col>
      <xdr:colOff>324969</xdr:colOff>
      <xdr:row>113</xdr:row>
      <xdr:rowOff>78443</xdr:rowOff>
    </xdr:to>
    <xdr:sp macro="" textlink="">
      <xdr:nvSpPr>
        <xdr:cNvPr id="6" name="TextBox 5">
          <a:extLst>
            <a:ext uri="{FF2B5EF4-FFF2-40B4-BE49-F238E27FC236}">
              <a16:creationId xmlns:a16="http://schemas.microsoft.com/office/drawing/2014/main" id="{319622D9-0658-4397-83C4-E99314D0C262}"/>
            </a:ext>
          </a:extLst>
        </xdr:cNvPr>
        <xdr:cNvSpPr txBox="1"/>
      </xdr:nvSpPr>
      <xdr:spPr>
        <a:xfrm>
          <a:off x="299356" y="20787713"/>
          <a:ext cx="7085319" cy="1915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Assumptions:</a:t>
          </a:r>
        </a:p>
        <a:p>
          <a:r>
            <a:rPr lang="en-AU" sz="1100"/>
            <a:t>1. Asymptomatic cases were not considered</a:t>
          </a:r>
          <a:r>
            <a:rPr lang="en-AU" sz="1100" baseline="0"/>
            <a:t> as the Doherty model exclude the numbers in their report.</a:t>
          </a:r>
        </a:p>
        <a:p>
          <a:r>
            <a:rPr lang="en-AU" sz="1100" baseline="0"/>
            <a:t>2. Mild cases= did not adjust assuming that no patients died from experiencing mild COVID</a:t>
          </a:r>
        </a:p>
        <a:p>
          <a:r>
            <a:rPr lang="en-AU" sz="1100" baseline="0"/>
            <a:t>3. Ward (Sever) and Critical (ICU)= were adjusted to remove the number of deaths. The probabilty of dying from ward and hospitalisation obtained from the same source by Doherty et al (knock) were used.</a:t>
          </a:r>
        </a:p>
        <a:p>
          <a:r>
            <a:rPr lang="en-AU" sz="1100" baseline="0"/>
            <a:t>4. Age groups for mortality group were fitted to 10-age group</a:t>
          </a:r>
        </a:p>
        <a:p>
          <a:r>
            <a:rPr lang="en-AU" sz="1100" baseline="0"/>
            <a:t>5. Dont forget to add LE totals in the methods </a:t>
          </a:r>
        </a:p>
        <a:p>
          <a:endParaRPr lang="en-AU" sz="1100" baseline="0"/>
        </a:p>
        <a:p>
          <a:r>
            <a:rPr lang="en-AU" sz="1100" baseline="0"/>
            <a:t>As per clarifications with the Doherty modelling group: "</a:t>
          </a:r>
          <a:r>
            <a:rPr lang="en-AU" sz="1100" baseline="0">
              <a:solidFill>
                <a:schemeClr val="dk1"/>
              </a:solidFill>
              <a:effectLst/>
              <a:latin typeface="+mn-lt"/>
              <a:ea typeface="+mn-ea"/>
              <a:cs typeface="+mn-cs"/>
            </a:rPr>
            <a:t>C</a:t>
          </a:r>
          <a:r>
            <a:rPr lang="en-AU" sz="1100">
              <a:solidFill>
                <a:schemeClr val="dk1"/>
              </a:solidFill>
              <a:effectLst/>
              <a:latin typeface="+mn-lt"/>
              <a:ea typeface="+mn-ea"/>
              <a:cs typeface="+mn-cs"/>
            </a:rPr>
            <a:t>ategories (‘ward’, ‘ICU admissions’ and ‘death’) are mutually </a:t>
          </a:r>
          <a:r>
            <a:rPr lang="en-AU" sz="1100" u="sng">
              <a:solidFill>
                <a:schemeClr val="dk1"/>
              </a:solidFill>
              <a:effectLst/>
              <a:latin typeface="+mn-lt"/>
              <a:ea typeface="+mn-ea"/>
              <a:cs typeface="+mn-cs"/>
            </a:rPr>
            <a:t>exclusive</a:t>
          </a:r>
          <a:r>
            <a:rPr lang="en-AU" sz="1100">
              <a:solidFill>
                <a:schemeClr val="dk1"/>
              </a:solidFill>
              <a:effectLst/>
              <a:latin typeface="+mn-lt"/>
              <a:ea typeface="+mn-ea"/>
              <a:cs typeface="+mn-cs"/>
            </a:rPr>
            <a:t> – only symptomatic individuals can progress to severe outcomes in the clinical pathways model, although most do not."</a:t>
          </a:r>
          <a:endParaRPr lang="en-AU" sz="1100" baseline="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673813</xdr:colOff>
      <xdr:row>1</xdr:row>
      <xdr:rowOff>19002</xdr:rowOff>
    </xdr:from>
    <xdr:to>
      <xdr:col>6</xdr:col>
      <xdr:colOff>5848</xdr:colOff>
      <xdr:row>30</xdr:row>
      <xdr:rowOff>338126</xdr:rowOff>
    </xdr:to>
    <xdr:cxnSp macro="">
      <xdr:nvCxnSpPr>
        <xdr:cNvPr id="5" name="Straight Connector 4">
          <a:extLst>
            <a:ext uri="{FF2B5EF4-FFF2-40B4-BE49-F238E27FC236}">
              <a16:creationId xmlns:a16="http://schemas.microsoft.com/office/drawing/2014/main" id="{0B231BF8-E877-4B9C-8F28-17B10B70E05D}"/>
            </a:ext>
          </a:extLst>
        </xdr:cNvPr>
        <xdr:cNvCxnSpPr/>
      </xdr:nvCxnSpPr>
      <xdr:spPr>
        <a:xfrm flipH="1">
          <a:off x="4069683" y="226067"/>
          <a:ext cx="11208" cy="15070450"/>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679450</xdr:colOff>
      <xdr:row>31</xdr:row>
      <xdr:rowOff>168088</xdr:rowOff>
    </xdr:from>
    <xdr:to>
      <xdr:col>11</xdr:col>
      <xdr:colOff>302532</xdr:colOff>
      <xdr:row>36</xdr:row>
      <xdr:rowOff>172357</xdr:rowOff>
    </xdr:to>
    <xdr:sp macro="" textlink="">
      <xdr:nvSpPr>
        <xdr:cNvPr id="9" name="TextBox 8">
          <a:extLst>
            <a:ext uri="{FF2B5EF4-FFF2-40B4-BE49-F238E27FC236}">
              <a16:creationId xmlns:a16="http://schemas.microsoft.com/office/drawing/2014/main" id="{837AE97E-1B96-49C2-8F71-03BBE2EFD9AA}"/>
            </a:ext>
          </a:extLst>
        </xdr:cNvPr>
        <xdr:cNvSpPr txBox="1"/>
      </xdr:nvSpPr>
      <xdr:spPr>
        <a:xfrm>
          <a:off x="679450" y="16124731"/>
          <a:ext cx="7107011" cy="179134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Scenario 1 </a:t>
          </a:r>
          <a:r>
            <a:rPr lang="en-AU" sz="1100"/>
            <a:t>Table ES1: Cumulative symptomatic infections, ward admissions, ICU admissions and deaths over the first 180 days for the coverage threshold of </a:t>
          </a:r>
          <a:r>
            <a:rPr lang="en-AU" sz="1100" b="1"/>
            <a:t>70% and low seeding infections </a:t>
          </a:r>
          <a:r>
            <a:rPr lang="en-AU" sz="1100"/>
            <a:t>assuming different combinations of PHSMs and TTIQ effectiveness, broken down by vaccination status and age</a:t>
          </a:r>
        </a:p>
        <a:p>
          <a:endParaRPr lang="en-AU" sz="1100"/>
        </a:p>
        <a:p>
          <a:r>
            <a:rPr lang="en-AU" sz="1100"/>
            <a:t>1A= Baseline + Partial</a:t>
          </a:r>
        </a:p>
        <a:p>
          <a:r>
            <a:rPr lang="en-AU" sz="1100"/>
            <a:t>1B=</a:t>
          </a:r>
          <a:r>
            <a:rPr lang="en-AU" sz="1100" baseline="0"/>
            <a:t> Baseline + Optimal</a:t>
          </a:r>
        </a:p>
        <a:p>
          <a:r>
            <a:rPr lang="en-AU" sz="1100"/>
            <a:t>1C=Low</a:t>
          </a:r>
          <a:r>
            <a:rPr lang="en-AU" sz="1100" baseline="0"/>
            <a:t> + Partial</a:t>
          </a:r>
          <a:endParaRPr lang="en-AU" sz="1100"/>
        </a:p>
      </xdr:txBody>
    </xdr:sp>
    <xdr:clientData/>
  </xdr:twoCellAnchor>
  <xdr:twoCellAnchor>
    <xdr:from>
      <xdr:col>13</xdr:col>
      <xdr:colOff>6964</xdr:colOff>
      <xdr:row>42</xdr:row>
      <xdr:rowOff>68838</xdr:rowOff>
    </xdr:from>
    <xdr:to>
      <xdr:col>23</xdr:col>
      <xdr:colOff>118222</xdr:colOff>
      <xdr:row>49</xdr:row>
      <xdr:rowOff>34636</xdr:rowOff>
    </xdr:to>
    <xdr:sp macro="" textlink="">
      <xdr:nvSpPr>
        <xdr:cNvPr id="10" name="TextBox 9">
          <a:extLst>
            <a:ext uri="{FF2B5EF4-FFF2-40B4-BE49-F238E27FC236}">
              <a16:creationId xmlns:a16="http://schemas.microsoft.com/office/drawing/2014/main" id="{6EBBAE63-DFFF-469B-A007-8C7B35DBC402}"/>
            </a:ext>
          </a:extLst>
        </xdr:cNvPr>
        <xdr:cNvSpPr txBox="1"/>
      </xdr:nvSpPr>
      <xdr:spPr>
        <a:xfrm>
          <a:off x="8821919" y="19101520"/>
          <a:ext cx="9809439" cy="142052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baseline="0">
              <a:solidFill>
                <a:schemeClr val="dk1"/>
              </a:solidFill>
              <a:latin typeface="+mn-lt"/>
              <a:ea typeface="+mn-ea"/>
              <a:cs typeface="+mn-cs"/>
            </a:rPr>
            <a:t>Scenario 2: Table ES2: Cumulative symptomatic infections, ward admissions, ICU admissions and deaths over the first 180 days for the coverage threshold of </a:t>
          </a:r>
          <a:r>
            <a:rPr lang="en-AU" sz="1100" b="1" i="0" u="none" strike="noStrike" baseline="0">
              <a:solidFill>
                <a:schemeClr val="dk1"/>
              </a:solidFill>
              <a:latin typeface="+mn-lt"/>
              <a:ea typeface="+mn-ea"/>
              <a:cs typeface="+mn-cs"/>
            </a:rPr>
            <a:t>70% and high seeding infections </a:t>
          </a:r>
          <a:r>
            <a:rPr lang="en-AU" sz="1100" b="0" i="0" u="none" strike="noStrike" baseline="0">
              <a:solidFill>
                <a:schemeClr val="dk1"/>
              </a:solidFill>
              <a:latin typeface="+mn-lt"/>
              <a:ea typeface="+mn-ea"/>
              <a:cs typeface="+mn-cs"/>
            </a:rPr>
            <a:t>assuming different combinations of PHSMs and TTIQ effectiveness, broken down by vaccination status and age </a:t>
          </a:r>
        </a:p>
        <a:p>
          <a:r>
            <a:rPr lang="en-AU" sz="1100">
              <a:solidFill>
                <a:schemeClr val="dk1"/>
              </a:solidFill>
              <a:effectLst/>
              <a:latin typeface="+mn-lt"/>
              <a:ea typeface="+mn-ea"/>
              <a:cs typeface="+mn-cs"/>
            </a:rPr>
            <a:t>2A= Baseline + Partial</a:t>
          </a:r>
          <a:endParaRPr lang="en-AU">
            <a:effectLst/>
          </a:endParaRPr>
        </a:p>
        <a:p>
          <a:r>
            <a:rPr lang="en-AU" sz="1100">
              <a:solidFill>
                <a:schemeClr val="dk1"/>
              </a:solidFill>
              <a:effectLst/>
              <a:latin typeface="+mn-lt"/>
              <a:ea typeface="+mn-ea"/>
              <a:cs typeface="+mn-cs"/>
            </a:rPr>
            <a:t>2B=</a:t>
          </a:r>
          <a:r>
            <a:rPr lang="en-AU" sz="1100" baseline="0">
              <a:solidFill>
                <a:schemeClr val="dk1"/>
              </a:solidFill>
              <a:effectLst/>
              <a:latin typeface="+mn-lt"/>
              <a:ea typeface="+mn-ea"/>
              <a:cs typeface="+mn-cs"/>
            </a:rPr>
            <a:t> Baseline + Optimal</a:t>
          </a:r>
          <a:endParaRPr lang="en-AU">
            <a:effectLst/>
          </a:endParaRPr>
        </a:p>
        <a:p>
          <a:r>
            <a:rPr lang="en-AU" sz="1100">
              <a:solidFill>
                <a:schemeClr val="dk1"/>
              </a:solidFill>
              <a:effectLst/>
              <a:latin typeface="+mn-lt"/>
              <a:ea typeface="+mn-ea"/>
              <a:cs typeface="+mn-cs"/>
            </a:rPr>
            <a:t>2C=Low</a:t>
          </a:r>
          <a:r>
            <a:rPr lang="en-AU" sz="1100" baseline="0">
              <a:solidFill>
                <a:schemeClr val="dk1"/>
              </a:solidFill>
              <a:effectLst/>
              <a:latin typeface="+mn-lt"/>
              <a:ea typeface="+mn-ea"/>
              <a:cs typeface="+mn-cs"/>
            </a:rPr>
            <a:t> + Partial</a:t>
          </a:r>
        </a:p>
        <a:p>
          <a:r>
            <a:rPr lang="en-AU" sz="1100" baseline="0">
              <a:solidFill>
                <a:schemeClr val="dk1"/>
              </a:solidFill>
              <a:effectLst/>
              <a:latin typeface="+mn-lt"/>
              <a:ea typeface="+mn-ea"/>
              <a:cs typeface="+mn-cs"/>
            </a:rPr>
            <a:t>2D=Med/Low + Partial§ (</a:t>
          </a:r>
          <a:r>
            <a:rPr lang="en-AU" sz="1100" b="0" i="1" u="none" strike="noStrike" baseline="0">
              <a:solidFill>
                <a:schemeClr val="dk1"/>
              </a:solidFill>
              <a:latin typeface="+mn-lt"/>
              <a:ea typeface="+mn-ea"/>
              <a:cs typeface="+mn-cs"/>
            </a:rPr>
            <a:t>medium PHSMs are overlaid between the 70 and 80% coverage thresholds (an interval of approximately 2 weeks given assumptions of the vaccine rollout model underpinning the scenarios (Figure ES3)), with reversion to low PHSMs )</a:t>
          </a:r>
          <a:endParaRPr lang="en-AU">
            <a:effectLst/>
          </a:endParaRPr>
        </a:p>
        <a:p>
          <a:endParaRPr lang="en-AU" sz="1100" b="0"/>
        </a:p>
      </xdr:txBody>
    </xdr:sp>
    <xdr:clientData/>
  </xdr:twoCellAnchor>
  <xdr:twoCellAnchor>
    <xdr:from>
      <xdr:col>25</xdr:col>
      <xdr:colOff>78441</xdr:colOff>
      <xdr:row>31</xdr:row>
      <xdr:rowOff>298485</xdr:rowOff>
    </xdr:from>
    <xdr:to>
      <xdr:col>34</xdr:col>
      <xdr:colOff>896472</xdr:colOff>
      <xdr:row>35</xdr:row>
      <xdr:rowOff>56029</xdr:rowOff>
    </xdr:to>
    <xdr:sp macro="" textlink="">
      <xdr:nvSpPr>
        <xdr:cNvPr id="11" name="TextBox 10">
          <a:extLst>
            <a:ext uri="{FF2B5EF4-FFF2-40B4-BE49-F238E27FC236}">
              <a16:creationId xmlns:a16="http://schemas.microsoft.com/office/drawing/2014/main" id="{C76DCF28-B3D6-4522-A759-569781E7DD86}"/>
            </a:ext>
          </a:extLst>
        </xdr:cNvPr>
        <xdr:cNvSpPr txBox="1"/>
      </xdr:nvSpPr>
      <xdr:spPr>
        <a:xfrm>
          <a:off x="2028265" y="15852250"/>
          <a:ext cx="9592236" cy="116948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0" u="none" strike="noStrike" baseline="0">
              <a:solidFill>
                <a:schemeClr val="dk1"/>
              </a:solidFill>
              <a:latin typeface="+mn-lt"/>
              <a:ea typeface="+mn-ea"/>
              <a:cs typeface="+mn-cs"/>
            </a:rPr>
            <a:t>Scenario 3: </a:t>
          </a:r>
          <a:r>
            <a:rPr lang="en-AU" sz="1100" b="0" i="0" u="none" strike="noStrike" baseline="0">
              <a:solidFill>
                <a:schemeClr val="dk1"/>
              </a:solidFill>
              <a:latin typeface="+mn-lt"/>
              <a:ea typeface="+mn-ea"/>
              <a:cs typeface="+mn-cs"/>
            </a:rPr>
            <a:t>Table 2.3: Cumulative symptomatic infections, ward admissions, ICU admissions and deaths over the first 180 days for the coverage threshold of </a:t>
          </a:r>
          <a:r>
            <a:rPr lang="en-AU" sz="1100" b="1" i="0" u="none" strike="noStrike" baseline="0">
              <a:solidFill>
                <a:schemeClr val="dk1"/>
              </a:solidFill>
              <a:latin typeface="+mn-lt"/>
              <a:ea typeface="+mn-ea"/>
              <a:cs typeface="+mn-cs"/>
            </a:rPr>
            <a:t>80% and low, medium or high seeding </a:t>
          </a:r>
          <a:r>
            <a:rPr lang="en-AU" sz="1100" b="0" i="0" u="none" strike="noStrike" baseline="0">
              <a:solidFill>
                <a:schemeClr val="dk1"/>
              </a:solidFill>
              <a:latin typeface="+mn-lt"/>
              <a:ea typeface="+mn-ea"/>
              <a:cs typeface="+mn-cs"/>
            </a:rPr>
            <a:t>infections assuming </a:t>
          </a:r>
          <a:r>
            <a:rPr lang="en-AU" sz="1100" b="1" i="0" u="none" strike="noStrike" baseline="0">
              <a:solidFill>
                <a:schemeClr val="dk1"/>
              </a:solidFill>
              <a:latin typeface="+mn-lt"/>
              <a:ea typeface="+mn-ea"/>
              <a:cs typeface="+mn-cs"/>
            </a:rPr>
            <a:t>baseline PHSMs and partial TTIQ</a:t>
          </a:r>
          <a:r>
            <a:rPr lang="en-AU" sz="1100" b="0" i="0" u="none" strike="noStrike" baseline="0">
              <a:solidFill>
                <a:schemeClr val="dk1"/>
              </a:solidFill>
              <a:latin typeface="+mn-lt"/>
              <a:ea typeface="+mn-ea"/>
              <a:cs typeface="+mn-cs"/>
            </a:rPr>
            <a:t>, broken down by vaccination status and age </a:t>
          </a:r>
        </a:p>
        <a:p>
          <a:endParaRPr lang="en-AU">
            <a:effectLst/>
          </a:endParaRPr>
        </a:p>
        <a:p>
          <a:r>
            <a:rPr lang="en-AU" sz="1100">
              <a:solidFill>
                <a:schemeClr val="dk1"/>
              </a:solidFill>
              <a:effectLst/>
              <a:latin typeface="+mn-lt"/>
              <a:ea typeface="+mn-ea"/>
              <a:cs typeface="+mn-cs"/>
            </a:rPr>
            <a:t>3A= Low</a:t>
          </a:r>
          <a:endParaRPr lang="en-AU">
            <a:effectLst/>
          </a:endParaRPr>
        </a:p>
        <a:p>
          <a:r>
            <a:rPr lang="en-AU" sz="1100">
              <a:solidFill>
                <a:schemeClr val="dk1"/>
              </a:solidFill>
              <a:effectLst/>
              <a:latin typeface="+mn-lt"/>
              <a:ea typeface="+mn-ea"/>
              <a:cs typeface="+mn-cs"/>
            </a:rPr>
            <a:t>3B=</a:t>
          </a:r>
          <a:r>
            <a:rPr lang="en-AU" sz="1100" baseline="0">
              <a:solidFill>
                <a:schemeClr val="dk1"/>
              </a:solidFill>
              <a:effectLst/>
              <a:latin typeface="+mn-lt"/>
              <a:ea typeface="+mn-ea"/>
              <a:cs typeface="+mn-cs"/>
            </a:rPr>
            <a:t> Med</a:t>
          </a:r>
          <a:endParaRPr lang="en-AU">
            <a:effectLst/>
          </a:endParaRPr>
        </a:p>
        <a:p>
          <a:r>
            <a:rPr lang="en-AU" sz="1100">
              <a:solidFill>
                <a:schemeClr val="dk1"/>
              </a:solidFill>
              <a:effectLst/>
              <a:latin typeface="+mn-lt"/>
              <a:ea typeface="+mn-ea"/>
              <a:cs typeface="+mn-cs"/>
            </a:rPr>
            <a:t>3C= High</a:t>
          </a:r>
          <a:endParaRPr lang="en-AU">
            <a:effectLst/>
          </a:endParaRPr>
        </a:p>
        <a:p>
          <a:endParaRPr lang="en-AU" sz="1100" b="0"/>
        </a:p>
      </xdr:txBody>
    </xdr:sp>
    <xdr:clientData/>
  </xdr:twoCellAnchor>
  <xdr:twoCellAnchor>
    <xdr:from>
      <xdr:col>37</xdr:col>
      <xdr:colOff>392206</xdr:colOff>
      <xdr:row>32</xdr:row>
      <xdr:rowOff>156883</xdr:rowOff>
    </xdr:from>
    <xdr:to>
      <xdr:col>46</xdr:col>
      <xdr:colOff>277346</xdr:colOff>
      <xdr:row>37</xdr:row>
      <xdr:rowOff>175933</xdr:rowOff>
    </xdr:to>
    <xdr:sp macro="" textlink="">
      <xdr:nvSpPr>
        <xdr:cNvPr id="12" name="TextBox 11">
          <a:extLst>
            <a:ext uri="{FF2B5EF4-FFF2-40B4-BE49-F238E27FC236}">
              <a16:creationId xmlns:a16="http://schemas.microsoft.com/office/drawing/2014/main" id="{75CA5B8D-B1B2-44C3-A179-AC9F79A8332D}"/>
            </a:ext>
          </a:extLst>
        </xdr:cNvPr>
        <xdr:cNvSpPr txBox="1"/>
      </xdr:nvSpPr>
      <xdr:spPr>
        <a:xfrm>
          <a:off x="24787412" y="12539383"/>
          <a:ext cx="5476875" cy="97155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0" u="none" strike="noStrike" baseline="0">
              <a:solidFill>
                <a:schemeClr val="dk1"/>
              </a:solidFill>
              <a:latin typeface="+mn-lt"/>
              <a:ea typeface="+mn-ea"/>
              <a:cs typeface="+mn-cs"/>
            </a:rPr>
            <a:t>Scenario 4: </a:t>
          </a:r>
          <a:r>
            <a:rPr lang="en-AU" sz="1100" b="0" i="0" u="none" strike="noStrike" baseline="0">
              <a:solidFill>
                <a:schemeClr val="dk1"/>
              </a:solidFill>
              <a:latin typeface="+mn-lt"/>
              <a:ea typeface="+mn-ea"/>
              <a:cs typeface="+mn-cs"/>
            </a:rPr>
            <a:t>Table 2.4: As for table 2.3, assuming baseline PHSMs and optimal TTIQ</a:t>
          </a:r>
        </a:p>
        <a:p>
          <a:r>
            <a:rPr lang="en-AU" sz="1100">
              <a:solidFill>
                <a:schemeClr val="dk1"/>
              </a:solidFill>
              <a:effectLst/>
              <a:latin typeface="+mn-lt"/>
              <a:ea typeface="+mn-ea"/>
              <a:cs typeface="+mn-cs"/>
            </a:rPr>
            <a:t>4A= Low</a:t>
          </a:r>
          <a:endParaRPr lang="en-AU">
            <a:effectLst/>
          </a:endParaRPr>
        </a:p>
        <a:p>
          <a:r>
            <a:rPr lang="en-AU" sz="1100">
              <a:solidFill>
                <a:schemeClr val="dk1"/>
              </a:solidFill>
              <a:effectLst/>
              <a:latin typeface="+mn-lt"/>
              <a:ea typeface="+mn-ea"/>
              <a:cs typeface="+mn-cs"/>
            </a:rPr>
            <a:t>4B=</a:t>
          </a:r>
          <a:r>
            <a:rPr lang="en-AU" sz="1100" baseline="0">
              <a:solidFill>
                <a:schemeClr val="dk1"/>
              </a:solidFill>
              <a:effectLst/>
              <a:latin typeface="+mn-lt"/>
              <a:ea typeface="+mn-ea"/>
              <a:cs typeface="+mn-cs"/>
            </a:rPr>
            <a:t> Med</a:t>
          </a:r>
          <a:endParaRPr lang="en-AU">
            <a:effectLst/>
          </a:endParaRPr>
        </a:p>
        <a:p>
          <a:r>
            <a:rPr lang="en-AU" sz="1100">
              <a:solidFill>
                <a:schemeClr val="dk1"/>
              </a:solidFill>
              <a:effectLst/>
              <a:latin typeface="+mn-lt"/>
              <a:ea typeface="+mn-ea"/>
              <a:cs typeface="+mn-cs"/>
            </a:rPr>
            <a:t>4C= High</a:t>
          </a:r>
          <a:endParaRPr lang="en-AU">
            <a:effectLst/>
          </a:endParaRPr>
        </a:p>
        <a:p>
          <a:r>
            <a:rPr lang="en-AU" sz="1100" b="0" i="0" u="none" strike="noStrike" baseline="0">
              <a:solidFill>
                <a:schemeClr val="dk1"/>
              </a:solidFill>
              <a:latin typeface="+mn-lt"/>
              <a:ea typeface="+mn-ea"/>
              <a:cs typeface="+mn-cs"/>
            </a:rPr>
            <a:t> </a:t>
          </a:r>
          <a:endParaRPr lang="en-AU" sz="1100" b="0"/>
        </a:p>
      </xdr:txBody>
    </xdr:sp>
    <xdr:clientData/>
  </xdr:twoCellAnchor>
  <xdr:twoCellAnchor>
    <xdr:from>
      <xdr:col>19</xdr:col>
      <xdr:colOff>9524</xdr:colOff>
      <xdr:row>0</xdr:row>
      <xdr:rowOff>200025</xdr:rowOff>
    </xdr:from>
    <xdr:to>
      <xdr:col>19</xdr:col>
      <xdr:colOff>9525</xdr:colOff>
      <xdr:row>40</xdr:row>
      <xdr:rowOff>42582</xdr:rowOff>
    </xdr:to>
    <xdr:cxnSp macro="">
      <xdr:nvCxnSpPr>
        <xdr:cNvPr id="7" name="Straight Connector 6">
          <a:extLst>
            <a:ext uri="{FF2B5EF4-FFF2-40B4-BE49-F238E27FC236}">
              <a16:creationId xmlns:a16="http://schemas.microsoft.com/office/drawing/2014/main" id="{F6017637-2015-47A0-9FE6-92892C0F93BA}"/>
            </a:ext>
          </a:extLst>
        </xdr:cNvPr>
        <xdr:cNvCxnSpPr/>
      </xdr:nvCxnSpPr>
      <xdr:spPr>
        <a:xfrm flipH="1">
          <a:off x="6553199" y="200025"/>
          <a:ext cx="1" cy="15663582"/>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31</xdr:col>
      <xdr:colOff>11205</xdr:colOff>
      <xdr:row>0</xdr:row>
      <xdr:rowOff>0</xdr:rowOff>
    </xdr:from>
    <xdr:to>
      <xdr:col>31</xdr:col>
      <xdr:colOff>23438</xdr:colOff>
      <xdr:row>31</xdr:row>
      <xdr:rowOff>44823</xdr:rowOff>
    </xdr:to>
    <xdr:cxnSp macro="">
      <xdr:nvCxnSpPr>
        <xdr:cNvPr id="8" name="Straight Connector 7">
          <a:extLst>
            <a:ext uri="{FF2B5EF4-FFF2-40B4-BE49-F238E27FC236}">
              <a16:creationId xmlns:a16="http://schemas.microsoft.com/office/drawing/2014/main" id="{13C220B8-F619-4B0A-B253-8E7F37034678}"/>
            </a:ext>
          </a:extLst>
        </xdr:cNvPr>
        <xdr:cNvCxnSpPr/>
      </xdr:nvCxnSpPr>
      <xdr:spPr>
        <a:xfrm flipH="1">
          <a:off x="5860676" y="0"/>
          <a:ext cx="12233" cy="15598588"/>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42</xdr:col>
      <xdr:colOff>951126</xdr:colOff>
      <xdr:row>1</xdr:row>
      <xdr:rowOff>0</xdr:rowOff>
    </xdr:from>
    <xdr:to>
      <xdr:col>42</xdr:col>
      <xdr:colOff>963706</xdr:colOff>
      <xdr:row>31</xdr:row>
      <xdr:rowOff>123264</xdr:rowOff>
    </xdr:to>
    <xdr:cxnSp macro="">
      <xdr:nvCxnSpPr>
        <xdr:cNvPr id="13" name="Straight Connector 12">
          <a:extLst>
            <a:ext uri="{FF2B5EF4-FFF2-40B4-BE49-F238E27FC236}">
              <a16:creationId xmlns:a16="http://schemas.microsoft.com/office/drawing/2014/main" id="{AF9B2671-F029-43B9-B1B4-939DD2A7B833}"/>
            </a:ext>
          </a:extLst>
        </xdr:cNvPr>
        <xdr:cNvCxnSpPr/>
      </xdr:nvCxnSpPr>
      <xdr:spPr>
        <a:xfrm>
          <a:off x="37829685" y="212912"/>
          <a:ext cx="12580" cy="15475323"/>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56</xdr:col>
      <xdr:colOff>299357</xdr:colOff>
      <xdr:row>20</xdr:row>
      <xdr:rowOff>381000</xdr:rowOff>
    </xdr:from>
    <xdr:to>
      <xdr:col>64</xdr:col>
      <xdr:colOff>176893</xdr:colOff>
      <xdr:row>23</xdr:row>
      <xdr:rowOff>299357</xdr:rowOff>
    </xdr:to>
    <xdr:sp macro="" textlink="">
      <xdr:nvSpPr>
        <xdr:cNvPr id="2" name="TextBox 1">
          <a:extLst>
            <a:ext uri="{FF2B5EF4-FFF2-40B4-BE49-F238E27FC236}">
              <a16:creationId xmlns:a16="http://schemas.microsoft.com/office/drawing/2014/main" id="{B50C888B-5B9D-4775-BAE5-0DF79D24AA3D}"/>
            </a:ext>
          </a:extLst>
        </xdr:cNvPr>
        <xdr:cNvSpPr txBox="1"/>
      </xdr:nvSpPr>
      <xdr:spPr>
        <a:xfrm>
          <a:off x="50604964" y="10300607"/>
          <a:ext cx="7606393" cy="151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Source: https://www1.health.gov.au/internet/main/publishing.nsf/Content/novel_coronavirus_2019_ncov_weekly_epidemiology_reports_australia_2020.htm accesssed on 04Oct2021</a:t>
          </a:r>
        </a:p>
      </xdr:txBody>
    </xdr:sp>
    <xdr:clientData/>
  </xdr:twoCellAnchor>
  <xdr:twoCellAnchor editAs="oneCell">
    <xdr:from>
      <xdr:col>48</xdr:col>
      <xdr:colOff>67236</xdr:colOff>
      <xdr:row>25</xdr:row>
      <xdr:rowOff>190500</xdr:rowOff>
    </xdr:from>
    <xdr:to>
      <xdr:col>55</xdr:col>
      <xdr:colOff>580664</xdr:colOff>
      <xdr:row>36</xdr:row>
      <xdr:rowOff>519282</xdr:rowOff>
    </xdr:to>
    <xdr:pic>
      <xdr:nvPicPr>
        <xdr:cNvPr id="3" name="Picture 2">
          <a:extLst>
            <a:ext uri="{FF2B5EF4-FFF2-40B4-BE49-F238E27FC236}">
              <a16:creationId xmlns:a16="http://schemas.microsoft.com/office/drawing/2014/main" id="{1346A7F4-73FB-4078-B45D-5B0C41464769}"/>
            </a:ext>
          </a:extLst>
        </xdr:cNvPr>
        <xdr:cNvPicPr>
          <a:picLocks noChangeAspect="1"/>
        </xdr:cNvPicPr>
      </xdr:nvPicPr>
      <xdr:blipFill>
        <a:blip xmlns:r="http://schemas.openxmlformats.org/officeDocument/2006/relationships" r:embed="rId1"/>
        <a:stretch>
          <a:fillRect/>
        </a:stretch>
      </xdr:blipFill>
      <xdr:spPr>
        <a:xfrm>
          <a:off x="42795265" y="12853147"/>
          <a:ext cx="7371428" cy="5371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238124</xdr:colOff>
      <xdr:row>107</xdr:row>
      <xdr:rowOff>152401</xdr:rowOff>
    </xdr:from>
    <xdr:to>
      <xdr:col>7</xdr:col>
      <xdr:colOff>266699</xdr:colOff>
      <xdr:row>117</xdr:row>
      <xdr:rowOff>1</xdr:rowOff>
    </xdr:to>
    <xdr:sp macro="" textlink="">
      <xdr:nvSpPr>
        <xdr:cNvPr id="2" name="TextBox 1">
          <a:extLst>
            <a:ext uri="{FF2B5EF4-FFF2-40B4-BE49-F238E27FC236}">
              <a16:creationId xmlns:a16="http://schemas.microsoft.com/office/drawing/2014/main" id="{6E2C37DE-6752-4E3F-AECB-0DF9F4B93CBE}"/>
            </a:ext>
          </a:extLst>
        </xdr:cNvPr>
        <xdr:cNvSpPr txBox="1"/>
      </xdr:nvSpPr>
      <xdr:spPr>
        <a:xfrm>
          <a:off x="238124" y="20535901"/>
          <a:ext cx="3686175" cy="175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Source: </a:t>
          </a:r>
          <a:r>
            <a:rPr lang="en-AU" sz="1100" b="1" i="0" u="none" strike="noStrike">
              <a:solidFill>
                <a:schemeClr val="dk1"/>
              </a:solidFill>
              <a:effectLst/>
              <a:latin typeface="+mn-lt"/>
              <a:ea typeface="+mn-ea"/>
              <a:cs typeface="+mn-cs"/>
            </a:rPr>
            <a:t>3302055001DO001_20172019 Life Tables, 2017-2019</a:t>
          </a:r>
          <a:r>
            <a:rPr lang="en-AU"/>
            <a:t> </a:t>
          </a:r>
          <a:r>
            <a:rPr lang="en-AU" sz="1100" b="0" i="0" u="none" strike="noStrike">
              <a:solidFill>
                <a:schemeClr val="dk1"/>
              </a:solidFill>
              <a:effectLst/>
              <a:latin typeface="+mn-lt"/>
              <a:ea typeface="+mn-ea"/>
              <a:cs typeface="+mn-cs"/>
            </a:rPr>
            <a:t>Released at 11:30 am (Canberra time) Wed 4 Nov 2020</a:t>
          </a:r>
          <a:r>
            <a:rPr lang="en-AU"/>
            <a:t> </a:t>
          </a:r>
          <a:r>
            <a:rPr lang="en-AU" sz="1100" b="1" i="0" u="none" strike="noStrike">
              <a:solidFill>
                <a:schemeClr val="dk1"/>
              </a:solidFill>
              <a:effectLst/>
              <a:latin typeface="+mn-lt"/>
              <a:ea typeface="+mn-ea"/>
              <a:cs typeface="+mn-cs"/>
            </a:rPr>
            <a:t>Table 1.9 Life Tables, Australia, 2017-2019</a:t>
          </a:r>
          <a:r>
            <a:rPr lang="en-AU"/>
            <a:t> </a:t>
          </a:r>
          <a:r>
            <a:rPr lang="en-AU" sz="1100" b="0" i="0" u="none" strike="noStrike">
              <a:solidFill>
                <a:schemeClr val="dk1"/>
              </a:solidFill>
              <a:effectLst/>
              <a:latin typeface="+mn-lt"/>
              <a:ea typeface="+mn-ea"/>
              <a:cs typeface="+mn-cs"/>
            </a:rPr>
            <a:t>Released at 11:30 am (Canberra time) Wed 4 Nov 2020</a:t>
          </a:r>
          <a:r>
            <a:rPr lang="en-AU"/>
            <a:t> </a:t>
          </a:r>
          <a:r>
            <a:rPr lang="en-AU" sz="1100" b="1" i="0" u="none" strike="noStrike">
              <a:solidFill>
                <a:schemeClr val="dk1"/>
              </a:solidFill>
              <a:effectLst/>
              <a:latin typeface="+mn-lt"/>
              <a:ea typeface="+mn-ea"/>
              <a:cs typeface="+mn-cs"/>
            </a:rPr>
            <a:t>Table 1.9 Life Tables, Australia, 2017-2019</a:t>
          </a:r>
          <a:r>
            <a:rPr lang="en-AU"/>
            <a:t> </a:t>
          </a:r>
        </a:p>
        <a:p>
          <a:endParaRPr lang="en-AU" sz="1100"/>
        </a:p>
        <a:p>
          <a:r>
            <a:rPr lang="en-AU" sz="1100"/>
            <a:t>https://www.abs.gov.au/statistics/people/population/life-tables/latest-release#data-download</a:t>
          </a:r>
        </a:p>
        <a:p>
          <a:r>
            <a:rPr lang="en-AU" sz="1100"/>
            <a:t>Accessed:</a:t>
          </a:r>
          <a:r>
            <a:rPr lang="en-AU" sz="1100" baseline="0"/>
            <a:t> 23June2021</a:t>
          </a:r>
          <a:endParaRPr lang="en-AU" sz="1100"/>
        </a:p>
      </xdr:txBody>
    </xdr:sp>
    <xdr:clientData/>
  </xdr:twoCellAnchor>
  <xdr:twoCellAnchor>
    <xdr:from>
      <xdr:col>17</xdr:col>
      <xdr:colOff>381000</xdr:colOff>
      <xdr:row>2</xdr:row>
      <xdr:rowOff>33618</xdr:rowOff>
    </xdr:from>
    <xdr:to>
      <xdr:col>23</xdr:col>
      <xdr:colOff>470647</xdr:colOff>
      <xdr:row>14</xdr:row>
      <xdr:rowOff>67235</xdr:rowOff>
    </xdr:to>
    <xdr:sp macro="" textlink="">
      <xdr:nvSpPr>
        <xdr:cNvPr id="5" name="TextBox 4">
          <a:extLst>
            <a:ext uri="{FF2B5EF4-FFF2-40B4-BE49-F238E27FC236}">
              <a16:creationId xmlns:a16="http://schemas.microsoft.com/office/drawing/2014/main" id="{E85CA6AD-F96B-403F-9854-66ED6B27B5D6}"/>
            </a:ext>
          </a:extLst>
        </xdr:cNvPr>
        <xdr:cNvSpPr txBox="1"/>
      </xdr:nvSpPr>
      <xdr:spPr>
        <a:xfrm>
          <a:off x="13682382" y="414618"/>
          <a:ext cx="3720353" cy="2319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a:solidFill>
                <a:schemeClr val="dk1"/>
              </a:solidFill>
              <a:effectLst/>
              <a:latin typeface="+mn-lt"/>
              <a:ea typeface="+mn-ea"/>
              <a:cs typeface="+mn-cs"/>
            </a:rPr>
            <a:t>Population data from 2019</a:t>
          </a:r>
          <a:r>
            <a:rPr lang="en-AU"/>
            <a:t> </a:t>
          </a:r>
          <a:r>
            <a:rPr lang="en-AU" sz="1100" b="0" i="0" u="sng" strike="noStrike">
              <a:solidFill>
                <a:schemeClr val="dk1"/>
              </a:solidFill>
              <a:effectLst/>
              <a:latin typeface="+mn-lt"/>
              <a:ea typeface="+mn-ea"/>
              <a:cs typeface="+mn-cs"/>
              <a:hlinkClick xmlns:r="http://schemas.openxmlformats.org/officeDocument/2006/relationships" r:id=""/>
            </a:rPr>
            <a:t>https://www.abs.gov.au/AUSSTATS/abs@.nsf/DetailsPage/3101.0Jun%202019?OpenDocument</a:t>
          </a:r>
          <a:r>
            <a:rPr lang="en-AU"/>
            <a:t> </a:t>
          </a:r>
          <a:r>
            <a:rPr lang="en-AU" sz="1100" b="0" i="0" u="none" strike="noStrike">
              <a:solidFill>
                <a:schemeClr val="dk1"/>
              </a:solidFill>
              <a:effectLst/>
              <a:latin typeface="+mn-lt"/>
              <a:ea typeface="+mn-ea"/>
              <a:cs typeface="+mn-cs"/>
            </a:rPr>
            <a:t>Age group 85 to 99 were calculated based on the range</a:t>
          </a:r>
        </a:p>
        <a:p>
          <a:endParaRPr lang="en-AU" sz="1100" b="0" i="0" u="none" strike="noStrike">
            <a:solidFill>
              <a:schemeClr val="dk1"/>
            </a:solidFill>
            <a:effectLst/>
            <a:latin typeface="+mn-lt"/>
            <a:ea typeface="+mn-ea"/>
            <a:cs typeface="+mn-cs"/>
          </a:endParaRPr>
        </a:p>
        <a:p>
          <a:r>
            <a:rPr lang="en-AU" sz="1100" b="0" i="0" u="none" strike="noStrike">
              <a:solidFill>
                <a:schemeClr val="dk1"/>
              </a:solidFill>
              <a:effectLst/>
              <a:latin typeface="+mn-lt"/>
              <a:ea typeface="+mn-ea"/>
              <a:cs typeface="+mn-cs"/>
            </a:rPr>
            <a:t>Population reported in ABS 2019</a:t>
          </a:r>
        </a:p>
        <a:p>
          <a:r>
            <a:rPr lang="en-AU"/>
            <a:t> </a:t>
          </a:r>
          <a:r>
            <a:rPr lang="en-AU" sz="1100" b="0" i="0" u="none" strike="noStrike">
              <a:solidFill>
                <a:schemeClr val="dk1"/>
              </a:solidFill>
              <a:effectLst/>
              <a:latin typeface="+mn-lt"/>
              <a:ea typeface="+mn-ea"/>
              <a:cs typeface="+mn-cs"/>
            </a:rPr>
            <a:t>85–89                   </a:t>
          </a:r>
          <a:r>
            <a:rPr lang="en-AU"/>
            <a:t>  </a:t>
          </a:r>
          <a:r>
            <a:rPr lang="en-AU" sz="1100" b="0" i="0" u="none" strike="noStrike">
              <a:solidFill>
                <a:schemeClr val="dk1"/>
              </a:solidFill>
              <a:effectLst/>
              <a:latin typeface="+mn-lt"/>
              <a:ea typeface="+mn-ea"/>
              <a:cs typeface="+mn-cs"/>
            </a:rPr>
            <a:t>129145</a:t>
          </a:r>
          <a:r>
            <a:rPr lang="en-AU"/>
            <a:t> 	</a:t>
          </a:r>
          <a:r>
            <a:rPr lang="en-AU" sz="1100" b="0" i="0" u="none" strike="noStrike">
              <a:solidFill>
                <a:schemeClr val="dk1"/>
              </a:solidFill>
              <a:effectLst/>
              <a:latin typeface="+mn-lt"/>
              <a:ea typeface="+mn-ea"/>
              <a:cs typeface="+mn-cs"/>
            </a:rPr>
            <a:t>183874</a:t>
          </a:r>
          <a:r>
            <a:rPr lang="en-AU"/>
            <a:t> </a:t>
          </a:r>
        </a:p>
        <a:p>
          <a:r>
            <a:rPr lang="en-AU" sz="1100" b="0" i="0" u="none" strike="noStrike">
              <a:solidFill>
                <a:schemeClr val="dk1"/>
              </a:solidFill>
              <a:effectLst/>
              <a:latin typeface="+mn-lt"/>
              <a:ea typeface="+mn-ea"/>
              <a:cs typeface="+mn-cs"/>
            </a:rPr>
            <a:t>90–94</a:t>
          </a:r>
          <a:r>
            <a:rPr lang="en-AU"/>
            <a:t>                       </a:t>
          </a:r>
          <a:r>
            <a:rPr lang="en-AU" sz="1100" b="0" i="0" u="none" strike="noStrike">
              <a:solidFill>
                <a:schemeClr val="dk1"/>
              </a:solidFill>
              <a:effectLst/>
              <a:latin typeface="+mn-lt"/>
              <a:ea typeface="+mn-ea"/>
              <a:cs typeface="+mn-cs"/>
            </a:rPr>
            <a:t>54604</a:t>
          </a:r>
          <a:r>
            <a:rPr lang="en-AU"/>
            <a:t>   	</a:t>
          </a:r>
          <a:r>
            <a:rPr lang="en-AU" sz="1100" b="0" i="0" u="none" strike="noStrike">
              <a:solidFill>
                <a:schemeClr val="dk1"/>
              </a:solidFill>
              <a:effectLst/>
              <a:latin typeface="+mn-lt"/>
              <a:ea typeface="+mn-ea"/>
              <a:cs typeface="+mn-cs"/>
            </a:rPr>
            <a:t>98860</a:t>
          </a:r>
          <a:r>
            <a:rPr lang="en-AU"/>
            <a:t> </a:t>
          </a:r>
        </a:p>
        <a:p>
          <a:r>
            <a:rPr lang="en-AU" sz="1100" b="0" i="0" u="none" strike="noStrike">
              <a:solidFill>
                <a:schemeClr val="dk1"/>
              </a:solidFill>
              <a:effectLst/>
              <a:latin typeface="+mn-lt"/>
              <a:ea typeface="+mn-ea"/>
              <a:cs typeface="+mn-cs"/>
            </a:rPr>
            <a:t>95–99</a:t>
          </a:r>
          <a:r>
            <a:rPr lang="en-AU"/>
            <a:t>                       </a:t>
          </a:r>
          <a:r>
            <a:rPr lang="en-AU" sz="1100" b="0" i="0" u="none" strike="noStrike">
              <a:solidFill>
                <a:schemeClr val="dk1"/>
              </a:solidFill>
              <a:effectLst/>
              <a:latin typeface="+mn-lt"/>
              <a:ea typeface="+mn-ea"/>
              <a:cs typeface="+mn-cs"/>
            </a:rPr>
            <a:t>12940</a:t>
          </a:r>
          <a:r>
            <a:rPr lang="en-AU"/>
            <a:t>   	</a:t>
          </a:r>
          <a:r>
            <a:rPr lang="en-AU" sz="1100" b="0" i="0" u="none" strike="noStrike">
              <a:solidFill>
                <a:schemeClr val="dk1"/>
              </a:solidFill>
              <a:effectLst/>
              <a:latin typeface="+mn-lt"/>
              <a:ea typeface="+mn-ea"/>
              <a:cs typeface="+mn-cs"/>
            </a:rPr>
            <a:t>31263</a:t>
          </a:r>
          <a:r>
            <a:rPr lang="en-AU"/>
            <a:t> </a:t>
          </a:r>
        </a:p>
        <a:p>
          <a:r>
            <a:rPr lang="en-AU" sz="1100" b="0" i="0" u="none" strike="noStrike">
              <a:solidFill>
                <a:schemeClr val="dk1"/>
              </a:solidFill>
              <a:effectLst/>
              <a:latin typeface="+mn-lt"/>
              <a:ea typeface="+mn-ea"/>
              <a:cs typeface="+mn-cs"/>
            </a:rPr>
            <a:t>100 and over           </a:t>
          </a:r>
          <a:r>
            <a:rPr lang="en-AU"/>
            <a:t> </a:t>
          </a:r>
          <a:r>
            <a:rPr lang="en-AU" sz="1100" b="0" i="0" u="none" strike="noStrike">
              <a:solidFill>
                <a:schemeClr val="dk1"/>
              </a:solidFill>
              <a:effectLst/>
              <a:latin typeface="+mn-lt"/>
              <a:ea typeface="+mn-ea"/>
              <a:cs typeface="+mn-cs"/>
            </a:rPr>
            <a:t>1432</a:t>
          </a:r>
          <a:r>
            <a:rPr lang="en-AU"/>
            <a:t>    	</a:t>
          </a:r>
          <a:r>
            <a:rPr lang="en-AU" sz="1100" b="0" i="0" u="none" strike="noStrike">
              <a:solidFill>
                <a:schemeClr val="dk1"/>
              </a:solidFill>
              <a:effectLst/>
              <a:latin typeface="+mn-lt"/>
              <a:ea typeface="+mn-ea"/>
              <a:cs typeface="+mn-cs"/>
            </a:rPr>
            <a:t>3594</a:t>
          </a:r>
          <a:r>
            <a:rPr lang="en-AU"/>
            <a:t> </a:t>
          </a:r>
        </a:p>
        <a:p>
          <a:r>
            <a:rPr lang="en-AU" sz="1100" b="0" i="0" u="none" strike="noStrike">
              <a:solidFill>
                <a:schemeClr val="dk1"/>
              </a:solidFill>
              <a:effectLst/>
              <a:latin typeface="+mn-lt"/>
              <a:ea typeface="+mn-ea"/>
              <a:cs typeface="+mn-cs"/>
            </a:rPr>
            <a:t>All ages                </a:t>
          </a:r>
          <a:r>
            <a:rPr lang="en-AU"/>
            <a:t> </a:t>
          </a:r>
          <a:r>
            <a:rPr lang="en-AU" sz="1100" b="0" i="0" u="none" strike="noStrike">
              <a:solidFill>
                <a:schemeClr val="dk1"/>
              </a:solidFill>
              <a:effectLst/>
              <a:latin typeface="+mn-lt"/>
              <a:ea typeface="+mn-ea"/>
              <a:cs typeface="+mn-cs"/>
            </a:rPr>
            <a:t>12581307</a:t>
          </a:r>
          <a:r>
            <a:rPr lang="en-AU"/>
            <a:t> 	</a:t>
          </a:r>
          <a:r>
            <a:rPr lang="en-AU" sz="1100" b="0" i="0" u="none" strike="noStrike">
              <a:solidFill>
                <a:schemeClr val="dk1"/>
              </a:solidFill>
              <a:effectLst/>
              <a:latin typeface="+mn-lt"/>
              <a:ea typeface="+mn-ea"/>
              <a:cs typeface="+mn-cs"/>
            </a:rPr>
            <a:t>12783000</a:t>
          </a:r>
          <a:r>
            <a:rPr lang="en-AU"/>
            <a:t>  </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5921E25-D5F5-4A77-B2F0-FECF7160903F}"/>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9140</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12FCBAB-772A-4EEC-89CC-368FF978486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293616DF-4691-4FA3-B357-DBC82FB0E0C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77C3F83E-5337-4725-8EEE-D1FA49CA81F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110458AA-2A5E-41C4-87F3-CBD04140E23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8FFC2E30-C650-4699-971A-F3A4E72DA03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255E2C9A-BC6C-4C78-BB48-4F8A261924D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4E7098E-2F3F-4070-93FC-F743CBBB323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99390CF9-38C7-4818-A4F4-C7FCAD0560E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76901CF-1FED-483B-9ACC-50828F792216}"/>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1A7EE998-E336-42B9-886B-EE743770D50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8436E29-C146-480B-9902-AC8A8D898F5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2BB177E-E27A-4837-94C6-CFB82A97504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A497F3CD-0377-4EDF-9398-F62E7FAE4D2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619FDD9E-0541-4886-AF46-F1A52CAE3EE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CE227E4B-BE20-4D7D-9EA2-E0CFC6C43BE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69FCC89D-2751-4B4C-BF40-857C43024A7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ABC30B41-98C7-462E-8C2F-6BB44859FE5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28</xdr:row>
      <xdr:rowOff>0</xdr:rowOff>
    </xdr:from>
    <xdr:to>
      <xdr:col>15</xdr:col>
      <xdr:colOff>304800</xdr:colOff>
      <xdr:row>33</xdr:row>
      <xdr:rowOff>161925</xdr:rowOff>
    </xdr:to>
    <xdr:pic>
      <xdr:nvPicPr>
        <xdr:cNvPr id="27" name="Picture 26">
          <a:extLst>
            <a:ext uri="{FF2B5EF4-FFF2-40B4-BE49-F238E27FC236}">
              <a16:creationId xmlns:a16="http://schemas.microsoft.com/office/drawing/2014/main" id="{1BAD95BE-46AA-482B-8B9D-BD79D7D7088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53850" y="6467475"/>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0</xdr:rowOff>
    </xdr:from>
    <xdr:to>
      <xdr:col>17</xdr:col>
      <xdr:colOff>394608</xdr:colOff>
      <xdr:row>53</xdr:row>
      <xdr:rowOff>183460</xdr:rowOff>
    </xdr:to>
    <xdr:pic>
      <xdr:nvPicPr>
        <xdr:cNvPr id="28" name="Picture 27">
          <a:extLst>
            <a:ext uri="{FF2B5EF4-FFF2-40B4-BE49-F238E27FC236}">
              <a16:creationId xmlns:a16="http://schemas.microsoft.com/office/drawing/2014/main" id="{F8099804-4593-4F3F-A6ED-5702685A01A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015357" y="10613571"/>
          <a:ext cx="5021036" cy="1203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969819</xdr:colOff>
      <xdr:row>57</xdr:row>
      <xdr:rowOff>195943</xdr:rowOff>
    </xdr:from>
    <xdr:to>
      <xdr:col>53</xdr:col>
      <xdr:colOff>271743</xdr:colOff>
      <xdr:row>66</xdr:row>
      <xdr:rowOff>9525</xdr:rowOff>
    </xdr:to>
    <xdr:pic>
      <xdr:nvPicPr>
        <xdr:cNvPr id="30" name="Picture 29">
          <a:extLst>
            <a:ext uri="{FF2B5EF4-FFF2-40B4-BE49-F238E27FC236}">
              <a16:creationId xmlns:a16="http://schemas.microsoft.com/office/drawing/2014/main" id="{98D66DCF-A670-4198-9508-D07D366E44D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2385001" y="12803579"/>
          <a:ext cx="29816560" cy="1580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68036</xdr:colOff>
      <xdr:row>194</xdr:row>
      <xdr:rowOff>0</xdr:rowOff>
    </xdr:from>
    <xdr:to>
      <xdr:col>42</xdr:col>
      <xdr:colOff>306161</xdr:colOff>
      <xdr:row>207</xdr:row>
      <xdr:rowOff>9525</xdr:rowOff>
    </xdr:to>
    <xdr:pic>
      <xdr:nvPicPr>
        <xdr:cNvPr id="32" name="Picture 31">
          <a:extLst>
            <a:ext uri="{FF2B5EF4-FFF2-40B4-BE49-F238E27FC236}">
              <a16:creationId xmlns:a16="http://schemas.microsoft.com/office/drawing/2014/main" id="{29B526C4-4271-4834-9586-C0FB082F63F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4941893" y="40168286"/>
          <a:ext cx="23724054"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353785</xdr:colOff>
      <xdr:row>41</xdr:row>
      <xdr:rowOff>176894</xdr:rowOff>
    </xdr:from>
    <xdr:to>
      <xdr:col>16</xdr:col>
      <xdr:colOff>515710</xdr:colOff>
      <xdr:row>43</xdr:row>
      <xdr:rowOff>163286</xdr:rowOff>
    </xdr:to>
    <xdr:pic>
      <xdr:nvPicPr>
        <xdr:cNvPr id="29" name="Picture 28">
          <a:extLst>
            <a:ext uri="{FF2B5EF4-FFF2-40B4-BE49-F238E27FC236}">
              <a16:creationId xmlns:a16="http://schemas.microsoft.com/office/drawing/2014/main" id="{040AEF53-26F1-47A5-A722-011AF871E826}"/>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641535" y="9361715"/>
          <a:ext cx="2475139" cy="394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650168</xdr:colOff>
      <xdr:row>69</xdr:row>
      <xdr:rowOff>190500</xdr:rowOff>
    </xdr:from>
    <xdr:to>
      <xdr:col>84</xdr:col>
      <xdr:colOff>196822</xdr:colOff>
      <xdr:row>180</xdr:row>
      <xdr:rowOff>13608</xdr:rowOff>
    </xdr:to>
    <xdr:pic>
      <xdr:nvPicPr>
        <xdr:cNvPr id="20" name="Picture 19">
          <a:extLst>
            <a:ext uri="{FF2B5EF4-FFF2-40B4-BE49-F238E27FC236}">
              <a16:creationId xmlns:a16="http://schemas.microsoft.com/office/drawing/2014/main" id="{E8B61745-D1C9-4AF2-9F0A-21237D04DE0F}"/>
            </a:ext>
          </a:extLst>
        </xdr:cNvPr>
        <xdr:cNvPicPr>
          <a:picLocks noChangeAspect="1"/>
        </xdr:cNvPicPr>
      </xdr:nvPicPr>
      <xdr:blipFill>
        <a:blip xmlns:r="http://schemas.openxmlformats.org/officeDocument/2006/relationships" r:embed="rId25"/>
        <a:stretch>
          <a:fillRect/>
        </a:stretch>
      </xdr:blipFill>
      <xdr:spPr>
        <a:xfrm>
          <a:off x="49676704" y="14954250"/>
          <a:ext cx="48124154" cy="22519822"/>
        </a:xfrm>
        <a:prstGeom prst="rect">
          <a:avLst/>
        </a:prstGeom>
      </xdr:spPr>
    </xdr:pic>
    <xdr:clientData/>
  </xdr:twoCellAnchor>
  <xdr:twoCellAnchor editAs="oneCell">
    <xdr:from>
      <xdr:col>52</xdr:col>
      <xdr:colOff>0</xdr:colOff>
      <xdr:row>183</xdr:row>
      <xdr:rowOff>0</xdr:rowOff>
    </xdr:from>
    <xdr:to>
      <xdr:col>102</xdr:col>
      <xdr:colOff>26785</xdr:colOff>
      <xdr:row>191</xdr:row>
      <xdr:rowOff>5249</xdr:rowOff>
    </xdr:to>
    <xdr:pic>
      <xdr:nvPicPr>
        <xdr:cNvPr id="21" name="Picture 20">
          <a:extLst>
            <a:ext uri="{FF2B5EF4-FFF2-40B4-BE49-F238E27FC236}">
              <a16:creationId xmlns:a16="http://schemas.microsoft.com/office/drawing/2014/main" id="{5E8E87C9-A72D-4DFE-B2B1-F68B3FD4BE05}"/>
            </a:ext>
          </a:extLst>
        </xdr:cNvPr>
        <xdr:cNvPicPr>
          <a:picLocks noChangeAspect="1"/>
        </xdr:cNvPicPr>
      </xdr:nvPicPr>
      <xdr:blipFill>
        <a:blip xmlns:r="http://schemas.openxmlformats.org/officeDocument/2006/relationships" r:embed="rId26"/>
        <a:stretch>
          <a:fillRect/>
        </a:stretch>
      </xdr:blipFill>
      <xdr:spPr>
        <a:xfrm>
          <a:off x="59925857" y="38045571"/>
          <a:ext cx="57857142" cy="1542857"/>
        </a:xfrm>
        <a:prstGeom prst="rect">
          <a:avLst/>
        </a:prstGeom>
      </xdr:spPr>
    </xdr:pic>
    <xdr:clientData/>
  </xdr:twoCellAnchor>
  <xdr:twoCellAnchor editAs="oneCell">
    <xdr:from>
      <xdr:col>0</xdr:col>
      <xdr:colOff>0</xdr:colOff>
      <xdr:row>227</xdr:row>
      <xdr:rowOff>0</xdr:rowOff>
    </xdr:from>
    <xdr:to>
      <xdr:col>56</xdr:col>
      <xdr:colOff>771439</xdr:colOff>
      <xdr:row>244</xdr:row>
      <xdr:rowOff>104357</xdr:rowOff>
    </xdr:to>
    <xdr:pic>
      <xdr:nvPicPr>
        <xdr:cNvPr id="25" name="Picture 24">
          <a:extLst>
            <a:ext uri="{FF2B5EF4-FFF2-40B4-BE49-F238E27FC236}">
              <a16:creationId xmlns:a16="http://schemas.microsoft.com/office/drawing/2014/main" id="{66C6CFDB-E49C-4FEF-9098-0B3E8E43A05A}"/>
            </a:ext>
          </a:extLst>
        </xdr:cNvPr>
        <xdr:cNvPicPr>
          <a:picLocks noChangeAspect="1"/>
        </xdr:cNvPicPr>
      </xdr:nvPicPr>
      <xdr:blipFill>
        <a:blip xmlns:r="http://schemas.openxmlformats.org/officeDocument/2006/relationships" r:embed="rId27"/>
        <a:stretch>
          <a:fillRect/>
        </a:stretch>
      </xdr:blipFill>
      <xdr:spPr>
        <a:xfrm>
          <a:off x="0" y="47053500"/>
          <a:ext cx="65990475" cy="3342857"/>
        </a:xfrm>
        <a:prstGeom prst="rect">
          <a:avLst/>
        </a:prstGeom>
      </xdr:spPr>
    </xdr:pic>
    <xdr:clientData/>
  </xdr:twoCellAnchor>
  <xdr:twoCellAnchor editAs="oneCell">
    <xdr:from>
      <xdr:col>0</xdr:col>
      <xdr:colOff>0</xdr:colOff>
      <xdr:row>261</xdr:row>
      <xdr:rowOff>54428</xdr:rowOff>
    </xdr:from>
    <xdr:to>
      <xdr:col>50</xdr:col>
      <xdr:colOff>244416</xdr:colOff>
      <xdr:row>277</xdr:row>
      <xdr:rowOff>111190</xdr:rowOff>
    </xdr:to>
    <xdr:pic>
      <xdr:nvPicPr>
        <xdr:cNvPr id="26" name="Picture 25">
          <a:extLst>
            <a:ext uri="{FF2B5EF4-FFF2-40B4-BE49-F238E27FC236}">
              <a16:creationId xmlns:a16="http://schemas.microsoft.com/office/drawing/2014/main" id="{3AD99DA1-59D3-4F04-A304-818D4EE19822}"/>
            </a:ext>
          </a:extLst>
        </xdr:cNvPr>
        <xdr:cNvPicPr>
          <a:picLocks noChangeAspect="1"/>
        </xdr:cNvPicPr>
      </xdr:nvPicPr>
      <xdr:blipFill>
        <a:blip xmlns:r="http://schemas.openxmlformats.org/officeDocument/2006/relationships" r:embed="rId28"/>
        <a:stretch>
          <a:fillRect/>
        </a:stretch>
      </xdr:blipFill>
      <xdr:spPr>
        <a:xfrm>
          <a:off x="0" y="53829857"/>
          <a:ext cx="58523809" cy="3104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41273</xdr:colOff>
      <xdr:row>15</xdr:row>
      <xdr:rowOff>92075</xdr:rowOff>
    </xdr:from>
    <xdr:to>
      <xdr:col>8</xdr:col>
      <xdr:colOff>593724</xdr:colOff>
      <xdr:row>21</xdr:row>
      <xdr:rowOff>168275</xdr:rowOff>
    </xdr:to>
    <xdr:sp macro="" textlink="">
      <xdr:nvSpPr>
        <xdr:cNvPr id="2" name="TextBox 1">
          <a:extLst>
            <a:ext uri="{FF2B5EF4-FFF2-40B4-BE49-F238E27FC236}">
              <a16:creationId xmlns:a16="http://schemas.microsoft.com/office/drawing/2014/main" id="{102C9193-31A7-4239-BFB7-66B5C6D9AA6E}"/>
            </a:ext>
          </a:extLst>
        </xdr:cNvPr>
        <xdr:cNvSpPr txBox="1"/>
      </xdr:nvSpPr>
      <xdr:spPr>
        <a:xfrm>
          <a:off x="41273" y="3190875"/>
          <a:ext cx="5537201"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0">
              <a:solidFill>
                <a:schemeClr val="dk1"/>
              </a:solidFill>
              <a:effectLst/>
              <a:latin typeface="+mn-lt"/>
              <a:ea typeface="+mn-ea"/>
              <a:cs typeface="+mn-cs"/>
            </a:rPr>
            <a:t>Deaths by age group and sex</a:t>
          </a:r>
        </a:p>
        <a:p>
          <a:r>
            <a:rPr lang="en-AU"/>
            <a:t>This table shows the same information as the matching graph: the number of COVID-19 associated deaths in Australia for males and females by age group since the first case was reported.</a:t>
          </a:r>
        </a:p>
        <a:p>
          <a:endParaRPr lang="en-AU"/>
        </a:p>
        <a:p>
          <a:r>
            <a:rPr lang="en-AU"/>
            <a:t>The total</a:t>
          </a:r>
          <a:r>
            <a:rPr lang="en-AU" baseline="0"/>
            <a:t> number of deaths in this chart maybe less than what is reported due to delays in notification to the NNDSS or where</a:t>
          </a:r>
        </a:p>
      </xdr:txBody>
    </xdr:sp>
    <xdr:clientData/>
  </xdr:twoCellAnchor>
  <xdr:twoCellAnchor>
    <xdr:from>
      <xdr:col>4</xdr:col>
      <xdr:colOff>111122</xdr:colOff>
      <xdr:row>6</xdr:row>
      <xdr:rowOff>130175</xdr:rowOff>
    </xdr:from>
    <xdr:to>
      <xdr:col>18</xdr:col>
      <xdr:colOff>266700</xdr:colOff>
      <xdr:row>8</xdr:row>
      <xdr:rowOff>152400</xdr:rowOff>
    </xdr:to>
    <xdr:sp macro="" textlink="">
      <xdr:nvSpPr>
        <xdr:cNvPr id="3" name="TextBox 2">
          <a:extLst>
            <a:ext uri="{FF2B5EF4-FFF2-40B4-BE49-F238E27FC236}">
              <a16:creationId xmlns:a16="http://schemas.microsoft.com/office/drawing/2014/main" id="{DACD9431-1D08-4E0C-8794-D1DA38ED2D35}"/>
            </a:ext>
          </a:extLst>
        </xdr:cNvPr>
        <xdr:cNvSpPr txBox="1"/>
      </xdr:nvSpPr>
      <xdr:spPr>
        <a:xfrm>
          <a:off x="2654297" y="1320800"/>
          <a:ext cx="8861428" cy="488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https://www.health.gov.au/news/health-alerts/novel-coronavirus-2019-ncov-health-alert/coronavirus-covid-19-current-situation-and-case-numbers</a:t>
          </a:r>
        </a:p>
        <a:p>
          <a:r>
            <a:rPr lang="en-AU" sz="1100"/>
            <a:t>Accessed 22Jun2021/14Aug2021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524995</xdr:colOff>
      <xdr:row>8</xdr:row>
      <xdr:rowOff>113739</xdr:rowOff>
    </xdr:from>
    <xdr:to>
      <xdr:col>13</xdr:col>
      <xdr:colOff>577102</xdr:colOff>
      <xdr:row>13</xdr:row>
      <xdr:rowOff>170889</xdr:rowOff>
    </xdr:to>
    <xdr:sp macro="" textlink="">
      <xdr:nvSpPr>
        <xdr:cNvPr id="2" name="TextBox 1">
          <a:extLst>
            <a:ext uri="{FF2B5EF4-FFF2-40B4-BE49-F238E27FC236}">
              <a16:creationId xmlns:a16="http://schemas.microsoft.com/office/drawing/2014/main" id="{33BD583C-8D29-4D83-B9F3-6F0172F940F8}"/>
            </a:ext>
          </a:extLst>
        </xdr:cNvPr>
        <xdr:cNvSpPr txBox="1"/>
      </xdr:nvSpPr>
      <xdr:spPr>
        <a:xfrm>
          <a:off x="5297020" y="1875864"/>
          <a:ext cx="4405032"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Epi</a:t>
          </a:r>
          <a:r>
            <a:rPr lang="en-AU" sz="1100" baseline="0"/>
            <a:t> report 03Jan2021</a:t>
          </a:r>
        </a:p>
        <a:p>
          <a:r>
            <a:rPr lang="en-AU" sz="1100" baseline="0"/>
            <a:t>Jan2020-13Aug: https://www.health.gov.au/news/health-alerts/novel-coronavirus-2019-ncov-health-alert/coronavirus-covid-19-case-numbers-and-statistics accessed 14Aug2021 </a:t>
          </a:r>
        </a:p>
        <a:p>
          <a:r>
            <a:rPr lang="en-AU" sz="1100" baseline="0"/>
            <a:t>(NDSS note that cases might be less due to reporting delays)</a:t>
          </a:r>
          <a:endParaRPr lang="en-AU" sz="1100"/>
        </a:p>
      </xdr:txBody>
    </xdr:sp>
    <xdr:clientData/>
  </xdr:twoCellAnchor>
  <xdr:twoCellAnchor>
    <xdr:from>
      <xdr:col>13</xdr:col>
      <xdr:colOff>685881</xdr:colOff>
      <xdr:row>36</xdr:row>
      <xdr:rowOff>114859</xdr:rowOff>
    </xdr:from>
    <xdr:to>
      <xdr:col>44</xdr:col>
      <xdr:colOff>473447</xdr:colOff>
      <xdr:row>44</xdr:row>
      <xdr:rowOff>19610</xdr:rowOff>
    </xdr:to>
    <xdr:sp macro="" textlink="">
      <xdr:nvSpPr>
        <xdr:cNvPr id="5" name="TextBox 4">
          <a:extLst>
            <a:ext uri="{FF2B5EF4-FFF2-40B4-BE49-F238E27FC236}">
              <a16:creationId xmlns:a16="http://schemas.microsoft.com/office/drawing/2014/main" id="{7B7B8861-4BA1-48D5-953F-493CDE472994}"/>
            </a:ext>
          </a:extLst>
        </xdr:cNvPr>
        <xdr:cNvSpPr txBox="1"/>
      </xdr:nvSpPr>
      <xdr:spPr>
        <a:xfrm>
          <a:off x="9796263" y="8608918"/>
          <a:ext cx="19084096" cy="1619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For COVID -19 cases diagnosed to date in 2021 and with hospitalisation status known, the estimated hospitalisation rate is 4.8% (15/313). For this calculation, we use data from four states/territories that do not hold policies that all cases be routinely hospitalised for isolation purposes and have hospitalisation data that is more than 90% complete (the Australian Capital Territory, Tasmania, Victoria and Western Australia). In 2020, approximately 12.5% (2,680/21,482) of cases were hospitalised in these jurisdictions. </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Intensive care admission</a:t>
          </a:r>
        </a:p>
        <a:p>
          <a:r>
            <a:rPr lang="en-AU" sz="1100">
              <a:solidFill>
                <a:schemeClr val="dk1"/>
              </a:solidFill>
              <a:effectLst/>
              <a:latin typeface="+mn-lt"/>
              <a:ea typeface="+mn-ea"/>
              <a:cs typeface="+mn-cs"/>
            </a:rPr>
            <a:t>The proportion of those hospitalised who were admitted to an intensive care unit (ICU) has been estimated from Influenza Complications Alert Network (FluCAN)</a:t>
          </a:r>
          <a:r>
            <a:rPr lang="en-AU" sz="1100" baseline="30000">
              <a:solidFill>
                <a:schemeClr val="dk1"/>
              </a:solidFill>
              <a:effectLst/>
              <a:latin typeface="+mn-lt"/>
              <a:ea typeface="+mn-ea"/>
              <a:cs typeface="+mn-cs"/>
            </a:rPr>
            <a:t>8</a:t>
          </a:r>
          <a:r>
            <a:rPr lang="en-AU" sz="1100">
              <a:solidFill>
                <a:schemeClr val="dk1"/>
              </a:solidFill>
              <a:effectLst/>
              <a:latin typeface="+mn-lt"/>
              <a:ea typeface="+mn-ea"/>
              <a:cs typeface="+mn-cs"/>
            </a:rPr>
            <a:t>sentinel surveillance system data at 19% (data for those hospitalised between 29 February 2020 and 28 February 2021).</a:t>
          </a:r>
        </a:p>
        <a:p>
          <a:r>
            <a:rPr lang="en-AU" sz="1100">
              <a:solidFill>
                <a:schemeClr val="dk1"/>
              </a:solidFill>
              <a:effectLst/>
              <a:latin typeface="+mn-lt"/>
              <a:ea typeface="+mn-ea"/>
              <a:cs typeface="+mn-cs"/>
            </a:rPr>
            <a:t>In the year to date (to 23 May 2021), there have been 16 COVID-19 cases admitted to ICUs participating in the sentinel surveillance system, Short Period Incidence Study of Severe Acute Respiratory Infection (SPRINT-SARI),</a:t>
          </a:r>
          <a:r>
            <a:rPr lang="en-AU" sz="1100" baseline="30000">
              <a:solidFill>
                <a:schemeClr val="dk1"/>
              </a:solidFill>
              <a:effectLst/>
              <a:latin typeface="+mn-lt"/>
              <a:ea typeface="+mn-ea"/>
              <a:cs typeface="+mn-cs"/>
            </a:rPr>
            <a:t>9</a:t>
          </a:r>
          <a:r>
            <a:rPr lang="en-AU" sz="1100">
              <a:solidFill>
                <a:schemeClr val="dk1"/>
              </a:solidFill>
              <a:effectLst/>
              <a:latin typeface="+mn-lt"/>
              <a:ea typeface="+mn-ea"/>
              <a:cs typeface="+mn-cs"/>
            </a:rPr>
            <a:t> with three of these admitted during this reporting period (25 April – 23 May 2021).</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**Reporting</a:t>
          </a:r>
          <a:r>
            <a:rPr lang="en-AU" sz="1100" baseline="0">
              <a:solidFill>
                <a:schemeClr val="dk1"/>
              </a:solidFill>
              <a:effectLst/>
              <a:latin typeface="+mn-lt"/>
              <a:ea typeface="+mn-ea"/>
              <a:cs typeface="+mn-cs"/>
            </a:rPr>
            <a:t> at the end of 23May2021; </a:t>
          </a:r>
          <a:r>
            <a:rPr lang="en-AU">
              <a:hlinkClick xmlns:r="http://schemas.openxmlformats.org/officeDocument/2006/relationships" r:id=""/>
            </a:rPr>
            <a:t>https://doi.org/10.33321/cdi.2021.45.33</a:t>
          </a:r>
          <a:r>
            <a:rPr lang="en-AU"/>
            <a:t> </a:t>
          </a:r>
        </a:p>
        <a:p>
          <a:endParaRPr lang="en-AU" sz="1100"/>
        </a:p>
        <a:p>
          <a:r>
            <a:rPr lang="en-AU" sz="1100"/>
            <a:t>***AIHW Report</a:t>
          </a:r>
        </a:p>
        <a:p>
          <a:r>
            <a:rPr lang="en-AU" sz="1100"/>
            <a:t>Asymptomatic:</a:t>
          </a:r>
          <a:r>
            <a:rPr lang="en-AU" sz="1100" baseline="0"/>
            <a:t> </a:t>
          </a:r>
          <a:r>
            <a:rPr lang="en-AU" sz="1100">
              <a:solidFill>
                <a:schemeClr val="dk1"/>
              </a:solidFill>
              <a:effectLst/>
              <a:latin typeface="+mn-lt"/>
              <a:ea typeface="+mn-ea"/>
              <a:cs typeface="+mn-cs"/>
            </a:rPr>
            <a:t>Of 279 cases of COVID-19 in HNELHD during the first pandemic wave, there were 26 cases initially classified as asymptomatic. Of these 26 cases, five were found to have mild symptoms in the two weeks prior to being swabbed, and another two subsequently developed symptoms in the following 2–5 days (Figure 1). </a:t>
          </a:r>
          <a:r>
            <a:rPr lang="en-AU" sz="1100">
              <a:solidFill>
                <a:srgbClr val="FF0000"/>
              </a:solidFill>
              <a:effectLst/>
              <a:latin typeface="+mn-lt"/>
              <a:ea typeface="+mn-ea"/>
              <a:cs typeface="+mn-cs"/>
            </a:rPr>
            <a:t>Nineteen cases (19/279; 7%</a:t>
          </a:r>
          <a:r>
            <a:rPr lang="en-AU" sz="1100">
              <a:solidFill>
                <a:schemeClr val="dk1"/>
              </a:solidFill>
              <a:effectLst/>
              <a:latin typeface="+mn-lt"/>
              <a:ea typeface="+mn-ea"/>
              <a:cs typeface="+mn-cs"/>
            </a:rPr>
            <a:t>) were truly asymptomatic</a:t>
          </a:r>
        </a:p>
        <a:p>
          <a:r>
            <a:rPr lang="en-AU" sz="1100"/>
            <a:t>https://www1.health.gov.au/internet/main/publishing.nsf/Content/cdi-2020-index</a:t>
          </a:r>
        </a:p>
        <a:p>
          <a:endParaRPr lang="en-AU" sz="1100"/>
        </a:p>
        <a:p>
          <a:endParaRPr lang="en-AU" sz="1100" b="0" i="0" u="none" strike="noStrike" baseline="0">
            <a:solidFill>
              <a:schemeClr val="dk1"/>
            </a:solidFill>
            <a:latin typeface="+mn-lt"/>
            <a:ea typeface="+mn-ea"/>
            <a:cs typeface="+mn-cs"/>
          </a:endParaRPr>
        </a:p>
        <a:p>
          <a:r>
            <a:rPr lang="en-AU" sz="1100" b="0" i="0" u="none" strike="noStrike" baseline="0">
              <a:solidFill>
                <a:schemeClr val="dk1"/>
              </a:solidFill>
              <a:latin typeface="+mn-lt"/>
              <a:ea typeface="+mn-ea"/>
              <a:cs typeface="+mn-cs"/>
            </a:rPr>
            <a:t> Meta-analysis (fixed effects) found that the proportion of asymptomatic cases was 17% (95% CI 14% to 20%) overall ( ref: Byambasuren )</a:t>
          </a:r>
          <a:endParaRPr lang="en-AU" sz="1100"/>
        </a:p>
      </xdr:txBody>
    </xdr:sp>
    <xdr:clientData/>
  </xdr:twoCellAnchor>
  <xdr:twoCellAnchor>
    <xdr:from>
      <xdr:col>20</xdr:col>
      <xdr:colOff>160804</xdr:colOff>
      <xdr:row>18</xdr:row>
      <xdr:rowOff>159685</xdr:rowOff>
    </xdr:from>
    <xdr:to>
      <xdr:col>25</xdr:col>
      <xdr:colOff>594472</xdr:colOff>
      <xdr:row>20</xdr:row>
      <xdr:rowOff>117103</xdr:rowOff>
    </xdr:to>
    <xdr:sp macro="" textlink="">
      <xdr:nvSpPr>
        <xdr:cNvPr id="3" name="TextBox 2">
          <a:extLst>
            <a:ext uri="{FF2B5EF4-FFF2-40B4-BE49-F238E27FC236}">
              <a16:creationId xmlns:a16="http://schemas.microsoft.com/office/drawing/2014/main" id="{56D9FC9C-2AEA-4677-9B01-CE08BF0CFA0D}"/>
            </a:ext>
          </a:extLst>
        </xdr:cNvPr>
        <xdr:cNvSpPr txBox="1"/>
      </xdr:nvSpPr>
      <xdr:spPr>
        <a:xfrm>
          <a:off x="14044892" y="4148979"/>
          <a:ext cx="3459256"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CDI email</a:t>
          </a:r>
          <a:r>
            <a:rPr lang="en-AU" sz="1100" baseline="0"/>
            <a:t> response: </a:t>
          </a:r>
          <a:r>
            <a:rPr lang="en-AU" sz="1100">
              <a:solidFill>
                <a:schemeClr val="dk1"/>
              </a:solidFill>
              <a:effectLst/>
              <a:latin typeface="+mn-lt"/>
              <a:ea typeface="+mn-ea"/>
              <a:cs typeface="+mn-cs"/>
            </a:rPr>
            <a:t> confirmed that the number / proportion of ICU cases in the table is included also in the number / proportion of cases hospitalised.</a:t>
          </a:r>
        </a:p>
        <a:p>
          <a:r>
            <a:rPr lang="en-AU" sz="1100">
              <a:solidFill>
                <a:schemeClr val="dk1"/>
              </a:solidFill>
              <a:effectLst/>
              <a:latin typeface="+mn-lt"/>
              <a:ea typeface="+mn-ea"/>
              <a:cs typeface="+mn-cs"/>
            </a:rPr>
            <a:t> </a:t>
          </a:r>
        </a:p>
        <a:p>
          <a:endParaRPr lang="en-AU"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24</xdr:col>
      <xdr:colOff>560573</xdr:colOff>
      <xdr:row>17</xdr:row>
      <xdr:rowOff>30718</xdr:rowOff>
    </xdr:from>
    <xdr:to>
      <xdr:col>44</xdr:col>
      <xdr:colOff>56221</xdr:colOff>
      <xdr:row>62</xdr:row>
      <xdr:rowOff>66386</xdr:rowOff>
    </xdr:to>
    <xdr:graphicFrame macro="">
      <xdr:nvGraphicFramePr>
        <xdr:cNvPr id="2" name="Chart 1">
          <a:extLst>
            <a:ext uri="{FF2B5EF4-FFF2-40B4-BE49-F238E27FC236}">
              <a16:creationId xmlns:a16="http://schemas.microsoft.com/office/drawing/2014/main" id="{B4DFCD8E-21E8-4236-AD3C-B771DFBEC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103909</xdr:colOff>
      <xdr:row>158</xdr:row>
      <xdr:rowOff>86591</xdr:rowOff>
    </xdr:from>
    <xdr:to>
      <xdr:col>7</xdr:col>
      <xdr:colOff>415636</xdr:colOff>
      <xdr:row>163</xdr:row>
      <xdr:rowOff>155864</xdr:rowOff>
    </xdr:to>
    <xdr:sp macro="" textlink="">
      <xdr:nvSpPr>
        <xdr:cNvPr id="3" name="TextBox 2">
          <a:extLst>
            <a:ext uri="{FF2B5EF4-FFF2-40B4-BE49-F238E27FC236}">
              <a16:creationId xmlns:a16="http://schemas.microsoft.com/office/drawing/2014/main" id="{889270B6-A4EB-4173-BE7D-4B9102652587}"/>
            </a:ext>
          </a:extLst>
        </xdr:cNvPr>
        <xdr:cNvSpPr txBox="1"/>
      </xdr:nvSpPr>
      <xdr:spPr>
        <a:xfrm>
          <a:off x="103909" y="30722455"/>
          <a:ext cx="5022272" cy="1021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Source: </a:t>
          </a:r>
          <a:r>
            <a:rPr lang="en-AU" sz="1100"/>
            <a:t>https://www.ons.gov.uk/peoplepopulationandcommunity/healthandsocialcare/conditionsanddiseases/bulletins/prevalenceofongoingsymptomsfollowingcoronaviruscovid19infectionintheuk/1april2021</a:t>
          </a:r>
        </a:p>
      </xdr:txBody>
    </xdr:sp>
    <xdr:clientData/>
  </xdr:twoCellAnchor>
  <xdr:twoCellAnchor>
    <xdr:from>
      <xdr:col>2</xdr:col>
      <xdr:colOff>353785</xdr:colOff>
      <xdr:row>0</xdr:row>
      <xdr:rowOff>0</xdr:rowOff>
    </xdr:from>
    <xdr:to>
      <xdr:col>13</xdr:col>
      <xdr:colOff>993321</xdr:colOff>
      <xdr:row>0</xdr:row>
      <xdr:rowOff>748393</xdr:rowOff>
    </xdr:to>
    <xdr:sp macro="" textlink="">
      <xdr:nvSpPr>
        <xdr:cNvPr id="4" name="TextBox 3">
          <a:extLst>
            <a:ext uri="{FF2B5EF4-FFF2-40B4-BE49-F238E27FC236}">
              <a16:creationId xmlns:a16="http://schemas.microsoft.com/office/drawing/2014/main" id="{0A23B750-93FD-4E7C-8296-F251124D6A60}"/>
            </a:ext>
          </a:extLst>
        </xdr:cNvPr>
        <xdr:cNvSpPr txBox="1"/>
      </xdr:nvSpPr>
      <xdr:spPr>
        <a:xfrm>
          <a:off x="1741714" y="0"/>
          <a:ext cx="9130393" cy="748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a:t>Percentage of study participants reporting any symptom with time from assumed date of infection (participants who tested positive for coronavirus) or time from equivalent date (control participants), UK: 26 April 2020 to 6 March 2021</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131000</xdr:colOff>
      <xdr:row>7</xdr:row>
      <xdr:rowOff>190326</xdr:rowOff>
    </xdr:from>
    <xdr:to>
      <xdr:col>36</xdr:col>
      <xdr:colOff>586013</xdr:colOff>
      <xdr:row>48</xdr:row>
      <xdr:rowOff>43873</xdr:rowOff>
    </xdr:to>
    <xdr:graphicFrame macro="">
      <xdr:nvGraphicFramePr>
        <xdr:cNvPr id="5" name="Chart 1">
          <a:extLst>
            <a:ext uri="{FF2B5EF4-FFF2-40B4-BE49-F238E27FC236}">
              <a16:creationId xmlns:a16="http://schemas.microsoft.com/office/drawing/2014/main" id="{1CDF9564-3485-494E-A7FE-BE2082644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112059</xdr:colOff>
      <xdr:row>28</xdr:row>
      <xdr:rowOff>33618</xdr:rowOff>
    </xdr:from>
    <xdr:to>
      <xdr:col>7</xdr:col>
      <xdr:colOff>369794</xdr:colOff>
      <xdr:row>31</xdr:row>
      <xdr:rowOff>145677</xdr:rowOff>
    </xdr:to>
    <xdr:sp macro="" textlink="">
      <xdr:nvSpPr>
        <xdr:cNvPr id="3" name="TextBox 2">
          <a:extLst>
            <a:ext uri="{FF2B5EF4-FFF2-40B4-BE49-F238E27FC236}">
              <a16:creationId xmlns:a16="http://schemas.microsoft.com/office/drawing/2014/main" id="{827977CF-2D2C-4B66-8A77-197B00546E86}"/>
            </a:ext>
          </a:extLst>
        </xdr:cNvPr>
        <xdr:cNvSpPr txBox="1"/>
      </xdr:nvSpPr>
      <xdr:spPr>
        <a:xfrm>
          <a:off x="112059" y="5894294"/>
          <a:ext cx="5367617" cy="68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a:t>Source: Liu B, Jayasundara D, Pye V, Dobbins T, Dore GJ, Matthews G, Kaldor J, Spokes P. Whole of population-based cohort study of recovery time from COVID-19 in New South Wales Australia. The Lancet Regional Health-Western Pacific. 2021 Jul 1;12:100193.</a:t>
          </a:r>
          <a:endParaRPr lang="en-AU" sz="1100"/>
        </a:p>
      </xdr:txBody>
    </xdr:sp>
    <xdr:clientData/>
  </xdr:twoCellAnchor>
  <xdr:twoCellAnchor>
    <xdr:from>
      <xdr:col>1</xdr:col>
      <xdr:colOff>176893</xdr:colOff>
      <xdr:row>0</xdr:row>
      <xdr:rowOff>68035</xdr:rowOff>
    </xdr:from>
    <xdr:to>
      <xdr:col>16</xdr:col>
      <xdr:colOff>40822</xdr:colOff>
      <xdr:row>1</xdr:row>
      <xdr:rowOff>-1</xdr:rowOff>
    </xdr:to>
    <xdr:sp macro="" textlink="">
      <xdr:nvSpPr>
        <xdr:cNvPr id="4" name="TextBox 3">
          <a:extLst>
            <a:ext uri="{FF2B5EF4-FFF2-40B4-BE49-F238E27FC236}">
              <a16:creationId xmlns:a16="http://schemas.microsoft.com/office/drawing/2014/main" id="{AD9548F7-208C-4F68-99E4-88056D0DFA0B}"/>
            </a:ext>
          </a:extLst>
        </xdr:cNvPr>
        <xdr:cNvSpPr txBox="1"/>
      </xdr:nvSpPr>
      <xdr:spPr>
        <a:xfrm>
          <a:off x="1564822" y="68035"/>
          <a:ext cx="11266714" cy="462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Appendix 3: Cumulative proportion recovered from COVID-19 and number of people at risk according to time (in 5 day intervals) since onset (NSW)</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244928</xdr:colOff>
      <xdr:row>10</xdr:row>
      <xdr:rowOff>155282</xdr:rowOff>
    </xdr:from>
    <xdr:to>
      <xdr:col>9</xdr:col>
      <xdr:colOff>942975</xdr:colOff>
      <xdr:row>16</xdr:row>
      <xdr:rowOff>838200</xdr:rowOff>
    </xdr:to>
    <xdr:sp macro="" textlink="">
      <xdr:nvSpPr>
        <xdr:cNvPr id="2" name="TextBox 1">
          <a:extLst>
            <a:ext uri="{FF2B5EF4-FFF2-40B4-BE49-F238E27FC236}">
              <a16:creationId xmlns:a16="http://schemas.microsoft.com/office/drawing/2014/main" id="{FB35C8D6-1EC1-418D-83B6-D49333D4F882}"/>
            </a:ext>
          </a:extLst>
        </xdr:cNvPr>
        <xdr:cNvSpPr txBox="1"/>
      </xdr:nvSpPr>
      <xdr:spPr>
        <a:xfrm>
          <a:off x="6512378" y="2269832"/>
          <a:ext cx="3384097" cy="1825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Study:EHR</a:t>
          </a:r>
          <a:r>
            <a:rPr lang="en-AU" sz="1100" baseline="0"/>
            <a:t> in 62 HCO in US (cohort older than 10)</a:t>
          </a:r>
          <a:endParaRPr lang="en-AU" sz="1100"/>
        </a:p>
        <a:p>
          <a:r>
            <a:rPr lang="en-AU" sz="1100"/>
            <a:t>First diagnosis within 6 months post COVID diagnosis. All cohort regardless of hospitlisation</a:t>
          </a:r>
          <a:r>
            <a:rPr lang="en-AU" sz="1100" baseline="0"/>
            <a:t> status. </a:t>
          </a:r>
        </a:p>
        <a:p>
          <a:r>
            <a:rPr lang="en-AU" sz="1100" baseline="0"/>
            <a:t>Cohort: patients older than 10 year old</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1" baseline="0">
              <a:solidFill>
                <a:schemeClr val="dk1"/>
              </a:solidFill>
              <a:effectLst/>
              <a:latin typeface="+mn-lt"/>
              <a:ea typeface="+mn-ea"/>
              <a:cs typeface="+mn-cs"/>
            </a:rPr>
            <a:t>Source: </a:t>
          </a:r>
          <a:r>
            <a:rPr lang="en-AU" sz="1100">
              <a:solidFill>
                <a:schemeClr val="dk1"/>
              </a:solidFill>
              <a:effectLst/>
              <a:latin typeface="+mn-lt"/>
              <a:ea typeface="+mn-ea"/>
              <a:cs typeface="+mn-cs"/>
            </a:rPr>
            <a:t>Taquet M, Geddes JR, Husain M, et al. 6-month neurological and psychiatric outcomes in 236 379 survivors of COVID-19: a retrospective cohort study using electronic health records. The Lancet Psychiatry 2021;8(5):416-427.</a:t>
          </a:r>
          <a:endParaRPr lang="en-AU">
            <a:effectLst/>
          </a:endParaRPr>
        </a:p>
        <a:p>
          <a:endParaRPr lang="en-AU" sz="1100"/>
        </a:p>
      </xdr:txBody>
    </xdr:sp>
    <xdr:clientData/>
  </xdr:twoCellAnchor>
  <xdr:twoCellAnchor>
    <xdr:from>
      <xdr:col>2</xdr:col>
      <xdr:colOff>227640</xdr:colOff>
      <xdr:row>8</xdr:row>
      <xdr:rowOff>147197</xdr:rowOff>
    </xdr:from>
    <xdr:to>
      <xdr:col>5</xdr:col>
      <xdr:colOff>809625</xdr:colOff>
      <xdr:row>17</xdr:row>
      <xdr:rowOff>95250</xdr:rowOff>
    </xdr:to>
    <xdr:sp macro="" textlink="">
      <xdr:nvSpPr>
        <xdr:cNvPr id="3" name="TextBox 2">
          <a:extLst>
            <a:ext uri="{FF2B5EF4-FFF2-40B4-BE49-F238E27FC236}">
              <a16:creationId xmlns:a16="http://schemas.microsoft.com/office/drawing/2014/main" id="{25941FD4-60C7-49B5-A2D9-F36E447288B0}"/>
            </a:ext>
          </a:extLst>
        </xdr:cNvPr>
        <xdr:cNvSpPr txBox="1"/>
      </xdr:nvSpPr>
      <xdr:spPr>
        <a:xfrm>
          <a:off x="2504115" y="1890272"/>
          <a:ext cx="3563310" cy="2605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Setting: Obs,</a:t>
          </a:r>
          <a:r>
            <a:rPr lang="en-AU" sz="1100" baseline="0"/>
            <a:t> retro in the UK</a:t>
          </a:r>
          <a:endParaRPr lang="en-AU" sz="1100"/>
        </a:p>
        <a:p>
          <a:r>
            <a:rPr lang="en-AU" sz="1100"/>
            <a:t>Study cohort: admitted</a:t>
          </a:r>
          <a:r>
            <a:rPr lang="en-AU" sz="1100" baseline="0"/>
            <a:t> with COVID </a:t>
          </a:r>
          <a:r>
            <a:rPr lang="en-AU" sz="1100"/>
            <a:t>followed 140 days</a:t>
          </a:r>
        </a:p>
        <a:p>
          <a:pPr marL="0" marR="0" lvl="0" indent="0" defTabSz="914400" eaLnBrk="1" fontAlgn="auto" latinLnBrk="0" hangingPunct="1">
            <a:lnSpc>
              <a:spcPct val="100000"/>
            </a:lnSpc>
            <a:spcBef>
              <a:spcPts val="0"/>
            </a:spcBef>
            <a:spcAft>
              <a:spcPts val="0"/>
            </a:spcAft>
            <a:buClrTx/>
            <a:buSzTx/>
            <a:buFontTx/>
            <a:buNone/>
            <a:tabLst/>
            <a:defRPr/>
          </a:pPr>
          <a:r>
            <a:rPr lang="en-AU" sz="1100" b="0">
              <a:solidFill>
                <a:schemeClr val="dk1"/>
              </a:solidFill>
              <a:effectLst/>
              <a:latin typeface="+mn-lt"/>
              <a:ea typeface="+mn-ea"/>
              <a:cs typeface="+mn-cs"/>
            </a:rPr>
            <a:t>Cohort age &lt;30 are</a:t>
          </a:r>
          <a:r>
            <a:rPr lang="en-AU" sz="1100" b="0" baseline="0">
              <a:solidFill>
                <a:schemeClr val="dk1"/>
              </a:solidFill>
              <a:effectLst/>
              <a:latin typeface="+mn-lt"/>
              <a:ea typeface="+mn-ea"/>
              <a:cs typeface="+mn-cs"/>
            </a:rPr>
            <a:t> only 4.7% in the group. This incidence was only applied to &gt;30 years and older</a:t>
          </a:r>
          <a:endParaRPr lang="en-AU" sz="1100" b="0"/>
        </a:p>
        <a:p>
          <a:r>
            <a:rPr lang="en-AU" sz="1100" b="0"/>
            <a:t>**New onset of Diabetes (28.7 (26.0 to 31.7) per 1000 per years</a:t>
          </a:r>
        </a:p>
        <a:p>
          <a:r>
            <a:rPr lang="en-AU" sz="1100" b="0"/>
            <a:t>Treeage: </a:t>
          </a:r>
          <a:r>
            <a:rPr lang="en-AU" sz="1100" b="0" baseline="0"/>
            <a:t> r</a:t>
          </a:r>
          <a:r>
            <a:rPr lang="en-AU" sz="1100" b="0"/>
            <a:t>atetoprob(0.127;1)</a:t>
          </a:r>
        </a:p>
        <a:p>
          <a:endParaRPr lang="en-AU" sz="1100" b="0"/>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Source:</a:t>
          </a:r>
          <a:r>
            <a:rPr lang="en-AU" sz="1100">
              <a:solidFill>
                <a:schemeClr val="dk1"/>
              </a:solidFill>
              <a:effectLst/>
              <a:latin typeface="+mn-lt"/>
              <a:ea typeface="+mn-ea"/>
              <a:cs typeface="+mn-cs"/>
            </a:rPr>
            <a:t> </a:t>
          </a:r>
          <a:r>
            <a:rPr lang="en-US" sz="1100">
              <a:solidFill>
                <a:schemeClr val="dk1"/>
              </a:solidFill>
              <a:effectLst/>
              <a:latin typeface="+mn-lt"/>
              <a:ea typeface="+mn-ea"/>
              <a:cs typeface="+mn-cs"/>
            </a:rPr>
            <a:t>Ayoubkhani D, Khunti K, Nafilyan V, et al. Post-covid syndrome in individuals admitted to hospital with covid-19: retrospective cohort study. BMJ 2021;372:n693.</a:t>
          </a:r>
          <a:endParaRPr lang="en-AU">
            <a:effectLst/>
          </a:endParaRPr>
        </a:p>
        <a:p>
          <a:endParaRPr lang="en-AU" sz="1100"/>
        </a:p>
      </xdr:txBody>
    </xdr:sp>
    <xdr:clientData/>
  </xdr:twoCellAnchor>
  <xdr:twoCellAnchor>
    <xdr:from>
      <xdr:col>10</xdr:col>
      <xdr:colOff>89807</xdr:colOff>
      <xdr:row>10</xdr:row>
      <xdr:rowOff>66674</xdr:rowOff>
    </xdr:from>
    <xdr:to>
      <xdr:col>13</xdr:col>
      <xdr:colOff>2244538</xdr:colOff>
      <xdr:row>18</xdr:row>
      <xdr:rowOff>2241</xdr:rowOff>
    </xdr:to>
    <xdr:sp macro="" textlink="">
      <xdr:nvSpPr>
        <xdr:cNvPr id="4" name="TextBox 3">
          <a:extLst>
            <a:ext uri="{FF2B5EF4-FFF2-40B4-BE49-F238E27FC236}">
              <a16:creationId xmlns:a16="http://schemas.microsoft.com/office/drawing/2014/main" id="{1DA4305E-6A3B-4A7E-B5A0-88CF10D1252C}"/>
            </a:ext>
          </a:extLst>
        </xdr:cNvPr>
        <xdr:cNvSpPr txBox="1"/>
      </xdr:nvSpPr>
      <xdr:spPr>
        <a:xfrm>
          <a:off x="10043432" y="2181224"/>
          <a:ext cx="3983531" cy="2412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Cohort study in Belgium</a:t>
          </a:r>
        </a:p>
        <a:p>
          <a:r>
            <a:rPr lang="en-AU" sz="1100"/>
            <a:t>Only 9.4%</a:t>
          </a:r>
          <a:r>
            <a:rPr lang="en-AU" sz="1100" baseline="0"/>
            <a:t> had no PICS symptoms </a:t>
          </a:r>
          <a:r>
            <a:rPr lang="en-AU" sz="1100">
              <a:solidFill>
                <a:schemeClr val="dk1"/>
              </a:solidFill>
              <a:effectLst/>
              <a:latin typeface="+mn-lt"/>
              <a:ea typeface="+mn-ea"/>
              <a:cs typeface="+mn-cs"/>
            </a:rPr>
            <a:t>94 [90–101] days after ICU discharge. Cohort: </a:t>
          </a:r>
          <a:r>
            <a:rPr lang="en-AU" sz="1100" b="0" i="0" u="none" strike="noStrike" baseline="0">
              <a:solidFill>
                <a:schemeClr val="dk1"/>
              </a:solidFill>
              <a:latin typeface="+mn-lt"/>
              <a:ea typeface="+mn-ea"/>
              <a:cs typeface="+mn-cs"/>
            </a:rPr>
            <a:t>All COVID-19 adults who survived an ICU stay ≥ 7 days age </a:t>
          </a:r>
          <a:r>
            <a:rPr lang="en-AU" sz="1100" b="1" i="0" u="none" strike="noStrike" baseline="0">
              <a:solidFill>
                <a:schemeClr val="dk1"/>
              </a:solidFill>
              <a:latin typeface="+mn-lt"/>
              <a:ea typeface="+mn-ea"/>
              <a:cs typeface="+mn-cs"/>
            </a:rPr>
            <a:t>: 65 [54–71]; at follow up M3 62 [49–68]</a:t>
          </a:r>
        </a:p>
        <a:p>
          <a:r>
            <a:rPr lang="en-AU" sz="1100" b="0" i="0" u="none" strike="noStrike" baseline="0">
              <a:solidFill>
                <a:schemeClr val="dk1"/>
              </a:solidFill>
              <a:latin typeface="+mn-lt"/>
              <a:ea typeface="+mn-ea"/>
              <a:cs typeface="+mn-cs"/>
            </a:rPr>
            <a:t>(65.6%) were aged &gt; 65 years and 43.8% were retired)</a:t>
          </a:r>
          <a:endParaRPr lang="en-AU" sz="1100" b="1" i="0" u="none" strike="noStrike" baseline="0">
            <a:solidFill>
              <a:schemeClr val="dk1"/>
            </a:solidFill>
            <a:latin typeface="+mn-lt"/>
            <a:ea typeface="+mn-ea"/>
            <a:cs typeface="+mn-cs"/>
          </a:endParaRPr>
        </a:p>
        <a:p>
          <a:r>
            <a:rPr lang="en-AU" sz="1100" b="0" i="0" u="none" strike="noStrike" baseline="0">
              <a:solidFill>
                <a:schemeClr val="dk1"/>
              </a:solidFill>
              <a:latin typeface="+mn-lt"/>
              <a:ea typeface="+mn-ea"/>
              <a:cs typeface="+mn-cs"/>
            </a:rPr>
            <a:t>Duration: Lifetime as per the 5 year follow up cohort. </a:t>
          </a:r>
          <a:r>
            <a:rPr lang="en-AU" sz="1100">
              <a:solidFill>
                <a:schemeClr val="dk1"/>
              </a:solidFill>
              <a:effectLst/>
              <a:latin typeface="+mn-lt"/>
              <a:ea typeface="+mn-ea"/>
              <a:cs typeface="+mn-cs"/>
            </a:rPr>
            <a:t>a critical illness associated with ICU admission should be treated as a lifetime diagnosis </a:t>
          </a:r>
          <a:r>
            <a:rPr lang="en-AU" sz="1100" b="0" i="0" u="none" strike="noStrike" baseline="0">
              <a:solidFill>
                <a:schemeClr val="dk1"/>
              </a:solidFill>
              <a:latin typeface="+mn-lt"/>
              <a:ea typeface="+mn-ea"/>
              <a:cs typeface="+mn-cs"/>
            </a:rPr>
            <a:t> (ref: </a:t>
          </a:r>
          <a:r>
            <a:rPr lang="en-AU" sz="1100">
              <a:solidFill>
                <a:schemeClr val="dk1"/>
              </a:solidFill>
              <a:effectLst/>
              <a:latin typeface="+mn-lt"/>
              <a:ea typeface="+mn-ea"/>
              <a:cs typeface="+mn-cs"/>
            </a:rPr>
            <a:t>Cuthbertson) </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per 10 year fup period: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the physical functioning of medical-surgical ICU survivors remains impaired Hofhuis)</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Source</a:t>
          </a:r>
          <a:r>
            <a:rPr lang="en-AU" sz="1100">
              <a:solidFill>
                <a:schemeClr val="dk1"/>
              </a:solidFill>
              <a:effectLst/>
              <a:latin typeface="+mn-lt"/>
              <a:ea typeface="+mn-ea"/>
              <a:cs typeface="+mn-cs"/>
            </a:rPr>
            <a:t>: </a:t>
          </a:r>
          <a:r>
            <a:rPr lang="en-US" sz="1100">
              <a:solidFill>
                <a:schemeClr val="dk1"/>
              </a:solidFill>
              <a:effectLst/>
              <a:latin typeface="+mn-lt"/>
              <a:ea typeface="+mn-ea"/>
              <a:cs typeface="+mn-cs"/>
            </a:rPr>
            <a:t>Rousseau A-F, Minguet P, Colson C, et al. Post-intensive care syndrome after a critical COVID-19: cohort study from a Belgian follow-up clinic. Annals of intensive care 2021;11(1):1-9.</a:t>
          </a:r>
          <a:endParaRPr lang="en-AU">
            <a:effectLst/>
          </a:endParaRPr>
        </a:p>
        <a:p>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B52E3481-BE7F-4219-A385-64F758CF1C18}"/>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9141</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A442268A-A246-49F2-A2C6-CC3F05909D86}"/>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A56EAA0-4776-421F-BCEE-CB5F670ACB5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725DF611-DE94-4BDB-AE39-808332BC134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F55E810A-1D94-468C-8035-003D5D45DF7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C1D217AD-A106-41F2-AD11-01173E58B1A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993261F6-67A1-4C3A-A69F-9AFB5D21E11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178A9D0-7B43-4355-A042-EBC2E033364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1712C62-4B7B-4040-9AA6-47E526EC1D5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A2F7F153-6925-4067-92CE-2FE584BE39D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49560A53-0F76-4405-853A-ED5ACEC7CFB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F62E96C-D3B4-49E8-AA27-CA8B5F39518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8EF4F8F7-BD4C-430D-B6D2-AAA30930A09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CB4B57BD-21FC-43AD-9698-B83FBC85215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55820EC3-26E3-41D4-9E5F-E5930BAE83A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447D5937-41DC-48B3-99FD-C0BA09D1B17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1527A353-2B75-406B-A572-931867DBB3B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50309A29-A8E6-4C3B-9C7E-06BF1686585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28</xdr:row>
      <xdr:rowOff>0</xdr:rowOff>
    </xdr:from>
    <xdr:to>
      <xdr:col>15</xdr:col>
      <xdr:colOff>304799</xdr:colOff>
      <xdr:row>33</xdr:row>
      <xdr:rowOff>161925</xdr:rowOff>
    </xdr:to>
    <xdr:pic>
      <xdr:nvPicPr>
        <xdr:cNvPr id="26" name="Picture 25">
          <a:extLst>
            <a:ext uri="{FF2B5EF4-FFF2-40B4-BE49-F238E27FC236}">
              <a16:creationId xmlns:a16="http://schemas.microsoft.com/office/drawing/2014/main" id="{EC7AA2E9-36E9-4E1A-AEFF-B26C137AA9A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53850" y="6343650"/>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0</xdr:rowOff>
    </xdr:from>
    <xdr:to>
      <xdr:col>17</xdr:col>
      <xdr:colOff>304801</xdr:colOff>
      <xdr:row>53</xdr:row>
      <xdr:rowOff>161925</xdr:rowOff>
    </xdr:to>
    <xdr:pic>
      <xdr:nvPicPr>
        <xdr:cNvPr id="27" name="Picture 26">
          <a:extLst>
            <a:ext uri="{FF2B5EF4-FFF2-40B4-BE49-F238E27FC236}">
              <a16:creationId xmlns:a16="http://schemas.microsoft.com/office/drawing/2014/main" id="{B1DB470E-689A-4A03-9766-286ABF5620E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077950" y="10353675"/>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13607</xdr:colOff>
      <xdr:row>58</xdr:row>
      <xdr:rowOff>13607</xdr:rowOff>
    </xdr:from>
    <xdr:to>
      <xdr:col>40</xdr:col>
      <xdr:colOff>1091974</xdr:colOff>
      <xdr:row>66</xdr:row>
      <xdr:rowOff>23132</xdr:rowOff>
    </xdr:to>
    <xdr:pic>
      <xdr:nvPicPr>
        <xdr:cNvPr id="30" name="Picture 29">
          <a:extLst>
            <a:ext uri="{FF2B5EF4-FFF2-40B4-BE49-F238E27FC236}">
              <a16:creationId xmlns:a16="http://schemas.microsoft.com/office/drawing/2014/main" id="{4C226A7E-1DFC-46A9-907B-4A4E17CFBBD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438428" y="12518571"/>
          <a:ext cx="22118411" cy="156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194</xdr:row>
      <xdr:rowOff>0</xdr:rowOff>
    </xdr:from>
    <xdr:to>
      <xdr:col>33</xdr:col>
      <xdr:colOff>1171575</xdr:colOff>
      <xdr:row>207</xdr:row>
      <xdr:rowOff>9525</xdr:rowOff>
    </xdr:to>
    <xdr:pic>
      <xdr:nvPicPr>
        <xdr:cNvPr id="37" name="Picture 36">
          <a:extLst>
            <a:ext uri="{FF2B5EF4-FFF2-40B4-BE49-F238E27FC236}">
              <a16:creationId xmlns:a16="http://schemas.microsoft.com/office/drawing/2014/main" id="{E13894FC-5E5A-48EE-9EAA-05FF5E2139B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754850" y="39528750"/>
          <a:ext cx="18602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3822</xdr:colOff>
      <xdr:row>70</xdr:row>
      <xdr:rowOff>13606</xdr:rowOff>
    </xdr:from>
    <xdr:to>
      <xdr:col>67</xdr:col>
      <xdr:colOff>598118</xdr:colOff>
      <xdr:row>180</xdr:row>
      <xdr:rowOff>13606</xdr:rowOff>
    </xdr:to>
    <xdr:pic>
      <xdr:nvPicPr>
        <xdr:cNvPr id="22" name="Picture 21">
          <a:extLst>
            <a:ext uri="{FF2B5EF4-FFF2-40B4-BE49-F238E27FC236}">
              <a16:creationId xmlns:a16="http://schemas.microsoft.com/office/drawing/2014/main" id="{25A8D746-7201-43F8-8275-1026CCF2C45B}"/>
            </a:ext>
          </a:extLst>
        </xdr:cNvPr>
        <xdr:cNvPicPr>
          <a:picLocks noChangeAspect="1"/>
        </xdr:cNvPicPr>
      </xdr:nvPicPr>
      <xdr:blipFill>
        <a:blip xmlns:r="http://schemas.openxmlformats.org/officeDocument/2006/relationships" r:embed="rId24"/>
        <a:stretch>
          <a:fillRect/>
        </a:stretch>
      </xdr:blipFill>
      <xdr:spPr>
        <a:xfrm>
          <a:off x="39559786" y="14858999"/>
          <a:ext cx="37605725" cy="22492607"/>
        </a:xfrm>
        <a:prstGeom prst="rect">
          <a:avLst/>
        </a:prstGeom>
      </xdr:spPr>
    </xdr:pic>
    <xdr:clientData/>
  </xdr:twoCellAnchor>
  <xdr:twoCellAnchor editAs="oneCell">
    <xdr:from>
      <xdr:col>40</xdr:col>
      <xdr:colOff>0</xdr:colOff>
      <xdr:row>183</xdr:row>
      <xdr:rowOff>0</xdr:rowOff>
    </xdr:from>
    <xdr:to>
      <xdr:col>77</xdr:col>
      <xdr:colOff>238125</xdr:colOff>
      <xdr:row>191</xdr:row>
      <xdr:rowOff>9525</xdr:rowOff>
    </xdr:to>
    <xdr:pic>
      <xdr:nvPicPr>
        <xdr:cNvPr id="28" name="Picture 27">
          <a:extLst>
            <a:ext uri="{FF2B5EF4-FFF2-40B4-BE49-F238E27FC236}">
              <a16:creationId xmlns:a16="http://schemas.microsoft.com/office/drawing/2014/main" id="{071AADB5-A6B2-4400-A45F-62BA153D56F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5548550" y="37414200"/>
          <a:ext cx="432339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0</xdr:rowOff>
    </xdr:from>
    <xdr:to>
      <xdr:col>43</xdr:col>
      <xdr:colOff>229274</xdr:colOff>
      <xdr:row>244</xdr:row>
      <xdr:rowOff>104357</xdr:rowOff>
    </xdr:to>
    <xdr:pic>
      <xdr:nvPicPr>
        <xdr:cNvPr id="23" name="Picture 22">
          <a:extLst>
            <a:ext uri="{FF2B5EF4-FFF2-40B4-BE49-F238E27FC236}">
              <a16:creationId xmlns:a16="http://schemas.microsoft.com/office/drawing/2014/main" id="{F0AE6CFA-E959-406C-9054-A920A2B4E228}"/>
            </a:ext>
          </a:extLst>
        </xdr:cNvPr>
        <xdr:cNvPicPr>
          <a:picLocks noChangeAspect="1"/>
        </xdr:cNvPicPr>
      </xdr:nvPicPr>
      <xdr:blipFill>
        <a:blip xmlns:r="http://schemas.openxmlformats.org/officeDocument/2006/relationships" r:embed="rId26"/>
        <a:stretch>
          <a:fillRect/>
        </a:stretch>
      </xdr:blipFill>
      <xdr:spPr>
        <a:xfrm>
          <a:off x="0" y="47502536"/>
          <a:ext cx="49038095" cy="3342857"/>
        </a:xfrm>
        <a:prstGeom prst="rect">
          <a:avLst/>
        </a:prstGeom>
      </xdr:spPr>
    </xdr:pic>
    <xdr:clientData/>
  </xdr:twoCellAnchor>
  <xdr:twoCellAnchor editAs="oneCell">
    <xdr:from>
      <xdr:col>0</xdr:col>
      <xdr:colOff>0</xdr:colOff>
      <xdr:row>263</xdr:row>
      <xdr:rowOff>27214</xdr:rowOff>
    </xdr:from>
    <xdr:to>
      <xdr:col>36</xdr:col>
      <xdr:colOff>192190</xdr:colOff>
      <xdr:row>279</xdr:row>
      <xdr:rowOff>83976</xdr:rowOff>
    </xdr:to>
    <xdr:pic>
      <xdr:nvPicPr>
        <xdr:cNvPr id="24" name="Picture 23">
          <a:extLst>
            <a:ext uri="{FF2B5EF4-FFF2-40B4-BE49-F238E27FC236}">
              <a16:creationId xmlns:a16="http://schemas.microsoft.com/office/drawing/2014/main" id="{76B9AB5B-0250-4F2E-AAA0-C00896ACAEA0}"/>
            </a:ext>
          </a:extLst>
        </xdr:cNvPr>
        <xdr:cNvPicPr>
          <a:picLocks noChangeAspect="1"/>
        </xdr:cNvPicPr>
      </xdr:nvPicPr>
      <xdr:blipFill>
        <a:blip xmlns:r="http://schemas.openxmlformats.org/officeDocument/2006/relationships" r:embed="rId27"/>
        <a:stretch>
          <a:fillRect/>
        </a:stretch>
      </xdr:blipFill>
      <xdr:spPr>
        <a:xfrm>
          <a:off x="0" y="54632678"/>
          <a:ext cx="40904761" cy="3104762"/>
        </a:xfrm>
        <a:prstGeom prst="rect">
          <a:avLst/>
        </a:prstGeom>
      </xdr:spPr>
    </xdr:pic>
    <xdr:clientData/>
  </xdr:twoCellAnchor>
  <xdr:twoCellAnchor editAs="oneCell">
    <xdr:from>
      <xdr:col>15</xdr:col>
      <xdr:colOff>13607</xdr:colOff>
      <xdr:row>42</xdr:row>
      <xdr:rowOff>27214</xdr:rowOff>
    </xdr:from>
    <xdr:to>
      <xdr:col>17</xdr:col>
      <xdr:colOff>175532</xdr:colOff>
      <xdr:row>44</xdr:row>
      <xdr:rowOff>13606</xdr:rowOff>
    </xdr:to>
    <xdr:pic>
      <xdr:nvPicPr>
        <xdr:cNvPr id="32" name="Picture 31">
          <a:extLst>
            <a:ext uri="{FF2B5EF4-FFF2-40B4-BE49-F238E27FC236}">
              <a16:creationId xmlns:a16="http://schemas.microsoft.com/office/drawing/2014/main" id="{6B95BBC7-3E75-4478-BAA2-B208E196D8E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206107" y="9293678"/>
          <a:ext cx="2475139" cy="394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075D9AB-FD64-4BF4-A7F5-B8DF98C4C559}"/>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9141</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CA81F537-9E8F-4E16-A61D-90879C6C2FC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911FF0C0-B7DE-4FF3-AE10-3F3BAB71224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1E8CAF2-9CE5-44FC-BE55-B95486ABD99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B898AA91-2D89-40E4-AF2D-4D12D80CEFA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27B639F1-F488-4847-A185-9E956F1B18A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09F6EE47-052C-4398-8ED7-D85EEB7975D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7A80D965-01FE-43FE-B07A-408C55CE808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97952CDB-E2C1-4B1E-8CB5-DAC8F63F627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AFC2FB4D-B3AE-4CF6-9672-A4D00AF6248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F9F749B0-5D13-41F7-A27F-5DC5DA56BC7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4ADDC3BC-A603-4E50-97BF-C523DEFD65A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A7ECEE59-9B1D-4B3F-A1FF-19CAE929355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D63AD423-6726-4C3E-B57B-EAD31765814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DF79B33A-7625-4261-87A3-80C9BDDB557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68B1826-F96A-46A2-A265-38697EBC8EA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78AE53DF-0BBB-4977-B67E-FD7C1F9A3C5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B7B485A1-4698-429A-B78D-3A2DF511C18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28</xdr:row>
      <xdr:rowOff>0</xdr:rowOff>
    </xdr:from>
    <xdr:to>
      <xdr:col>15</xdr:col>
      <xdr:colOff>304800</xdr:colOff>
      <xdr:row>33</xdr:row>
      <xdr:rowOff>161925</xdr:rowOff>
    </xdr:to>
    <xdr:pic>
      <xdr:nvPicPr>
        <xdr:cNvPr id="20" name="Picture 19">
          <a:extLst>
            <a:ext uri="{FF2B5EF4-FFF2-40B4-BE49-F238E27FC236}">
              <a16:creationId xmlns:a16="http://schemas.microsoft.com/office/drawing/2014/main" id="{48FCCCA3-FB27-46E1-8F5B-077FEB0D10A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53850" y="6362700"/>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33617</xdr:rowOff>
    </xdr:from>
    <xdr:to>
      <xdr:col>17</xdr:col>
      <xdr:colOff>304800</xdr:colOff>
      <xdr:row>53</xdr:row>
      <xdr:rowOff>195542</xdr:rowOff>
    </xdr:to>
    <xdr:pic>
      <xdr:nvPicPr>
        <xdr:cNvPr id="21" name="Picture 20">
          <a:extLst>
            <a:ext uri="{FF2B5EF4-FFF2-40B4-BE49-F238E27FC236}">
              <a16:creationId xmlns:a16="http://schemas.microsoft.com/office/drawing/2014/main" id="{6A91A60B-5A9F-4089-B159-8DE02E45945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119412" y="10477499"/>
          <a:ext cx="4966447" cy="11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58</xdr:row>
      <xdr:rowOff>67235</xdr:rowOff>
    </xdr:from>
    <xdr:to>
      <xdr:col>42</xdr:col>
      <xdr:colOff>381000</xdr:colOff>
      <xdr:row>66</xdr:row>
      <xdr:rowOff>10085</xdr:rowOff>
    </xdr:to>
    <xdr:pic>
      <xdr:nvPicPr>
        <xdr:cNvPr id="22" name="Picture 21">
          <a:extLst>
            <a:ext uri="{FF2B5EF4-FFF2-40B4-BE49-F238E27FC236}">
              <a16:creationId xmlns:a16="http://schemas.microsoft.com/office/drawing/2014/main" id="{C7146DD0-D9FC-4C06-9E33-565442D19F0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4608118" y="12505764"/>
          <a:ext cx="23689235" cy="1489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0</xdr:colOff>
      <xdr:row>183</xdr:row>
      <xdr:rowOff>0</xdr:rowOff>
    </xdr:from>
    <xdr:to>
      <xdr:col>77</xdr:col>
      <xdr:colOff>338869</xdr:colOff>
      <xdr:row>191</xdr:row>
      <xdr:rowOff>5249</xdr:rowOff>
    </xdr:to>
    <xdr:pic>
      <xdr:nvPicPr>
        <xdr:cNvPr id="26" name="Picture 25">
          <a:extLst>
            <a:ext uri="{FF2B5EF4-FFF2-40B4-BE49-F238E27FC236}">
              <a16:creationId xmlns:a16="http://schemas.microsoft.com/office/drawing/2014/main" id="{526F52B3-4831-44C4-A2AF-D98836700757}"/>
            </a:ext>
          </a:extLst>
        </xdr:cNvPr>
        <xdr:cNvPicPr>
          <a:picLocks noChangeAspect="1"/>
        </xdr:cNvPicPr>
      </xdr:nvPicPr>
      <xdr:blipFill>
        <a:blip xmlns:r="http://schemas.openxmlformats.org/officeDocument/2006/relationships" r:embed="rId23"/>
        <a:stretch>
          <a:fillRect/>
        </a:stretch>
      </xdr:blipFill>
      <xdr:spPr>
        <a:xfrm>
          <a:off x="45243750" y="37950321"/>
          <a:ext cx="43133333" cy="1542857"/>
        </a:xfrm>
        <a:prstGeom prst="rect">
          <a:avLst/>
        </a:prstGeom>
      </xdr:spPr>
    </xdr:pic>
    <xdr:clientData/>
  </xdr:twoCellAnchor>
  <xdr:twoCellAnchor editAs="oneCell">
    <xdr:from>
      <xdr:col>18</xdr:col>
      <xdr:colOff>0</xdr:colOff>
      <xdr:row>194</xdr:row>
      <xdr:rowOff>0</xdr:rowOff>
    </xdr:from>
    <xdr:to>
      <xdr:col>34</xdr:col>
      <xdr:colOff>227619</xdr:colOff>
      <xdr:row>207</xdr:row>
      <xdr:rowOff>9131</xdr:rowOff>
    </xdr:to>
    <xdr:pic>
      <xdr:nvPicPr>
        <xdr:cNvPr id="27" name="Picture 26">
          <a:extLst>
            <a:ext uri="{FF2B5EF4-FFF2-40B4-BE49-F238E27FC236}">
              <a16:creationId xmlns:a16="http://schemas.microsoft.com/office/drawing/2014/main" id="{B5ADDC7B-5042-4CBA-A5E4-E74A9F787793}"/>
            </a:ext>
          </a:extLst>
        </xdr:cNvPr>
        <xdr:cNvPicPr>
          <a:picLocks noChangeAspect="1"/>
        </xdr:cNvPicPr>
      </xdr:nvPicPr>
      <xdr:blipFill>
        <a:blip xmlns:r="http://schemas.openxmlformats.org/officeDocument/2006/relationships" r:embed="rId24"/>
        <a:stretch>
          <a:fillRect/>
        </a:stretch>
      </xdr:blipFill>
      <xdr:spPr>
        <a:xfrm>
          <a:off x="19798393" y="40073036"/>
          <a:ext cx="18733333" cy="3152381"/>
        </a:xfrm>
        <a:prstGeom prst="rect">
          <a:avLst/>
        </a:prstGeom>
      </xdr:spPr>
    </xdr:pic>
    <xdr:clientData/>
  </xdr:twoCellAnchor>
  <xdr:twoCellAnchor editAs="oneCell">
    <xdr:from>
      <xdr:col>0</xdr:col>
      <xdr:colOff>0</xdr:colOff>
      <xdr:row>226</xdr:row>
      <xdr:rowOff>0</xdr:rowOff>
    </xdr:from>
    <xdr:to>
      <xdr:col>43</xdr:col>
      <xdr:colOff>229286</xdr:colOff>
      <xdr:row>243</xdr:row>
      <xdr:rowOff>104357</xdr:rowOff>
    </xdr:to>
    <xdr:pic>
      <xdr:nvPicPr>
        <xdr:cNvPr id="28" name="Picture 27">
          <a:extLst>
            <a:ext uri="{FF2B5EF4-FFF2-40B4-BE49-F238E27FC236}">
              <a16:creationId xmlns:a16="http://schemas.microsoft.com/office/drawing/2014/main" id="{934244A3-990A-4CA0-B600-F980D8E948D8}"/>
            </a:ext>
          </a:extLst>
        </xdr:cNvPr>
        <xdr:cNvPicPr>
          <a:picLocks noChangeAspect="1"/>
        </xdr:cNvPicPr>
      </xdr:nvPicPr>
      <xdr:blipFill>
        <a:blip xmlns:r="http://schemas.openxmlformats.org/officeDocument/2006/relationships" r:embed="rId25"/>
        <a:stretch>
          <a:fillRect/>
        </a:stretch>
      </xdr:blipFill>
      <xdr:spPr>
        <a:xfrm>
          <a:off x="0" y="47339250"/>
          <a:ext cx="48942857" cy="3342857"/>
        </a:xfrm>
        <a:prstGeom prst="rect">
          <a:avLst/>
        </a:prstGeom>
      </xdr:spPr>
    </xdr:pic>
    <xdr:clientData/>
  </xdr:twoCellAnchor>
  <xdr:twoCellAnchor editAs="oneCell">
    <xdr:from>
      <xdr:col>0</xdr:col>
      <xdr:colOff>0</xdr:colOff>
      <xdr:row>264</xdr:row>
      <xdr:rowOff>54429</xdr:rowOff>
    </xdr:from>
    <xdr:to>
      <xdr:col>36</xdr:col>
      <xdr:colOff>192202</xdr:colOff>
      <xdr:row>280</xdr:row>
      <xdr:rowOff>111191</xdr:rowOff>
    </xdr:to>
    <xdr:pic>
      <xdr:nvPicPr>
        <xdr:cNvPr id="29" name="Picture 28">
          <a:extLst>
            <a:ext uri="{FF2B5EF4-FFF2-40B4-BE49-F238E27FC236}">
              <a16:creationId xmlns:a16="http://schemas.microsoft.com/office/drawing/2014/main" id="{159C97DA-727E-4C1A-A745-858939EB478B}"/>
            </a:ext>
          </a:extLst>
        </xdr:cNvPr>
        <xdr:cNvPicPr>
          <a:picLocks noChangeAspect="1"/>
        </xdr:cNvPicPr>
      </xdr:nvPicPr>
      <xdr:blipFill>
        <a:blip xmlns:r="http://schemas.openxmlformats.org/officeDocument/2006/relationships" r:embed="rId26"/>
        <a:stretch>
          <a:fillRect/>
        </a:stretch>
      </xdr:blipFill>
      <xdr:spPr>
        <a:xfrm>
          <a:off x="0" y="54877608"/>
          <a:ext cx="40809523" cy="3104762"/>
        </a:xfrm>
        <a:prstGeom prst="rect">
          <a:avLst/>
        </a:prstGeom>
      </xdr:spPr>
    </xdr:pic>
    <xdr:clientData/>
  </xdr:twoCellAnchor>
  <xdr:twoCellAnchor editAs="oneCell">
    <xdr:from>
      <xdr:col>15</xdr:col>
      <xdr:colOff>0</xdr:colOff>
      <xdr:row>42</xdr:row>
      <xdr:rowOff>0</xdr:rowOff>
    </xdr:from>
    <xdr:to>
      <xdr:col>17</xdr:col>
      <xdr:colOff>161924</xdr:colOff>
      <xdr:row>43</xdr:row>
      <xdr:rowOff>190500</xdr:rowOff>
    </xdr:to>
    <xdr:pic>
      <xdr:nvPicPr>
        <xdr:cNvPr id="32" name="Picture 31">
          <a:extLst>
            <a:ext uri="{FF2B5EF4-FFF2-40B4-BE49-F238E27FC236}">
              <a16:creationId xmlns:a16="http://schemas.microsoft.com/office/drawing/2014/main" id="{9E1D59CA-EFC6-472D-A751-30C425AD840D}"/>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28571" y="9293679"/>
          <a:ext cx="2475139" cy="394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19865</xdr:colOff>
      <xdr:row>69</xdr:row>
      <xdr:rowOff>204106</xdr:rowOff>
    </xdr:from>
    <xdr:to>
      <xdr:col>67</xdr:col>
      <xdr:colOff>856666</xdr:colOff>
      <xdr:row>179</xdr:row>
      <xdr:rowOff>190499</xdr:rowOff>
    </xdr:to>
    <xdr:pic>
      <xdr:nvPicPr>
        <xdr:cNvPr id="33" name="Picture 32">
          <a:extLst>
            <a:ext uri="{FF2B5EF4-FFF2-40B4-BE49-F238E27FC236}">
              <a16:creationId xmlns:a16="http://schemas.microsoft.com/office/drawing/2014/main" id="{ED7B7B5A-71E9-4668-9DDD-2C3741FC35BB}"/>
            </a:ext>
          </a:extLst>
        </xdr:cNvPr>
        <xdr:cNvPicPr>
          <a:picLocks noChangeAspect="1"/>
        </xdr:cNvPicPr>
      </xdr:nvPicPr>
      <xdr:blipFill>
        <a:blip xmlns:r="http://schemas.openxmlformats.org/officeDocument/2006/relationships" r:embed="rId28"/>
        <a:stretch>
          <a:fillRect/>
        </a:stretch>
      </xdr:blipFill>
      <xdr:spPr>
        <a:xfrm>
          <a:off x="39480579" y="14872606"/>
          <a:ext cx="37848230" cy="224926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F26A9049-50D7-4572-9C49-EC9B2C2811C4}"/>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9142</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1EA20ED-4F2D-408B-B011-847D3591D2F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F93F6338-F46C-48A5-8216-AD8FF66FD56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718CA629-6642-4CAA-8C44-80DFD18C832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A904CC05-57B3-45B0-858F-814E74027C7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283541B5-03C1-4FCF-A03C-4C38A5D69EE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98496CEE-F8F2-4899-99F0-F03CD987BAE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6E47C760-4244-41EE-A7BD-304ECEE7115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E7BB6F7B-C760-448C-94D5-FC08D2A3C10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E5A1B4F-AE4E-4A81-AE49-EE81715CB6D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481A87ED-AF63-43CD-ACFB-390C5D88A82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DA622CE-3870-4D09-A280-82B41EC7E1C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6C6A32BD-7D02-4505-B08C-1FAFEFE75F8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F5C5C071-675C-45F3-802A-CFF1A36459D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5C3B7957-38DB-49A3-B56D-64D51768B7B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D4D28198-E1BA-4E33-BDC2-B78DC0F4677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9FEB7F59-660E-4256-8D4F-B543BF0E81A6}"/>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F34779CB-16C3-465E-938E-D2545C9D14E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11206</xdr:colOff>
      <xdr:row>28</xdr:row>
      <xdr:rowOff>22412</xdr:rowOff>
    </xdr:from>
    <xdr:to>
      <xdr:col>15</xdr:col>
      <xdr:colOff>244928</xdr:colOff>
      <xdr:row>33</xdr:row>
      <xdr:rowOff>167293</xdr:rowOff>
    </xdr:to>
    <xdr:pic>
      <xdr:nvPicPr>
        <xdr:cNvPr id="20" name="Picture 19">
          <a:extLst>
            <a:ext uri="{FF2B5EF4-FFF2-40B4-BE49-F238E27FC236}">
              <a16:creationId xmlns:a16="http://schemas.microsoft.com/office/drawing/2014/main" id="{F2F4B888-BCAC-4F49-9DDC-DE1659D2F66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230420" y="6513019"/>
          <a:ext cx="4860151" cy="116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33617</xdr:rowOff>
    </xdr:from>
    <xdr:to>
      <xdr:col>17</xdr:col>
      <xdr:colOff>304799</xdr:colOff>
      <xdr:row>54</xdr:row>
      <xdr:rowOff>5042</xdr:rowOff>
    </xdr:to>
    <xdr:pic>
      <xdr:nvPicPr>
        <xdr:cNvPr id="21" name="Picture 20">
          <a:extLst>
            <a:ext uri="{FF2B5EF4-FFF2-40B4-BE49-F238E27FC236}">
              <a16:creationId xmlns:a16="http://schemas.microsoft.com/office/drawing/2014/main" id="{82DAD25F-71A6-4446-9914-F363B2074B3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592300" y="10463492"/>
          <a:ext cx="4952999"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74294</xdr:colOff>
      <xdr:row>58</xdr:row>
      <xdr:rowOff>74657</xdr:rowOff>
    </xdr:from>
    <xdr:to>
      <xdr:col>42</xdr:col>
      <xdr:colOff>450200</xdr:colOff>
      <xdr:row>66</xdr:row>
      <xdr:rowOff>17507</xdr:rowOff>
    </xdr:to>
    <xdr:pic>
      <xdr:nvPicPr>
        <xdr:cNvPr id="22" name="Picture 21">
          <a:extLst>
            <a:ext uri="{FF2B5EF4-FFF2-40B4-BE49-F238E27FC236}">
              <a16:creationId xmlns:a16="http://schemas.microsoft.com/office/drawing/2014/main" id="{AA9469E7-D5D2-4267-AC11-0B64B02C5A5D}"/>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5016187" y="12661264"/>
          <a:ext cx="23508049" cy="1494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268941</xdr:colOff>
      <xdr:row>42</xdr:row>
      <xdr:rowOff>22412</xdr:rowOff>
    </xdr:from>
    <xdr:to>
      <xdr:col>16</xdr:col>
      <xdr:colOff>413256</xdr:colOff>
      <xdr:row>44</xdr:row>
      <xdr:rowOff>13607</xdr:rowOff>
    </xdr:to>
    <xdr:pic>
      <xdr:nvPicPr>
        <xdr:cNvPr id="27" name="Picture 26">
          <a:extLst>
            <a:ext uri="{FF2B5EF4-FFF2-40B4-BE49-F238E27FC236}">
              <a16:creationId xmlns:a16="http://schemas.microsoft.com/office/drawing/2014/main" id="{CF8358BB-E18B-4189-AD51-CFC6FEAF8C3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069235" y="9312088"/>
          <a:ext cx="2475139" cy="394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0</xdr:colOff>
      <xdr:row>183</xdr:row>
      <xdr:rowOff>0</xdr:rowOff>
    </xdr:from>
    <xdr:to>
      <xdr:col>77</xdr:col>
      <xdr:colOff>527384</xdr:colOff>
      <xdr:row>191</xdr:row>
      <xdr:rowOff>7651</xdr:rowOff>
    </xdr:to>
    <xdr:pic>
      <xdr:nvPicPr>
        <xdr:cNvPr id="25" name="Picture 24">
          <a:extLst>
            <a:ext uri="{FF2B5EF4-FFF2-40B4-BE49-F238E27FC236}">
              <a16:creationId xmlns:a16="http://schemas.microsoft.com/office/drawing/2014/main" id="{53571026-714A-48AB-AE5F-76266BD2AED3}"/>
            </a:ext>
          </a:extLst>
        </xdr:cNvPr>
        <xdr:cNvPicPr>
          <a:picLocks noChangeAspect="1"/>
        </xdr:cNvPicPr>
      </xdr:nvPicPr>
      <xdr:blipFill>
        <a:blip xmlns:r="http://schemas.openxmlformats.org/officeDocument/2006/relationships" r:embed="rId24"/>
        <a:stretch>
          <a:fillRect/>
        </a:stretch>
      </xdr:blipFill>
      <xdr:spPr>
        <a:xfrm>
          <a:off x="46101000" y="37707794"/>
          <a:ext cx="43647619" cy="1542857"/>
        </a:xfrm>
        <a:prstGeom prst="rect">
          <a:avLst/>
        </a:prstGeom>
      </xdr:spPr>
    </xdr:pic>
    <xdr:clientData/>
  </xdr:twoCellAnchor>
  <xdr:twoCellAnchor editAs="oneCell">
    <xdr:from>
      <xdr:col>18</xdr:col>
      <xdr:colOff>0</xdr:colOff>
      <xdr:row>194</xdr:row>
      <xdr:rowOff>0</xdr:rowOff>
    </xdr:from>
    <xdr:to>
      <xdr:col>34</xdr:col>
      <xdr:colOff>601031</xdr:colOff>
      <xdr:row>206</xdr:row>
      <xdr:rowOff>199146</xdr:rowOff>
    </xdr:to>
    <xdr:pic>
      <xdr:nvPicPr>
        <xdr:cNvPr id="28" name="Picture 27">
          <a:extLst>
            <a:ext uri="{FF2B5EF4-FFF2-40B4-BE49-F238E27FC236}">
              <a16:creationId xmlns:a16="http://schemas.microsoft.com/office/drawing/2014/main" id="{1E21D995-EE64-4C99-8929-1170DAFDD64D}"/>
            </a:ext>
          </a:extLst>
        </xdr:cNvPr>
        <xdr:cNvPicPr>
          <a:picLocks noChangeAspect="1"/>
        </xdr:cNvPicPr>
      </xdr:nvPicPr>
      <xdr:blipFill>
        <a:blip xmlns:r="http://schemas.openxmlformats.org/officeDocument/2006/relationships" r:embed="rId25"/>
        <a:stretch>
          <a:fillRect/>
        </a:stretch>
      </xdr:blipFill>
      <xdr:spPr>
        <a:xfrm>
          <a:off x="20461941" y="39825706"/>
          <a:ext cx="19247619" cy="2552381"/>
        </a:xfrm>
        <a:prstGeom prst="rect">
          <a:avLst/>
        </a:prstGeom>
      </xdr:spPr>
    </xdr:pic>
    <xdr:clientData/>
  </xdr:twoCellAnchor>
  <xdr:twoCellAnchor editAs="oneCell">
    <xdr:from>
      <xdr:col>0</xdr:col>
      <xdr:colOff>0</xdr:colOff>
      <xdr:row>227</xdr:row>
      <xdr:rowOff>0</xdr:rowOff>
    </xdr:from>
    <xdr:to>
      <xdr:col>42</xdr:col>
      <xdr:colOff>1025318</xdr:colOff>
      <xdr:row>244</xdr:row>
      <xdr:rowOff>104357</xdr:rowOff>
    </xdr:to>
    <xdr:pic>
      <xdr:nvPicPr>
        <xdr:cNvPr id="31" name="Picture 30">
          <a:extLst>
            <a:ext uri="{FF2B5EF4-FFF2-40B4-BE49-F238E27FC236}">
              <a16:creationId xmlns:a16="http://schemas.microsoft.com/office/drawing/2014/main" id="{45FA50A5-B6FC-48A8-B17D-1B0A957A6D0C}"/>
            </a:ext>
          </a:extLst>
        </xdr:cNvPr>
        <xdr:cNvPicPr>
          <a:picLocks noChangeAspect="1"/>
        </xdr:cNvPicPr>
      </xdr:nvPicPr>
      <xdr:blipFill>
        <a:blip xmlns:r="http://schemas.openxmlformats.org/officeDocument/2006/relationships" r:embed="rId26"/>
        <a:stretch>
          <a:fillRect/>
        </a:stretch>
      </xdr:blipFill>
      <xdr:spPr>
        <a:xfrm>
          <a:off x="0" y="46672500"/>
          <a:ext cx="49457142" cy="3342857"/>
        </a:xfrm>
        <a:prstGeom prst="rect">
          <a:avLst/>
        </a:prstGeom>
      </xdr:spPr>
    </xdr:pic>
    <xdr:clientData/>
  </xdr:twoCellAnchor>
  <xdr:twoCellAnchor editAs="oneCell">
    <xdr:from>
      <xdr:col>0</xdr:col>
      <xdr:colOff>0</xdr:colOff>
      <xdr:row>264</xdr:row>
      <xdr:rowOff>0</xdr:rowOff>
    </xdr:from>
    <xdr:to>
      <xdr:col>36</xdr:col>
      <xdr:colOff>189416</xdr:colOff>
      <xdr:row>280</xdr:row>
      <xdr:rowOff>56762</xdr:rowOff>
    </xdr:to>
    <xdr:pic>
      <xdr:nvPicPr>
        <xdr:cNvPr id="32" name="Picture 31">
          <a:extLst>
            <a:ext uri="{FF2B5EF4-FFF2-40B4-BE49-F238E27FC236}">
              <a16:creationId xmlns:a16="http://schemas.microsoft.com/office/drawing/2014/main" id="{0BEED1C3-76A5-47E8-9FEC-93CF0EBD212B}"/>
            </a:ext>
          </a:extLst>
        </xdr:cNvPr>
        <xdr:cNvPicPr>
          <a:picLocks noChangeAspect="1"/>
        </xdr:cNvPicPr>
      </xdr:nvPicPr>
      <xdr:blipFill>
        <a:blip xmlns:r="http://schemas.openxmlformats.org/officeDocument/2006/relationships" r:embed="rId27"/>
        <a:stretch>
          <a:fillRect/>
        </a:stretch>
      </xdr:blipFill>
      <xdr:spPr>
        <a:xfrm>
          <a:off x="0" y="54306107"/>
          <a:ext cx="41323809" cy="3104762"/>
        </a:xfrm>
        <a:prstGeom prst="rect">
          <a:avLst/>
        </a:prstGeom>
      </xdr:spPr>
    </xdr:pic>
    <xdr:clientData/>
  </xdr:twoCellAnchor>
  <xdr:twoCellAnchor editAs="oneCell">
    <xdr:from>
      <xdr:col>35</xdr:col>
      <xdr:colOff>11707</xdr:colOff>
      <xdr:row>69</xdr:row>
      <xdr:rowOff>190500</xdr:rowOff>
    </xdr:from>
    <xdr:to>
      <xdr:col>68</xdr:col>
      <xdr:colOff>603139</xdr:colOff>
      <xdr:row>180</xdr:row>
      <xdr:rowOff>9525</xdr:rowOff>
    </xdr:to>
    <xdr:pic>
      <xdr:nvPicPr>
        <xdr:cNvPr id="33" name="Picture 32">
          <a:extLst>
            <a:ext uri="{FF2B5EF4-FFF2-40B4-BE49-F238E27FC236}">
              <a16:creationId xmlns:a16="http://schemas.microsoft.com/office/drawing/2014/main" id="{619C852D-5300-4AB8-BFE5-1D0850E00A7D}"/>
            </a:ext>
          </a:extLst>
        </xdr:cNvPr>
        <xdr:cNvPicPr>
          <a:picLocks noChangeAspect="1"/>
        </xdr:cNvPicPr>
      </xdr:nvPicPr>
      <xdr:blipFill>
        <a:blip xmlns:r="http://schemas.openxmlformats.org/officeDocument/2006/relationships" r:embed="rId28"/>
        <a:stretch>
          <a:fillRect/>
        </a:stretch>
      </xdr:blipFill>
      <xdr:spPr>
        <a:xfrm>
          <a:off x="40169107" y="14725650"/>
          <a:ext cx="38939082" cy="22193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D0B0329E-65A7-4BB9-9655-28953A0510BE}"/>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9140</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F5DB3F64-56AD-4604-9EF3-9CB6C34E9DA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A47DF174-71FE-4CB7-A9AF-9730FB7E2CB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F0D41E6C-38F0-4149-A834-DE595ACEA37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A4B7E33D-C9CA-49B9-BD9F-59E8C08630F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106FCE83-1777-4E45-B564-69310BFB710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26495D43-9F99-4C44-8328-A6DC5CBB6D2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2366BE39-8CDC-4118-BE18-AB77368A690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A0F05CE0-6529-4292-9DE7-4BEDAF9A588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2625C634-4F4A-4252-A387-C5DEB058395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1833E1AF-40DC-4EF4-8B38-F79A1DFBAD3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241D5CC-8580-4035-BA07-FBD300AC3AF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692E0225-218C-4F2B-A946-AE0C7D6658F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4ACC5A8B-C84F-4BF1-A054-D27B1860AB3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77279C35-7D0F-40CA-8F06-BCAD2BBDDDE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F17B2A44-6C1E-4B90-AD34-625380B8B68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14EDE301-D9B9-4CE8-870A-A94A2361BAB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EE444BCF-DA44-4D1F-8C3C-D63BD11F0C3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28</xdr:row>
      <xdr:rowOff>0</xdr:rowOff>
    </xdr:from>
    <xdr:to>
      <xdr:col>15</xdr:col>
      <xdr:colOff>304800</xdr:colOff>
      <xdr:row>33</xdr:row>
      <xdr:rowOff>161925</xdr:rowOff>
    </xdr:to>
    <xdr:pic>
      <xdr:nvPicPr>
        <xdr:cNvPr id="22" name="Picture 21">
          <a:extLst>
            <a:ext uri="{FF2B5EF4-FFF2-40B4-BE49-F238E27FC236}">
              <a16:creationId xmlns:a16="http://schemas.microsoft.com/office/drawing/2014/main" id="{86FCA16F-9158-4E9E-AE0F-758BDBEC4AC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192000" y="6467475"/>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0</xdr:rowOff>
    </xdr:from>
    <xdr:to>
      <xdr:col>17</xdr:col>
      <xdr:colOff>394608</xdr:colOff>
      <xdr:row>53</xdr:row>
      <xdr:rowOff>183460</xdr:rowOff>
    </xdr:to>
    <xdr:pic>
      <xdr:nvPicPr>
        <xdr:cNvPr id="23" name="Picture 22">
          <a:extLst>
            <a:ext uri="{FF2B5EF4-FFF2-40B4-BE49-F238E27FC236}">
              <a16:creationId xmlns:a16="http://schemas.microsoft.com/office/drawing/2014/main" id="{66BAD6F5-2778-4AC9-B3F9-1E532309603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516100" y="10477500"/>
          <a:ext cx="5042808" cy="1183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58</xdr:row>
      <xdr:rowOff>0</xdr:rowOff>
    </xdr:from>
    <xdr:to>
      <xdr:col>53</xdr:col>
      <xdr:colOff>238125</xdr:colOff>
      <xdr:row>66</xdr:row>
      <xdr:rowOff>9525</xdr:rowOff>
    </xdr:to>
    <xdr:pic>
      <xdr:nvPicPr>
        <xdr:cNvPr id="28" name="Picture 27">
          <a:extLst>
            <a:ext uri="{FF2B5EF4-FFF2-40B4-BE49-F238E27FC236}">
              <a16:creationId xmlns:a16="http://schemas.microsoft.com/office/drawing/2014/main" id="{0ED80E42-63B5-443B-B04B-FAC5DE144C1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1946850" y="12458700"/>
          <a:ext cx="2963227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42</xdr:row>
      <xdr:rowOff>0</xdr:rowOff>
    </xdr:from>
    <xdr:to>
      <xdr:col>17</xdr:col>
      <xdr:colOff>134129</xdr:colOff>
      <xdr:row>44</xdr:row>
      <xdr:rowOff>3420</xdr:rowOff>
    </xdr:to>
    <xdr:pic>
      <xdr:nvPicPr>
        <xdr:cNvPr id="27" name="Picture 26">
          <a:extLst>
            <a:ext uri="{FF2B5EF4-FFF2-40B4-BE49-F238E27FC236}">
              <a16:creationId xmlns:a16="http://schemas.microsoft.com/office/drawing/2014/main" id="{F9A6CC01-757A-461D-A1EF-3166DA84F718}"/>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887265" y="9345706"/>
          <a:ext cx="2464952" cy="40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1019001</xdr:colOff>
      <xdr:row>69</xdr:row>
      <xdr:rowOff>0</xdr:rowOff>
    </xdr:from>
    <xdr:to>
      <xdr:col>83</xdr:col>
      <xdr:colOff>783530</xdr:colOff>
      <xdr:row>179</xdr:row>
      <xdr:rowOff>136072</xdr:rowOff>
    </xdr:to>
    <xdr:pic>
      <xdr:nvPicPr>
        <xdr:cNvPr id="21" name="Picture 20">
          <a:extLst>
            <a:ext uri="{FF2B5EF4-FFF2-40B4-BE49-F238E27FC236}">
              <a16:creationId xmlns:a16="http://schemas.microsoft.com/office/drawing/2014/main" id="{EF47CBD2-E6A1-4261-8105-699ED6C5CEFC}"/>
            </a:ext>
          </a:extLst>
        </xdr:cNvPr>
        <xdr:cNvPicPr>
          <a:picLocks noChangeAspect="1"/>
        </xdr:cNvPicPr>
      </xdr:nvPicPr>
      <xdr:blipFill>
        <a:blip xmlns:r="http://schemas.openxmlformats.org/officeDocument/2006/relationships" r:embed="rId24"/>
        <a:stretch>
          <a:fillRect/>
        </a:stretch>
      </xdr:blipFill>
      <xdr:spPr>
        <a:xfrm>
          <a:off x="49378787" y="14763750"/>
          <a:ext cx="47185422" cy="22642286"/>
        </a:xfrm>
        <a:prstGeom prst="rect">
          <a:avLst/>
        </a:prstGeom>
      </xdr:spPr>
    </xdr:pic>
    <xdr:clientData/>
  </xdr:twoCellAnchor>
  <xdr:twoCellAnchor editAs="oneCell">
    <xdr:from>
      <xdr:col>52</xdr:col>
      <xdr:colOff>0</xdr:colOff>
      <xdr:row>183</xdr:row>
      <xdr:rowOff>0</xdr:rowOff>
    </xdr:from>
    <xdr:to>
      <xdr:col>101</xdr:col>
      <xdr:colOff>751965</xdr:colOff>
      <xdr:row>191</xdr:row>
      <xdr:rowOff>7652</xdr:rowOff>
    </xdr:to>
    <xdr:pic>
      <xdr:nvPicPr>
        <xdr:cNvPr id="24" name="Picture 23">
          <a:extLst>
            <a:ext uri="{FF2B5EF4-FFF2-40B4-BE49-F238E27FC236}">
              <a16:creationId xmlns:a16="http://schemas.microsoft.com/office/drawing/2014/main" id="{8B35E8ED-303A-4B76-9D4F-57AD5B030523}"/>
            </a:ext>
          </a:extLst>
        </xdr:cNvPr>
        <xdr:cNvPicPr>
          <a:picLocks noChangeAspect="1"/>
        </xdr:cNvPicPr>
      </xdr:nvPicPr>
      <xdr:blipFill>
        <a:blip xmlns:r="http://schemas.openxmlformats.org/officeDocument/2006/relationships" r:embed="rId25"/>
        <a:stretch>
          <a:fillRect/>
        </a:stretch>
      </xdr:blipFill>
      <xdr:spPr>
        <a:xfrm>
          <a:off x="60343676" y="37763824"/>
          <a:ext cx="57857142" cy="1542857"/>
        </a:xfrm>
        <a:prstGeom prst="rect">
          <a:avLst/>
        </a:prstGeom>
      </xdr:spPr>
    </xdr:pic>
    <xdr:clientData/>
  </xdr:twoCellAnchor>
  <xdr:twoCellAnchor editAs="oneCell">
    <xdr:from>
      <xdr:col>22</xdr:col>
      <xdr:colOff>0</xdr:colOff>
      <xdr:row>194</xdr:row>
      <xdr:rowOff>0</xdr:rowOff>
    </xdr:from>
    <xdr:to>
      <xdr:col>42</xdr:col>
      <xdr:colOff>174635</xdr:colOff>
      <xdr:row>206</xdr:row>
      <xdr:rowOff>199145</xdr:rowOff>
    </xdr:to>
    <xdr:pic>
      <xdr:nvPicPr>
        <xdr:cNvPr id="26" name="Picture 25">
          <a:extLst>
            <a:ext uri="{FF2B5EF4-FFF2-40B4-BE49-F238E27FC236}">
              <a16:creationId xmlns:a16="http://schemas.microsoft.com/office/drawing/2014/main" id="{ABABE86F-395D-4DAD-83E6-6A7E9BC5DEE6}"/>
            </a:ext>
          </a:extLst>
        </xdr:cNvPr>
        <xdr:cNvPicPr>
          <a:picLocks noChangeAspect="1"/>
        </xdr:cNvPicPr>
      </xdr:nvPicPr>
      <xdr:blipFill>
        <a:blip xmlns:r="http://schemas.openxmlformats.org/officeDocument/2006/relationships" r:embed="rId26"/>
        <a:stretch>
          <a:fillRect/>
        </a:stretch>
      </xdr:blipFill>
      <xdr:spPr>
        <a:xfrm>
          <a:off x="25045147" y="39881735"/>
          <a:ext cx="23819047" cy="2552381"/>
        </a:xfrm>
        <a:prstGeom prst="rect">
          <a:avLst/>
        </a:prstGeom>
      </xdr:spPr>
    </xdr:pic>
    <xdr:clientData/>
  </xdr:twoCellAnchor>
  <xdr:twoCellAnchor editAs="oneCell">
    <xdr:from>
      <xdr:col>0</xdr:col>
      <xdr:colOff>0</xdr:colOff>
      <xdr:row>226</xdr:row>
      <xdr:rowOff>134470</xdr:rowOff>
    </xdr:from>
    <xdr:to>
      <xdr:col>56</xdr:col>
      <xdr:colOff>985151</xdr:colOff>
      <xdr:row>244</xdr:row>
      <xdr:rowOff>48327</xdr:rowOff>
    </xdr:to>
    <xdr:pic>
      <xdr:nvPicPr>
        <xdr:cNvPr id="29" name="Picture 28">
          <a:extLst>
            <a:ext uri="{FF2B5EF4-FFF2-40B4-BE49-F238E27FC236}">
              <a16:creationId xmlns:a16="http://schemas.microsoft.com/office/drawing/2014/main" id="{B4F1F45E-FD65-47A4-A1F1-414B56255493}"/>
            </a:ext>
          </a:extLst>
        </xdr:cNvPr>
        <xdr:cNvPicPr>
          <a:picLocks noChangeAspect="1"/>
        </xdr:cNvPicPr>
      </xdr:nvPicPr>
      <xdr:blipFill>
        <a:blip xmlns:r="http://schemas.openxmlformats.org/officeDocument/2006/relationships" r:embed="rId27"/>
        <a:stretch>
          <a:fillRect/>
        </a:stretch>
      </xdr:blipFill>
      <xdr:spPr>
        <a:xfrm>
          <a:off x="0" y="46672499"/>
          <a:ext cx="65990475" cy="3342857"/>
        </a:xfrm>
        <a:prstGeom prst="rect">
          <a:avLst/>
        </a:prstGeom>
      </xdr:spPr>
    </xdr:pic>
    <xdr:clientData/>
  </xdr:twoCellAnchor>
  <xdr:twoCellAnchor editAs="oneCell">
    <xdr:from>
      <xdr:col>0</xdr:col>
      <xdr:colOff>0</xdr:colOff>
      <xdr:row>262</xdr:row>
      <xdr:rowOff>95250</xdr:rowOff>
    </xdr:from>
    <xdr:to>
      <xdr:col>50</xdr:col>
      <xdr:colOff>244499</xdr:colOff>
      <xdr:row>278</xdr:row>
      <xdr:rowOff>152012</xdr:rowOff>
    </xdr:to>
    <xdr:pic>
      <xdr:nvPicPr>
        <xdr:cNvPr id="20" name="Picture 19">
          <a:extLst>
            <a:ext uri="{FF2B5EF4-FFF2-40B4-BE49-F238E27FC236}">
              <a16:creationId xmlns:a16="http://schemas.microsoft.com/office/drawing/2014/main" id="{EF0D4569-F43E-4FA8-8674-32B9BFBA4BDB}"/>
            </a:ext>
          </a:extLst>
        </xdr:cNvPr>
        <xdr:cNvPicPr>
          <a:picLocks noChangeAspect="1"/>
        </xdr:cNvPicPr>
      </xdr:nvPicPr>
      <xdr:blipFill>
        <a:blip xmlns:r="http://schemas.openxmlformats.org/officeDocument/2006/relationships" r:embed="rId28"/>
        <a:stretch>
          <a:fillRect/>
        </a:stretch>
      </xdr:blipFill>
      <xdr:spPr>
        <a:xfrm>
          <a:off x="0" y="54061179"/>
          <a:ext cx="57857142" cy="31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B995DF26-52F3-49C7-BCC9-AC95F22F8C6E}"/>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9141</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6AD406-EF8F-468F-9BF0-6C6F9A183CF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FAEADA1D-A0E5-4958-90C6-58F0D70BDF0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6237EC8-EE9C-4F56-94A1-4F356B655C0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EAFDE519-8ACF-4A26-B7C6-5F4E652C840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6354DA0F-A429-4492-A9D2-D0E79C71497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0CF5F6ED-5AC5-487E-B440-1D5E81FC076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1D59BE33-5CED-4C5F-B7F8-4DBEC72C05F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8D221741-651F-46AF-A6EA-72932500C3D5}"/>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0B3CCDEC-9D6A-40AD-BBC2-DADF0805F21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8989E97F-9A44-4AB9-8293-96B46B6A55A2}"/>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13BFDBAE-0D8A-4D5D-815E-520788E0669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6C5E6AE7-C89A-4F0D-AAFB-78473E7C26D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2B11CAD0-337D-45E0-96F4-768D154D934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573C47C0-C1ED-4416-8535-7A5CA241354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3702B390-A081-4A76-A9C8-7559A1E73A2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A10B71D3-EE0E-44B0-889B-6182F1A80AA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E00C0442-E93C-4682-848B-B12524C513F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28</xdr:row>
      <xdr:rowOff>0</xdr:rowOff>
    </xdr:from>
    <xdr:to>
      <xdr:col>15</xdr:col>
      <xdr:colOff>304799</xdr:colOff>
      <xdr:row>33</xdr:row>
      <xdr:rowOff>161925</xdr:rowOff>
    </xdr:to>
    <xdr:pic>
      <xdr:nvPicPr>
        <xdr:cNvPr id="20" name="Picture 19">
          <a:extLst>
            <a:ext uri="{FF2B5EF4-FFF2-40B4-BE49-F238E27FC236}">
              <a16:creationId xmlns:a16="http://schemas.microsoft.com/office/drawing/2014/main" id="{C67CCA4A-1B5D-4C14-88EA-B19D47A91AD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620500" y="6343650"/>
          <a:ext cx="4952999"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0</xdr:rowOff>
    </xdr:from>
    <xdr:to>
      <xdr:col>17</xdr:col>
      <xdr:colOff>304801</xdr:colOff>
      <xdr:row>53</xdr:row>
      <xdr:rowOff>161925</xdr:rowOff>
    </xdr:to>
    <xdr:pic>
      <xdr:nvPicPr>
        <xdr:cNvPr id="21" name="Picture 20">
          <a:extLst>
            <a:ext uri="{FF2B5EF4-FFF2-40B4-BE49-F238E27FC236}">
              <a16:creationId xmlns:a16="http://schemas.microsoft.com/office/drawing/2014/main" id="{F7954908-7C42-48C4-8C5E-4F8C0CAB78F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944600" y="10353675"/>
          <a:ext cx="4953001"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11206</xdr:colOff>
      <xdr:row>58</xdr:row>
      <xdr:rowOff>67235</xdr:rowOff>
    </xdr:from>
    <xdr:to>
      <xdr:col>42</xdr:col>
      <xdr:colOff>20731</xdr:colOff>
      <xdr:row>66</xdr:row>
      <xdr:rowOff>10085</xdr:rowOff>
    </xdr:to>
    <xdr:pic>
      <xdr:nvPicPr>
        <xdr:cNvPr id="27" name="Picture 26">
          <a:extLst>
            <a:ext uri="{FF2B5EF4-FFF2-40B4-BE49-F238E27FC236}">
              <a16:creationId xmlns:a16="http://schemas.microsoft.com/office/drawing/2014/main" id="{B62CEC62-8EA6-49AD-B53A-4CC548DE0BE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4484853" y="12494559"/>
          <a:ext cx="23541878" cy="1489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11206</xdr:colOff>
      <xdr:row>42</xdr:row>
      <xdr:rowOff>33617</xdr:rowOff>
    </xdr:from>
    <xdr:to>
      <xdr:col>17</xdr:col>
      <xdr:colOff>20731</xdr:colOff>
      <xdr:row>44</xdr:row>
      <xdr:rowOff>43142</xdr:rowOff>
    </xdr:to>
    <xdr:pic>
      <xdr:nvPicPr>
        <xdr:cNvPr id="28" name="Picture 27">
          <a:extLst>
            <a:ext uri="{FF2B5EF4-FFF2-40B4-BE49-F238E27FC236}">
              <a16:creationId xmlns:a16="http://schemas.microsoft.com/office/drawing/2014/main" id="{FFF08B7D-2512-4454-86F6-56150F5A1F9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326971" y="9256058"/>
          <a:ext cx="2340348" cy="412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0</xdr:colOff>
      <xdr:row>69</xdr:row>
      <xdr:rowOff>0</xdr:rowOff>
    </xdr:from>
    <xdr:to>
      <xdr:col>67</xdr:col>
      <xdr:colOff>125871</xdr:colOff>
      <xdr:row>179</xdr:row>
      <xdr:rowOff>70040</xdr:rowOff>
    </xdr:to>
    <xdr:pic>
      <xdr:nvPicPr>
        <xdr:cNvPr id="23" name="Picture 22">
          <a:extLst>
            <a:ext uri="{FF2B5EF4-FFF2-40B4-BE49-F238E27FC236}">
              <a16:creationId xmlns:a16="http://schemas.microsoft.com/office/drawing/2014/main" id="{39968E18-996E-4976-A578-673A5966870A}"/>
            </a:ext>
          </a:extLst>
        </xdr:cNvPr>
        <xdr:cNvPicPr>
          <a:picLocks noChangeAspect="1"/>
        </xdr:cNvPicPr>
      </xdr:nvPicPr>
      <xdr:blipFill>
        <a:blip xmlns:r="http://schemas.openxmlformats.org/officeDocument/2006/relationships" r:embed="rId24"/>
        <a:stretch>
          <a:fillRect/>
        </a:stretch>
      </xdr:blipFill>
      <xdr:spPr>
        <a:xfrm>
          <a:off x="39848118" y="14556441"/>
          <a:ext cx="37419047" cy="22380952"/>
        </a:xfrm>
        <a:prstGeom prst="rect">
          <a:avLst/>
        </a:prstGeom>
      </xdr:spPr>
    </xdr:pic>
    <xdr:clientData/>
  </xdr:twoCellAnchor>
  <xdr:twoCellAnchor editAs="oneCell">
    <xdr:from>
      <xdr:col>40</xdr:col>
      <xdr:colOff>0</xdr:colOff>
      <xdr:row>183</xdr:row>
      <xdr:rowOff>0</xdr:rowOff>
    </xdr:from>
    <xdr:to>
      <xdr:col>77</xdr:col>
      <xdr:colOff>108335</xdr:colOff>
      <xdr:row>191</xdr:row>
      <xdr:rowOff>7651</xdr:rowOff>
    </xdr:to>
    <xdr:pic>
      <xdr:nvPicPr>
        <xdr:cNvPr id="24" name="Picture 23">
          <a:extLst>
            <a:ext uri="{FF2B5EF4-FFF2-40B4-BE49-F238E27FC236}">
              <a16:creationId xmlns:a16="http://schemas.microsoft.com/office/drawing/2014/main" id="{4D83CBEE-3B29-49BB-871E-78DB62D6B07B}"/>
            </a:ext>
          </a:extLst>
        </xdr:cNvPr>
        <xdr:cNvPicPr>
          <a:picLocks noChangeAspect="1"/>
        </xdr:cNvPicPr>
      </xdr:nvPicPr>
      <xdr:blipFill>
        <a:blip xmlns:r="http://schemas.openxmlformats.org/officeDocument/2006/relationships" r:embed="rId25"/>
        <a:stretch>
          <a:fillRect/>
        </a:stretch>
      </xdr:blipFill>
      <xdr:spPr>
        <a:xfrm>
          <a:off x="45675176" y="37640559"/>
          <a:ext cx="43228571" cy="1542857"/>
        </a:xfrm>
        <a:prstGeom prst="rect">
          <a:avLst/>
        </a:prstGeom>
      </xdr:spPr>
    </xdr:pic>
    <xdr:clientData/>
  </xdr:twoCellAnchor>
  <xdr:twoCellAnchor editAs="oneCell">
    <xdr:from>
      <xdr:col>18</xdr:col>
      <xdr:colOff>0</xdr:colOff>
      <xdr:row>194</xdr:row>
      <xdr:rowOff>0</xdr:rowOff>
    </xdr:from>
    <xdr:to>
      <xdr:col>33</xdr:col>
      <xdr:colOff>1118824</xdr:colOff>
      <xdr:row>207</xdr:row>
      <xdr:rowOff>1127</xdr:rowOff>
    </xdr:to>
    <xdr:pic>
      <xdr:nvPicPr>
        <xdr:cNvPr id="25" name="Picture 24">
          <a:extLst>
            <a:ext uri="{FF2B5EF4-FFF2-40B4-BE49-F238E27FC236}">
              <a16:creationId xmlns:a16="http://schemas.microsoft.com/office/drawing/2014/main" id="{009EF02D-084C-4573-86B6-4210F0E7CC69}"/>
            </a:ext>
          </a:extLst>
        </xdr:cNvPr>
        <xdr:cNvPicPr>
          <a:picLocks noChangeAspect="1"/>
        </xdr:cNvPicPr>
      </xdr:nvPicPr>
      <xdr:blipFill>
        <a:blip xmlns:r="http://schemas.openxmlformats.org/officeDocument/2006/relationships" r:embed="rId26"/>
        <a:stretch>
          <a:fillRect/>
        </a:stretch>
      </xdr:blipFill>
      <xdr:spPr>
        <a:xfrm>
          <a:off x="19812000" y="39758471"/>
          <a:ext cx="18600000" cy="3152381"/>
        </a:xfrm>
        <a:prstGeom prst="rect">
          <a:avLst/>
        </a:prstGeom>
      </xdr:spPr>
    </xdr:pic>
    <xdr:clientData/>
  </xdr:twoCellAnchor>
  <xdr:twoCellAnchor editAs="oneCell">
    <xdr:from>
      <xdr:col>0</xdr:col>
      <xdr:colOff>0</xdr:colOff>
      <xdr:row>226</xdr:row>
      <xdr:rowOff>134470</xdr:rowOff>
    </xdr:from>
    <xdr:to>
      <xdr:col>42</xdr:col>
      <xdr:colOff>1032095</xdr:colOff>
      <xdr:row>244</xdr:row>
      <xdr:rowOff>48327</xdr:rowOff>
    </xdr:to>
    <xdr:pic>
      <xdr:nvPicPr>
        <xdr:cNvPr id="26" name="Picture 25">
          <a:extLst>
            <a:ext uri="{FF2B5EF4-FFF2-40B4-BE49-F238E27FC236}">
              <a16:creationId xmlns:a16="http://schemas.microsoft.com/office/drawing/2014/main" id="{B04B6E32-A941-4248-B992-47916AC3230A}"/>
            </a:ext>
          </a:extLst>
        </xdr:cNvPr>
        <xdr:cNvPicPr>
          <a:picLocks noChangeAspect="1"/>
        </xdr:cNvPicPr>
      </xdr:nvPicPr>
      <xdr:blipFill>
        <a:blip xmlns:r="http://schemas.openxmlformats.org/officeDocument/2006/relationships" r:embed="rId27"/>
        <a:stretch>
          <a:fillRect/>
        </a:stretch>
      </xdr:blipFill>
      <xdr:spPr>
        <a:xfrm>
          <a:off x="0" y="47154352"/>
          <a:ext cx="49038095" cy="3342857"/>
        </a:xfrm>
        <a:prstGeom prst="rect">
          <a:avLst/>
        </a:prstGeom>
      </xdr:spPr>
    </xdr:pic>
    <xdr:clientData/>
  </xdr:twoCellAnchor>
  <xdr:twoCellAnchor editAs="oneCell">
    <xdr:from>
      <xdr:col>0</xdr:col>
      <xdr:colOff>0</xdr:colOff>
      <xdr:row>263</xdr:row>
      <xdr:rowOff>122464</xdr:rowOff>
    </xdr:from>
    <xdr:to>
      <xdr:col>36</xdr:col>
      <xdr:colOff>192190</xdr:colOff>
      <xdr:row>279</xdr:row>
      <xdr:rowOff>179226</xdr:rowOff>
    </xdr:to>
    <xdr:pic>
      <xdr:nvPicPr>
        <xdr:cNvPr id="29" name="Picture 28">
          <a:extLst>
            <a:ext uri="{FF2B5EF4-FFF2-40B4-BE49-F238E27FC236}">
              <a16:creationId xmlns:a16="http://schemas.microsoft.com/office/drawing/2014/main" id="{5A218D30-BE78-42FC-9FED-89B7A3D8ABE8}"/>
            </a:ext>
          </a:extLst>
        </xdr:cNvPr>
        <xdr:cNvPicPr>
          <a:picLocks noChangeAspect="1"/>
        </xdr:cNvPicPr>
      </xdr:nvPicPr>
      <xdr:blipFill>
        <a:blip xmlns:r="http://schemas.openxmlformats.org/officeDocument/2006/relationships" r:embed="rId28"/>
        <a:stretch>
          <a:fillRect/>
        </a:stretch>
      </xdr:blipFill>
      <xdr:spPr>
        <a:xfrm>
          <a:off x="0" y="54727928"/>
          <a:ext cx="40904761" cy="31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850994</xdr:colOff>
      <xdr:row>54</xdr:row>
      <xdr:rowOff>0</xdr:rowOff>
    </xdr:from>
    <xdr:to>
      <xdr:col>3</xdr:col>
      <xdr:colOff>854529</xdr:colOff>
      <xdr:row>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7852B109-0633-429E-A4A2-4241D7EB0D49}"/>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10</xdr:col>
      <xdr:colOff>1445216</xdr:colOff>
      <xdr:row>49</xdr:row>
      <xdr:rowOff>133958</xdr:rowOff>
    </xdr:from>
    <xdr:to>
      <xdr:col>11</xdr:col>
      <xdr:colOff>9141</xdr:colOff>
      <xdr:row>49</xdr:row>
      <xdr:rowOff>133958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9AFFFCA3-48D8-4938-A2F4-8F048C189B7B}"/>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146E4F67-9C74-41C3-B9BE-CFC6092D214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9E1561BC-C7D2-46D1-BD68-59C8EDEAE93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30CE261C-6067-4E9E-BCE4-C34DAADBCB5A}"/>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70FD8605-32CE-482A-930A-0CAE523EF111}"/>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50</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6746F804-9096-4F66-81DA-DF98D6B47824}"/>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51</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EEE99576-F9E1-4E7A-834D-D2F00D87DEFF}"/>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52</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BCE80F6D-B82C-4FF0-9B93-6117365A0147}"/>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7</xdr:col>
      <xdr:colOff>1445216</xdr:colOff>
      <xdr:row>53</xdr:row>
      <xdr:rowOff>133958</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4ECC5043-76C2-49D7-8898-01ABF084F8B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92CD309F-F836-496F-B871-F91152E031D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C785B9C8-74C4-4FEF-9707-CC84AEF7415E}"/>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33BF1B3C-B1AE-400E-9F33-AF1CB4387433}"/>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5802"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0376DE41-51EA-45B4-9BF0-7CFDB7383A1C}"/>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50</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9430A9D6-954D-4E5C-AF1B-4566F0C8EC59}"/>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51</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1373CC2B-3349-43B9-A6A7-5BFF80876E2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52</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AB8D4AC6-FBAB-480E-AE6E-33A26FEFB968}"/>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oneCellAnchor>
    <xdr:from>
      <xdr:col>10</xdr:col>
      <xdr:colOff>1445216</xdr:colOff>
      <xdr:row>53</xdr:row>
      <xdr:rowOff>133958</xdr:rowOff>
    </xdr:from>
    <xdr:ext cx="16687"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BB2885A2-F21E-4A95-B079-4786BF8AE8D0}"/>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oneCellAnchor>
  <xdr:twoCellAnchor editAs="oneCell">
    <xdr:from>
      <xdr:col>11</xdr:col>
      <xdr:colOff>0</xdr:colOff>
      <xdr:row>28</xdr:row>
      <xdr:rowOff>0</xdr:rowOff>
    </xdr:from>
    <xdr:to>
      <xdr:col>15</xdr:col>
      <xdr:colOff>304800</xdr:colOff>
      <xdr:row>33</xdr:row>
      <xdr:rowOff>161925</xdr:rowOff>
    </xdr:to>
    <xdr:pic>
      <xdr:nvPicPr>
        <xdr:cNvPr id="20" name="Picture 19">
          <a:extLst>
            <a:ext uri="{FF2B5EF4-FFF2-40B4-BE49-F238E27FC236}">
              <a16:creationId xmlns:a16="http://schemas.microsoft.com/office/drawing/2014/main" id="{72E344E1-683E-4687-9835-44833CD293B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53850" y="6362700"/>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48</xdr:row>
      <xdr:rowOff>33617</xdr:rowOff>
    </xdr:from>
    <xdr:to>
      <xdr:col>17</xdr:col>
      <xdr:colOff>304800</xdr:colOff>
      <xdr:row>53</xdr:row>
      <xdr:rowOff>195542</xdr:rowOff>
    </xdr:to>
    <xdr:pic>
      <xdr:nvPicPr>
        <xdr:cNvPr id="21" name="Picture 20">
          <a:extLst>
            <a:ext uri="{FF2B5EF4-FFF2-40B4-BE49-F238E27FC236}">
              <a16:creationId xmlns:a16="http://schemas.microsoft.com/office/drawing/2014/main" id="{A2545395-4813-486E-9678-30240FD3D7E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077950" y="10406342"/>
          <a:ext cx="495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58</xdr:row>
      <xdr:rowOff>11206</xdr:rowOff>
    </xdr:from>
    <xdr:to>
      <xdr:col>41</xdr:col>
      <xdr:colOff>142875</xdr:colOff>
      <xdr:row>66</xdr:row>
      <xdr:rowOff>20731</xdr:rowOff>
    </xdr:to>
    <xdr:pic>
      <xdr:nvPicPr>
        <xdr:cNvPr id="27" name="Picture 26">
          <a:extLst>
            <a:ext uri="{FF2B5EF4-FFF2-40B4-BE49-F238E27FC236}">
              <a16:creationId xmlns:a16="http://schemas.microsoft.com/office/drawing/2014/main" id="{3C393833-62B5-48DE-AB65-E92B5CABE67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608118" y="12449735"/>
          <a:ext cx="22285698" cy="1555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42</xdr:row>
      <xdr:rowOff>0</xdr:rowOff>
    </xdr:from>
    <xdr:to>
      <xdr:col>17</xdr:col>
      <xdr:colOff>161925</xdr:colOff>
      <xdr:row>43</xdr:row>
      <xdr:rowOff>190500</xdr:rowOff>
    </xdr:to>
    <xdr:pic>
      <xdr:nvPicPr>
        <xdr:cNvPr id="29" name="Picture 28">
          <a:extLst>
            <a:ext uri="{FF2B5EF4-FFF2-40B4-BE49-F238E27FC236}">
              <a16:creationId xmlns:a16="http://schemas.microsoft.com/office/drawing/2014/main" id="{DCBDAAF9-F505-43C5-86A9-6D2B5C871A08}"/>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402050" y="9172575"/>
          <a:ext cx="24860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14893</xdr:colOff>
      <xdr:row>70</xdr:row>
      <xdr:rowOff>40822</xdr:rowOff>
    </xdr:from>
    <xdr:to>
      <xdr:col>67</xdr:col>
      <xdr:colOff>897488</xdr:colOff>
      <xdr:row>180</xdr:row>
      <xdr:rowOff>68037</xdr:rowOff>
    </xdr:to>
    <xdr:pic>
      <xdr:nvPicPr>
        <xdr:cNvPr id="24" name="Picture 23">
          <a:extLst>
            <a:ext uri="{FF2B5EF4-FFF2-40B4-BE49-F238E27FC236}">
              <a16:creationId xmlns:a16="http://schemas.microsoft.com/office/drawing/2014/main" id="{F9AD165E-27FF-4A83-99DF-906F996E60E2}"/>
            </a:ext>
          </a:extLst>
        </xdr:cNvPr>
        <xdr:cNvPicPr>
          <a:picLocks noChangeAspect="1"/>
        </xdr:cNvPicPr>
      </xdr:nvPicPr>
      <xdr:blipFill>
        <a:blip xmlns:r="http://schemas.openxmlformats.org/officeDocument/2006/relationships" r:embed="rId24"/>
        <a:stretch>
          <a:fillRect/>
        </a:stretch>
      </xdr:blipFill>
      <xdr:spPr>
        <a:xfrm>
          <a:off x="39475607" y="14913429"/>
          <a:ext cx="37894024" cy="22519822"/>
        </a:xfrm>
        <a:prstGeom prst="rect">
          <a:avLst/>
        </a:prstGeom>
      </xdr:spPr>
    </xdr:pic>
    <xdr:clientData/>
  </xdr:twoCellAnchor>
  <xdr:twoCellAnchor editAs="oneCell">
    <xdr:from>
      <xdr:col>40</xdr:col>
      <xdr:colOff>0</xdr:colOff>
      <xdr:row>183</xdr:row>
      <xdr:rowOff>0</xdr:rowOff>
    </xdr:from>
    <xdr:to>
      <xdr:col>77</xdr:col>
      <xdr:colOff>338869</xdr:colOff>
      <xdr:row>191</xdr:row>
      <xdr:rowOff>5249</xdr:rowOff>
    </xdr:to>
    <xdr:pic>
      <xdr:nvPicPr>
        <xdr:cNvPr id="25" name="Picture 24">
          <a:extLst>
            <a:ext uri="{FF2B5EF4-FFF2-40B4-BE49-F238E27FC236}">
              <a16:creationId xmlns:a16="http://schemas.microsoft.com/office/drawing/2014/main" id="{C72DBA9B-2D5D-4874-B9F7-81154C974C12}"/>
            </a:ext>
          </a:extLst>
        </xdr:cNvPr>
        <xdr:cNvPicPr>
          <a:picLocks noChangeAspect="1"/>
        </xdr:cNvPicPr>
      </xdr:nvPicPr>
      <xdr:blipFill>
        <a:blip xmlns:r="http://schemas.openxmlformats.org/officeDocument/2006/relationships" r:embed="rId25"/>
        <a:stretch>
          <a:fillRect/>
        </a:stretch>
      </xdr:blipFill>
      <xdr:spPr>
        <a:xfrm>
          <a:off x="45243750" y="37950321"/>
          <a:ext cx="43133333" cy="1542857"/>
        </a:xfrm>
        <a:prstGeom prst="rect">
          <a:avLst/>
        </a:prstGeom>
      </xdr:spPr>
    </xdr:pic>
    <xdr:clientData/>
  </xdr:twoCellAnchor>
  <xdr:twoCellAnchor editAs="oneCell">
    <xdr:from>
      <xdr:col>18</xdr:col>
      <xdr:colOff>0</xdr:colOff>
      <xdr:row>194</xdr:row>
      <xdr:rowOff>0</xdr:rowOff>
    </xdr:from>
    <xdr:to>
      <xdr:col>34</xdr:col>
      <xdr:colOff>142875</xdr:colOff>
      <xdr:row>207</xdr:row>
      <xdr:rowOff>9525</xdr:rowOff>
    </xdr:to>
    <xdr:pic>
      <xdr:nvPicPr>
        <xdr:cNvPr id="31" name="Picture 30">
          <a:extLst>
            <a:ext uri="{FF2B5EF4-FFF2-40B4-BE49-F238E27FC236}">
              <a16:creationId xmlns:a16="http://schemas.microsoft.com/office/drawing/2014/main" id="{BF956267-C042-4863-909B-29835280579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888200" y="39547800"/>
          <a:ext cx="1873567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68036</xdr:rowOff>
    </xdr:from>
    <xdr:to>
      <xdr:col>36</xdr:col>
      <xdr:colOff>192202</xdr:colOff>
      <xdr:row>279</xdr:row>
      <xdr:rowOff>124798</xdr:rowOff>
    </xdr:to>
    <xdr:pic>
      <xdr:nvPicPr>
        <xdr:cNvPr id="26" name="Picture 25">
          <a:extLst>
            <a:ext uri="{FF2B5EF4-FFF2-40B4-BE49-F238E27FC236}">
              <a16:creationId xmlns:a16="http://schemas.microsoft.com/office/drawing/2014/main" id="{6A603A4E-F2C1-4EDB-B535-94C8E16917A8}"/>
            </a:ext>
          </a:extLst>
        </xdr:cNvPr>
        <xdr:cNvPicPr>
          <a:picLocks noChangeAspect="1"/>
        </xdr:cNvPicPr>
      </xdr:nvPicPr>
      <xdr:blipFill>
        <a:blip xmlns:r="http://schemas.openxmlformats.org/officeDocument/2006/relationships" r:embed="rId27"/>
        <a:stretch>
          <a:fillRect/>
        </a:stretch>
      </xdr:blipFill>
      <xdr:spPr>
        <a:xfrm>
          <a:off x="0" y="54700715"/>
          <a:ext cx="40809523" cy="3104762"/>
        </a:xfrm>
        <a:prstGeom prst="rect">
          <a:avLst/>
        </a:prstGeom>
      </xdr:spPr>
    </xdr:pic>
    <xdr:clientData/>
  </xdr:twoCellAnchor>
  <xdr:twoCellAnchor editAs="oneCell">
    <xdr:from>
      <xdr:col>0</xdr:col>
      <xdr:colOff>0</xdr:colOff>
      <xdr:row>226</xdr:row>
      <xdr:rowOff>0</xdr:rowOff>
    </xdr:from>
    <xdr:to>
      <xdr:col>43</xdr:col>
      <xdr:colOff>229286</xdr:colOff>
      <xdr:row>243</xdr:row>
      <xdr:rowOff>104357</xdr:rowOff>
    </xdr:to>
    <xdr:pic>
      <xdr:nvPicPr>
        <xdr:cNvPr id="22" name="Picture 21">
          <a:extLst>
            <a:ext uri="{FF2B5EF4-FFF2-40B4-BE49-F238E27FC236}">
              <a16:creationId xmlns:a16="http://schemas.microsoft.com/office/drawing/2014/main" id="{2C245F52-BA5D-4DAD-AB21-8D69BB023CE5}"/>
            </a:ext>
          </a:extLst>
        </xdr:cNvPr>
        <xdr:cNvPicPr>
          <a:picLocks noChangeAspect="1"/>
        </xdr:cNvPicPr>
      </xdr:nvPicPr>
      <xdr:blipFill>
        <a:blip xmlns:r="http://schemas.openxmlformats.org/officeDocument/2006/relationships" r:embed="rId28"/>
        <a:stretch>
          <a:fillRect/>
        </a:stretch>
      </xdr:blipFill>
      <xdr:spPr>
        <a:xfrm>
          <a:off x="0" y="47339250"/>
          <a:ext cx="48942857" cy="33428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850994</xdr:colOff>
      <xdr:row>53</xdr:row>
      <xdr:rowOff>0</xdr:rowOff>
    </xdr:from>
    <xdr:to>
      <xdr:col>3</xdr:col>
      <xdr:colOff>854529</xdr:colOff>
      <xdr:row>53</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1911496C-6AFE-456E-B046-1ECED525F390}"/>
                </a:ext>
              </a:extLst>
            </xdr14:cNvPr>
            <xdr14:cNvContentPartPr/>
          </xdr14:nvContentPartPr>
          <xdr14:nvPr macro=""/>
          <xdr14:xfrm>
            <a:off x="3148200" y="10264182"/>
            <a:ext cx="360" cy="360"/>
          </xdr14:xfrm>
        </xdr:contentPart>
      </mc:Choice>
      <mc:Fallback xmlns="">
        <xdr:pic>
          <xdr:nvPicPr>
            <xdr:cNvPr id="3" name="Ink 2">
              <a:extLst>
                <a:ext uri="{FF2B5EF4-FFF2-40B4-BE49-F238E27FC236}">
                  <a16:creationId xmlns:a16="http://schemas.microsoft.com/office/drawing/2014/main" id="{1911496C-6AFE-456E-B046-1ECED525F390}"/>
                </a:ext>
              </a:extLst>
            </xdr:cNvPr>
            <xdr:cNvPicPr/>
          </xdr:nvPicPr>
          <xdr:blipFill>
            <a:blip xmlns:r="http://schemas.openxmlformats.org/officeDocument/2006/relationships" r:embed="rId2"/>
            <a:stretch>
              <a:fillRect/>
            </a:stretch>
          </xdr:blipFill>
          <xdr:spPr>
            <a:xfrm>
              <a:off x="3139560" y="10255542"/>
              <a:ext cx="18000" cy="18000"/>
            </a:xfrm>
            <a:prstGeom prst="rect">
              <a:avLst/>
            </a:prstGeom>
          </xdr:spPr>
        </xdr:pic>
      </mc:Fallback>
    </mc:AlternateContent>
    <xdr:clientData/>
  </xdr:twoCellAnchor>
  <xdr:twoCellAnchor editAs="oneCell">
    <xdr:from>
      <xdr:col>7</xdr:col>
      <xdr:colOff>1445216</xdr:colOff>
      <xdr:row>48</xdr:row>
      <xdr:rowOff>133958</xdr:rowOff>
    </xdr:from>
    <xdr:to>
      <xdr:col>8</xdr:col>
      <xdr:colOff>3219</xdr:colOff>
      <xdr:row>48</xdr:row>
      <xdr:rowOff>134318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FF939EA5-480F-4B52-81DF-FAC444DEF43D}"/>
                </a:ext>
              </a:extLst>
            </xdr14:cNvPr>
            <xdr14:cNvContentPartPr/>
          </xdr14:nvContentPartPr>
          <xdr14:nvPr macro=""/>
          <xdr14:xfrm>
            <a:off x="9491040" y="10465782"/>
            <a:ext cx="360" cy="360"/>
          </xdr14:xfrm>
        </xdr:contentPart>
      </mc:Choice>
      <mc:Fallback xmlns="">
        <xdr:pic>
          <xdr:nvPicPr>
            <xdr:cNvPr id="4" name="Ink 3">
              <a:extLst>
                <a:ext uri="{FF2B5EF4-FFF2-40B4-BE49-F238E27FC236}">
                  <a16:creationId xmlns:a16="http://schemas.microsoft.com/office/drawing/2014/main" id="{FF939EA5-480F-4B52-81DF-FAC444DEF43D}"/>
                </a:ext>
              </a:extLst>
            </xdr:cNvPr>
            <xdr:cNvPicPr/>
          </xdr:nvPicPr>
          <xdr:blipFill>
            <a:blip xmlns:r="http://schemas.openxmlformats.org/officeDocument/2006/relationships" r:embed="rId2"/>
            <a:stretch>
              <a:fillRect/>
            </a:stretch>
          </xdr:blipFill>
          <xdr:spPr>
            <a:xfrm>
              <a:off x="9482400" y="10457142"/>
              <a:ext cx="18000" cy="1800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LongCOVIDJournal/Shared%20Documents/General/modelling/Archive/DALYs_Computation_02Aug2021_v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LYS Australia d"/>
      <sheetName val="Read me"/>
      <sheetName val="DALYS Australia c"/>
      <sheetName val="DALYS Australia a "/>
      <sheetName val="Chart YLL"/>
      <sheetName val="Lit rev"/>
      <sheetName val="DALYS Australia b"/>
      <sheetName val="BlakelyModel"/>
      <sheetName val="Wage"/>
      <sheetName val="NZ"/>
      <sheetName val="USD"/>
      <sheetName val="UKD"/>
      <sheetName val="ONS Post Acute"/>
      <sheetName val="Aus COVID Cases"/>
      <sheetName val="Calculation of LE(adjusted)"/>
      <sheetName val="AusLT17-19"/>
      <sheetName val="AusEpi report"/>
      <sheetName val="AgeDCovid"/>
    </sheetNames>
    <sheetDataSet>
      <sheetData sheetId="0"/>
      <sheetData sheetId="1"/>
      <sheetData sheetId="2">
        <row r="5">
          <cell r="B5" t="str">
            <v>0-9</v>
          </cell>
        </row>
      </sheetData>
      <sheetData sheetId="3"/>
      <sheetData sheetId="4"/>
      <sheetData sheetId="5"/>
      <sheetData sheetId="6">
        <row r="15">
          <cell r="L15">
            <v>41.764008921103986</v>
          </cell>
        </row>
      </sheetData>
      <sheetData sheetId="7"/>
      <sheetData sheetId="8"/>
      <sheetData sheetId="9"/>
      <sheetData sheetId="10"/>
      <sheetData sheetId="11"/>
      <sheetData sheetId="12"/>
      <sheetData sheetId="13">
        <row r="13">
          <cell r="J13">
            <v>0.17</v>
          </cell>
        </row>
        <row r="14">
          <cell r="J14">
            <v>0.70634778618949301</v>
          </cell>
        </row>
        <row r="15">
          <cell r="J15">
            <v>0.10015829318651068</v>
          </cell>
        </row>
        <row r="16">
          <cell r="J16">
            <v>2.3493920623996328E-2</v>
          </cell>
        </row>
      </sheetData>
      <sheetData sheetId="14">
        <row r="1">
          <cell r="E1">
            <v>1</v>
          </cell>
        </row>
        <row r="6">
          <cell r="R6" t="str">
            <v>Age</v>
          </cell>
          <cell r="S6" t="str">
            <v>smrlx</v>
          </cell>
          <cell r="T6" t="str">
            <v>smrLx</v>
          </cell>
          <cell r="U6" t="str">
            <v>smrLEx</v>
          </cell>
        </row>
        <row r="7">
          <cell r="R7">
            <v>0</v>
          </cell>
          <cell r="S7">
            <v>100000</v>
          </cell>
          <cell r="T7">
            <v>99834.755629856678</v>
          </cell>
          <cell r="U7">
            <v>83.673798436039661</v>
          </cell>
        </row>
        <row r="8">
          <cell r="R8">
            <v>1</v>
          </cell>
          <cell r="S8">
            <v>99669.511259713356</v>
          </cell>
          <cell r="T8">
            <v>99657.301997080212</v>
          </cell>
          <cell r="U8">
            <v>82.949589934588843</v>
          </cell>
        </row>
        <row r="9">
          <cell r="R9">
            <v>2</v>
          </cell>
          <cell r="S9">
            <v>99645.092734447055</v>
          </cell>
          <cell r="T9">
            <v>99638.616318254295</v>
          </cell>
          <cell r="U9">
            <v>81.969794616422789</v>
          </cell>
        </row>
        <row r="10">
          <cell r="R10">
            <v>3</v>
          </cell>
          <cell r="S10">
            <v>99632.13990206155</v>
          </cell>
          <cell r="T10">
            <v>99626.660664081646</v>
          </cell>
          <cell r="U10">
            <v>80.980386224664727</v>
          </cell>
        </row>
        <row r="11">
          <cell r="R11">
            <v>4</v>
          </cell>
          <cell r="S11">
            <v>99621.181426101743</v>
          </cell>
          <cell r="T11">
            <v>99616.699017538733</v>
          </cell>
          <cell r="U11">
            <v>79.989239185099976</v>
          </cell>
        </row>
        <row r="12">
          <cell r="R12">
            <v>5</v>
          </cell>
          <cell r="S12">
            <v>99612.216608975723</v>
          </cell>
          <cell r="T12">
            <v>99608.232679806621</v>
          </cell>
          <cell r="U12">
            <v>78.99639299130007</v>
          </cell>
        </row>
        <row r="13">
          <cell r="R13">
            <v>6</v>
          </cell>
          <cell r="S13">
            <v>99604.248750637533</v>
          </cell>
          <cell r="T13">
            <v>99600.763176323555</v>
          </cell>
          <cell r="U13">
            <v>78.002672323228765</v>
          </cell>
        </row>
        <row r="14">
          <cell r="R14">
            <v>7</v>
          </cell>
          <cell r="S14">
            <v>99597.277602009563</v>
          </cell>
          <cell r="T14">
            <v>99594.040983888801</v>
          </cell>
          <cell r="U14">
            <v>77.008096996079658</v>
          </cell>
        </row>
        <row r="15">
          <cell r="R15">
            <v>8</v>
          </cell>
          <cell r="S15">
            <v>99590.804365768039</v>
          </cell>
          <cell r="T15">
            <v>99587.567961743276</v>
          </cell>
          <cell r="U15">
            <v>76.013069894826671</v>
          </cell>
        </row>
        <row r="16">
          <cell r="R16">
            <v>9</v>
          </cell>
          <cell r="S16">
            <v>99584.331557718513</v>
          </cell>
          <cell r="T16">
            <v>99581.095367775357</v>
          </cell>
          <cell r="U16">
            <v>75.017978112806489</v>
          </cell>
        </row>
        <row r="17">
          <cell r="R17">
            <v>10</v>
          </cell>
          <cell r="S17">
            <v>99577.859177832201</v>
          </cell>
          <cell r="T17">
            <v>99574.623201956245</v>
          </cell>
          <cell r="U17">
            <v>74.022821645964228</v>
          </cell>
        </row>
        <row r="18">
          <cell r="R18">
            <v>11</v>
          </cell>
          <cell r="S18">
            <v>99571.387226080289</v>
          </cell>
          <cell r="T18">
            <v>99567.653607321015</v>
          </cell>
          <cell r="U18">
            <v>73.027600490244836</v>
          </cell>
        </row>
        <row r="19">
          <cell r="R19">
            <v>12</v>
          </cell>
          <cell r="S19">
            <v>99563.919988561742</v>
          </cell>
          <cell r="T19">
            <v>99559.191014334821</v>
          </cell>
          <cell r="U19">
            <v>72.03304001913817</v>
          </cell>
        </row>
        <row r="20">
          <cell r="R20">
            <v>13</v>
          </cell>
          <cell r="S20">
            <v>99554.462040107901</v>
          </cell>
          <cell r="T20">
            <v>99548.489406227818</v>
          </cell>
          <cell r="U20">
            <v>71.039835855220076</v>
          </cell>
        </row>
        <row r="21">
          <cell r="R21">
            <v>14</v>
          </cell>
          <cell r="S21">
            <v>99542.516772347735</v>
          </cell>
          <cell r="T21">
            <v>99535.052390944678</v>
          </cell>
          <cell r="U21">
            <v>70.048300752978051</v>
          </cell>
        </row>
        <row r="22">
          <cell r="R22">
            <v>15</v>
          </cell>
          <cell r="S22">
            <v>99527.588009541636</v>
          </cell>
          <cell r="T22">
            <v>99517.638024330168</v>
          </cell>
          <cell r="U22">
            <v>69.058732735770676</v>
          </cell>
        </row>
        <row r="23">
          <cell r="R23">
            <v>16</v>
          </cell>
          <cell r="S23">
            <v>99507.688039118686</v>
          </cell>
          <cell r="T23">
            <v>99495.503322548393</v>
          </cell>
          <cell r="U23">
            <v>68.072443402559955</v>
          </cell>
        </row>
        <row r="24">
          <cell r="R24">
            <v>17</v>
          </cell>
          <cell r="S24">
            <v>99483.3186059781</v>
          </cell>
          <cell r="T24">
            <v>99468.40490485316</v>
          </cell>
          <cell r="U24">
            <v>67.088995947898411</v>
          </cell>
        </row>
        <row r="25">
          <cell r="R25">
            <v>18</v>
          </cell>
          <cell r="S25">
            <v>99453.491203728219</v>
          </cell>
          <cell r="T25">
            <v>99436.100408960134</v>
          </cell>
          <cell r="U25">
            <v>66.108966858356311</v>
          </cell>
        </row>
        <row r="26">
          <cell r="R26">
            <v>19</v>
          </cell>
          <cell r="S26">
            <v>99418.709614192063</v>
          </cell>
          <cell r="T26">
            <v>99399.590880717064</v>
          </cell>
          <cell r="U26">
            <v>65.131920125040367</v>
          </cell>
        </row>
        <row r="27">
          <cell r="R27">
            <v>20</v>
          </cell>
          <cell r="S27">
            <v>99380.47214724205</v>
          </cell>
          <cell r="T27">
            <v>99360.124441046995</v>
          </cell>
          <cell r="U27">
            <v>64.156787796287034</v>
          </cell>
        </row>
        <row r="28">
          <cell r="R28">
            <v>21</v>
          </cell>
          <cell r="S28">
            <v>99339.776734851941</v>
          </cell>
          <cell r="T28">
            <v>99318.946800047881</v>
          </cell>
          <cell r="U28">
            <v>63.182865358729259</v>
          </cell>
        </row>
        <row r="29">
          <cell r="R29">
            <v>22</v>
          </cell>
          <cell r="S29">
            <v>99298.116865243835</v>
          </cell>
          <cell r="T29">
            <v>99276.806110466947</v>
          </cell>
          <cell r="U29">
            <v>62.209163541211929</v>
          </cell>
        </row>
        <row r="30">
          <cell r="R30">
            <v>23</v>
          </cell>
          <cell r="S30">
            <v>99255.495355690044</v>
          </cell>
          <cell r="T30">
            <v>99233.952184724098</v>
          </cell>
          <cell r="U30">
            <v>61.235662202006502</v>
          </cell>
        </row>
        <row r="31">
          <cell r="R31">
            <v>24</v>
          </cell>
          <cell r="S31">
            <v>99212.409013758152</v>
          </cell>
          <cell r="T31">
            <v>99190.634170335106</v>
          </cell>
          <cell r="U31">
            <v>60.262038716145305</v>
          </cell>
        </row>
        <row r="32">
          <cell r="R32">
            <v>25</v>
          </cell>
          <cell r="S32">
            <v>99168.859326912061</v>
          </cell>
          <cell r="T32">
            <v>99146.853568415652</v>
          </cell>
          <cell r="U32">
            <v>59.288283023975772</v>
          </cell>
        </row>
        <row r="33">
          <cell r="R33">
            <v>26</v>
          </cell>
          <cell r="S33">
            <v>99124.847809919243</v>
          </cell>
          <cell r="T33">
            <v>99102.112984507898</v>
          </cell>
          <cell r="U33">
            <v>58.314385071791769</v>
          </cell>
        </row>
        <row r="34">
          <cell r="R34">
            <v>27</v>
          </cell>
          <cell r="S34">
            <v>99079.378159096552</v>
          </cell>
          <cell r="T34">
            <v>99056.164312878784</v>
          </cell>
          <cell r="U34">
            <v>57.340917332597058</v>
          </cell>
        </row>
        <row r="35">
          <cell r="R35">
            <v>28</v>
          </cell>
          <cell r="S35">
            <v>99032.950466661016</v>
          </cell>
          <cell r="T35">
            <v>99009.012639504785</v>
          </cell>
          <cell r="U35">
            <v>56.367564954577787</v>
          </cell>
        </row>
        <row r="36">
          <cell r="R36">
            <v>29</v>
          </cell>
          <cell r="S36">
            <v>98985.074812348554</v>
          </cell>
          <cell r="T36">
            <v>98960.418712163635</v>
          </cell>
          <cell r="U36">
            <v>55.394586161887212</v>
          </cell>
        </row>
        <row r="37">
          <cell r="R37">
            <v>30</v>
          </cell>
          <cell r="S37">
            <v>98935.762611978731</v>
          </cell>
          <cell r="T37">
            <v>98909.891551253764</v>
          </cell>
          <cell r="U37">
            <v>54.421947075277551</v>
          </cell>
        </row>
        <row r="38">
          <cell r="R38">
            <v>31</v>
          </cell>
          <cell r="S38">
            <v>98884.020490528783</v>
          </cell>
          <cell r="T38">
            <v>98856.442437860067</v>
          </cell>
          <cell r="U38">
            <v>53.45016231086916</v>
          </cell>
        </row>
        <row r="39">
          <cell r="R39">
            <v>32</v>
          </cell>
          <cell r="S39">
            <v>98828.864385191351</v>
          </cell>
          <cell r="T39">
            <v>98799.332984025386</v>
          </cell>
          <cell r="U39">
            <v>52.479713644360871</v>
          </cell>
        </row>
        <row r="40">
          <cell r="R40">
            <v>33</v>
          </cell>
          <cell r="S40">
            <v>98769.801582859436</v>
          </cell>
          <cell r="T40">
            <v>98738.076127743087</v>
          </cell>
          <cell r="U40">
            <v>51.510796703180944</v>
          </cell>
        </row>
        <row r="41">
          <cell r="R41">
            <v>34</v>
          </cell>
          <cell r="S41">
            <v>98706.350672626737</v>
          </cell>
          <cell r="T41">
            <v>98672.192025176017</v>
          </cell>
          <cell r="U41">
            <v>50.543587718758531</v>
          </cell>
        </row>
        <row r="42">
          <cell r="R42">
            <v>35</v>
          </cell>
          <cell r="S42">
            <v>98638.033377725282</v>
          </cell>
          <cell r="T42">
            <v>98601.197848337993</v>
          </cell>
          <cell r="U42">
            <v>49.578248208460465</v>
          </cell>
        </row>
        <row r="43">
          <cell r="R43">
            <v>36</v>
          </cell>
          <cell r="S43">
            <v>98564.362318950705</v>
          </cell>
          <cell r="T43">
            <v>98524.86299604809</v>
          </cell>
          <cell r="U43">
            <v>48.614931309971539</v>
          </cell>
        </row>
        <row r="44">
          <cell r="R44">
            <v>37</v>
          </cell>
          <cell r="S44">
            <v>98485.363673145475</v>
          </cell>
          <cell r="T44">
            <v>98443.208612649352</v>
          </cell>
          <cell r="U44">
            <v>47.653526023690766</v>
          </cell>
        </row>
        <row r="45">
          <cell r="R45">
            <v>38</v>
          </cell>
          <cell r="S45">
            <v>98401.053552153215</v>
          </cell>
          <cell r="T45">
            <v>98355.751857817813</v>
          </cell>
          <cell r="U45">
            <v>46.693927211897176</v>
          </cell>
        </row>
        <row r="46">
          <cell r="R46">
            <v>39</v>
          </cell>
          <cell r="S46">
            <v>98310.450163482426</v>
          </cell>
          <cell r="T46">
            <v>98261.769188025268</v>
          </cell>
          <cell r="U46">
            <v>45.736499759723479</v>
          </cell>
        </row>
        <row r="47">
          <cell r="R47">
            <v>40</v>
          </cell>
          <cell r="S47">
            <v>98213.088212568124</v>
          </cell>
          <cell r="T47">
            <v>98160.797776163206</v>
          </cell>
          <cell r="U47">
            <v>44.781344229531904</v>
          </cell>
        </row>
        <row r="48">
          <cell r="R48">
            <v>41</v>
          </cell>
          <cell r="S48">
            <v>98108.507339758304</v>
          </cell>
          <cell r="T48">
            <v>98052.620851243759</v>
          </cell>
          <cell r="U48">
            <v>43.828546880497527</v>
          </cell>
        </row>
        <row r="49">
          <cell r="R49">
            <v>42</v>
          </cell>
          <cell r="S49">
            <v>97996.734362729228</v>
          </cell>
          <cell r="T49">
            <v>97936.526500846347</v>
          </cell>
          <cell r="U49">
            <v>42.877966493372078</v>
          </cell>
        </row>
        <row r="50">
          <cell r="R50">
            <v>43</v>
          </cell>
          <cell r="S50">
            <v>97876.31863896345</v>
          </cell>
          <cell r="T50">
            <v>97810.837581706946</v>
          </cell>
          <cell r="U50">
            <v>41.930103451300013</v>
          </cell>
        </row>
        <row r="51">
          <cell r="R51">
            <v>44</v>
          </cell>
          <cell r="S51">
            <v>97745.356524450443</v>
          </cell>
          <cell r="T51">
            <v>97674.636474834595</v>
          </cell>
          <cell r="U51">
            <v>40.985612727089681</v>
          </cell>
        </row>
        <row r="52">
          <cell r="R52">
            <v>45</v>
          </cell>
          <cell r="S52">
            <v>97603.916425218747</v>
          </cell>
          <cell r="T52">
            <v>97527.258262195566</v>
          </cell>
          <cell r="U52">
            <v>40.044281367563372</v>
          </cell>
        </row>
        <row r="53">
          <cell r="R53">
            <v>46</v>
          </cell>
          <cell r="S53">
            <v>97450.600099172399</v>
          </cell>
          <cell r="T53">
            <v>97367.799927189888</v>
          </cell>
          <cell r="U53">
            <v>39.106495288557689</v>
          </cell>
        </row>
        <row r="54">
          <cell r="R54">
            <v>47</v>
          </cell>
          <cell r="S54">
            <v>97284.999755207391</v>
          </cell>
          <cell r="T54">
            <v>97195.83496225455</v>
          </cell>
          <cell r="U54">
            <v>38.172211986046051</v>
          </cell>
        </row>
        <row r="55">
          <cell r="R55">
            <v>48</v>
          </cell>
          <cell r="S55">
            <v>97106.670169301709</v>
          </cell>
          <cell r="T55">
            <v>97010.695166275342</v>
          </cell>
          <cell r="U55">
            <v>37.24139435994384</v>
          </cell>
        </row>
        <row r="56">
          <cell r="R56">
            <v>49</v>
          </cell>
          <cell r="S56">
            <v>96914.720163248974</v>
          </cell>
          <cell r="T56">
            <v>96811.246857759106</v>
          </cell>
          <cell r="U56">
            <v>36.314164635273507</v>
          </cell>
        </row>
        <row r="57">
          <cell r="R57">
            <v>50</v>
          </cell>
          <cell r="S57">
            <v>96707.773552269238</v>
          </cell>
          <cell r="T57">
            <v>96596.619644384176</v>
          </cell>
          <cell r="U57">
            <v>35.390803975877645</v>
          </cell>
        </row>
        <row r="58">
          <cell r="R58">
            <v>51</v>
          </cell>
          <cell r="S58">
            <v>96485.465736499114</v>
          </cell>
          <cell r="T58">
            <v>96365.74033010265</v>
          </cell>
          <cell r="U58">
            <v>34.471194305790377</v>
          </cell>
        </row>
        <row r="59">
          <cell r="R59">
            <v>52</v>
          </cell>
          <cell r="S59">
            <v>96246.014923706171</v>
          </cell>
          <cell r="T59">
            <v>96116.844062743592</v>
          </cell>
          <cell r="U59">
            <v>33.555711364439681</v>
          </cell>
        </row>
        <row r="60">
          <cell r="R60">
            <v>53</v>
          </cell>
          <cell r="S60">
            <v>95987.673201781028</v>
          </cell>
          <cell r="T60">
            <v>95847.72209893266</v>
          </cell>
          <cell r="U60">
            <v>32.644677677597393</v>
          </cell>
        </row>
        <row r="61">
          <cell r="R61">
            <v>54</v>
          </cell>
          <cell r="S61">
            <v>95707.770996084306</v>
          </cell>
          <cell r="T61">
            <v>95555.980400809945</v>
          </cell>
          <cell r="U61">
            <v>31.738686409487492</v>
          </cell>
        </row>
        <row r="62">
          <cell r="R62">
            <v>55</v>
          </cell>
          <cell r="S62">
            <v>95404.189805535585</v>
          </cell>
          <cell r="T62">
            <v>95239.759698979615</v>
          </cell>
          <cell r="U62">
            <v>30.838089566001905</v>
          </cell>
        </row>
        <row r="63">
          <cell r="R63">
            <v>56</v>
          </cell>
          <cell r="S63">
            <v>95075.329592423659</v>
          </cell>
          <cell r="T63">
            <v>94897.261144459917</v>
          </cell>
          <cell r="U63">
            <v>29.943027310029237</v>
          </cell>
        </row>
        <row r="64">
          <cell r="R64">
            <v>57</v>
          </cell>
          <cell r="S64">
            <v>94719.19269649616</v>
          </cell>
          <cell r="T64">
            <v>94526.503762983484</v>
          </cell>
          <cell r="U64">
            <v>29.053730833300403</v>
          </cell>
        </row>
        <row r="65">
          <cell r="R65">
            <v>58</v>
          </cell>
          <cell r="S65">
            <v>94333.814829470823</v>
          </cell>
          <cell r="T65">
            <v>94124.594098296177</v>
          </cell>
          <cell r="U65">
            <v>28.170380158932414</v>
          </cell>
        </row>
        <row r="66">
          <cell r="R66">
            <v>59</v>
          </cell>
          <cell r="S66">
            <v>93915.37336712153</v>
          </cell>
          <cell r="T66">
            <v>93688.774835916585</v>
          </cell>
          <cell r="U66">
            <v>27.293665984483074</v>
          </cell>
        </row>
        <row r="67">
          <cell r="R67">
            <v>60</v>
          </cell>
          <cell r="S67">
            <v>93462.176304711626</v>
          </cell>
          <cell r="T67">
            <v>93216.620626517804</v>
          </cell>
          <cell r="U67">
            <v>26.423588175421269</v>
          </cell>
        </row>
        <row r="68">
          <cell r="R68">
            <v>61</v>
          </cell>
          <cell r="S68">
            <v>92971.064948323969</v>
          </cell>
          <cell r="T68">
            <v>92705.550458879719</v>
          </cell>
          <cell r="U68">
            <v>25.560527217244037</v>
          </cell>
        </row>
        <row r="69">
          <cell r="R69">
            <v>62</v>
          </cell>
          <cell r="S69">
            <v>92440.03596943547</v>
          </cell>
          <cell r="T69">
            <v>92154.366600911599</v>
          </cell>
          <cell r="U69">
            <v>24.704489365668344</v>
          </cell>
        </row>
        <row r="70">
          <cell r="R70">
            <v>63</v>
          </cell>
          <cell r="S70">
            <v>91868.697232387727</v>
          </cell>
          <cell r="T70">
            <v>91563.172163495197</v>
          </cell>
          <cell r="U70">
            <v>23.855019010712567</v>
          </cell>
        </row>
        <row r="71">
          <cell r="R71">
            <v>64</v>
          </cell>
          <cell r="S71">
            <v>91257.647094602667</v>
          </cell>
          <cell r="T71">
            <v>90930.968159046708</v>
          </cell>
          <cell r="U71">
            <v>23.011401385656708</v>
          </cell>
        </row>
        <row r="72">
          <cell r="R72">
            <v>65</v>
          </cell>
          <cell r="S72">
            <v>90604.289223490749</v>
          </cell>
          <cell r="T72">
            <v>90253.356113796384</v>
          </cell>
          <cell r="U72">
            <v>22.173733670487053</v>
          </cell>
        </row>
        <row r="73">
          <cell r="R73">
            <v>66</v>
          </cell>
          <cell r="S73">
            <v>89902.42300410202</v>
          </cell>
          <cell r="T73">
            <v>89524.098185780953</v>
          </cell>
          <cell r="U73">
            <v>21.342940027813473</v>
          </cell>
        </row>
        <row r="74">
          <cell r="R74">
            <v>67</v>
          </cell>
          <cell r="S74">
            <v>89145.773367459886</v>
          </cell>
          <cell r="T74">
            <v>88736.438589436933</v>
          </cell>
          <cell r="U74">
            <v>20.519850299639728</v>
          </cell>
        </row>
        <row r="75">
          <cell r="R75">
            <v>68</v>
          </cell>
          <cell r="S75">
            <v>88327.103811413981</v>
          </cell>
          <cell r="T75">
            <v>87883.449665991473</v>
          </cell>
          <cell r="U75">
            <v>19.705406502092657</v>
          </cell>
        </row>
        <row r="76">
          <cell r="R76">
            <v>69</v>
          </cell>
          <cell r="S76">
            <v>87439.795520568965</v>
          </cell>
          <cell r="T76">
            <v>86958.441316673328</v>
          </cell>
          <cell r="U76">
            <v>18.900296212400214</v>
          </cell>
        </row>
        <row r="77">
          <cell r="R77">
            <v>70</v>
          </cell>
          <cell r="S77">
            <v>86477.087112777692</v>
          </cell>
          <cell r="T77">
            <v>85952.972706478322</v>
          </cell>
          <cell r="U77">
            <v>18.105137985648497</v>
          </cell>
        </row>
        <row r="78">
          <cell r="R78">
            <v>71</v>
          </cell>
          <cell r="S78">
            <v>85428.858300178937</v>
          </cell>
          <cell r="T78">
            <v>84857.383975556877</v>
          </cell>
          <cell r="U78">
            <v>17.321156474640699</v>
          </cell>
        </row>
        <row r="79">
          <cell r="R79">
            <v>72</v>
          </cell>
          <cell r="S79">
            <v>84285.909650934831</v>
          </cell>
          <cell r="T79">
            <v>83661.613350073079</v>
          </cell>
          <cell r="U79">
            <v>16.54925768575696</v>
          </cell>
        </row>
        <row r="80">
          <cell r="R80">
            <v>73</v>
          </cell>
          <cell r="S80">
            <v>83037.317049211328</v>
          </cell>
          <cell r="T80">
            <v>82355.377200260904</v>
          </cell>
          <cell r="U80">
            <v>15.790582732394903</v>
          </cell>
        </row>
        <row r="81">
          <cell r="R81">
            <v>74</v>
          </cell>
          <cell r="S81">
            <v>81673.43735131048</v>
          </cell>
          <cell r="T81">
            <v>80929.805704051541</v>
          </cell>
          <cell r="U81">
            <v>15.045922975613552</v>
          </cell>
        </row>
        <row r="82">
          <cell r="R82">
            <v>75</v>
          </cell>
          <cell r="S82">
            <v>80186.174056792603</v>
          </cell>
          <cell r="T82">
            <v>79374.524136215303</v>
          </cell>
          <cell r="U82">
            <v>14.315715337962606</v>
          </cell>
        </row>
        <row r="83">
          <cell r="R83">
            <v>76</v>
          </cell>
          <cell r="S83">
            <v>78562.874215638003</v>
          </cell>
          <cell r="T83">
            <v>77677.064466099662</v>
          </cell>
          <cell r="U83">
            <v>13.60118158060534</v>
          </cell>
        </row>
        <row r="84">
          <cell r="R84">
            <v>77</v>
          </cell>
          <cell r="S84">
            <v>76791.254716561321</v>
          </cell>
          <cell r="T84">
            <v>75824.252870277967</v>
          </cell>
          <cell r="U84">
            <v>12.90343356014148</v>
          </cell>
        </row>
        <row r="85">
          <cell r="R85">
            <v>78</v>
          </cell>
          <cell r="S85">
            <v>74857.251023994628</v>
          </cell>
          <cell r="T85">
            <v>73800.173016324974</v>
          </cell>
          <cell r="U85">
            <v>12.223887303468631</v>
          </cell>
        </row>
        <row r="86">
          <cell r="R86">
            <v>79</v>
          </cell>
          <cell r="S86">
            <v>72743.09500865532</v>
          </cell>
          <cell r="T86">
            <v>71589.149697375571</v>
          </cell>
          <cell r="U86">
            <v>11.564622418778741</v>
          </cell>
        </row>
        <row r="87">
          <cell r="R87">
            <v>80</v>
          </cell>
          <cell r="S87">
            <v>70435.204386095807</v>
          </cell>
          <cell r="T87">
            <v>69176.668003242186</v>
          </cell>
          <cell r="U87">
            <v>10.9271675202664</v>
          </cell>
        </row>
        <row r="88">
          <cell r="R88">
            <v>81</v>
          </cell>
          <cell r="S88">
            <v>67918.131620388565</v>
          </cell>
          <cell r="T88">
            <v>66548.176105514431</v>
          </cell>
          <cell r="U88">
            <v>10.313602464257862</v>
          </cell>
        </row>
        <row r="89">
          <cell r="R89">
            <v>82</v>
          </cell>
          <cell r="S89">
            <v>65178.220590640281</v>
          </cell>
          <cell r="T89">
            <v>63691.716230307145</v>
          </cell>
          <cell r="U89">
            <v>9.726139004680789</v>
          </cell>
        </row>
        <row r="90">
          <cell r="R90">
            <v>83</v>
          </cell>
          <cell r="S90">
            <v>62205.211869974009</v>
          </cell>
          <cell r="T90">
            <v>60598.697083427352</v>
          </cell>
          <cell r="U90">
            <v>9.1670890616684595</v>
          </cell>
        </row>
        <row r="91">
          <cell r="R91">
            <v>84</v>
          </cell>
          <cell r="S91">
            <v>58992.182296880688</v>
          </cell>
          <cell r="T91">
            <v>57261.131219906252</v>
          </cell>
          <cell r="U91">
            <v>8.6391450593196417</v>
          </cell>
        </row>
        <row r="92">
          <cell r="R92">
            <v>85</v>
          </cell>
          <cell r="S92">
            <v>55530.080142931824</v>
          </cell>
          <cell r="T92">
            <v>53678.176911252805</v>
          </cell>
          <cell r="U92">
            <v>8.1465916822786326</v>
          </cell>
        </row>
        <row r="93">
          <cell r="R93">
            <v>86</v>
          </cell>
          <cell r="S93">
            <v>51826.273679573787</v>
          </cell>
          <cell r="T93">
            <v>49867.04035855156</v>
          </cell>
          <cell r="U93">
            <v>7.6930615263308342</v>
          </cell>
        </row>
        <row r="94">
          <cell r="R94">
            <v>87</v>
          </cell>
          <cell r="S94">
            <v>47907.807037529332</v>
          </cell>
          <cell r="T94">
            <v>45855.319190857786</v>
          </cell>
          <cell r="U94">
            <v>7.2813951067642062</v>
          </cell>
        </row>
        <row r="95">
          <cell r="R95">
            <v>88</v>
          </cell>
          <cell r="S95">
            <v>43802.831344186241</v>
          </cell>
          <cell r="T95">
            <v>41680.152034263694</v>
          </cell>
          <cell r="U95">
            <v>6.9169125202730841</v>
          </cell>
        </row>
        <row r="96">
          <cell r="R96">
            <v>89</v>
          </cell>
          <cell r="S96">
            <v>39557.472724341154</v>
          </cell>
          <cell r="T96">
            <v>37388.873088608103</v>
          </cell>
          <cell r="U96">
            <v>6.6055837877873547</v>
          </cell>
        </row>
        <row r="97">
          <cell r="R97">
            <v>90</v>
          </cell>
          <cell r="S97">
            <v>35220.273452875052</v>
          </cell>
          <cell r="T97">
            <v>33039.459412236989</v>
          </cell>
          <cell r="U97">
            <v>6.3574556774732338</v>
          </cell>
        </row>
        <row r="98">
          <cell r="R98">
            <v>91</v>
          </cell>
          <cell r="S98">
            <v>30858.645371598926</v>
          </cell>
          <cell r="T98">
            <v>28712.239056078801</v>
          </cell>
          <cell r="U98">
            <v>6.1853612079995637</v>
          </cell>
        </row>
        <row r="99">
          <cell r="R99">
            <v>92</v>
          </cell>
          <cell r="S99">
            <v>26565.832740558675</v>
          </cell>
          <cell r="T99">
            <v>24503.306435423081</v>
          </cell>
          <cell r="U99">
            <v>6.1040672257659541</v>
          </cell>
        </row>
        <row r="100">
          <cell r="R100">
            <v>93</v>
          </cell>
          <cell r="S100">
            <v>22440.78013028749</v>
          </cell>
          <cell r="T100">
            <v>20506.900310799472</v>
          </cell>
          <cell r="U100">
            <v>6.1342039680524065</v>
          </cell>
        </row>
        <row r="101">
          <cell r="R101">
            <v>94</v>
          </cell>
          <cell r="S101">
            <v>18573.020491311458</v>
          </cell>
          <cell r="T101">
            <v>16804.140732985157</v>
          </cell>
          <cell r="U101">
            <v>6.3075051398023652</v>
          </cell>
        </row>
        <row r="102">
          <cell r="R102">
            <v>95</v>
          </cell>
          <cell r="S102">
            <v>15035.260974658857</v>
          </cell>
          <cell r="T102">
            <v>13530.926505175041</v>
          </cell>
          <cell r="U102">
            <v>6.6739966567087361</v>
          </cell>
        </row>
        <row r="103">
          <cell r="R103">
            <v>96</v>
          </cell>
          <cell r="S103">
            <v>12026.592035691225</v>
          </cell>
          <cell r="T103">
            <v>10676.02887225103</v>
          </cell>
          <cell r="U103">
            <v>7.2185332897967482</v>
          </cell>
        </row>
        <row r="104">
          <cell r="R104">
            <v>97</v>
          </cell>
          <cell r="S104">
            <v>9325.4657088108343</v>
          </cell>
          <cell r="T104">
            <v>8204.4493546404556</v>
          </cell>
          <cell r="U104">
            <v>8.1645601922329654</v>
          </cell>
        </row>
        <row r="105">
          <cell r="R105">
            <v>98</v>
          </cell>
          <cell r="S105">
            <v>7083.4330004700787</v>
          </cell>
          <cell r="T105">
            <v>6182.6262579342419</v>
          </cell>
          <cell r="U105">
            <v>9.5905300072777955</v>
          </cell>
        </row>
        <row r="106">
          <cell r="R106">
            <v>99</v>
          </cell>
          <cell r="S106">
            <v>5281.8195153984043</v>
          </cell>
          <cell r="T106">
            <v>4571.48092410762</v>
          </cell>
          <cell r="U106">
            <v>11.691283715316041</v>
          </cell>
        </row>
        <row r="107">
          <cell r="R107">
            <v>100</v>
          </cell>
          <cell r="S107">
            <v>3861.1423328168366</v>
          </cell>
          <cell r="T107">
            <v>3311.8011263359122</v>
          </cell>
          <cell r="U107">
            <v>14.80902920296999</v>
          </cell>
        </row>
        <row r="108">
          <cell r="R108">
            <v>101</v>
          </cell>
          <cell r="S108">
            <v>2762.4599198549881</v>
          </cell>
          <cell r="T108">
            <v>2762.4599198549881</v>
          </cell>
          <cell r="U108">
            <v>19.500000000000007</v>
          </cell>
        </row>
        <row r="109">
          <cell r="R109">
            <v>102</v>
          </cell>
          <cell r="S109">
            <v>2762.4599198549881</v>
          </cell>
          <cell r="T109">
            <v>2762.4599198549881</v>
          </cell>
          <cell r="U109">
            <v>18.500000000000007</v>
          </cell>
        </row>
        <row r="110">
          <cell r="R110">
            <v>103</v>
          </cell>
          <cell r="S110">
            <v>2762.4599198549881</v>
          </cell>
          <cell r="T110">
            <v>2762.4599198549881</v>
          </cell>
          <cell r="U110">
            <v>17.500000000000007</v>
          </cell>
        </row>
        <row r="111">
          <cell r="R111">
            <v>104</v>
          </cell>
          <cell r="S111">
            <v>2762.4599198549881</v>
          </cell>
          <cell r="T111">
            <v>2762.4599198549881</v>
          </cell>
          <cell r="U111">
            <v>16.500000000000004</v>
          </cell>
        </row>
        <row r="112">
          <cell r="R112">
            <v>105</v>
          </cell>
          <cell r="S112">
            <v>2762.4599198549881</v>
          </cell>
          <cell r="T112">
            <v>2762.4599198549881</v>
          </cell>
          <cell r="U112">
            <v>15.500000000000004</v>
          </cell>
        </row>
        <row r="113">
          <cell r="R113">
            <v>106</v>
          </cell>
          <cell r="S113">
            <v>2762.4599198549881</v>
          </cell>
          <cell r="T113">
            <v>2762.4599198549881</v>
          </cell>
          <cell r="U113">
            <v>14.500000000000002</v>
          </cell>
        </row>
        <row r="114">
          <cell r="R114">
            <v>107</v>
          </cell>
          <cell r="S114">
            <v>2762.4599198549881</v>
          </cell>
          <cell r="T114">
            <v>2762.4599198549881</v>
          </cell>
          <cell r="U114">
            <v>13.500000000000002</v>
          </cell>
        </row>
        <row r="115">
          <cell r="R115">
            <v>108</v>
          </cell>
          <cell r="S115">
            <v>2762.4599198549881</v>
          </cell>
          <cell r="T115">
            <v>2762.4599198549881</v>
          </cell>
          <cell r="U115">
            <v>12.5</v>
          </cell>
        </row>
        <row r="116">
          <cell r="R116">
            <v>109</v>
          </cell>
          <cell r="S116">
            <v>2762.4599198549881</v>
          </cell>
          <cell r="T116">
            <v>2762.4599198549881</v>
          </cell>
          <cell r="U116">
            <v>11.5</v>
          </cell>
        </row>
        <row r="117">
          <cell r="R117">
            <v>110</v>
          </cell>
          <cell r="S117">
            <v>2762.4599198549881</v>
          </cell>
          <cell r="T117">
            <v>2762.4599198549881</v>
          </cell>
          <cell r="U117">
            <v>10.5</v>
          </cell>
        </row>
        <row r="118">
          <cell r="R118">
            <v>111</v>
          </cell>
          <cell r="S118">
            <v>2762.4599198549881</v>
          </cell>
          <cell r="T118">
            <v>2762.4599198549881</v>
          </cell>
          <cell r="U118">
            <v>9.5</v>
          </cell>
        </row>
        <row r="119">
          <cell r="R119">
            <v>112</v>
          </cell>
          <cell r="S119">
            <v>2762.4599198549881</v>
          </cell>
          <cell r="T119">
            <v>2762.4599198549881</v>
          </cell>
          <cell r="U119">
            <v>8.5</v>
          </cell>
        </row>
        <row r="120">
          <cell r="R120">
            <v>113</v>
          </cell>
          <cell r="S120">
            <v>2762.4599198549881</v>
          </cell>
          <cell r="T120">
            <v>2762.4599198549881</v>
          </cell>
          <cell r="U120">
            <v>7.5000000000000009</v>
          </cell>
        </row>
        <row r="121">
          <cell r="R121">
            <v>114</v>
          </cell>
          <cell r="S121">
            <v>2762.4599198549881</v>
          </cell>
          <cell r="T121">
            <v>2762.4599198549881</v>
          </cell>
          <cell r="U121">
            <v>6.5000000000000009</v>
          </cell>
        </row>
        <row r="122">
          <cell r="R122">
            <v>115</v>
          </cell>
          <cell r="S122">
            <v>2762.4599198549881</v>
          </cell>
          <cell r="T122">
            <v>2762.4599198549881</v>
          </cell>
          <cell r="U122">
            <v>5.5</v>
          </cell>
        </row>
        <row r="123">
          <cell r="R123">
            <v>116</v>
          </cell>
          <cell r="S123">
            <v>2762.4599198549881</v>
          </cell>
          <cell r="T123">
            <v>2762.4599198549881</v>
          </cell>
          <cell r="U123">
            <v>4.5</v>
          </cell>
        </row>
        <row r="124">
          <cell r="R124">
            <v>117</v>
          </cell>
          <cell r="S124">
            <v>2762.4599198549881</v>
          </cell>
          <cell r="T124">
            <v>2762.4599198549881</v>
          </cell>
          <cell r="U124">
            <v>3.5</v>
          </cell>
        </row>
        <row r="125">
          <cell r="R125">
            <v>118</v>
          </cell>
          <cell r="S125">
            <v>2762.4599198549881</v>
          </cell>
          <cell r="T125">
            <v>2762.4599198549881</v>
          </cell>
          <cell r="U125">
            <v>2.5</v>
          </cell>
        </row>
        <row r="126">
          <cell r="R126">
            <v>119</v>
          </cell>
          <cell r="S126">
            <v>2762.4599198549881</v>
          </cell>
          <cell r="T126">
            <v>2762.4599198549881</v>
          </cell>
          <cell r="U126">
            <v>1.5</v>
          </cell>
        </row>
        <row r="127">
          <cell r="R127">
            <v>120</v>
          </cell>
          <cell r="S127">
            <v>2762.4599198549881</v>
          </cell>
          <cell r="T127">
            <v>1381.2299599274941</v>
          </cell>
          <cell r="U127">
            <v>0.5</v>
          </cell>
        </row>
      </sheetData>
      <sheetData sheetId="15">
        <row r="6">
          <cell r="M6">
            <v>0</v>
          </cell>
        </row>
      </sheetData>
      <sheetData sheetId="16"/>
      <sheetData sheetId="17"/>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6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6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6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6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6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6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29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29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29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29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29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0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1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1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0:13.31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7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7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8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9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9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9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9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9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51:17.59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9T10:56:07.04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9T10:56:08.44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9T06:55:58.38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9T06:55:58.38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9T08:16:51.03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9T08:16:51.03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9T08:16:51.05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9T08:16:51.05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3T00:02:27.29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3T00:02:27.29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3T00:02:27.30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3T00:02:27.30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5T23:26:36.97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5T23:26:36.97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5T23:26:36.98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25T23:26:36.99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15T01:26:45.05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15T01:26:45.06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15T01:26:45.07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15T01:26:45.08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7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7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7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8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2T21:12:01.19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90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3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4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4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4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01T04:11:55.04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5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21:17:52.86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2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2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2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2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3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4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4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4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42:46.14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1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1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1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1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2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3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8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3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3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30T11:56:00.23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6"/>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7"/>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8"/>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79"/>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0"/>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1"/>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3"/>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4"/>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5"/>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6"/>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9-29T06:37:33.89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4:28.087"/>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48"/>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49"/>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0"/>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1"/>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2"/>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3"/>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4"/>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5"/>
    </inkml:context>
    <inkml:brush xml:id="br0">
      <inkml:brushProperty name="width" value="0.05" units="cm"/>
      <inkml:brushProperty name="height" value="0.05" units="cm"/>
      <inkml:brushProperty name="ignorePressure" value="1"/>
    </inkml:brush>
  </inkml:definitions>
  <inkml:trace contextRef="#ctx0" brushRef="#br0">1 1,'0'0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0-04T04:48:41.056"/>
    </inkml:context>
    <inkml:brush xml:id="br0">
      <inkml:brushProperty name="width" value="0.05" units="cm"/>
      <inkml:brushProperty name="height" value="0.05" units="cm"/>
      <inkml:brushProperty name="ignorePressure" value="1"/>
    </inkml:brush>
  </inkml:definitions>
  <inkml:trace contextRef="#ctx0" brushRef="#br0">1 1,'0'0</inkml:trace>
</inkml:ink>
</file>

<file path=xl/persons/person.xml><?xml version="1.0" encoding="utf-8"?>
<personList xmlns="http://schemas.microsoft.com/office/spreadsheetml/2018/threadedcomments" xmlns:x="http://schemas.openxmlformats.org/spreadsheetml/2006/main">
  <person displayName="Mary Rose Angeles" id="{40485AC2-450B-4617-8745-E7DFF1E370E7}" userId="S::m.angeles@deakin.edu.au::cb7e5305-685c-44f4-8e08-7e7e47516555" providerId="AD"/>
  <person displayName="Dieu Nguyen" id="{0BAAF036-7BF1-4BE4-B455-D4F52CDFDE08}" userId="S::dieu.nguyen@deakin.edu.au::ac03e53d-cbc0-4a17-b0d5-87d76c31c752" providerId="AD"/>
  <person displayName="Martin Hensher" id="{85AC1508-2441-4CD2-8EC9-446B092B2F9C}" userId="S::martin.hensher@deakin.edu.au::bff26005-7846-431b-bee2-635db725b09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4" dT="2021-10-01T00:23:41.00" personId="{0BAAF036-7BF1-4BE4-B455-D4F52CDFDE08}" id="{98FB8679-E5E8-47DC-93AB-84EBAEC1D33F}" done="1">
    <text>changed 80-90 to 80-89</text>
  </threadedComment>
  <threadedComment ref="A34" dT="2021-08-16T08:13:24.15" personId="{40485AC2-450B-4617-8745-E7DFF1E370E7}" id="{320432EE-1EF7-468E-BFF8-C610167C6596}">
    <text>Symptomatic atrial fibrillation and flutter</text>
  </threadedComment>
  <threadedComment ref="F44" dT="2021-10-08T01:07:02.26" personId="{40485AC2-450B-4617-8745-E7DFF1E370E7}" id="{6E8A0F25-9B2C-4ABF-B1BE-DE4C2BD54BCF}">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K75" dT="2021-10-07T03:12:17.33" personId="{40485AC2-450B-4617-8745-E7DFF1E370E7}" id="{58983F49-516A-4EF0-B714-910AF71BBFB0}">
    <text>Vaccination effect</text>
  </threadedComment>
  <threadedComment ref="B127" dT="2021-08-04T04:27:42.12" personId="{40485AC2-450B-4617-8745-E7DFF1E370E7}" id="{9E563D59-505F-46A6-AD24-AD2E8ABFDD2E}">
    <text>add until 2 years</text>
  </threadedComment>
</ThreadedComments>
</file>

<file path=xl/threadedComments/threadedComment10.xml><?xml version="1.0" encoding="utf-8"?>
<ThreadedComments xmlns="http://schemas.microsoft.com/office/spreadsheetml/2018/threadedcomments" xmlns:x="http://schemas.openxmlformats.org/spreadsheetml/2006/main">
  <threadedComment ref="A33" dT="2021-08-16T08:13:24.15" personId="{40485AC2-450B-4617-8745-E7DFF1E370E7}" id="{6736E655-B9E1-4DB5-BF9B-808F56BD82E1}">
    <text>Symptomatic atrial fibrillation and flutter</text>
  </threadedComment>
  <threadedComment ref="E37" dT="2021-08-17T23:32:49.49" personId="{40485AC2-450B-4617-8745-E7DFF1E370E7}" id="{76462D44-374C-44B6-9642-3C9684D7FDC9}">
    <text>to ensure that the % are  =100%</text>
  </threadedComment>
  <threadedComment ref="V84" dT="2021-08-19T08:23:38.44" personId="{40485AC2-450B-4617-8745-E7DFF1E370E7}" id="{FDFF4380-F344-48C2-B435-F49E03C4EC1C}">
    <text>Disability weights are usually confined to the 0..1 range, which makes the Beta the distribution of choice. Sometimes</text>
  </threadedComment>
  <threadedComment ref="B137" dT="2021-08-04T04:27:42.12" personId="{40485AC2-450B-4617-8745-E7DFF1E370E7}" id="{AB819200-07FE-4FB3-A832-75F26EF4545F}">
    <text>add until 2 years</text>
  </threadedComment>
</ThreadedComments>
</file>

<file path=xl/threadedComments/threadedComment11.xml><?xml version="1.0" encoding="utf-8"?>
<ThreadedComments xmlns="http://schemas.microsoft.com/office/spreadsheetml/2018/threadedcomments" xmlns:x="http://schemas.openxmlformats.org/spreadsheetml/2006/main">
  <threadedComment ref="A33" dT="2021-08-16T08:13:24.15" personId="{40485AC2-450B-4617-8745-E7DFF1E370E7}" id="{6736E655-B9E1-4DB4-BF9B-808F56BD82E1}">
    <text>Symptomatic atrial fibrillation and flutter</text>
  </threadedComment>
  <threadedComment ref="E37" dT="2021-08-17T23:32:49.49" personId="{40485AC2-450B-4617-8745-E7DFF1E370E7}" id="{76462D44-374C-44B5-9642-3C9684D7FDC9}">
    <text>to ensure that the % are  =100%</text>
  </threadedComment>
  <threadedComment ref="V84" dT="2021-08-19T08:23:38.44" personId="{40485AC2-450B-4617-8745-E7DFF1E370E7}" id="{FDFF4380-F344-48C1-B435-F49E03C4EC1C}">
    <text>Disability weights are usually confined to the 0..1 range, which makes the Beta the distribution of choice. Sometimes</text>
  </threadedComment>
  <threadedComment ref="B137" dT="2021-08-04T04:27:42.12" personId="{40485AC2-450B-4617-8745-E7DFF1E370E7}" id="{AB819200-07FE-4FB2-A832-75F26EF4545F}">
    <text>add until 2 years</text>
  </threadedComment>
  <threadedComment ref="B219" dT="2021-08-03T00:32:06.45" personId="{85AC1508-2441-4CD2-8EC9-446B092B2F9C}" id="{25676707-149A-4A7E-B779-F80E3874D79F}">
    <text>Needs a space for permanent disability too</text>
  </threadedComment>
</ThreadedComments>
</file>

<file path=xl/threadedComments/threadedComment12.xml><?xml version="1.0" encoding="utf-8"?>
<ThreadedComments xmlns="http://schemas.microsoft.com/office/spreadsheetml/2018/threadedcomments" xmlns:x="http://schemas.openxmlformats.org/spreadsheetml/2006/main">
  <threadedComment ref="A33" dT="2021-08-16T08:13:24.15" personId="{40485AC2-450B-4617-8745-E7DFF1E370E7}" id="{97B58DA7-CA4E-4A92-8AC3-FB1F511F55C8}">
    <text>Symptomatic atrial fibrillation and flutter</text>
  </threadedComment>
  <threadedComment ref="E37" dT="2021-08-17T23:32:49.49" personId="{40485AC2-450B-4617-8745-E7DFF1E370E7}" id="{93DFD340-E455-4241-BFB7-7C667B79AFF7}">
    <text>to ensure that the % are  =100%</text>
  </threadedComment>
  <threadedComment ref="V84" dT="2021-08-19T08:23:38.44" personId="{40485AC2-450B-4617-8745-E7DFF1E370E7}" id="{D0EC6230-99C0-4C36-826E-5D399040EE47}">
    <text>Disability weights are usually confined to the 0..1 range, which makes the Beta the distribution of choice. Sometimes</text>
  </threadedComment>
  <threadedComment ref="B137" dT="2021-08-04T04:27:42.12" personId="{40485AC2-450B-4617-8745-E7DFF1E370E7}" id="{47684097-4B23-4889-92BE-384B6D463A67}">
    <text>add until 2 years</text>
  </threadedComment>
</ThreadedComments>
</file>

<file path=xl/threadedComments/threadedComment13.xml><?xml version="1.0" encoding="utf-8"?>
<ThreadedComments xmlns="http://schemas.microsoft.com/office/spreadsheetml/2018/threadedcomments" xmlns:x="http://schemas.openxmlformats.org/spreadsheetml/2006/main">
  <threadedComment ref="H6" dT="2021-10-08T09:50:58.30" personId="{40485AC2-450B-4617-8745-E7DFF1E370E7}" id="{4A27687D-14FD-41FA-AA01-E9E2877F2825}">
    <text>in reference to Total with diabetes</text>
  </threadedComment>
  <threadedComment ref="Q6" dT="2021-10-08T09:50:58.30" personId="{40485AC2-450B-4617-8745-E7DFF1E370E7}" id="{3FC4CAA3-A67A-4EBA-BE4D-8D25C50EE296}">
    <text>in reference to Total with diabetes</text>
  </threadedComment>
  <threadedComment ref="Z6" dT="2021-10-08T09:50:58.30" personId="{40485AC2-450B-4617-8745-E7DFF1E370E7}" id="{2EE0CCBD-D5E6-47F7-89D9-9C9BF43BC42E}">
    <text>in reference to Total with diabetes</text>
  </threadedComment>
  <threadedComment ref="AI6" dT="2021-10-08T09:50:58.30" personId="{40485AC2-450B-4617-8745-E7DFF1E370E7}" id="{CDFF6D61-1ED9-44CB-855B-D61F2C6B01B1}">
    <text>in reference to Total with diabetes</text>
  </threadedComment>
  <threadedComment ref="AR6" dT="2021-10-08T09:50:58.30" personId="{40485AC2-450B-4617-8745-E7DFF1E370E7}" id="{DAB3A718-E818-4308-B7BF-72F5A51BF9A1}">
    <text>in reference to Total with diabetes</text>
  </threadedComment>
  <threadedComment ref="BA6" dT="2021-10-08T09:50:58.30" personId="{40485AC2-450B-4617-8745-E7DFF1E370E7}" id="{A2467465-D395-4172-98A1-C493CCFBB847}">
    <text>in reference to Total with diabetes</text>
  </threadedComment>
  <threadedComment ref="H22" dT="2021-10-08T09:50:58.30" personId="{40485AC2-450B-4617-8745-E7DFF1E370E7}" id="{8B6601EE-F91E-4C82-A8F0-E573149138D6}">
    <text>in reference to Total with diabetes</text>
  </threadedComment>
  <threadedComment ref="Q22" dT="2021-10-08T09:50:58.30" personId="{40485AC2-450B-4617-8745-E7DFF1E370E7}" id="{279222B5-0CBF-4193-9A49-9000A07CAE35}">
    <text>in reference to Total with diabetes</text>
  </threadedComment>
  <threadedComment ref="Z22" dT="2021-10-08T09:50:58.30" personId="{40485AC2-450B-4617-8745-E7DFF1E370E7}" id="{906FC344-BD38-4ED3-9E50-EB7BC8B27955}">
    <text>in reference to Total with diabetes</text>
  </threadedComment>
  <threadedComment ref="AI22" dT="2021-10-08T09:50:58.30" personId="{40485AC2-450B-4617-8745-E7DFF1E370E7}" id="{9DE376CF-C284-4F74-ADCA-6F855E1F2CDE}">
    <text>in reference to Total with diabetes</text>
  </threadedComment>
  <threadedComment ref="AR22" dT="2021-10-08T09:50:58.30" personId="{40485AC2-450B-4617-8745-E7DFF1E370E7}" id="{D6F24C14-C75F-43BC-BF09-9CC620048694}">
    <text>in reference to Total with diabetes</text>
  </threadedComment>
  <threadedComment ref="BA22" dT="2021-10-08T09:50:58.30" personId="{40485AC2-450B-4617-8745-E7DFF1E370E7}" id="{AC578493-EFC4-4557-9D72-17BCC240818F}">
    <text>in reference to Total with diabetes</text>
  </threadedComment>
  <threadedComment ref="H39" dT="2021-10-08T09:50:58.30" personId="{40485AC2-450B-4617-8745-E7DFF1E370E7}" id="{2DB6BB40-6216-4DBC-8C2D-9B475A4044B7}">
    <text>in reference to Total with diabetes</text>
  </threadedComment>
  <threadedComment ref="Q39" dT="2021-10-08T09:50:58.30" personId="{40485AC2-450B-4617-8745-E7DFF1E370E7}" id="{17D49C1B-F026-41A0-9B60-31CA31B0B05F}">
    <text>in reference to Total with diabetes</text>
  </threadedComment>
  <threadedComment ref="Z39" dT="2021-10-08T09:50:58.30" personId="{40485AC2-450B-4617-8745-E7DFF1E370E7}" id="{6DD0EDE2-0B5A-46AB-8C69-4C49ACE06E3C}">
    <text>in reference to Total with diabetes</text>
  </threadedComment>
  <threadedComment ref="AI39" dT="2021-10-08T09:50:58.30" personId="{40485AC2-450B-4617-8745-E7DFF1E370E7}" id="{2D7AB790-89A0-4CB2-AC50-E90B1AB9F4C7}">
    <text>in reference to Total with diabetes</text>
  </threadedComment>
  <threadedComment ref="AR39" dT="2021-10-08T09:50:58.30" personId="{40485AC2-450B-4617-8745-E7DFF1E370E7}" id="{2E41B9AE-2AD2-421E-80D0-924937D5ABD2}">
    <text>in reference to Total with diabetes</text>
  </threadedComment>
  <threadedComment ref="BA39" dT="2021-10-08T09:50:58.30" personId="{40485AC2-450B-4617-8745-E7DFF1E370E7}" id="{8A23DD59-1823-4904-B392-A33D37ADCD68}">
    <text>in reference to Total with diabetes</text>
  </threadedComment>
  <threadedComment ref="H55" dT="2021-10-08T09:50:58.30" personId="{40485AC2-450B-4617-8745-E7DFF1E370E7}" id="{10DF93CD-23EC-4FFC-84CD-353D5A434FE3}">
    <text>in reference to Total with diabetes</text>
  </threadedComment>
  <threadedComment ref="Q55" dT="2021-10-08T09:50:58.30" personId="{40485AC2-450B-4617-8745-E7DFF1E370E7}" id="{144B5FE3-7BFB-40E0-8C16-ED4665AF40AC}">
    <text>in reference to Total with diabetes</text>
  </threadedComment>
  <threadedComment ref="Z55" dT="2021-10-08T09:50:58.30" personId="{40485AC2-450B-4617-8745-E7DFF1E370E7}" id="{AC21A1D3-CEB0-4B0C-8235-7C412A228A2C}">
    <text>in reference to Total with diabetes</text>
  </threadedComment>
  <threadedComment ref="AI55" dT="2021-10-08T09:50:58.30" personId="{40485AC2-450B-4617-8745-E7DFF1E370E7}" id="{2F52DB74-298E-4DC8-8832-47B38710F6FB}">
    <text>in reference to Total with diabetes</text>
  </threadedComment>
  <threadedComment ref="AR55" dT="2021-10-08T09:50:58.30" personId="{40485AC2-450B-4617-8745-E7DFF1E370E7}" id="{1E902718-9F2A-4F83-AAC5-D047A7314AAB}">
    <text>in reference to Total with diabetes</text>
  </threadedComment>
  <threadedComment ref="BA55" dT="2021-10-08T09:50:58.30" personId="{40485AC2-450B-4617-8745-E7DFF1E370E7}" id="{406EAA8B-02CF-4A54-A8E2-12C4B446A266}">
    <text>in reference to Total with diabetes</text>
  </threadedComment>
  <threadedComment ref="H72" dT="2021-10-08T09:50:58.30" personId="{40485AC2-450B-4617-8745-E7DFF1E370E7}" id="{675C44C2-BF3A-4640-9117-8777581BD1DC}">
    <text>in reference to Total with diabetes</text>
  </threadedComment>
  <threadedComment ref="Q72" dT="2021-10-08T09:50:58.30" personId="{40485AC2-450B-4617-8745-E7DFF1E370E7}" id="{5F4D4351-F1AE-42F9-855F-9479DD0FBA29}">
    <text>in reference to Total with diabetes</text>
  </threadedComment>
  <threadedComment ref="Z72" dT="2021-10-08T09:50:58.30" personId="{40485AC2-450B-4617-8745-E7DFF1E370E7}" id="{D12F43B4-7CD6-4B12-9505-02FA82B8DE39}">
    <text>in reference to Total with diabetes</text>
  </threadedComment>
  <threadedComment ref="H88" dT="2021-10-08T09:50:58.30" personId="{40485AC2-450B-4617-8745-E7DFF1E370E7}" id="{53485C56-152F-470E-ACC5-3CD050C16454}">
    <text>in reference to Total with diabetes</text>
  </threadedComment>
  <threadedComment ref="Q88" dT="2021-10-08T09:50:58.30" personId="{40485AC2-450B-4617-8745-E7DFF1E370E7}" id="{6B59BB62-C1BD-4275-85A0-2C739DB6B43C}">
    <text>in reference to Total with diabetes</text>
  </threadedComment>
  <threadedComment ref="Z88" dT="2021-10-08T09:50:58.30" personId="{40485AC2-450B-4617-8745-E7DFF1E370E7}" id="{9064117B-F2FE-4900-95BB-E02B5C236A45}">
    <text>in reference to Total with diabetes</text>
  </threadedComment>
  <threadedComment ref="H105" dT="2021-10-08T09:50:58.30" personId="{40485AC2-450B-4617-8745-E7DFF1E370E7}" id="{20DD8483-98BD-4FC0-8C1C-B76C4E0E310E}">
    <text>in reference to Total with diabetes</text>
  </threadedComment>
  <threadedComment ref="H120" dT="2021-10-08T09:50:58.30" personId="{40485AC2-450B-4617-8745-E7DFF1E370E7}" id="{46717512-746B-4011-9B8F-43FC0EC6D94C}">
    <text>in reference to Total with diabetes</text>
  </threadedComment>
</ThreadedComments>
</file>

<file path=xl/threadedComments/threadedComment14.xml><?xml version="1.0" encoding="utf-8"?>
<ThreadedComments xmlns="http://schemas.microsoft.com/office/spreadsheetml/2018/threadedcomments" xmlns:x="http://schemas.openxmlformats.org/spreadsheetml/2006/main">
  <threadedComment ref="B19" dT="2021-09-29T23:41:49.59" personId="{40485AC2-450B-4617-8745-E7DFF1E370E7}" id="{C1DEB996-225E-434B-9B7F-078EA123A9BC}">
    <text>divide by age groups</text>
  </threadedComment>
  <threadedComment ref="A35" dT="2021-09-29T23:44:59.67" personId="{40485AC2-450B-4617-8745-E7DFF1E370E7}" id="{D79B7DC5-076B-4409-BF4C-E1646DBFB613}">
    <text>assumption no death</text>
  </threadedComment>
</ThreadedComments>
</file>

<file path=xl/threadedComments/threadedComment15.xml><?xml version="1.0" encoding="utf-8"?>
<ThreadedComments xmlns="http://schemas.microsoft.com/office/spreadsheetml/2018/threadedcomments" xmlns:x="http://schemas.openxmlformats.org/spreadsheetml/2006/main">
  <threadedComment ref="R37" dT="2021-10-05T08:52:11.43" personId="{40485AC2-450B-4617-8745-E7DFF1E370E7}" id="{FB6E64C6-047D-49FD-B3B7-C72B6EC8D1ED}">
    <text>forced as it is giving me negative value, and please note that the probability was generated from webplot website and therefore estimates are not exact.</text>
  </threadedComment>
</ThreadedComments>
</file>

<file path=xl/threadedComments/threadedComment16.xml><?xml version="1.0" encoding="utf-8"?>
<ThreadedComments xmlns="http://schemas.microsoft.com/office/spreadsheetml/2018/threadedcomments" xmlns:x="http://schemas.openxmlformats.org/spreadsheetml/2006/main">
  <threadedComment ref="D24" dT="2021-07-30T04:23:34.48" personId="{40485AC2-450B-4617-8745-E7DFF1E370E7}" id="{431B1436-AC9B-4D0C-B198-EA1C5CD649B1}">
    <text>Confirmed with CDI and this includes ICU</text>
  </threadedComment>
</ThreadedComments>
</file>

<file path=xl/threadedComments/threadedComment17.xml><?xml version="1.0" encoding="utf-8"?>
<ThreadedComments xmlns="http://schemas.microsoft.com/office/spreadsheetml/2018/threadedcomments" xmlns:x="http://schemas.openxmlformats.org/spreadsheetml/2006/main">
  <threadedComment ref="A6" dT="2021-08-02T05:36:39.23" personId="{40485AC2-450B-4617-8745-E7DFF1E370E7}" id="{F298F063-A273-40D0-83E0-D62261E5F063}">
    <text>debates whether covid induced diabetes</text>
  </threadedComment>
  <threadedComment ref="G7" dT="2021-08-09T10:13:04.10" personId="{40485AC2-450B-4617-8745-E7DFF1E370E7}" id="{D11E6648-5444-4804-AFE8-47E1266DEA16}">
    <text>following six months</text>
  </threadedComment>
</ThreadedComments>
</file>

<file path=xl/threadedComments/threadedComment2.xml><?xml version="1.0" encoding="utf-8"?>
<ThreadedComments xmlns="http://schemas.microsoft.com/office/spreadsheetml/2018/threadedcomments" xmlns:x="http://schemas.openxmlformats.org/spreadsheetml/2006/main">
  <threadedComment ref="B14" dT="2021-10-01T00:23:41.00" personId="{0BAAF036-7BF1-4BE4-B455-D4F52CDFDE08}" id="{6A3E1EDA-063E-4BAE-AC09-FE9771F9EA39}" done="1">
    <text>changed 80-90 to 80-89</text>
  </threadedComment>
  <threadedComment ref="A34" dT="2021-08-16T08:13:24.15" personId="{40485AC2-450B-4617-8745-E7DFF1E370E7}" id="{99BEC2D8-6958-4BEB-A379-C77D205EA017}">
    <text>Symptomatic atrial fibrillation and flutter</text>
  </threadedComment>
  <threadedComment ref="F44" dT="2021-10-08T01:07:02.26" personId="{40485AC2-450B-4617-8745-E7DFF1E370E7}" id="{5CE2C537-5492-4CFC-BE19-D8114F103593}">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14639197-D088-4C7E-BCE4-088A4DA29072}">
    <text>add until 2 years</text>
  </threadedComment>
</ThreadedComments>
</file>

<file path=xl/threadedComments/threadedComment3.xml><?xml version="1.0" encoding="utf-8"?>
<ThreadedComments xmlns="http://schemas.microsoft.com/office/spreadsheetml/2018/threadedcomments" xmlns:x="http://schemas.openxmlformats.org/spreadsheetml/2006/main">
  <threadedComment ref="B14" dT="2021-10-01T00:23:41.00" personId="{0BAAF036-7BF1-4BE4-B455-D4F52CDFDE08}" id="{A5FC1421-E0C8-421A-B22C-08C243475146}">
    <text>changed 80-90 to 80-89</text>
  </threadedComment>
  <threadedComment ref="A34" dT="2021-08-16T08:13:24.15" personId="{40485AC2-450B-4617-8745-E7DFF1E370E7}" id="{A13E2CD3-CBFA-4732-8C4C-BAC6C7447F5F}">
    <text>Symptomatic atrial fibrillation and flutter</text>
  </threadedComment>
  <threadedComment ref="F44" dT="2021-10-08T01:07:02.26" personId="{40485AC2-450B-4617-8745-E7DFF1E370E7}" id="{49041060-B20F-44BD-AF51-35048CAA8C72}">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7BD95BD2-DE4B-4587-8A27-42526EE02AF5}">
    <text>add until 2 years</text>
  </threadedComment>
</ThreadedComments>
</file>

<file path=xl/threadedComments/threadedComment4.xml><?xml version="1.0" encoding="utf-8"?>
<ThreadedComments xmlns="http://schemas.microsoft.com/office/spreadsheetml/2018/threadedcomments" xmlns:x="http://schemas.openxmlformats.org/spreadsheetml/2006/main">
  <threadedComment ref="B14" dT="2021-10-01T00:23:41.00" personId="{0BAAF036-7BF1-4BE4-B455-D4F52CDFDE08}" id="{B37E2B10-6F30-447D-970F-7ADC064F6CC2}" done="1">
    <text>changed 80-90 to 80-89</text>
  </threadedComment>
  <threadedComment ref="A34" dT="2021-08-16T08:13:24.15" personId="{40485AC2-450B-4617-8745-E7DFF1E370E7}" id="{8380F973-AD63-4B28-9DB7-95030A641826}">
    <text>Symptomatic atrial fibrillation and flutter</text>
  </threadedComment>
  <threadedComment ref="F44" dT="2021-10-08T01:07:02.26" personId="{40485AC2-450B-4617-8745-E7DFF1E370E7}" id="{9BA51CB9-73DF-482C-A21C-901C69021BA7}">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BE991CD8-2E15-4228-AA32-5F9F695EF2A0}">
    <text>add until 2 years</text>
  </threadedComment>
</ThreadedComments>
</file>

<file path=xl/threadedComments/threadedComment5.xml><?xml version="1.0" encoding="utf-8"?>
<ThreadedComments xmlns="http://schemas.microsoft.com/office/spreadsheetml/2018/threadedcomments" xmlns:x="http://schemas.openxmlformats.org/spreadsheetml/2006/main">
  <threadedComment ref="A34" dT="2021-08-16T08:13:24.15" personId="{40485AC2-450B-4617-8745-E7DFF1E370E7}" id="{97D54B58-FEC8-4842-8B4C-0BF8FB924EE8}">
    <text>Symptomatic atrial fibrillation and flutter</text>
  </threadedComment>
  <threadedComment ref="F44" dT="2021-10-08T01:07:02.26" personId="{40485AC2-450B-4617-8745-E7DFF1E370E7}" id="{D00C1C9C-4980-40A1-B752-B0E1D7B92D26}">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227E8C8F-1C30-4C23-80A5-45FEF224DBA3}">
    <text>add until 2 years</text>
  </threadedComment>
</ThreadedComments>
</file>

<file path=xl/threadedComments/threadedComment6.xml><?xml version="1.0" encoding="utf-8"?>
<ThreadedComments xmlns="http://schemas.microsoft.com/office/spreadsheetml/2018/threadedcomments" xmlns:x="http://schemas.openxmlformats.org/spreadsheetml/2006/main">
  <threadedComment ref="B14" dT="2021-10-01T00:23:41.00" personId="{0BAAF036-7BF1-4BE4-B455-D4F52CDFDE08}" id="{22DA47F7-AB2A-42AF-8BB3-E63333F33C62}" done="1">
    <text>changed 80-90 to 80-89</text>
  </threadedComment>
  <threadedComment ref="A34" dT="2021-08-16T08:13:24.15" personId="{40485AC2-450B-4617-8745-E7DFF1E370E7}" id="{1F640671-3D19-4545-B538-F58EC4F64FD7}">
    <text>Symptomatic atrial fibrillation and flutter</text>
  </threadedComment>
  <threadedComment ref="F44" dT="2021-10-08T01:07:02.26" personId="{40485AC2-450B-4617-8745-E7DFF1E370E7}" id="{D5DC95BB-A2EF-4718-8A8C-C5227FBCDCE9}">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61B0B09C-F83C-4F32-BCA9-FF5A4E401D4A}">
    <text>add until 2 years</text>
  </threadedComment>
</ThreadedComments>
</file>

<file path=xl/threadedComments/threadedComment7.xml><?xml version="1.0" encoding="utf-8"?>
<ThreadedComments xmlns="http://schemas.microsoft.com/office/spreadsheetml/2018/threadedcomments" xmlns:x="http://schemas.openxmlformats.org/spreadsheetml/2006/main">
  <threadedComment ref="A34" dT="2021-08-16T08:13:24.15" personId="{40485AC2-450B-4617-8745-E7DFF1E370E7}" id="{5965548F-A046-4FFB-A43B-C9EDA3CE2294}">
    <text>Symptomatic atrial fibrillation and flutter</text>
  </threadedComment>
  <threadedComment ref="F44" dT="2021-10-08T01:07:02.26" personId="{40485AC2-450B-4617-8745-E7DFF1E370E7}" id="{ED4B7410-0A25-4C42-863C-FF810190C45D}">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6147FEF2-ED4A-4C1A-873D-796200A6B63B}">
    <text>add until 2 years</text>
  </threadedComment>
</ThreadedComments>
</file>

<file path=xl/threadedComments/threadedComment8.xml><?xml version="1.0" encoding="utf-8"?>
<ThreadedComments xmlns="http://schemas.microsoft.com/office/spreadsheetml/2018/threadedcomments" xmlns:x="http://schemas.openxmlformats.org/spreadsheetml/2006/main">
  <threadedComment ref="A34" dT="2021-08-16T08:13:24.15" personId="{40485AC2-450B-4617-8745-E7DFF1E370E7}" id="{433B93A6-CE43-4DC0-B03C-F825F3689526}">
    <text>Symptomatic atrial fibrillation and flutter</text>
  </threadedComment>
  <threadedComment ref="F44" dT="2021-10-08T01:07:02.26" personId="{40485AC2-450B-4617-8745-E7DFF1E370E7}" id="{213CE2CB-0C02-4839-B120-59558D3AFE30}">
    <text>There were lower odds of long-duration (≥28 days) symptoms following two vaccine doses for all participants (OR 0·51, 95% CI 0·32–0·82; p=0·0060.
OR=0.51 was converted to RR.
Source:
https://www.thelancet.com/action/showPdf?pii=S1473-3099%2821%2900460-6
https://jamanetwork.com/journals/jama/fullarticle/188182</text>
  </threadedComment>
  <threadedComment ref="B127" dT="2021-08-04T04:27:42.12" personId="{40485AC2-450B-4617-8745-E7DFF1E370E7}" id="{5793F3E5-09D4-4561-A375-CCCA983DF06D}">
    <text>add until 2 years</text>
  </threadedComment>
</ThreadedComments>
</file>

<file path=xl/threadedComments/threadedComment9.xml><?xml version="1.0" encoding="utf-8"?>
<ThreadedComments xmlns="http://schemas.microsoft.com/office/spreadsheetml/2018/threadedcomments" xmlns:x="http://schemas.openxmlformats.org/spreadsheetml/2006/main">
  <threadedComment ref="A33" dT="2021-08-16T08:13:24.15" personId="{40485AC2-450B-4617-8745-E7DFF1E370E7}" id="{C99FCAA3-B0F7-4F8D-BBBD-1F02D860824E}">
    <text>Symptomatic atrial fibrillation and flutter</text>
  </threadedComment>
  <threadedComment ref="B72" dT="2021-08-02T09:28:25.13" personId="{40485AC2-450B-4617-8745-E7DFF1E370E7}" id="{7C4BFDD8-44A5-45F8-A926-1C9EFBD2CAFC}">
    <text>for use for other countries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microsoft.com/office/2017/10/relationships/threadedComment" Target="../threadedComments/threadedComment12.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microsoft.com/office/2017/10/relationships/threadedComment" Target="../threadedComments/threadedComment13.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4.xml"/><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health.gov.au/news/health-alerts/novel-coronavirus-2019-ncov-health-alert/coronavirus-covid-19-case-numbers-and-statistics" TargetMode="External"/><Relationship Id="rId6" Type="http://schemas.microsoft.com/office/2017/10/relationships/threadedComment" Target="../threadedComments/threadedComment15.xm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16.xml"/><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ghdx.healthdata.org/gbd-results-tool/result/a1b79683dd1676be625fa9236885f9b0" TargetMode="External"/><Relationship Id="rId6" Type="http://schemas.microsoft.com/office/2017/10/relationships/threadedComment" Target="../threadedComments/threadedComment17.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7"/>
  <sheetViews>
    <sheetView tabSelected="1" zoomScale="85" zoomScaleNormal="85" workbookViewId="0"/>
  </sheetViews>
  <sheetFormatPr defaultRowHeight="15" x14ac:dyDescent="0.25"/>
  <cols>
    <col min="1" max="1" width="4.5703125" customWidth="1"/>
    <col min="3" max="3" width="69.7109375" bestFit="1" customWidth="1"/>
    <col min="4" max="4" width="115.42578125" customWidth="1"/>
  </cols>
  <sheetData>
    <row r="1" spans="1:4" x14ac:dyDescent="0.25">
      <c r="A1" s="4" t="s">
        <v>1701</v>
      </c>
    </row>
    <row r="2" spans="1:4" x14ac:dyDescent="0.25">
      <c r="B2" s="4" t="s">
        <v>0</v>
      </c>
    </row>
    <row r="3" spans="1:4" x14ac:dyDescent="0.25">
      <c r="B3" s="4" t="s">
        <v>1</v>
      </c>
      <c r="C3" s="13"/>
      <c r="D3" s="4" t="s">
        <v>2</v>
      </c>
    </row>
    <row r="4" spans="1:4" x14ac:dyDescent="0.25">
      <c r="B4" s="4">
        <v>1</v>
      </c>
      <c r="C4" s="13" t="s">
        <v>3</v>
      </c>
      <c r="D4" t="s">
        <v>4</v>
      </c>
    </row>
    <row r="5" spans="1:4" x14ac:dyDescent="0.25">
      <c r="B5" s="4">
        <v>2</v>
      </c>
      <c r="C5" s="13" t="s">
        <v>5</v>
      </c>
      <c r="D5" s="852" t="s">
        <v>6</v>
      </c>
    </row>
    <row r="6" spans="1:4" x14ac:dyDescent="0.25">
      <c r="B6" s="4">
        <v>3</v>
      </c>
      <c r="C6" s="13" t="s">
        <v>7</v>
      </c>
      <c r="D6" t="s">
        <v>8</v>
      </c>
    </row>
    <row r="7" spans="1:4" x14ac:dyDescent="0.25">
      <c r="B7" s="4">
        <v>4</v>
      </c>
      <c r="C7" s="13" t="s">
        <v>9</v>
      </c>
      <c r="D7" t="s">
        <v>10</v>
      </c>
    </row>
    <row r="8" spans="1:4" x14ac:dyDescent="0.25">
      <c r="B8" s="4">
        <v>5</v>
      </c>
      <c r="C8" s="13" t="s">
        <v>11</v>
      </c>
      <c r="D8" t="s">
        <v>12</v>
      </c>
    </row>
    <row r="9" spans="1:4" x14ac:dyDescent="0.25">
      <c r="B9" s="4">
        <v>6</v>
      </c>
      <c r="C9" s="13" t="s">
        <v>13</v>
      </c>
      <c r="D9" s="852" t="s">
        <v>14</v>
      </c>
    </row>
    <row r="10" spans="1:4" x14ac:dyDescent="0.25">
      <c r="B10" s="4">
        <v>7</v>
      </c>
      <c r="C10" s="13" t="s">
        <v>15</v>
      </c>
      <c r="D10" t="s">
        <v>16</v>
      </c>
    </row>
    <row r="11" spans="1:4" x14ac:dyDescent="0.25">
      <c r="B11" s="4">
        <v>8</v>
      </c>
      <c r="C11" s="13" t="s">
        <v>17</v>
      </c>
      <c r="D11" t="s">
        <v>18</v>
      </c>
    </row>
    <row r="12" spans="1:4" x14ac:dyDescent="0.25">
      <c r="B12" s="4">
        <v>10</v>
      </c>
      <c r="C12" s="13" t="s">
        <v>19</v>
      </c>
      <c r="D12" t="s">
        <v>20</v>
      </c>
    </row>
    <row r="13" spans="1:4" x14ac:dyDescent="0.25">
      <c r="B13" s="4">
        <v>11</v>
      </c>
      <c r="C13" s="22" t="s">
        <v>21</v>
      </c>
      <c r="D13" t="s">
        <v>22</v>
      </c>
    </row>
    <row r="14" spans="1:4" x14ac:dyDescent="0.25">
      <c r="B14" s="4">
        <v>12</v>
      </c>
      <c r="C14" s="13" t="s">
        <v>23</v>
      </c>
      <c r="D14" t="s">
        <v>24</v>
      </c>
    </row>
    <row r="15" spans="1:4" x14ac:dyDescent="0.25">
      <c r="B15" s="4">
        <v>13</v>
      </c>
      <c r="C15" s="13" t="s">
        <v>25</v>
      </c>
      <c r="D15" t="s">
        <v>26</v>
      </c>
    </row>
    <row r="16" spans="1:4" s="4" customFormat="1" x14ac:dyDescent="0.25">
      <c r="B16" s="4" t="s">
        <v>27</v>
      </c>
    </row>
    <row r="17" spans="2:4" s="4" customFormat="1" x14ac:dyDescent="0.25">
      <c r="B17" s="4">
        <v>1</v>
      </c>
      <c r="C17" s="13" t="s">
        <v>28</v>
      </c>
      <c r="D17" s="329" t="s">
        <v>29</v>
      </c>
    </row>
    <row r="18" spans="2:4" s="4" customFormat="1" x14ac:dyDescent="0.25">
      <c r="B18" s="4">
        <v>2</v>
      </c>
      <c r="C18" s="13" t="s">
        <v>30</v>
      </c>
      <c r="D18" s="329" t="s">
        <v>31</v>
      </c>
    </row>
    <row r="19" spans="2:4" x14ac:dyDescent="0.25">
      <c r="B19" s="4">
        <v>3</v>
      </c>
      <c r="C19" s="13" t="s">
        <v>32</v>
      </c>
      <c r="D19" t="s">
        <v>33</v>
      </c>
    </row>
    <row r="20" spans="2:4" x14ac:dyDescent="0.25">
      <c r="B20" s="4">
        <v>4</v>
      </c>
      <c r="C20" s="13" t="s">
        <v>34</v>
      </c>
      <c r="D20" t="s">
        <v>35</v>
      </c>
    </row>
    <row r="21" spans="2:4" x14ac:dyDescent="0.25">
      <c r="B21" s="4">
        <v>5</v>
      </c>
      <c r="C21" s="22" t="s">
        <v>36</v>
      </c>
      <c r="D21" t="s">
        <v>37</v>
      </c>
    </row>
    <row r="22" spans="2:4" x14ac:dyDescent="0.25">
      <c r="B22" s="4">
        <v>6</v>
      </c>
      <c r="C22" s="22" t="s">
        <v>38</v>
      </c>
      <c r="D22" t="s">
        <v>39</v>
      </c>
    </row>
    <row r="23" spans="2:4" x14ac:dyDescent="0.25">
      <c r="B23" s="4">
        <v>7</v>
      </c>
      <c r="C23" s="22" t="s">
        <v>40</v>
      </c>
      <c r="D23" t="s">
        <v>41</v>
      </c>
    </row>
    <row r="24" spans="2:4" x14ac:dyDescent="0.25">
      <c r="B24" s="4">
        <v>8</v>
      </c>
      <c r="C24" s="13" t="s">
        <v>42</v>
      </c>
      <c r="D24" t="s">
        <v>43</v>
      </c>
    </row>
    <row r="25" spans="2:4" s="4" customFormat="1" x14ac:dyDescent="0.25">
      <c r="B25" s="4" t="s">
        <v>44</v>
      </c>
    </row>
    <row r="26" spans="2:4" x14ac:dyDescent="0.25">
      <c r="B26" s="4">
        <v>1</v>
      </c>
      <c r="C26" s="22" t="s">
        <v>45</v>
      </c>
      <c r="D26" t="s">
        <v>45</v>
      </c>
    </row>
    <row r="27" spans="2:4" x14ac:dyDescent="0.25">
      <c r="B27" s="4">
        <v>2</v>
      </c>
      <c r="C27" s="22" t="s">
        <v>46</v>
      </c>
      <c r="D27" t="s">
        <v>47</v>
      </c>
    </row>
    <row r="28" spans="2:4" x14ac:dyDescent="0.25">
      <c r="B28" s="4">
        <v>3</v>
      </c>
      <c r="C28" s="22" t="s">
        <v>48</v>
      </c>
      <c r="D28" t="s">
        <v>49</v>
      </c>
    </row>
    <row r="29" spans="2:4" x14ac:dyDescent="0.25">
      <c r="B29" s="4">
        <v>4</v>
      </c>
      <c r="C29" s="13" t="s">
        <v>50</v>
      </c>
      <c r="D29" t="s">
        <v>51</v>
      </c>
    </row>
    <row r="30" spans="2:4" x14ac:dyDescent="0.25">
      <c r="B30" s="4">
        <v>5</v>
      </c>
      <c r="C30" s="13" t="s">
        <v>52</v>
      </c>
      <c r="D30" t="s">
        <v>53</v>
      </c>
    </row>
    <row r="31" spans="2:4" x14ac:dyDescent="0.25">
      <c r="B31" s="4">
        <v>6</v>
      </c>
      <c r="C31" s="13" t="s">
        <v>54</v>
      </c>
      <c r="D31" t="s">
        <v>55</v>
      </c>
    </row>
    <row r="32" spans="2:4" x14ac:dyDescent="0.25">
      <c r="B32" s="4"/>
    </row>
    <row r="33" spans="2:3" x14ac:dyDescent="0.25">
      <c r="B33" s="4" t="s">
        <v>56</v>
      </c>
      <c r="C33" t="s">
        <v>57</v>
      </c>
    </row>
    <row r="34" spans="2:3" x14ac:dyDescent="0.25">
      <c r="C34" s="985" t="s">
        <v>58</v>
      </c>
    </row>
    <row r="35" spans="2:3" x14ac:dyDescent="0.25">
      <c r="C35" s="985" t="s">
        <v>59</v>
      </c>
    </row>
    <row r="36" spans="2:3" x14ac:dyDescent="0.25">
      <c r="C36" s="985" t="s">
        <v>60</v>
      </c>
    </row>
    <row r="37" spans="2:3" x14ac:dyDescent="0.25">
      <c r="C37" s="985" t="s">
        <v>1700</v>
      </c>
    </row>
  </sheetData>
  <phoneticPr fontId="28" type="noConversion"/>
  <hyperlinks>
    <hyperlink ref="C19" location="'AusLT17-19'!A1" display="AusLT17-19" xr:uid="{00000000-0004-0000-0000-000000000000}"/>
    <hyperlink ref="C20" location="AgeDCovid!A1" display="AgeDCovid" xr:uid="{00000000-0004-0000-0000-000002000000}"/>
    <hyperlink ref="C21" location="'AusCOVID Cases_update'!A1" display="Aus COVID Cases" xr:uid="{00000000-0004-0000-0000-000004000000}"/>
    <hyperlink ref="C22" location="'ONS Post Acute'!A1" display="ONS POST ACUTE" xr:uid="{525F0B07-7354-455F-81C0-F252DA907253}"/>
    <hyperlink ref="C23" location="'NSW Post Acute '!A1" display="NSW POST ACUTE" xr:uid="{EC3E57A9-DF2C-4138-A47A-EBFE5C190E15}"/>
    <hyperlink ref="C24" location="'Permanent Disb'!A1" display="Permanent Disb" xr:uid="{C95EF902-DBBC-4E46-8A2F-09BAC52C4DF2}"/>
    <hyperlink ref="C12" location="'DALYS Australia Base'!A1" display="DALYS Australia Base" xr:uid="{F6619902-E081-4736-B0FC-B1D7ABD56ECD}"/>
    <hyperlink ref="C13" location="'DALYS Australia Sensitivity_ONS'!A1" display="DALYS Australia Sensitivity_ONS" xr:uid="{880AD668-AF1C-4A62-993E-2481D5A188B8}"/>
    <hyperlink ref="C14" location="'DALYS Australia Sensitivity NSW'!Anx_Inc" display="DALYS Australia Sensitivity NSW" xr:uid="{AFF74261-BC2D-4690-80B5-F27A0BE41F15}"/>
    <hyperlink ref="C15" location="'DALYS Australia Sensitivity 28d'!Anx_Inc" display="DALYS Australia Sensitivity 28d" xr:uid="{D3F4E3B4-1AB1-430D-B85F-8362FB81DBDF}"/>
    <hyperlink ref="C17" location="'Doherty Data '!A1" display="Doherty Data" xr:uid="{9FA0727B-AF5F-406C-83C5-664EB0B755BE}"/>
    <hyperlink ref="C18" location="Dohertyadjusted!A1" display="Doherty Adjusted Data" xr:uid="{B433063B-7A0C-496E-BA6C-8C2190A1F68E}"/>
    <hyperlink ref="C4" location="'Scenario I'!A1" display="Scenario 1" xr:uid="{35C5075C-B43C-467E-9C09-935C98ADE371}"/>
    <hyperlink ref="C5" location="'Scenario 2'!A1" display="Scenario 2" xr:uid="{28C720A1-51AC-44FE-A8A4-4C63D7A267BE}"/>
    <hyperlink ref="C6" location="'Scenario 3'!A1" display="Scenario 3" xr:uid="{894762C8-96A4-4590-A9C8-BD2018ACCA45}"/>
    <hyperlink ref="C7" location="'Scenario 4'!A1" display="Scenario 4" xr:uid="{05A2EA7F-80CF-47C8-A93E-B150F69D53C5}"/>
    <hyperlink ref="C8" location="'Scenario I NSW'!A1" display="Scenario 1 using NSW long COVID data" xr:uid="{2989B4A6-B0AA-4057-B5A5-E013C0D0D799}"/>
    <hyperlink ref="C9" location="'Scenario 2 NSW'!A1" display="Scenario 2  using NSW long COVID data" xr:uid="{4210CB48-1197-4ABC-8898-193B1B79C20E}"/>
    <hyperlink ref="C10" location="'Scenario 3'!A1" display="Scenario 3 using NSW long COVID data" xr:uid="{86F9A689-B14C-47A7-BFD1-0485D939C72F}"/>
    <hyperlink ref="C11" location="'Scenario 4 NSW'!A1" display="Scenario 4 using NSW long COVID data" xr:uid="{A451318D-F270-46BF-ACD0-8AB5874B0077}"/>
    <hyperlink ref="C26" location="'Ersatz result '!A1" display="Ersatz results" xr:uid="{A914654E-EC83-46F3-B9C1-31681AFCCF7D}"/>
    <hyperlink ref="C27" location="'Results and analysis in pap'!A1" display="ERSATZ Results (table summary)" xr:uid="{38F2BB26-9446-40A8-99F0-562581DF5587}"/>
    <hyperlink ref="C28" location="'Long COVID Analysis'!A1" display="Long COVID analysis W/O perm and pics" xr:uid="{510797B9-EA55-47C3-B160-0759499259B2}"/>
    <hyperlink ref="C29" location="'Ersatz raw Base'!A1" display="Ersatz raw results baseline" xr:uid="{E4D63E1D-3AB0-4A8D-8AD3-A5752440145A}"/>
    <hyperlink ref="C30" location="'Ersatz raw 5%'!A1" display="Ersatz raw results 5%" xr:uid="{75723B5A-4A01-4F03-82E6-B464473ED200}"/>
    <hyperlink ref="C31" location="'Ersazt raw result 10%'!A1" display="Ersatz raw results 10%" xr:uid="{E12E7AF3-97E4-405E-B2D7-5C7963A830E5}"/>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8080"/>
  </sheetPr>
  <dimension ref="A1:DO228"/>
  <sheetViews>
    <sheetView zoomScale="85" zoomScaleNormal="85" workbookViewId="0">
      <selection activeCell="A81" sqref="A81"/>
    </sheetView>
  </sheetViews>
  <sheetFormatPr defaultRowHeight="15" x14ac:dyDescent="0.25"/>
  <cols>
    <col min="1" max="1" width="19.28515625" customWidth="1"/>
    <col min="2" max="2" width="26.140625" customWidth="1"/>
    <col min="3" max="3" width="2" customWidth="1"/>
    <col min="4" max="4" width="16.7109375" customWidth="1"/>
    <col min="5" max="5" width="16.42578125" customWidth="1"/>
    <col min="6" max="6" width="16.85546875" customWidth="1"/>
    <col min="7" max="7" width="14.85546875" customWidth="1"/>
    <col min="8" max="8" width="14.5703125" customWidth="1"/>
    <col min="9" max="9" width="15.140625" customWidth="1"/>
    <col min="10" max="10" width="15.28515625" customWidth="1"/>
    <col min="11" max="11" width="14" customWidth="1"/>
    <col min="12" max="12" width="12.5703125" bestFit="1" customWidth="1"/>
    <col min="13" max="13" width="15.5703125" customWidth="1"/>
    <col min="14" max="15" width="15.28515625" customWidth="1"/>
    <col min="16" max="16" width="21.28515625" customWidth="1"/>
    <col min="17" max="17" width="13.28515625" customWidth="1"/>
    <col min="18" max="18" width="22" customWidth="1"/>
    <col min="19" max="19" width="25.7109375" customWidth="1"/>
    <col min="20" max="20" width="17.140625" customWidth="1"/>
    <col min="21" max="21" width="15.5703125" customWidth="1"/>
    <col min="22" max="22" width="14.7109375" customWidth="1"/>
    <col min="23" max="23" width="17.7109375" customWidth="1"/>
    <col min="24" max="24" width="14.42578125" customWidth="1"/>
    <col min="25" max="25" width="18.85546875" customWidth="1"/>
    <col min="26" max="26" width="17.140625" customWidth="1"/>
    <col min="27" max="27" width="19.42578125" customWidth="1"/>
    <col min="28" max="28" width="12" bestFit="1" customWidth="1"/>
    <col min="32" max="32" width="12.85546875" bestFit="1" customWidth="1"/>
    <col min="34" max="34" width="11.85546875" bestFit="1" customWidth="1"/>
    <col min="38" max="38" width="12.140625" bestFit="1" customWidth="1"/>
  </cols>
  <sheetData>
    <row r="1" spans="1:22" ht="20.25" customHeight="1" x14ac:dyDescent="0.25">
      <c r="A1" s="4" t="s">
        <v>1230</v>
      </c>
    </row>
    <row r="2" spans="1:22" x14ac:dyDescent="0.25">
      <c r="A2" s="13" t="s">
        <v>62</v>
      </c>
    </row>
    <row r="3" spans="1:22" s="58" customFormat="1" ht="18.75" x14ac:dyDescent="0.3">
      <c r="A3" s="57" t="s">
        <v>63</v>
      </c>
      <c r="C3" s="57"/>
      <c r="D3" s="57"/>
      <c r="E3" s="57"/>
      <c r="F3" s="57"/>
      <c r="G3" s="57"/>
      <c r="H3" s="57"/>
      <c r="I3" s="57"/>
    </row>
    <row r="4" spans="1:22" ht="46.5" customHeight="1" x14ac:dyDescent="0.25">
      <c r="B4" s="52" t="s">
        <v>66</v>
      </c>
      <c r="C4" s="70" t="s">
        <v>67</v>
      </c>
      <c r="D4" s="53" t="s">
        <v>1231</v>
      </c>
      <c r="E4" s="53" t="s">
        <v>1232</v>
      </c>
      <c r="F4" s="53" t="s">
        <v>1233</v>
      </c>
      <c r="G4" t="s">
        <v>1234</v>
      </c>
      <c r="H4" t="s">
        <v>1235</v>
      </c>
      <c r="I4" t="s">
        <v>1236</v>
      </c>
      <c r="J4" s="1675" t="s">
        <v>1237</v>
      </c>
      <c r="K4" s="1675" t="s">
        <v>1238</v>
      </c>
      <c r="L4" s="4" t="s">
        <v>68</v>
      </c>
      <c r="M4" s="134" t="s">
        <v>1239</v>
      </c>
      <c r="N4" s="134" t="s">
        <v>1240</v>
      </c>
      <c r="O4" s="101" t="s">
        <v>1241</v>
      </c>
      <c r="P4" s="102" t="s">
        <v>1242</v>
      </c>
      <c r="Q4" s="102" t="s">
        <v>1243</v>
      </c>
      <c r="R4" s="103" t="s">
        <v>1244</v>
      </c>
      <c r="S4" s="117"/>
      <c r="T4" s="118"/>
      <c r="U4" s="118"/>
    </row>
    <row r="5" spans="1:22" ht="15.75" x14ac:dyDescent="0.25">
      <c r="B5" s="29" t="s">
        <v>75</v>
      </c>
      <c r="C5" s="71">
        <v>5</v>
      </c>
      <c r="D5" s="92">
        <f>AgeDCovid!B24</f>
        <v>0</v>
      </c>
      <c r="E5" s="92">
        <f>AgeDCovid!C24</f>
        <v>0</v>
      </c>
      <c r="F5" s="30">
        <f>AgeDCovid!D24</f>
        <v>0</v>
      </c>
      <c r="G5">
        <f>AgeDCovid!B5</f>
        <v>0</v>
      </c>
      <c r="H5" s="16">
        <f>AgeDCovid!C5</f>
        <v>0</v>
      </c>
      <c r="I5">
        <f>AgeDCovid!D5</f>
        <v>0</v>
      </c>
      <c r="J5" s="31">
        <f>VLOOKUP(C5,'AusLT17-19'!A4:L106,5)</f>
        <v>76.195430000000002</v>
      </c>
      <c r="K5" s="31">
        <f>VLOOKUP(C5,'AusLT17-19'!A4:L106,10)</f>
        <v>80.338239999999999</v>
      </c>
      <c r="L5" s="324">
        <f>VLOOKUP(C5,'AusLT17-19'!A4:L106,12)</f>
        <v>78.213823105577319</v>
      </c>
      <c r="M5" s="64">
        <f>G5*J5</f>
        <v>0</v>
      </c>
      <c r="N5" s="64">
        <f>H5*K5</f>
        <v>0</v>
      </c>
      <c r="O5" s="64">
        <f>I5*L5</f>
        <v>0</v>
      </c>
      <c r="P5" s="65">
        <f t="shared" ref="P5:P14" si="0">(M5/Auspopul)*100000</f>
        <v>0</v>
      </c>
      <c r="Q5" s="65">
        <f t="shared" ref="Q5:Q14" si="1">(N5/Auspopul)*100000</f>
        <v>0</v>
      </c>
      <c r="R5" s="65">
        <f t="shared" ref="R5:R14" si="2">(O5/Auspopul)*100000</f>
        <v>0</v>
      </c>
      <c r="S5" s="118"/>
      <c r="T5" s="118"/>
      <c r="U5" s="118"/>
    </row>
    <row r="6" spans="1:22" ht="15.75" x14ac:dyDescent="0.25">
      <c r="B6" s="32" t="s">
        <v>76</v>
      </c>
      <c r="C6" s="71">
        <v>15</v>
      </c>
      <c r="D6" s="92">
        <f>AgeDCovid!B25</f>
        <v>0</v>
      </c>
      <c r="E6" s="92">
        <f>AgeDCovid!C25</f>
        <v>0</v>
      </c>
      <c r="F6" s="30">
        <f>AgeDCovid!D25</f>
        <v>0</v>
      </c>
      <c r="G6">
        <f>AgeDCovid!B6</f>
        <v>0</v>
      </c>
      <c r="H6" s="16">
        <f>AgeDCovid!C6</f>
        <v>0</v>
      </c>
      <c r="I6">
        <f>AgeDCovid!D6</f>
        <v>0</v>
      </c>
      <c r="J6" s="31">
        <f>VLOOKUP(C6,'AusLT17-19'!A5:L107,5)</f>
        <v>66.261089999999996</v>
      </c>
      <c r="K6" s="31">
        <f>VLOOKUP(C6,'AusLT17-19'!A5:L107,10)</f>
        <v>70.396709999999999</v>
      </c>
      <c r="L6" s="324">
        <f>VLOOKUP(C6,'AusLT17-19'!A5:L107,12)</f>
        <v>68.265851805329959</v>
      </c>
      <c r="M6" s="64">
        <f t="shared" ref="M6:O14" si="3">G6*J6</f>
        <v>0</v>
      </c>
      <c r="N6" s="64">
        <f t="shared" si="3"/>
        <v>0</v>
      </c>
      <c r="O6" s="64">
        <f t="shared" si="3"/>
        <v>0</v>
      </c>
      <c r="P6" s="65">
        <f t="shared" si="0"/>
        <v>0</v>
      </c>
      <c r="Q6" s="65">
        <f t="shared" si="1"/>
        <v>0</v>
      </c>
      <c r="R6" s="65">
        <f t="shared" si="2"/>
        <v>0</v>
      </c>
      <c r="S6" s="118"/>
      <c r="T6" s="118"/>
      <c r="U6" s="118"/>
    </row>
    <row r="7" spans="1:22" ht="15.75" x14ac:dyDescent="0.25">
      <c r="B7" s="33" t="s">
        <v>77</v>
      </c>
      <c r="C7" s="71">
        <v>25</v>
      </c>
      <c r="D7" s="92">
        <f>AgeDCovid!B26</f>
        <v>2.2727272727272726E-3</v>
      </c>
      <c r="E7" s="92">
        <f>AgeDCovid!C26</f>
        <v>0</v>
      </c>
      <c r="F7" s="30">
        <f>AgeDCovid!D26</f>
        <v>1.1001100110011001E-3</v>
      </c>
      <c r="G7">
        <f>AgeDCovid!B7</f>
        <v>1</v>
      </c>
      <c r="H7" s="16">
        <f>AgeDCovid!C7</f>
        <v>0</v>
      </c>
      <c r="I7">
        <f>AgeDCovid!D7</f>
        <v>1</v>
      </c>
      <c r="J7" s="31">
        <f>VLOOKUP(C7,'AusLT17-19'!A6:L108,5)</f>
        <v>56.567599999999999</v>
      </c>
      <c r="K7" s="31">
        <f>VLOOKUP(C7,'AusLT17-19'!A6:L108,10)</f>
        <v>60.53839</v>
      </c>
      <c r="L7" s="324">
        <f>VLOOKUP(C7,'AusLT17-19'!A6:L108,12)</f>
        <v>58.511546023428302</v>
      </c>
      <c r="M7" s="64">
        <f t="shared" si="3"/>
        <v>56.567599999999999</v>
      </c>
      <c r="N7" s="64">
        <f t="shared" si="3"/>
        <v>0</v>
      </c>
      <c r="O7" s="64">
        <f t="shared" si="3"/>
        <v>58.511546023428302</v>
      </c>
      <c r="P7" s="65">
        <f t="shared" si="0"/>
        <v>0.22015542457064463</v>
      </c>
      <c r="Q7" s="65">
        <f t="shared" si="1"/>
        <v>0</v>
      </c>
      <c r="R7" s="65">
        <f t="shared" si="2"/>
        <v>0.22772106748514473</v>
      </c>
      <c r="S7" s="117"/>
      <c r="T7" s="117"/>
      <c r="U7" s="117"/>
      <c r="V7" s="117"/>
    </row>
    <row r="8" spans="1:22" ht="15.75" x14ac:dyDescent="0.25">
      <c r="B8" s="33" t="s">
        <v>78</v>
      </c>
      <c r="C8" s="71">
        <v>35</v>
      </c>
      <c r="D8" s="92">
        <f>AgeDCovid!B27</f>
        <v>4.5454545454545452E-3</v>
      </c>
      <c r="E8" s="92">
        <f>AgeDCovid!C27</f>
        <v>0</v>
      </c>
      <c r="F8" s="30">
        <f>AgeDCovid!D27</f>
        <v>2.2002200220022001E-3</v>
      </c>
      <c r="G8">
        <f>AgeDCovid!B8</f>
        <v>2</v>
      </c>
      <c r="H8" s="16">
        <f>AgeDCovid!C8</f>
        <v>0</v>
      </c>
      <c r="I8">
        <f>AgeDCovid!D8</f>
        <v>2</v>
      </c>
      <c r="J8" s="31">
        <f>VLOOKUP(C8,'AusLT17-19'!A7:L109,5)</f>
        <v>46.957099999999997</v>
      </c>
      <c r="K8" s="31">
        <f>VLOOKUP(C8,'AusLT17-19'!A7:L109,10)</f>
        <v>50.713529999999999</v>
      </c>
      <c r="L8" s="324">
        <f>VLOOKUP(C8,'AusLT17-19'!A7:L109,12)</f>
        <v>48.854560692942847</v>
      </c>
      <c r="M8" s="64">
        <f t="shared" si="3"/>
        <v>93.914199999999994</v>
      </c>
      <c r="N8" s="64">
        <f t="shared" si="3"/>
        <v>0</v>
      </c>
      <c r="O8" s="64">
        <f t="shared" si="3"/>
        <v>97.709121385885695</v>
      </c>
      <c r="P8" s="65">
        <f t="shared" si="0"/>
        <v>0.36550464531308441</v>
      </c>
      <c r="Q8" s="65">
        <f t="shared" si="1"/>
        <v>0</v>
      </c>
      <c r="R8" s="65">
        <f t="shared" si="2"/>
        <v>0.38027409865602074</v>
      </c>
      <c r="S8" s="117"/>
      <c r="T8" s="117"/>
      <c r="U8" s="117"/>
      <c r="V8" s="117"/>
    </row>
    <row r="9" spans="1:22" ht="15.75" x14ac:dyDescent="0.25">
      <c r="B9" s="33" t="s">
        <v>79</v>
      </c>
      <c r="C9" s="71">
        <v>45</v>
      </c>
      <c r="D9" s="92">
        <f>AgeDCovid!B28</f>
        <v>4.5454545454545452E-3</v>
      </c>
      <c r="E9" s="92">
        <f>AgeDCovid!C28</f>
        <v>0</v>
      </c>
      <c r="F9" s="30">
        <f>AgeDCovid!D28</f>
        <v>2.2002200220022001E-3</v>
      </c>
      <c r="G9">
        <f>AgeDCovid!B9</f>
        <v>2</v>
      </c>
      <c r="H9" s="16">
        <f>AgeDCovid!C9</f>
        <v>0</v>
      </c>
      <c r="I9">
        <f>AgeDCovid!D9</f>
        <v>2</v>
      </c>
      <c r="J9" s="31">
        <f>VLOOKUP(C9,'AusLT17-19'!A8:L110,5)</f>
        <v>37.527239999999999</v>
      </c>
      <c r="K9" s="31">
        <f>VLOOKUP(C9,'AusLT17-19'!A8:L110,10)</f>
        <v>41.05254</v>
      </c>
      <c r="L9" s="324">
        <f>VLOOKUP(C9,'AusLT17-19'!A8:L110,12)</f>
        <v>39.301760548899118</v>
      </c>
      <c r="M9" s="64">
        <f t="shared" si="3"/>
        <v>75.054479999999998</v>
      </c>
      <c r="N9" s="64">
        <f t="shared" si="3"/>
        <v>0</v>
      </c>
      <c r="O9" s="64">
        <f t="shared" si="3"/>
        <v>78.603521097798236</v>
      </c>
      <c r="P9" s="65">
        <f t="shared" si="0"/>
        <v>0.29210450700275348</v>
      </c>
      <c r="Q9" s="65">
        <f t="shared" si="1"/>
        <v>0</v>
      </c>
      <c r="R9" s="65">
        <f t="shared" si="2"/>
        <v>0.30591701893015427</v>
      </c>
      <c r="S9" s="117"/>
      <c r="T9" s="117"/>
      <c r="U9" s="117"/>
      <c r="V9" s="117"/>
    </row>
    <row r="10" spans="1:22" ht="15.75" x14ac:dyDescent="0.25">
      <c r="B10" s="33" t="s">
        <v>80</v>
      </c>
      <c r="C10" s="71">
        <v>55</v>
      </c>
      <c r="D10" s="92">
        <f>AgeDCovid!B29</f>
        <v>2.2727272727272728E-2</v>
      </c>
      <c r="E10" s="92">
        <f>AgeDCovid!C29</f>
        <v>1.0660980810234541E-2</v>
      </c>
      <c r="F10" s="30">
        <f>AgeDCovid!D29</f>
        <v>1.65016501650165E-2</v>
      </c>
      <c r="G10">
        <f>AgeDCovid!B10</f>
        <v>10</v>
      </c>
      <c r="H10" s="16">
        <f>AgeDCovid!C10</f>
        <v>5</v>
      </c>
      <c r="I10">
        <f>AgeDCovid!D10</f>
        <v>15</v>
      </c>
      <c r="J10" s="31">
        <f>VLOOKUP(C10,'AusLT17-19'!A9:L111,5)</f>
        <v>28.454889999999999</v>
      </c>
      <c r="K10" s="31">
        <f>VLOOKUP(C10,'AusLT17-19'!A9:L111,10)</f>
        <v>31.66986</v>
      </c>
      <c r="L10" s="324">
        <f>VLOOKUP(C10,'AusLT17-19'!A9:L111,12)</f>
        <v>30.093279749301921</v>
      </c>
      <c r="M10" s="64">
        <f t="shared" si="3"/>
        <v>284.5489</v>
      </c>
      <c r="N10" s="64">
        <f t="shared" si="3"/>
        <v>158.3493</v>
      </c>
      <c r="O10" s="64">
        <f t="shared" si="3"/>
        <v>451.39919623952881</v>
      </c>
      <c r="P10" s="65">
        <f t="shared" si="0"/>
        <v>1.1074357740227605</v>
      </c>
      <c r="Q10" s="65">
        <f t="shared" si="1"/>
        <v>0.61627959064843441</v>
      </c>
      <c r="R10" s="65">
        <f t="shared" si="2"/>
        <v>1.7568003892504052</v>
      </c>
      <c r="S10" s="117"/>
      <c r="T10" s="117"/>
      <c r="U10" s="117"/>
      <c r="V10" s="117"/>
    </row>
    <row r="11" spans="1:22" ht="15.75" x14ac:dyDescent="0.25">
      <c r="B11" s="33" t="s">
        <v>81</v>
      </c>
      <c r="C11" s="71">
        <v>65</v>
      </c>
      <c r="D11" s="92">
        <f>AgeDCovid!B30</f>
        <v>5.909090909090909E-2</v>
      </c>
      <c r="E11" s="92">
        <f>AgeDCovid!C30</f>
        <v>2.5586353944562899E-2</v>
      </c>
      <c r="F11" s="30">
        <f>AgeDCovid!D30</f>
        <v>4.1804180418041806E-2</v>
      </c>
      <c r="G11">
        <f>AgeDCovid!B11</f>
        <v>26</v>
      </c>
      <c r="H11" s="16">
        <f>AgeDCovid!C11</f>
        <v>12</v>
      </c>
      <c r="I11">
        <f>AgeDCovid!D11</f>
        <v>38</v>
      </c>
      <c r="J11" s="31">
        <f>VLOOKUP(C11,'AusLT17-19'!A10:L112,5)</f>
        <v>20.007860000000001</v>
      </c>
      <c r="K11" s="31">
        <f>VLOOKUP(C11,'AusLT17-19'!A10:L112,10)</f>
        <v>22.703990000000001</v>
      </c>
      <c r="L11" s="324">
        <f>VLOOKUP(C11,'AusLT17-19'!A10:L112,12)</f>
        <v>21.402959811792403</v>
      </c>
      <c r="M11" s="64">
        <f t="shared" si="3"/>
        <v>520.20436000000007</v>
      </c>
      <c r="N11" s="64">
        <f t="shared" si="3"/>
        <v>272.44788</v>
      </c>
      <c r="O11" s="64">
        <f t="shared" si="3"/>
        <v>813.31247284811127</v>
      </c>
      <c r="P11" s="65">
        <f t="shared" si="0"/>
        <v>2.0245831843546571</v>
      </c>
      <c r="Q11" s="65">
        <f t="shared" si="1"/>
        <v>1.060339818107398</v>
      </c>
      <c r="R11" s="65">
        <f t="shared" si="2"/>
        <v>3.165330556157179</v>
      </c>
      <c r="S11" s="117"/>
      <c r="T11" s="117"/>
      <c r="U11" s="117"/>
      <c r="V11" s="117"/>
    </row>
    <row r="12" spans="1:22" ht="15.75" x14ac:dyDescent="0.25">
      <c r="B12" s="33" t="s">
        <v>82</v>
      </c>
      <c r="C12" s="71">
        <v>75</v>
      </c>
      <c r="D12" s="92">
        <f>AgeDCovid!B31</f>
        <v>0.22954545454545455</v>
      </c>
      <c r="E12" s="92">
        <f>AgeDCovid!C31</f>
        <v>0.11940298507462686</v>
      </c>
      <c r="F12" s="30">
        <f>AgeDCovid!D31</f>
        <v>0.17271727172717272</v>
      </c>
      <c r="G12">
        <f>AgeDCovid!B12</f>
        <v>101</v>
      </c>
      <c r="H12" s="16">
        <f>AgeDCovid!C12</f>
        <v>56</v>
      </c>
      <c r="I12">
        <f>AgeDCovid!D12</f>
        <v>157</v>
      </c>
      <c r="J12" s="31">
        <f>VLOOKUP(C12,'AusLT17-19'!A11:L113,5)</f>
        <v>12.42088</v>
      </c>
      <c r="K12" s="31">
        <f>VLOOKUP(C12,'AusLT17-19'!A11:L113,10)</f>
        <v>14.41362</v>
      </c>
      <c r="L12" s="324">
        <f>VLOOKUP(C12,'AusLT17-19'!A11:L113,12)</f>
        <v>13.448502273927778</v>
      </c>
      <c r="M12" s="64">
        <f t="shared" si="3"/>
        <v>1254.5088800000001</v>
      </c>
      <c r="N12" s="64">
        <f t="shared" si="3"/>
        <v>807.16272000000004</v>
      </c>
      <c r="O12" s="64">
        <f t="shared" si="3"/>
        <v>2111.4148570066609</v>
      </c>
      <c r="P12" s="65">
        <f t="shared" si="0"/>
        <v>4.8824227137803957</v>
      </c>
      <c r="Q12" s="65">
        <f t="shared" si="1"/>
        <v>3.1413963349902838</v>
      </c>
      <c r="R12" s="65">
        <f t="shared" si="2"/>
        <v>8.2174148150013142</v>
      </c>
      <c r="S12" s="117"/>
      <c r="T12" s="117"/>
      <c r="U12" s="117"/>
      <c r="V12" s="117"/>
    </row>
    <row r="13" spans="1:22" ht="15.75" x14ac:dyDescent="0.25">
      <c r="B13" s="33" t="s">
        <v>83</v>
      </c>
      <c r="C13" s="71">
        <v>85</v>
      </c>
      <c r="D13" s="92">
        <f>AgeDCovid!B32</f>
        <v>0.41590909090909089</v>
      </c>
      <c r="E13" s="92">
        <f>AgeDCovid!C32</f>
        <v>0.41791044776119401</v>
      </c>
      <c r="F13" s="30">
        <f>AgeDCovid!D32</f>
        <v>0.41694169416941695</v>
      </c>
      <c r="G13">
        <f>AgeDCovid!B13</f>
        <v>183</v>
      </c>
      <c r="H13" s="16">
        <f>AgeDCovid!C13</f>
        <v>196</v>
      </c>
      <c r="I13">
        <f>AgeDCovid!D13</f>
        <v>379</v>
      </c>
      <c r="J13" s="31">
        <f>VLOOKUP(C13,'AusLT17-19'!A12:L114,5)</f>
        <v>6.4410499999999997</v>
      </c>
      <c r="K13" s="31">
        <f>VLOOKUP(C13,'AusLT17-19'!A12:L114,10)</f>
        <v>7.5705400000000003</v>
      </c>
      <c r="L13" s="324">
        <f>VLOOKUP(C13,'AusLT17-19'!A12:L114,12)</f>
        <v>7.1045363834463728</v>
      </c>
      <c r="M13" s="64">
        <f t="shared" si="3"/>
        <v>1178.7121499999998</v>
      </c>
      <c r="N13" s="64">
        <f t="shared" si="3"/>
        <v>1483.82584</v>
      </c>
      <c r="O13" s="64">
        <f t="shared" si="3"/>
        <v>2692.6192893261755</v>
      </c>
      <c r="P13" s="65">
        <f t="shared" si="0"/>
        <v>4.5874294442371131</v>
      </c>
      <c r="Q13" s="65">
        <f t="shared" si="1"/>
        <v>5.7749013179645843</v>
      </c>
      <c r="R13" s="65">
        <f t="shared" si="2"/>
        <v>10.479404161546745</v>
      </c>
      <c r="S13" s="117"/>
      <c r="T13" s="117"/>
      <c r="U13" s="117"/>
      <c r="V13" s="117"/>
    </row>
    <row r="14" spans="1:22" ht="15.75" x14ac:dyDescent="0.25">
      <c r="B14" s="33" t="s">
        <v>84</v>
      </c>
      <c r="C14" s="71">
        <v>95</v>
      </c>
      <c r="D14" s="92">
        <f>AgeDCovid!B33</f>
        <v>0.26136363636363635</v>
      </c>
      <c r="E14" s="92">
        <f>AgeDCovid!C33</f>
        <v>0.42643923240938164</v>
      </c>
      <c r="F14" s="30">
        <f>AgeDCovid!D33</f>
        <v>0.34653465346534651</v>
      </c>
      <c r="G14">
        <f>AgeDCovid!B14</f>
        <v>115</v>
      </c>
      <c r="H14" s="16">
        <f>AgeDCovid!C14</f>
        <v>200</v>
      </c>
      <c r="I14">
        <f>AgeDCovid!D14</f>
        <v>315</v>
      </c>
      <c r="J14" s="31">
        <f>VLOOKUP(C14,'AusLT17-19'!A13:L115,5)</f>
        <v>3.1782699999999999</v>
      </c>
      <c r="K14" s="31">
        <f>VLOOKUP(C14,'AusLT17-19'!A13:L115,10)</f>
        <v>3.5634399999999999</v>
      </c>
      <c r="L14" s="324">
        <f>VLOOKUP(C14,'AusLT17-19'!A13:L115,12)</f>
        <v>3.450685214125738</v>
      </c>
      <c r="M14" s="64">
        <f t="shared" si="3"/>
        <v>365.50104999999996</v>
      </c>
      <c r="N14" s="64">
        <f t="shared" si="3"/>
        <v>712.68799999999999</v>
      </c>
      <c r="O14" s="64">
        <f t="shared" si="3"/>
        <v>1086.9658424496074</v>
      </c>
      <c r="P14" s="65">
        <f t="shared" si="0"/>
        <v>1.4224934210354765</v>
      </c>
      <c r="Q14" s="65">
        <f t="shared" si="1"/>
        <v>2.7737102020662636</v>
      </c>
      <c r="R14" s="65">
        <f t="shared" si="2"/>
        <v>4.2303620188638327</v>
      </c>
      <c r="S14" s="117"/>
      <c r="T14" s="117"/>
      <c r="U14" s="117"/>
      <c r="V14" s="117"/>
    </row>
    <row r="15" spans="1:22" ht="16.5" thickBot="1" x14ac:dyDescent="0.3">
      <c r="B15" s="93" t="s">
        <v>85</v>
      </c>
      <c r="C15" s="94"/>
      <c r="D15" s="95">
        <f>AgeDCovid!B34</f>
        <v>1</v>
      </c>
      <c r="E15" s="95">
        <f>AgeDCovid!C34</f>
        <v>1</v>
      </c>
      <c r="F15" s="96">
        <f>AgeDCovid!D34</f>
        <v>1</v>
      </c>
      <c r="G15" s="97">
        <f>AgeDCovid!B15</f>
        <v>440</v>
      </c>
      <c r="H15" s="98">
        <f>AgeDCovid!C15</f>
        <v>469</v>
      </c>
      <c r="I15" s="97">
        <f>AgeDCovid!D15</f>
        <v>909</v>
      </c>
      <c r="J15" s="99">
        <f>SUMPRODUCT(D5:D14,$J5:$J14)</f>
        <v>8.7022991363636351</v>
      </c>
      <c r="K15" s="99">
        <f>SUMPRODUCT(E5:E14,K5:K14)</f>
        <v>7.3229717270788903</v>
      </c>
      <c r="L15" s="325">
        <f>SUMPRODUCT(F5:F14,L5:L14)</f>
        <v>8.1304024712620429</v>
      </c>
      <c r="M15" s="69">
        <f>SUM(M5:M14)</f>
        <v>3829.0116199999998</v>
      </c>
      <c r="N15" s="100">
        <f>SUM(N5:N14)</f>
        <v>3434.4737400000004</v>
      </c>
      <c r="O15" s="100">
        <f>SUM(O5:O14)</f>
        <v>7390.5358463771963</v>
      </c>
      <c r="P15" s="69">
        <f>SUM(P5:P14)</f>
        <v>14.902129114316885</v>
      </c>
      <c r="Q15" s="69">
        <f>SUM(Q5:Q14)</f>
        <v>13.366627263776964</v>
      </c>
      <c r="R15" s="69">
        <f t="shared" ref="R15" si="4">SUM(R5:R14)</f>
        <v>28.763224125890797</v>
      </c>
      <c r="S15" s="117"/>
      <c r="T15" s="117"/>
      <c r="U15" s="117"/>
      <c r="V15" s="117"/>
    </row>
    <row r="16" spans="1:22" x14ac:dyDescent="0.25">
      <c r="F16" s="25"/>
      <c r="H16" s="25"/>
      <c r="O16" s="72"/>
      <c r="Q16" s="72"/>
      <c r="R16" s="65"/>
    </row>
    <row r="17" spans="1:12" s="59" customFormat="1" ht="18.75" x14ac:dyDescent="0.3">
      <c r="A17" s="59" t="s">
        <v>1245</v>
      </c>
    </row>
    <row r="18" spans="1:12" s="35" customFormat="1" ht="15.75" customHeight="1" x14ac:dyDescent="0.25">
      <c r="A18" s="36" t="s">
        <v>87</v>
      </c>
      <c r="B18" s="36"/>
      <c r="C18" s="36"/>
      <c r="D18" s="36" t="s">
        <v>163</v>
      </c>
      <c r="E18" s="36"/>
      <c r="F18" s="36"/>
      <c r="G18" s="36"/>
      <c r="H18" s="36"/>
    </row>
    <row r="19" spans="1:12" s="34" customFormat="1" ht="15.75" x14ac:dyDescent="0.25">
      <c r="A19" s="37" t="s">
        <v>88</v>
      </c>
      <c r="B19" s="38"/>
      <c r="C19" s="38"/>
      <c r="D19" s="39" t="s">
        <v>1246</v>
      </c>
      <c r="E19" s="506"/>
      <c r="F19" s="38"/>
      <c r="G19" s="38"/>
      <c r="H19" s="158"/>
    </row>
    <row r="20" spans="1:12" s="34" customFormat="1" ht="15.75" x14ac:dyDescent="0.25">
      <c r="A20" s="41" t="s">
        <v>1247</v>
      </c>
      <c r="B20" s="38"/>
      <c r="C20" s="38"/>
      <c r="D20" s="42">
        <f>'AusCOVID Cases_update'!F16</f>
        <v>27787</v>
      </c>
      <c r="E20" s="35"/>
      <c r="F20" s="38"/>
      <c r="G20" s="38"/>
      <c r="H20" s="38"/>
    </row>
    <row r="21" spans="1:12" s="34" customFormat="1" ht="15.75" x14ac:dyDescent="0.25">
      <c r="A21" s="41" t="s">
        <v>92</v>
      </c>
      <c r="B21" s="38"/>
      <c r="C21" s="38"/>
      <c r="D21" s="465">
        <v>25694393</v>
      </c>
      <c r="E21" s="35"/>
      <c r="F21" s="38"/>
      <c r="G21" s="38"/>
      <c r="H21" s="38"/>
    </row>
    <row r="22" spans="1:12" s="34" customFormat="1" ht="15.75" x14ac:dyDescent="0.25">
      <c r="A22" s="41" t="s">
        <v>1248</v>
      </c>
      <c r="B22" s="38"/>
      <c r="C22" s="38"/>
      <c r="D22" s="465">
        <f>'AusCOVID Cases_update'!D16</f>
        <v>28696</v>
      </c>
      <c r="E22" s="35"/>
      <c r="F22" s="38"/>
      <c r="G22" s="38"/>
      <c r="H22" s="38"/>
    </row>
    <row r="23" spans="1:12" s="34" customFormat="1" ht="15.75" x14ac:dyDescent="0.25">
      <c r="A23" s="41" t="s">
        <v>1249</v>
      </c>
      <c r="B23" s="38"/>
      <c r="C23" s="38"/>
      <c r="D23" s="465">
        <f>'AusCOVID Cases_update'!F17</f>
        <v>26038.9</v>
      </c>
      <c r="E23" s="35"/>
      <c r="F23" s="38"/>
      <c r="G23" s="464"/>
      <c r="H23" s="38"/>
    </row>
    <row r="24" spans="1:12" s="34" customFormat="1" ht="15.75" x14ac:dyDescent="0.25">
      <c r="A24" s="41" t="s">
        <v>98</v>
      </c>
      <c r="B24" s="38"/>
      <c r="C24" s="38"/>
      <c r="D24" s="465">
        <f>'AusCOVID Cases_update'!K55</f>
        <v>2756.4018440474251</v>
      </c>
      <c r="E24" s="298"/>
      <c r="F24" s="38"/>
      <c r="G24" s="464"/>
      <c r="H24" s="38"/>
    </row>
    <row r="25" spans="1:12" s="34" customFormat="1" ht="15.75" x14ac:dyDescent="0.25">
      <c r="A25" s="41"/>
      <c r="B25" s="38"/>
      <c r="C25" s="38"/>
      <c r="D25" s="43"/>
      <c r="E25" s="44"/>
      <c r="F25" s="45"/>
      <c r="G25" s="38"/>
      <c r="H25" s="38"/>
    </row>
    <row r="26" spans="1:12" s="34" customFormat="1" ht="15.75" x14ac:dyDescent="0.25">
      <c r="A26" s="36" t="s">
        <v>100</v>
      </c>
      <c r="B26" s="38"/>
      <c r="C26" s="38"/>
      <c r="D26" s="38">
        <v>365.25</v>
      </c>
      <c r="E26" s="38"/>
      <c r="F26" s="38"/>
      <c r="G26" s="38"/>
      <c r="H26" s="38"/>
    </row>
    <row r="27" spans="1:12" s="34" customFormat="1" ht="15.75" x14ac:dyDescent="0.25">
      <c r="A27" s="38"/>
      <c r="B27" s="38"/>
      <c r="C27" s="38"/>
      <c r="D27" s="38"/>
      <c r="E27" s="38"/>
      <c r="F27" s="38"/>
      <c r="G27" s="38"/>
      <c r="H27" s="38"/>
      <c r="I27" s="38"/>
      <c r="J27" s="38"/>
      <c r="K27" s="38"/>
    </row>
    <row r="28" spans="1:12" s="34" customFormat="1" ht="15.75" x14ac:dyDescent="0.25">
      <c r="A28" s="46" t="s">
        <v>101</v>
      </c>
      <c r="B28" s="38"/>
      <c r="C28" s="38"/>
      <c r="D28" s="47" t="s">
        <v>102</v>
      </c>
      <c r="E28" s="40" t="s">
        <v>103</v>
      </c>
      <c r="F28" s="40" t="s">
        <v>104</v>
      </c>
      <c r="G28" s="36"/>
      <c r="H28" s="38"/>
      <c r="I28" s="38"/>
      <c r="J28" s="38"/>
      <c r="K28" s="38"/>
      <c r="L28"/>
    </row>
    <row r="29" spans="1:12" s="34" customFormat="1" ht="15.75" x14ac:dyDescent="0.25">
      <c r="A29" s="41" t="s">
        <v>109</v>
      </c>
      <c r="B29" s="38"/>
      <c r="C29" s="38"/>
      <c r="D29" s="44">
        <v>5.0999999999999997E-2</v>
      </c>
      <c r="E29" s="44">
        <v>3.2000000000000001E-2</v>
      </c>
      <c r="F29" s="44">
        <v>7.3999999999999996E-2</v>
      </c>
      <c r="G29" s="38"/>
      <c r="H29" s="38"/>
      <c r="I29" s="38"/>
      <c r="J29" s="38"/>
      <c r="K29" s="38"/>
      <c r="L29"/>
    </row>
    <row r="30" spans="1:12" s="34" customFormat="1" ht="15.75" x14ac:dyDescent="0.25">
      <c r="A30" s="41" t="s">
        <v>110</v>
      </c>
      <c r="B30" s="38"/>
      <c r="C30" s="38"/>
      <c r="D30" s="44">
        <v>0.13300000000000001</v>
      </c>
      <c r="E30" s="44">
        <v>8.7999999999999995E-2</v>
      </c>
      <c r="F30" s="44">
        <v>0.19</v>
      </c>
      <c r="G30" s="38"/>
      <c r="H30" s="38"/>
      <c r="I30" s="38"/>
      <c r="J30" s="38"/>
      <c r="K30" s="38"/>
      <c r="L30"/>
    </row>
    <row r="31" spans="1:12" s="34" customFormat="1" ht="15.75" x14ac:dyDescent="0.25">
      <c r="A31" s="41" t="s">
        <v>111</v>
      </c>
      <c r="B31" s="38"/>
      <c r="C31" s="38"/>
      <c r="D31" s="44">
        <v>0.65500000000000003</v>
      </c>
      <c r="E31" s="44">
        <v>0.57899999999999996</v>
      </c>
      <c r="F31" s="44">
        <v>0.72699999999999998</v>
      </c>
      <c r="G31" s="38"/>
      <c r="H31" s="38"/>
      <c r="I31" s="38"/>
      <c r="J31" s="38"/>
      <c r="K31" s="38"/>
      <c r="L31"/>
    </row>
    <row r="32" spans="1:12" s="34" customFormat="1" ht="15.75" customHeight="1" x14ac:dyDescent="0.25">
      <c r="A32" s="41" t="s">
        <v>112</v>
      </c>
      <c r="B32" s="38"/>
      <c r="C32" s="38"/>
      <c r="D32" s="44">
        <v>0.219</v>
      </c>
      <c r="E32" s="44">
        <v>0.14799999999999999</v>
      </c>
      <c r="F32" s="44">
        <v>0.308</v>
      </c>
      <c r="G32" s="38"/>
      <c r="H32" s="38"/>
      <c r="I32" s="38"/>
      <c r="J32" s="38"/>
      <c r="K32" s="38"/>
      <c r="L32"/>
    </row>
    <row r="33" spans="1:11" s="298" customFormat="1" ht="15.75" customHeight="1" x14ac:dyDescent="0.25">
      <c r="A33" s="322" t="s">
        <v>113</v>
      </c>
      <c r="B33" s="318"/>
      <c r="C33" s="318"/>
      <c r="D33" s="323">
        <v>0.224</v>
      </c>
      <c r="E33" s="323">
        <v>0.151</v>
      </c>
      <c r="F33" s="323">
        <v>0.312</v>
      </c>
      <c r="G33" s="38"/>
      <c r="H33" s="38"/>
      <c r="I33" s="38"/>
      <c r="J33" s="38"/>
      <c r="K33" s="38"/>
    </row>
    <row r="34" spans="1:11" s="154" customFormat="1" ht="15.75" customHeight="1" x14ac:dyDescent="0.25">
      <c r="A34" s="41"/>
      <c r="B34" s="131"/>
      <c r="C34" s="131"/>
      <c r="D34" s="44"/>
      <c r="E34" s="44"/>
      <c r="F34" s="44"/>
      <c r="G34" s="131"/>
      <c r="H34" s="131"/>
      <c r="I34" s="131"/>
      <c r="J34" s="131"/>
      <c r="K34" s="131"/>
    </row>
    <row r="35" spans="1:11" s="35" customFormat="1" ht="15.75" x14ac:dyDescent="0.25">
      <c r="A35" s="36" t="s">
        <v>114</v>
      </c>
      <c r="B35" s="36"/>
      <c r="C35" s="36"/>
      <c r="D35" s="36"/>
      <c r="E35" s="36"/>
      <c r="F35" s="36"/>
      <c r="G35" s="36"/>
      <c r="H35" s="36"/>
    </row>
    <row r="36" spans="1:11" s="35" customFormat="1" ht="16.5" thickBot="1" x14ac:dyDescent="0.3">
      <c r="A36" s="54" t="s">
        <v>115</v>
      </c>
      <c r="B36" s="54"/>
      <c r="C36" s="54"/>
      <c r="D36" s="55" t="s">
        <v>116</v>
      </c>
      <c r="E36" s="55" t="s">
        <v>1250</v>
      </c>
      <c r="F36" s="55" t="s">
        <v>1251</v>
      </c>
      <c r="G36" s="54"/>
      <c r="H36" s="55" t="s">
        <v>117</v>
      </c>
      <c r="J36" s="34"/>
      <c r="K36" s="34"/>
    </row>
    <row r="37" spans="1:11" s="34" customFormat="1" ht="15.75" x14ac:dyDescent="0.25">
      <c r="A37" s="48" t="s">
        <v>118</v>
      </c>
      <c r="B37" s="38"/>
      <c r="C37" s="38"/>
      <c r="D37" s="321">
        <f>'AusCOVID Cases_update'!C52</f>
        <v>0.16999999999999998</v>
      </c>
      <c r="E37" s="321">
        <f>100%-(SUM(E38:E40))</f>
        <v>0.12850000000000017</v>
      </c>
      <c r="F37" s="321">
        <f>100%-(SUM(F38:F40))</f>
        <v>8.7000000000000077E-2</v>
      </c>
      <c r="G37" s="38"/>
      <c r="H37" s="307">
        <v>14</v>
      </c>
    </row>
    <row r="38" spans="1:11" s="34" customFormat="1" ht="15.75" x14ac:dyDescent="0.25">
      <c r="A38" s="48" t="s">
        <v>120</v>
      </c>
      <c r="B38" s="38"/>
      <c r="C38" s="38"/>
      <c r="D38" s="321">
        <f>'AusCOVID Cases_update'!D52</f>
        <v>0.70990223870910851</v>
      </c>
      <c r="E38" s="321">
        <f>D38+(5%*D38)</f>
        <v>0.74539735064456392</v>
      </c>
      <c r="F38" s="321">
        <f>D38+(10%*D38)</f>
        <v>0.78089246258001932</v>
      </c>
      <c r="G38" s="38"/>
      <c r="H38" s="307">
        <v>14</v>
      </c>
    </row>
    <row r="39" spans="1:11" s="34" customFormat="1" ht="15.75" x14ac:dyDescent="0.25">
      <c r="A39" s="48" t="s">
        <v>121</v>
      </c>
      <c r="B39" s="38"/>
      <c r="C39" s="38"/>
      <c r="D39" s="321">
        <f>'AusCOVID Cases_update'!E52</f>
        <v>0.10071354571882751</v>
      </c>
      <c r="E39" s="321">
        <f>D39+(5%*D39)</f>
        <v>0.10574922300476888</v>
      </c>
      <c r="F39" s="321">
        <f>D39+(10%*D39)</f>
        <v>0.11078490029071027</v>
      </c>
      <c r="G39" s="38"/>
      <c r="H39" s="308">
        <v>14</v>
      </c>
    </row>
    <row r="40" spans="1:11" s="34" customFormat="1" ht="15.75" x14ac:dyDescent="0.25">
      <c r="A40" s="48" t="s">
        <v>122</v>
      </c>
      <c r="B40" s="38"/>
      <c r="C40" s="38"/>
      <c r="D40" s="321">
        <f>'AusCOVID Cases_update'!F52</f>
        <v>1.9384215572063889E-2</v>
      </c>
      <c r="E40" s="321">
        <f>D40+(5%*D40)</f>
        <v>2.0353426350667083E-2</v>
      </c>
      <c r="F40" s="321">
        <f>D40+(10%*D40)</f>
        <v>2.1322637129270277E-2</v>
      </c>
      <c r="G40" s="38"/>
      <c r="H40" s="308">
        <v>14</v>
      </c>
    </row>
    <row r="41" spans="1:11" s="34" customFormat="1" ht="15.75" x14ac:dyDescent="0.25">
      <c r="A41" s="38"/>
      <c r="B41" s="38"/>
      <c r="C41" s="38"/>
      <c r="D41" s="38"/>
      <c r="E41" s="38"/>
      <c r="F41" s="38"/>
      <c r="G41" s="38"/>
      <c r="H41" s="38"/>
    </row>
    <row r="42" spans="1:11" s="34" customFormat="1" ht="15.75" x14ac:dyDescent="0.25">
      <c r="A42" s="135" t="s">
        <v>123</v>
      </c>
      <c r="B42" s="136"/>
      <c r="C42" s="136"/>
      <c r="D42" s="137" t="s">
        <v>116</v>
      </c>
      <c r="E42" s="137" t="s">
        <v>103</v>
      </c>
      <c r="F42" s="138" t="s">
        <v>104</v>
      </c>
      <c r="G42" s="139" t="s">
        <v>1252</v>
      </c>
      <c r="H42" s="140" t="s">
        <v>117</v>
      </c>
    </row>
    <row r="43" spans="1:11" s="34" customFormat="1" ht="15.75" x14ac:dyDescent="0.25">
      <c r="A43" s="49" t="s">
        <v>130</v>
      </c>
      <c r="B43" s="299"/>
      <c r="C43" s="299"/>
      <c r="D43" s="146" t="s">
        <v>131</v>
      </c>
      <c r="E43" s="147"/>
      <c r="F43" s="147"/>
      <c r="G43" s="300"/>
      <c r="H43" s="301"/>
    </row>
    <row r="44" spans="1:11" s="34" customFormat="1" ht="15.75" x14ac:dyDescent="0.25">
      <c r="A44" s="49"/>
      <c r="B44" s="131"/>
      <c r="C44" s="131"/>
      <c r="D44" s="146"/>
      <c r="E44" s="147"/>
      <c r="F44" s="148"/>
      <c r="G44" s="149"/>
      <c r="H44" s="150"/>
    </row>
    <row r="45" spans="1:11" s="34" customFormat="1" ht="15.75" x14ac:dyDescent="0.25">
      <c r="A45" s="135" t="s">
        <v>133</v>
      </c>
      <c r="B45" s="136"/>
      <c r="C45" s="136"/>
      <c r="D45" s="137" t="s">
        <v>116</v>
      </c>
      <c r="E45" s="137" t="s">
        <v>103</v>
      </c>
      <c r="F45" s="138" t="s">
        <v>104</v>
      </c>
      <c r="G45" s="139" t="s">
        <v>1252</v>
      </c>
      <c r="H45" s="140" t="s">
        <v>117</v>
      </c>
    </row>
    <row r="46" spans="1:11" s="34" customFormat="1" ht="15.75" x14ac:dyDescent="0.25">
      <c r="A46" s="49" t="s">
        <v>134</v>
      </c>
      <c r="B46" s="318"/>
      <c r="C46" s="318"/>
      <c r="D46" s="319">
        <f>'Permanent Disb'!K10</f>
        <v>0.90600000000000003</v>
      </c>
      <c r="E46" s="50"/>
      <c r="F46" s="51"/>
      <c r="G46" s="318"/>
      <c r="H46" s="320" t="s">
        <v>135</v>
      </c>
    </row>
    <row r="47" spans="1:11" s="34" customFormat="1" ht="15.75" x14ac:dyDescent="0.25">
      <c r="A47" s="49"/>
      <c r="B47" s="38"/>
      <c r="C47" s="38"/>
      <c r="D47" s="38"/>
      <c r="E47" s="50"/>
      <c r="F47" s="51"/>
      <c r="G47" s="38"/>
      <c r="H47" s="38"/>
    </row>
    <row r="48" spans="1:11" s="154" customFormat="1" ht="15.75" x14ac:dyDescent="0.25">
      <c r="A48" s="188" t="s">
        <v>136</v>
      </c>
      <c r="B48" s="189"/>
      <c r="C48" s="189"/>
      <c r="D48" s="190" t="s">
        <v>116</v>
      </c>
      <c r="E48" s="191"/>
      <c r="F48" s="192"/>
      <c r="G48" s="189"/>
      <c r="H48" s="193" t="s">
        <v>1253</v>
      </c>
      <c r="I48" s="34"/>
    </row>
    <row r="49" spans="1:28" s="154" customFormat="1" ht="15.75" x14ac:dyDescent="0.25">
      <c r="A49" s="156" t="s">
        <v>138</v>
      </c>
      <c r="B49" s="131"/>
      <c r="C49" s="131"/>
      <c r="D49" s="155">
        <f>'Permanent Disb'!C6</f>
        <v>2.82920668759425E-2</v>
      </c>
      <c r="E49" s="155">
        <f>'Permanent Disb'!D6</f>
        <v>2.56649103912506E-2</v>
      </c>
      <c r="F49" s="155">
        <f>'Permanent Disb'!E6</f>
        <v>3.1202822359023798E-2</v>
      </c>
      <c r="G49" s="131"/>
      <c r="H49" s="157" t="s">
        <v>135</v>
      </c>
      <c r="I49" s="34"/>
    </row>
    <row r="50" spans="1:28" s="154" customFormat="1" ht="15.75" x14ac:dyDescent="0.25">
      <c r="A50" s="156" t="s">
        <v>139</v>
      </c>
      <c r="B50" s="131"/>
      <c r="C50" s="131"/>
      <c r="D50" s="178">
        <f>'Permanent Disb'!G7</f>
        <v>1.1000000000000001E-3</v>
      </c>
      <c r="E50" s="178">
        <f>'Permanent Disb'!H7</f>
        <v>7.9000000000000001E-4</v>
      </c>
      <c r="F50" s="178">
        <f>'Permanent Disb'!I7</f>
        <v>1.4E-3</v>
      </c>
      <c r="G50" s="131"/>
      <c r="H50" s="157" t="s">
        <v>135</v>
      </c>
      <c r="I50" s="34"/>
    </row>
    <row r="51" spans="1:28" s="154" customFormat="1" ht="15.75" x14ac:dyDescent="0.25">
      <c r="A51" s="156" t="s">
        <v>140</v>
      </c>
      <c r="B51" s="131"/>
      <c r="C51" s="131"/>
      <c r="D51" s="178">
        <f>'Permanent Disb'!G8</f>
        <v>6.7000000000000002E-3</v>
      </c>
      <c r="E51" s="178">
        <f>'Permanent Disb'!H8</f>
        <v>5.8999999999999999E-3</v>
      </c>
      <c r="F51" s="178">
        <f>'Permanent Disb'!I8</f>
        <v>7.4999999999999997E-3</v>
      </c>
      <c r="G51" s="131"/>
      <c r="H51" s="157" t="s">
        <v>135</v>
      </c>
    </row>
    <row r="52" spans="1:28" s="154" customFormat="1" ht="15.75" x14ac:dyDescent="0.25">
      <c r="A52" s="156" t="s">
        <v>141</v>
      </c>
      <c r="B52" s="131"/>
      <c r="C52" s="131"/>
      <c r="D52" s="178">
        <f>'Permanent Disb'!G9</f>
        <v>7.1099999999999997E-2</v>
      </c>
      <c r="E52" s="178">
        <f>'Permanent Disb'!H9</f>
        <v>6.8199999999999997E-2</v>
      </c>
      <c r="F52" s="178">
        <f>'Permanent Disb'!I9</f>
        <v>7.4099999999999999E-2</v>
      </c>
      <c r="G52" s="131"/>
      <c r="H52" s="157" t="s">
        <v>135</v>
      </c>
    </row>
    <row r="53" spans="1:28" s="154" customFormat="1" ht="15.75" x14ac:dyDescent="0.25">
      <c r="A53" s="156" t="s">
        <v>143</v>
      </c>
      <c r="B53" s="131"/>
      <c r="C53" s="131"/>
      <c r="D53" s="178">
        <f>'Permanent Disb'!G5</f>
        <v>7.6E-3</v>
      </c>
      <c r="E53" s="178">
        <f>'Permanent Disb'!H5</f>
        <v>6.7999999999999996E-3</v>
      </c>
      <c r="F53" s="178">
        <f>'Permanent Disb'!I5</f>
        <v>8.5000000000000006E-3</v>
      </c>
      <c r="G53" s="131"/>
      <c r="H53" s="157" t="s">
        <v>135</v>
      </c>
    </row>
    <row r="54" spans="1:28" s="123" customFormat="1" ht="15.75" x14ac:dyDescent="0.25">
      <c r="A54" s="124"/>
      <c r="B54" s="120"/>
      <c r="C54" s="120"/>
      <c r="D54" s="151"/>
      <c r="E54" s="121"/>
      <c r="F54" s="122"/>
      <c r="G54" s="120"/>
      <c r="H54" s="125"/>
    </row>
    <row r="55" spans="1:28" s="60" customFormat="1" ht="15.75" x14ac:dyDescent="0.25">
      <c r="A55" s="60" t="s">
        <v>1254</v>
      </c>
    </row>
    <row r="56" spans="1:28" s="60" customFormat="1" ht="15.75" x14ac:dyDescent="0.25">
      <c r="A56" s="60" t="s">
        <v>144</v>
      </c>
    </row>
    <row r="57" spans="1:28" s="112" customFormat="1" ht="15.75" x14ac:dyDescent="0.25">
      <c r="J57" s="1749" t="s">
        <v>1255</v>
      </c>
      <c r="K57" s="1750"/>
      <c r="L57" s="1750"/>
      <c r="M57" s="1750" t="s">
        <v>1256</v>
      </c>
      <c r="N57" s="1750"/>
      <c r="O57" s="1751"/>
      <c r="P57"/>
      <c r="Q57"/>
      <c r="R57"/>
      <c r="S57"/>
      <c r="T57"/>
      <c r="U57"/>
      <c r="V57"/>
      <c r="W57"/>
      <c r="X57"/>
      <c r="Y57"/>
      <c r="Z57"/>
      <c r="AA57"/>
      <c r="AB57"/>
    </row>
    <row r="58" spans="1:28" x14ac:dyDescent="0.25">
      <c r="B58" s="4"/>
      <c r="C58" s="4"/>
      <c r="D58" s="1744" t="s">
        <v>154</v>
      </c>
      <c r="E58" s="1745"/>
      <c r="F58" s="1744" t="s">
        <v>93</v>
      </c>
      <c r="G58" s="1745"/>
      <c r="H58" s="1744" t="s">
        <v>95</v>
      </c>
      <c r="I58" s="1744"/>
      <c r="J58" s="272" t="s">
        <v>154</v>
      </c>
      <c r="K58" s="273" t="s">
        <v>93</v>
      </c>
      <c r="L58" s="272" t="s">
        <v>95</v>
      </c>
      <c r="M58" s="275" t="s">
        <v>154</v>
      </c>
      <c r="N58" s="294" t="s">
        <v>93</v>
      </c>
      <c r="O58" s="423" t="s">
        <v>95</v>
      </c>
    </row>
    <row r="59" spans="1:28" ht="15.75" x14ac:dyDescent="0.25">
      <c r="B59" s="52" t="s">
        <v>66</v>
      </c>
      <c r="C59" s="4"/>
      <c r="D59" s="4" t="s">
        <v>166</v>
      </c>
      <c r="E59" s="68" t="s">
        <v>1257</v>
      </c>
      <c r="F59" s="4" t="s">
        <v>166</v>
      </c>
      <c r="G59" s="68" t="s">
        <v>1257</v>
      </c>
      <c r="H59" s="4" t="s">
        <v>166</v>
      </c>
      <c r="I59" s="68" t="s">
        <v>1257</v>
      </c>
      <c r="J59" s="110" t="s">
        <v>203</v>
      </c>
      <c r="K59" s="110" t="s">
        <v>203</v>
      </c>
      <c r="L59" s="110" t="s">
        <v>203</v>
      </c>
      <c r="M59" s="113" t="s">
        <v>203</v>
      </c>
      <c r="N59" s="420" t="s">
        <v>203</v>
      </c>
      <c r="O59" s="424" t="s">
        <v>203</v>
      </c>
    </row>
    <row r="60" spans="1:28" ht="15.75" x14ac:dyDescent="0.25">
      <c r="B60" s="29" t="s">
        <v>75</v>
      </c>
      <c r="D60" s="7">
        <f>'AusCOVID Cases_update'!D41</f>
        <v>1203.6829215822345</v>
      </c>
      <c r="E60" s="105">
        <f>(D60*$H$38)/$D$26</f>
        <v>46.137059280359431</v>
      </c>
      <c r="F60" s="62">
        <f>'AusCOVID Cases_update'!E41</f>
        <v>40.678001387925057</v>
      </c>
      <c r="G60" s="106">
        <f>(F60*$H$39)/$D$26</f>
        <v>1.5591841736644785</v>
      </c>
      <c r="H60" s="6">
        <f>'AusCOVID Cases_update'!F41</f>
        <v>3.1290770298403885</v>
      </c>
      <c r="I60" s="105">
        <f>(H60*$H$40)/$D$26</f>
        <v>0.11993724412803679</v>
      </c>
      <c r="J60" s="111">
        <f>E60*$D$29</f>
        <v>2.352990023298331</v>
      </c>
      <c r="K60" s="111">
        <f>G60*$D$30</f>
        <v>0.20737149509737565</v>
      </c>
      <c r="L60" s="111">
        <f>I60*$D$31</f>
        <v>7.8558894903864099E-2</v>
      </c>
      <c r="M60" s="66">
        <f t="shared" ref="M60:M69" si="5">(J60/Auspopul)*100000</f>
        <v>9.157601128379763E-3</v>
      </c>
      <c r="N60" s="421">
        <f t="shared" ref="N60:N69" si="6">(K60/Auspopul)*100000</f>
        <v>8.0706905626210218E-4</v>
      </c>
      <c r="O60" s="425">
        <f t="shared" ref="O60:O69" si="7">(L60/Auspopul)*100000</f>
        <v>3.0574333826007916E-4</v>
      </c>
    </row>
    <row r="61" spans="1:28" ht="15.75" x14ac:dyDescent="0.25">
      <c r="B61" s="32" t="s">
        <v>76</v>
      </c>
      <c r="D61" s="7">
        <f>'AusCOVID Cases_update'!D42</f>
        <v>2000.7114830690098</v>
      </c>
      <c r="E61" s="105">
        <f t="shared" ref="E61:E70" si="8">(D61*$H$38)/$D$26</f>
        <v>76.687093122426106</v>
      </c>
      <c r="F61" s="62">
        <f>'AusCOVID Cases_update'!E42</f>
        <v>29.41620231461637</v>
      </c>
      <c r="G61" s="106">
        <f t="shared" ref="G61:G69" si="9">(F61*$H$39)/$D$26</f>
        <v>1.1275204172611339</v>
      </c>
      <c r="H61" s="6">
        <f>'AusCOVID Cases_update'!F42</f>
        <v>4.2023146163737675</v>
      </c>
      <c r="I61" s="105">
        <f t="shared" ref="I61:I70" si="10">(H61*$H$40)/$D$26</f>
        <v>0.16107434532301915</v>
      </c>
      <c r="J61" s="111">
        <f t="shared" ref="J61:J69" si="11">E61*$D$29</f>
        <v>3.911041749243731</v>
      </c>
      <c r="K61" s="111">
        <f t="shared" ref="K61:K69" si="12">G61*$D$30</f>
        <v>0.14996021549573083</v>
      </c>
      <c r="L61" s="111">
        <f t="shared" ref="L61:L69" si="13">I61*$D$31</f>
        <v>0.10550369618657754</v>
      </c>
      <c r="M61" s="66">
        <f t="shared" si="5"/>
        <v>1.5221382148407753E-2</v>
      </c>
      <c r="N61" s="421">
        <f t="shared" si="6"/>
        <v>5.8363011531632931E-4</v>
      </c>
      <c r="O61" s="425">
        <f t="shared" si="7"/>
        <v>4.1060980186057532E-4</v>
      </c>
    </row>
    <row r="62" spans="1:28" ht="15.75" x14ac:dyDescent="0.25">
      <c r="B62" s="33" t="s">
        <v>77</v>
      </c>
      <c r="D62" s="7">
        <f>'AusCOVID Cases_update'!D43</f>
        <v>5165.4773963173293</v>
      </c>
      <c r="E62" s="105">
        <f>(D62*$H$38)/$D$26</f>
        <v>197.99228897588668</v>
      </c>
      <c r="F62" s="62">
        <f>'AusCOVID Cases_update'!E43</f>
        <v>169.95611770779556</v>
      </c>
      <c r="G62" s="106">
        <f t="shared" si="9"/>
        <v>6.5144028690188573</v>
      </c>
      <c r="H62" s="6">
        <f>'AusCOVID Cases_update'!F43</f>
        <v>22.216485974875237</v>
      </c>
      <c r="I62" s="105">
        <f t="shared" si="10"/>
        <v>0.85155593059070034</v>
      </c>
      <c r="J62" s="111">
        <f t="shared" si="11"/>
        <v>10.097606737770221</v>
      </c>
      <c r="K62" s="111">
        <f t="shared" si="12"/>
        <v>0.86641558157950804</v>
      </c>
      <c r="L62" s="111">
        <f t="shared" si="13"/>
        <v>0.55776913453690879</v>
      </c>
      <c r="M62" s="66">
        <f t="shared" si="5"/>
        <v>3.9298872472956339E-2</v>
      </c>
      <c r="N62" s="421">
        <f t="shared" si="6"/>
        <v>3.3720025282539582E-3</v>
      </c>
      <c r="O62" s="425">
        <f t="shared" si="7"/>
        <v>2.1707815185083718E-3</v>
      </c>
    </row>
    <row r="63" spans="1:28" ht="15.75" x14ac:dyDescent="0.25">
      <c r="B63" s="33" t="s">
        <v>78</v>
      </c>
      <c r="D63" s="7">
        <f>'AusCOVID Cases_update'!D44</f>
        <v>3991.951586602027</v>
      </c>
      <c r="E63" s="105">
        <f t="shared" si="8"/>
        <v>153.01114911000241</v>
      </c>
      <c r="F63" s="62">
        <f>'AusCOVID Cases_update'!E44</f>
        <v>197.60246804759805</v>
      </c>
      <c r="G63" s="106">
        <f t="shared" si="9"/>
        <v>7.5740850175670715</v>
      </c>
      <c r="H63" s="6">
        <f>'AusCOVID Cases_update'!F44</f>
        <v>39.295945350374616</v>
      </c>
      <c r="I63" s="105">
        <f t="shared" si="10"/>
        <v>1.5062100887207246</v>
      </c>
      <c r="J63" s="111">
        <f t="shared" si="11"/>
        <v>7.8035686046101223</v>
      </c>
      <c r="K63" s="111">
        <f t="shared" si="12"/>
        <v>1.0073533073364205</v>
      </c>
      <c r="L63" s="111">
        <f t="shared" si="13"/>
        <v>0.98656760811207467</v>
      </c>
      <c r="M63" s="66">
        <f t="shared" si="5"/>
        <v>3.0370706187183027E-2</v>
      </c>
      <c r="N63" s="421">
        <f t="shared" si="6"/>
        <v>3.9205180186059289E-3</v>
      </c>
      <c r="O63" s="425">
        <f t="shared" si="7"/>
        <v>3.8396221623607715E-3</v>
      </c>
    </row>
    <row r="64" spans="1:28" ht="15.75" x14ac:dyDescent="0.25">
      <c r="B64" s="33" t="s">
        <v>79</v>
      </c>
      <c r="D64" s="7">
        <f>'AusCOVID Cases_update'!D45</f>
        <v>2776.4135578689529</v>
      </c>
      <c r="E64" s="105">
        <f t="shared" si="8"/>
        <v>106.41968462742051</v>
      </c>
      <c r="F64" s="62">
        <f>'AusCOVID Cases_update'!E45</f>
        <v>242.83037354562157</v>
      </c>
      <c r="G64" s="106">
        <f t="shared" si="9"/>
        <v>9.3076666109204709</v>
      </c>
      <c r="H64" s="6">
        <f>'AusCOVID Cases_update'!F45</f>
        <v>56.736068585425599</v>
      </c>
      <c r="I64" s="105">
        <f t="shared" si="10"/>
        <v>2.1746884604954371</v>
      </c>
      <c r="J64" s="111">
        <f t="shared" si="11"/>
        <v>5.427403915998446</v>
      </c>
      <c r="K64" s="111">
        <f t="shared" si="12"/>
        <v>1.2379196592524226</v>
      </c>
      <c r="L64" s="111">
        <f t="shared" si="13"/>
        <v>1.4244209416245113</v>
      </c>
      <c r="M64" s="66">
        <f t="shared" si="5"/>
        <v>2.1122911586190986E-2</v>
      </c>
      <c r="N64" s="421">
        <f t="shared" si="6"/>
        <v>4.8178591307933318E-3</v>
      </c>
      <c r="O64" s="425">
        <f t="shared" si="7"/>
        <v>5.54370341274266E-3</v>
      </c>
    </row>
    <row r="65" spans="1:27" ht="15.75" x14ac:dyDescent="0.25">
      <c r="B65" s="33" t="s">
        <v>80</v>
      </c>
      <c r="D65" s="7">
        <f>'AusCOVID Cases_update'!D46</f>
        <v>2385.1974061433443</v>
      </c>
      <c r="E65" s="105">
        <f t="shared" si="8"/>
        <v>91.424404342250028</v>
      </c>
      <c r="F65" s="62">
        <f>'AusCOVID Cases_update'!E46</f>
        <v>309.46484641638227</v>
      </c>
      <c r="G65" s="106">
        <f t="shared" si="9"/>
        <v>11.861760026911298</v>
      </c>
      <c r="H65" s="6">
        <f>'AusCOVID Cases_update'!F46</f>
        <v>124.01774744027304</v>
      </c>
      <c r="I65" s="105">
        <f t="shared" si="10"/>
        <v>4.7535892242678237</v>
      </c>
      <c r="J65" s="111">
        <f t="shared" si="11"/>
        <v>4.662644621454751</v>
      </c>
      <c r="K65" s="111">
        <f t="shared" si="12"/>
        <v>1.5776140835792027</v>
      </c>
      <c r="L65" s="111">
        <f t="shared" si="13"/>
        <v>3.1136009418954247</v>
      </c>
      <c r="M65" s="66">
        <f t="shared" si="5"/>
        <v>1.8146545129339119E-2</v>
      </c>
      <c r="N65" s="421">
        <f t="shared" si="6"/>
        <v>6.1399157535233576E-3</v>
      </c>
      <c r="O65" s="425">
        <f t="shared" si="7"/>
        <v>1.2117822522195502E-2</v>
      </c>
    </row>
    <row r="66" spans="1:27" ht="15.75" x14ac:dyDescent="0.25">
      <c r="B66" s="33" t="s">
        <v>81</v>
      </c>
      <c r="D66" s="7">
        <f>'AusCOVID Cases_update'!D47</f>
        <v>1474.7306134969322</v>
      </c>
      <c r="E66" s="105">
        <f t="shared" si="8"/>
        <v>56.526293193585346</v>
      </c>
      <c r="F66" s="62">
        <f>'AusCOVID Cases_update'!E47</f>
        <v>392.36042944785271</v>
      </c>
      <c r="G66" s="106">
        <f t="shared" si="9"/>
        <v>15.0391403484461</v>
      </c>
      <c r="H66" s="6">
        <f>'AusCOVID Cases_update'!F47</f>
        <v>142.33895705521471</v>
      </c>
      <c r="I66" s="105">
        <f t="shared" si="10"/>
        <v>5.4558395585845476</v>
      </c>
      <c r="J66" s="111">
        <f t="shared" si="11"/>
        <v>2.8828409528728525</v>
      </c>
      <c r="K66" s="111">
        <f t="shared" si="12"/>
        <v>2.0002056663433314</v>
      </c>
      <c r="L66" s="111">
        <f t="shared" si="13"/>
        <v>3.5735749108728787</v>
      </c>
      <c r="M66" s="66">
        <f t="shared" si="5"/>
        <v>1.1219727793814208E-2</v>
      </c>
      <c r="N66" s="421">
        <f t="shared" si="6"/>
        <v>7.7845998009889996E-3</v>
      </c>
      <c r="O66" s="425">
        <f t="shared" si="7"/>
        <v>1.3907995066755921E-2</v>
      </c>
    </row>
    <row r="67" spans="1:27" ht="15.75" x14ac:dyDescent="0.25">
      <c r="B67" s="33" t="s">
        <v>82</v>
      </c>
      <c r="D67" s="7">
        <f>'AusCOVID Cases_update'!D48</f>
        <v>710.59366336633661</v>
      </c>
      <c r="E67" s="105">
        <f t="shared" si="8"/>
        <v>27.236991888100512</v>
      </c>
      <c r="F67" s="62">
        <f>'AusCOVID Cases_update'!E48</f>
        <v>499.68316831683171</v>
      </c>
      <c r="G67" s="106">
        <f t="shared" si="9"/>
        <v>19.152811379700601</v>
      </c>
      <c r="H67" s="6">
        <f>'AusCOVID Cases_update'!F48</f>
        <v>127.68316831683168</v>
      </c>
      <c r="I67" s="105">
        <f t="shared" si="10"/>
        <v>4.8940844803166144</v>
      </c>
      <c r="J67" s="111">
        <f t="shared" si="11"/>
        <v>1.3890865862931261</v>
      </c>
      <c r="K67" s="111">
        <f t="shared" si="12"/>
        <v>2.5473239135001799</v>
      </c>
      <c r="L67" s="111">
        <f t="shared" si="13"/>
        <v>3.2056253346073826</v>
      </c>
      <c r="M67" s="66">
        <f t="shared" si="5"/>
        <v>5.4061856463903475E-3</v>
      </c>
      <c r="N67" s="421">
        <f t="shared" si="6"/>
        <v>9.9139291342674636E-3</v>
      </c>
      <c r="O67" s="425">
        <f t="shared" si="7"/>
        <v>1.2475972227121233E-2</v>
      </c>
    </row>
    <row r="68" spans="1:27" ht="15.75" x14ac:dyDescent="0.25">
      <c r="B68" s="33" t="s">
        <v>83</v>
      </c>
      <c r="D68" s="7">
        <f>'AusCOVID Cases_update'!D49</f>
        <v>374.61513157894728</v>
      </c>
      <c r="E68" s="105">
        <f t="shared" si="8"/>
        <v>14.35896466011023</v>
      </c>
      <c r="F68" s="62">
        <f>'AusCOVID Cases_update'!E49</f>
        <v>649.03371710526324</v>
      </c>
      <c r="G68" s="106">
        <f t="shared" si="9"/>
        <v>24.877404625526857</v>
      </c>
      <c r="H68" s="6">
        <f>'AusCOVID Cases_update'!F49</f>
        <v>34.601151315789473</v>
      </c>
      <c r="I68" s="105">
        <f t="shared" si="10"/>
        <v>1.3262590511185561</v>
      </c>
      <c r="J68" s="111">
        <f t="shared" si="11"/>
        <v>0.73230719766562169</v>
      </c>
      <c r="K68" s="111">
        <f t="shared" si="12"/>
        <v>3.3086948151950724</v>
      </c>
      <c r="L68" s="111">
        <f t="shared" si="13"/>
        <v>0.86869967848265428</v>
      </c>
      <c r="M68" s="66">
        <f t="shared" si="5"/>
        <v>2.8500661512635139E-3</v>
      </c>
      <c r="N68" s="421">
        <f t="shared" si="6"/>
        <v>1.2877108306061452E-2</v>
      </c>
      <c r="O68" s="425">
        <f t="shared" si="7"/>
        <v>3.3808920042697811E-3</v>
      </c>
    </row>
    <row r="69" spans="1:27" ht="15.75" x14ac:dyDescent="0.25">
      <c r="B69" s="33" t="s">
        <v>84</v>
      </c>
      <c r="D69" s="7">
        <f>'AusCOVID Cases_update'!D50</f>
        <v>287.98088197146569</v>
      </c>
      <c r="E69" s="105">
        <f t="shared" si="8"/>
        <v>11.038281581384037</v>
      </c>
      <c r="F69" s="62">
        <f>'AusCOVID Cases_update'!E50</f>
        <v>359.05058365758754</v>
      </c>
      <c r="G69" s="106">
        <f t="shared" si="9"/>
        <v>13.76237692322033</v>
      </c>
      <c r="H69" s="6">
        <f>'AusCOVID Cases_update'!F50</f>
        <v>2.0285343709468222</v>
      </c>
      <c r="I69" s="105">
        <f t="shared" si="10"/>
        <v>7.7753541939097906E-2</v>
      </c>
      <c r="J69" s="111">
        <f t="shared" si="11"/>
        <v>0.56295236065058585</v>
      </c>
      <c r="K69" s="111">
        <f t="shared" si="12"/>
        <v>1.8303961307883041</v>
      </c>
      <c r="L69" s="111">
        <f t="shared" si="13"/>
        <v>5.0928569970109132E-2</v>
      </c>
      <c r="M69" s="66">
        <f t="shared" si="5"/>
        <v>2.1909541145828425E-3</v>
      </c>
      <c r="N69" s="421">
        <f t="shared" si="6"/>
        <v>7.1237181232041728E-3</v>
      </c>
      <c r="O69" s="425">
        <f t="shared" si="7"/>
        <v>1.9820888537864712E-4</v>
      </c>
    </row>
    <row r="70" spans="1:27" ht="15.75" x14ac:dyDescent="0.25">
      <c r="B70" s="33" t="s">
        <v>1258</v>
      </c>
      <c r="D70" s="7">
        <f>SUM(D60:D69)</f>
        <v>20371.354641996579</v>
      </c>
      <c r="E70" s="105">
        <f t="shared" si="8"/>
        <v>780.83221078152519</v>
      </c>
      <c r="F70" s="62">
        <f>SUM(F60:F69)</f>
        <v>2890.0759079474742</v>
      </c>
      <c r="G70" s="106">
        <f>(F70*$H$38)/$D$26</f>
        <v>110.7763523922372</v>
      </c>
      <c r="H70" s="6">
        <f>SUM(H60:H69)</f>
        <v>556.24945005594532</v>
      </c>
      <c r="I70" s="105">
        <f t="shared" si="10"/>
        <v>21.320991925484559</v>
      </c>
      <c r="J70" s="114">
        <f t="shared" ref="J70" si="14">SUM(J60:J69)</f>
        <v>39.822442749857785</v>
      </c>
      <c r="K70" s="114">
        <f>SUM(K60:K69)</f>
        <v>14.733254868167549</v>
      </c>
      <c r="L70" s="114">
        <f>SUM(L60:L69)</f>
        <v>13.965249711192387</v>
      </c>
      <c r="M70" s="115">
        <f>SUM(M60:M69)</f>
        <v>0.1549849523585079</v>
      </c>
      <c r="N70" s="422">
        <f t="shared" ref="N70:O70" si="15">SUM(N60:N69)</f>
        <v>5.7340349967277091E-2</v>
      </c>
      <c r="O70" s="426">
        <f t="shared" si="15"/>
        <v>5.4351350939453542E-2</v>
      </c>
    </row>
    <row r="71" spans="1:27" ht="15.75" x14ac:dyDescent="0.25">
      <c r="B71" s="33"/>
      <c r="D71" s="7"/>
      <c r="E71" s="25"/>
      <c r="F71" s="62"/>
      <c r="G71" s="6"/>
      <c r="H71" s="6"/>
      <c r="I71" s="427"/>
      <c r="J71" s="427"/>
      <c r="K71" s="427"/>
      <c r="L71" s="427"/>
      <c r="M71" s="427"/>
      <c r="N71" s="427"/>
      <c r="O71" s="427"/>
      <c r="P71" s="127"/>
      <c r="Q71" s="127"/>
      <c r="R71" s="132"/>
      <c r="S71" s="128"/>
      <c r="T71" s="128"/>
      <c r="U71" s="128"/>
      <c r="V71" s="128"/>
      <c r="W71" s="128"/>
      <c r="X71" s="128"/>
      <c r="Y71" s="128"/>
      <c r="Z71" s="128"/>
      <c r="AA71" s="128"/>
    </row>
    <row r="72" spans="1:27" s="60" customFormat="1" ht="15.75" x14ac:dyDescent="0.25">
      <c r="A72" s="60" t="s">
        <v>145</v>
      </c>
    </row>
    <row r="73" spans="1:27" s="112" customFormat="1" ht="15.75" x14ac:dyDescent="0.25"/>
    <row r="74" spans="1:27" s="4" customFormat="1" ht="15.75" x14ac:dyDescent="0.25">
      <c r="D74" s="243" t="s">
        <v>1259</v>
      </c>
      <c r="E74" s="274" t="s">
        <v>150</v>
      </c>
      <c r="F74" s="294" t="s">
        <v>151</v>
      </c>
      <c r="G74" s="112"/>
      <c r="H74" s="112"/>
      <c r="I74" s="112"/>
      <c r="J74" s="112"/>
      <c r="K74" s="112"/>
      <c r="L74" s="112"/>
      <c r="M74" s="112"/>
      <c r="N74" s="112"/>
      <c r="O74" s="112"/>
      <c r="P74" s="112"/>
      <c r="Q74" s="112"/>
      <c r="R74" s="112"/>
      <c r="S74" s="112"/>
      <c r="T74" s="112"/>
      <c r="U74" s="112"/>
    </row>
    <row r="75" spans="1:27" s="4" customFormat="1" ht="15.75" x14ac:dyDescent="0.25">
      <c r="D75" s="1657" t="s">
        <v>152</v>
      </c>
      <c r="E75" s="133" t="s">
        <v>152</v>
      </c>
      <c r="F75" s="295" t="s">
        <v>153</v>
      </c>
      <c r="G75" s="112"/>
      <c r="H75" s="112"/>
      <c r="I75" s="112"/>
      <c r="J75" s="112"/>
      <c r="K75" s="112"/>
      <c r="L75" s="112"/>
      <c r="M75" s="112"/>
      <c r="N75" s="112"/>
      <c r="O75" s="112"/>
      <c r="P75" s="112"/>
      <c r="Q75" s="112"/>
      <c r="R75" s="112"/>
      <c r="S75" s="112"/>
      <c r="T75" s="112"/>
      <c r="U75" s="112"/>
    </row>
    <row r="76" spans="1:27" ht="15.75" x14ac:dyDescent="0.25">
      <c r="B76" t="s">
        <v>154</v>
      </c>
      <c r="D76" s="61">
        <f>D38*$D$22</f>
        <v>20371.354641996579</v>
      </c>
      <c r="E76" s="63">
        <f>(D76*$H38)/$D$26</f>
        <v>780.83221078152519</v>
      </c>
      <c r="F76" s="296">
        <f>$E76*D29</f>
        <v>39.822442749857785</v>
      </c>
      <c r="G76" s="112"/>
      <c r="H76" s="112"/>
      <c r="I76" s="112"/>
      <c r="J76" s="112"/>
      <c r="K76" s="112"/>
      <c r="L76" s="112"/>
      <c r="M76" s="112"/>
      <c r="N76" s="112"/>
      <c r="O76" s="112"/>
      <c r="P76" s="112"/>
      <c r="Q76" s="112"/>
      <c r="R76" s="112"/>
      <c r="S76" s="112"/>
      <c r="T76" s="112"/>
      <c r="U76" s="112"/>
    </row>
    <row r="77" spans="1:27" ht="15.75" x14ac:dyDescent="0.25">
      <c r="B77" t="s">
        <v>93</v>
      </c>
      <c r="D77" s="61">
        <f>D39*$D$22</f>
        <v>2890.0759079474742</v>
      </c>
      <c r="E77" s="63">
        <f t="shared" ref="E77:E78" si="16">(D77*$H39)/$D$26</f>
        <v>110.7763523922372</v>
      </c>
      <c r="F77" s="296">
        <f>$E77*D30</f>
        <v>14.733254868167549</v>
      </c>
      <c r="G77" s="112"/>
      <c r="H77" s="112"/>
      <c r="I77" s="112"/>
      <c r="J77" s="112"/>
      <c r="K77" s="112"/>
      <c r="L77" s="112"/>
      <c r="M77" s="112"/>
      <c r="N77" s="112"/>
      <c r="O77" s="112"/>
      <c r="P77" s="112"/>
      <c r="Q77" s="112"/>
      <c r="R77" s="112"/>
      <c r="S77" s="112"/>
      <c r="T77" s="112"/>
      <c r="U77" s="112"/>
    </row>
    <row r="78" spans="1:27" ht="15.75" x14ac:dyDescent="0.25">
      <c r="B78" t="s">
        <v>95</v>
      </c>
      <c r="D78" s="61">
        <f>D40*$D$22</f>
        <v>556.24945005594532</v>
      </c>
      <c r="E78" s="63">
        <f t="shared" si="16"/>
        <v>21.320991925484559</v>
      </c>
      <c r="F78" s="296">
        <f>$E78*D31</f>
        <v>13.965249711192387</v>
      </c>
      <c r="G78" s="112"/>
      <c r="H78" s="112"/>
      <c r="I78" s="112"/>
      <c r="J78" s="112"/>
      <c r="K78" s="112"/>
      <c r="L78" s="112"/>
      <c r="M78" s="112"/>
      <c r="N78" s="112"/>
      <c r="O78" s="112"/>
      <c r="P78" s="112"/>
      <c r="Q78" s="112"/>
      <c r="R78" s="112"/>
      <c r="S78" s="112"/>
      <c r="T78" s="112"/>
      <c r="U78" s="112"/>
    </row>
    <row r="79" spans="1:27" s="4" customFormat="1" ht="15.75" x14ac:dyDescent="0.25">
      <c r="B79" s="67" t="s">
        <v>155</v>
      </c>
      <c r="F79" s="297">
        <f>SUM(F76:F78)</f>
        <v>68.520947329217719</v>
      </c>
      <c r="G79" s="112"/>
      <c r="H79" s="112"/>
      <c r="I79" s="112"/>
      <c r="J79" s="112"/>
      <c r="K79" s="112"/>
      <c r="L79" s="112"/>
      <c r="M79" s="112"/>
      <c r="N79" s="112"/>
      <c r="O79" s="112"/>
      <c r="P79" s="112"/>
      <c r="Q79" s="112"/>
      <c r="R79" s="112"/>
      <c r="S79" s="112"/>
      <c r="T79" s="112"/>
      <c r="U79" s="112"/>
    </row>
    <row r="81" spans="1:118" s="60" customFormat="1" ht="15.75" x14ac:dyDescent="0.25">
      <c r="A81" s="60" t="s">
        <v>156</v>
      </c>
    </row>
    <row r="82" spans="1:118" s="112" customFormat="1" ht="14.25" customHeight="1" x14ac:dyDescent="0.25">
      <c r="D82" s="1748" t="s">
        <v>123</v>
      </c>
      <c r="E82" s="1748"/>
      <c r="F82" s="1748"/>
      <c r="G82" s="1748"/>
      <c r="H82" s="1748"/>
      <c r="I82" s="1748"/>
      <c r="J82" s="1748"/>
      <c r="K82" s="689"/>
      <c r="L82" s="689"/>
      <c r="M82" s="689"/>
      <c r="N82" s="689"/>
      <c r="O82" s="689"/>
      <c r="P82" s="689"/>
      <c r="Q82" s="689"/>
      <c r="R82" s="689"/>
      <c r="S82" s="1719"/>
      <c r="T82" s="1719"/>
      <c r="U82" s="1719"/>
      <c r="V82" s="1719"/>
      <c r="W82" s="1719"/>
      <c r="X82" s="1719"/>
      <c r="Y82" s="1719"/>
      <c r="Z82" s="1719"/>
      <c r="AA82" s="1719"/>
      <c r="AB82" s="1719"/>
      <c r="AC82" s="1719"/>
      <c r="AD82" s="1719"/>
      <c r="AE82" s="1719"/>
      <c r="AF82" s="1719"/>
      <c r="AG82" s="1719"/>
      <c r="AH82" s="1719"/>
      <c r="AI82" s="1719"/>
      <c r="AJ82" s="1719"/>
      <c r="AK82" s="1719"/>
      <c r="AL82" s="1719"/>
      <c r="AM82" s="1719"/>
      <c r="AN82" s="1719"/>
      <c r="AO82" s="1719"/>
      <c r="AP82" s="1719"/>
      <c r="AQ82" s="1719"/>
      <c r="AR82" s="1719"/>
      <c r="AS82" s="1719"/>
      <c r="AT82" s="1719"/>
      <c r="AU82" s="1719"/>
      <c r="AV82" s="1719"/>
      <c r="AW82" s="1719"/>
      <c r="AX82" s="1719"/>
      <c r="AY82" s="1719"/>
      <c r="AZ82" s="1719"/>
      <c r="BA82" s="1719"/>
      <c r="BB82" s="1719"/>
      <c r="BC82" s="1719"/>
      <c r="BD82" s="1719"/>
      <c r="BE82" s="1719"/>
      <c r="BF82" s="1719"/>
      <c r="BG82" s="1719"/>
      <c r="BH82" s="1719"/>
      <c r="BI82" s="1719"/>
      <c r="BJ82" s="1719"/>
      <c r="BK82" s="1719"/>
      <c r="BL82" s="1719"/>
      <c r="BM82" s="1719"/>
      <c r="BN82" s="1719"/>
      <c r="BO82" s="1719"/>
      <c r="BP82" s="1719"/>
      <c r="BQ82" s="1719"/>
      <c r="BR82" s="1719"/>
      <c r="BS82" s="1719"/>
      <c r="BT82" s="1719"/>
      <c r="BU82" s="1719"/>
      <c r="BV82" s="1719"/>
      <c r="BW82" s="1719"/>
      <c r="BX82" s="1719"/>
      <c r="BY82" s="1719"/>
      <c r="BZ82" s="1719"/>
      <c r="CA82" s="1719"/>
      <c r="CB82" s="1719"/>
      <c r="CC82" s="1719"/>
      <c r="CD82" s="1719"/>
      <c r="CE82" s="1719"/>
      <c r="CF82" s="1719"/>
      <c r="CG82" s="1719"/>
      <c r="CH82" s="1719"/>
      <c r="CI82" s="1719"/>
      <c r="CJ82" s="1719"/>
      <c r="CK82" s="1719"/>
      <c r="CL82" s="1719"/>
      <c r="CM82" s="1719"/>
      <c r="CN82" s="1719"/>
      <c r="CO82" s="1719"/>
      <c r="CP82" s="1719"/>
      <c r="CQ82" s="1719"/>
      <c r="CR82" s="1719"/>
      <c r="CS82" s="1719"/>
      <c r="CT82" s="1719"/>
      <c r="CU82" s="1719"/>
      <c r="CV82" s="1719"/>
      <c r="CW82" s="1719"/>
      <c r="CX82" s="1719"/>
      <c r="CY82" s="1719"/>
      <c r="CZ82" s="1719"/>
      <c r="DA82" s="1719"/>
      <c r="DB82" s="1719"/>
      <c r="DC82" s="1719"/>
      <c r="DD82" s="1719"/>
    </row>
    <row r="83" spans="1:118" x14ac:dyDescent="0.25">
      <c r="D83" s="160"/>
      <c r="E83" s="1746" t="s">
        <v>1260</v>
      </c>
      <c r="F83" s="1746"/>
      <c r="G83" s="1746"/>
      <c r="H83" s="1747"/>
      <c r="I83" s="688" t="s">
        <v>1261</v>
      </c>
      <c r="J83" s="688" t="s">
        <v>1262</v>
      </c>
      <c r="K83" s="689"/>
      <c r="L83" s="689"/>
      <c r="M83" s="689"/>
      <c r="N83" s="689"/>
      <c r="O83" s="689"/>
      <c r="P83" s="689"/>
      <c r="Q83" s="689"/>
      <c r="R83" s="689"/>
      <c r="S83" s="195"/>
      <c r="T83" s="1706"/>
      <c r="U83" s="1706"/>
      <c r="V83" s="1706"/>
      <c r="W83" s="1706"/>
      <c r="X83" s="1707"/>
      <c r="Y83" s="1707"/>
      <c r="Z83" s="1707"/>
      <c r="AA83" s="1707"/>
      <c r="AB83" s="1707"/>
      <c r="AC83" s="1707"/>
      <c r="AD83" s="1707"/>
      <c r="AE83" s="1707"/>
      <c r="AF83" s="1707"/>
      <c r="AG83" s="1707"/>
      <c r="AH83" s="195"/>
      <c r="AI83" s="1706"/>
      <c r="AJ83" s="1706"/>
      <c r="AK83" s="1706"/>
      <c r="AL83" s="1706"/>
      <c r="AM83" s="1707"/>
      <c r="AN83" s="1707"/>
      <c r="AO83" s="1707"/>
      <c r="AP83" s="1707"/>
      <c r="AQ83" s="1707"/>
      <c r="AR83" s="1707"/>
      <c r="AS83" s="1707"/>
      <c r="AT83" s="1707"/>
      <c r="AU83" s="1707"/>
      <c r="AV83" s="1707"/>
      <c r="AW83" s="195"/>
      <c r="AX83" s="1706"/>
      <c r="AY83" s="1706"/>
      <c r="AZ83" s="1706"/>
      <c r="BA83" s="1706"/>
      <c r="BB83" s="1707"/>
      <c r="BC83" s="1707"/>
      <c r="BD83" s="1707"/>
      <c r="BE83" s="1707"/>
      <c r="BF83" s="1707"/>
      <c r="BG83" s="1707"/>
      <c r="BH83" s="1707"/>
      <c r="BI83" s="1707"/>
      <c r="BJ83" s="1707"/>
      <c r="BK83" s="1707"/>
      <c r="BL83" s="181"/>
      <c r="BM83" s="1707"/>
      <c r="BN83" s="1707"/>
      <c r="BO83" s="1707"/>
      <c r="BP83" s="1707"/>
      <c r="BQ83" s="1707"/>
      <c r="BR83" s="1707"/>
      <c r="BS83" s="1707"/>
      <c r="BT83" s="1707"/>
      <c r="BU83" s="1707"/>
      <c r="BV83" s="1707"/>
      <c r="BW83" s="1707"/>
      <c r="BX83" s="1707"/>
      <c r="BY83" s="1707"/>
      <c r="BZ83" s="1707"/>
      <c r="CA83" s="181"/>
      <c r="CB83" s="1707"/>
      <c r="CC83" s="1707"/>
      <c r="CD83" s="1707"/>
      <c r="CE83" s="1707"/>
      <c r="CF83" s="1707"/>
      <c r="CG83" s="1707"/>
      <c r="CH83" s="1707"/>
      <c r="CI83" s="1707"/>
      <c r="CJ83" s="1707"/>
      <c r="CK83" s="1707"/>
      <c r="CL83" s="1707"/>
      <c r="CM83" s="1707"/>
      <c r="CN83" s="1707"/>
      <c r="CO83" s="1707"/>
      <c r="CP83" s="181"/>
      <c r="CQ83" s="1707"/>
      <c r="CR83" s="1707"/>
      <c r="CS83" s="1707"/>
      <c r="CT83" s="1707"/>
      <c r="CU83" s="1707"/>
      <c r="CV83" s="1707"/>
      <c r="CW83" s="1707"/>
      <c r="CX83" s="1707"/>
      <c r="CY83" s="1707"/>
      <c r="CZ83" s="1707"/>
      <c r="DA83" s="1707"/>
      <c r="DB83" s="1707"/>
      <c r="DC83" s="1707"/>
      <c r="DD83" s="1707"/>
    </row>
    <row r="84" spans="1:118" s="329" customFormat="1" ht="42.6" customHeight="1" x14ac:dyDescent="0.25">
      <c r="B84" s="439" t="s">
        <v>162</v>
      </c>
      <c r="D84" s="440" t="s">
        <v>163</v>
      </c>
      <c r="E84" s="441" t="s">
        <v>165</v>
      </c>
      <c r="F84" s="440" t="s">
        <v>166</v>
      </c>
      <c r="G84" s="440" t="s">
        <v>167</v>
      </c>
      <c r="H84" s="442" t="s">
        <v>168</v>
      </c>
      <c r="I84" s="443" t="s">
        <v>103</v>
      </c>
      <c r="J84" s="443" t="s">
        <v>104</v>
      </c>
      <c r="K84" s="689"/>
      <c r="L84" s="689"/>
      <c r="M84" s="689"/>
      <c r="N84" s="689"/>
      <c r="O84" s="689"/>
      <c r="P84" s="689"/>
      <c r="Q84" s="689"/>
      <c r="R84" s="689"/>
      <c r="S84" s="444"/>
      <c r="T84" s="445"/>
      <c r="U84" s="444"/>
      <c r="V84" s="444"/>
      <c r="W84" s="444"/>
      <c r="X84" s="446"/>
      <c r="Y84" s="447"/>
      <c r="Z84" s="446"/>
      <c r="AA84" s="446"/>
      <c r="AB84" s="446"/>
      <c r="AC84" s="446"/>
      <c r="AD84" s="447"/>
      <c r="AE84" s="446"/>
      <c r="AF84" s="446"/>
      <c r="AG84" s="446"/>
      <c r="AH84" s="444"/>
      <c r="AI84" s="445"/>
      <c r="AJ84" s="444"/>
      <c r="AK84" s="444"/>
      <c r="AL84" s="444"/>
      <c r="AM84" s="446"/>
      <c r="AN84" s="447"/>
      <c r="AO84" s="446"/>
      <c r="AP84" s="446"/>
      <c r="AQ84" s="446"/>
      <c r="AR84" s="446"/>
      <c r="AS84" s="447"/>
      <c r="AT84" s="446"/>
      <c r="AU84" s="446"/>
      <c r="AV84" s="446"/>
      <c r="AW84" s="444"/>
      <c r="AX84" s="445"/>
      <c r="AY84" s="444"/>
      <c r="AZ84" s="444"/>
      <c r="BA84" s="444"/>
      <c r="BB84" s="446"/>
      <c r="BC84" s="447"/>
      <c r="BD84" s="446"/>
      <c r="BE84" s="446"/>
      <c r="BF84" s="446"/>
      <c r="BG84" s="446"/>
      <c r="BH84" s="447"/>
      <c r="BI84" s="446"/>
      <c r="BJ84" s="446"/>
      <c r="BK84" s="446"/>
      <c r="BL84" s="444"/>
      <c r="BM84" s="445"/>
      <c r="BN84" s="444"/>
      <c r="BO84" s="444"/>
      <c r="BP84" s="444"/>
      <c r="BQ84" s="446"/>
      <c r="BR84" s="447"/>
      <c r="BS84" s="446"/>
      <c r="BT84" s="446"/>
      <c r="BU84" s="446"/>
      <c r="BV84" s="446"/>
      <c r="BW84" s="447"/>
      <c r="BX84" s="446"/>
      <c r="BY84" s="446"/>
      <c r="BZ84" s="446"/>
      <c r="CA84" s="444"/>
      <c r="CB84" s="445"/>
      <c r="CC84" s="444"/>
      <c r="CD84" s="444"/>
      <c r="CE84" s="444"/>
      <c r="CF84" s="446"/>
      <c r="CG84" s="447"/>
      <c r="CH84" s="446"/>
      <c r="CI84" s="446"/>
      <c r="CJ84" s="446"/>
      <c r="CK84" s="446"/>
      <c r="CL84" s="447"/>
      <c r="CM84" s="446"/>
      <c r="CN84" s="446"/>
      <c r="CO84" s="446"/>
      <c r="CP84" s="444"/>
      <c r="CQ84" s="445"/>
      <c r="CR84" s="444"/>
      <c r="CS84" s="444"/>
      <c r="CT84" s="444"/>
      <c r="CU84" s="446"/>
      <c r="CV84" s="447"/>
      <c r="CW84" s="446"/>
      <c r="CX84" s="446"/>
      <c r="CY84" s="446"/>
      <c r="CZ84" s="446"/>
      <c r="DA84" s="447"/>
      <c r="DB84" s="446"/>
      <c r="DC84" s="446"/>
      <c r="DD84" s="446"/>
    </row>
    <row r="85" spans="1:118" s="329" customFormat="1" x14ac:dyDescent="0.25">
      <c r="B85" s="439">
        <v>0</v>
      </c>
      <c r="D85" s="489">
        <f>'ONS Post Acute'!S5</f>
        <v>0.31109999999999999</v>
      </c>
      <c r="E85" s="490">
        <f>D85-D86</f>
        <v>1.8409890105683391E-2</v>
      </c>
      <c r="F85" s="491">
        <f>E85*($D$20-PICS)</f>
        <v>506.87072538500837</v>
      </c>
      <c r="G85" s="491">
        <f>((F85*B86)/52*$D$32)</f>
        <v>2.1347055549868621</v>
      </c>
      <c r="H85" s="492">
        <f>(G85/$D$21)*100000</f>
        <v>8.3080598751130719E-3</v>
      </c>
      <c r="I85" s="493">
        <f>'ONS Post Acute'!T5</f>
        <v>0.28870000000000001</v>
      </c>
      <c r="J85" s="493">
        <f>'ONS Post Acute'!U5</f>
        <v>0.33579999999999999</v>
      </c>
      <c r="K85" s="566"/>
      <c r="L85" s="443"/>
      <c r="M85" s="443"/>
      <c r="N85" s="443"/>
      <c r="O85" s="443"/>
      <c r="P85" s="443"/>
      <c r="Q85" s="443"/>
      <c r="R85" s="443"/>
      <c r="S85" s="568"/>
      <c r="T85" s="569"/>
      <c r="U85" s="570"/>
      <c r="V85" s="570"/>
      <c r="W85" s="571"/>
      <c r="X85" s="572"/>
      <c r="Y85" s="573"/>
      <c r="Z85" s="574"/>
      <c r="AA85" s="574"/>
      <c r="AB85" s="575"/>
      <c r="AC85" s="572"/>
      <c r="AD85" s="572"/>
      <c r="AE85" s="574"/>
      <c r="AF85" s="574"/>
      <c r="AG85" s="575"/>
      <c r="AH85" s="568"/>
      <c r="AI85" s="569"/>
      <c r="AJ85" s="570"/>
      <c r="AK85" s="570"/>
      <c r="AL85" s="571"/>
      <c r="AM85" s="572"/>
      <c r="AN85" s="573"/>
      <c r="AO85" s="574"/>
      <c r="AP85" s="574"/>
      <c r="AQ85" s="575"/>
      <c r="AR85" s="572"/>
      <c r="AS85" s="572"/>
      <c r="AT85" s="574"/>
      <c r="AU85" s="574"/>
      <c r="AV85" s="575"/>
      <c r="AW85" s="568"/>
      <c r="AX85" s="569"/>
      <c r="AY85" s="570"/>
      <c r="AZ85" s="570"/>
      <c r="BA85" s="571"/>
      <c r="BB85" s="572"/>
      <c r="BC85" s="573"/>
      <c r="BD85" s="574"/>
      <c r="BE85" s="574"/>
      <c r="BF85" s="575"/>
      <c r="BG85" s="572"/>
      <c r="BH85" s="572"/>
      <c r="BI85" s="574"/>
      <c r="BJ85" s="574"/>
      <c r="BK85" s="575"/>
      <c r="BL85" s="568"/>
      <c r="BM85" s="569"/>
      <c r="BN85" s="570"/>
      <c r="BO85" s="570"/>
      <c r="BP85" s="571"/>
      <c r="BQ85" s="572"/>
      <c r="BR85" s="573"/>
      <c r="BS85" s="574"/>
      <c r="BT85" s="574"/>
      <c r="BU85" s="575"/>
      <c r="BV85" s="572"/>
      <c r="BW85" s="572"/>
      <c r="BX85" s="574"/>
      <c r="BY85" s="574"/>
      <c r="BZ85" s="575"/>
      <c r="CA85" s="568"/>
      <c r="CB85" s="569"/>
      <c r="CC85" s="570"/>
      <c r="CD85" s="570"/>
      <c r="CE85" s="571"/>
      <c r="CF85" s="572"/>
      <c r="CG85" s="573"/>
      <c r="CH85" s="574"/>
      <c r="CI85" s="574"/>
      <c r="CJ85" s="575"/>
      <c r="CK85" s="572"/>
      <c r="CL85" s="572"/>
      <c r="CM85" s="574"/>
      <c r="CN85" s="574"/>
      <c r="CO85" s="575"/>
      <c r="CP85" s="568"/>
      <c r="CQ85" s="569"/>
      <c r="CR85" s="570"/>
      <c r="CS85" s="570"/>
      <c r="CT85" s="571"/>
      <c r="CU85" s="572"/>
      <c r="CV85" s="573"/>
      <c r="CW85" s="574"/>
      <c r="CX85" s="574"/>
      <c r="CY85" s="575"/>
      <c r="CZ85" s="572"/>
      <c r="DA85" s="572"/>
      <c r="DB85" s="574"/>
      <c r="DC85" s="574"/>
      <c r="DD85" s="575"/>
    </row>
    <row r="86" spans="1:118" s="329" customFormat="1" x14ac:dyDescent="0.25">
      <c r="B86" s="439">
        <v>1</v>
      </c>
      <c r="D86" s="489">
        <f>'ONS Post Acute'!S6</f>
        <v>0.2926901098943166</v>
      </c>
      <c r="E86" s="490">
        <f t="shared" ref="E86:E89" si="17">D86-D87</f>
        <v>1.7320452453149282E-2</v>
      </c>
      <c r="F86" s="491">
        <f t="shared" ref="F86:F104" si="18">E86*($D$20-PICS)</f>
        <v>476.87575800433774</v>
      </c>
      <c r="G86" s="491">
        <f t="shared" ref="G86:G90" si="19">((F86*B87)/52*$D$32)</f>
        <v>4.0167611924211526</v>
      </c>
      <c r="H86" s="492">
        <f t="shared" ref="H86:H90" si="20">(G86/$D$21)*100000</f>
        <v>1.5632831615913841E-2</v>
      </c>
      <c r="I86" s="493">
        <f>'ONS Post Acute'!T6</f>
        <v>0.2683757596284464</v>
      </c>
      <c r="J86" s="493">
        <f>'ONS Post Acute'!U6</f>
        <v>0.31974242335275793</v>
      </c>
      <c r="K86" s="566"/>
      <c r="L86" s="443"/>
      <c r="M86" s="443"/>
      <c r="N86" s="443"/>
      <c r="O86" s="443"/>
      <c r="P86" s="443"/>
      <c r="Q86" s="443"/>
      <c r="R86" s="443"/>
      <c r="S86" s="568"/>
      <c r="T86" s="569"/>
      <c r="U86" s="570"/>
      <c r="V86" s="570"/>
      <c r="W86" s="571"/>
      <c r="X86" s="572"/>
      <c r="Y86" s="573"/>
      <c r="Z86" s="574"/>
      <c r="AA86" s="574"/>
      <c r="AB86" s="575"/>
      <c r="AC86" s="572"/>
      <c r="AD86" s="572"/>
      <c r="AE86" s="574"/>
      <c r="AF86" s="574"/>
      <c r="AG86" s="575"/>
      <c r="AH86" s="568"/>
      <c r="AI86" s="569"/>
      <c r="AJ86" s="570"/>
      <c r="AK86" s="570"/>
      <c r="AL86" s="571"/>
      <c r="AM86" s="572"/>
      <c r="AN86" s="573"/>
      <c r="AO86" s="574"/>
      <c r="AP86" s="574"/>
      <c r="AQ86" s="575"/>
      <c r="AR86" s="572"/>
      <c r="AS86" s="572"/>
      <c r="AT86" s="574"/>
      <c r="AU86" s="574"/>
      <c r="AV86" s="575"/>
      <c r="AW86" s="568"/>
      <c r="AX86" s="569"/>
      <c r="AY86" s="570"/>
      <c r="AZ86" s="570"/>
      <c r="BA86" s="571"/>
      <c r="BB86" s="572"/>
      <c r="BC86" s="573"/>
      <c r="BD86" s="574"/>
      <c r="BE86" s="574"/>
      <c r="BF86" s="575"/>
      <c r="BG86" s="572"/>
      <c r="BH86" s="572"/>
      <c r="BI86" s="574"/>
      <c r="BJ86" s="574"/>
      <c r="BK86" s="575"/>
      <c r="BL86" s="568"/>
      <c r="BM86" s="569"/>
      <c r="BN86" s="570"/>
      <c r="BO86" s="570"/>
      <c r="BP86" s="571"/>
      <c r="BQ86" s="572"/>
      <c r="BR86" s="573"/>
      <c r="BS86" s="574"/>
      <c r="BT86" s="574"/>
      <c r="BU86" s="575"/>
      <c r="BV86" s="572"/>
      <c r="BW86" s="572"/>
      <c r="BX86" s="574"/>
      <c r="BY86" s="574"/>
      <c r="BZ86" s="575"/>
      <c r="CA86" s="568"/>
      <c r="CB86" s="569"/>
      <c r="CC86" s="570"/>
      <c r="CD86" s="570"/>
      <c r="CE86" s="571"/>
      <c r="CF86" s="572"/>
      <c r="CG86" s="573"/>
      <c r="CH86" s="574"/>
      <c r="CI86" s="574"/>
      <c r="CJ86" s="575"/>
      <c r="CK86" s="572"/>
      <c r="CL86" s="572"/>
      <c r="CM86" s="574"/>
      <c r="CN86" s="574"/>
      <c r="CO86" s="575"/>
      <c r="CP86" s="568"/>
      <c r="CQ86" s="569"/>
      <c r="CR86" s="570"/>
      <c r="CS86" s="570"/>
      <c r="CT86" s="571"/>
      <c r="CU86" s="572"/>
      <c r="CV86" s="573"/>
      <c r="CW86" s="574"/>
      <c r="CX86" s="574"/>
      <c r="CY86" s="575"/>
      <c r="CZ86" s="572"/>
      <c r="DA86" s="572"/>
      <c r="DB86" s="574"/>
      <c r="DC86" s="574"/>
      <c r="DD86" s="575"/>
    </row>
    <row r="87" spans="1:118" s="329" customFormat="1" x14ac:dyDescent="0.25">
      <c r="B87" s="439">
        <v>2</v>
      </c>
      <c r="D87" s="489">
        <f>'ONS Post Acute'!S7</f>
        <v>0.27536965744116731</v>
      </c>
      <c r="E87" s="490">
        <f t="shared" si="17"/>
        <v>1.6295484191358345E-2</v>
      </c>
      <c r="F87" s="491">
        <f t="shared" si="18"/>
        <v>448.65579561628425</v>
      </c>
      <c r="G87" s="491">
        <f t="shared" si="19"/>
        <v>5.668593417690361</v>
      </c>
      <c r="H87" s="492">
        <f t="shared" si="20"/>
        <v>2.2061596931635476E-2</v>
      </c>
      <c r="I87" s="493">
        <f>'ONS Post Acute'!T7</f>
        <v>0.24948232890940639</v>
      </c>
      <c r="J87" s="493">
        <f>'ONS Post Acute'!U7</f>
        <v>0.30445270188056661</v>
      </c>
      <c r="K87" s="566"/>
      <c r="L87" s="443"/>
      <c r="M87" s="443"/>
      <c r="N87" s="443"/>
      <c r="O87" s="443"/>
      <c r="P87" s="443"/>
      <c r="Q87" s="443"/>
      <c r="R87" s="443"/>
      <c r="S87" s="568"/>
      <c r="T87" s="569"/>
      <c r="U87" s="570"/>
      <c r="V87" s="570"/>
      <c r="W87" s="571"/>
      <c r="X87" s="572"/>
      <c r="Y87" s="573"/>
      <c r="Z87" s="574"/>
      <c r="AA87" s="574"/>
      <c r="AB87" s="575"/>
      <c r="AC87" s="572"/>
      <c r="AD87" s="572"/>
      <c r="AE87" s="574"/>
      <c r="AF87" s="574"/>
      <c r="AG87" s="575"/>
      <c r="AH87" s="568"/>
      <c r="AI87" s="569"/>
      <c r="AJ87" s="570"/>
      <c r="AK87" s="570"/>
      <c r="AL87" s="571"/>
      <c r="AM87" s="572"/>
      <c r="AN87" s="573"/>
      <c r="AO87" s="574"/>
      <c r="AP87" s="574"/>
      <c r="AQ87" s="575"/>
      <c r="AR87" s="572"/>
      <c r="AS87" s="572"/>
      <c r="AT87" s="574"/>
      <c r="AU87" s="574"/>
      <c r="AV87" s="575"/>
      <c r="AW87" s="568"/>
      <c r="AX87" s="569"/>
      <c r="AY87" s="570"/>
      <c r="AZ87" s="570"/>
      <c r="BA87" s="571"/>
      <c r="BB87" s="572"/>
      <c r="BC87" s="573"/>
      <c r="BD87" s="574"/>
      <c r="BE87" s="574"/>
      <c r="BF87" s="575"/>
      <c r="BG87" s="572"/>
      <c r="BH87" s="572"/>
      <c r="BI87" s="574"/>
      <c r="BJ87" s="574"/>
      <c r="BK87" s="575"/>
      <c r="BL87" s="568"/>
      <c r="BM87" s="569"/>
      <c r="BN87" s="570"/>
      <c r="BO87" s="570"/>
      <c r="BP87" s="571"/>
      <c r="BQ87" s="572"/>
      <c r="BR87" s="573"/>
      <c r="BS87" s="574"/>
      <c r="BT87" s="574"/>
      <c r="BU87" s="575"/>
      <c r="BV87" s="572"/>
      <c r="BW87" s="572"/>
      <c r="BX87" s="574"/>
      <c r="BY87" s="574"/>
      <c r="BZ87" s="575"/>
      <c r="CA87" s="568"/>
      <c r="CB87" s="569"/>
      <c r="CC87" s="570"/>
      <c r="CD87" s="570"/>
      <c r="CE87" s="571"/>
      <c r="CF87" s="572"/>
      <c r="CG87" s="573"/>
      <c r="CH87" s="574"/>
      <c r="CI87" s="574"/>
      <c r="CJ87" s="575"/>
      <c r="CK87" s="572"/>
      <c r="CL87" s="572"/>
      <c r="CM87" s="574"/>
      <c r="CN87" s="574"/>
      <c r="CO87" s="575"/>
      <c r="CP87" s="568"/>
      <c r="CQ87" s="569"/>
      <c r="CR87" s="570"/>
      <c r="CS87" s="570"/>
      <c r="CT87" s="571"/>
      <c r="CU87" s="572"/>
      <c r="CV87" s="573"/>
      <c r="CW87" s="574"/>
      <c r="CX87" s="574"/>
      <c r="CY87" s="575"/>
      <c r="CZ87" s="572"/>
      <c r="DA87" s="572"/>
      <c r="DB87" s="574"/>
      <c r="DC87" s="574"/>
      <c r="DD87" s="575"/>
    </row>
    <row r="88" spans="1:118" s="116" customFormat="1" x14ac:dyDescent="0.25">
      <c r="B88" s="428">
        <v>3</v>
      </c>
      <c r="D88" s="489">
        <f>'ONS Post Acute'!S8</f>
        <v>0.25907417324980897</v>
      </c>
      <c r="E88" s="429">
        <f t="shared" si="17"/>
        <v>1.5331170230632463E-2</v>
      </c>
      <c r="F88" s="309">
        <f t="shared" si="18"/>
        <v>422.10579917599455</v>
      </c>
      <c r="G88" s="309">
        <f t="shared" si="19"/>
        <v>7.1108592322725235</v>
      </c>
      <c r="H88" s="430">
        <f t="shared" si="20"/>
        <v>2.7674750799804932E-2</v>
      </c>
      <c r="I88" s="493">
        <f>'ONS Post Acute'!T8</f>
        <v>0.23191898003095199</v>
      </c>
      <c r="J88" s="493">
        <f>'ONS Post Acute'!U8</f>
        <v>0.28989411761640005</v>
      </c>
      <c r="K88" s="317"/>
      <c r="L88" s="443"/>
      <c r="M88" s="443"/>
      <c r="N88" s="443"/>
      <c r="O88" s="443"/>
      <c r="P88" s="443"/>
      <c r="Q88" s="443"/>
      <c r="R88" s="443"/>
      <c r="S88" s="431"/>
      <c r="T88" s="432"/>
      <c r="U88" s="209"/>
      <c r="V88" s="209"/>
      <c r="W88" s="433"/>
      <c r="X88" s="434"/>
      <c r="Y88" s="435"/>
      <c r="Z88" s="187"/>
      <c r="AA88" s="187"/>
      <c r="AB88" s="436"/>
      <c r="AC88" s="434"/>
      <c r="AD88" s="434"/>
      <c r="AE88" s="187"/>
      <c r="AF88" s="187"/>
      <c r="AG88" s="436"/>
      <c r="AH88" s="437"/>
      <c r="AI88" s="432"/>
      <c r="AJ88" s="209"/>
      <c r="AK88" s="209"/>
      <c r="AL88" s="433"/>
      <c r="AM88" s="438"/>
      <c r="AN88" s="435"/>
      <c r="AO88" s="187"/>
      <c r="AP88" s="187"/>
      <c r="AQ88" s="436"/>
      <c r="AR88" s="438"/>
      <c r="AS88" s="438"/>
      <c r="AT88" s="187"/>
      <c r="AU88" s="187"/>
      <c r="AV88" s="436"/>
      <c r="AW88" s="437"/>
      <c r="AX88" s="432"/>
      <c r="AY88" s="209"/>
      <c r="AZ88" s="209"/>
      <c r="BA88" s="433"/>
      <c r="BB88" s="438"/>
      <c r="BC88" s="435"/>
      <c r="BD88" s="187"/>
      <c r="BE88" s="187"/>
      <c r="BF88" s="436"/>
      <c r="BG88" s="438"/>
      <c r="BH88" s="438"/>
      <c r="BI88" s="187"/>
      <c r="BJ88" s="187"/>
      <c r="BK88" s="436"/>
      <c r="BL88" s="437"/>
      <c r="BM88" s="432"/>
      <c r="BN88" s="209"/>
      <c r="BO88" s="209"/>
      <c r="BP88" s="433"/>
      <c r="BQ88" s="438"/>
      <c r="BR88" s="435"/>
      <c r="BS88" s="187"/>
      <c r="BT88" s="187"/>
      <c r="BU88" s="436"/>
      <c r="BV88" s="438"/>
      <c r="BW88" s="438"/>
      <c r="BX88" s="187"/>
      <c r="BY88" s="187"/>
      <c r="BZ88" s="436"/>
      <c r="CA88" s="437"/>
      <c r="CB88" s="432"/>
      <c r="CC88" s="209"/>
      <c r="CD88" s="209"/>
      <c r="CE88" s="433"/>
      <c r="CF88" s="438"/>
      <c r="CG88" s="435"/>
      <c r="CH88" s="187"/>
      <c r="CI88" s="187"/>
      <c r="CJ88" s="436"/>
      <c r="CK88" s="438"/>
      <c r="CL88" s="438"/>
      <c r="CM88" s="187"/>
      <c r="CN88" s="187"/>
      <c r="CO88" s="436"/>
      <c r="CP88" s="437"/>
      <c r="CQ88" s="432"/>
      <c r="CR88" s="209"/>
      <c r="CS88" s="209"/>
      <c r="CT88" s="433"/>
      <c r="CU88" s="438"/>
      <c r="CV88" s="435"/>
      <c r="CW88" s="187"/>
      <c r="CX88" s="187"/>
      <c r="CY88" s="436"/>
      <c r="CZ88" s="438"/>
      <c r="DA88" s="438"/>
      <c r="DB88" s="187"/>
      <c r="DC88" s="187"/>
      <c r="DD88" s="436"/>
    </row>
    <row r="89" spans="1:118" s="329" customFormat="1" x14ac:dyDescent="0.25">
      <c r="B89" s="439">
        <v>4</v>
      </c>
      <c r="D89" s="489">
        <f>'ONS Post Acute'!S9</f>
        <v>0.24374300301917651</v>
      </c>
      <c r="E89" s="450">
        <f t="shared" si="17"/>
        <v>1.4423921245941107E-2</v>
      </c>
      <c r="F89" s="165">
        <f t="shared" si="18"/>
        <v>397.12694550899982</v>
      </c>
      <c r="G89" s="451">
        <f t="shared" si="19"/>
        <v>8.3625770256222083</v>
      </c>
      <c r="H89" s="452">
        <f t="shared" si="20"/>
        <v>3.2546310884332658E-2</v>
      </c>
      <c r="I89" s="493">
        <f>'ONS Post Acute'!T9</f>
        <v>0.2155920763355082</v>
      </c>
      <c r="J89" s="493">
        <f>'ONS Post Acute'!U9</f>
        <v>0.27603170840493502</v>
      </c>
      <c r="K89" s="180"/>
      <c r="L89" s="443"/>
      <c r="M89" s="443"/>
      <c r="N89" s="443"/>
      <c r="O89" s="443"/>
      <c r="P89" s="443"/>
      <c r="Q89" s="443"/>
      <c r="R89" s="443"/>
      <c r="S89" s="205"/>
      <c r="T89" s="207"/>
      <c r="U89" s="206"/>
      <c r="V89" s="206"/>
      <c r="W89" s="208"/>
      <c r="X89" s="449"/>
      <c r="Y89" s="454"/>
      <c r="Z89" s="448"/>
      <c r="AA89" s="448"/>
      <c r="AB89" s="455"/>
      <c r="AC89" s="449"/>
      <c r="AD89" s="449"/>
      <c r="AE89" s="448"/>
      <c r="AF89" s="448"/>
      <c r="AG89" s="455"/>
      <c r="AH89" s="205"/>
      <c r="AI89" s="207"/>
      <c r="AJ89" s="206"/>
      <c r="AK89" s="206"/>
      <c r="AL89" s="208"/>
      <c r="AM89" s="449"/>
      <c r="AN89" s="454"/>
      <c r="AO89" s="448"/>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5</v>
      </c>
      <c r="D90" s="489">
        <f>'ONS Post Acute'!S10</f>
        <v>0.2293190817732354</v>
      </c>
      <c r="E90" s="450">
        <f>D90-D91</f>
        <v>1.3570360316880359E-2</v>
      </c>
      <c r="F90" s="165">
        <f t="shared" si="18"/>
        <v>373.62625947612884</v>
      </c>
      <c r="G90" s="451">
        <f t="shared" si="19"/>
        <v>9.4412481721467945</v>
      </c>
      <c r="H90" s="452">
        <f t="shared" si="20"/>
        <v>3.6744390778746146E-2</v>
      </c>
      <c r="I90" s="493">
        <f>'ONS Post Acute'!T10</f>
        <v>0.20041457310847252</v>
      </c>
      <c r="J90" s="493">
        <f>'ONS Post Acute'!U10</f>
        <v>0.26283218394161934</v>
      </c>
      <c r="K90" s="180"/>
      <c r="L90" s="443"/>
      <c r="M90" s="443"/>
      <c r="N90" s="443"/>
      <c r="O90" s="443"/>
      <c r="P90" s="443"/>
      <c r="Q90" s="443"/>
      <c r="R90" s="443"/>
      <c r="S90" s="205"/>
      <c r="T90" s="207"/>
      <c r="U90" s="206"/>
      <c r="V90" s="206"/>
      <c r="W90" s="208"/>
      <c r="X90" s="449"/>
      <c r="Y90" s="454"/>
      <c r="Z90" s="448"/>
      <c r="AA90" s="448"/>
      <c r="AB90" s="455"/>
      <c r="AC90" s="449"/>
      <c r="AD90" s="449"/>
      <c r="AE90" s="448"/>
      <c r="AF90" s="448"/>
      <c r="AG90" s="455"/>
      <c r="AH90" s="205"/>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457" customFormat="1" x14ac:dyDescent="0.25">
      <c r="A91" s="456"/>
      <c r="B91" s="163">
        <v>6</v>
      </c>
      <c r="C91" s="456"/>
      <c r="D91" s="489">
        <f>'ONS Post Acute'!S11</f>
        <v>0.21574872145635504</v>
      </c>
      <c r="E91" s="450">
        <f t="shared" ref="E91:E154" si="21">D91-D92</f>
        <v>1.2767310358255235E-2</v>
      </c>
      <c r="F91" s="165">
        <f t="shared" si="18"/>
        <v>351.51626790572521</v>
      </c>
      <c r="G91" s="451">
        <f>((F91*B92)/52*$D$32)</f>
        <v>10.362969974989937</v>
      </c>
      <c r="H91" s="452">
        <f t="shared" ref="H91:H136" si="22">(G91/$D$21)*100000</f>
        <v>4.0331639572065148E-2</v>
      </c>
      <c r="I91" s="493">
        <f>'ONS Post Acute'!T11</f>
        <v>0.18630555351090095</v>
      </c>
      <c r="J91" s="493">
        <f>'ONS Post Acute'!U11</f>
        <v>0.25026384582665628</v>
      </c>
      <c r="K91" s="180"/>
      <c r="L91" s="443"/>
      <c r="M91" s="443"/>
      <c r="N91" s="443"/>
      <c r="O91" s="443"/>
      <c r="P91" s="443"/>
      <c r="Q91" s="443"/>
      <c r="R91" s="443"/>
      <c r="S91" s="205"/>
      <c r="T91" s="207"/>
      <c r="U91" s="206"/>
      <c r="V91" s="206"/>
      <c r="W91" s="208"/>
      <c r="X91" s="449"/>
      <c r="Y91" s="454"/>
      <c r="Z91" s="448"/>
      <c r="AA91" s="448"/>
      <c r="AB91" s="455"/>
      <c r="AC91" s="449"/>
      <c r="AD91" s="449"/>
      <c r="AE91" s="448"/>
      <c r="AF91" s="448"/>
      <c r="AG91" s="455"/>
      <c r="AH91" s="205"/>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c r="DE91" s="456"/>
      <c r="DF91" s="456"/>
      <c r="DG91" s="456"/>
      <c r="DH91" s="456"/>
      <c r="DI91" s="456"/>
      <c r="DJ91" s="456"/>
      <c r="DK91" s="456"/>
      <c r="DL91" s="456"/>
      <c r="DM91" s="456"/>
      <c r="DN91" s="456"/>
    </row>
    <row r="92" spans="1:118" s="329" customFormat="1" x14ac:dyDescent="0.25">
      <c r="B92" s="439">
        <v>7</v>
      </c>
      <c r="D92" s="489">
        <f>'ONS Post Acute'!S12</f>
        <v>0.20298141109809981</v>
      </c>
      <c r="E92" s="450">
        <f>D92-D93</f>
        <v>1.2011782294479412E-2</v>
      </c>
      <c r="F92" s="165">
        <f t="shared" si="18"/>
        <v>330.71467400503383</v>
      </c>
      <c r="G92" s="451">
        <f t="shared" ref="G92:G136" si="23">((F92*B93)/52*$D$32)</f>
        <v>11.142540554938831</v>
      </c>
      <c r="H92" s="452">
        <f t="shared" si="22"/>
        <v>4.3365650065906716E-2</v>
      </c>
      <c r="I92" s="493">
        <f>'ONS Post Acute'!T12</f>
        <v>0.17318979718214828</v>
      </c>
      <c r="J92" s="493">
        <f>'ONS Post Acute'!U12</f>
        <v>0.23829651144191807</v>
      </c>
      <c r="K92" s="180"/>
      <c r="L92" s="443"/>
      <c r="M92" s="443"/>
      <c r="N92" s="443"/>
      <c r="O92" s="443"/>
      <c r="P92" s="443"/>
      <c r="Q92" s="443"/>
      <c r="R92" s="443"/>
      <c r="S92" s="205"/>
      <c r="T92" s="207"/>
      <c r="U92" s="206"/>
      <c r="V92" s="206"/>
      <c r="W92" s="208"/>
      <c r="X92" s="449"/>
      <c r="Y92" s="454"/>
      <c r="Z92" s="448"/>
      <c r="AA92" s="448"/>
      <c r="AB92" s="455"/>
      <c r="AC92" s="449"/>
      <c r="AD92" s="449"/>
      <c r="AE92" s="448"/>
      <c r="AF92" s="448"/>
      <c r="AG92" s="455"/>
      <c r="AH92" s="205"/>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8</v>
      </c>
      <c r="D93" s="489">
        <f>'ONS Post Acute'!S13</f>
        <v>0.19096962880362039</v>
      </c>
      <c r="E93" s="450">
        <f t="shared" si="21"/>
        <v>1.1300963933776303E-2</v>
      </c>
      <c r="F93" s="165">
        <f t="shared" si="18"/>
        <v>311.14405103888481</v>
      </c>
      <c r="G93" s="451">
        <f t="shared" si="23"/>
        <v>11.793556242262346</v>
      </c>
      <c r="H93" s="452">
        <f t="shared" si="22"/>
        <v>4.5899337813749268E-2</v>
      </c>
      <c r="I93" s="493">
        <f>'ONS Post Acute'!T13</f>
        <v>0.16099737921252374</v>
      </c>
      <c r="J93" s="493">
        <f>'ONS Post Acute'!U13</f>
        <v>0.22690144146797822</v>
      </c>
      <c r="K93" s="180"/>
      <c r="L93" s="443"/>
      <c r="M93" s="443"/>
      <c r="N93" s="443"/>
      <c r="O93" s="443"/>
      <c r="P93" s="443"/>
      <c r="Q93" s="443"/>
      <c r="R93" s="443"/>
      <c r="S93" s="205"/>
      <c r="T93" s="207"/>
      <c r="U93" s="206"/>
      <c r="V93" s="206"/>
      <c r="W93" s="208"/>
      <c r="X93" s="449"/>
      <c r="Y93" s="454"/>
      <c r="Z93" s="448"/>
      <c r="AA93" s="448"/>
      <c r="AB93" s="455"/>
      <c r="AC93" s="449"/>
      <c r="AD93" s="449"/>
      <c r="AE93" s="448"/>
      <c r="AF93" s="448"/>
      <c r="AG93" s="455"/>
      <c r="AH93" s="205"/>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9</v>
      </c>
      <c r="D94" s="489">
        <f>'ONS Post Acute'!S14</f>
        <v>0.17966866486984409</v>
      </c>
      <c r="E94" s="450">
        <f t="shared" si="21"/>
        <v>1.0632209500767209E-2</v>
      </c>
      <c r="F94" s="165">
        <f t="shared" si="18"/>
        <v>292.73155413543429</v>
      </c>
      <c r="G94" s="451">
        <f t="shared" si="23"/>
        <v>12.328501991473098</v>
      </c>
      <c r="H94" s="452">
        <f t="shared" si="22"/>
        <v>4.7981293006116546E-2</v>
      </c>
      <c r="I94" s="493">
        <f>'ONS Post Acute'!T14</f>
        <v>0.14966329734793937</v>
      </c>
      <c r="J94" s="493">
        <f>'ONS Post Acute'!U14</f>
        <v>0.21605127086719869</v>
      </c>
      <c r="K94" s="180"/>
      <c r="L94" s="443"/>
      <c r="M94" s="443"/>
      <c r="N94" s="443"/>
      <c r="O94" s="443"/>
      <c r="P94" s="443"/>
      <c r="Q94" s="443"/>
      <c r="R94" s="443"/>
      <c r="S94" s="205"/>
      <c r="T94" s="207"/>
      <c r="U94" s="206"/>
      <c r="V94" s="206"/>
      <c r="W94" s="208"/>
      <c r="X94" s="449"/>
      <c r="Y94" s="454"/>
      <c r="Z94" s="448"/>
      <c r="AA94" s="448"/>
      <c r="AB94" s="455"/>
      <c r="AC94" s="449"/>
      <c r="AD94" s="449"/>
      <c r="AE94" s="448"/>
      <c r="AF94" s="448"/>
      <c r="AG94" s="455"/>
      <c r="AH94" s="205"/>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329" customFormat="1" x14ac:dyDescent="0.25">
      <c r="B95" s="439">
        <v>10</v>
      </c>
      <c r="D95" s="489">
        <f>'ONS Post Acute'!S15</f>
        <v>0.16903645536907688</v>
      </c>
      <c r="E95" s="450">
        <f t="shared" si="21"/>
        <v>1.0003029788489104E-2</v>
      </c>
      <c r="F95" s="165">
        <f t="shared" si="18"/>
        <v>275.40864914636643</v>
      </c>
      <c r="G95" s="451">
        <f t="shared" si="23"/>
        <v>12.758835303723014</v>
      </c>
      <c r="H95" s="452">
        <f t="shared" si="22"/>
        <v>4.9656107088122362E-2</v>
      </c>
      <c r="I95" s="493">
        <f>'ONS Post Acute'!T15</f>
        <v>0.13912712543904146</v>
      </c>
      <c r="J95" s="493">
        <f>'ONS Post Acute'!U15</f>
        <v>0.20571994316712691</v>
      </c>
      <c r="K95" s="180"/>
      <c r="L95" s="443"/>
      <c r="M95" s="443"/>
      <c r="N95" s="443"/>
      <c r="O95" s="443"/>
      <c r="P95" s="443"/>
      <c r="Q95" s="443"/>
      <c r="R95" s="443"/>
      <c r="S95" s="205"/>
      <c r="T95" s="207"/>
      <c r="U95" s="206"/>
      <c r="V95" s="206"/>
      <c r="W95" s="208"/>
      <c r="X95" s="449"/>
      <c r="Y95" s="454"/>
      <c r="Z95" s="448"/>
      <c r="AA95" s="448"/>
      <c r="AB95" s="455"/>
      <c r="AC95" s="449"/>
      <c r="AD95" s="449"/>
      <c r="AE95" s="448"/>
      <c r="AF95" s="448"/>
      <c r="AG95" s="455"/>
      <c r="AH95" s="205"/>
      <c r="AI95" s="207"/>
      <c r="AJ95" s="206"/>
      <c r="AK95" s="206"/>
      <c r="AL95" s="208"/>
      <c r="AM95" s="449"/>
      <c r="AN95" s="454"/>
      <c r="AO95" s="448"/>
      <c r="AP95" s="448"/>
      <c r="AQ95" s="455"/>
      <c r="AR95" s="449"/>
      <c r="AS95" s="449"/>
      <c r="AT95" s="448"/>
      <c r="AU95" s="448"/>
      <c r="AV95" s="455"/>
      <c r="AW95" s="205"/>
      <c r="AX95" s="207"/>
      <c r="AY95" s="206"/>
      <c r="AZ95" s="206"/>
      <c r="BA95" s="208"/>
      <c r="BB95" s="449"/>
      <c r="BC95" s="454"/>
      <c r="BD95" s="448"/>
      <c r="BE95" s="448"/>
      <c r="BF95" s="455"/>
      <c r="BG95" s="449"/>
      <c r="BH95" s="449"/>
      <c r="BI95" s="448"/>
      <c r="BJ95" s="448"/>
      <c r="BK95" s="455"/>
      <c r="BL95" s="205"/>
      <c r="BM95" s="207"/>
      <c r="BN95" s="206"/>
      <c r="BO95" s="206"/>
      <c r="BP95" s="208"/>
      <c r="BQ95" s="449"/>
      <c r="BR95" s="454"/>
      <c r="BS95" s="448"/>
      <c r="BT95" s="448"/>
      <c r="BU95" s="455"/>
      <c r="BV95" s="449"/>
      <c r="BW95" s="449"/>
      <c r="BX95" s="448"/>
      <c r="BY95" s="448"/>
      <c r="BZ95" s="455"/>
      <c r="CA95" s="205"/>
      <c r="CB95" s="207"/>
      <c r="CC95" s="206"/>
      <c r="CD95" s="206"/>
      <c r="CE95" s="208"/>
      <c r="CF95" s="449"/>
      <c r="CG95" s="454"/>
      <c r="CH95" s="448"/>
      <c r="CI95" s="448"/>
      <c r="CJ95" s="455"/>
      <c r="CK95" s="449"/>
      <c r="CL95" s="449"/>
      <c r="CM95" s="448"/>
      <c r="CN95" s="448"/>
      <c r="CO95" s="455"/>
      <c r="CP95" s="205"/>
      <c r="CQ95" s="207"/>
      <c r="CR95" s="206"/>
      <c r="CS95" s="206"/>
      <c r="CT95" s="208"/>
      <c r="CU95" s="449"/>
      <c r="CV95" s="454"/>
      <c r="CW95" s="448"/>
      <c r="CX95" s="448"/>
      <c r="CY95" s="455"/>
      <c r="CZ95" s="449"/>
      <c r="DA95" s="449"/>
      <c r="DB95" s="448"/>
      <c r="DC95" s="448"/>
      <c r="DD95" s="455"/>
    </row>
    <row r="96" spans="1:118" s="329" customFormat="1" x14ac:dyDescent="0.25">
      <c r="B96" s="439">
        <v>11</v>
      </c>
      <c r="D96" s="489">
        <f>'ONS Post Acute'!S16</f>
        <v>0.15903342558058778</v>
      </c>
      <c r="E96" s="450">
        <f t="shared" si="21"/>
        <v>9.4110828931822377E-3</v>
      </c>
      <c r="F96" s="165">
        <f t="shared" si="18"/>
        <v>259.11085755221842</v>
      </c>
      <c r="G96" s="451">
        <f t="shared" si="23"/>
        <v>13.095064108600576</v>
      </c>
      <c r="H96" s="452">
        <f t="shared" si="22"/>
        <v>5.096467586761274E-2</v>
      </c>
      <c r="I96" s="493">
        <f>'ONS Post Acute'!T16</f>
        <v>0.12933269128723551</v>
      </c>
      <c r="J96" s="493">
        <f>'ONS Post Acute'!U16</f>
        <v>0.1958826478863871</v>
      </c>
      <c r="K96" s="180"/>
      <c r="L96" s="443"/>
      <c r="M96" s="443"/>
      <c r="N96" s="443"/>
      <c r="O96" s="443"/>
      <c r="P96" s="443"/>
      <c r="Q96" s="443"/>
      <c r="R96" s="443"/>
      <c r="S96" s="205"/>
      <c r="T96" s="207"/>
      <c r="U96" s="206"/>
      <c r="V96" s="206"/>
      <c r="W96" s="208"/>
      <c r="X96" s="449"/>
      <c r="Y96" s="454"/>
      <c r="Z96" s="448"/>
      <c r="AA96" s="448"/>
      <c r="AB96" s="455"/>
      <c r="AC96" s="449"/>
      <c r="AD96" s="449"/>
      <c r="AE96" s="448"/>
      <c r="AF96" s="448"/>
      <c r="AG96" s="455"/>
      <c r="AH96" s="205"/>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1:118" s="329" customFormat="1" x14ac:dyDescent="0.25">
      <c r="B97" s="439">
        <v>12</v>
      </c>
      <c r="D97" s="489">
        <f>'ONS Post Acute'!S17</f>
        <v>0.14962234268740554</v>
      </c>
      <c r="E97" s="450">
        <f t="shared" si="21"/>
        <v>8.8541654973642858E-3</v>
      </c>
      <c r="F97" s="165">
        <f t="shared" si="18"/>
        <v>243.77751646341801</v>
      </c>
      <c r="G97" s="451">
        <f t="shared" si="23"/>
        <v>13.346819026372136</v>
      </c>
      <c r="H97" s="452">
        <f t="shared" si="22"/>
        <v>5.194448075256005E-2</v>
      </c>
      <c r="I97" s="493">
        <f>'ONS Post Acute'!T17</f>
        <v>0.12022777717008375</v>
      </c>
      <c r="J97" s="493">
        <f>'ONS Post Acute'!U17</f>
        <v>0.18651576095279451</v>
      </c>
      <c r="K97" s="180"/>
      <c r="L97" s="443"/>
      <c r="M97" s="443"/>
      <c r="N97" s="443"/>
      <c r="O97" s="443"/>
      <c r="P97" s="443"/>
      <c r="Q97" s="443"/>
      <c r="R97" s="443"/>
      <c r="S97" s="205"/>
      <c r="T97" s="207"/>
      <c r="U97" s="206"/>
      <c r="V97" s="206"/>
      <c r="W97" s="208"/>
      <c r="X97" s="449"/>
      <c r="Y97" s="454"/>
      <c r="Z97" s="448"/>
      <c r="AA97" s="448"/>
      <c r="AB97" s="455"/>
      <c r="AC97" s="449"/>
      <c r="AD97" s="449"/>
      <c r="AE97" s="448"/>
      <c r="AF97" s="448"/>
      <c r="AG97" s="455"/>
      <c r="AH97" s="205"/>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1:118" s="170" customFormat="1" x14ac:dyDescent="0.25">
      <c r="A98" s="169"/>
      <c r="B98" s="163">
        <v>13</v>
      </c>
      <c r="C98" s="169"/>
      <c r="D98" s="489">
        <f>'ONS Post Acute'!S18</f>
        <v>0.14076817719004125</v>
      </c>
      <c r="E98" s="164">
        <f t="shared" si="21"/>
        <v>8.3302046687432629E-3</v>
      </c>
      <c r="F98" s="165">
        <f t="shared" si="18"/>
        <v>229.35155282366335</v>
      </c>
      <c r="G98" s="165">
        <f t="shared" si="23"/>
        <v>13.522920403025998</v>
      </c>
      <c r="H98" s="166">
        <f t="shared" si="22"/>
        <v>5.2629849644729873E-2</v>
      </c>
      <c r="I98" s="493">
        <f>'ONS Post Acute'!T18</f>
        <v>0.1117638414494659</v>
      </c>
      <c r="J98" s="493">
        <f>'ONS Post Acute'!U18</f>
        <v>0.17759678797060818</v>
      </c>
      <c r="K98" s="180"/>
      <c r="L98" s="443"/>
      <c r="M98" s="443"/>
      <c r="N98" s="443"/>
      <c r="O98" s="443"/>
      <c r="P98" s="443"/>
      <c r="Q98" s="443"/>
      <c r="R98" s="443"/>
      <c r="S98" s="201"/>
      <c r="T98" s="202"/>
      <c r="U98" s="206"/>
      <c r="V98" s="206"/>
      <c r="W98" s="203"/>
      <c r="X98" s="185"/>
      <c r="Y98" s="186"/>
      <c r="Z98" s="448"/>
      <c r="AA98" s="448"/>
      <c r="AB98" s="204"/>
      <c r="AC98" s="185"/>
      <c r="AD98" s="185"/>
      <c r="AE98" s="448"/>
      <c r="AF98" s="448"/>
      <c r="AG98" s="204"/>
      <c r="AH98" s="205"/>
      <c r="AI98" s="202"/>
      <c r="AJ98" s="206"/>
      <c r="AK98" s="206"/>
      <c r="AL98" s="203"/>
      <c r="AM98" s="449"/>
      <c r="AN98" s="186"/>
      <c r="AO98" s="448"/>
      <c r="AP98" s="448"/>
      <c r="AQ98" s="204"/>
      <c r="AR98" s="449"/>
      <c r="AS98" s="449"/>
      <c r="AT98" s="448"/>
      <c r="AU98" s="448"/>
      <c r="AV98" s="204"/>
      <c r="AW98" s="205"/>
      <c r="AX98" s="202"/>
      <c r="AY98" s="206"/>
      <c r="AZ98" s="206"/>
      <c r="BA98" s="203"/>
      <c r="BB98" s="449"/>
      <c r="BC98" s="186"/>
      <c r="BD98" s="448"/>
      <c r="BE98" s="448"/>
      <c r="BF98" s="204"/>
      <c r="BG98" s="449"/>
      <c r="BH98" s="449"/>
      <c r="BI98" s="448"/>
      <c r="BJ98" s="448"/>
      <c r="BK98" s="204"/>
      <c r="BL98" s="205"/>
      <c r="BM98" s="202"/>
      <c r="BN98" s="206"/>
      <c r="BO98" s="206"/>
      <c r="BP98" s="203"/>
      <c r="BQ98" s="449"/>
      <c r="BR98" s="186"/>
      <c r="BS98" s="448"/>
      <c r="BT98" s="448"/>
      <c r="BU98" s="204"/>
      <c r="BV98" s="449"/>
      <c r="BW98" s="449"/>
      <c r="BX98" s="448"/>
      <c r="BY98" s="448"/>
      <c r="BZ98" s="204"/>
      <c r="CA98" s="205"/>
      <c r="CB98" s="202"/>
      <c r="CC98" s="206"/>
      <c r="CD98" s="206"/>
      <c r="CE98" s="203"/>
      <c r="CF98" s="449"/>
      <c r="CG98" s="186"/>
      <c r="CH98" s="448"/>
      <c r="CI98" s="448"/>
      <c r="CJ98" s="204"/>
      <c r="CK98" s="449"/>
      <c r="CL98" s="449"/>
      <c r="CM98" s="448"/>
      <c r="CN98" s="448"/>
      <c r="CO98" s="204"/>
      <c r="CP98" s="205"/>
      <c r="CQ98" s="202"/>
      <c r="CR98" s="206"/>
      <c r="CS98" s="206"/>
      <c r="CT98" s="203"/>
      <c r="CU98" s="449"/>
      <c r="CV98" s="186"/>
      <c r="CW98" s="448"/>
      <c r="CX98" s="448"/>
      <c r="CY98" s="204"/>
      <c r="CZ98" s="449"/>
      <c r="DA98" s="449"/>
      <c r="DB98" s="448"/>
      <c r="DC98" s="448"/>
      <c r="DD98" s="204"/>
      <c r="DE98" s="169"/>
      <c r="DF98" s="169"/>
      <c r="DG98" s="169"/>
      <c r="DH98" s="169"/>
      <c r="DI98" s="169"/>
      <c r="DJ98" s="169"/>
      <c r="DK98" s="169"/>
      <c r="DL98" s="169"/>
      <c r="DM98" s="169"/>
      <c r="DN98" s="169"/>
    </row>
    <row r="99" spans="1:118" s="329" customFormat="1" x14ac:dyDescent="0.25">
      <c r="B99" s="439">
        <v>14</v>
      </c>
      <c r="D99" s="489">
        <f>'ONS Post Acute'!S19</f>
        <v>0.13243797252129799</v>
      </c>
      <c r="E99" s="450">
        <f t="shared" si="21"/>
        <v>7.8372501444442799E-3</v>
      </c>
      <c r="F99" s="165">
        <f t="shared" si="18"/>
        <v>215.7792709752176</v>
      </c>
      <c r="G99" s="451">
        <f t="shared" si="23"/>
        <v>13.631440483722882</v>
      </c>
      <c r="H99" s="452">
        <f t="shared" si="22"/>
        <v>5.3052198912513261E-2</v>
      </c>
      <c r="I99" s="493">
        <f>'ONS Post Acute'!T19</f>
        <v>0.1038957597782946</v>
      </c>
      <c r="J99" s="493">
        <f>'ONS Post Acute'!U19</f>
        <v>0.16910431020067951</v>
      </c>
      <c r="K99" s="180"/>
      <c r="L99" s="443"/>
      <c r="M99" s="443"/>
      <c r="N99" s="443"/>
      <c r="O99" s="443"/>
      <c r="P99" s="443"/>
      <c r="Q99" s="443"/>
      <c r="R99" s="443"/>
      <c r="S99" s="205"/>
      <c r="T99" s="207"/>
      <c r="U99" s="206"/>
      <c r="V99" s="206"/>
      <c r="W99" s="208"/>
      <c r="X99" s="449"/>
      <c r="Y99" s="454"/>
      <c r="Z99" s="448"/>
      <c r="AA99" s="448"/>
      <c r="AB99" s="455"/>
      <c r="AC99" s="449"/>
      <c r="AD99" s="449"/>
      <c r="AE99" s="448"/>
      <c r="AF99" s="448"/>
      <c r="AG99" s="455"/>
      <c r="AH99" s="205"/>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1:118" s="329" customFormat="1" x14ac:dyDescent="0.25">
      <c r="B100" s="439">
        <v>15</v>
      </c>
      <c r="D100" s="489">
        <f>'ONS Post Acute'!S20</f>
        <v>0.12460072237685371</v>
      </c>
      <c r="E100" s="450">
        <f t="shared" si="21"/>
        <v>7.3734670718310358E-3</v>
      </c>
      <c r="F100" s="165">
        <f t="shared" si="18"/>
        <v>203.01015279540886</v>
      </c>
      <c r="G100" s="451">
        <f t="shared" si="23"/>
        <v>13.679761065290629</v>
      </c>
      <c r="H100" s="452">
        <f t="shared" si="22"/>
        <v>5.3240257768652592E-2</v>
      </c>
      <c r="I100" s="493">
        <f>'ONS Post Acute'!T20</f>
        <v>9.6581584526063025E-2</v>
      </c>
      <c r="J100" s="493">
        <f>'ONS Post Acute'!U20</f>
        <v>0.16101793312376944</v>
      </c>
      <c r="K100" s="180"/>
      <c r="L100" s="443"/>
      <c r="M100" s="443"/>
      <c r="N100" s="443"/>
      <c r="O100" s="443"/>
      <c r="P100" s="443"/>
      <c r="Q100" s="443"/>
      <c r="R100" s="443"/>
      <c r="S100" s="205"/>
      <c r="T100" s="207"/>
      <c r="U100" s="206"/>
      <c r="V100" s="206"/>
      <c r="W100" s="208"/>
      <c r="X100" s="449"/>
      <c r="Y100" s="454"/>
      <c r="Z100" s="448"/>
      <c r="AA100" s="448"/>
      <c r="AB100" s="455"/>
      <c r="AC100" s="449"/>
      <c r="AD100" s="449"/>
      <c r="AE100" s="448"/>
      <c r="AF100" s="448"/>
      <c r="AG100" s="455"/>
      <c r="AH100" s="205"/>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1:118" s="329" customFormat="1" x14ac:dyDescent="0.25">
      <c r="B101" s="439">
        <v>16</v>
      </c>
      <c r="D101" s="489">
        <f>'ONS Post Acute'!S21</f>
        <v>0.11722725530502268</v>
      </c>
      <c r="E101" s="450">
        <f t="shared" si="21"/>
        <v>6.9371291789018102E-3</v>
      </c>
      <c r="F101" s="165">
        <f t="shared" si="18"/>
        <v>190.99666966039953</v>
      </c>
      <c r="G101" s="451">
        <f t="shared" si="23"/>
        <v>13.67462694510899</v>
      </c>
      <c r="H101" s="452">
        <f t="shared" si="22"/>
        <v>5.3220276287939516E-2</v>
      </c>
      <c r="I101" s="493">
        <f>'ONS Post Acute'!T21</f>
        <v>8.9782321140634447E-2</v>
      </c>
      <c r="J101" s="493">
        <f>'ONS Post Acute'!U21</f>
        <v>0.15331823746350909</v>
      </c>
      <c r="K101" s="180"/>
      <c r="L101" s="443"/>
      <c r="M101" s="443"/>
      <c r="N101" s="443"/>
      <c r="O101" s="443"/>
      <c r="P101" s="443"/>
      <c r="Q101" s="443"/>
      <c r="R101" s="443"/>
      <c r="S101" s="205"/>
      <c r="T101" s="207"/>
      <c r="U101" s="206"/>
      <c r="V101" s="206"/>
      <c r="W101" s="208"/>
      <c r="X101" s="449"/>
      <c r="Y101" s="454"/>
      <c r="Z101" s="448"/>
      <c r="AA101" s="448"/>
      <c r="AB101" s="455"/>
      <c r="AC101" s="449"/>
      <c r="AD101" s="449"/>
      <c r="AE101" s="448"/>
      <c r="AF101" s="448"/>
      <c r="AG101" s="455"/>
      <c r="AH101" s="205"/>
      <c r="AI101" s="207"/>
      <c r="AJ101" s="206"/>
      <c r="AK101" s="206"/>
      <c r="AL101" s="208"/>
      <c r="AM101" s="449"/>
      <c r="AN101" s="454"/>
      <c r="AO101" s="448"/>
      <c r="AP101" s="448"/>
      <c r="AQ101" s="455"/>
      <c r="AR101" s="449"/>
      <c r="AS101" s="449"/>
      <c r="AT101" s="448"/>
      <c r="AU101" s="448"/>
      <c r="AV101" s="455"/>
      <c r="AW101" s="205"/>
      <c r="AX101" s="207"/>
      <c r="AY101" s="206"/>
      <c r="AZ101" s="206"/>
      <c r="BA101" s="208"/>
      <c r="BB101" s="449"/>
      <c r="BC101" s="454"/>
      <c r="BD101" s="448"/>
      <c r="BE101" s="448"/>
      <c r="BF101" s="455"/>
      <c r="BG101" s="449"/>
      <c r="BH101" s="449"/>
      <c r="BI101" s="448"/>
      <c r="BJ101" s="448"/>
      <c r="BK101" s="455"/>
      <c r="BL101" s="205"/>
      <c r="BM101" s="207"/>
      <c r="BN101" s="206"/>
      <c r="BO101" s="206"/>
      <c r="BP101" s="208"/>
      <c r="BQ101" s="449"/>
      <c r="BR101" s="454"/>
      <c r="BS101" s="448"/>
      <c r="BT101" s="448"/>
      <c r="BU101" s="455"/>
      <c r="BV101" s="449"/>
      <c r="BW101" s="449"/>
      <c r="BX101" s="448"/>
      <c r="BY101" s="448"/>
      <c r="BZ101" s="455"/>
      <c r="CA101" s="205"/>
      <c r="CB101" s="207"/>
      <c r="CC101" s="206"/>
      <c r="CD101" s="206"/>
      <c r="CE101" s="208"/>
      <c r="CF101" s="449"/>
      <c r="CG101" s="454"/>
      <c r="CH101" s="448"/>
      <c r="CI101" s="448"/>
      <c r="CJ101" s="455"/>
      <c r="CK101" s="449"/>
      <c r="CL101" s="449"/>
      <c r="CM101" s="448"/>
      <c r="CN101" s="448"/>
      <c r="CO101" s="455"/>
      <c r="CP101" s="205"/>
      <c r="CQ101" s="207"/>
      <c r="CR101" s="206"/>
      <c r="CS101" s="206"/>
      <c r="CT101" s="208"/>
      <c r="CU101" s="449"/>
      <c r="CV101" s="454"/>
      <c r="CW101" s="448"/>
      <c r="CX101" s="448"/>
      <c r="CY101" s="455"/>
      <c r="CZ101" s="449"/>
      <c r="DA101" s="449"/>
      <c r="DB101" s="448"/>
      <c r="DC101" s="448"/>
      <c r="DD101" s="455"/>
    </row>
    <row r="102" spans="1:118" s="329" customFormat="1" x14ac:dyDescent="0.25">
      <c r="B102" s="439">
        <v>17</v>
      </c>
      <c r="D102" s="489">
        <f>'ONS Post Acute'!S22</f>
        <v>0.11029012612612087</v>
      </c>
      <c r="E102" s="450">
        <f t="shared" si="21"/>
        <v>6.5266123488390976E-3</v>
      </c>
      <c r="F102" s="165">
        <f t="shared" si="18"/>
        <v>179.69410553632557</v>
      </c>
      <c r="G102" s="451">
        <f t="shared" si="23"/>
        <v>13.622195462003758</v>
      </c>
      <c r="H102" s="452">
        <f t="shared" si="22"/>
        <v>5.3016218215405038E-2</v>
      </c>
      <c r="I102" s="493">
        <f>'ONS Post Acute'!T22</f>
        <v>8.3461720253976052E-2</v>
      </c>
      <c r="J102" s="493">
        <f>'ONS Post Acute'!U22</f>
        <v>0.14598673255138769</v>
      </c>
      <c r="K102" s="180"/>
      <c r="L102" s="443"/>
      <c r="M102" s="443"/>
      <c r="N102" s="443"/>
      <c r="O102" s="443"/>
      <c r="P102" s="443"/>
      <c r="Q102" s="443"/>
      <c r="R102" s="443"/>
      <c r="S102" s="205"/>
      <c r="T102" s="207"/>
      <c r="U102" s="206"/>
      <c r="V102" s="206"/>
      <c r="W102" s="208"/>
      <c r="X102" s="449"/>
      <c r="Y102" s="454"/>
      <c r="Z102" s="448"/>
      <c r="AA102" s="448"/>
      <c r="AB102" s="455"/>
      <c r="AC102" s="449"/>
      <c r="AD102" s="449"/>
      <c r="AE102" s="448"/>
      <c r="AF102" s="448"/>
      <c r="AG102" s="455"/>
      <c r="AH102" s="205"/>
      <c r="AI102" s="207"/>
      <c r="AJ102" s="206"/>
      <c r="AK102" s="206"/>
      <c r="AL102" s="208"/>
      <c r="AM102" s="449"/>
      <c r="AN102" s="454"/>
      <c r="AO102" s="448"/>
      <c r="AP102" s="448"/>
      <c r="AQ102" s="455"/>
      <c r="AR102" s="449"/>
      <c r="AS102" s="449"/>
      <c r="AT102" s="448"/>
      <c r="AU102" s="448"/>
      <c r="AV102" s="455"/>
      <c r="AW102" s="205"/>
      <c r="AX102" s="207"/>
      <c r="AY102" s="206"/>
      <c r="AZ102" s="206"/>
      <c r="BA102" s="208"/>
      <c r="BB102" s="449"/>
      <c r="BC102" s="454"/>
      <c r="BD102" s="448"/>
      <c r="BE102" s="448"/>
      <c r="BF102" s="455"/>
      <c r="BG102" s="449"/>
      <c r="BH102" s="449"/>
      <c r="BI102" s="448"/>
      <c r="BJ102" s="448"/>
      <c r="BK102" s="455"/>
      <c r="BL102" s="205"/>
      <c r="BM102" s="207"/>
      <c r="BN102" s="206"/>
      <c r="BO102" s="206"/>
      <c r="BP102" s="208"/>
      <c r="BQ102" s="449"/>
      <c r="BR102" s="454"/>
      <c r="BS102" s="448"/>
      <c r="BT102" s="448"/>
      <c r="BU102" s="455"/>
      <c r="BV102" s="449"/>
      <c r="BW102" s="449"/>
      <c r="BX102" s="448"/>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1:118" s="329" customFormat="1" x14ac:dyDescent="0.25">
      <c r="B103" s="439">
        <v>18</v>
      </c>
      <c r="D103" s="489">
        <f>'ONS Post Acute'!S23</f>
        <v>0.10376351377728177</v>
      </c>
      <c r="E103" s="450">
        <f t="shared" si="21"/>
        <v>6.1403885747969289E-3</v>
      </c>
      <c r="F103" s="165">
        <f t="shared" si="18"/>
        <v>169.06039053933847</v>
      </c>
      <c r="G103" s="451">
        <f t="shared" si="23"/>
        <v>13.528082404503603</v>
      </c>
      <c r="H103" s="452">
        <f t="shared" si="22"/>
        <v>5.2649939636649927E-2</v>
      </c>
      <c r="I103" s="493">
        <f>'ONS Post Acute'!T23</f>
        <v>7.758608442347667E-2</v>
      </c>
      <c r="J103" s="493">
        <f>'ONS Post Acute'!U23</f>
        <v>0.13900581192177383</v>
      </c>
      <c r="K103" s="180"/>
      <c r="L103" s="443"/>
      <c r="M103" s="443"/>
      <c r="N103" s="443"/>
      <c r="O103" s="443"/>
      <c r="P103" s="443"/>
      <c r="Q103" s="443"/>
      <c r="R103" s="443"/>
      <c r="S103" s="205"/>
      <c r="T103" s="207"/>
      <c r="U103" s="206"/>
      <c r="V103" s="206"/>
      <c r="W103" s="208"/>
      <c r="X103" s="449"/>
      <c r="Y103" s="454"/>
      <c r="Z103" s="448"/>
      <c r="AA103" s="448"/>
      <c r="AB103" s="455"/>
      <c r="AC103" s="449"/>
      <c r="AD103" s="449"/>
      <c r="AE103" s="448"/>
      <c r="AF103" s="448"/>
      <c r="AG103" s="455"/>
      <c r="AH103" s="205"/>
      <c r="AI103" s="207"/>
      <c r="AJ103" s="206"/>
      <c r="AK103" s="206"/>
      <c r="AL103" s="208"/>
      <c r="AM103" s="449"/>
      <c r="AN103" s="454"/>
      <c r="AO103" s="448"/>
      <c r="AP103" s="448"/>
      <c r="AQ103" s="455"/>
      <c r="AR103" s="449"/>
      <c r="AS103" s="449"/>
      <c r="AT103" s="448"/>
      <c r="AU103" s="448"/>
      <c r="AV103" s="455"/>
      <c r="AW103" s="205"/>
      <c r="AX103" s="207"/>
      <c r="AY103" s="206"/>
      <c r="AZ103" s="206"/>
      <c r="BA103" s="208"/>
      <c r="BB103" s="449"/>
      <c r="BC103" s="454"/>
      <c r="BD103" s="448"/>
      <c r="BE103" s="448"/>
      <c r="BF103" s="455"/>
      <c r="BG103" s="449"/>
      <c r="BH103" s="449"/>
      <c r="BI103" s="448"/>
      <c r="BJ103" s="448"/>
      <c r="BK103" s="455"/>
      <c r="BL103" s="205"/>
      <c r="BM103" s="207"/>
      <c r="BN103" s="206"/>
      <c r="BO103" s="206"/>
      <c r="BP103" s="208"/>
      <c r="BQ103" s="449"/>
      <c r="BR103" s="454"/>
      <c r="BS103" s="448"/>
      <c r="BT103" s="448"/>
      <c r="BU103" s="455"/>
      <c r="BV103" s="449"/>
      <c r="BW103" s="449"/>
      <c r="BX103" s="448"/>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1:118" s="329" customFormat="1" x14ac:dyDescent="0.25">
      <c r="B104" s="439">
        <v>19</v>
      </c>
      <c r="D104" s="489">
        <f>'ONS Post Acute'!S24</f>
        <v>9.7623125202484839E-2</v>
      </c>
      <c r="E104" s="450">
        <f t="shared" si="21"/>
        <v>5.7770202724240216E-3</v>
      </c>
      <c r="F104" s="165">
        <f t="shared" si="18"/>
        <v>159.05594434501734</v>
      </c>
      <c r="G104" s="451">
        <f t="shared" si="23"/>
        <v>13.39740454290723</v>
      </c>
      <c r="H104" s="452">
        <f t="shared" si="22"/>
        <v>5.2141354508383329E-2</v>
      </c>
      <c r="I104" s="493">
        <f>'ONS Post Acute'!T24</f>
        <v>7.2124088478515133E-2</v>
      </c>
      <c r="J104" s="493">
        <f>'ONS Post Acute'!U24</f>
        <v>0.1323587110303325</v>
      </c>
      <c r="K104" s="180"/>
      <c r="L104" s="443"/>
      <c r="M104" s="443"/>
      <c r="N104" s="443"/>
      <c r="O104" s="443"/>
      <c r="P104" s="443"/>
      <c r="Q104" s="443"/>
      <c r="R104" s="443"/>
      <c r="S104" s="205"/>
      <c r="T104" s="207"/>
      <c r="U104" s="206"/>
      <c r="V104" s="206"/>
      <c r="W104" s="208"/>
      <c r="X104" s="449"/>
      <c r="Y104" s="454"/>
      <c r="Z104" s="448"/>
      <c r="AA104" s="448"/>
      <c r="AB104" s="455"/>
      <c r="AC104" s="449"/>
      <c r="AD104" s="449"/>
      <c r="AE104" s="448"/>
      <c r="AF104" s="448"/>
      <c r="AG104" s="455"/>
      <c r="AH104" s="205"/>
      <c r="AI104" s="207"/>
      <c r="AJ104" s="206"/>
      <c r="AK104" s="206"/>
      <c r="AL104" s="208"/>
      <c r="AM104" s="449"/>
      <c r="AN104" s="454"/>
      <c r="AO104" s="448"/>
      <c r="AP104" s="448"/>
      <c r="AQ104" s="455"/>
      <c r="AR104" s="449"/>
      <c r="AS104" s="449"/>
      <c r="AT104" s="448"/>
      <c r="AU104" s="448"/>
      <c r="AV104" s="455"/>
      <c r="AW104" s="205"/>
      <c r="AX104" s="207"/>
      <c r="AY104" s="206"/>
      <c r="AZ104" s="206"/>
      <c r="BA104" s="208"/>
      <c r="BB104" s="449"/>
      <c r="BC104" s="454"/>
      <c r="BD104" s="448"/>
      <c r="BE104" s="448"/>
      <c r="BF104" s="455"/>
      <c r="BG104" s="449"/>
      <c r="BH104" s="449"/>
      <c r="BI104" s="448"/>
      <c r="BJ104" s="448"/>
      <c r="BK104" s="455"/>
      <c r="BL104" s="205"/>
      <c r="BM104" s="207"/>
      <c r="BN104" s="206"/>
      <c r="BO104" s="206"/>
      <c r="BP104" s="208"/>
      <c r="BQ104" s="449"/>
      <c r="BR104" s="454"/>
      <c r="BS104" s="448"/>
      <c r="BT104" s="448"/>
      <c r="BU104" s="455"/>
      <c r="BV104" s="449"/>
      <c r="BW104" s="449"/>
      <c r="BX104" s="448"/>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1:118" s="212" customFormat="1" ht="18.75" x14ac:dyDescent="0.3">
      <c r="B105" s="213">
        <v>20</v>
      </c>
      <c r="D105" s="489">
        <f>'ONS Post Acute'!S25</f>
        <v>9.1846104930060818E-2</v>
      </c>
      <c r="E105" s="214">
        <f>D105-D106</f>
        <v>5.4351549289536477E-3</v>
      </c>
      <c r="F105" s="215">
        <f t="shared" ref="F105:F110" si="24">E105*($D$20-Diab_Inc-PICS)</f>
        <v>149.21967208293179</v>
      </c>
      <c r="G105" s="215">
        <f t="shared" si="23"/>
        <v>13.197332152103909</v>
      </c>
      <c r="H105" s="216">
        <f t="shared" si="22"/>
        <v>5.1362692833817516E-2</v>
      </c>
      <c r="I105" s="493">
        <f>'ONS Post Acute'!T25</f>
        <v>6.704661251448138E-2</v>
      </c>
      <c r="J105" s="493">
        <f>'ONS Post Acute'!U25</f>
        <v>0.12602946699429998</v>
      </c>
      <c r="K105" s="217"/>
      <c r="L105" s="443"/>
      <c r="M105" s="443"/>
      <c r="N105" s="443"/>
      <c r="O105" s="443"/>
      <c r="P105" s="443"/>
      <c r="Q105" s="443"/>
      <c r="R105" s="443"/>
      <c r="S105" s="218"/>
      <c r="T105" s="219"/>
      <c r="U105" s="220"/>
      <c r="V105" s="220"/>
      <c r="W105" s="221"/>
      <c r="X105" s="222"/>
      <c r="Y105" s="223"/>
      <c r="Z105" s="224"/>
      <c r="AA105" s="224"/>
      <c r="AB105" s="225"/>
      <c r="AC105" s="222"/>
      <c r="AD105" s="222"/>
      <c r="AE105" s="224"/>
      <c r="AF105" s="224"/>
      <c r="AG105" s="225"/>
      <c r="AH105" s="218"/>
      <c r="AI105" s="219"/>
      <c r="AJ105" s="220"/>
      <c r="AK105" s="220"/>
      <c r="AL105" s="221"/>
      <c r="AM105" s="222"/>
      <c r="AN105" s="223"/>
      <c r="AO105" s="224"/>
      <c r="AP105" s="224"/>
      <c r="AQ105" s="225"/>
      <c r="AR105" s="222"/>
      <c r="AS105" s="222"/>
      <c r="AT105" s="224"/>
      <c r="AU105" s="224"/>
      <c r="AV105" s="225"/>
      <c r="AW105" s="218"/>
      <c r="AX105" s="219"/>
      <c r="AY105" s="220"/>
      <c r="AZ105" s="220"/>
      <c r="BA105" s="221"/>
      <c r="BB105" s="222"/>
      <c r="BC105" s="223"/>
      <c r="BD105" s="224"/>
      <c r="BE105" s="224"/>
      <c r="BF105" s="225"/>
      <c r="BG105" s="222"/>
      <c r="BH105" s="222"/>
      <c r="BI105" s="224"/>
      <c r="BJ105" s="224"/>
      <c r="BK105" s="225"/>
      <c r="BL105" s="218"/>
      <c r="BM105" s="219"/>
      <c r="BN105" s="220"/>
      <c r="BO105" s="220"/>
      <c r="BP105" s="221"/>
      <c r="BQ105" s="222"/>
      <c r="BR105" s="223"/>
      <c r="BS105" s="224"/>
      <c r="BT105" s="224"/>
      <c r="BU105" s="225"/>
      <c r="BV105" s="222"/>
      <c r="BW105" s="222"/>
      <c r="BX105" s="224"/>
      <c r="BY105" s="224"/>
      <c r="BZ105" s="225"/>
      <c r="CA105" s="218"/>
      <c r="CB105" s="219"/>
      <c r="CC105" s="220"/>
      <c r="CD105" s="220"/>
      <c r="CE105" s="221"/>
      <c r="CF105" s="222"/>
      <c r="CG105" s="223"/>
      <c r="CH105" s="224"/>
      <c r="CI105" s="224"/>
      <c r="CJ105" s="225"/>
      <c r="CK105" s="222"/>
      <c r="CL105" s="222"/>
      <c r="CM105" s="224"/>
      <c r="CN105" s="224"/>
      <c r="CO105" s="225"/>
      <c r="CP105" s="218"/>
      <c r="CQ105" s="219"/>
      <c r="CR105" s="220"/>
      <c r="CS105" s="220"/>
      <c r="CT105" s="221"/>
      <c r="CU105" s="222"/>
      <c r="CV105" s="223"/>
      <c r="CW105" s="224"/>
      <c r="CX105" s="224"/>
      <c r="CY105" s="225"/>
      <c r="CZ105" s="222"/>
      <c r="DA105" s="222"/>
      <c r="DB105" s="224"/>
      <c r="DC105" s="224"/>
      <c r="DD105" s="225"/>
    </row>
    <row r="106" spans="1:118" s="329" customFormat="1" ht="18.75" x14ac:dyDescent="0.3">
      <c r="B106" s="439">
        <v>21</v>
      </c>
      <c r="D106" s="489">
        <f>'ONS Post Acute'!S26</f>
        <v>8.641095000110717E-2</v>
      </c>
      <c r="E106" s="450">
        <f t="shared" si="21"/>
        <v>5.1135200689427507E-3</v>
      </c>
      <c r="F106" s="458">
        <f t="shared" si="24"/>
        <v>140.38933532737855</v>
      </c>
      <c r="G106" s="451">
        <f t="shared" si="23"/>
        <v>13.007611877063651</v>
      </c>
      <c r="H106" s="452">
        <f t="shared" si="22"/>
        <v>5.0624320555319798E-2</v>
      </c>
      <c r="I106" s="493">
        <f>'ONS Post Acute'!T26</f>
        <v>6.2326586643879592E-2</v>
      </c>
      <c r="J106" s="493">
        <f>'ONS Post Acute'!U26</f>
        <v>0.12000288025793295</v>
      </c>
      <c r="K106" s="459"/>
      <c r="L106" s="443"/>
      <c r="M106" s="443"/>
      <c r="N106" s="443"/>
      <c r="O106" s="443"/>
      <c r="P106" s="443"/>
      <c r="Q106" s="443"/>
      <c r="R106" s="443"/>
      <c r="S106" s="205"/>
      <c r="T106" s="207"/>
      <c r="U106" s="460"/>
      <c r="V106" s="206"/>
      <c r="W106" s="208"/>
      <c r="X106" s="449"/>
      <c r="Y106" s="454"/>
      <c r="Z106" s="461"/>
      <c r="AA106" s="448"/>
      <c r="AB106" s="455"/>
      <c r="AC106" s="449"/>
      <c r="AD106" s="449"/>
      <c r="AE106" s="461"/>
      <c r="AF106" s="448"/>
      <c r="AG106" s="455"/>
      <c r="AH106" s="205"/>
      <c r="AI106" s="207"/>
      <c r="AJ106" s="206"/>
      <c r="AK106" s="206"/>
      <c r="AL106" s="208"/>
      <c r="AM106" s="449"/>
      <c r="AN106" s="454"/>
      <c r="AO106" s="448"/>
      <c r="AP106" s="448"/>
      <c r="AQ106" s="455"/>
      <c r="AR106" s="449"/>
      <c r="AS106" s="449"/>
      <c r="AT106" s="448"/>
      <c r="AU106" s="448"/>
      <c r="AV106" s="455"/>
      <c r="AW106" s="205"/>
      <c r="AX106" s="207"/>
      <c r="AY106" s="206"/>
      <c r="AZ106" s="206"/>
      <c r="BA106" s="208"/>
      <c r="BB106" s="449"/>
      <c r="BC106" s="454"/>
      <c r="BD106" s="448"/>
      <c r="BE106" s="448"/>
      <c r="BF106" s="455"/>
      <c r="BG106" s="449"/>
      <c r="BH106" s="449"/>
      <c r="BI106" s="448"/>
      <c r="BJ106" s="448"/>
      <c r="BK106" s="455"/>
      <c r="BL106" s="205"/>
      <c r="BM106" s="207"/>
      <c r="BN106" s="206"/>
      <c r="BO106" s="206"/>
      <c r="BP106" s="208"/>
      <c r="BQ106" s="449"/>
      <c r="BR106" s="454"/>
      <c r="BS106" s="448"/>
      <c r="BT106" s="448"/>
      <c r="BU106" s="455"/>
      <c r="BV106" s="449"/>
      <c r="BW106" s="449"/>
      <c r="BX106" s="448"/>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1:118" s="329" customFormat="1" ht="18.75" x14ac:dyDescent="0.3">
      <c r="B107" s="439">
        <v>22</v>
      </c>
      <c r="D107" s="489">
        <f>'ONS Post Acute'!S27</f>
        <v>8.1297429932164419E-2</v>
      </c>
      <c r="E107" s="450">
        <f t="shared" si="21"/>
        <v>4.8109185179223413E-3</v>
      </c>
      <c r="F107" s="458">
        <f t="shared" si="24"/>
        <v>132.0815492927043</v>
      </c>
      <c r="G107" s="451">
        <f t="shared" si="23"/>
        <v>12.794130072833683</v>
      </c>
      <c r="H107" s="452">
        <f t="shared" si="22"/>
        <v>4.9793470788874764E-2</v>
      </c>
      <c r="I107" s="493">
        <f>'ONS Post Acute'!T27</f>
        <v>5.7938846676824952E-2</v>
      </c>
      <c r="J107" s="493">
        <f>'ONS Post Acute'!U27</f>
        <v>0.114264478091073</v>
      </c>
      <c r="K107" s="459"/>
      <c r="L107" s="443"/>
      <c r="M107" s="443"/>
      <c r="N107" s="443"/>
      <c r="O107" s="443"/>
      <c r="P107" s="443"/>
      <c r="Q107" s="443"/>
      <c r="R107" s="443"/>
      <c r="S107" s="205"/>
      <c r="T107" s="207"/>
      <c r="U107" s="460"/>
      <c r="V107" s="206"/>
      <c r="W107" s="208"/>
      <c r="X107" s="449"/>
      <c r="Y107" s="454"/>
      <c r="Z107" s="461"/>
      <c r="AA107" s="448"/>
      <c r="AB107" s="455"/>
      <c r="AC107" s="449"/>
      <c r="AD107" s="449"/>
      <c r="AE107" s="461"/>
      <c r="AF107" s="448"/>
      <c r="AG107" s="455"/>
      <c r="AH107" s="205"/>
      <c r="AI107" s="207"/>
      <c r="AJ107" s="206"/>
      <c r="AK107" s="206"/>
      <c r="AL107" s="208"/>
      <c r="AM107" s="449"/>
      <c r="AN107" s="454"/>
      <c r="AO107" s="448"/>
      <c r="AP107" s="448"/>
      <c r="AQ107" s="455"/>
      <c r="AR107" s="449"/>
      <c r="AS107" s="449"/>
      <c r="AT107" s="448"/>
      <c r="AU107" s="448"/>
      <c r="AV107" s="455"/>
      <c r="AW107" s="205"/>
      <c r="AX107" s="207"/>
      <c r="AY107" s="206"/>
      <c r="AZ107" s="206"/>
      <c r="BA107" s="208"/>
      <c r="BB107" s="449"/>
      <c r="BC107" s="454"/>
      <c r="BD107" s="448"/>
      <c r="BE107" s="448"/>
      <c r="BF107" s="455"/>
      <c r="BG107" s="449"/>
      <c r="BH107" s="449"/>
      <c r="BI107" s="448"/>
      <c r="BJ107" s="448"/>
      <c r="BK107" s="455"/>
      <c r="BL107" s="205"/>
      <c r="BM107" s="207"/>
      <c r="BN107" s="206"/>
      <c r="BO107" s="206"/>
      <c r="BP107" s="208"/>
      <c r="BQ107" s="449"/>
      <c r="BR107" s="454"/>
      <c r="BS107" s="448"/>
      <c r="BT107" s="448"/>
      <c r="BU107" s="455"/>
      <c r="BV107" s="449"/>
      <c r="BW107" s="449"/>
      <c r="BX107" s="448"/>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1:118" s="329" customFormat="1" ht="18.75" x14ac:dyDescent="0.3">
      <c r="B108" s="439">
        <v>23</v>
      </c>
      <c r="D108" s="489">
        <f>'ONS Post Acute'!S28</f>
        <v>7.6486511414242078E-2</v>
      </c>
      <c r="E108" s="450">
        <f t="shared" si="21"/>
        <v>4.5262239463300935E-3</v>
      </c>
      <c r="F108" s="458">
        <f t="shared" si="24"/>
        <v>124.26539112019671</v>
      </c>
      <c r="G108" s="451">
        <f t="shared" si="23"/>
        <v>12.560363379379885</v>
      </c>
      <c r="H108" s="452">
        <f t="shared" si="22"/>
        <v>4.8883674268467382E-2</v>
      </c>
      <c r="I108" s="493">
        <f>'ONS Post Acute'!T28</f>
        <v>5.3859999961513617E-2</v>
      </c>
      <c r="J108" s="493">
        <f>'ONS Post Acute'!U28</f>
        <v>0.10880047983316797</v>
      </c>
      <c r="K108" s="459"/>
      <c r="L108" s="443"/>
      <c r="M108" s="443"/>
      <c r="N108" s="443"/>
      <c r="O108" s="443"/>
      <c r="P108" s="443"/>
      <c r="Q108" s="443"/>
      <c r="R108" s="443"/>
      <c r="S108" s="205"/>
      <c r="T108" s="207"/>
      <c r="U108" s="460"/>
      <c r="V108" s="206"/>
      <c r="W108" s="208"/>
      <c r="X108" s="449"/>
      <c r="Y108" s="454"/>
      <c r="Z108" s="461"/>
      <c r="AA108" s="448"/>
      <c r="AB108" s="455"/>
      <c r="AC108" s="449"/>
      <c r="AD108" s="449"/>
      <c r="AE108" s="461"/>
      <c r="AF108" s="448"/>
      <c r="AG108" s="455"/>
      <c r="AH108" s="205"/>
      <c r="AI108" s="207"/>
      <c r="AJ108" s="206"/>
      <c r="AK108" s="206"/>
      <c r="AL108" s="208"/>
      <c r="AM108" s="449"/>
      <c r="AN108" s="454"/>
      <c r="AO108" s="448"/>
      <c r="AP108" s="448"/>
      <c r="AQ108" s="455"/>
      <c r="AR108" s="449"/>
      <c r="AS108" s="449"/>
      <c r="AT108" s="448"/>
      <c r="AU108" s="448"/>
      <c r="AV108" s="455"/>
      <c r="AW108" s="205"/>
      <c r="AX108" s="207"/>
      <c r="AY108" s="206"/>
      <c r="AZ108" s="206"/>
      <c r="BA108" s="208"/>
      <c r="BB108" s="449"/>
      <c r="BC108" s="454"/>
      <c r="BD108" s="448"/>
      <c r="BE108" s="448"/>
      <c r="BF108" s="455"/>
      <c r="BG108" s="449"/>
      <c r="BH108" s="449"/>
      <c r="BI108" s="448"/>
      <c r="BJ108" s="448"/>
      <c r="BK108" s="455"/>
      <c r="BL108" s="205"/>
      <c r="BM108" s="207"/>
      <c r="BN108" s="206"/>
      <c r="BO108" s="206"/>
      <c r="BP108" s="208"/>
      <c r="BQ108" s="449"/>
      <c r="BR108" s="454"/>
      <c r="BS108" s="448"/>
      <c r="BT108" s="448"/>
      <c r="BU108" s="455"/>
      <c r="BV108" s="449"/>
      <c r="BW108" s="449"/>
      <c r="BX108" s="448"/>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1:118" s="456" customFormat="1" ht="18.75" x14ac:dyDescent="0.3">
      <c r="B109" s="163">
        <v>24</v>
      </c>
      <c r="D109" s="489">
        <f>'ONS Post Acute'!S29</f>
        <v>7.1960287467911985E-2</v>
      </c>
      <c r="E109" s="450">
        <f t="shared" si="21"/>
        <v>4.2583766771380344E-3</v>
      </c>
      <c r="F109" s="458">
        <f t="shared" si="24"/>
        <v>116.91176786573645</v>
      </c>
      <c r="G109" s="451">
        <f t="shared" si="23"/>
        <v>12.309460174325135</v>
      </c>
      <c r="H109" s="452">
        <f t="shared" si="22"/>
        <v>4.7907184163973576E-2</v>
      </c>
      <c r="I109" s="493">
        <f>'ONS Post Acute'!T29</f>
        <v>5.006830066941223E-2</v>
      </c>
      <c r="J109" s="493">
        <f>'ONS Post Acute'!U29</f>
        <v>0.10359776379928526</v>
      </c>
      <c r="K109" s="459"/>
      <c r="L109" s="443"/>
      <c r="M109" s="443"/>
      <c r="N109" s="443"/>
      <c r="O109" s="443"/>
      <c r="P109" s="443"/>
      <c r="Q109" s="443"/>
      <c r="R109" s="443"/>
      <c r="S109" s="205"/>
      <c r="T109" s="207"/>
      <c r="U109" s="460"/>
      <c r="V109" s="206"/>
      <c r="W109" s="208"/>
      <c r="X109" s="449"/>
      <c r="Y109" s="454"/>
      <c r="Z109" s="461"/>
      <c r="AA109" s="448"/>
      <c r="AB109" s="455"/>
      <c r="AC109" s="449"/>
      <c r="AD109" s="449"/>
      <c r="AE109" s="461"/>
      <c r="AF109" s="448"/>
      <c r="AG109" s="455"/>
      <c r="AH109" s="205"/>
      <c r="AI109" s="207"/>
      <c r="AJ109" s="206"/>
      <c r="AK109" s="206"/>
      <c r="AL109" s="208"/>
      <c r="AM109" s="449"/>
      <c r="AN109" s="454"/>
      <c r="AO109" s="448"/>
      <c r="AP109" s="448"/>
      <c r="AQ109" s="455"/>
      <c r="AR109" s="449"/>
      <c r="AS109" s="449"/>
      <c r="AT109" s="448"/>
      <c r="AU109" s="448"/>
      <c r="AV109" s="455"/>
      <c r="AW109" s="205"/>
      <c r="AX109" s="207"/>
      <c r="AY109" s="206"/>
      <c r="AZ109" s="206"/>
      <c r="BA109" s="208"/>
      <c r="BB109" s="449"/>
      <c r="BC109" s="454"/>
      <c r="BD109" s="448"/>
      <c r="BE109" s="448"/>
      <c r="BF109" s="455"/>
      <c r="BG109" s="449"/>
      <c r="BH109" s="449"/>
      <c r="BI109" s="448"/>
      <c r="BJ109" s="448"/>
      <c r="BK109" s="455"/>
      <c r="BL109" s="205"/>
      <c r="BM109" s="207"/>
      <c r="BN109" s="206"/>
      <c r="BO109" s="206"/>
      <c r="BP109" s="208"/>
      <c r="BQ109" s="449"/>
      <c r="BR109" s="454"/>
      <c r="BS109" s="448"/>
      <c r="BT109" s="448"/>
      <c r="BU109" s="455"/>
      <c r="BV109" s="449"/>
      <c r="BW109" s="449"/>
      <c r="BX109" s="448"/>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1:118" s="329" customFormat="1" ht="18.75" x14ac:dyDescent="0.3">
      <c r="B110" s="439">
        <v>25</v>
      </c>
      <c r="D110" s="489">
        <f>'ONS Post Acute'!S30</f>
        <v>6.770191079077395E-2</v>
      </c>
      <c r="E110" s="450">
        <f t="shared" si="21"/>
        <v>4.0063797415716002E-3</v>
      </c>
      <c r="F110" s="458">
        <f t="shared" si="24"/>
        <v>109.99330821138284</v>
      </c>
      <c r="G110" s="451">
        <f t="shared" si="23"/>
        <v>12.04426724914642</v>
      </c>
      <c r="H110" s="452">
        <f t="shared" si="22"/>
        <v>4.6875079902243343E-2</v>
      </c>
      <c r="I110" s="493">
        <f>'ONS Post Acute'!T30</f>
        <v>4.6543533860266557E-2</v>
      </c>
      <c r="J110" s="493">
        <f>'ONS Post Acute'!U30</f>
        <v>9.8643835768642302E-2</v>
      </c>
      <c r="K110" s="459"/>
      <c r="L110" s="443"/>
      <c r="M110" s="443"/>
      <c r="N110" s="443"/>
      <c r="O110" s="443"/>
      <c r="P110" s="443"/>
      <c r="Q110" s="443"/>
      <c r="R110" s="443"/>
      <c r="S110" s="205"/>
      <c r="T110" s="207"/>
      <c r="U110" s="460"/>
      <c r="V110" s="206"/>
      <c r="W110" s="208"/>
      <c r="X110" s="449"/>
      <c r="Y110" s="454"/>
      <c r="Z110" s="461"/>
      <c r="AA110" s="448"/>
      <c r="AB110" s="455"/>
      <c r="AC110" s="449"/>
      <c r="AD110" s="449"/>
      <c r="AE110" s="461"/>
      <c r="AF110" s="448"/>
      <c r="AG110" s="455"/>
      <c r="AH110" s="205"/>
      <c r="AI110" s="207"/>
      <c r="AJ110" s="206"/>
      <c r="AK110" s="206"/>
      <c r="AL110" s="208"/>
      <c r="AM110" s="449"/>
      <c r="AN110" s="454"/>
      <c r="AO110" s="448"/>
      <c r="AP110" s="448"/>
      <c r="AQ110" s="455"/>
      <c r="AR110" s="449"/>
      <c r="AS110" s="449"/>
      <c r="AT110" s="448"/>
      <c r="AU110" s="448"/>
      <c r="AV110" s="455"/>
      <c r="AW110" s="205"/>
      <c r="AX110" s="207"/>
      <c r="AY110" s="206"/>
      <c r="AZ110" s="206"/>
      <c r="BA110" s="208"/>
      <c r="BB110" s="449"/>
      <c r="BC110" s="454"/>
      <c r="BD110" s="448"/>
      <c r="BE110" s="448"/>
      <c r="BF110" s="455"/>
      <c r="BG110" s="449"/>
      <c r="BH110" s="449"/>
      <c r="BI110" s="448"/>
      <c r="BJ110" s="448"/>
      <c r="BK110" s="455"/>
      <c r="BL110" s="205"/>
      <c r="BM110" s="207"/>
      <c r="BN110" s="206"/>
      <c r="BO110" s="206"/>
      <c r="BP110" s="208"/>
      <c r="BQ110" s="449"/>
      <c r="BR110" s="454"/>
      <c r="BS110" s="448"/>
      <c r="BT110" s="448"/>
      <c r="BU110" s="455"/>
      <c r="BV110" s="449"/>
      <c r="BW110" s="449"/>
      <c r="BX110" s="448"/>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1:118" s="235" customFormat="1" ht="18.75" x14ac:dyDescent="0.3">
      <c r="B111" s="228">
        <v>26</v>
      </c>
      <c r="C111" s="229"/>
      <c r="D111" s="489">
        <f>'ONS Post Acute'!S31</f>
        <v>6.369553104920235E-2</v>
      </c>
      <c r="E111" s="230">
        <f t="shared" si="21"/>
        <v>3.7692951682383874E-3</v>
      </c>
      <c r="F111" s="231">
        <f t="shared" ref="F111:F142" si="25">E111*($D$20-Diab_Inc-Park_Inc-Dem_Inc-Anx_Inc-Isc_Inc-PICS)</f>
        <v>94.994432638899994</v>
      </c>
      <c r="G111" s="231">
        <f t="shared" si="23"/>
        <v>10.801963080650301</v>
      </c>
      <c r="H111" s="232">
        <f t="shared" si="22"/>
        <v>4.2040156701309506E-2</v>
      </c>
      <c r="I111" s="493">
        <f>'ONS Post Acute'!T31</f>
        <v>4.3266907708837378E-2</v>
      </c>
      <c r="J111" s="493">
        <f>'ONS Post Acute'!U31</f>
        <v>9.3926798979979631E-2</v>
      </c>
      <c r="K111" s="233"/>
      <c r="L111" s="443"/>
      <c r="M111" s="443"/>
      <c r="N111" s="443"/>
      <c r="O111" s="443"/>
      <c r="P111" s="443"/>
      <c r="Q111" s="443"/>
      <c r="R111" s="443"/>
      <c r="S111" s="218"/>
      <c r="T111" s="219"/>
      <c r="U111" s="220"/>
      <c r="V111" s="220"/>
      <c r="W111" s="221"/>
      <c r="X111" s="234"/>
      <c r="Y111" s="226"/>
      <c r="Z111" s="224"/>
      <c r="AA111" s="224"/>
      <c r="AB111" s="227"/>
      <c r="AC111" s="234"/>
      <c r="AD111" s="234"/>
      <c r="AE111" s="224"/>
      <c r="AF111" s="224"/>
      <c r="AG111" s="227"/>
      <c r="AH111" s="218"/>
      <c r="AI111" s="219"/>
      <c r="AJ111" s="220"/>
      <c r="AK111" s="220"/>
      <c r="AL111" s="221"/>
      <c r="AM111" s="222"/>
      <c r="AN111" s="226"/>
      <c r="AO111" s="224"/>
      <c r="AP111" s="224"/>
      <c r="AQ111" s="227"/>
      <c r="AR111" s="222"/>
      <c r="AS111" s="222"/>
      <c r="AT111" s="224"/>
      <c r="AU111" s="224"/>
      <c r="AV111" s="227"/>
      <c r="AW111" s="218"/>
      <c r="AX111" s="219"/>
      <c r="AY111" s="220"/>
      <c r="AZ111" s="220"/>
      <c r="BA111" s="221"/>
      <c r="BB111" s="222"/>
      <c r="BC111" s="226"/>
      <c r="BD111" s="224"/>
      <c r="BE111" s="224"/>
      <c r="BF111" s="227"/>
      <c r="BG111" s="222"/>
      <c r="BH111" s="222"/>
      <c r="BI111" s="224"/>
      <c r="BJ111" s="224"/>
      <c r="BK111" s="227"/>
      <c r="BL111" s="218"/>
      <c r="BM111" s="219"/>
      <c r="BN111" s="220"/>
      <c r="BO111" s="220"/>
      <c r="BP111" s="221"/>
      <c r="BQ111" s="222"/>
      <c r="BR111" s="226"/>
      <c r="BS111" s="224"/>
      <c r="BT111" s="224"/>
      <c r="BU111" s="227"/>
      <c r="BV111" s="222"/>
      <c r="BW111" s="222"/>
      <c r="BX111" s="224"/>
      <c r="BY111" s="224"/>
      <c r="BZ111" s="227"/>
      <c r="CA111" s="218"/>
      <c r="CB111" s="219"/>
      <c r="CC111" s="220"/>
      <c r="CD111" s="220"/>
      <c r="CE111" s="221"/>
      <c r="CF111" s="222"/>
      <c r="CG111" s="226"/>
      <c r="CH111" s="224"/>
      <c r="CI111" s="224"/>
      <c r="CJ111" s="227"/>
      <c r="CK111" s="222"/>
      <c r="CL111" s="222"/>
      <c r="CM111" s="224"/>
      <c r="CN111" s="224"/>
      <c r="CO111" s="227"/>
      <c r="CP111" s="218"/>
      <c r="CQ111" s="219"/>
      <c r="CR111" s="220"/>
      <c r="CS111" s="220"/>
      <c r="CT111" s="221"/>
      <c r="CU111" s="222"/>
      <c r="CV111" s="226"/>
      <c r="CW111" s="224"/>
      <c r="CX111" s="224"/>
      <c r="CY111" s="227"/>
      <c r="CZ111" s="222"/>
      <c r="DA111" s="222"/>
      <c r="DB111" s="224"/>
      <c r="DC111" s="224"/>
      <c r="DD111" s="227"/>
    </row>
    <row r="112" spans="1:118" s="329" customFormat="1" ht="18.75" x14ac:dyDescent="0.3">
      <c r="B112" s="439">
        <v>27</v>
      </c>
      <c r="D112" s="489">
        <f>'ONS Post Acute'!S32</f>
        <v>5.9926235880963963E-2</v>
      </c>
      <c r="E112" s="450">
        <f t="shared" si="21"/>
        <v>3.5462404918540844E-3</v>
      </c>
      <c r="F112" s="462">
        <f t="shared" si="25"/>
        <v>89.372969876013428</v>
      </c>
      <c r="G112" s="451">
        <f t="shared" si="23"/>
        <v>10.539135601532967</v>
      </c>
      <c r="H112" s="452">
        <f t="shared" si="22"/>
        <v>4.1017258518358336E-2</v>
      </c>
      <c r="I112" s="493">
        <f>'ONS Post Acute'!T32</f>
        <v>4.02209533187846E-2</v>
      </c>
      <c r="J112" s="493">
        <f>'ONS Post Acute'!U32</f>
        <v>8.9435325561721374E-2</v>
      </c>
      <c r="K112" s="463"/>
      <c r="L112" s="443"/>
      <c r="M112" s="443"/>
      <c r="N112" s="443"/>
      <c r="O112" s="443"/>
      <c r="P112" s="443"/>
      <c r="Q112" s="443"/>
      <c r="R112" s="443"/>
      <c r="S112" s="205"/>
      <c r="T112" s="207"/>
      <c r="U112" s="460"/>
      <c r="V112" s="206"/>
      <c r="W112" s="208"/>
      <c r="X112" s="449"/>
      <c r="Y112" s="454"/>
      <c r="Z112" s="461"/>
      <c r="AA112" s="448"/>
      <c r="AB112" s="455"/>
      <c r="AC112" s="449"/>
      <c r="AD112" s="449"/>
      <c r="AE112" s="461"/>
      <c r="AF112" s="448"/>
      <c r="AG112" s="455"/>
      <c r="AH112" s="205"/>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8.75" x14ac:dyDescent="0.3">
      <c r="B113" s="439">
        <v>28</v>
      </c>
      <c r="D113" s="489">
        <f>'ONS Post Acute'!S33</f>
        <v>5.6379995389109878E-2</v>
      </c>
      <c r="E113" s="450">
        <f t="shared" si="21"/>
        <v>3.3363854685710334E-3</v>
      </c>
      <c r="F113" s="462">
        <f t="shared" si="25"/>
        <v>84.084167067154766</v>
      </c>
      <c r="G113" s="451">
        <f t="shared" si="23"/>
        <v>10.26958740468269</v>
      </c>
      <c r="H113" s="452">
        <f t="shared" si="22"/>
        <v>3.9968203976185349E-2</v>
      </c>
      <c r="I113" s="493">
        <f>'ONS Post Acute'!T33</f>
        <v>3.7389431589570817E-2</v>
      </c>
      <c r="J113" s="493">
        <f>'ONS Post Acute'!U33</f>
        <v>8.5158629328313404E-2</v>
      </c>
      <c r="K113" s="463"/>
      <c r="L113" s="443"/>
      <c r="M113" s="443"/>
      <c r="N113" s="443"/>
      <c r="O113" s="443"/>
      <c r="P113" s="443"/>
      <c r="Q113" s="443"/>
      <c r="R113" s="443"/>
      <c r="S113" s="205"/>
      <c r="T113" s="207"/>
      <c r="U113" s="460"/>
      <c r="V113" s="206"/>
      <c r="W113" s="208"/>
      <c r="X113" s="449"/>
      <c r="Y113" s="454"/>
      <c r="Z113" s="461"/>
      <c r="AA113" s="448"/>
      <c r="AB113" s="455"/>
      <c r="AC113" s="449"/>
      <c r="AD113" s="449"/>
      <c r="AE113" s="461"/>
      <c r="AF113" s="448"/>
      <c r="AG113" s="455"/>
      <c r="AH113" s="205"/>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8.75" x14ac:dyDescent="0.3">
      <c r="B114" s="439">
        <v>29</v>
      </c>
      <c r="D114" s="489">
        <f>'ONS Post Acute'!S34</f>
        <v>5.3043609920538845E-2</v>
      </c>
      <c r="E114" s="450">
        <f t="shared" si="21"/>
        <v>3.1389489856826075E-3</v>
      </c>
      <c r="F114" s="462">
        <f t="shared" si="25"/>
        <v>79.108338473987999</v>
      </c>
      <c r="G114" s="451">
        <f t="shared" si="23"/>
        <v>9.9950343033480991</v>
      </c>
      <c r="H114" s="452">
        <f t="shared" si="22"/>
        <v>3.8899670847830886E-2</v>
      </c>
      <c r="I114" s="493">
        <f>'ONS Post Acute'!T34</f>
        <v>3.4757246639857631E-2</v>
      </c>
      <c r="J114" s="493">
        <f>'ONS Post Acute'!U34</f>
        <v>8.1086439877409697E-2</v>
      </c>
      <c r="K114" s="463"/>
      <c r="L114" s="443"/>
      <c r="M114" s="443"/>
      <c r="N114" s="443"/>
      <c r="O114" s="443"/>
      <c r="P114" s="443"/>
      <c r="Q114" s="443"/>
      <c r="R114" s="443"/>
      <c r="S114" s="205"/>
      <c r="T114" s="207"/>
      <c r="U114" s="460"/>
      <c r="V114" s="206"/>
      <c r="W114" s="208"/>
      <c r="X114" s="449"/>
      <c r="Y114" s="454"/>
      <c r="Z114" s="461"/>
      <c r="AA114" s="448"/>
      <c r="AB114" s="455"/>
      <c r="AC114" s="449"/>
      <c r="AD114" s="449"/>
      <c r="AE114" s="461"/>
      <c r="AF114" s="448"/>
      <c r="AG114" s="455"/>
      <c r="AH114" s="205"/>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8.75" x14ac:dyDescent="0.3">
      <c r="B115" s="439">
        <v>30</v>
      </c>
      <c r="D115" s="489">
        <f>'ONS Post Acute'!S35</f>
        <v>4.9904660934856238E-2</v>
      </c>
      <c r="E115" s="450">
        <f t="shared" si="21"/>
        <v>2.9531961542015109E-3</v>
      </c>
      <c r="F115" s="462">
        <f t="shared" si="25"/>
        <v>74.426963296394064</v>
      </c>
      <c r="G115" s="451">
        <f t="shared" si="23"/>
        <v>9.7170125734465245</v>
      </c>
      <c r="H115" s="452">
        <f t="shared" si="22"/>
        <v>3.7817638165052292E-2</v>
      </c>
      <c r="I115" s="493">
        <f>'ONS Post Acute'!T35</f>
        <v>3.2310365325822848E-2</v>
      </c>
      <c r="J115" s="493">
        <f>'ONS Post Acute'!U35</f>
        <v>7.720897792570186E-2</v>
      </c>
      <c r="K115" s="463"/>
      <c r="L115" s="443"/>
      <c r="M115" s="443"/>
      <c r="N115" s="443"/>
      <c r="O115" s="443"/>
      <c r="P115" s="443"/>
      <c r="Q115" s="443"/>
      <c r="R115" s="443"/>
      <c r="S115" s="205"/>
      <c r="T115" s="207"/>
      <c r="U115" s="460"/>
      <c r="V115" s="206"/>
      <c r="W115" s="208"/>
      <c r="X115" s="449"/>
      <c r="Y115" s="454"/>
      <c r="Z115" s="461"/>
      <c r="AA115" s="448"/>
      <c r="AB115" s="455"/>
      <c r="AC115" s="449"/>
      <c r="AD115" s="449"/>
      <c r="AE115" s="461"/>
      <c r="AF115" s="448"/>
      <c r="AG115" s="455"/>
      <c r="AH115" s="205"/>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8.75" x14ac:dyDescent="0.3">
      <c r="B116" s="439">
        <v>31</v>
      </c>
      <c r="D116" s="489">
        <f>'ONS Post Acute'!S36</f>
        <v>4.6951464780654727E-2</v>
      </c>
      <c r="E116" s="450">
        <f t="shared" si="21"/>
        <v>2.7784355734899319E-3</v>
      </c>
      <c r="F116" s="462">
        <f t="shared" si="25"/>
        <v>70.022616735203982</v>
      </c>
      <c r="G116" s="451">
        <f t="shared" si="23"/>
        <v>9.4368941938521065</v>
      </c>
      <c r="H116" s="452">
        <f t="shared" si="22"/>
        <v>3.6727445531996444E-2</v>
      </c>
      <c r="I116" s="493">
        <f>'ONS Post Acute'!T36</f>
        <v>3.0035742425321515E-2</v>
      </c>
      <c r="J116" s="493">
        <f>'ONS Post Acute'!U36</f>
        <v>7.3516931824161705E-2</v>
      </c>
      <c r="K116" s="463"/>
      <c r="L116" s="443"/>
      <c r="M116" s="443"/>
      <c r="N116" s="443"/>
      <c r="O116" s="443"/>
      <c r="P116" s="443"/>
      <c r="Q116" s="443"/>
      <c r="R116" s="443"/>
      <c r="S116" s="205"/>
      <c r="T116" s="207"/>
      <c r="U116" s="460"/>
      <c r="V116" s="206"/>
      <c r="W116" s="208"/>
      <c r="X116" s="449"/>
      <c r="Y116" s="454"/>
      <c r="Z116" s="461"/>
      <c r="AA116" s="448"/>
      <c r="AB116" s="455"/>
      <c r="AC116" s="449"/>
      <c r="AD116" s="449"/>
      <c r="AE116" s="461"/>
      <c r="AF116" s="448"/>
      <c r="AG116" s="455"/>
      <c r="AH116" s="205"/>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8.75" x14ac:dyDescent="0.3">
      <c r="B117" s="439">
        <v>32</v>
      </c>
      <c r="D117" s="489">
        <f>'ONS Post Acute'!S37</f>
        <v>4.4173029207164795E-2</v>
      </c>
      <c r="E117" s="450">
        <f t="shared" si="21"/>
        <v>2.6140167577597059E-3</v>
      </c>
      <c r="F117" s="462">
        <f t="shared" si="25"/>
        <v>65.878905134408257</v>
      </c>
      <c r="G117" s="451">
        <f t="shared" si="23"/>
        <v>9.1559009116609325</v>
      </c>
      <c r="H117" s="452">
        <f t="shared" si="22"/>
        <v>3.5633847865800657E-2</v>
      </c>
      <c r="I117" s="493">
        <f>'ONS Post Acute'!T37</f>
        <v>2.7921251089019796E-2</v>
      </c>
      <c r="J117" s="493">
        <f>'ONS Post Acute'!U37</f>
        <v>7.000143519629827E-2</v>
      </c>
      <c r="K117" s="463"/>
      <c r="L117" s="443"/>
      <c r="M117" s="443"/>
      <c r="N117" s="443"/>
      <c r="O117" s="443"/>
      <c r="P117" s="443"/>
      <c r="Q117" s="443"/>
      <c r="R117" s="443"/>
      <c r="S117" s="205"/>
      <c r="T117" s="207"/>
      <c r="U117" s="460"/>
      <c r="V117" s="206"/>
      <c r="W117" s="208"/>
      <c r="X117" s="449"/>
      <c r="Y117" s="454"/>
      <c r="Z117" s="461"/>
      <c r="AA117" s="448"/>
      <c r="AB117" s="455"/>
      <c r="AC117" s="449"/>
      <c r="AD117" s="449"/>
      <c r="AE117" s="461"/>
      <c r="AF117" s="448"/>
      <c r="AG117" s="455"/>
      <c r="AH117" s="205"/>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8.75" x14ac:dyDescent="0.3">
      <c r="B118" s="439">
        <v>33</v>
      </c>
      <c r="D118" s="489">
        <f>'ONS Post Acute'!S38</f>
        <v>4.1559012449405089E-2</v>
      </c>
      <c r="E118" s="450">
        <f t="shared" si="21"/>
        <v>2.4593277148642692E-3</v>
      </c>
      <c r="F118" s="462">
        <f t="shared" si="25"/>
        <v>61.980404961450425</v>
      </c>
      <c r="G118" s="451">
        <f t="shared" si="23"/>
        <v>8.8751172181338447</v>
      </c>
      <c r="H118" s="452">
        <f t="shared" si="22"/>
        <v>3.4541065897660414E-2</v>
      </c>
      <c r="I118" s="493">
        <f>'ONS Post Acute'!T38</f>
        <v>2.5955618187711374E-2</v>
      </c>
      <c r="J118" s="493">
        <f>'ONS Post Acute'!U38</f>
        <v>6.6654045645727966E-2</v>
      </c>
      <c r="K118" s="463"/>
      <c r="L118" s="443"/>
      <c r="M118" s="443"/>
      <c r="N118" s="443"/>
      <c r="O118" s="443"/>
      <c r="P118" s="443"/>
      <c r="Q118" s="443"/>
      <c r="R118" s="443"/>
      <c r="S118" s="205"/>
      <c r="T118" s="207"/>
      <c r="U118" s="460"/>
      <c r="V118" s="206"/>
      <c r="W118" s="208"/>
      <c r="X118" s="449"/>
      <c r="Y118" s="454"/>
      <c r="Z118" s="461"/>
      <c r="AA118" s="448"/>
      <c r="AB118" s="455"/>
      <c r="AC118" s="449"/>
      <c r="AD118" s="449"/>
      <c r="AE118" s="461"/>
      <c r="AF118" s="448"/>
      <c r="AG118" s="455"/>
      <c r="AH118" s="205"/>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8.75" x14ac:dyDescent="0.3">
      <c r="B119" s="439">
        <v>34</v>
      </c>
      <c r="D119" s="489">
        <f>'ONS Post Acute'!S39</f>
        <v>3.909968473454082E-2</v>
      </c>
      <c r="E119" s="450">
        <f t="shared" si="21"/>
        <v>2.3137926683695353E-3</v>
      </c>
      <c r="F119" s="462">
        <f t="shared" si="25"/>
        <v>58.312605398460931</v>
      </c>
      <c r="G119" s="451">
        <f t="shared" si="23"/>
        <v>8.5955023149846745</v>
      </c>
      <c r="H119" s="452">
        <f t="shared" si="22"/>
        <v>3.3452832744422782E-2</v>
      </c>
      <c r="I119" s="493">
        <f>'ONS Post Acute'!T39</f>
        <v>2.4128364211129055E-2</v>
      </c>
      <c r="J119" s="493">
        <f>'ONS Post Acute'!U39</f>
        <v>6.346672448192496E-2</v>
      </c>
      <c r="K119" s="463"/>
      <c r="L119" s="443"/>
      <c r="M119" s="443"/>
      <c r="N119" s="443"/>
      <c r="O119" s="443"/>
      <c r="P119" s="443"/>
      <c r="Q119" s="443"/>
      <c r="R119" s="443"/>
      <c r="S119" s="205"/>
      <c r="T119" s="207"/>
      <c r="U119" s="460"/>
      <c r="V119" s="206"/>
      <c r="W119" s="208"/>
      <c r="X119" s="449"/>
      <c r="Y119" s="454"/>
      <c r="Z119" s="461"/>
      <c r="AA119" s="448"/>
      <c r="AB119" s="455"/>
      <c r="AC119" s="449"/>
      <c r="AD119" s="449"/>
      <c r="AE119" s="461"/>
      <c r="AF119" s="448"/>
      <c r="AG119" s="455"/>
      <c r="AH119" s="205"/>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8.75" x14ac:dyDescent="0.3">
      <c r="B120" s="439">
        <v>35</v>
      </c>
      <c r="D120" s="489">
        <f>'ONS Post Acute'!S40</f>
        <v>3.6785892066171284E-2</v>
      </c>
      <c r="E120" s="450">
        <f t="shared" si="21"/>
        <v>2.1768699144254014E-3</v>
      </c>
      <c r="F120" s="462">
        <f t="shared" si="25"/>
        <v>54.861854330759961</v>
      </c>
      <c r="G120" s="451">
        <f t="shared" si="23"/>
        <v>8.3179011450713762</v>
      </c>
      <c r="H120" s="452">
        <f t="shared" si="22"/>
        <v>3.2372436838929708E-2</v>
      </c>
      <c r="I120" s="493">
        <f>'ONS Post Acute'!T40</f>
        <v>2.2429747397830203E-2</v>
      </c>
      <c r="J120" s="493">
        <f>'ONS Post Acute'!U40</f>
        <v>6.0431817415463066E-2</v>
      </c>
      <c r="K120" s="463"/>
      <c r="L120" s="443"/>
      <c r="M120" s="443"/>
      <c r="N120" s="443"/>
      <c r="O120" s="443"/>
      <c r="P120" s="443"/>
      <c r="Q120" s="443"/>
      <c r="R120" s="443"/>
      <c r="S120" s="205"/>
      <c r="T120" s="207"/>
      <c r="U120" s="460"/>
      <c r="V120" s="206"/>
      <c r="W120" s="208"/>
      <c r="X120" s="449"/>
      <c r="Y120" s="454"/>
      <c r="Z120" s="461"/>
      <c r="AA120" s="448"/>
      <c r="AB120" s="455"/>
      <c r="AC120" s="449"/>
      <c r="AD120" s="449"/>
      <c r="AE120" s="461"/>
      <c r="AF120" s="448"/>
      <c r="AG120" s="455"/>
      <c r="AH120" s="205"/>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8.75" x14ac:dyDescent="0.3">
      <c r="B121" s="439">
        <v>36</v>
      </c>
      <c r="D121" s="489">
        <f>'ONS Post Acute'!S41</f>
        <v>3.4609022151745883E-2</v>
      </c>
      <c r="E121" s="450">
        <f t="shared" si="21"/>
        <v>2.0480498054606458E-3</v>
      </c>
      <c r="F121" s="462">
        <f t="shared" si="25"/>
        <v>51.615307531585465</v>
      </c>
      <c r="G121" s="451">
        <f t="shared" si="23"/>
        <v>8.0430545563160969</v>
      </c>
      <c r="H121" s="452">
        <f t="shared" si="22"/>
        <v>3.1302761486975375E-2</v>
      </c>
      <c r="I121" s="493">
        <f>'ONS Post Acute'!T41</f>
        <v>2.0850711798291822E-2</v>
      </c>
      <c r="J121" s="493">
        <f>'ONS Post Acute'!U41</f>
        <v>5.7542036176389401E-2</v>
      </c>
      <c r="K121" s="463"/>
      <c r="L121" s="443"/>
      <c r="M121" s="443"/>
      <c r="N121" s="443"/>
      <c r="O121" s="443"/>
      <c r="P121" s="443"/>
      <c r="Q121" s="443"/>
      <c r="R121" s="443"/>
      <c r="S121" s="205"/>
      <c r="T121" s="207"/>
      <c r="U121" s="460"/>
      <c r="V121" s="206"/>
      <c r="W121" s="208"/>
      <c r="X121" s="449"/>
      <c r="Y121" s="454"/>
      <c r="Z121" s="461"/>
      <c r="AA121" s="448"/>
      <c r="AB121" s="455"/>
      <c r="AC121" s="449"/>
      <c r="AD121" s="449"/>
      <c r="AE121" s="461"/>
      <c r="AF121" s="448"/>
      <c r="AG121" s="455"/>
      <c r="AH121" s="205"/>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8.75" x14ac:dyDescent="0.3">
      <c r="B122" s="439">
        <v>37</v>
      </c>
      <c r="D122" s="489">
        <f>'ONS Post Acute'!S42</f>
        <v>3.2560972346285237E-2</v>
      </c>
      <c r="E122" s="450">
        <f t="shared" si="21"/>
        <v>1.9268528531960968E-3</v>
      </c>
      <c r="F122" s="462">
        <f t="shared" si="25"/>
        <v>48.560880853900947</v>
      </c>
      <c r="G122" s="451">
        <f t="shared" si="23"/>
        <v>7.7716086628108414</v>
      </c>
      <c r="H122" s="452">
        <f t="shared" si="22"/>
        <v>3.0246321299790352E-2</v>
      </c>
      <c r="I122" s="493">
        <f>'ONS Post Acute'!T42</f>
        <v>1.9382838994320667E-2</v>
      </c>
      <c r="J122" s="493">
        <f>'ONS Post Acute'!U42</f>
        <v>5.4790441011586692E-2</v>
      </c>
      <c r="K122" s="463"/>
      <c r="L122" s="443"/>
      <c r="M122" s="443"/>
      <c r="N122" s="443"/>
      <c r="O122" s="443"/>
      <c r="P122" s="443"/>
      <c r="Q122" s="443"/>
      <c r="R122" s="443"/>
      <c r="S122" s="205"/>
      <c r="T122" s="207"/>
      <c r="U122" s="460"/>
      <c r="V122" s="206"/>
      <c r="W122" s="208"/>
      <c r="X122" s="449"/>
      <c r="Y122" s="454"/>
      <c r="Z122" s="461"/>
      <c r="AA122" s="448"/>
      <c r="AB122" s="455"/>
      <c r="AC122" s="449"/>
      <c r="AD122" s="449"/>
      <c r="AE122" s="461"/>
      <c r="AF122" s="448"/>
      <c r="AG122" s="455"/>
      <c r="AH122" s="205"/>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8.75" x14ac:dyDescent="0.3">
      <c r="B123" s="439">
        <v>38</v>
      </c>
      <c r="D123" s="489">
        <f>'ONS Post Acute'!S43</f>
        <v>3.063411949308914E-2</v>
      </c>
      <c r="E123" s="450">
        <f t="shared" si="21"/>
        <v>1.8128279439156049E-3</v>
      </c>
      <c r="F123" s="462">
        <f t="shared" si="25"/>
        <v>45.687205251344018</v>
      </c>
      <c r="G123" s="451">
        <f t="shared" si="23"/>
        <v>7.5041234625332551</v>
      </c>
      <c r="H123" s="452">
        <f t="shared" si="22"/>
        <v>2.9205295733326937E-2</v>
      </c>
      <c r="I123" s="493">
        <f>'ONS Post Acute'!T43</f>
        <v>1.8018303217376786E-2</v>
      </c>
      <c r="J123" s="493">
        <f>'ONS Post Acute'!U43</f>
        <v>5.2170424019091909E-2</v>
      </c>
      <c r="K123" s="463"/>
      <c r="L123" s="443"/>
      <c r="M123" s="443"/>
      <c r="N123" s="443"/>
      <c r="O123" s="443"/>
      <c r="P123" s="443"/>
      <c r="Q123" s="443"/>
      <c r="R123" s="443"/>
      <c r="S123" s="205"/>
      <c r="T123" s="207"/>
      <c r="U123" s="460"/>
      <c r="V123" s="206"/>
      <c r="W123" s="208"/>
      <c r="X123" s="449"/>
      <c r="Y123" s="454"/>
      <c r="Z123" s="461"/>
      <c r="AA123" s="448"/>
      <c r="AB123" s="455"/>
      <c r="AC123" s="449"/>
      <c r="AD123" s="449"/>
      <c r="AE123" s="461"/>
      <c r="AF123" s="448"/>
      <c r="AG123" s="455"/>
      <c r="AH123" s="205"/>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8.75" x14ac:dyDescent="0.3">
      <c r="B124" s="439">
        <v>39</v>
      </c>
      <c r="D124" s="489">
        <f>'ONS Post Acute'!S44</f>
        <v>2.8821291549173535E-2</v>
      </c>
      <c r="E124" s="450">
        <f t="shared" si="21"/>
        <v>1.7055506593511537E-3</v>
      </c>
      <c r="F124" s="462">
        <f t="shared" si="25"/>
        <v>42.983584460880799</v>
      </c>
      <c r="G124" s="451">
        <f t="shared" si="23"/>
        <v>7.2410807668714581</v>
      </c>
      <c r="H124" s="452">
        <f t="shared" si="22"/>
        <v>2.8181559949174352E-2</v>
      </c>
      <c r="I124" s="493">
        <f>'ONS Post Acute'!T44</f>
        <v>1.6749829626529874E-2</v>
      </c>
      <c r="J124" s="493">
        <f>'ONS Post Acute'!U44</f>
        <v>4.9675693279348954E-2</v>
      </c>
      <c r="K124" s="463"/>
      <c r="L124" s="443"/>
      <c r="M124" s="443"/>
      <c r="N124" s="443"/>
      <c r="O124" s="443"/>
      <c r="P124" s="443"/>
      <c r="Q124" s="443"/>
      <c r="R124" s="443"/>
      <c r="S124" s="205"/>
      <c r="T124" s="207"/>
      <c r="U124" s="460"/>
      <c r="V124" s="206"/>
      <c r="W124" s="208"/>
      <c r="X124" s="449"/>
      <c r="Y124" s="454"/>
      <c r="Z124" s="461"/>
      <c r="AA124" s="448"/>
      <c r="AB124" s="455"/>
      <c r="AC124" s="449"/>
      <c r="AD124" s="449"/>
      <c r="AE124" s="461"/>
      <c r="AF124" s="448"/>
      <c r="AG124" s="455"/>
      <c r="AH124" s="205"/>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8.75" x14ac:dyDescent="0.3">
      <c r="B125" s="439">
        <v>40</v>
      </c>
      <c r="D125" s="489">
        <f>'ONS Post Acute'!S45</f>
        <v>2.7115740889822382E-2</v>
      </c>
      <c r="E125" s="450">
        <f t="shared" si="21"/>
        <v>1.6046216969328661E-3</v>
      </c>
      <c r="F125" s="462">
        <f t="shared" si="25"/>
        <v>40.439955189671728</v>
      </c>
      <c r="G125" s="451">
        <f t="shared" si="23"/>
        <v>6.9828914932319703</v>
      </c>
      <c r="H125" s="452">
        <f t="shared" si="22"/>
        <v>2.7176713196657223E-2</v>
      </c>
      <c r="I125" s="493">
        <f>'ONS Post Acute'!T45</f>
        <v>1.5570655523612783E-2</v>
      </c>
      <c r="J125" s="493">
        <f>'ONS Post Acute'!U45</f>
        <v>4.7300257745286907E-2</v>
      </c>
      <c r="K125" s="463"/>
      <c r="L125" s="443"/>
      <c r="M125" s="443"/>
      <c r="N125" s="443"/>
      <c r="O125" s="443"/>
      <c r="P125" s="443"/>
      <c r="Q125" s="443"/>
      <c r="R125" s="443"/>
      <c r="S125" s="205"/>
      <c r="T125" s="207"/>
      <c r="U125" s="460"/>
      <c r="V125" s="206"/>
      <c r="W125" s="208"/>
      <c r="X125" s="449"/>
      <c r="Y125" s="454"/>
      <c r="Z125" s="461"/>
      <c r="AA125" s="448"/>
      <c r="AB125" s="455"/>
      <c r="AC125" s="449"/>
      <c r="AD125" s="449"/>
      <c r="AE125" s="461"/>
      <c r="AF125" s="448"/>
      <c r="AG125" s="455"/>
      <c r="AH125" s="205"/>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8.75" x14ac:dyDescent="0.3">
      <c r="B126" s="439">
        <v>41</v>
      </c>
      <c r="D126" s="489">
        <f>'ONS Post Acute'!S46</f>
        <v>2.5511119192889516E-2</v>
      </c>
      <c r="E126" s="450">
        <f t="shared" si="21"/>
        <v>1.5096653835232586E-3</v>
      </c>
      <c r="F126" s="462">
        <f t="shared" si="25"/>
        <v>38.046849657943639</v>
      </c>
      <c r="G126" s="451">
        <f t="shared" si="23"/>
        <v>6.7299023683416452</v>
      </c>
      <c r="H126" s="452">
        <f t="shared" si="22"/>
        <v>2.619210490141427E-2</v>
      </c>
      <c r="I126" s="493">
        <f>'ONS Post Acute'!T46</f>
        <v>1.4474494298796138E-2</v>
      </c>
      <c r="J126" s="493">
        <f>'ONS Post Acute'!U46</f>
        <v>4.5038412854937752E-2</v>
      </c>
      <c r="K126" s="463"/>
      <c r="L126" s="443"/>
      <c r="M126" s="443"/>
      <c r="N126" s="443"/>
      <c r="O126" s="443"/>
      <c r="P126" s="443"/>
      <c r="Q126" s="443"/>
      <c r="R126" s="443"/>
      <c r="S126" s="205"/>
      <c r="T126" s="207"/>
      <c r="U126" s="460"/>
      <c r="V126" s="206"/>
      <c r="W126" s="208"/>
      <c r="X126" s="449"/>
      <c r="Y126" s="454"/>
      <c r="Z126" s="461"/>
      <c r="AA126" s="448"/>
      <c r="AB126" s="455"/>
      <c r="AC126" s="449"/>
      <c r="AD126" s="449"/>
      <c r="AE126" s="461"/>
      <c r="AF126" s="448"/>
      <c r="AG126" s="455"/>
      <c r="AH126" s="205"/>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329" customFormat="1" ht="18.75" x14ac:dyDescent="0.3">
      <c r="B127" s="439">
        <v>42</v>
      </c>
      <c r="D127" s="489">
        <f>'ONS Post Acute'!S47</f>
        <v>2.4001453809366257E-2</v>
      </c>
      <c r="E127" s="450">
        <f t="shared" si="21"/>
        <v>1.4203282771040431E-3</v>
      </c>
      <c r="F127" s="462">
        <f t="shared" si="25"/>
        <v>35.795360358457266</v>
      </c>
      <c r="G127" s="451">
        <f t="shared" si="23"/>
        <v>6.4824020864536935</v>
      </c>
      <c r="H127" s="452">
        <f t="shared" si="22"/>
        <v>2.5228858632518364E-2</v>
      </c>
      <c r="I127" s="493">
        <f>'ONS Post Acute'!T47</f>
        <v>1.3455501914364495E-2</v>
      </c>
      <c r="J127" s="493">
        <f>'ONS Post Acute'!U47</f>
        <v>4.2884726832042273E-2</v>
      </c>
      <c r="K127" s="463"/>
      <c r="L127" s="443"/>
      <c r="M127" s="443"/>
      <c r="N127" s="443"/>
      <c r="O127" s="443"/>
      <c r="P127" s="443"/>
      <c r="Q127" s="443"/>
      <c r="R127" s="443"/>
      <c r="S127" s="205"/>
      <c r="T127" s="207"/>
      <c r="U127" s="460"/>
      <c r="V127" s="206"/>
      <c r="W127" s="208"/>
      <c r="X127" s="449"/>
      <c r="Y127" s="454"/>
      <c r="Z127" s="461"/>
      <c r="AA127" s="448"/>
      <c r="AB127" s="455"/>
      <c r="AC127" s="449"/>
      <c r="AD127" s="449"/>
      <c r="AE127" s="461"/>
      <c r="AF127" s="448"/>
      <c r="AG127" s="455"/>
      <c r="AH127" s="205"/>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8.75" x14ac:dyDescent="0.3">
      <c r="B128" s="439">
        <v>43</v>
      </c>
      <c r="D128" s="489">
        <f>'ONS Post Acute'!S48</f>
        <v>2.2581125532262214E-2</v>
      </c>
      <c r="E128" s="450">
        <f t="shared" si="21"/>
        <v>1.3362778512105121E-3</v>
      </c>
      <c r="F128" s="462">
        <f t="shared" si="25"/>
        <v>33.677106901393721</v>
      </c>
      <c r="G128" s="451">
        <f t="shared" si="23"/>
        <v>6.2406269634967284</v>
      </c>
      <c r="H128" s="452">
        <f t="shared" si="22"/>
        <v>2.4287894107857415E-2</v>
      </c>
      <c r="I128" s="493">
        <f>'ONS Post Acute'!T48</f>
        <v>1.2508245748006878E-2</v>
      </c>
      <c r="J128" s="493">
        <f>'ONS Post Acute'!U48</f>
        <v>4.0834027641745797E-2</v>
      </c>
      <c r="K128" s="463"/>
      <c r="L128" s="443"/>
      <c r="M128" s="443"/>
      <c r="N128" s="443"/>
      <c r="O128" s="443"/>
      <c r="P128" s="443"/>
      <c r="Q128" s="443"/>
      <c r="R128" s="443"/>
      <c r="S128" s="205"/>
      <c r="T128" s="207"/>
      <c r="U128" s="460"/>
      <c r="V128" s="206"/>
      <c r="W128" s="208"/>
      <c r="X128" s="449"/>
      <c r="Y128" s="454"/>
      <c r="Z128" s="461"/>
      <c r="AA128" s="448"/>
      <c r="AB128" s="455"/>
      <c r="AC128" s="449"/>
      <c r="AD128" s="449"/>
      <c r="AE128" s="461"/>
      <c r="AF128" s="448"/>
      <c r="AG128" s="455"/>
      <c r="AH128" s="205"/>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8.75" x14ac:dyDescent="0.3">
      <c r="B129" s="439">
        <v>44</v>
      </c>
      <c r="D129" s="489">
        <f>'ONS Post Acute'!S49</f>
        <v>2.1244847681051702E-2</v>
      </c>
      <c r="E129" s="450">
        <f t="shared" si="21"/>
        <v>1.2572012572167925E-3</v>
      </c>
      <c r="F129" s="462">
        <f t="shared" si="25"/>
        <v>31.684204821252102</v>
      </c>
      <c r="G129" s="451">
        <f t="shared" si="23"/>
        <v>6.0047661252584508</v>
      </c>
      <c r="H129" s="452">
        <f t="shared" si="22"/>
        <v>2.3369947386024846E-2</v>
      </c>
      <c r="I129" s="493">
        <f>'ONS Post Acute'!T49</f>
        <v>1.1627675629513785E-2</v>
      </c>
      <c r="J129" s="493">
        <f>'ONS Post Acute'!U49</f>
        <v>3.8881390570057489E-2</v>
      </c>
      <c r="K129" s="463"/>
      <c r="L129" s="443"/>
      <c r="M129" s="443"/>
      <c r="N129" s="443"/>
      <c r="O129" s="443"/>
      <c r="P129" s="443"/>
      <c r="Q129" s="443"/>
      <c r="R129" s="443"/>
      <c r="S129" s="205"/>
      <c r="T129" s="207"/>
      <c r="U129" s="460"/>
      <c r="V129" s="206"/>
      <c r="W129" s="208"/>
      <c r="X129" s="449"/>
      <c r="Y129" s="454"/>
      <c r="Z129" s="461"/>
      <c r="AA129" s="448"/>
      <c r="AB129" s="455"/>
      <c r="AC129" s="449"/>
      <c r="AD129" s="449"/>
      <c r="AE129" s="461"/>
      <c r="AF129" s="448"/>
      <c r="AG129" s="455"/>
      <c r="AH129" s="205"/>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8.75" x14ac:dyDescent="0.3">
      <c r="B130" s="439">
        <v>45</v>
      </c>
      <c r="D130" s="489">
        <f>'ONS Post Acute'!S50</f>
        <v>1.9987646423834909E-2</v>
      </c>
      <c r="E130" s="450">
        <f t="shared" si="21"/>
        <v>1.1828041598651758E-3</v>
      </c>
      <c r="F130" s="462">
        <f t="shared" si="25"/>
        <v>29.809236229657085</v>
      </c>
      <c r="G130" s="451">
        <f t="shared" si="23"/>
        <v>5.7749662649531821</v>
      </c>
      <c r="H130" s="452">
        <f t="shared" si="22"/>
        <v>2.2475589382295127E-2</v>
      </c>
      <c r="I130" s="493">
        <f>'ONS Post Acute'!T50</f>
        <v>1.0809096916466698E-2</v>
      </c>
      <c r="J130" s="493">
        <f>'ONS Post Acute'!U50</f>
        <v>3.7022126397246134E-2</v>
      </c>
      <c r="K130" s="463"/>
      <c r="L130" s="443"/>
      <c r="M130" s="443"/>
      <c r="N130" s="443"/>
      <c r="O130" s="443"/>
      <c r="P130" s="443"/>
      <c r="Q130" s="443"/>
      <c r="R130" s="443"/>
      <c r="S130" s="205"/>
      <c r="T130" s="207"/>
      <c r="U130" s="460"/>
      <c r="V130" s="206"/>
      <c r="W130" s="208"/>
      <c r="X130" s="449"/>
      <c r="Y130" s="454"/>
      <c r="Z130" s="461"/>
      <c r="AA130" s="448"/>
      <c r="AB130" s="455"/>
      <c r="AC130" s="449"/>
      <c r="AD130" s="449"/>
      <c r="AE130" s="461"/>
      <c r="AF130" s="448"/>
      <c r="AG130" s="455"/>
      <c r="AH130" s="205"/>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8.75" x14ac:dyDescent="0.3">
      <c r="B131" s="439">
        <v>46</v>
      </c>
      <c r="D131" s="489">
        <f>'ONS Post Acute'!S51</f>
        <v>1.8804842263969734E-2</v>
      </c>
      <c r="E131" s="450">
        <f t="shared" si="21"/>
        <v>1.1128096417048934E-3</v>
      </c>
      <c r="F131" s="462">
        <f t="shared" si="25"/>
        <v>28.045222204834317</v>
      </c>
      <c r="G131" s="451">
        <f t="shared" si="23"/>
        <v>5.551336002968454</v>
      </c>
      <c r="H131" s="452">
        <f t="shared" si="22"/>
        <v>2.160524283632018E-2</v>
      </c>
      <c r="I131" s="493">
        <f>'ONS Post Acute'!T51</f>
        <v>1.004814546537668E-2</v>
      </c>
      <c r="J131" s="493">
        <f>'ONS Post Acute'!U51</f>
        <v>3.5251770136770666E-2</v>
      </c>
      <c r="K131" s="463"/>
      <c r="L131" s="443"/>
      <c r="M131" s="443"/>
      <c r="N131" s="443"/>
      <c r="O131" s="443"/>
      <c r="P131" s="443"/>
      <c r="Q131" s="443"/>
      <c r="R131" s="443"/>
      <c r="S131" s="205"/>
      <c r="T131" s="207"/>
      <c r="U131" s="460"/>
      <c r="V131" s="206"/>
      <c r="W131" s="208"/>
      <c r="X131" s="449"/>
      <c r="Y131" s="454"/>
      <c r="Z131" s="461"/>
      <c r="AA131" s="448"/>
      <c r="AB131" s="455"/>
      <c r="AC131" s="449"/>
      <c r="AD131" s="449"/>
      <c r="AE131" s="461"/>
      <c r="AF131" s="448"/>
      <c r="AG131" s="455"/>
      <c r="AH131" s="205"/>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8.75" x14ac:dyDescent="0.3">
      <c r="B132" s="439">
        <v>47</v>
      </c>
      <c r="D132" s="489">
        <f>'ONS Post Acute'!S52</f>
        <v>1.769203262226484E-2</v>
      </c>
      <c r="E132" s="450">
        <f t="shared" si="21"/>
        <v>1.0469571723627814E-3</v>
      </c>
      <c r="F132" s="462">
        <f t="shared" si="25"/>
        <v>26.385596814990386</v>
      </c>
      <c r="G132" s="451">
        <f t="shared" si="23"/>
        <v>5.3339498792149795</v>
      </c>
      <c r="H132" s="452">
        <f t="shared" si="22"/>
        <v>2.0759197849954968E-2</v>
      </c>
      <c r="I132" s="493">
        <f>'ONS Post Acute'!T52</f>
        <v>9.3407643648340689E-3</v>
      </c>
      <c r="J132" s="493">
        <f>'ONS Post Acute'!U52</f>
        <v>3.3566070312702312E-2</v>
      </c>
      <c r="K132" s="463"/>
      <c r="L132" s="443"/>
      <c r="M132" s="443"/>
      <c r="N132" s="443"/>
      <c r="O132" s="443"/>
      <c r="P132" s="443"/>
      <c r="Q132" s="443"/>
      <c r="R132" s="443"/>
      <c r="S132" s="205"/>
      <c r="T132" s="207"/>
      <c r="U132" s="460"/>
      <c r="V132" s="206"/>
      <c r="W132" s="208"/>
      <c r="X132" s="449"/>
      <c r="Y132" s="454"/>
      <c r="Z132" s="461"/>
      <c r="AA132" s="448"/>
      <c r="AB132" s="455"/>
      <c r="AC132" s="449"/>
      <c r="AD132" s="449"/>
      <c r="AE132" s="461"/>
      <c r="AF132" s="448"/>
      <c r="AG132" s="455"/>
      <c r="AH132" s="205"/>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8.75" x14ac:dyDescent="0.3">
      <c r="B133" s="439">
        <v>48</v>
      </c>
      <c r="D133" s="489">
        <f>'ONS Post Acute'!S53</f>
        <v>1.6645075449902059E-2</v>
      </c>
      <c r="E133" s="450">
        <f t="shared" si="21"/>
        <v>9.8500163880907779E-4</v>
      </c>
      <c r="F133" s="462">
        <f t="shared" si="25"/>
        <v>24.824182678902705</v>
      </c>
      <c r="G133" s="451">
        <f t="shared" si="23"/>
        <v>5.122852006294325</v>
      </c>
      <c r="H133" s="452">
        <f t="shared" si="22"/>
        <v>1.9937626105019587E-2</v>
      </c>
      <c r="I133" s="493">
        <f>'ONS Post Acute'!T53</f>
        <v>8.6831823066250962E-3</v>
      </c>
      <c r="J133" s="493">
        <f>'ONS Post Acute'!U53</f>
        <v>3.1960978749888319E-2</v>
      </c>
      <c r="K133" s="463"/>
      <c r="L133" s="443"/>
      <c r="M133" s="443"/>
      <c r="N133" s="443"/>
      <c r="O133" s="443"/>
      <c r="P133" s="443"/>
      <c r="Q133" s="443"/>
      <c r="R133" s="443"/>
      <c r="S133" s="205"/>
      <c r="T133" s="207"/>
      <c r="U133" s="460"/>
      <c r="V133" s="206"/>
      <c r="W133" s="208"/>
      <c r="X133" s="449"/>
      <c r="Y133" s="454"/>
      <c r="Z133" s="461"/>
      <c r="AA133" s="448"/>
      <c r="AB133" s="455"/>
      <c r="AC133" s="449"/>
      <c r="AD133" s="449"/>
      <c r="AE133" s="461"/>
      <c r="AF133" s="448"/>
      <c r="AG133" s="455"/>
      <c r="AH133" s="205"/>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8.75" x14ac:dyDescent="0.3">
      <c r="B134" s="439">
        <v>49</v>
      </c>
      <c r="D134" s="489">
        <f>'ONS Post Acute'!S54</f>
        <v>1.5660073811092981E-2</v>
      </c>
      <c r="E134" s="450">
        <f t="shared" si="21"/>
        <v>9.2671243300903802E-4</v>
      </c>
      <c r="F134" s="462">
        <f t="shared" si="25"/>
        <v>23.35516797275681</v>
      </c>
      <c r="G134" s="451">
        <f t="shared" si="23"/>
        <v>4.9180594096478281</v>
      </c>
      <c r="H134" s="452">
        <f t="shared" si="22"/>
        <v>1.9140593862823799E-2</v>
      </c>
      <c r="I134" s="493">
        <f>'ONS Post Acute'!T54</f>
        <v>8.0718934795039627E-3</v>
      </c>
      <c r="J134" s="493">
        <f>'ONS Post Acute'!U54</f>
        <v>3.0432640852338572E-2</v>
      </c>
      <c r="K134" s="463"/>
      <c r="L134" s="443"/>
      <c r="M134" s="443"/>
      <c r="N134" s="443"/>
      <c r="O134" s="443"/>
      <c r="P134" s="443"/>
      <c r="Q134" s="443"/>
      <c r="R134" s="443"/>
      <c r="S134" s="205"/>
      <c r="T134" s="207"/>
      <c r="U134" s="460"/>
      <c r="V134" s="206"/>
      <c r="W134" s="208"/>
      <c r="X134" s="449"/>
      <c r="Y134" s="454"/>
      <c r="Z134" s="461"/>
      <c r="AA134" s="448"/>
      <c r="AB134" s="455"/>
      <c r="AC134" s="449"/>
      <c r="AD134" s="449"/>
      <c r="AE134" s="461"/>
      <c r="AF134" s="448"/>
      <c r="AG134" s="455"/>
      <c r="AH134" s="205"/>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8.75" x14ac:dyDescent="0.3">
      <c r="B135" s="439">
        <v>50</v>
      </c>
      <c r="D135" s="489">
        <f>'ONS Post Acute'!S55</f>
        <v>1.4733361378083943E-2</v>
      </c>
      <c r="E135" s="450">
        <f t="shared" si="21"/>
        <v>8.7187259356427335E-4</v>
      </c>
      <c r="F135" s="462">
        <f t="shared" si="25"/>
        <v>21.973084797642009</v>
      </c>
      <c r="G135" s="451">
        <f t="shared" si="23"/>
        <v>4.7195650789396844</v>
      </c>
      <c r="H135" s="452">
        <f t="shared" si="22"/>
        <v>1.8368073839843908E-2</v>
      </c>
      <c r="I135" s="493">
        <f>'ONS Post Acute'!T55</f>
        <v>7.5036388784266691E-3</v>
      </c>
      <c r="J135" s="493">
        <f>'ONS Post Acute'!U55</f>
        <v>2.8977386346488609E-2</v>
      </c>
      <c r="K135" s="463"/>
      <c r="L135" s="443"/>
      <c r="M135" s="443"/>
      <c r="N135" s="443"/>
      <c r="O135" s="443"/>
      <c r="P135" s="443"/>
      <c r="Q135" s="443"/>
      <c r="R135" s="443"/>
      <c r="S135" s="205"/>
      <c r="T135" s="207"/>
      <c r="U135" s="460"/>
      <c r="V135" s="206"/>
      <c r="W135" s="208"/>
      <c r="X135" s="449"/>
      <c r="Y135" s="454"/>
      <c r="Z135" s="461"/>
      <c r="AA135" s="448"/>
      <c r="AB135" s="455"/>
      <c r="AC135" s="449"/>
      <c r="AD135" s="449"/>
      <c r="AE135" s="461"/>
      <c r="AF135" s="448"/>
      <c r="AG135" s="455"/>
      <c r="AH135" s="205"/>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8.75" x14ac:dyDescent="0.3">
      <c r="B136" s="439">
        <v>51</v>
      </c>
      <c r="D136" s="489">
        <f>'ONS Post Acute'!S56</f>
        <v>1.386148878451967E-2</v>
      </c>
      <c r="E136" s="450">
        <f t="shared" si="21"/>
        <v>8.2027799814904725E-4</v>
      </c>
      <c r="F136" s="462">
        <f t="shared" si="25"/>
        <v>20.672788827190427</v>
      </c>
      <c r="G136" s="451">
        <f t="shared" si="23"/>
        <v>4.5273407531547036</v>
      </c>
      <c r="H136" s="452">
        <f t="shared" si="22"/>
        <v>1.7619956047043819E-2</v>
      </c>
      <c r="I136" s="493">
        <f>'ONS Post Acute'!T56</f>
        <v>6.9753889295992395E-3</v>
      </c>
      <c r="J136" s="493">
        <f>'ONS Post Acute'!U56</f>
        <v>2.759172046710956E-2</v>
      </c>
      <c r="K136" s="463"/>
      <c r="L136" s="443"/>
      <c r="M136" s="443"/>
      <c r="N136" s="443"/>
      <c r="O136" s="443"/>
      <c r="P136" s="443"/>
      <c r="Q136" s="443"/>
      <c r="R136" s="443"/>
      <c r="S136" s="205"/>
      <c r="T136" s="207"/>
      <c r="U136" s="460"/>
      <c r="V136" s="206"/>
      <c r="W136" s="208"/>
      <c r="X136" s="449"/>
      <c r="Y136" s="454"/>
      <c r="Z136" s="461"/>
      <c r="AA136" s="448"/>
      <c r="AB136" s="455"/>
      <c r="AC136" s="449"/>
      <c r="AD136" s="449"/>
      <c r="AE136" s="461"/>
      <c r="AF136" s="448"/>
      <c r="AG136" s="455"/>
      <c r="AH136" s="205"/>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24" customFormat="1" ht="16.5" customHeight="1" x14ac:dyDescent="0.3">
      <c r="B137" s="439">
        <v>52</v>
      </c>
      <c r="D137" s="489">
        <f>'ONS Post Acute'!S57</f>
        <v>1.3041210786370622E-2</v>
      </c>
      <c r="E137" s="450">
        <f t="shared" si="21"/>
        <v>7.7173660373557572E-4</v>
      </c>
      <c r="F137" s="462">
        <f t="shared" si="25"/>
        <v>19.44944015960283</v>
      </c>
      <c r="G137" s="451">
        <f t="shared" ref="G137:G188" si="26">((F137*B138)/52*$D$32)</f>
        <v>4.3413394602405777</v>
      </c>
      <c r="H137" s="452">
        <f t="shared" ref="H137:H189" si="27">(G137/$D$21)*100000</f>
        <v>1.6896057673907991E-2</v>
      </c>
      <c r="I137" s="493">
        <f>'ONS Post Acute'!T57</f>
        <v>6.4843273387081794E-3</v>
      </c>
      <c r="J137" s="493">
        <f>'ONS Post Acute'!U57</f>
        <v>2.6272315564697737E-2</v>
      </c>
      <c r="K137" s="463"/>
      <c r="L137" s="443"/>
      <c r="M137" s="443"/>
      <c r="N137" s="443"/>
      <c r="O137" s="443"/>
      <c r="P137" s="443"/>
      <c r="Q137" s="443"/>
      <c r="R137" s="443"/>
      <c r="S137" s="205"/>
      <c r="T137" s="207"/>
      <c r="U137" s="460"/>
      <c r="V137" s="206"/>
      <c r="W137" s="208"/>
      <c r="X137" s="449"/>
      <c r="Y137" s="454"/>
      <c r="Z137" s="461"/>
      <c r="AA137" s="448"/>
      <c r="AB137" s="455"/>
      <c r="AC137" s="449"/>
      <c r="AD137" s="449"/>
      <c r="AE137" s="461"/>
      <c r="AF137" s="448"/>
      <c r="AG137" s="455"/>
      <c r="AH137" s="205"/>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8.75" x14ac:dyDescent="0.3">
      <c r="B138" s="439">
        <v>53</v>
      </c>
      <c r="D138" s="489">
        <f>'ONS Post Acute'!S58</f>
        <v>1.2269474182635047E-2</v>
      </c>
      <c r="E138" s="450">
        <f t="shared" si="21"/>
        <v>7.2606773178023401E-4</v>
      </c>
      <c r="F138" s="462">
        <f t="shared" si="25"/>
        <v>18.298485302787043</v>
      </c>
      <c r="G138" s="451">
        <f t="shared" si="26"/>
        <v>4.1614978305915304</v>
      </c>
      <c r="H138" s="452">
        <f t="shared" si="27"/>
        <v>1.6196132092287725E-2</v>
      </c>
      <c r="I138" s="493">
        <f>'ONS Post Acute'!T58</f>
        <v>6.0278360762220633E-3</v>
      </c>
      <c r="J138" s="493">
        <f>'ONS Post Acute'!U58</f>
        <v>2.5016003114189507E-2</v>
      </c>
      <c r="K138" s="463"/>
      <c r="L138" s="443"/>
      <c r="M138" s="443"/>
      <c r="N138" s="443"/>
      <c r="O138" s="443"/>
      <c r="P138" s="443"/>
      <c r="Q138" s="443"/>
      <c r="R138" s="443"/>
      <c r="S138" s="205"/>
      <c r="T138" s="207"/>
      <c r="U138" s="460"/>
      <c r="V138" s="206"/>
      <c r="W138" s="208"/>
      <c r="X138" s="449"/>
      <c r="Y138" s="454"/>
      <c r="Z138" s="461"/>
      <c r="AA138" s="448"/>
      <c r="AB138" s="455"/>
      <c r="AC138" s="449"/>
      <c r="AD138" s="449"/>
      <c r="AE138" s="461"/>
      <c r="AF138" s="448"/>
      <c r="AG138" s="455"/>
      <c r="AH138" s="205"/>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8.75" x14ac:dyDescent="0.3">
      <c r="B139" s="439">
        <v>54</v>
      </c>
      <c r="D139" s="489">
        <f>'ONS Post Acute'!S59</f>
        <v>1.1543406450854813E-2</v>
      </c>
      <c r="E139" s="450">
        <f t="shared" si="21"/>
        <v>6.8310139571029632E-4</v>
      </c>
      <c r="F139" s="462">
        <f t="shared" si="25"/>
        <v>17.215640225561746</v>
      </c>
      <c r="G139" s="451">
        <f t="shared" si="26"/>
        <v>3.9877382022479084</v>
      </c>
      <c r="H139" s="452">
        <f t="shared" si="27"/>
        <v>1.5519877049626773E-2</v>
      </c>
      <c r="I139" s="493">
        <f>'ONS Post Acute'!T59</f>
        <v>5.6034814197154477E-3</v>
      </c>
      <c r="J139" s="493">
        <f>'ONS Post Acute'!U59</f>
        <v>2.381976610581028E-2</v>
      </c>
      <c r="K139" s="463"/>
      <c r="L139" s="443"/>
      <c r="M139" s="443"/>
      <c r="N139" s="443"/>
      <c r="O139" s="443"/>
      <c r="P139" s="443"/>
      <c r="Q139" s="443"/>
      <c r="R139" s="443"/>
      <c r="S139" s="205"/>
      <c r="T139" s="207"/>
      <c r="U139" s="460"/>
      <c r="V139" s="206"/>
      <c r="W139" s="208"/>
      <c r="X139" s="449"/>
      <c r="Y139" s="454"/>
      <c r="Z139" s="461"/>
      <c r="AA139" s="448"/>
      <c r="AB139" s="455"/>
      <c r="AC139" s="449"/>
      <c r="AD139" s="449"/>
      <c r="AE139" s="461"/>
      <c r="AF139" s="448"/>
      <c r="AG139" s="455"/>
      <c r="AH139" s="205"/>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8.75" x14ac:dyDescent="0.3">
      <c r="B140" s="439">
        <v>55</v>
      </c>
      <c r="D140" s="489">
        <f>'ONS Post Acute'!S60</f>
        <v>1.0860305055144516E-2</v>
      </c>
      <c r="E140" s="450">
        <f t="shared" si="21"/>
        <v>6.4267766820767444E-4</v>
      </c>
      <c r="F140" s="462">
        <f t="shared" si="25"/>
        <v>16.196874411831182</v>
      </c>
      <c r="G140" s="451">
        <f t="shared" si="26"/>
        <v>3.81997053435957</v>
      </c>
      <c r="H140" s="452">
        <f t="shared" si="27"/>
        <v>1.486694211596892E-2</v>
      </c>
      <c r="I140" s="493">
        <f>'ONS Post Acute'!T60</f>
        <v>5.2090009788015876E-3</v>
      </c>
      <c r="J140" s="493">
        <f>'ONS Post Acute'!U60</f>
        <v>2.2680731799784581E-2</v>
      </c>
      <c r="K140" s="463"/>
      <c r="L140" s="443"/>
      <c r="M140" s="443"/>
      <c r="N140" s="443"/>
      <c r="O140" s="443"/>
      <c r="P140" s="443"/>
      <c r="Q140" s="443"/>
      <c r="R140" s="443"/>
      <c r="S140" s="205"/>
      <c r="T140" s="207"/>
      <c r="U140" s="460"/>
      <c r="V140" s="206"/>
      <c r="W140" s="208"/>
      <c r="X140" s="449"/>
      <c r="Y140" s="454"/>
      <c r="Z140" s="461"/>
      <c r="AA140" s="448"/>
      <c r="AB140" s="455"/>
      <c r="AC140" s="449"/>
      <c r="AD140" s="449"/>
      <c r="AE140" s="461"/>
      <c r="AF140" s="448"/>
      <c r="AG140" s="455"/>
      <c r="AH140" s="205"/>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8.75" x14ac:dyDescent="0.3">
      <c r="B141" s="439">
        <v>56</v>
      </c>
      <c r="D141" s="489">
        <f>'ONS Post Acute'!S61</f>
        <v>1.0217627386936842E-2</v>
      </c>
      <c r="E141" s="450">
        <f t="shared" si="21"/>
        <v>6.0464608593483772E-4</v>
      </c>
      <c r="F141" s="462">
        <f t="shared" si="25"/>
        <v>15.238395858384216</v>
      </c>
      <c r="G141" s="451">
        <f t="shared" si="26"/>
        <v>3.6580941442348114</v>
      </c>
      <c r="H141" s="452">
        <f t="shared" si="27"/>
        <v>1.4236935444378124E-2</v>
      </c>
      <c r="I141" s="493">
        <f>'ONS Post Acute'!T61</f>
        <v>4.8422916334991207E-3</v>
      </c>
      <c r="J141" s="493">
        <f>'ONS Post Acute'!U61</f>
        <v>2.1596164827507688E-2</v>
      </c>
      <c r="K141" s="463"/>
      <c r="L141" s="443"/>
      <c r="M141" s="443"/>
      <c r="N141" s="443"/>
      <c r="O141" s="443"/>
      <c r="P141" s="443"/>
      <c r="Q141" s="443"/>
      <c r="R141" s="443"/>
      <c r="S141" s="205"/>
      <c r="T141" s="207"/>
      <c r="U141" s="460"/>
      <c r="V141" s="206"/>
      <c r="W141" s="208"/>
      <c r="X141" s="449"/>
      <c r="Y141" s="454"/>
      <c r="Z141" s="461"/>
      <c r="AA141" s="448"/>
      <c r="AB141" s="455"/>
      <c r="AC141" s="449"/>
      <c r="AD141" s="449"/>
      <c r="AE141" s="461"/>
      <c r="AF141" s="448"/>
      <c r="AG141" s="455"/>
      <c r="AH141" s="205"/>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8.75" x14ac:dyDescent="0.3">
      <c r="B142" s="439">
        <v>57</v>
      </c>
      <c r="D142" s="489">
        <f>'ONS Post Acute'!S62</f>
        <v>9.6129813010020042E-3</v>
      </c>
      <c r="E142" s="450">
        <f t="shared" si="21"/>
        <v>5.6886508948709828E-4</v>
      </c>
      <c r="F142" s="462">
        <f t="shared" si="25"/>
        <v>14.336636960474383</v>
      </c>
      <c r="G142" s="451">
        <f t="shared" si="26"/>
        <v>3.5019992821528003</v>
      </c>
      <c r="H142" s="452">
        <f t="shared" si="27"/>
        <v>1.3629429899950548E-2</v>
      </c>
      <c r="I142" s="493">
        <f>'ONS Post Acute'!T62</f>
        <v>4.5013983217277367E-3</v>
      </c>
      <c r="J142" s="493">
        <f>'ONS Post Acute'!U62</f>
        <v>2.0563460622611388E-2</v>
      </c>
      <c r="K142" s="463"/>
      <c r="L142" s="443"/>
      <c r="M142" s="443"/>
      <c r="N142" s="443"/>
      <c r="O142" s="443"/>
      <c r="P142" s="443"/>
      <c r="Q142" s="443"/>
      <c r="R142" s="443"/>
      <c r="S142" s="205"/>
      <c r="T142" s="207"/>
      <c r="U142" s="460"/>
      <c r="V142" s="206"/>
      <c r="W142" s="208"/>
      <c r="X142" s="449"/>
      <c r="Y142" s="454"/>
      <c r="Z142" s="461"/>
      <c r="AA142" s="448"/>
      <c r="AB142" s="455"/>
      <c r="AC142" s="449"/>
      <c r="AD142" s="449"/>
      <c r="AE142" s="461"/>
      <c r="AF142" s="448"/>
      <c r="AG142" s="455"/>
      <c r="AH142" s="205"/>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8.75" x14ac:dyDescent="0.3">
      <c r="B143" s="439">
        <v>58</v>
      </c>
      <c r="D143" s="489">
        <f>'ONS Post Acute'!S63</f>
        <v>9.0441162115149059E-3</v>
      </c>
      <c r="E143" s="450">
        <f t="shared" si="21"/>
        <v>5.3520149648672057E-4</v>
      </c>
      <c r="F143" s="462">
        <f t="shared" ref="F143:F173" si="28">E143*($D$20-Diab_Inc-Park_Inc-Dem_Inc-Anx_Inc-Isc_Inc-PICS)</f>
        <v>13.48824123264597</v>
      </c>
      <c r="G143" s="451">
        <f t="shared" si="26"/>
        <v>3.3515685570580498</v>
      </c>
      <c r="H143" s="452">
        <f t="shared" si="27"/>
        <v>1.3043968608474423E-2</v>
      </c>
      <c r="I143" s="493">
        <f>'ONS Post Acute'!T63</f>
        <v>4.1845036161548121E-3</v>
      </c>
      <c r="J143" s="493">
        <f>'ONS Post Acute'!U63</f>
        <v>1.9580139166148834E-2</v>
      </c>
      <c r="K143" s="463"/>
      <c r="L143" s="443"/>
      <c r="M143" s="443"/>
      <c r="N143" s="443"/>
      <c r="O143" s="443"/>
      <c r="P143" s="443"/>
      <c r="Q143" s="443"/>
      <c r="R143" s="443"/>
      <c r="S143" s="205"/>
      <c r="T143" s="207"/>
      <c r="U143" s="460"/>
      <c r="V143" s="206"/>
      <c r="W143" s="208"/>
      <c r="X143" s="449"/>
      <c r="Y143" s="454"/>
      <c r="Z143" s="461"/>
      <c r="AA143" s="448"/>
      <c r="AB143" s="455"/>
      <c r="AC143" s="449"/>
      <c r="AD143" s="449"/>
      <c r="AE143" s="461"/>
      <c r="AF143" s="448"/>
      <c r="AG143" s="455"/>
      <c r="AH143" s="205"/>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8.75" x14ac:dyDescent="0.3">
      <c r="B144" s="439">
        <v>59</v>
      </c>
      <c r="D144" s="489">
        <f>'ONS Post Acute'!S64</f>
        <v>8.5089147150281853E-3</v>
      </c>
      <c r="E144" s="450">
        <f t="shared" si="21"/>
        <v>5.035300058576081E-4</v>
      </c>
      <c r="F144" s="462">
        <f t="shared" si="28"/>
        <v>12.690050815378415</v>
      </c>
      <c r="G144" s="451">
        <f t="shared" si="26"/>
        <v>3.2066782252706227</v>
      </c>
      <c r="H144" s="452">
        <f t="shared" si="27"/>
        <v>1.2480069971960897E-2</v>
      </c>
      <c r="I144" s="493">
        <f>'ONS Post Acute'!T64</f>
        <v>3.8899180348234467E-3</v>
      </c>
      <c r="J144" s="493">
        <f>'ONS Post Acute'!U64</f>
        <v>1.8643839030877539E-2</v>
      </c>
      <c r="K144" s="463"/>
      <c r="L144" s="443"/>
      <c r="M144" s="443"/>
      <c r="N144" s="443"/>
      <c r="O144" s="443"/>
      <c r="P144" s="443"/>
      <c r="Q144" s="443"/>
      <c r="R144" s="443"/>
      <c r="S144" s="205"/>
      <c r="T144" s="207"/>
      <c r="U144" s="460"/>
      <c r="V144" s="206"/>
      <c r="W144" s="208"/>
      <c r="X144" s="449"/>
      <c r="Y144" s="454"/>
      <c r="Z144" s="461"/>
      <c r="AA144" s="448"/>
      <c r="AB144" s="455"/>
      <c r="AC144" s="449"/>
      <c r="AD144" s="449"/>
      <c r="AE144" s="461"/>
      <c r="AF144" s="448"/>
      <c r="AG144" s="455"/>
      <c r="AH144" s="205"/>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8.75" x14ac:dyDescent="0.3">
      <c r="B145" s="439">
        <v>60</v>
      </c>
      <c r="D145" s="489">
        <f>'ONS Post Acute'!S65</f>
        <v>8.0053847091705772E-3</v>
      </c>
      <c r="E145" s="450">
        <f t="shared" si="21"/>
        <v>4.7373273143538463E-4</v>
      </c>
      <c r="F145" s="462">
        <f t="shared" si="28"/>
        <v>11.939094721046429</v>
      </c>
      <c r="G145" s="451">
        <f t="shared" si="26"/>
        <v>3.0671993534319082</v>
      </c>
      <c r="H145" s="452">
        <f t="shared" si="27"/>
        <v>1.1937232194712316E-2</v>
      </c>
      <c r="I145" s="493">
        <f>'ONS Post Acute'!T65</f>
        <v>3.6160710339041753E-3</v>
      </c>
      <c r="J145" s="493">
        <f>'ONS Post Acute'!U65</f>
        <v>1.7752311710338052E-2</v>
      </c>
      <c r="K145" s="463"/>
      <c r="L145" s="443"/>
      <c r="M145" s="443"/>
      <c r="N145" s="443"/>
      <c r="O145" s="443"/>
      <c r="P145" s="443"/>
      <c r="Q145" s="443"/>
      <c r="R145" s="443"/>
      <c r="S145" s="205"/>
      <c r="T145" s="207"/>
      <c r="U145" s="460"/>
      <c r="V145" s="206"/>
      <c r="W145" s="208"/>
      <c r="X145" s="449"/>
      <c r="Y145" s="454"/>
      <c r="Z145" s="461"/>
      <c r="AA145" s="448"/>
      <c r="AB145" s="455"/>
      <c r="AC145" s="449"/>
      <c r="AD145" s="449"/>
      <c r="AE145" s="461"/>
      <c r="AF145" s="448"/>
      <c r="AG145" s="455"/>
      <c r="AH145" s="205"/>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8.75" x14ac:dyDescent="0.3">
      <c r="B146" s="439">
        <v>61</v>
      </c>
      <c r="D146" s="489">
        <f>'ONS Post Acute'!S66</f>
        <v>7.5316519777351926E-3</v>
      </c>
      <c r="E146" s="450">
        <f t="shared" si="21"/>
        <v>4.4569876317697692E-4</v>
      </c>
      <c r="F146" s="462">
        <f t="shared" si="28"/>
        <v>11.232577775447558</v>
      </c>
      <c r="G146" s="451">
        <f t="shared" si="26"/>
        <v>2.9329988660582105</v>
      </c>
      <c r="H146" s="452">
        <f t="shared" si="27"/>
        <v>1.1414937360295729E-2</v>
      </c>
      <c r="I146" s="493">
        <f>'ONS Post Acute'!T66</f>
        <v>3.3615026345495489E-3</v>
      </c>
      <c r="J146" s="493">
        <f>'ONS Post Acute'!U66</f>
        <v>1.6903416219109679E-2</v>
      </c>
      <c r="K146" s="463"/>
      <c r="L146" s="443"/>
      <c r="M146" s="443"/>
      <c r="N146" s="443"/>
      <c r="O146" s="443"/>
      <c r="P146" s="443"/>
      <c r="Q146" s="443"/>
      <c r="R146" s="443"/>
      <c r="S146" s="205"/>
      <c r="T146" s="207"/>
      <c r="U146" s="460"/>
      <c r="V146" s="206"/>
      <c r="W146" s="208"/>
      <c r="X146" s="449"/>
      <c r="Y146" s="454"/>
      <c r="Z146" s="461"/>
      <c r="AA146" s="448"/>
      <c r="AB146" s="455"/>
      <c r="AC146" s="449"/>
      <c r="AD146" s="449"/>
      <c r="AE146" s="461"/>
      <c r="AF146" s="448"/>
      <c r="AG146" s="455"/>
      <c r="AH146" s="205"/>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8.75" x14ac:dyDescent="0.3">
      <c r="B147" s="439">
        <v>62</v>
      </c>
      <c r="D147" s="489">
        <f>'ONS Post Acute'!S67</f>
        <v>7.0859532145582157E-3</v>
      </c>
      <c r="E147" s="450">
        <f t="shared" si="21"/>
        <v>4.1932375433632527E-4</v>
      </c>
      <c r="F147" s="462">
        <f t="shared" si="28"/>
        <v>10.567870213732609</v>
      </c>
      <c r="G147" s="451">
        <f t="shared" si="26"/>
        <v>2.803940487285939</v>
      </c>
      <c r="H147" s="452">
        <f t="shared" si="27"/>
        <v>1.091265509672067E-2</v>
      </c>
      <c r="I147" s="493">
        <f>'ONS Post Acute'!T67</f>
        <v>3.1248556392111486E-3</v>
      </c>
      <c r="J147" s="493">
        <f>'ONS Post Acute'!U67</f>
        <v>1.6095113951275882E-2</v>
      </c>
      <c r="K147" s="463"/>
      <c r="L147" s="443"/>
      <c r="M147" s="443"/>
      <c r="N147" s="443"/>
      <c r="O147" s="443"/>
      <c r="P147" s="443"/>
      <c r="Q147" s="443"/>
      <c r="R147" s="443"/>
      <c r="S147" s="205"/>
      <c r="T147" s="207"/>
      <c r="U147" s="460"/>
      <c r="V147" s="206"/>
      <c r="W147" s="208"/>
      <c r="X147" s="449"/>
      <c r="Y147" s="454"/>
      <c r="Z147" s="461"/>
      <c r="AA147" s="448"/>
      <c r="AB147" s="455"/>
      <c r="AC147" s="449"/>
      <c r="AD147" s="449"/>
      <c r="AE147" s="461"/>
      <c r="AF147" s="448"/>
      <c r="AG147" s="455"/>
      <c r="AH147" s="205"/>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8.75" x14ac:dyDescent="0.3">
      <c r="B148" s="439">
        <v>63</v>
      </c>
      <c r="D148" s="489">
        <f>'ONS Post Acute'!S68</f>
        <v>6.6666294602218904E-3</v>
      </c>
      <c r="E148" s="450">
        <f t="shared" si="21"/>
        <v>3.9450953306973888E-4</v>
      </c>
      <c r="F148" s="462">
        <f t="shared" si="28"/>
        <v>9.9424978920162488</v>
      </c>
      <c r="G148" s="451">
        <f t="shared" si="26"/>
        <v>2.6798855856634565</v>
      </c>
      <c r="H148" s="452">
        <f t="shared" si="27"/>
        <v>1.0429845864284307E-2</v>
      </c>
      <c r="I148" s="493">
        <f>'ONS Post Acute'!T68</f>
        <v>2.9048683959214646E-3</v>
      </c>
      <c r="J148" s="493">
        <f>'ONS Post Acute'!U68</f>
        <v>1.5325463784752037E-2</v>
      </c>
      <c r="K148" s="463"/>
      <c r="L148" s="443"/>
      <c r="M148" s="443"/>
      <c r="N148" s="443"/>
      <c r="O148" s="443"/>
      <c r="P148" s="443"/>
      <c r="Q148" s="443"/>
      <c r="R148" s="443"/>
      <c r="S148" s="205"/>
      <c r="T148" s="207"/>
      <c r="U148" s="460"/>
      <c r="V148" s="206"/>
      <c r="W148" s="208"/>
      <c r="X148" s="449"/>
      <c r="Y148" s="454"/>
      <c r="Z148" s="461"/>
      <c r="AA148" s="448"/>
      <c r="AB148" s="455"/>
      <c r="AC148" s="449"/>
      <c r="AD148" s="449"/>
      <c r="AE148" s="461"/>
      <c r="AF148" s="448"/>
      <c r="AG148" s="455"/>
      <c r="AH148" s="205"/>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8.75" x14ac:dyDescent="0.3">
      <c r="B149" s="439">
        <v>64</v>
      </c>
      <c r="D149" s="489">
        <f>'ONS Post Acute'!S69</f>
        <v>6.2721199271521515E-3</v>
      </c>
      <c r="E149" s="450">
        <f t="shared" si="21"/>
        <v>3.7116373702519422E-4</v>
      </c>
      <c r="F149" s="462">
        <f t="shared" si="28"/>
        <v>9.3541330782329162</v>
      </c>
      <c r="G149" s="451">
        <f t="shared" si="26"/>
        <v>2.560693930166261</v>
      </c>
      <c r="H149" s="452">
        <f t="shared" si="27"/>
        <v>9.9659638979066791E-3</v>
      </c>
      <c r="I149" s="493">
        <f>'ONS Post Acute'!T69</f>
        <v>2.7003680719642855E-3</v>
      </c>
      <c r="J149" s="493">
        <f>'ONS Post Acute'!U69</f>
        <v>1.459261741971872E-2</v>
      </c>
      <c r="K149" s="463"/>
      <c r="L149" s="443"/>
      <c r="M149" s="443"/>
      <c r="N149" s="443"/>
      <c r="O149" s="443"/>
      <c r="P149" s="443"/>
      <c r="Q149" s="443"/>
      <c r="R149" s="443"/>
      <c r="S149" s="205"/>
      <c r="T149" s="207"/>
      <c r="U149" s="460"/>
      <c r="V149" s="206"/>
      <c r="W149" s="208"/>
      <c r="X149" s="449"/>
      <c r="Y149" s="454"/>
      <c r="Z149" s="461"/>
      <c r="AA149" s="448"/>
      <c r="AB149" s="455"/>
      <c r="AC149" s="449"/>
      <c r="AD149" s="449"/>
      <c r="AE149" s="461"/>
      <c r="AF149" s="448"/>
      <c r="AG149" s="455"/>
      <c r="AH149" s="205"/>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8.75" x14ac:dyDescent="0.3">
      <c r="B150" s="439">
        <v>65</v>
      </c>
      <c r="D150" s="489">
        <f>'ONS Post Acute'!S70</f>
        <v>5.9009561901269573E-3</v>
      </c>
      <c r="E150" s="450">
        <f t="shared" si="21"/>
        <v>3.4919946955541334E-4</v>
      </c>
      <c r="F150" s="462">
        <f t="shared" si="28"/>
        <v>8.8005857879590099</v>
      </c>
      <c r="G150" s="451">
        <f t="shared" si="26"/>
        <v>2.4462243649838369</v>
      </c>
      <c r="H150" s="452">
        <f t="shared" si="27"/>
        <v>9.520459833333432E-3</v>
      </c>
      <c r="I150" s="493">
        <f>'ONS Post Acute'!T70</f>
        <v>2.5102644010731481E-3</v>
      </c>
      <c r="J150" s="493">
        <f>'ONS Post Acute'!U70</f>
        <v>1.3894814939965854E-2</v>
      </c>
      <c r="K150" s="463"/>
      <c r="L150" s="443"/>
      <c r="M150" s="443"/>
      <c r="N150" s="443"/>
      <c r="O150" s="443"/>
      <c r="P150" s="443"/>
      <c r="Q150" s="443"/>
      <c r="R150" s="443"/>
      <c r="S150" s="205"/>
      <c r="T150" s="207"/>
      <c r="U150" s="460"/>
      <c r="V150" s="206"/>
      <c r="W150" s="208"/>
      <c r="X150" s="449"/>
      <c r="Y150" s="454"/>
      <c r="Z150" s="461"/>
      <c r="AA150" s="448"/>
      <c r="AB150" s="455"/>
      <c r="AC150" s="449"/>
      <c r="AD150" s="449"/>
      <c r="AE150" s="461"/>
      <c r="AF150" s="448"/>
      <c r="AG150" s="455"/>
      <c r="AH150" s="205"/>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8.75" x14ac:dyDescent="0.3">
      <c r="B151" s="439">
        <v>66</v>
      </c>
      <c r="D151" s="489">
        <f>'ONS Post Acute'!S71</f>
        <v>5.551756720571544E-3</v>
      </c>
      <c r="E151" s="450">
        <f t="shared" si="21"/>
        <v>3.2853497627518928E-4</v>
      </c>
      <c r="F151" s="462">
        <f t="shared" si="28"/>
        <v>8.2797956329543343</v>
      </c>
      <c r="G151" s="451">
        <f t="shared" si="26"/>
        <v>2.3363354100449798</v>
      </c>
      <c r="H151" s="452">
        <f t="shared" si="27"/>
        <v>9.0927830443201362E-3</v>
      </c>
      <c r="I151" s="493">
        <f>'ONS Post Acute'!T71</f>
        <v>2.3335438708217988E-3</v>
      </c>
      <c r="J151" s="493">
        <f>'ONS Post Acute'!U71</f>
        <v>1.3230380586488349E-2</v>
      </c>
      <c r="K151" s="463"/>
      <c r="L151" s="443"/>
      <c r="M151" s="443"/>
      <c r="N151" s="443"/>
      <c r="O151" s="443"/>
      <c r="P151" s="443"/>
      <c r="Q151" s="443"/>
      <c r="R151" s="443"/>
      <c r="S151" s="205"/>
      <c r="T151" s="207"/>
      <c r="U151" s="460"/>
      <c r="V151" s="206"/>
      <c r="W151" s="208"/>
      <c r="X151" s="449"/>
      <c r="Y151" s="454"/>
      <c r="Z151" s="461"/>
      <c r="AA151" s="448"/>
      <c r="AB151" s="455"/>
      <c r="AC151" s="449"/>
      <c r="AD151" s="449"/>
      <c r="AE151" s="461"/>
      <c r="AF151" s="448"/>
      <c r="AG151" s="455"/>
      <c r="AH151" s="205"/>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8.75" x14ac:dyDescent="0.3">
      <c r="B152" s="439">
        <v>67</v>
      </c>
      <c r="D152" s="489">
        <f>'ONS Post Acute'!S72</f>
        <v>5.2232217442963547E-3</v>
      </c>
      <c r="E152" s="450">
        <f t="shared" si="21"/>
        <v>3.0909334075895651E-4</v>
      </c>
      <c r="F152" s="462">
        <f t="shared" si="28"/>
        <v>7.7898241520793148</v>
      </c>
      <c r="G152" s="451">
        <f t="shared" si="26"/>
        <v>2.2308857937070221</v>
      </c>
      <c r="H152" s="452">
        <f t="shared" si="27"/>
        <v>8.6823837158053196E-3</v>
      </c>
      <c r="I152" s="493">
        <f>'ONS Post Acute'!T72</f>
        <v>2.1692643192175449E-3</v>
      </c>
      <c r="J152" s="493">
        <f>'ONS Post Acute'!U72</f>
        <v>1.2597718733183645E-2</v>
      </c>
      <c r="K152" s="463"/>
      <c r="L152" s="443"/>
      <c r="M152" s="443"/>
      <c r="N152" s="443"/>
      <c r="O152" s="443"/>
      <c r="P152" s="443"/>
      <c r="Q152" s="443"/>
      <c r="R152" s="443"/>
      <c r="S152" s="205"/>
      <c r="T152" s="207"/>
      <c r="U152" s="460"/>
      <c r="V152" s="206"/>
      <c r="W152" s="208"/>
      <c r="X152" s="449"/>
      <c r="Y152" s="454"/>
      <c r="Z152" s="461"/>
      <c r="AA152" s="448"/>
      <c r="AB152" s="455"/>
      <c r="AC152" s="449"/>
      <c r="AD152" s="449"/>
      <c r="AE152" s="461"/>
      <c r="AF152" s="448"/>
      <c r="AG152" s="455"/>
      <c r="AH152" s="205"/>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8.75" x14ac:dyDescent="0.3">
      <c r="B153" s="439">
        <v>68</v>
      </c>
      <c r="D153" s="489">
        <f>'ONS Post Acute'!S73</f>
        <v>4.9141284035373982E-3</v>
      </c>
      <c r="E153" s="450">
        <f t="shared" si="21"/>
        <v>2.9080219824603303E-4</v>
      </c>
      <c r="F153" s="462">
        <f t="shared" si="28"/>
        <v>7.3288475960447048</v>
      </c>
      <c r="G153" s="451">
        <f t="shared" si="26"/>
        <v>2.1297349235352216</v>
      </c>
      <c r="H153" s="452">
        <f t="shared" si="27"/>
        <v>8.288714676136625E-3</v>
      </c>
      <c r="I153" s="493">
        <f>'ONS Post Acute'!T73</f>
        <v>2.0165499116899669E-3</v>
      </c>
      <c r="J153" s="493">
        <f>'ONS Post Acute'!U73</f>
        <v>1.1995310054986814E-2</v>
      </c>
      <c r="K153" s="463"/>
      <c r="L153" s="443"/>
      <c r="M153" s="443"/>
      <c r="N153" s="443"/>
      <c r="O153" s="443"/>
      <c r="P153" s="443"/>
      <c r="Q153" s="443"/>
      <c r="R153" s="443"/>
      <c r="S153" s="205"/>
      <c r="T153" s="207"/>
      <c r="U153" s="460"/>
      <c r="V153" s="206"/>
      <c r="W153" s="208"/>
      <c r="X153" s="449"/>
      <c r="Y153" s="454"/>
      <c r="Z153" s="461"/>
      <c r="AA153" s="448"/>
      <c r="AB153" s="455"/>
      <c r="AC153" s="449"/>
      <c r="AD153" s="449"/>
      <c r="AE153" s="461"/>
      <c r="AF153" s="448"/>
      <c r="AG153" s="455"/>
      <c r="AH153" s="205"/>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8.75" x14ac:dyDescent="0.3">
      <c r="B154" s="439">
        <v>69</v>
      </c>
      <c r="D154" s="489">
        <f>'ONS Post Acute'!S74</f>
        <v>4.6233262052913652E-3</v>
      </c>
      <c r="E154" s="450">
        <f t="shared" si="21"/>
        <v>2.7359346628781731E-4</v>
      </c>
      <c r="F154" s="462">
        <f t="shared" si="28"/>
        <v>6.8951501391353753</v>
      </c>
      <c r="G154" s="451">
        <f t="shared" si="26"/>
        <v>2.0327433006335633</v>
      </c>
      <c r="H154" s="452">
        <f t="shared" si="27"/>
        <v>7.9112330096047147E-3</v>
      </c>
      <c r="I154" s="493">
        <f>'ONS Post Acute'!T74</f>
        <v>1.8745864716954313E-3</v>
      </c>
      <c r="J154" s="493">
        <f>'ONS Post Acute'!U74</f>
        <v>1.1421707879241181E-2</v>
      </c>
      <c r="K154" s="463"/>
      <c r="L154" s="443"/>
      <c r="M154" s="443"/>
      <c r="N154" s="443"/>
      <c r="O154" s="443"/>
      <c r="P154" s="443"/>
      <c r="Q154" s="443"/>
      <c r="R154" s="443"/>
      <c r="S154" s="205"/>
      <c r="T154" s="207"/>
      <c r="U154" s="460"/>
      <c r="V154" s="206"/>
      <c r="W154" s="208"/>
      <c r="X154" s="449"/>
      <c r="Y154" s="454"/>
      <c r="Z154" s="461"/>
      <c r="AA154" s="448"/>
      <c r="AB154" s="455"/>
      <c r="AC154" s="449"/>
      <c r="AD154" s="449"/>
      <c r="AE154" s="461"/>
      <c r="AF154" s="448"/>
      <c r="AG154" s="455"/>
      <c r="AH154" s="205"/>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8.75" x14ac:dyDescent="0.3">
      <c r="B155" s="439">
        <v>70</v>
      </c>
      <c r="D155" s="489">
        <f>'ONS Post Acute'!S75</f>
        <v>4.3497327390035478E-3</v>
      </c>
      <c r="E155" s="450">
        <f t="shared" ref="E155:E189" si="29">D155-D156</f>
        <v>2.5740309133445282E-4</v>
      </c>
      <c r="F155" s="462">
        <f t="shared" si="28"/>
        <v>6.4871174926433497</v>
      </c>
      <c r="G155" s="451">
        <f t="shared" si="26"/>
        <v>1.9397728825598353</v>
      </c>
      <c r="H155" s="452">
        <f t="shared" si="27"/>
        <v>7.5494014688723531E-3</v>
      </c>
      <c r="I155" s="493">
        <f>'ONS Post Acute'!T75</f>
        <v>1.7426171400431959E-3</v>
      </c>
      <c r="J155" s="493">
        <f>'ONS Post Acute'!U75</f>
        <v>1.0875534711542184E-2</v>
      </c>
      <c r="K155" s="463"/>
      <c r="L155" s="443"/>
      <c r="M155" s="443"/>
      <c r="N155" s="443"/>
      <c r="O155" s="443"/>
      <c r="P155" s="443"/>
      <c r="Q155" s="443"/>
      <c r="R155" s="443"/>
      <c r="S155" s="205"/>
      <c r="T155" s="207"/>
      <c r="U155" s="460"/>
      <c r="V155" s="206"/>
      <c r="W155" s="208"/>
      <c r="X155" s="449"/>
      <c r="Y155" s="454"/>
      <c r="Z155" s="461"/>
      <c r="AA155" s="448"/>
      <c r="AB155" s="455"/>
      <c r="AC155" s="449"/>
      <c r="AD155" s="449"/>
      <c r="AE155" s="461"/>
      <c r="AF155" s="448"/>
      <c r="AG155" s="455"/>
      <c r="AH155" s="205"/>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8.75" x14ac:dyDescent="0.3">
      <c r="B156" s="439">
        <v>71</v>
      </c>
      <c r="D156" s="489">
        <f>'ONS Post Acute'!S76</f>
        <v>4.092329647669095E-3</v>
      </c>
      <c r="E156" s="450">
        <f t="shared" si="29"/>
        <v>2.42170810317641E-4</v>
      </c>
      <c r="F156" s="462">
        <f t="shared" si="28"/>
        <v>6.1032308962363651</v>
      </c>
      <c r="G156" s="451">
        <f t="shared" si="26"/>
        <v>1.8506873994587503</v>
      </c>
      <c r="H156" s="452">
        <f t="shared" si="27"/>
        <v>7.2026897053327947E-3</v>
      </c>
      <c r="I156" s="493">
        <f>'ONS Post Acute'!T76</f>
        <v>1.6199383398013275E-3</v>
      </c>
      <c r="J156" s="493">
        <f>'ONS Post Acute'!U76</f>
        <v>1.0355478927711539E-2</v>
      </c>
      <c r="K156" s="463"/>
      <c r="L156" s="443"/>
      <c r="M156" s="443"/>
      <c r="N156" s="443"/>
      <c r="O156" s="443"/>
      <c r="P156" s="443"/>
      <c r="Q156" s="443"/>
      <c r="R156" s="443"/>
      <c r="S156" s="205"/>
      <c r="T156" s="207"/>
      <c r="U156" s="460"/>
      <c r="V156" s="206"/>
      <c r="W156" s="208"/>
      <c r="X156" s="449"/>
      <c r="Y156" s="454"/>
      <c r="Z156" s="461"/>
      <c r="AA156" s="448"/>
      <c r="AB156" s="455"/>
      <c r="AC156" s="449"/>
      <c r="AD156" s="449"/>
      <c r="AE156" s="461"/>
      <c r="AF156" s="448"/>
      <c r="AG156" s="455"/>
      <c r="AH156" s="205"/>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8.75" x14ac:dyDescent="0.3">
      <c r="B157" s="439">
        <v>72</v>
      </c>
      <c r="D157" s="489">
        <f>'ONS Post Acute'!S77</f>
        <v>3.850158837351454E-3</v>
      </c>
      <c r="E157" s="450">
        <f t="shared" si="29"/>
        <v>2.278399263422274E-4</v>
      </c>
      <c r="F157" s="462">
        <f t="shared" si="28"/>
        <v>5.7420614648982085</v>
      </c>
      <c r="G157" s="451">
        <f t="shared" si="26"/>
        <v>1.7653526276793778</v>
      </c>
      <c r="H157" s="452">
        <f t="shared" si="27"/>
        <v>6.8705753340013815E-3</v>
      </c>
      <c r="I157" s="493">
        <f>'ONS Post Acute'!T77</f>
        <v>1.5058960252699195E-3</v>
      </c>
      <c r="J157" s="493">
        <f>'ONS Post Acute'!U77</f>
        <v>9.8602916239574363E-3</v>
      </c>
      <c r="K157" s="463"/>
      <c r="L157" s="443"/>
      <c r="M157" s="443"/>
      <c r="N157" s="443"/>
      <c r="O157" s="443"/>
      <c r="P157" s="443"/>
      <c r="Q157" s="443"/>
      <c r="R157" s="443"/>
      <c r="S157" s="205"/>
      <c r="T157" s="207"/>
      <c r="U157" s="460"/>
      <c r="V157" s="206"/>
      <c r="W157" s="208"/>
      <c r="X157" s="449"/>
      <c r="Y157" s="454"/>
      <c r="Z157" s="461"/>
      <c r="AA157" s="448"/>
      <c r="AB157" s="455"/>
      <c r="AC157" s="449"/>
      <c r="AD157" s="449"/>
      <c r="AE157" s="461"/>
      <c r="AF157" s="448"/>
      <c r="AG157" s="455"/>
      <c r="AH157" s="205"/>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8.75" x14ac:dyDescent="0.3">
      <c r="B158" s="439">
        <v>73</v>
      </c>
      <c r="D158" s="489">
        <f>'ONS Post Acute'!S78</f>
        <v>3.6223189110092266E-3</v>
      </c>
      <c r="E158" s="450">
        <f t="shared" si="29"/>
        <v>2.1435709765161822E-4</v>
      </c>
      <c r="F158" s="462">
        <f t="shared" si="28"/>
        <v>5.4022648703984233</v>
      </c>
      <c r="G158" s="451">
        <f t="shared" si="26"/>
        <v>1.683636624801478</v>
      </c>
      <c r="H158" s="452">
        <f t="shared" si="27"/>
        <v>6.5525448482144652E-3</v>
      </c>
      <c r="I158" s="493">
        <f>'ONS Post Acute'!T78</f>
        <v>1.3998821950234586E-3</v>
      </c>
      <c r="J158" s="493">
        <f>'ONS Post Acute'!U78</f>
        <v>9.3887836176564966E-3</v>
      </c>
      <c r="K158" s="463"/>
      <c r="L158" s="443"/>
      <c r="M158" s="443"/>
      <c r="N158" s="443"/>
      <c r="O158" s="443"/>
      <c r="P158" s="443"/>
      <c r="Q158" s="443"/>
      <c r="R158" s="443"/>
      <c r="S158" s="205"/>
      <c r="T158" s="207"/>
      <c r="U158" s="460"/>
      <c r="V158" s="206"/>
      <c r="W158" s="208"/>
      <c r="X158" s="449"/>
      <c r="Y158" s="454"/>
      <c r="Z158" s="461"/>
      <c r="AA158" s="448"/>
      <c r="AB158" s="455"/>
      <c r="AC158" s="449"/>
      <c r="AD158" s="449"/>
      <c r="AE158" s="461"/>
      <c r="AF158" s="448"/>
      <c r="AG158" s="455"/>
      <c r="AH158" s="205"/>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8.75" x14ac:dyDescent="0.3">
      <c r="B159" s="439">
        <v>74</v>
      </c>
      <c r="D159" s="489">
        <f>'ONS Post Acute'!S79</f>
        <v>3.4079618133576084E-3</v>
      </c>
      <c r="E159" s="450">
        <f t="shared" si="29"/>
        <v>2.0167213908157825E-4</v>
      </c>
      <c r="F159" s="462">
        <f t="shared" si="28"/>
        <v>5.0825763374963771</v>
      </c>
      <c r="G159" s="451">
        <f t="shared" si="26"/>
        <v>1.6054099296803459</v>
      </c>
      <c r="H159" s="452">
        <f t="shared" si="27"/>
        <v>6.2480943981838609E-3</v>
      </c>
      <c r="I159" s="493">
        <f>'ONS Post Acute'!T79</f>
        <v>1.3013316504321365E-3</v>
      </c>
      <c r="J159" s="493">
        <f>'ONS Post Acute'!U79</f>
        <v>8.9398225915549752E-3</v>
      </c>
      <c r="K159" s="463"/>
      <c r="L159" s="443"/>
      <c r="M159" s="443"/>
      <c r="N159" s="443"/>
      <c r="O159" s="443"/>
      <c r="P159" s="443"/>
      <c r="Q159" s="443"/>
      <c r="R159" s="443"/>
      <c r="S159" s="205"/>
      <c r="T159" s="207"/>
      <c r="U159" s="460"/>
      <c r="V159" s="206"/>
      <c r="W159" s="208"/>
      <c r="X159" s="449"/>
      <c r="Y159" s="454"/>
      <c r="Z159" s="461"/>
      <c r="AA159" s="448"/>
      <c r="AB159" s="455"/>
      <c r="AC159" s="449"/>
      <c r="AD159" s="449"/>
      <c r="AE159" s="461"/>
      <c r="AF159" s="448"/>
      <c r="AG159" s="455"/>
      <c r="AH159" s="205"/>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8.75" x14ac:dyDescent="0.3">
      <c r="B160" s="439">
        <v>75</v>
      </c>
      <c r="D160" s="489">
        <f>'ONS Post Acute'!S80</f>
        <v>3.2062896742760302E-3</v>
      </c>
      <c r="E160" s="450">
        <f t="shared" si="29"/>
        <v>1.8973783526328837E-4</v>
      </c>
      <c r="F160" s="462">
        <f t="shared" si="28"/>
        <v>4.7818059362522254</v>
      </c>
      <c r="G160" s="451">
        <f t="shared" si="26"/>
        <v>1.5305457308265777</v>
      </c>
      <c r="H160" s="452">
        <f t="shared" si="27"/>
        <v>5.9567304463140174E-3</v>
      </c>
      <c r="I160" s="493">
        <f>'ONS Post Acute'!T80</f>
        <v>1.209718982380548E-3</v>
      </c>
      <c r="J160" s="493">
        <f>'ONS Post Acute'!U80</f>
        <v>8.5123303745310314E-3</v>
      </c>
      <c r="K160" s="463"/>
      <c r="L160" s="443"/>
      <c r="M160" s="443"/>
      <c r="N160" s="443"/>
      <c r="O160" s="443"/>
      <c r="P160" s="443"/>
      <c r="Q160" s="443"/>
      <c r="R160" s="443"/>
      <c r="S160" s="205"/>
      <c r="T160" s="207"/>
      <c r="U160" s="460"/>
      <c r="V160" s="206"/>
      <c r="W160" s="208"/>
      <c r="X160" s="449"/>
      <c r="Y160" s="454"/>
      <c r="Z160" s="461"/>
      <c r="AA160" s="448"/>
      <c r="AB160" s="455"/>
      <c r="AC160" s="449"/>
      <c r="AD160" s="449"/>
      <c r="AE160" s="461"/>
      <c r="AF160" s="448"/>
      <c r="AG160" s="455"/>
      <c r="AH160" s="205"/>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8.75" x14ac:dyDescent="0.3">
      <c r="B161" s="439">
        <v>76</v>
      </c>
      <c r="D161" s="489">
        <f>'ONS Post Acute'!S81</f>
        <v>3.0165518390127418E-3</v>
      </c>
      <c r="E161" s="450">
        <f t="shared" si="29"/>
        <v>1.7850976488049345E-4</v>
      </c>
      <c r="F161" s="462">
        <f t="shared" si="28"/>
        <v>4.4988341529249656</v>
      </c>
      <c r="G161" s="451">
        <f t="shared" si="26"/>
        <v>1.4589200061687249</v>
      </c>
      <c r="H161" s="452">
        <f t="shared" si="27"/>
        <v>5.6779703111442441E-3</v>
      </c>
      <c r="I161" s="493">
        <f>'ONS Post Acute'!T81</f>
        <v>1.1245557701189146E-3</v>
      </c>
      <c r="J161" s="493">
        <f>'ONS Post Acute'!U81</f>
        <v>8.1052803523878562E-3</v>
      </c>
      <c r="K161" s="463"/>
      <c r="L161" s="443"/>
      <c r="M161" s="443"/>
      <c r="N161" s="443"/>
      <c r="O161" s="443"/>
      <c r="P161" s="443"/>
      <c r="Q161" s="443"/>
      <c r="R161" s="443"/>
      <c r="S161" s="205"/>
      <c r="T161" s="207"/>
      <c r="U161" s="460"/>
      <c r="V161" s="206"/>
      <c r="W161" s="208"/>
      <c r="X161" s="449"/>
      <c r="Y161" s="454"/>
      <c r="Z161" s="461"/>
      <c r="AA161" s="448"/>
      <c r="AB161" s="455"/>
      <c r="AC161" s="449"/>
      <c r="AD161" s="449"/>
      <c r="AE161" s="461"/>
      <c r="AF161" s="448"/>
      <c r="AG161" s="455"/>
      <c r="AH161" s="205"/>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8.75" x14ac:dyDescent="0.3">
      <c r="B162" s="439">
        <v>77</v>
      </c>
      <c r="D162" s="489">
        <f>'ONS Post Acute'!S82</f>
        <v>2.8380420741322483E-3</v>
      </c>
      <c r="E162" s="450">
        <f t="shared" si="29"/>
        <v>1.6794613532651994E-4</v>
      </c>
      <c r="F162" s="462">
        <f t="shared" si="28"/>
        <v>4.232607722969834</v>
      </c>
      <c r="G162" s="451">
        <f t="shared" si="26"/>
        <v>1.3904116369955903</v>
      </c>
      <c r="H162" s="452">
        <f t="shared" si="27"/>
        <v>5.4113426108006926E-3</v>
      </c>
      <c r="I162" s="493">
        <f>'ONS Post Acute'!T82</f>
        <v>1.0453879773128379E-3</v>
      </c>
      <c r="J162" s="493">
        <f>'ONS Post Acute'!U82</f>
        <v>7.7176950024597643E-3</v>
      </c>
      <c r="K162" s="463"/>
      <c r="L162" s="443"/>
      <c r="M162" s="443"/>
      <c r="N162" s="443"/>
      <c r="O162" s="443"/>
      <c r="P162" s="443"/>
      <c r="Q162" s="443"/>
      <c r="R162" s="443"/>
      <c r="S162" s="205"/>
      <c r="T162" s="207"/>
      <c r="U162" s="460"/>
      <c r="V162" s="206"/>
      <c r="W162" s="208"/>
      <c r="X162" s="449"/>
      <c r="Y162" s="454"/>
      <c r="Z162" s="461"/>
      <c r="AA162" s="448"/>
      <c r="AB162" s="455"/>
      <c r="AC162" s="449"/>
      <c r="AD162" s="449"/>
      <c r="AE162" s="461"/>
      <c r="AF162" s="448"/>
      <c r="AG162" s="455"/>
      <c r="AH162" s="205"/>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8.75" x14ac:dyDescent="0.3">
      <c r="B163" s="439">
        <v>78</v>
      </c>
      <c r="D163" s="489">
        <f>'ONS Post Acute'!S83</f>
        <v>2.6700959388057284E-3</v>
      </c>
      <c r="E163" s="450">
        <f t="shared" si="29"/>
        <v>1.5800762714575671E-4</v>
      </c>
      <c r="F163" s="462">
        <f t="shared" si="28"/>
        <v>3.9821357106254407</v>
      </c>
      <c r="G163" s="451">
        <f t="shared" si="26"/>
        <v>1.3249024986448221</v>
      </c>
      <c r="H163" s="452">
        <f t="shared" si="27"/>
        <v>5.1563876159472699E-3</v>
      </c>
      <c r="I163" s="493">
        <f>'ONS Post Acute'!T83</f>
        <v>9.7179353140899828E-4</v>
      </c>
      <c r="J163" s="493">
        <f>'ONS Post Acute'!U83</f>
        <v>7.3486435461106439E-3</v>
      </c>
      <c r="K163" s="463"/>
      <c r="L163" s="443"/>
      <c r="M163" s="443"/>
      <c r="N163" s="443"/>
      <c r="O163" s="443"/>
      <c r="P163" s="443"/>
      <c r="Q163" s="443"/>
      <c r="R163" s="443"/>
      <c r="S163" s="205"/>
      <c r="T163" s="207"/>
      <c r="U163" s="460"/>
      <c r="V163" s="206"/>
      <c r="W163" s="208"/>
      <c r="X163" s="449"/>
      <c r="Y163" s="454"/>
      <c r="Z163" s="461"/>
      <c r="AA163" s="448"/>
      <c r="AB163" s="455"/>
      <c r="AC163" s="449"/>
      <c r="AD163" s="449"/>
      <c r="AE163" s="461"/>
      <c r="AF163" s="448"/>
      <c r="AG163" s="455"/>
      <c r="AH163" s="205"/>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8.75" x14ac:dyDescent="0.3">
      <c r="B164" s="439">
        <v>79</v>
      </c>
      <c r="D164" s="489">
        <f>'ONS Post Acute'!S84</f>
        <v>2.5120883116599717E-3</v>
      </c>
      <c r="E164" s="450">
        <f t="shared" si="29"/>
        <v>1.4865724768059084E-4</v>
      </c>
      <c r="F164" s="462">
        <f t="shared" si="28"/>
        <v>3.7464858204983758</v>
      </c>
      <c r="G164" s="451">
        <f t="shared" si="26"/>
        <v>1.2622775302909912</v>
      </c>
      <c r="H164" s="452">
        <f t="shared" si="27"/>
        <v>4.9126575213938352E-3</v>
      </c>
      <c r="I164" s="493">
        <f>'ONS Post Acute'!T84</f>
        <v>9.0338007341150156E-4</v>
      </c>
      <c r="J164" s="493">
        <f>'ONS Post Acute'!U84</f>
        <v>6.9972397134872612E-3</v>
      </c>
      <c r="K164" s="463"/>
      <c r="L164" s="443"/>
      <c r="M164" s="443"/>
      <c r="N164" s="443"/>
      <c r="O164" s="443"/>
      <c r="P164" s="443"/>
      <c r="Q164" s="443"/>
      <c r="R164" s="443"/>
      <c r="S164" s="205"/>
      <c r="T164" s="207"/>
      <c r="U164" s="460"/>
      <c r="V164" s="206"/>
      <c r="W164" s="208"/>
      <c r="X164" s="449"/>
      <c r="Y164" s="454"/>
      <c r="Z164" s="461"/>
      <c r="AA164" s="448"/>
      <c r="AB164" s="455"/>
      <c r="AC164" s="449"/>
      <c r="AD164" s="449"/>
      <c r="AE164" s="461"/>
      <c r="AF164" s="448"/>
      <c r="AG164" s="455"/>
      <c r="AH164" s="205"/>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8.75" x14ac:dyDescent="0.3">
      <c r="B165" s="439">
        <v>80</v>
      </c>
      <c r="D165" s="489">
        <f>'ONS Post Acute'!S85</f>
        <v>2.3634310639793809E-3</v>
      </c>
      <c r="E165" s="450">
        <f t="shared" si="29"/>
        <v>1.3986019337903751E-4</v>
      </c>
      <c r="F165" s="462">
        <f t="shared" si="28"/>
        <v>3.5247809274161468</v>
      </c>
      <c r="G165" s="451">
        <f t="shared" si="26"/>
        <v>1.202424785989135</v>
      </c>
      <c r="H165" s="452">
        <f t="shared" si="27"/>
        <v>4.6797166447525539E-3</v>
      </c>
      <c r="I165" s="493">
        <f>'ONS Post Acute'!T85</f>
        <v>8.3978286607209302E-4</v>
      </c>
      <c r="J165" s="493">
        <f>'ONS Post Acute'!U85</f>
        <v>6.6626396151595419E-3</v>
      </c>
      <c r="K165" s="463"/>
      <c r="L165" s="443"/>
      <c r="M165" s="443"/>
      <c r="N165" s="443"/>
      <c r="O165" s="443"/>
      <c r="P165" s="443"/>
      <c r="Q165" s="443"/>
      <c r="R165" s="443"/>
      <c r="S165" s="205"/>
      <c r="T165" s="207"/>
      <c r="U165" s="460"/>
      <c r="V165" s="206"/>
      <c r="W165" s="208"/>
      <c r="X165" s="449"/>
      <c r="Y165" s="454"/>
      <c r="Z165" s="461"/>
      <c r="AA165" s="448"/>
      <c r="AB165" s="455"/>
      <c r="AC165" s="449"/>
      <c r="AD165" s="449"/>
      <c r="AE165" s="461"/>
      <c r="AF165" s="448"/>
      <c r="AG165" s="455"/>
      <c r="AH165" s="205"/>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8.75" x14ac:dyDescent="0.3">
      <c r="B166" s="439">
        <v>81</v>
      </c>
      <c r="D166" s="489">
        <f>'ONS Post Acute'!S86</f>
        <v>2.2235708706003434E-3</v>
      </c>
      <c r="E166" s="450">
        <f t="shared" si="29"/>
        <v>1.3158372025056601E-4</v>
      </c>
      <c r="F166" s="462">
        <f t="shared" si="28"/>
        <v>3.3161958116323653</v>
      </c>
      <c r="G166" s="451">
        <f t="shared" si="26"/>
        <v>1.1452354689479618</v>
      </c>
      <c r="H166" s="452">
        <f t="shared" si="27"/>
        <v>4.4571415598257634E-3</v>
      </c>
      <c r="I166" s="493">
        <f>'ONS Post Acute'!T86</f>
        <v>7.806628493420573E-4</v>
      </c>
      <c r="J166" s="493">
        <f>'ONS Post Acute'!U86</f>
        <v>6.3440397155366222E-3</v>
      </c>
      <c r="K166" s="463"/>
      <c r="L166" s="443"/>
      <c r="M166" s="443"/>
      <c r="N166" s="443"/>
      <c r="O166" s="443"/>
      <c r="P166" s="443"/>
      <c r="Q166" s="443"/>
      <c r="R166" s="443"/>
      <c r="S166" s="205"/>
      <c r="T166" s="207"/>
      <c r="U166" s="460"/>
      <c r="V166" s="206"/>
      <c r="W166" s="208"/>
      <c r="X166" s="449"/>
      <c r="Y166" s="454"/>
      <c r="Z166" s="461"/>
      <c r="AA166" s="448"/>
      <c r="AB166" s="455"/>
      <c r="AC166" s="449"/>
      <c r="AD166" s="449"/>
      <c r="AE166" s="461"/>
      <c r="AF166" s="448"/>
      <c r="AG166" s="455"/>
      <c r="AH166" s="205"/>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8.75" x14ac:dyDescent="0.3">
      <c r="B167" s="439">
        <v>82</v>
      </c>
      <c r="D167" s="489">
        <f>'ONS Post Acute'!S87</f>
        <v>2.0919871503497773E-3</v>
      </c>
      <c r="E167" s="450">
        <f t="shared" si="29"/>
        <v>1.2379702198791727E-4</v>
      </c>
      <c r="F167" s="462">
        <f t="shared" si="28"/>
        <v>3.1199540872315867</v>
      </c>
      <c r="G167" s="451">
        <f t="shared" si="26"/>
        <v>1.090603950838626</v>
      </c>
      <c r="H167" s="452">
        <f t="shared" si="27"/>
        <v>4.2445211717537989E-3</v>
      </c>
      <c r="I167" s="493">
        <f>'ONS Post Acute'!T87</f>
        <v>7.2570483271867643E-4</v>
      </c>
      <c r="J167" s="493">
        <f>'ONS Post Acute'!U87</f>
        <v>6.0406749031918462E-3</v>
      </c>
      <c r="K167" s="463"/>
      <c r="L167" s="443"/>
      <c r="M167" s="443"/>
      <c r="N167" s="443"/>
      <c r="O167" s="443"/>
      <c r="P167" s="443"/>
      <c r="Q167" s="443"/>
      <c r="R167" s="443"/>
      <c r="S167" s="205"/>
      <c r="T167" s="207"/>
      <c r="U167" s="460"/>
      <c r="V167" s="206"/>
      <c r="W167" s="208"/>
      <c r="X167" s="449"/>
      <c r="Y167" s="454"/>
      <c r="Z167" s="461"/>
      <c r="AA167" s="448"/>
      <c r="AB167" s="455"/>
      <c r="AC167" s="449"/>
      <c r="AD167" s="449"/>
      <c r="AE167" s="461"/>
      <c r="AF167" s="448"/>
      <c r="AG167" s="455"/>
      <c r="AH167" s="205"/>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8.75" x14ac:dyDescent="0.3">
      <c r="B168" s="439">
        <v>83</v>
      </c>
      <c r="D168" s="489">
        <f>'ONS Post Acute'!S88</f>
        <v>1.9681901283618601E-3</v>
      </c>
      <c r="E168" s="450">
        <f t="shared" si="29"/>
        <v>1.1647111530129427E-4</v>
      </c>
      <c r="F168" s="462">
        <f t="shared" si="28"/>
        <v>2.9353253123016256</v>
      </c>
      <c r="G168" s="451">
        <f t="shared" si="26"/>
        <v>1.0384277777903981</v>
      </c>
      <c r="H168" s="452">
        <f t="shared" si="27"/>
        <v>4.0414567403495305E-3</v>
      </c>
      <c r="I168" s="493">
        <f>'ONS Post Acute'!T88</f>
        <v>6.7461581484901101E-4</v>
      </c>
      <c r="J168" s="493">
        <f>'ONS Post Acute'!U88</f>
        <v>5.7518166534626155E-3</v>
      </c>
      <c r="K168" s="463"/>
      <c r="L168" s="443"/>
      <c r="M168" s="443"/>
      <c r="N168" s="443"/>
      <c r="O168" s="443"/>
      <c r="P168" s="443"/>
      <c r="Q168" s="443"/>
      <c r="R168" s="443"/>
      <c r="S168" s="205"/>
      <c r="T168" s="207"/>
      <c r="U168" s="460"/>
      <c r="V168" s="206"/>
      <c r="W168" s="208"/>
      <c r="X168" s="449"/>
      <c r="Y168" s="454"/>
      <c r="Z168" s="461"/>
      <c r="AA168" s="448"/>
      <c r="AB168" s="455"/>
      <c r="AC168" s="449"/>
      <c r="AD168" s="449"/>
      <c r="AE168" s="461"/>
      <c r="AF168" s="448"/>
      <c r="AG168" s="455"/>
      <c r="AH168" s="205"/>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8.75" x14ac:dyDescent="0.3">
      <c r="B169" s="439">
        <v>84</v>
      </c>
      <c r="D169" s="489">
        <f>'ONS Post Acute'!S89</f>
        <v>1.8517190130605658E-3</v>
      </c>
      <c r="E169" s="450">
        <f t="shared" si="29"/>
        <v>1.0957873203808872E-4</v>
      </c>
      <c r="F169" s="462">
        <f t="shared" si="28"/>
        <v>2.7616222701161393</v>
      </c>
      <c r="G169" s="451">
        <f t="shared" si="26"/>
        <v>0.9886076645809988</v>
      </c>
      <c r="H169" s="452">
        <f t="shared" si="27"/>
        <v>3.847561857487736E-3</v>
      </c>
      <c r="I169" s="493">
        <f>'ONS Post Acute'!T89</f>
        <v>6.2712342143216699E-4</v>
      </c>
      <c r="J169" s="493">
        <f>'ONS Post Acute'!U89</f>
        <v>5.4767712789127046E-3</v>
      </c>
      <c r="K169" s="463"/>
      <c r="L169" s="443"/>
      <c r="M169" s="443"/>
      <c r="N169" s="443"/>
      <c r="O169" s="443"/>
      <c r="P169" s="443"/>
      <c r="Q169" s="443"/>
      <c r="R169" s="443"/>
      <c r="S169" s="205"/>
      <c r="T169" s="207"/>
      <c r="U169" s="460"/>
      <c r="V169" s="206"/>
      <c r="W169" s="208"/>
      <c r="X169" s="449"/>
      <c r="Y169" s="454"/>
      <c r="Z169" s="461"/>
      <c r="AA169" s="448"/>
      <c r="AB169" s="455"/>
      <c r="AC169" s="449"/>
      <c r="AD169" s="449"/>
      <c r="AE169" s="461"/>
      <c r="AF169" s="448"/>
      <c r="AG169" s="455"/>
      <c r="AH169" s="205"/>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8.75" x14ac:dyDescent="0.3">
      <c r="B170" s="439">
        <v>85</v>
      </c>
      <c r="D170" s="489">
        <f>'ONS Post Acute'!S90</f>
        <v>1.7421402810224771E-3</v>
      </c>
      <c r="E170" s="450">
        <f t="shared" si="29"/>
        <v>1.0309421768662217E-4</v>
      </c>
      <c r="F170" s="462">
        <f t="shared" si="28"/>
        <v>2.5981984112082528</v>
      </c>
      <c r="G170" s="451">
        <f t="shared" si="26"/>
        <v>0.94104747839800451</v>
      </c>
      <c r="H170" s="452">
        <f t="shared" si="27"/>
        <v>3.6624623839061096E-3</v>
      </c>
      <c r="I170" s="493">
        <f>'ONS Post Acute'!T90</f>
        <v>5.8297445309195772E-4</v>
      </c>
      <c r="J170" s="493">
        <f>'ONS Post Acute'!U90</f>
        <v>5.2148782634554277E-3</v>
      </c>
      <c r="K170" s="463"/>
      <c r="L170" s="443"/>
      <c r="M170" s="443"/>
      <c r="N170" s="443"/>
      <c r="O170" s="443"/>
      <c r="P170" s="443"/>
      <c r="Q170" s="443"/>
      <c r="R170" s="443"/>
      <c r="S170" s="205"/>
      <c r="T170" s="207"/>
      <c r="U170" s="460"/>
      <c r="V170" s="206"/>
      <c r="W170" s="208"/>
      <c r="X170" s="449"/>
      <c r="Y170" s="454"/>
      <c r="Z170" s="461"/>
      <c r="AA170" s="448"/>
      <c r="AB170" s="455"/>
      <c r="AC170" s="449"/>
      <c r="AD170" s="449"/>
      <c r="AE170" s="461"/>
      <c r="AF170" s="448"/>
      <c r="AG170" s="455"/>
      <c r="AH170" s="205"/>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8.75" x14ac:dyDescent="0.3">
      <c r="B171" s="439">
        <v>86</v>
      </c>
      <c r="D171" s="489">
        <f>'ONS Post Acute'!S91</f>
        <v>1.6390460633358549E-3</v>
      </c>
      <c r="E171" s="450">
        <f t="shared" si="29"/>
        <v>9.6993435886100947E-5</v>
      </c>
      <c r="F171" s="462">
        <f t="shared" si="28"/>
        <v>2.4444454468138264</v>
      </c>
      <c r="G171" s="451">
        <f t="shared" si="26"/>
        <v>0.89565421342584306</v>
      </c>
      <c r="H171" s="452">
        <f t="shared" si="27"/>
        <v>3.4857963503004061E-3</v>
      </c>
      <c r="I171" s="493">
        <f>'ONS Post Acute'!T91</f>
        <v>5.4193353547811614E-4</v>
      </c>
      <c r="J171" s="493">
        <f>'ONS Post Acute'!U91</f>
        <v>4.965508676137164E-3</v>
      </c>
      <c r="K171" s="463"/>
      <c r="L171" s="443"/>
      <c r="M171" s="443"/>
      <c r="N171" s="443"/>
      <c r="O171" s="443"/>
      <c r="P171" s="443"/>
      <c r="Q171" s="443"/>
      <c r="R171" s="443"/>
      <c r="S171" s="205"/>
      <c r="T171" s="207"/>
      <c r="U171" s="460"/>
      <c r="V171" s="206"/>
      <c r="W171" s="208"/>
      <c r="X171" s="449"/>
      <c r="Y171" s="454"/>
      <c r="Z171" s="461"/>
      <c r="AA171" s="448"/>
      <c r="AB171" s="455"/>
      <c r="AC171" s="449"/>
      <c r="AD171" s="449"/>
      <c r="AE171" s="461"/>
      <c r="AF171" s="448"/>
      <c r="AG171" s="455"/>
      <c r="AH171" s="205"/>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8.75" x14ac:dyDescent="0.3">
      <c r="B172" s="439">
        <v>87</v>
      </c>
      <c r="D172" s="489">
        <f>'ONS Post Acute'!S92</f>
        <v>1.542052627449754E-3</v>
      </c>
      <c r="E172" s="450">
        <f t="shared" si="29"/>
        <v>9.125367858736958E-5</v>
      </c>
      <c r="F172" s="462">
        <f t="shared" si="28"/>
        <v>2.299791084727135</v>
      </c>
      <c r="G172" s="451">
        <f t="shared" si="26"/>
        <v>0.85233795740117968</v>
      </c>
      <c r="H172" s="452">
        <f t="shared" si="27"/>
        <v>3.3172138271613566E-3</v>
      </c>
      <c r="I172" s="493">
        <f>'ONS Post Acute'!T92</f>
        <v>5.0378186439926898E-4</v>
      </c>
      <c r="J172" s="493">
        <f>'ONS Post Acute'!U92</f>
        <v>4.7280636607720146E-3</v>
      </c>
      <c r="K172" s="463"/>
      <c r="L172" s="443"/>
      <c r="M172" s="443"/>
      <c r="N172" s="443"/>
      <c r="O172" s="443"/>
      <c r="P172" s="443"/>
      <c r="Q172" s="443"/>
      <c r="R172" s="443"/>
      <c r="S172" s="205"/>
      <c r="T172" s="207"/>
      <c r="U172" s="460"/>
      <c r="V172" s="206"/>
      <c r="W172" s="208"/>
      <c r="X172" s="449"/>
      <c r="Y172" s="454"/>
      <c r="Z172" s="461"/>
      <c r="AA172" s="448"/>
      <c r="AB172" s="455"/>
      <c r="AC172" s="449"/>
      <c r="AD172" s="449"/>
      <c r="AE172" s="461"/>
      <c r="AF172" s="448"/>
      <c r="AG172" s="455"/>
      <c r="AH172" s="205"/>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8.75" x14ac:dyDescent="0.3">
      <c r="B173" s="439">
        <v>88</v>
      </c>
      <c r="D173" s="489">
        <f>'ONS Post Acute'!S93</f>
        <v>1.4507989488623844E-3</v>
      </c>
      <c r="E173" s="450">
        <f t="shared" si="29"/>
        <v>8.5853581530046224E-5</v>
      </c>
      <c r="F173" s="462">
        <f t="shared" si="28"/>
        <v>2.1636968991409287</v>
      </c>
      <c r="G173" s="451">
        <f t="shared" si="26"/>
        <v>0.81101185117607388</v>
      </c>
      <c r="H173" s="452">
        <f t="shared" si="27"/>
        <v>3.1563767673985286E-3</v>
      </c>
      <c r="I173" s="493">
        <f>'ONS Post Acute'!T93</f>
        <v>4.6831603929750203E-4</v>
      </c>
      <c r="J173" s="493">
        <f>'ONS Post Acute'!U93</f>
        <v>4.501972997800344E-3</v>
      </c>
      <c r="K173" s="463"/>
      <c r="L173" s="443"/>
      <c r="M173" s="443"/>
      <c r="N173" s="443"/>
      <c r="O173" s="443"/>
      <c r="P173" s="443"/>
      <c r="Q173" s="443"/>
      <c r="R173" s="443"/>
      <c r="S173" s="205"/>
      <c r="T173" s="207"/>
      <c r="U173" s="460"/>
      <c r="V173" s="206"/>
      <c r="W173" s="208"/>
      <c r="X173" s="449"/>
      <c r="Y173" s="454"/>
      <c r="Z173" s="461"/>
      <c r="AA173" s="448"/>
      <c r="AB173" s="455"/>
      <c r="AC173" s="449"/>
      <c r="AD173" s="449"/>
      <c r="AE173" s="461"/>
      <c r="AF173" s="448"/>
      <c r="AG173" s="455"/>
      <c r="AH173" s="205"/>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8.75" x14ac:dyDescent="0.3">
      <c r="B174" s="439">
        <v>89</v>
      </c>
      <c r="D174" s="489">
        <f>'ONS Post Acute'!S94</f>
        <v>1.3649453673323382E-3</v>
      </c>
      <c r="E174" s="450">
        <f t="shared" si="29"/>
        <v>8.0773044721472098E-5</v>
      </c>
      <c r="F174" s="462">
        <f>E174*($D$20-Diab_Inc-Park_Inc-Dem_Inc-Anx_Inc-Isc_Inc-PICS)</f>
        <v>2.0356563265430805</v>
      </c>
      <c r="G174" s="451">
        <f t="shared" si="26"/>
        <v>0.77159204223392541</v>
      </c>
      <c r="H174" s="452">
        <f t="shared" si="27"/>
        <v>3.0029588254290554E-3</v>
      </c>
      <c r="I174" s="493">
        <f>'ONS Post Acute'!T94</f>
        <v>4.3534697884534948E-4</v>
      </c>
      <c r="J174" s="493">
        <f>'ONS Post Acute'!U94</f>
        <v>4.2866937349176982E-3</v>
      </c>
      <c r="K174" s="463"/>
      <c r="L174" s="443"/>
      <c r="M174" s="443"/>
      <c r="N174" s="443"/>
      <c r="O174" s="443"/>
      <c r="P174" s="443"/>
      <c r="Q174" s="443"/>
      <c r="R174" s="443"/>
      <c r="S174" s="205"/>
      <c r="T174" s="207"/>
      <c r="U174" s="460"/>
      <c r="V174" s="206"/>
      <c r="W174" s="208"/>
      <c r="X174" s="449"/>
      <c r="Y174" s="454"/>
      <c r="Z174" s="461"/>
      <c r="AA174" s="448"/>
      <c r="AB174" s="455"/>
      <c r="AC174" s="449"/>
      <c r="AD174" s="449"/>
      <c r="AE174" s="461"/>
      <c r="AF174" s="448"/>
      <c r="AG174" s="455"/>
      <c r="AH174" s="205"/>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8.75" x14ac:dyDescent="0.3">
      <c r="B175" s="439">
        <v>90</v>
      </c>
      <c r="D175" s="489">
        <f>'ONS Post Acute'!S95</f>
        <v>1.2841723226108661E-3</v>
      </c>
      <c r="E175" s="450">
        <f t="shared" si="29"/>
        <v>7.5993157621427956E-5</v>
      </c>
      <c r="F175" s="462">
        <f t="shared" ref="F175:F188" si="30">E175*($D$20-Diab_Inc-Park_Inc-Dem_Inc-Anx_Inc-Isc_Inc-PICS)</f>
        <v>1.9151927802087929</v>
      </c>
      <c r="G175" s="451">
        <f t="shared" si="26"/>
        <v>0.73399763301501986</v>
      </c>
      <c r="H175" s="452">
        <f t="shared" si="27"/>
        <v>2.8566451560658383E-3</v>
      </c>
      <c r="I175" s="493">
        <f>'ONS Post Acute'!T95</f>
        <v>4.0469891288385829E-4</v>
      </c>
      <c r="J175" s="493">
        <f>'ONS Post Acute'!U95</f>
        <v>4.0817088831854352E-3</v>
      </c>
      <c r="K175" s="463"/>
      <c r="L175" s="443"/>
      <c r="M175" s="443"/>
      <c r="N175" s="443"/>
      <c r="O175" s="443"/>
      <c r="P175" s="443"/>
      <c r="Q175" s="443"/>
      <c r="R175" s="443"/>
      <c r="S175" s="205"/>
      <c r="T175" s="207"/>
      <c r="U175" s="460"/>
      <c r="V175" s="206"/>
      <c r="W175" s="208"/>
      <c r="X175" s="449"/>
      <c r="Y175" s="454"/>
      <c r="Z175" s="461"/>
      <c r="AA175" s="448"/>
      <c r="AB175" s="455"/>
      <c r="AC175" s="449"/>
      <c r="AD175" s="449"/>
      <c r="AE175" s="461"/>
      <c r="AF175" s="448"/>
      <c r="AG175" s="455"/>
      <c r="AH175" s="205"/>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8.75" x14ac:dyDescent="0.3">
      <c r="B176" s="439">
        <v>91</v>
      </c>
      <c r="D176" s="489">
        <f>'ONS Post Acute'!S96</f>
        <v>1.2081791649894381E-3</v>
      </c>
      <c r="E176" s="450">
        <f t="shared" si="29"/>
        <v>7.1496128754200547E-5</v>
      </c>
      <c r="F176" s="462">
        <f t="shared" si="30"/>
        <v>1.8018578762716533</v>
      </c>
      <c r="G176" s="451">
        <f t="shared" si="26"/>
        <v>0.69815062482925516</v>
      </c>
      <c r="H176" s="452">
        <f t="shared" si="27"/>
        <v>2.7171321962315095E-3</v>
      </c>
      <c r="I176" s="493">
        <f>'ONS Post Acute'!T96</f>
        <v>3.7620844532737052E-4</v>
      </c>
      <c r="J176" s="493">
        <f>'ONS Post Acute'!U96</f>
        <v>3.8865261754919287E-3</v>
      </c>
      <c r="K176" s="463"/>
      <c r="L176" s="443"/>
      <c r="M176" s="443"/>
      <c r="N176" s="443"/>
      <c r="O176" s="443"/>
      <c r="P176" s="443"/>
      <c r="Q176" s="443"/>
      <c r="R176" s="443"/>
      <c r="S176" s="205"/>
      <c r="T176" s="207"/>
      <c r="U176" s="460"/>
      <c r="V176" s="206"/>
      <c r="W176" s="208"/>
      <c r="X176" s="449"/>
      <c r="Y176" s="454"/>
      <c r="Z176" s="461"/>
      <c r="AA176" s="448"/>
      <c r="AB176" s="455"/>
      <c r="AC176" s="449"/>
      <c r="AD176" s="449"/>
      <c r="AE176" s="461"/>
      <c r="AF176" s="448"/>
      <c r="AG176" s="455"/>
      <c r="AH176" s="205"/>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8.75" x14ac:dyDescent="0.3">
      <c r="B177" s="439">
        <v>92</v>
      </c>
      <c r="D177" s="489">
        <f>'ONS Post Acute'!S97</f>
        <v>1.1366830362352376E-3</v>
      </c>
      <c r="E177" s="450">
        <f t="shared" si="29"/>
        <v>6.7265219485969927E-5</v>
      </c>
      <c r="F177" s="462">
        <f t="shared" si="30"/>
        <v>1.6952297647698233</v>
      </c>
      <c r="G177" s="451">
        <f t="shared" si="26"/>
        <v>0.66397585805898063</v>
      </c>
      <c r="H177" s="452">
        <f t="shared" si="27"/>
        <v>2.5841274322338753E-3</v>
      </c>
      <c r="I177" s="493">
        <f>'ONS Post Acute'!T97</f>
        <v>3.4972368303903687E-4</v>
      </c>
      <c r="J177" s="493">
        <f>'ONS Post Acute'!U97</f>
        <v>3.7006768843827159E-3</v>
      </c>
      <c r="K177" s="463"/>
      <c r="L177" s="443"/>
      <c r="M177" s="443"/>
      <c r="N177" s="443"/>
      <c r="O177" s="443"/>
      <c r="P177" s="443"/>
      <c r="Q177" s="443"/>
      <c r="R177" s="443"/>
      <c r="S177" s="205"/>
      <c r="T177" s="207"/>
      <c r="U177" s="460"/>
      <c r="V177" s="206"/>
      <c r="W177" s="208"/>
      <c r="X177" s="449"/>
      <c r="Y177" s="454"/>
      <c r="Z177" s="461"/>
      <c r="AA177" s="448"/>
      <c r="AB177" s="455"/>
      <c r="AC177" s="449"/>
      <c r="AD177" s="449"/>
      <c r="AE177" s="461"/>
      <c r="AF177" s="448"/>
      <c r="AG177" s="455"/>
      <c r="AH177" s="205"/>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8.75" x14ac:dyDescent="0.3">
      <c r="B178" s="439">
        <v>93</v>
      </c>
      <c r="D178" s="489">
        <f>'ONS Post Acute'!S98</f>
        <v>1.0694178167492676E-3</v>
      </c>
      <c r="E178" s="450">
        <f t="shared" si="29"/>
        <v>6.3284681721034481E-5</v>
      </c>
      <c r="F178" s="462">
        <f t="shared" si="30"/>
        <v>1.5949115594554648</v>
      </c>
      <c r="G178" s="451">
        <f t="shared" si="26"/>
        <v>0.63140094928750379</v>
      </c>
      <c r="H178" s="452">
        <f t="shared" si="27"/>
        <v>2.4573491550763773E-3</v>
      </c>
      <c r="I178" s="493">
        <f>'ONS Post Acute'!T98</f>
        <v>3.251034260327658E-4</v>
      </c>
      <c r="J178" s="493">
        <f>'ONS Post Acute'!U98</f>
        <v>3.5237146964206766E-3</v>
      </c>
      <c r="K178" s="463"/>
      <c r="L178" s="443"/>
      <c r="M178" s="443"/>
      <c r="N178" s="443"/>
      <c r="O178" s="443"/>
      <c r="P178" s="443"/>
      <c r="Q178" s="443"/>
      <c r="R178" s="443"/>
      <c r="S178" s="205"/>
      <c r="T178" s="207"/>
      <c r="U178" s="460"/>
      <c r="V178" s="206"/>
      <c r="W178" s="208"/>
      <c r="X178" s="449"/>
      <c r="Y178" s="454"/>
      <c r="Z178" s="461"/>
      <c r="AA178" s="448"/>
      <c r="AB178" s="455"/>
      <c r="AC178" s="449"/>
      <c r="AD178" s="449"/>
      <c r="AE178" s="461"/>
      <c r="AF178" s="448"/>
      <c r="AG178" s="455"/>
      <c r="AH178" s="205"/>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ht="18.75" x14ac:dyDescent="0.3">
      <c r="B179" s="439">
        <v>94</v>
      </c>
      <c r="D179" s="489">
        <f>'ONS Post Acute'!S99</f>
        <v>1.0061331350282332E-3</v>
      </c>
      <c r="E179" s="450">
        <f t="shared" si="29"/>
        <v>5.9539699284977417E-5</v>
      </c>
      <c r="F179" s="462">
        <f t="shared" si="30"/>
        <v>1.5005298605231019</v>
      </c>
      <c r="G179" s="451">
        <f t="shared" si="26"/>
        <v>0.60035622592659876</v>
      </c>
      <c r="H179" s="452">
        <f t="shared" si="27"/>
        <v>2.3365262060349072E-3</v>
      </c>
      <c r="I179" s="493">
        <f>'ONS Post Acute'!T99</f>
        <v>3.0221641468428811E-4</v>
      </c>
      <c r="J179" s="493">
        <f>'ONS Post Acute'!U99</f>
        <v>3.3552146403730654E-3</v>
      </c>
      <c r="K179" s="463"/>
      <c r="L179" s="443"/>
      <c r="M179" s="443"/>
      <c r="N179" s="443"/>
      <c r="O179" s="443"/>
      <c r="P179" s="443"/>
      <c r="Q179" s="443"/>
      <c r="R179" s="443"/>
      <c r="S179" s="205"/>
      <c r="T179" s="207"/>
      <c r="U179" s="460"/>
      <c r="V179" s="206"/>
      <c r="W179" s="208"/>
      <c r="X179" s="449"/>
      <c r="Y179" s="454"/>
      <c r="Z179" s="461"/>
      <c r="AA179" s="448"/>
      <c r="AB179" s="455"/>
      <c r="AC179" s="449"/>
      <c r="AD179" s="449"/>
      <c r="AE179" s="461"/>
      <c r="AF179" s="448"/>
      <c r="AG179" s="455"/>
      <c r="AH179" s="205"/>
      <c r="AI179" s="207"/>
      <c r="AJ179" s="460"/>
      <c r="AK179" s="206"/>
      <c r="AL179" s="208"/>
      <c r="AM179" s="449"/>
      <c r="AN179" s="454"/>
      <c r="AO179" s="461"/>
      <c r="AP179" s="448"/>
      <c r="AQ179" s="455"/>
      <c r="AR179" s="449"/>
      <c r="AS179" s="449"/>
      <c r="AT179" s="461"/>
      <c r="AU179" s="448"/>
      <c r="AV179" s="455"/>
      <c r="AW179" s="205"/>
      <c r="AX179" s="207"/>
      <c r="AY179" s="460"/>
      <c r="AZ179" s="206"/>
      <c r="BA179" s="208"/>
      <c r="BB179" s="449"/>
      <c r="BC179" s="454"/>
      <c r="BD179" s="461"/>
      <c r="BE179" s="448"/>
      <c r="BF179" s="455"/>
      <c r="BG179" s="449"/>
      <c r="BH179" s="449"/>
      <c r="BI179" s="461"/>
      <c r="BJ179" s="448"/>
      <c r="BK179" s="455"/>
      <c r="BL179" s="205"/>
      <c r="BM179" s="207"/>
      <c r="BN179" s="460"/>
      <c r="BO179" s="206"/>
      <c r="BP179" s="208"/>
      <c r="BQ179" s="449"/>
      <c r="BR179" s="454"/>
      <c r="BS179" s="461"/>
      <c r="BT179" s="448"/>
      <c r="BU179" s="455"/>
      <c r="BV179" s="449"/>
      <c r="BW179" s="449"/>
      <c r="BX179" s="461"/>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329" customFormat="1" ht="18.75" x14ac:dyDescent="0.3">
      <c r="B180" s="439">
        <v>95</v>
      </c>
      <c r="D180" s="489">
        <f>'ONS Post Acute'!S100</f>
        <v>9.4659343574325574E-4</v>
      </c>
      <c r="E180" s="450">
        <f t="shared" si="29"/>
        <v>5.6016332776581668E-5</v>
      </c>
      <c r="F180" s="462">
        <f t="shared" si="30"/>
        <v>1.4117333647579848</v>
      </c>
      <c r="G180" s="451">
        <f t="shared" si="26"/>
        <v>0.57077465885907452</v>
      </c>
      <c r="H180" s="452">
        <f t="shared" si="27"/>
        <v>2.2213977145094442E-3</v>
      </c>
      <c r="I180" s="493">
        <f>'ONS Post Acute'!T100</f>
        <v>2.8094062993793328E-4</v>
      </c>
      <c r="J180" s="493">
        <f>'ONS Post Acute'!U100</f>
        <v>3.1947720666513869E-3</v>
      </c>
      <c r="K180" s="463"/>
      <c r="L180" s="443"/>
      <c r="M180" s="443"/>
      <c r="N180" s="443"/>
      <c r="O180" s="443"/>
      <c r="P180" s="443"/>
      <c r="Q180" s="443"/>
      <c r="R180" s="443"/>
      <c r="S180" s="205"/>
      <c r="T180" s="207"/>
      <c r="U180" s="460"/>
      <c r="V180" s="206"/>
      <c r="W180" s="208"/>
      <c r="X180" s="449"/>
      <c r="Y180" s="454"/>
      <c r="Z180" s="461"/>
      <c r="AA180" s="448"/>
      <c r="AB180" s="455"/>
      <c r="AC180" s="449"/>
      <c r="AD180" s="449"/>
      <c r="AE180" s="461"/>
      <c r="AF180" s="448"/>
      <c r="AG180" s="455"/>
      <c r="AH180" s="205"/>
      <c r="AI180" s="207"/>
      <c r="AJ180" s="460"/>
      <c r="AK180" s="206"/>
      <c r="AL180" s="208"/>
      <c r="AM180" s="449"/>
      <c r="AN180" s="454"/>
      <c r="AO180" s="461"/>
      <c r="AP180" s="448"/>
      <c r="AQ180" s="455"/>
      <c r="AR180" s="449"/>
      <c r="AS180" s="449"/>
      <c r="AT180" s="461"/>
      <c r="AU180" s="448"/>
      <c r="AV180" s="455"/>
      <c r="AW180" s="205"/>
      <c r="AX180" s="207"/>
      <c r="AY180" s="460"/>
      <c r="AZ180" s="206"/>
      <c r="BA180" s="208"/>
      <c r="BB180" s="449"/>
      <c r="BC180" s="454"/>
      <c r="BD180" s="461"/>
      <c r="BE180" s="448"/>
      <c r="BF180" s="455"/>
      <c r="BG180" s="449"/>
      <c r="BH180" s="449"/>
      <c r="BI180" s="461"/>
      <c r="BJ180" s="448"/>
      <c r="BK180" s="455"/>
      <c r="BL180" s="205"/>
      <c r="BM180" s="207"/>
      <c r="BN180" s="460"/>
      <c r="BO180" s="206"/>
      <c r="BP180" s="208"/>
      <c r="BQ180" s="449"/>
      <c r="BR180" s="454"/>
      <c r="BS180" s="461"/>
      <c r="BT180" s="448"/>
      <c r="BU180" s="455"/>
      <c r="BV180" s="449"/>
      <c r="BW180" s="449"/>
      <c r="BX180" s="461"/>
      <c r="BY180" s="448"/>
      <c r="BZ180" s="455"/>
      <c r="CA180" s="205"/>
      <c r="CB180" s="207"/>
      <c r="CC180" s="206"/>
      <c r="CD180" s="206"/>
      <c r="CE180" s="208"/>
      <c r="CF180" s="449"/>
      <c r="CG180" s="454"/>
      <c r="CH180" s="448"/>
      <c r="CI180" s="448"/>
      <c r="CJ180" s="455"/>
      <c r="CK180" s="449"/>
      <c r="CL180" s="449"/>
      <c r="CM180" s="448"/>
      <c r="CN180" s="448"/>
      <c r="CO180" s="455"/>
      <c r="CP180" s="205"/>
      <c r="CQ180" s="207"/>
      <c r="CR180" s="206"/>
      <c r="CS180" s="206"/>
      <c r="CT180" s="208"/>
      <c r="CU180" s="449"/>
      <c r="CV180" s="454"/>
      <c r="CW180" s="448"/>
      <c r="CX180" s="448"/>
      <c r="CY180" s="455"/>
      <c r="CZ180" s="449"/>
      <c r="DA180" s="449"/>
      <c r="DB180" s="448"/>
      <c r="DC180" s="448"/>
      <c r="DD180" s="455"/>
    </row>
    <row r="181" spans="1:119" s="329" customFormat="1" ht="18.75" x14ac:dyDescent="0.3">
      <c r="B181" s="439">
        <v>96</v>
      </c>
      <c r="D181" s="489">
        <f>'ONS Post Acute'!S101</f>
        <v>8.9057710296667407E-4</v>
      </c>
      <c r="E181" s="450">
        <f t="shared" si="29"/>
        <v>5.2701467683234637E-5</v>
      </c>
      <c r="F181" s="462">
        <f t="shared" si="30"/>
        <v>1.3281915579314942</v>
      </c>
      <c r="G181" s="451">
        <f t="shared" si="26"/>
        <v>0.54259179356036014</v>
      </c>
      <c r="H181" s="452">
        <f t="shared" si="27"/>
        <v>2.1117128299561702E-3</v>
      </c>
      <c r="I181" s="493">
        <f>'ONS Post Acute'!T101</f>
        <v>2.6116264277827197E-4</v>
      </c>
      <c r="J181" s="493">
        <f>'ONS Post Acute'!U101</f>
        <v>3.0420016755533436E-3</v>
      </c>
      <c r="K181" s="463"/>
      <c r="L181" s="443"/>
      <c r="M181" s="443"/>
      <c r="N181" s="443"/>
      <c r="O181" s="443"/>
      <c r="P181" s="443"/>
      <c r="Q181" s="443"/>
      <c r="R181" s="443"/>
      <c r="S181" s="205"/>
      <c r="T181" s="207"/>
      <c r="U181" s="460"/>
      <c r="V181" s="206"/>
      <c r="W181" s="208"/>
      <c r="X181" s="449"/>
      <c r="Y181" s="454"/>
      <c r="Z181" s="461"/>
      <c r="AA181" s="448"/>
      <c r="AB181" s="455"/>
      <c r="AC181" s="449"/>
      <c r="AD181" s="449"/>
      <c r="AE181" s="461"/>
      <c r="AF181" s="448"/>
      <c r="AG181" s="455"/>
      <c r="AH181" s="205"/>
      <c r="AI181" s="207"/>
      <c r="AJ181" s="460"/>
      <c r="AK181" s="206"/>
      <c r="AL181" s="208"/>
      <c r="AM181" s="449"/>
      <c r="AN181" s="454"/>
      <c r="AO181" s="461"/>
      <c r="AP181" s="448"/>
      <c r="AQ181" s="455"/>
      <c r="AR181" s="449"/>
      <c r="AS181" s="449"/>
      <c r="AT181" s="461"/>
      <c r="AU181" s="448"/>
      <c r="AV181" s="455"/>
      <c r="AW181" s="205"/>
      <c r="AX181" s="207"/>
      <c r="AY181" s="460"/>
      <c r="AZ181" s="206"/>
      <c r="BA181" s="208"/>
      <c r="BB181" s="449"/>
      <c r="BC181" s="454"/>
      <c r="BD181" s="461"/>
      <c r="BE181" s="448"/>
      <c r="BF181" s="455"/>
      <c r="BG181" s="449"/>
      <c r="BH181" s="449"/>
      <c r="BI181" s="461"/>
      <c r="BJ181" s="448"/>
      <c r="BK181" s="455"/>
      <c r="BL181" s="205"/>
      <c r="BM181" s="207"/>
      <c r="BN181" s="460"/>
      <c r="BO181" s="206"/>
      <c r="BP181" s="208"/>
      <c r="BQ181" s="449"/>
      <c r="BR181" s="454"/>
      <c r="BS181" s="461"/>
      <c r="BT181" s="448"/>
      <c r="BU181" s="455"/>
      <c r="BV181" s="449"/>
      <c r="BW181" s="449"/>
      <c r="BX181" s="461"/>
      <c r="BY181" s="448"/>
      <c r="BZ181" s="455"/>
      <c r="CA181" s="205"/>
      <c r="CB181" s="207"/>
      <c r="CC181" s="206"/>
      <c r="CD181" s="206"/>
      <c r="CE181" s="208"/>
      <c r="CF181" s="449"/>
      <c r="CG181" s="454"/>
      <c r="CH181" s="448"/>
      <c r="CI181" s="448"/>
      <c r="CJ181" s="455"/>
      <c r="CK181" s="449"/>
      <c r="CL181" s="449"/>
      <c r="CM181" s="448"/>
      <c r="CN181" s="448"/>
      <c r="CO181" s="455"/>
      <c r="CP181" s="205"/>
      <c r="CQ181" s="207"/>
      <c r="CR181" s="206"/>
      <c r="CS181" s="206"/>
      <c r="CT181" s="208"/>
      <c r="CU181" s="449"/>
      <c r="CV181" s="454"/>
      <c r="CW181" s="448"/>
      <c r="CX181" s="448"/>
      <c r="CY181" s="455"/>
      <c r="CZ181" s="449"/>
      <c r="DA181" s="449"/>
      <c r="DB181" s="448"/>
      <c r="DC181" s="448"/>
      <c r="DD181" s="455"/>
    </row>
    <row r="182" spans="1:119" s="329" customFormat="1" ht="18.75" x14ac:dyDescent="0.3">
      <c r="B182" s="439">
        <v>97</v>
      </c>
      <c r="D182" s="489">
        <f>'ONS Post Acute'!S102</f>
        <v>8.3787563528343943E-4</v>
      </c>
      <c r="E182" s="450">
        <f t="shared" si="29"/>
        <v>4.9582765566691693E-5</v>
      </c>
      <c r="F182" s="462">
        <f t="shared" si="30"/>
        <v>1.2495934845762593</v>
      </c>
      <c r="G182" s="451">
        <f t="shared" si="26"/>
        <v>0.51574568011491695</v>
      </c>
      <c r="H182" s="452">
        <f t="shared" si="27"/>
        <v>2.0072304495183713E-3</v>
      </c>
      <c r="I182" s="493">
        <f>'ONS Post Acute'!T102</f>
        <v>2.4277700949841113E-4</v>
      </c>
      <c r="J182" s="493">
        <f>'ONS Post Acute'!U102</f>
        <v>2.8965365919731293E-3</v>
      </c>
      <c r="K182" s="463"/>
      <c r="L182" s="443"/>
      <c r="M182" s="443"/>
      <c r="N182" s="443"/>
      <c r="O182" s="443"/>
      <c r="P182" s="443"/>
      <c r="Q182" s="443"/>
      <c r="R182" s="443"/>
      <c r="S182" s="205"/>
      <c r="T182" s="207"/>
      <c r="U182" s="460"/>
      <c r="V182" s="206"/>
      <c r="W182" s="208"/>
      <c r="X182" s="449"/>
      <c r="Y182" s="454"/>
      <c r="Z182" s="461"/>
      <c r="AA182" s="448"/>
      <c r="AB182" s="455"/>
      <c r="AC182" s="449"/>
      <c r="AD182" s="449"/>
      <c r="AE182" s="461"/>
      <c r="AF182" s="448"/>
      <c r="AG182" s="455"/>
      <c r="AH182" s="205"/>
      <c r="AI182" s="207"/>
      <c r="AJ182" s="460"/>
      <c r="AK182" s="206"/>
      <c r="AL182" s="208"/>
      <c r="AM182" s="449"/>
      <c r="AN182" s="454"/>
      <c r="AO182" s="461"/>
      <c r="AP182" s="448"/>
      <c r="AQ182" s="455"/>
      <c r="AR182" s="449"/>
      <c r="AS182" s="449"/>
      <c r="AT182" s="461"/>
      <c r="AU182" s="448"/>
      <c r="AV182" s="455"/>
      <c r="AW182" s="205"/>
      <c r="AX182" s="207"/>
      <c r="AY182" s="460"/>
      <c r="AZ182" s="206"/>
      <c r="BA182" s="208"/>
      <c r="BB182" s="449"/>
      <c r="BC182" s="454"/>
      <c r="BD182" s="461"/>
      <c r="BE182" s="448"/>
      <c r="BF182" s="455"/>
      <c r="BG182" s="449"/>
      <c r="BH182" s="449"/>
      <c r="BI182" s="461"/>
      <c r="BJ182" s="448"/>
      <c r="BK182" s="455"/>
      <c r="BL182" s="205"/>
      <c r="BM182" s="207"/>
      <c r="BN182" s="460"/>
      <c r="BO182" s="206"/>
      <c r="BP182" s="208"/>
      <c r="BQ182" s="449"/>
      <c r="BR182" s="454"/>
      <c r="BS182" s="461"/>
      <c r="BT182" s="448"/>
      <c r="BU182" s="455"/>
      <c r="BV182" s="449"/>
      <c r="BW182" s="449"/>
      <c r="BX182" s="461"/>
      <c r="BY182" s="448"/>
      <c r="BZ182" s="455"/>
      <c r="CA182" s="205"/>
      <c r="CB182" s="207"/>
      <c r="CC182" s="206"/>
      <c r="CD182" s="206"/>
      <c r="CE182" s="208"/>
      <c r="CF182" s="449"/>
      <c r="CG182" s="454"/>
      <c r="CH182" s="448"/>
      <c r="CI182" s="448"/>
      <c r="CJ182" s="455"/>
      <c r="CK182" s="449"/>
      <c r="CL182" s="449"/>
      <c r="CM182" s="448"/>
      <c r="CN182" s="448"/>
      <c r="CO182" s="455"/>
      <c r="CP182" s="205"/>
      <c r="CQ182" s="207"/>
      <c r="CR182" s="206"/>
      <c r="CS182" s="206"/>
      <c r="CT182" s="208"/>
      <c r="CU182" s="449"/>
      <c r="CV182" s="454"/>
      <c r="CW182" s="448"/>
      <c r="CX182" s="448"/>
      <c r="CY182" s="455"/>
      <c r="CZ182" s="449"/>
      <c r="DA182" s="449"/>
      <c r="DB182" s="448"/>
      <c r="DC182" s="448"/>
      <c r="DD182" s="455"/>
    </row>
    <row r="183" spans="1:119" s="329" customFormat="1" ht="18.75" x14ac:dyDescent="0.3">
      <c r="B183" s="439">
        <v>98</v>
      </c>
      <c r="D183" s="489">
        <f>'ONS Post Acute'!S103</f>
        <v>7.8829286971674774E-4</v>
      </c>
      <c r="E183" s="450">
        <f t="shared" si="29"/>
        <v>4.6648618137509106E-5</v>
      </c>
      <c r="F183" s="462">
        <f t="shared" si="30"/>
        <v>1.1756465905620257</v>
      </c>
      <c r="G183" s="451">
        <f t="shared" si="26"/>
        <v>0.49017680249952461</v>
      </c>
      <c r="H183" s="452">
        <f t="shared" si="27"/>
        <v>1.9077189428040764E-3</v>
      </c>
      <c r="I183" s="493">
        <f>'ONS Post Acute'!T103</f>
        <v>2.2568570954090264E-4</v>
      </c>
      <c r="J183" s="493">
        <f>'ONS Post Acute'!U103</f>
        <v>2.7580274843580299E-3</v>
      </c>
      <c r="K183" s="463"/>
      <c r="L183" s="443"/>
      <c r="M183" s="443"/>
      <c r="N183" s="443"/>
      <c r="O183" s="443"/>
      <c r="P183" s="443"/>
      <c r="Q183" s="443"/>
      <c r="R183" s="443"/>
      <c r="S183" s="205"/>
      <c r="T183" s="207"/>
      <c r="U183" s="460"/>
      <c r="V183" s="206"/>
      <c r="W183" s="208"/>
      <c r="X183" s="449"/>
      <c r="Y183" s="454"/>
      <c r="Z183" s="461"/>
      <c r="AA183" s="448"/>
      <c r="AB183" s="455"/>
      <c r="AC183" s="449"/>
      <c r="AD183" s="449"/>
      <c r="AE183" s="461"/>
      <c r="AF183" s="448"/>
      <c r="AG183" s="455"/>
      <c r="AH183" s="205"/>
      <c r="AI183" s="207"/>
      <c r="AJ183" s="460"/>
      <c r="AK183" s="206"/>
      <c r="AL183" s="208"/>
      <c r="AM183" s="449"/>
      <c r="AN183" s="454"/>
      <c r="AO183" s="461"/>
      <c r="AP183" s="448"/>
      <c r="AQ183" s="455"/>
      <c r="AR183" s="449"/>
      <c r="AS183" s="449"/>
      <c r="AT183" s="461"/>
      <c r="AU183" s="448"/>
      <c r="AV183" s="455"/>
      <c r="AW183" s="205"/>
      <c r="AX183" s="207"/>
      <c r="AY183" s="460"/>
      <c r="AZ183" s="206"/>
      <c r="BA183" s="208"/>
      <c r="BB183" s="449"/>
      <c r="BC183" s="454"/>
      <c r="BD183" s="461"/>
      <c r="BE183" s="448"/>
      <c r="BF183" s="455"/>
      <c r="BG183" s="449"/>
      <c r="BH183" s="449"/>
      <c r="BI183" s="461"/>
      <c r="BJ183" s="448"/>
      <c r="BK183" s="455"/>
      <c r="BL183" s="205"/>
      <c r="BM183" s="207"/>
      <c r="BN183" s="460"/>
      <c r="BO183" s="206"/>
      <c r="BP183" s="208"/>
      <c r="BQ183" s="449"/>
      <c r="BR183" s="454"/>
      <c r="BS183" s="461"/>
      <c r="BT183" s="448"/>
      <c r="BU183" s="455"/>
      <c r="BV183" s="449"/>
      <c r="BW183" s="449"/>
      <c r="BX183" s="461"/>
      <c r="BY183" s="448"/>
      <c r="BZ183" s="455"/>
      <c r="CA183" s="205"/>
      <c r="CB183" s="207"/>
      <c r="CC183" s="206"/>
      <c r="CD183" s="206"/>
      <c r="CE183" s="208"/>
      <c r="CF183" s="449"/>
      <c r="CG183" s="454"/>
      <c r="CH183" s="448"/>
      <c r="CI183" s="448"/>
      <c r="CJ183" s="455"/>
      <c r="CK183" s="449"/>
      <c r="CL183" s="449"/>
      <c r="CM183" s="448"/>
      <c r="CN183" s="448"/>
      <c r="CO183" s="455"/>
      <c r="CP183" s="205"/>
      <c r="CQ183" s="207"/>
      <c r="CR183" s="206"/>
      <c r="CS183" s="206"/>
      <c r="CT183" s="208"/>
      <c r="CU183" s="449"/>
      <c r="CV183" s="454"/>
      <c r="CW183" s="448"/>
      <c r="CX183" s="448"/>
      <c r="CY183" s="455"/>
      <c r="CZ183" s="449"/>
      <c r="DA183" s="449"/>
      <c r="DB183" s="448"/>
      <c r="DC183" s="448"/>
      <c r="DD183" s="455"/>
    </row>
    <row r="184" spans="1:119" s="329" customFormat="1" ht="18.75" x14ac:dyDescent="0.3">
      <c r="B184" s="439">
        <v>99</v>
      </c>
      <c r="D184" s="489">
        <f>'ONS Post Acute'!S104</f>
        <v>7.4164425157923863E-4</v>
      </c>
      <c r="E184" s="450">
        <f t="shared" si="29"/>
        <v>4.388810404720527E-5</v>
      </c>
      <c r="F184" s="462">
        <f t="shared" si="30"/>
        <v>1.1060756341641855</v>
      </c>
      <c r="G184" s="451">
        <f t="shared" si="26"/>
        <v>0.46582800746530123</v>
      </c>
      <c r="H184" s="452">
        <f t="shared" si="27"/>
        <v>1.8129558751020165E-3</v>
      </c>
      <c r="I184" s="493">
        <f>'ONS Post Acute'!T104</f>
        <v>2.0979762291418319E-4</v>
      </c>
      <c r="J184" s="493">
        <f>'ONS Post Acute'!U104</f>
        <v>2.6261417257955558E-3</v>
      </c>
      <c r="K184" s="463"/>
      <c r="L184" s="443"/>
      <c r="M184" s="443"/>
      <c r="N184" s="443"/>
      <c r="O184" s="443"/>
      <c r="P184" s="443"/>
      <c r="Q184" s="443"/>
      <c r="R184" s="443"/>
      <c r="S184" s="205"/>
      <c r="T184" s="207"/>
      <c r="U184" s="460"/>
      <c r="V184" s="206"/>
      <c r="W184" s="208"/>
      <c r="X184" s="449"/>
      <c r="Y184" s="454"/>
      <c r="Z184" s="461"/>
      <c r="AA184" s="448"/>
      <c r="AB184" s="455"/>
      <c r="AC184" s="449"/>
      <c r="AD184" s="449"/>
      <c r="AE184" s="461"/>
      <c r="AF184" s="448"/>
      <c r="AG184" s="455"/>
      <c r="AH184" s="205"/>
      <c r="AI184" s="207"/>
      <c r="AJ184" s="460"/>
      <c r="AK184" s="206"/>
      <c r="AL184" s="208"/>
      <c r="AM184" s="449"/>
      <c r="AN184" s="454"/>
      <c r="AO184" s="461"/>
      <c r="AP184" s="448"/>
      <c r="AQ184" s="455"/>
      <c r="AR184" s="449"/>
      <c r="AS184" s="449"/>
      <c r="AT184" s="461"/>
      <c r="AU184" s="448"/>
      <c r="AV184" s="455"/>
      <c r="AW184" s="205"/>
      <c r="AX184" s="207"/>
      <c r="AY184" s="460"/>
      <c r="AZ184" s="206"/>
      <c r="BA184" s="208"/>
      <c r="BB184" s="449"/>
      <c r="BC184" s="454"/>
      <c r="BD184" s="461"/>
      <c r="BE184" s="448"/>
      <c r="BF184" s="455"/>
      <c r="BG184" s="449"/>
      <c r="BH184" s="449"/>
      <c r="BI184" s="461"/>
      <c r="BJ184" s="448"/>
      <c r="BK184" s="455"/>
      <c r="BL184" s="205"/>
      <c r="BM184" s="207"/>
      <c r="BN184" s="460"/>
      <c r="BO184" s="206"/>
      <c r="BP184" s="208"/>
      <c r="BQ184" s="449"/>
      <c r="BR184" s="454"/>
      <c r="BS184" s="461"/>
      <c r="BT184" s="448"/>
      <c r="BU184" s="455"/>
      <c r="BV184" s="449"/>
      <c r="BW184" s="449"/>
      <c r="BX184" s="461"/>
      <c r="BY184" s="448"/>
      <c r="BZ184" s="455"/>
      <c r="CA184" s="205"/>
      <c r="CB184" s="207"/>
      <c r="CC184" s="206"/>
      <c r="CD184" s="206"/>
      <c r="CE184" s="208"/>
      <c r="CF184" s="449"/>
      <c r="CG184" s="454"/>
      <c r="CH184" s="448"/>
      <c r="CI184" s="448"/>
      <c r="CJ184" s="455"/>
      <c r="CK184" s="449"/>
      <c r="CL184" s="449"/>
      <c r="CM184" s="448"/>
      <c r="CN184" s="448"/>
      <c r="CO184" s="455"/>
      <c r="CP184" s="205"/>
      <c r="CQ184" s="207"/>
      <c r="CR184" s="206"/>
      <c r="CS184" s="206"/>
      <c r="CT184" s="208"/>
      <c r="CU184" s="449"/>
      <c r="CV184" s="454"/>
      <c r="CW184" s="448"/>
      <c r="CX184" s="448"/>
      <c r="CY184" s="455"/>
      <c r="CZ184" s="449"/>
      <c r="DA184" s="449"/>
      <c r="DB184" s="448"/>
      <c r="DC184" s="448"/>
      <c r="DD184" s="455"/>
    </row>
    <row r="185" spans="1:119" s="329" customFormat="1" ht="18.75" x14ac:dyDescent="0.3">
      <c r="B185" s="439">
        <v>100</v>
      </c>
      <c r="D185" s="489">
        <f>'ONS Post Acute'!S105</f>
        <v>6.9775614753203336E-4</v>
      </c>
      <c r="E185" s="450">
        <f t="shared" si="29"/>
        <v>4.1290948237318235E-5</v>
      </c>
      <c r="F185" s="462">
        <f t="shared" si="30"/>
        <v>1.0406216615716528</v>
      </c>
      <c r="G185" s="451">
        <f t="shared" si="26"/>
        <v>0.44264443331352665</v>
      </c>
      <c r="H185" s="452">
        <f t="shared" si="27"/>
        <v>1.7227277301842727E-3</v>
      </c>
      <c r="I185" s="493">
        <f>'ONS Post Acute'!T105</f>
        <v>1.9502804439846288E-4</v>
      </c>
      <c r="J185" s="493">
        <f>'ONS Post Acute'!U105</f>
        <v>2.5005625952163927E-3</v>
      </c>
      <c r="K185" s="463"/>
      <c r="L185" s="443"/>
      <c r="M185" s="443"/>
      <c r="N185" s="443"/>
      <c r="O185" s="443"/>
      <c r="P185" s="443"/>
      <c r="Q185" s="443"/>
      <c r="R185" s="443"/>
      <c r="S185" s="205"/>
      <c r="T185" s="207"/>
      <c r="U185" s="460"/>
      <c r="V185" s="206"/>
      <c r="W185" s="208"/>
      <c r="X185" s="449"/>
      <c r="Y185" s="454"/>
      <c r="Z185" s="461"/>
      <c r="AA185" s="448"/>
      <c r="AB185" s="455"/>
      <c r="AC185" s="449"/>
      <c r="AD185" s="449"/>
      <c r="AE185" s="461"/>
      <c r="AF185" s="448"/>
      <c r="AG185" s="455"/>
      <c r="AH185" s="205"/>
      <c r="AI185" s="207"/>
      <c r="AJ185" s="460"/>
      <c r="AK185" s="206"/>
      <c r="AL185" s="208"/>
      <c r="AM185" s="449"/>
      <c r="AN185" s="454"/>
      <c r="AO185" s="461"/>
      <c r="AP185" s="448"/>
      <c r="AQ185" s="455"/>
      <c r="AR185" s="449"/>
      <c r="AS185" s="449"/>
      <c r="AT185" s="461"/>
      <c r="AU185" s="448"/>
      <c r="AV185" s="455"/>
      <c r="AW185" s="205"/>
      <c r="AX185" s="207"/>
      <c r="AY185" s="460"/>
      <c r="AZ185" s="206"/>
      <c r="BA185" s="208"/>
      <c r="BB185" s="449"/>
      <c r="BC185" s="454"/>
      <c r="BD185" s="461"/>
      <c r="BE185" s="448"/>
      <c r="BF185" s="455"/>
      <c r="BG185" s="449"/>
      <c r="BH185" s="449"/>
      <c r="BI185" s="461"/>
      <c r="BJ185" s="448"/>
      <c r="BK185" s="455"/>
      <c r="BL185" s="205"/>
      <c r="BM185" s="207"/>
      <c r="BN185" s="460"/>
      <c r="BO185" s="206"/>
      <c r="BP185" s="208"/>
      <c r="BQ185" s="449"/>
      <c r="BR185" s="454"/>
      <c r="BS185" s="461"/>
      <c r="BT185" s="448"/>
      <c r="BU185" s="455"/>
      <c r="BV185" s="449"/>
      <c r="BW185" s="449"/>
      <c r="BX185" s="461"/>
      <c r="BY185" s="448"/>
      <c r="BZ185" s="455"/>
      <c r="CA185" s="205"/>
      <c r="CB185" s="207"/>
      <c r="CC185" s="206"/>
      <c r="CD185" s="206"/>
      <c r="CE185" s="208"/>
      <c r="CF185" s="449"/>
      <c r="CG185" s="454"/>
      <c r="CH185" s="448"/>
      <c r="CI185" s="448"/>
      <c r="CJ185" s="455"/>
      <c r="CK185" s="449"/>
      <c r="CL185" s="449"/>
      <c r="CM185" s="448"/>
      <c r="CN185" s="448"/>
      <c r="CO185" s="455"/>
      <c r="CP185" s="205"/>
      <c r="CQ185" s="207"/>
      <c r="CR185" s="206"/>
      <c r="CS185" s="206"/>
      <c r="CT185" s="208"/>
      <c r="CU185" s="449"/>
      <c r="CV185" s="454"/>
      <c r="CW185" s="448"/>
      <c r="CX185" s="448"/>
      <c r="CY185" s="455"/>
      <c r="CZ185" s="449"/>
      <c r="DA185" s="449"/>
      <c r="DB185" s="448"/>
      <c r="DC185" s="448"/>
      <c r="DD185" s="455"/>
    </row>
    <row r="186" spans="1:119" s="329" customFormat="1" ht="18.75" x14ac:dyDescent="0.3">
      <c r="B186" s="439">
        <v>101</v>
      </c>
      <c r="D186" s="489">
        <f>'ONS Post Acute'!S106</f>
        <v>6.5646519929471513E-4</v>
      </c>
      <c r="E186" s="450">
        <f t="shared" si="29"/>
        <v>3.8847483694057303E-5</v>
      </c>
      <c r="F186" s="462">
        <f t="shared" si="30"/>
        <v>0.97904104302093786</v>
      </c>
      <c r="G186" s="451">
        <f t="shared" si="26"/>
        <v>0.42057343882695603</v>
      </c>
      <c r="H186" s="452">
        <f t="shared" si="27"/>
        <v>1.6368296337140791E-3</v>
      </c>
      <c r="I186" s="493">
        <f>'ONS Post Acute'!T106</f>
        <v>1.8129823195111832E-4</v>
      </c>
      <c r="J186" s="493">
        <f>'ONS Post Acute'!U106</f>
        <v>2.3809885167949711E-3</v>
      </c>
      <c r="K186" s="463"/>
      <c r="L186" s="443"/>
      <c r="M186" s="443"/>
      <c r="N186" s="443"/>
      <c r="O186" s="443"/>
      <c r="P186" s="443"/>
      <c r="Q186" s="443"/>
      <c r="R186" s="443"/>
      <c r="S186" s="205"/>
      <c r="T186" s="207"/>
      <c r="U186" s="460"/>
      <c r="V186" s="206"/>
      <c r="W186" s="208"/>
      <c r="X186" s="449"/>
      <c r="Y186" s="454"/>
      <c r="Z186" s="461"/>
      <c r="AA186" s="448"/>
      <c r="AB186" s="455"/>
      <c r="AC186" s="449"/>
      <c r="AD186" s="449"/>
      <c r="AE186" s="461"/>
      <c r="AF186" s="448"/>
      <c r="AG186" s="455"/>
      <c r="AH186" s="205"/>
      <c r="AI186" s="207"/>
      <c r="AJ186" s="460"/>
      <c r="AK186" s="206"/>
      <c r="AL186" s="208"/>
      <c r="AM186" s="449"/>
      <c r="AN186" s="454"/>
      <c r="AO186" s="461"/>
      <c r="AP186" s="448"/>
      <c r="AQ186" s="455"/>
      <c r="AR186" s="449"/>
      <c r="AS186" s="449"/>
      <c r="AT186" s="461"/>
      <c r="AU186" s="448"/>
      <c r="AV186" s="455"/>
      <c r="AW186" s="205"/>
      <c r="AX186" s="207"/>
      <c r="AY186" s="460"/>
      <c r="AZ186" s="206"/>
      <c r="BA186" s="208"/>
      <c r="BB186" s="449"/>
      <c r="BC186" s="454"/>
      <c r="BD186" s="461"/>
      <c r="BE186" s="448"/>
      <c r="BF186" s="455"/>
      <c r="BG186" s="449"/>
      <c r="BH186" s="449"/>
      <c r="BI186" s="461"/>
      <c r="BJ186" s="448"/>
      <c r="BK186" s="455"/>
      <c r="BL186" s="205"/>
      <c r="BM186" s="207"/>
      <c r="BN186" s="460"/>
      <c r="BO186" s="206"/>
      <c r="BP186" s="208"/>
      <c r="BQ186" s="449"/>
      <c r="BR186" s="454"/>
      <c r="BS186" s="461"/>
      <c r="BT186" s="448"/>
      <c r="BU186" s="455"/>
      <c r="BV186" s="449"/>
      <c r="BW186" s="449"/>
      <c r="BX186" s="461"/>
      <c r="BY186" s="448"/>
      <c r="BZ186" s="455"/>
      <c r="CA186" s="205"/>
      <c r="CB186" s="207"/>
      <c r="CC186" s="206"/>
      <c r="CD186" s="206"/>
      <c r="CE186" s="208"/>
      <c r="CF186" s="449"/>
      <c r="CG186" s="454"/>
      <c r="CH186" s="448"/>
      <c r="CI186" s="448"/>
      <c r="CJ186" s="455"/>
      <c r="CK186" s="449"/>
      <c r="CL186" s="449"/>
      <c r="CM186" s="448"/>
      <c r="CN186" s="448"/>
      <c r="CO186" s="455"/>
      <c r="CP186" s="205"/>
      <c r="CQ186" s="207"/>
      <c r="CR186" s="206"/>
      <c r="CS186" s="206"/>
      <c r="CT186" s="208"/>
      <c r="CU186" s="449"/>
      <c r="CV186" s="454"/>
      <c r="CW186" s="448"/>
      <c r="CX186" s="448"/>
      <c r="CY186" s="455"/>
      <c r="CZ186" s="449"/>
      <c r="DA186" s="449"/>
      <c r="DB186" s="448"/>
      <c r="DC186" s="448"/>
      <c r="DD186" s="455"/>
    </row>
    <row r="187" spans="1:119" s="329" customFormat="1" ht="18.75" x14ac:dyDescent="0.3">
      <c r="B187" s="439">
        <v>102</v>
      </c>
      <c r="D187" s="489">
        <f>'ONS Post Acute'!S107</f>
        <v>6.1761771560065782E-4</v>
      </c>
      <c r="E187" s="450">
        <f t="shared" si="29"/>
        <v>3.6548615466188718E-5</v>
      </c>
      <c r="F187" s="462">
        <f t="shared" si="30"/>
        <v>0.92110456596864287</v>
      </c>
      <c r="G187" s="451">
        <f t="shared" si="26"/>
        <v>0.39956453258758995</v>
      </c>
      <c r="H187" s="452">
        <f t="shared" si="27"/>
        <v>1.5550650781576741E-3</v>
      </c>
      <c r="I187" s="493">
        <f>'ONS Post Acute'!T107</f>
        <v>1.6853498690396824E-4</v>
      </c>
      <c r="J187" s="493">
        <f>'ONS Post Acute'!U107</f>
        <v>2.267132335721002E-3</v>
      </c>
      <c r="K187" s="463"/>
      <c r="L187" s="443"/>
      <c r="M187" s="443"/>
      <c r="N187" s="443"/>
      <c r="O187" s="443"/>
      <c r="P187" s="443"/>
      <c r="Q187" s="443"/>
      <c r="R187" s="443"/>
      <c r="S187" s="205"/>
      <c r="T187" s="207"/>
      <c r="U187" s="460"/>
      <c r="V187" s="206"/>
      <c r="W187" s="208"/>
      <c r="X187" s="449"/>
      <c r="Y187" s="454"/>
      <c r="Z187" s="461"/>
      <c r="AA187" s="448"/>
      <c r="AB187" s="455"/>
      <c r="AC187" s="449"/>
      <c r="AD187" s="449"/>
      <c r="AE187" s="461"/>
      <c r="AF187" s="448"/>
      <c r="AG187" s="455"/>
      <c r="AH187" s="205"/>
      <c r="AI187" s="207"/>
      <c r="AJ187" s="460"/>
      <c r="AK187" s="206"/>
      <c r="AL187" s="208"/>
      <c r="AM187" s="449"/>
      <c r="AN187" s="454"/>
      <c r="AO187" s="461"/>
      <c r="AP187" s="448"/>
      <c r="AQ187" s="455"/>
      <c r="AR187" s="449"/>
      <c r="AS187" s="449"/>
      <c r="AT187" s="461"/>
      <c r="AU187" s="448"/>
      <c r="AV187" s="455"/>
      <c r="AW187" s="205"/>
      <c r="AX187" s="207"/>
      <c r="AY187" s="460"/>
      <c r="AZ187" s="206"/>
      <c r="BA187" s="208"/>
      <c r="BB187" s="449"/>
      <c r="BC187" s="454"/>
      <c r="BD187" s="461"/>
      <c r="BE187" s="448"/>
      <c r="BF187" s="455"/>
      <c r="BG187" s="449"/>
      <c r="BH187" s="449"/>
      <c r="BI187" s="461"/>
      <c r="BJ187" s="448"/>
      <c r="BK187" s="455"/>
      <c r="BL187" s="205"/>
      <c r="BM187" s="207"/>
      <c r="BN187" s="460"/>
      <c r="BO187" s="206"/>
      <c r="BP187" s="208"/>
      <c r="BQ187" s="449"/>
      <c r="BR187" s="454"/>
      <c r="BS187" s="461"/>
      <c r="BT187" s="448"/>
      <c r="BU187" s="455"/>
      <c r="BV187" s="449"/>
      <c r="BW187" s="449"/>
      <c r="BX187" s="461"/>
      <c r="BY187" s="448"/>
      <c r="BZ187" s="455"/>
      <c r="CA187" s="205"/>
      <c r="CB187" s="207"/>
      <c r="CC187" s="206"/>
      <c r="CD187" s="206"/>
      <c r="CE187" s="208"/>
      <c r="CF187" s="449"/>
      <c r="CG187" s="454"/>
      <c r="CH187" s="448"/>
      <c r="CI187" s="448"/>
      <c r="CJ187" s="455"/>
      <c r="CK187" s="449"/>
      <c r="CL187" s="449"/>
      <c r="CM187" s="448"/>
      <c r="CN187" s="448"/>
      <c r="CO187" s="455"/>
      <c r="CP187" s="205"/>
      <c r="CQ187" s="207"/>
      <c r="CR187" s="206"/>
      <c r="CS187" s="206"/>
      <c r="CT187" s="208"/>
      <c r="CU187" s="449"/>
      <c r="CV187" s="454"/>
      <c r="CW187" s="448"/>
      <c r="CX187" s="448"/>
      <c r="CY187" s="455"/>
      <c r="CZ187" s="449"/>
      <c r="DA187" s="449"/>
      <c r="DB187" s="448"/>
      <c r="DC187" s="448"/>
      <c r="DD187" s="455"/>
    </row>
    <row r="188" spans="1:119" s="329" customFormat="1" ht="18.75" x14ac:dyDescent="0.3">
      <c r="B188" s="439">
        <v>103</v>
      </c>
      <c r="D188" s="489">
        <f>'ONS Post Acute'!S108</f>
        <v>5.8106910013446911E-4</v>
      </c>
      <c r="E188" s="450">
        <f t="shared" si="29"/>
        <v>3.43857868122273E-5</v>
      </c>
      <c r="F188" s="462">
        <f t="shared" si="30"/>
        <v>0.86659658192709521</v>
      </c>
      <c r="G188" s="451">
        <f t="shared" si="26"/>
        <v>0.37956930288406771</v>
      </c>
      <c r="H188" s="452">
        <f t="shared" si="27"/>
        <v>1.4772456499909054E-3</v>
      </c>
      <c r="I188" s="493">
        <f>'ONS Post Acute'!T108</f>
        <v>1.5667026371431504E-4</v>
      </c>
      <c r="J188" s="493">
        <f>'ONS Post Acute'!U108</f>
        <v>2.1587206286028332E-3</v>
      </c>
      <c r="K188" s="463"/>
      <c r="L188" s="443"/>
      <c r="M188" s="443"/>
      <c r="N188" s="443"/>
      <c r="O188" s="443"/>
      <c r="P188" s="443"/>
      <c r="Q188" s="443"/>
      <c r="R188" s="443"/>
      <c r="S188" s="205"/>
      <c r="T188" s="207"/>
      <c r="U188" s="460"/>
      <c r="V188" s="206"/>
      <c r="W188" s="208"/>
      <c r="X188" s="449"/>
      <c r="Y188" s="454"/>
      <c r="Z188" s="461"/>
      <c r="AA188" s="448"/>
      <c r="AB188" s="455"/>
      <c r="AC188" s="449"/>
      <c r="AD188" s="449"/>
      <c r="AE188" s="461"/>
      <c r="AF188" s="448"/>
      <c r="AG188" s="455"/>
      <c r="AH188" s="205"/>
      <c r="AI188" s="207"/>
      <c r="AJ188" s="460"/>
      <c r="AK188" s="206"/>
      <c r="AL188" s="208"/>
      <c r="AM188" s="449"/>
      <c r="AN188" s="454"/>
      <c r="AO188" s="461"/>
      <c r="AP188" s="448"/>
      <c r="AQ188" s="455"/>
      <c r="AR188" s="449"/>
      <c r="AS188" s="449"/>
      <c r="AT188" s="461"/>
      <c r="AU188" s="448"/>
      <c r="AV188" s="455"/>
      <c r="AW188" s="205"/>
      <c r="AX188" s="207"/>
      <c r="AY188" s="460"/>
      <c r="AZ188" s="206"/>
      <c r="BA188" s="208"/>
      <c r="BB188" s="449"/>
      <c r="BC188" s="454"/>
      <c r="BD188" s="461"/>
      <c r="BE188" s="448"/>
      <c r="BF188" s="455"/>
      <c r="BG188" s="449"/>
      <c r="BH188" s="449"/>
      <c r="BI188" s="461"/>
      <c r="BJ188" s="448"/>
      <c r="BK188" s="455"/>
      <c r="BL188" s="205"/>
      <c r="BM188" s="207"/>
      <c r="BN188" s="460"/>
      <c r="BO188" s="206"/>
      <c r="BP188" s="208"/>
      <c r="BQ188" s="449"/>
      <c r="BR188" s="454"/>
      <c r="BS188" s="461"/>
      <c r="BT188" s="448"/>
      <c r="BU188" s="455"/>
      <c r="BV188" s="449"/>
      <c r="BW188" s="449"/>
      <c r="BX188" s="461"/>
      <c r="BY188" s="448"/>
      <c r="BZ188" s="455"/>
      <c r="CA188" s="205"/>
      <c r="CB188" s="207"/>
      <c r="CC188" s="206"/>
      <c r="CD188" s="206"/>
      <c r="CE188" s="208"/>
      <c r="CF188" s="449"/>
      <c r="CG188" s="454"/>
      <c r="CH188" s="448"/>
      <c r="CI188" s="448"/>
      <c r="CJ188" s="455"/>
      <c r="CK188" s="449"/>
      <c r="CL188" s="449"/>
      <c r="CM188" s="448"/>
      <c r="CN188" s="448"/>
      <c r="CO188" s="455"/>
      <c r="CP188" s="205"/>
      <c r="CQ188" s="207"/>
      <c r="CR188" s="206"/>
      <c r="CS188" s="206"/>
      <c r="CT188" s="208"/>
      <c r="CU188" s="449"/>
      <c r="CV188" s="454"/>
      <c r="CW188" s="448"/>
      <c r="CX188" s="448"/>
      <c r="CY188" s="455"/>
      <c r="CZ188" s="449"/>
      <c r="DA188" s="449"/>
      <c r="DB188" s="448"/>
      <c r="DC188" s="448"/>
      <c r="DD188" s="455"/>
    </row>
    <row r="189" spans="1:119" s="329" customFormat="1" ht="19.5" thickBot="1" x14ac:dyDescent="0.35">
      <c r="B189" s="439">
        <v>104</v>
      </c>
      <c r="D189" s="489">
        <f>'ONS Post Acute'!S109</f>
        <v>5.4668331332224181E-4</v>
      </c>
      <c r="E189" s="450">
        <f t="shared" si="29"/>
        <v>5.4668331332224181E-4</v>
      </c>
      <c r="F189" s="451"/>
      <c r="G189" s="451"/>
      <c r="H189" s="452">
        <f t="shared" si="27"/>
        <v>0</v>
      </c>
      <c r="I189" s="493">
        <f>'ONS Post Acute'!T109</f>
        <v>1.4564080718918704E-4</v>
      </c>
      <c r="J189" s="493">
        <f>'ONS Post Acute'!U109</f>
        <v>2.055493046846513E-3</v>
      </c>
      <c r="K189" s="463"/>
      <c r="L189" s="443"/>
      <c r="M189" s="443"/>
      <c r="N189" s="443"/>
      <c r="O189" s="443"/>
      <c r="P189" s="443"/>
      <c r="Q189" s="443"/>
      <c r="R189" s="443"/>
      <c r="S189" s="205"/>
      <c r="T189" s="207"/>
      <c r="U189" s="206"/>
      <c r="V189" s="206"/>
      <c r="W189" s="208"/>
      <c r="X189" s="449"/>
      <c r="Y189" s="454"/>
      <c r="Z189" s="448"/>
      <c r="AA189" s="448"/>
      <c r="AB189" s="455"/>
      <c r="AC189" s="449"/>
      <c r="AD189" s="449"/>
      <c r="AE189" s="448"/>
      <c r="AF189" s="448"/>
      <c r="AG189" s="455"/>
      <c r="AH189" s="205"/>
      <c r="AI189" s="207"/>
      <c r="AJ189" s="206"/>
      <c r="AK189" s="206"/>
      <c r="AL189" s="208"/>
      <c r="AM189" s="449"/>
      <c r="AN189" s="454"/>
      <c r="AO189" s="448"/>
      <c r="AP189" s="448"/>
      <c r="AQ189" s="455"/>
      <c r="AR189" s="449"/>
      <c r="AS189" s="449"/>
      <c r="AT189" s="448"/>
      <c r="AU189" s="448"/>
      <c r="AV189" s="455"/>
      <c r="AW189" s="205"/>
      <c r="AX189" s="207"/>
      <c r="AY189" s="206"/>
      <c r="AZ189" s="206"/>
      <c r="BA189" s="208"/>
      <c r="BB189" s="449"/>
      <c r="BC189" s="454"/>
      <c r="BD189" s="448"/>
      <c r="BE189" s="448"/>
      <c r="BF189" s="455"/>
      <c r="BG189" s="449"/>
      <c r="BH189" s="449"/>
      <c r="BI189" s="448"/>
      <c r="BJ189" s="448"/>
      <c r="BK189" s="455"/>
      <c r="BL189" s="205"/>
      <c r="BM189" s="207"/>
      <c r="BN189" s="206"/>
      <c r="BO189" s="206"/>
      <c r="BP189" s="208"/>
      <c r="BQ189" s="449"/>
      <c r="BR189" s="454"/>
      <c r="BS189" s="448"/>
      <c r="BT189" s="448"/>
      <c r="BU189" s="455"/>
      <c r="BV189" s="449"/>
      <c r="BW189" s="449"/>
      <c r="BX189" s="448"/>
      <c r="BY189" s="448"/>
      <c r="BZ189" s="455"/>
      <c r="CA189" s="205"/>
      <c r="CB189" s="207"/>
      <c r="CC189" s="206"/>
      <c r="CD189" s="206"/>
      <c r="CE189" s="208"/>
      <c r="CF189" s="449"/>
      <c r="CG189" s="454"/>
      <c r="CH189" s="448"/>
      <c r="CI189" s="448"/>
      <c r="CJ189" s="455"/>
      <c r="CK189" s="449"/>
      <c r="CL189" s="449"/>
      <c r="CM189" s="448"/>
      <c r="CN189" s="448"/>
      <c r="CO189" s="455"/>
      <c r="CP189" s="205"/>
      <c r="CQ189" s="207"/>
      <c r="CR189" s="206"/>
      <c r="CS189" s="206"/>
      <c r="CT189" s="208"/>
      <c r="CU189" s="449"/>
      <c r="CV189" s="454"/>
      <c r="CW189" s="448"/>
      <c r="CX189" s="448"/>
      <c r="CY189" s="455"/>
      <c r="CZ189" s="449"/>
      <c r="DA189" s="449"/>
      <c r="DB189" s="448"/>
      <c r="DC189" s="448"/>
      <c r="DD189" s="455"/>
    </row>
    <row r="190" spans="1:119" s="143" customFormat="1" ht="20.25" thickTop="1" thickBot="1" x14ac:dyDescent="0.35">
      <c r="B190" s="143" t="s">
        <v>151</v>
      </c>
      <c r="F190" s="167">
        <f>SUM(F88:F188)</f>
        <v>6968.5599327121417</v>
      </c>
      <c r="G190" s="144">
        <f>SUM(G88:G188)</f>
        <v>563.7188807224519</v>
      </c>
      <c r="H190" s="144">
        <f t="shared" ref="H190" si="31">SUM(H88:H188)</f>
        <v>2.1939373338083965</v>
      </c>
      <c r="I190" s="144"/>
      <c r="J190" s="144"/>
      <c r="K190" s="463"/>
      <c r="L190" s="443"/>
      <c r="M190" s="443"/>
      <c r="N190" s="443"/>
      <c r="O190" s="443"/>
      <c r="P190" s="443"/>
      <c r="Q190" s="443"/>
      <c r="R190" s="443"/>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1"/>
      <c r="DF190" s="211"/>
      <c r="DG190" s="211"/>
      <c r="DH190" s="211"/>
      <c r="DI190" s="211"/>
      <c r="DJ190" s="211"/>
      <c r="DK190" s="211"/>
      <c r="DL190" s="211"/>
      <c r="DM190" s="211"/>
      <c r="DN190" s="211"/>
      <c r="DO190" s="194"/>
    </row>
    <row r="191" spans="1:119" ht="19.5" thickTop="1" x14ac:dyDescent="0.3">
      <c r="K191" s="463"/>
      <c r="R191" s="159"/>
    </row>
    <row r="192" spans="1:119" s="60" customFormat="1" ht="15.75" x14ac:dyDescent="0.25">
      <c r="A192" s="60" t="s">
        <v>174</v>
      </c>
    </row>
    <row r="193" spans="1:18" x14ac:dyDescent="0.25">
      <c r="R193" s="241"/>
    </row>
    <row r="194" spans="1:18" x14ac:dyDescent="0.25">
      <c r="D194" s="4" t="s">
        <v>178</v>
      </c>
      <c r="E194" s="4" t="s">
        <v>179</v>
      </c>
      <c r="F194" s="4" t="s">
        <v>180</v>
      </c>
      <c r="G194" s="4" t="s">
        <v>117</v>
      </c>
      <c r="H194" s="4" t="s">
        <v>181</v>
      </c>
      <c r="I194" s="4" t="s">
        <v>182</v>
      </c>
      <c r="R194" s="241"/>
    </row>
    <row r="195" spans="1:18" x14ac:dyDescent="0.25">
      <c r="B195" t="s">
        <v>81</v>
      </c>
      <c r="D195" s="62">
        <f>'AusCOVID Cases_update'!K47</f>
        <v>140.10480572597137</v>
      </c>
      <c r="E195" s="62">
        <f>D195*$D$46</f>
        <v>126.93495398773007</v>
      </c>
      <c r="F195" s="62">
        <f>L11</f>
        <v>21.402959811792403</v>
      </c>
      <c r="G195" s="62">
        <f>(F195*$D$26)-14</f>
        <v>7803.4310712571751</v>
      </c>
      <c r="H195" s="62">
        <f>(E195*G195)/$D$26</f>
        <v>2711.9183134194459</v>
      </c>
      <c r="I195" s="62">
        <f>H195*$D$33</f>
        <v>607.46970220595585</v>
      </c>
      <c r="R195" s="241"/>
    </row>
    <row r="196" spans="1:18" x14ac:dyDescent="0.25">
      <c r="B196" t="s">
        <v>82</v>
      </c>
      <c r="D196" s="62">
        <f>'AusCOVID Cases_update'!K48</f>
        <v>115.24752475247524</v>
      </c>
      <c r="E196" s="62">
        <f t="shared" ref="E196:E198" si="32">D196*$D$46</f>
        <v>104.41425742574258</v>
      </c>
      <c r="F196" s="62">
        <f t="shared" ref="F196:F198" si="33">L12</f>
        <v>13.448502273927778</v>
      </c>
      <c r="G196" s="62">
        <f t="shared" ref="G196:G198" si="34">(F196*$D$26)-14</f>
        <v>4898.0654555521205</v>
      </c>
      <c r="H196" s="62">
        <f t="shared" ref="H196:H198" si="35">(E196*G196)/$D$26</f>
        <v>1400.2131892242469</v>
      </c>
      <c r="I196" s="62">
        <f t="shared" ref="I196:I198" si="36">H196*$D$33</f>
        <v>313.64775438623133</v>
      </c>
      <c r="R196" s="241"/>
    </row>
    <row r="197" spans="1:18" x14ac:dyDescent="0.25">
      <c r="B197" t="s">
        <v>83</v>
      </c>
      <c r="D197" s="62">
        <f>'AusCOVID Cases_update'!K49</f>
        <v>24.315789473684212</v>
      </c>
      <c r="E197" s="62">
        <f t="shared" si="32"/>
        <v>22.030105263157896</v>
      </c>
      <c r="F197" s="62">
        <f t="shared" si="33"/>
        <v>7.1045363834463728</v>
      </c>
      <c r="G197" s="62">
        <f t="shared" si="34"/>
        <v>2580.9319140537878</v>
      </c>
      <c r="H197" s="62">
        <f t="shared" si="35"/>
        <v>155.66927239876395</v>
      </c>
      <c r="I197" s="62">
        <f t="shared" si="36"/>
        <v>34.869917017323125</v>
      </c>
      <c r="R197" s="241"/>
    </row>
    <row r="198" spans="1:18" x14ac:dyDescent="0.25">
      <c r="B198" t="s">
        <v>97</v>
      </c>
      <c r="D198" s="62">
        <f>'AusCOVID Cases_update'!K50</f>
        <v>1.2114137483787288</v>
      </c>
      <c r="E198" s="62">
        <f t="shared" si="32"/>
        <v>1.0975408560311284</v>
      </c>
      <c r="F198" s="62">
        <f t="shared" si="33"/>
        <v>3.450685214125738</v>
      </c>
      <c r="G198" s="62">
        <f t="shared" si="34"/>
        <v>1246.3627744594257</v>
      </c>
      <c r="H198" s="62">
        <f t="shared" si="35"/>
        <v>3.7451993604531975</v>
      </c>
      <c r="I198" s="62">
        <f t="shared" si="36"/>
        <v>0.83892465674151628</v>
      </c>
    </row>
    <row r="199" spans="1:18" x14ac:dyDescent="0.25">
      <c r="B199" s="326" t="s">
        <v>155</v>
      </c>
      <c r="C199" s="327"/>
      <c r="D199" s="327"/>
      <c r="E199" s="328">
        <f>SUM(E195:E198)</f>
        <v>254.47685753266165</v>
      </c>
      <c r="F199" s="327"/>
      <c r="G199" s="327"/>
      <c r="H199" s="328">
        <f>SUM(H195:H198)</f>
        <v>4271.5459744029104</v>
      </c>
      <c r="I199" s="328">
        <f>SUM(I195:I198)</f>
        <v>956.8262982662518</v>
      </c>
    </row>
    <row r="201" spans="1:18" s="60" customFormat="1" ht="15.75" x14ac:dyDescent="0.25">
      <c r="A201" s="60" t="s">
        <v>183</v>
      </c>
    </row>
    <row r="202" spans="1:18" ht="14.25" customHeight="1" x14ac:dyDescent="0.25">
      <c r="D202" s="1743" t="s">
        <v>188</v>
      </c>
      <c r="E202" s="1743"/>
      <c r="F202" s="1743" t="s">
        <v>189</v>
      </c>
      <c r="G202" s="1743"/>
    </row>
    <row r="203" spans="1:18" ht="14.25" customHeight="1" x14ac:dyDescent="0.25">
      <c r="D203" s="1656"/>
      <c r="E203" s="1656"/>
      <c r="F203" s="1743" t="s">
        <v>152</v>
      </c>
      <c r="G203" s="1743"/>
      <c r="H203" s="1743"/>
      <c r="I203" s="1743"/>
      <c r="J203" s="1743"/>
      <c r="K203" s="1743"/>
    </row>
    <row r="204" spans="1:18" s="4" customFormat="1" x14ac:dyDescent="0.25">
      <c r="D204" s="4" t="s">
        <v>166</v>
      </c>
      <c r="E204" s="4" t="s">
        <v>182</v>
      </c>
      <c r="F204" s="4" t="s">
        <v>166</v>
      </c>
      <c r="G204" s="4" t="s">
        <v>182</v>
      </c>
    </row>
    <row r="206" spans="1:18" ht="15.75" x14ac:dyDescent="0.25">
      <c r="A206">
        <v>1</v>
      </c>
      <c r="B206" s="172" t="s">
        <v>192</v>
      </c>
      <c r="C206" s="414">
        <v>587</v>
      </c>
      <c r="D206" s="161">
        <f>'Permanent Disb'!F23</f>
        <v>69042.779913154998</v>
      </c>
      <c r="E206" s="161">
        <f>'Permanent Disb'!C23</f>
        <v>186528.44039879201</v>
      </c>
      <c r="F206" s="72">
        <f>D49*D24</f>
        <v>77.98430530876098</v>
      </c>
      <c r="G206" s="72">
        <f>(E206/D206)*F206</f>
        <v>210.68518479591026</v>
      </c>
      <c r="H206" s="72"/>
    </row>
    <row r="207" spans="1:18" ht="15.75" x14ac:dyDescent="0.25">
      <c r="A207">
        <v>2</v>
      </c>
      <c r="B207" s="171" t="s">
        <v>193</v>
      </c>
      <c r="C207" s="415">
        <v>544</v>
      </c>
      <c r="D207" s="161">
        <f>'Permanent Disb'!F24</f>
        <v>6598.0075184347397</v>
      </c>
      <c r="E207" s="161">
        <f>'Permanent Disb'!C24</f>
        <v>38742.4546285135</v>
      </c>
      <c r="F207" s="72">
        <f>D50*D23</f>
        <v>28.642790000000005</v>
      </c>
      <c r="G207" s="72">
        <f>(E207/D207)*F207</f>
        <v>168.18592414582383</v>
      </c>
      <c r="H207" s="72"/>
    </row>
    <row r="208" spans="1:18" ht="15.75" x14ac:dyDescent="0.25">
      <c r="A208">
        <v>3</v>
      </c>
      <c r="B208" s="171" t="s">
        <v>194</v>
      </c>
      <c r="C208" s="414">
        <v>543</v>
      </c>
      <c r="D208" s="161">
        <f>'Permanent Disb'!F25</f>
        <v>43968.576282222399</v>
      </c>
      <c r="E208" s="161">
        <f>'Permanent Disb'!C25</f>
        <v>154293.142132498</v>
      </c>
      <c r="F208" s="72">
        <f>D51*D23</f>
        <v>174.46063000000001</v>
      </c>
      <c r="G208" s="72">
        <f>(E208/D208)*F208</f>
        <v>612.21174432247437</v>
      </c>
      <c r="H208" s="72"/>
    </row>
    <row r="209" spans="1:64" ht="15.75" x14ac:dyDescent="0.25">
      <c r="A209">
        <v>4</v>
      </c>
      <c r="B209" s="171" t="s">
        <v>195</v>
      </c>
      <c r="C209" s="414">
        <v>571</v>
      </c>
      <c r="D209" s="161">
        <f>'Permanent Disb'!F26</f>
        <v>188749.597470596</v>
      </c>
      <c r="E209" s="161">
        <f>'Permanent Disb'!C26</f>
        <v>139107.980565215</v>
      </c>
      <c r="F209" s="72">
        <f>D52*D23</f>
        <v>1851.3657900000001</v>
      </c>
      <c r="G209" s="72">
        <f>(E209/D209)*F209</f>
        <v>1364.4519500209492</v>
      </c>
    </row>
    <row r="210" spans="1:64" ht="15.75" x14ac:dyDescent="0.25">
      <c r="A210">
        <v>5</v>
      </c>
      <c r="B210" s="171" t="s">
        <v>196</v>
      </c>
      <c r="C210" s="414">
        <v>495</v>
      </c>
      <c r="D210" s="161">
        <f>'Permanent Disb'!F27</f>
        <v>17984.101535608901</v>
      </c>
      <c r="E210" s="161">
        <f>'Permanent Disb'!C27</f>
        <v>114238.128354292</v>
      </c>
      <c r="F210" s="72">
        <f>D53*D23</f>
        <v>197.89564000000001</v>
      </c>
      <c r="G210" s="72">
        <f>(E210/D210)*F210</f>
        <v>1257.0673868979206</v>
      </c>
    </row>
    <row r="211" spans="1:64" ht="15.75" x14ac:dyDescent="0.25">
      <c r="B211" s="171" t="s">
        <v>197</v>
      </c>
      <c r="G211" s="72">
        <f>SUM(G206:G210)</f>
        <v>3612.6021901830782</v>
      </c>
    </row>
    <row r="212" spans="1:64" ht="15.75" x14ac:dyDescent="0.25">
      <c r="B212" s="171" t="s">
        <v>198</v>
      </c>
      <c r="G212" s="72">
        <f>SUM(G207:G210)</f>
        <v>3401.917005387168</v>
      </c>
    </row>
    <row r="214" spans="1:64" s="85" customFormat="1" ht="15.75" x14ac:dyDescent="0.25">
      <c r="A214" s="86" t="s">
        <v>182</v>
      </c>
    </row>
    <row r="215" spans="1:64" s="34" customFormat="1" x14ac:dyDescent="0.25">
      <c r="D215" s="1720" t="s">
        <v>201</v>
      </c>
      <c r="E215" s="1720"/>
      <c r="F215" s="1720"/>
      <c r="G215" s="1720"/>
      <c r="H215" s="4"/>
      <c r="I215" s="4"/>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row>
    <row r="216" spans="1:64" s="4" customFormat="1" ht="48.75" customHeight="1" x14ac:dyDescent="0.25">
      <c r="D216" s="543" t="s">
        <v>65</v>
      </c>
      <c r="E216" s="543" t="s">
        <v>203</v>
      </c>
      <c r="F216" s="543" t="s">
        <v>182</v>
      </c>
      <c r="G216" s="544" t="s">
        <v>204</v>
      </c>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row>
    <row r="217" spans="1:64" x14ac:dyDescent="0.25">
      <c r="B217" s="549" t="s">
        <v>65</v>
      </c>
      <c r="C217" s="283"/>
      <c r="D217" s="546">
        <f>SUM(M15:N15)</f>
        <v>7263.4853600000006</v>
      </c>
      <c r="E217" s="547"/>
      <c r="F217" s="547"/>
      <c r="G217" s="548"/>
    </row>
    <row r="218" spans="1:64" x14ac:dyDescent="0.25">
      <c r="B218" s="145" t="s">
        <v>1263</v>
      </c>
      <c r="D218" s="311"/>
      <c r="E218" s="310">
        <f>J70+K70+L70</f>
        <v>68.520947329217719</v>
      </c>
      <c r="F218" s="311"/>
      <c r="G218" s="312"/>
    </row>
    <row r="219" spans="1:64" s="79" customFormat="1" x14ac:dyDescent="0.25">
      <c r="B219" s="145" t="s">
        <v>1264</v>
      </c>
      <c r="D219" s="313"/>
      <c r="E219" s="314">
        <f>G190</f>
        <v>563.7188807224519</v>
      </c>
      <c r="F219" s="313"/>
      <c r="G219" s="315"/>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s="79" customFormat="1" x14ac:dyDescent="0.25">
      <c r="B220" s="145" t="s">
        <v>174</v>
      </c>
      <c r="D220" s="313"/>
      <c r="E220" s="314">
        <f>I199</f>
        <v>956.8262982662518</v>
      </c>
      <c r="F220" s="313"/>
      <c r="G220" s="315"/>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s="79" customFormat="1" x14ac:dyDescent="0.25">
      <c r="B221" s="145" t="s">
        <v>1265</v>
      </c>
      <c r="D221" s="313"/>
      <c r="E221" s="314">
        <f>G211</f>
        <v>3612.6021901830782</v>
      </c>
      <c r="F221" s="313"/>
      <c r="G221" s="315"/>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s="79" customFormat="1" x14ac:dyDescent="0.25">
      <c r="B222" s="145" t="s">
        <v>1266</v>
      </c>
      <c r="D222" s="313"/>
      <c r="E222" s="314">
        <f>G212</f>
        <v>3401.917005387168</v>
      </c>
      <c r="F222" s="313"/>
      <c r="G222" s="315"/>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s="79" customFormat="1" x14ac:dyDescent="0.25">
      <c r="B223" s="521" t="s">
        <v>1267</v>
      </c>
      <c r="C223" s="522"/>
      <c r="D223" s="523"/>
      <c r="E223" s="524">
        <f>SUM(E218:E220)</f>
        <v>1589.0661263179213</v>
      </c>
      <c r="F223" s="523"/>
      <c r="G223" s="860">
        <f>(E223/$D$21)*100000</f>
        <v>6.1844859550405458</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s="79" customFormat="1" x14ac:dyDescent="0.25">
      <c r="B224" s="527" t="s">
        <v>1268</v>
      </c>
      <c r="D224" s="313"/>
      <c r="E224" s="314">
        <f>SUM(E218:E221)</f>
        <v>5201.6683165009999</v>
      </c>
      <c r="F224" s="313"/>
      <c r="G224" s="859">
        <f t="shared" ref="G224:G225" si="37">(E224/$D$21)*100000</f>
        <v>20.244371277815358</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row>
    <row r="225" spans="2:64" s="79" customFormat="1" x14ac:dyDescent="0.25">
      <c r="B225" s="527" t="s">
        <v>1269</v>
      </c>
      <c r="D225" s="313"/>
      <c r="E225" s="314">
        <f>SUM(E218:E220,E222)</f>
        <v>4990.9831317050894</v>
      </c>
      <c r="F225" s="313"/>
      <c r="G225" s="859">
        <f t="shared" si="37"/>
        <v>19.424405673662303</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row>
    <row r="226" spans="2:64" s="79" customFormat="1" x14ac:dyDescent="0.25">
      <c r="B226" s="521" t="s">
        <v>1270</v>
      </c>
      <c r="C226" s="522"/>
      <c r="D226" s="523"/>
      <c r="E226" s="524"/>
      <c r="F226" s="860">
        <f>SUM(D217:E220)</f>
        <v>8852.5514863179233</v>
      </c>
      <c r="G226" s="860">
        <f>(F226/$D$21)*100000</f>
        <v>34.453242333134405</v>
      </c>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row>
    <row r="227" spans="2:64" x14ac:dyDescent="0.25">
      <c r="B227" s="527" t="s">
        <v>1271</v>
      </c>
      <c r="C227" s="241"/>
      <c r="D227" s="311"/>
      <c r="E227" s="311"/>
      <c r="F227" s="310">
        <f>SUM(D217:E221)</f>
        <v>12465.153676501002</v>
      </c>
      <c r="G227" s="470">
        <f>(F227/$D$21)*100000</f>
        <v>48.513127655909216</v>
      </c>
    </row>
    <row r="228" spans="2:64" x14ac:dyDescent="0.25">
      <c r="B228" s="529" t="s">
        <v>1272</v>
      </c>
      <c r="C228" s="303"/>
      <c r="D228" s="550"/>
      <c r="E228" s="550"/>
      <c r="F228" s="551">
        <f>SUM(D217,E218:E220,E222)</f>
        <v>12254.468491705091</v>
      </c>
      <c r="G228" s="552">
        <f>(F228/$D$21)*100000</f>
        <v>47.693162051756161</v>
      </c>
    </row>
  </sheetData>
  <mergeCells count="37">
    <mergeCell ref="CP82:DD82"/>
    <mergeCell ref="CQ83:CT83"/>
    <mergeCell ref="CU83:CY83"/>
    <mergeCell ref="CZ83:DD83"/>
    <mergeCell ref="BL82:BZ82"/>
    <mergeCell ref="BM83:BP83"/>
    <mergeCell ref="BQ83:BU83"/>
    <mergeCell ref="BV83:BZ83"/>
    <mergeCell ref="CA82:CO82"/>
    <mergeCell ref="CB83:CE83"/>
    <mergeCell ref="CF83:CJ83"/>
    <mergeCell ref="CK83:CO83"/>
    <mergeCell ref="J57:L57"/>
    <mergeCell ref="M57:O57"/>
    <mergeCell ref="AW82:BK82"/>
    <mergeCell ref="AX83:BA83"/>
    <mergeCell ref="BB83:BF83"/>
    <mergeCell ref="BG83:BK83"/>
    <mergeCell ref="AH82:AV82"/>
    <mergeCell ref="AI83:AL83"/>
    <mergeCell ref="AM83:AQ83"/>
    <mergeCell ref="AR83:AV83"/>
    <mergeCell ref="T83:W83"/>
    <mergeCell ref="X83:AB83"/>
    <mergeCell ref="AC83:AG83"/>
    <mergeCell ref="S82:AG82"/>
    <mergeCell ref="F203:G203"/>
    <mergeCell ref="H203:I203"/>
    <mergeCell ref="J203:K203"/>
    <mergeCell ref="D215:G215"/>
    <mergeCell ref="D58:E58"/>
    <mergeCell ref="F58:G58"/>
    <mergeCell ref="H58:I58"/>
    <mergeCell ref="E83:H83"/>
    <mergeCell ref="D202:E202"/>
    <mergeCell ref="F202:G202"/>
    <mergeCell ref="D82:J82"/>
  </mergeCells>
  <phoneticPr fontId="28" type="noConversion"/>
  <hyperlinks>
    <hyperlink ref="A2" location="'Read me'!A1" display="Back to &quot;read me&quot;" xr:uid="{582B9AFE-FF4B-466B-8CC6-0C99A5933496}"/>
  </hyperlink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8080"/>
  </sheetPr>
  <dimension ref="A1:DO229"/>
  <sheetViews>
    <sheetView zoomScale="70" zoomScaleNormal="70" workbookViewId="0">
      <selection activeCell="A81" sqref="A81"/>
    </sheetView>
  </sheetViews>
  <sheetFormatPr defaultRowHeight="15" x14ac:dyDescent="0.25"/>
  <cols>
    <col min="1" max="1" width="19.28515625" customWidth="1"/>
    <col min="2" max="2" width="34.28515625" customWidth="1"/>
    <col min="3" max="3" width="2" customWidth="1"/>
    <col min="4" max="4" width="16.7109375" customWidth="1"/>
    <col min="5" max="5" width="25.140625" customWidth="1"/>
    <col min="6" max="6" width="20.42578125" bestFit="1" customWidth="1"/>
    <col min="7" max="7" width="14.85546875" customWidth="1"/>
    <col min="8" max="8" width="17" customWidth="1"/>
    <col min="9" max="9" width="15.140625" customWidth="1"/>
    <col min="10" max="10" width="15.28515625" customWidth="1"/>
    <col min="11" max="11" width="20.140625" bestFit="1" customWidth="1"/>
    <col min="12" max="12" width="14.42578125" bestFit="1" customWidth="1"/>
    <col min="13" max="13" width="18.85546875" customWidth="1"/>
    <col min="14" max="14" width="21" bestFit="1" customWidth="1"/>
    <col min="15" max="15" width="19.140625" bestFit="1" customWidth="1"/>
    <col min="16" max="16" width="21.28515625" customWidth="1"/>
    <col min="17" max="17" width="17" customWidth="1"/>
    <col min="18" max="18" width="22" customWidth="1"/>
    <col min="19" max="19" width="25.7109375" customWidth="1"/>
    <col min="20" max="20" width="22.7109375" customWidth="1"/>
    <col min="21" max="21" width="16.42578125" customWidth="1"/>
    <col min="22" max="22" width="14.7109375" customWidth="1"/>
    <col min="23" max="23" width="17.7109375" customWidth="1"/>
    <col min="24" max="24" width="14.42578125" customWidth="1"/>
    <col min="25" max="25" width="18.85546875" customWidth="1"/>
    <col min="26" max="26" width="17.140625" customWidth="1"/>
    <col min="27" max="27" width="19.42578125" customWidth="1"/>
    <col min="28" max="28" width="12" bestFit="1" customWidth="1"/>
    <col min="32" max="32" width="12.85546875" bestFit="1" customWidth="1"/>
    <col min="34" max="34" width="11.85546875" bestFit="1" customWidth="1"/>
    <col min="38" max="38" width="12.140625" bestFit="1" customWidth="1"/>
  </cols>
  <sheetData>
    <row r="1" spans="1:23" ht="27.75" customHeight="1" x14ac:dyDescent="0.25">
      <c r="A1" s="4" t="s">
        <v>1273</v>
      </c>
    </row>
    <row r="2" spans="1:23" x14ac:dyDescent="0.25">
      <c r="A2" s="13" t="s">
        <v>62</v>
      </c>
    </row>
    <row r="3" spans="1:23" s="58" customFormat="1" ht="18.75" x14ac:dyDescent="0.3">
      <c r="A3" s="57" t="s">
        <v>63</v>
      </c>
      <c r="C3" s="57"/>
      <c r="D3" s="57"/>
      <c r="E3" s="57"/>
      <c r="F3" s="57"/>
      <c r="G3" s="57"/>
      <c r="H3" s="57"/>
      <c r="I3" s="57"/>
    </row>
    <row r="4" spans="1:23" ht="46.5" customHeight="1" x14ac:dyDescent="0.25">
      <c r="B4" s="52" t="s">
        <v>66</v>
      </c>
      <c r="C4" s="70" t="s">
        <v>67</v>
      </c>
      <c r="D4" s="53" t="s">
        <v>1231</v>
      </c>
      <c r="E4" s="53" t="s">
        <v>1232</v>
      </c>
      <c r="F4" s="53" t="s">
        <v>1233</v>
      </c>
      <c r="G4" t="s">
        <v>1234</v>
      </c>
      <c r="H4" t="s">
        <v>1235</v>
      </c>
      <c r="I4" t="s">
        <v>1236</v>
      </c>
      <c r="J4" s="1675" t="s">
        <v>1237</v>
      </c>
      <c r="K4" s="1675" t="s">
        <v>1238</v>
      </c>
      <c r="L4" s="4" t="s">
        <v>68</v>
      </c>
      <c r="M4" s="134" t="s">
        <v>1239</v>
      </c>
      <c r="N4" s="134" t="s">
        <v>1240</v>
      </c>
      <c r="O4" s="101" t="s">
        <v>1241</v>
      </c>
      <c r="P4" s="102" t="s">
        <v>1242</v>
      </c>
      <c r="Q4" s="102" t="s">
        <v>1243</v>
      </c>
      <c r="R4" s="103" t="s">
        <v>1244</v>
      </c>
      <c r="S4" s="16"/>
      <c r="T4" s="16"/>
      <c r="U4" s="16"/>
      <c r="V4" s="16"/>
      <c r="W4" s="16"/>
    </row>
    <row r="5" spans="1:23" ht="15.75" x14ac:dyDescent="0.25">
      <c r="A5" s="79"/>
      <c r="B5" s="29" t="s">
        <v>75</v>
      </c>
      <c r="C5" s="71">
        <v>5</v>
      </c>
      <c r="D5" s="92">
        <f>AgeDCovid!B24</f>
        <v>0</v>
      </c>
      <c r="E5" s="92">
        <f>AgeDCovid!C24</f>
        <v>0</v>
      </c>
      <c r="F5" s="30">
        <f>AgeDCovid!D24</f>
        <v>0</v>
      </c>
      <c r="G5">
        <f>AgeDCovid!B5</f>
        <v>0</v>
      </c>
      <c r="H5" s="16">
        <f>AgeDCovid!C5</f>
        <v>0</v>
      </c>
      <c r="I5">
        <f>AgeDCovid!D5</f>
        <v>0</v>
      </c>
      <c r="J5" s="31">
        <f>VLOOKUP(C5,'AusLT17-19'!A4:L106,5)</f>
        <v>76.195430000000002</v>
      </c>
      <c r="K5" s="31">
        <f>VLOOKUP(C5,'AusLT17-19'!A4:L106,10)</f>
        <v>80.338239999999999</v>
      </c>
      <c r="L5" s="324">
        <f>VLOOKUP(C5,'AusLT17-19'!A4:L106,12)</f>
        <v>78.213823105577319</v>
      </c>
      <c r="M5" s="64">
        <f>G5*J5</f>
        <v>0</v>
      </c>
      <c r="N5" s="64">
        <f>H5*K5</f>
        <v>0</v>
      </c>
      <c r="O5" s="64">
        <f>I5*L5</f>
        <v>0</v>
      </c>
      <c r="P5" s="65">
        <f>(M5/Auspopul)*100000</f>
        <v>0</v>
      </c>
      <c r="Q5" s="65">
        <f>(N5/Auspopul)*100000</f>
        <v>0</v>
      </c>
      <c r="R5" s="65">
        <f>(O5/Auspopul)*100000</f>
        <v>0</v>
      </c>
      <c r="S5" s="16"/>
      <c r="T5" s="16"/>
      <c r="U5" s="16"/>
      <c r="V5" s="16"/>
      <c r="W5" s="16"/>
    </row>
    <row r="6" spans="1:23" ht="15.75" x14ac:dyDescent="0.25">
      <c r="A6" s="79"/>
      <c r="B6" s="32" t="s">
        <v>76</v>
      </c>
      <c r="C6" s="71">
        <v>15</v>
      </c>
      <c r="D6" s="92">
        <f>AgeDCovid!B25</f>
        <v>0</v>
      </c>
      <c r="E6" s="92">
        <f>AgeDCovid!C25</f>
        <v>0</v>
      </c>
      <c r="F6" s="30">
        <f>AgeDCovid!D25</f>
        <v>0</v>
      </c>
      <c r="G6">
        <f>AgeDCovid!B6</f>
        <v>0</v>
      </c>
      <c r="H6" s="16">
        <f>AgeDCovid!C6</f>
        <v>0</v>
      </c>
      <c r="I6">
        <f>AgeDCovid!D6</f>
        <v>0</v>
      </c>
      <c r="J6" s="31">
        <f>VLOOKUP(C6,'AusLT17-19'!A5:L107,5)</f>
        <v>66.261089999999996</v>
      </c>
      <c r="K6" s="31">
        <f>VLOOKUP(C6,'AusLT17-19'!A5:L107,10)</f>
        <v>70.396709999999999</v>
      </c>
      <c r="L6" s="324">
        <f>VLOOKUP(C6,'AusLT17-19'!A5:L107,12)</f>
        <v>68.265851805329959</v>
      </c>
      <c r="M6" s="64">
        <f t="shared" ref="M6:O14" si="0">G6*J6</f>
        <v>0</v>
      </c>
      <c r="N6" s="64">
        <f t="shared" si="0"/>
        <v>0</v>
      </c>
      <c r="O6" s="64">
        <f t="shared" si="0"/>
        <v>0</v>
      </c>
      <c r="P6" s="65">
        <f t="shared" ref="P6:P14" si="1">(M6/Auspopul)*100000</f>
        <v>0</v>
      </c>
      <c r="Q6" s="65">
        <f t="shared" ref="Q6:Q14" si="2">(N6/Auspopul)*100000</f>
        <v>0</v>
      </c>
      <c r="R6" s="65">
        <f t="shared" ref="R6:R14" si="3">(O6/Auspopul)*100000</f>
        <v>0</v>
      </c>
      <c r="S6" s="16"/>
      <c r="T6" s="16"/>
      <c r="U6" s="16"/>
      <c r="V6" s="16"/>
      <c r="W6" s="16"/>
    </row>
    <row r="7" spans="1:23" ht="15.75" x14ac:dyDescent="0.25">
      <c r="A7" s="79"/>
      <c r="B7" s="33" t="s">
        <v>77</v>
      </c>
      <c r="C7" s="71">
        <v>25</v>
      </c>
      <c r="D7" s="92">
        <f>AgeDCovid!B26</f>
        <v>2.2727272727272726E-3</v>
      </c>
      <c r="E7" s="92">
        <f>AgeDCovid!C26</f>
        <v>0</v>
      </c>
      <c r="F7" s="30">
        <f>AgeDCovid!D26</f>
        <v>1.1001100110011001E-3</v>
      </c>
      <c r="G7">
        <f>AgeDCovid!B7</f>
        <v>1</v>
      </c>
      <c r="H7" s="16">
        <f>AgeDCovid!C7</f>
        <v>0</v>
      </c>
      <c r="I7">
        <f>AgeDCovid!D7</f>
        <v>1</v>
      </c>
      <c r="J7" s="31">
        <f>VLOOKUP(C7,'AusLT17-19'!A6:L108,5)</f>
        <v>56.567599999999999</v>
      </c>
      <c r="K7" s="31">
        <f>VLOOKUP(C7,'AusLT17-19'!A6:L108,10)</f>
        <v>60.53839</v>
      </c>
      <c r="L7" s="324">
        <f>VLOOKUP(C7,'AusLT17-19'!A6:L108,12)</f>
        <v>58.511546023428302</v>
      </c>
      <c r="M7" s="64">
        <f t="shared" si="0"/>
        <v>56.567599999999999</v>
      </c>
      <c r="N7" s="64">
        <f t="shared" si="0"/>
        <v>0</v>
      </c>
      <c r="O7" s="64">
        <f t="shared" si="0"/>
        <v>58.511546023428302</v>
      </c>
      <c r="P7" s="65">
        <f t="shared" si="1"/>
        <v>0.22015542457064463</v>
      </c>
      <c r="Q7" s="65">
        <f t="shared" si="2"/>
        <v>0</v>
      </c>
      <c r="R7" s="65">
        <f t="shared" si="3"/>
        <v>0.22772106748514473</v>
      </c>
      <c r="S7" s="16"/>
      <c r="T7" s="16"/>
      <c r="U7" s="16"/>
      <c r="V7" s="471"/>
      <c r="W7" s="16"/>
    </row>
    <row r="8" spans="1:23" ht="15.75" x14ac:dyDescent="0.25">
      <c r="A8" s="79"/>
      <c r="B8" s="33" t="s">
        <v>78</v>
      </c>
      <c r="C8" s="71">
        <v>35</v>
      </c>
      <c r="D8" s="92">
        <f>AgeDCovid!B27</f>
        <v>4.5454545454545452E-3</v>
      </c>
      <c r="E8" s="92">
        <f>AgeDCovid!C27</f>
        <v>0</v>
      </c>
      <c r="F8" s="30">
        <f>AgeDCovid!D27</f>
        <v>2.2002200220022001E-3</v>
      </c>
      <c r="G8">
        <f>AgeDCovid!B8</f>
        <v>2</v>
      </c>
      <c r="H8" s="16">
        <f>AgeDCovid!C8</f>
        <v>0</v>
      </c>
      <c r="I8">
        <f>AgeDCovid!D8</f>
        <v>2</v>
      </c>
      <c r="J8" s="31">
        <f>VLOOKUP(C8,'AusLT17-19'!A7:L109,5)</f>
        <v>46.957099999999997</v>
      </c>
      <c r="K8" s="31">
        <f>VLOOKUP(C8,'AusLT17-19'!A7:L109,10)</f>
        <v>50.713529999999999</v>
      </c>
      <c r="L8" s="324">
        <f>VLOOKUP(C8,'AusLT17-19'!A7:L109,12)</f>
        <v>48.854560692942847</v>
      </c>
      <c r="M8" s="64">
        <f t="shared" si="0"/>
        <v>93.914199999999994</v>
      </c>
      <c r="N8" s="64">
        <f t="shared" si="0"/>
        <v>0</v>
      </c>
      <c r="O8" s="64">
        <f t="shared" si="0"/>
        <v>97.709121385885695</v>
      </c>
      <c r="P8" s="65">
        <f t="shared" si="1"/>
        <v>0.36550464531308441</v>
      </c>
      <c r="Q8" s="65">
        <f t="shared" si="2"/>
        <v>0</v>
      </c>
      <c r="R8" s="65">
        <f t="shared" si="3"/>
        <v>0.38027409865602074</v>
      </c>
      <c r="S8" s="16"/>
      <c r="T8" s="16"/>
      <c r="U8" s="16"/>
      <c r="V8" s="471"/>
      <c r="W8" s="16"/>
    </row>
    <row r="9" spans="1:23" ht="15.75" x14ac:dyDescent="0.25">
      <c r="A9" s="79"/>
      <c r="B9" s="33" t="s">
        <v>79</v>
      </c>
      <c r="C9" s="71">
        <v>45</v>
      </c>
      <c r="D9" s="92">
        <f>AgeDCovid!B28</f>
        <v>4.5454545454545452E-3</v>
      </c>
      <c r="E9" s="92">
        <f>AgeDCovid!C28</f>
        <v>0</v>
      </c>
      <c r="F9" s="30">
        <f>AgeDCovid!D28</f>
        <v>2.2002200220022001E-3</v>
      </c>
      <c r="G9">
        <f>AgeDCovid!B9</f>
        <v>2</v>
      </c>
      <c r="H9" s="16">
        <f>AgeDCovid!C9</f>
        <v>0</v>
      </c>
      <c r="I9">
        <f>AgeDCovid!D9</f>
        <v>2</v>
      </c>
      <c r="J9" s="31">
        <f>VLOOKUP(C9,'AusLT17-19'!A8:L110,5)</f>
        <v>37.527239999999999</v>
      </c>
      <c r="K9" s="31">
        <f>VLOOKUP(C9,'AusLT17-19'!A8:L110,10)</f>
        <v>41.05254</v>
      </c>
      <c r="L9" s="324">
        <f>VLOOKUP(C9,'AusLT17-19'!A8:L110,12)</f>
        <v>39.301760548899118</v>
      </c>
      <c r="M9" s="64">
        <f t="shared" si="0"/>
        <v>75.054479999999998</v>
      </c>
      <c r="N9" s="64">
        <f t="shared" si="0"/>
        <v>0</v>
      </c>
      <c r="O9" s="64">
        <f t="shared" si="0"/>
        <v>78.603521097798236</v>
      </c>
      <c r="P9" s="65">
        <f t="shared" si="1"/>
        <v>0.29210450700275348</v>
      </c>
      <c r="Q9" s="65">
        <f t="shared" si="2"/>
        <v>0</v>
      </c>
      <c r="R9" s="65">
        <f t="shared" si="3"/>
        <v>0.30591701893015427</v>
      </c>
      <c r="S9" s="16"/>
      <c r="T9" s="16"/>
      <c r="U9" s="16"/>
      <c r="V9" s="471"/>
      <c r="W9" s="16"/>
    </row>
    <row r="10" spans="1:23" ht="15.75" x14ac:dyDescent="0.25">
      <c r="A10" s="79"/>
      <c r="B10" s="33" t="s">
        <v>80</v>
      </c>
      <c r="C10" s="71">
        <v>55</v>
      </c>
      <c r="D10" s="92">
        <f>AgeDCovid!B29</f>
        <v>2.2727272727272728E-2</v>
      </c>
      <c r="E10" s="92">
        <f>AgeDCovid!C29</f>
        <v>1.0660980810234541E-2</v>
      </c>
      <c r="F10" s="30">
        <f>AgeDCovid!D29</f>
        <v>1.65016501650165E-2</v>
      </c>
      <c r="G10">
        <f>AgeDCovid!B10</f>
        <v>10</v>
      </c>
      <c r="H10" s="16">
        <f>AgeDCovid!C10</f>
        <v>5</v>
      </c>
      <c r="I10">
        <f>AgeDCovid!D10</f>
        <v>15</v>
      </c>
      <c r="J10" s="31">
        <f>VLOOKUP(C10,'AusLT17-19'!A9:L111,5)</f>
        <v>28.454889999999999</v>
      </c>
      <c r="K10" s="31">
        <f>VLOOKUP(C10,'AusLT17-19'!A9:L111,10)</f>
        <v>31.66986</v>
      </c>
      <c r="L10" s="324">
        <f>VLOOKUP(C10,'AusLT17-19'!A9:L111,12)</f>
        <v>30.093279749301921</v>
      </c>
      <c r="M10" s="64">
        <f t="shared" si="0"/>
        <v>284.5489</v>
      </c>
      <c r="N10" s="64">
        <f t="shared" si="0"/>
        <v>158.3493</v>
      </c>
      <c r="O10" s="64">
        <f t="shared" si="0"/>
        <v>451.39919623952881</v>
      </c>
      <c r="P10" s="65">
        <f t="shared" si="1"/>
        <v>1.1074357740227605</v>
      </c>
      <c r="Q10" s="65">
        <f t="shared" si="2"/>
        <v>0.61627959064843441</v>
      </c>
      <c r="R10" s="65">
        <f t="shared" si="3"/>
        <v>1.7568003892504052</v>
      </c>
      <c r="S10" s="16"/>
      <c r="T10" s="16"/>
      <c r="U10" s="16"/>
      <c r="V10" s="471"/>
      <c r="W10" s="16"/>
    </row>
    <row r="11" spans="1:23" ht="15.75" x14ac:dyDescent="0.25">
      <c r="A11" s="79"/>
      <c r="B11" s="33" t="s">
        <v>81</v>
      </c>
      <c r="C11" s="71">
        <v>65</v>
      </c>
      <c r="D11" s="92">
        <f>AgeDCovid!B30</f>
        <v>5.909090909090909E-2</v>
      </c>
      <c r="E11" s="92">
        <f>AgeDCovid!C30</f>
        <v>2.5586353944562899E-2</v>
      </c>
      <c r="F11" s="30">
        <f>AgeDCovid!D30</f>
        <v>4.1804180418041806E-2</v>
      </c>
      <c r="G11">
        <f>AgeDCovid!B11</f>
        <v>26</v>
      </c>
      <c r="H11" s="16">
        <f>AgeDCovid!C11</f>
        <v>12</v>
      </c>
      <c r="I11">
        <f>AgeDCovid!D11</f>
        <v>38</v>
      </c>
      <c r="J11" s="31">
        <f>VLOOKUP(C11,'AusLT17-19'!A10:L112,5)</f>
        <v>20.007860000000001</v>
      </c>
      <c r="K11" s="31">
        <f>VLOOKUP(C11,'AusLT17-19'!A10:L112,10)</f>
        <v>22.703990000000001</v>
      </c>
      <c r="L11" s="324">
        <f>VLOOKUP(C11,'AusLT17-19'!A10:L112,12)</f>
        <v>21.402959811792403</v>
      </c>
      <c r="M11" s="64">
        <f t="shared" si="0"/>
        <v>520.20436000000007</v>
      </c>
      <c r="N11" s="64">
        <f t="shared" si="0"/>
        <v>272.44788</v>
      </c>
      <c r="O11" s="64">
        <f t="shared" si="0"/>
        <v>813.31247284811127</v>
      </c>
      <c r="P11" s="65">
        <f t="shared" si="1"/>
        <v>2.0245831843546571</v>
      </c>
      <c r="Q11" s="65">
        <f t="shared" si="2"/>
        <v>1.060339818107398</v>
      </c>
      <c r="R11" s="65">
        <f t="shared" si="3"/>
        <v>3.165330556157179</v>
      </c>
      <c r="S11" s="16"/>
      <c r="T11" s="16"/>
      <c r="U11" s="16"/>
      <c r="V11" s="471"/>
      <c r="W11" s="16"/>
    </row>
    <row r="12" spans="1:23" ht="15.75" x14ac:dyDescent="0.25">
      <c r="A12" s="79"/>
      <c r="B12" s="33" t="s">
        <v>82</v>
      </c>
      <c r="C12" s="71">
        <v>75</v>
      </c>
      <c r="D12" s="92">
        <f>AgeDCovid!B31</f>
        <v>0.22954545454545455</v>
      </c>
      <c r="E12" s="92">
        <f>AgeDCovid!C31</f>
        <v>0.11940298507462686</v>
      </c>
      <c r="F12" s="30">
        <f>AgeDCovid!D31</f>
        <v>0.17271727172717272</v>
      </c>
      <c r="G12">
        <f>AgeDCovid!B12</f>
        <v>101</v>
      </c>
      <c r="H12" s="16">
        <f>AgeDCovid!C12</f>
        <v>56</v>
      </c>
      <c r="I12">
        <f>AgeDCovid!D12</f>
        <v>157</v>
      </c>
      <c r="J12" s="31">
        <f>VLOOKUP(C12,'AusLT17-19'!A11:L113,5)</f>
        <v>12.42088</v>
      </c>
      <c r="K12" s="31">
        <f>VLOOKUP(C12,'AusLT17-19'!A11:L113,10)</f>
        <v>14.41362</v>
      </c>
      <c r="L12" s="324">
        <f>VLOOKUP(C12,'AusLT17-19'!A11:L113,12)</f>
        <v>13.448502273927778</v>
      </c>
      <c r="M12" s="64">
        <f t="shared" si="0"/>
        <v>1254.5088800000001</v>
      </c>
      <c r="N12" s="64">
        <f t="shared" si="0"/>
        <v>807.16272000000004</v>
      </c>
      <c r="O12" s="64">
        <f t="shared" si="0"/>
        <v>2111.4148570066609</v>
      </c>
      <c r="P12" s="65">
        <f t="shared" si="1"/>
        <v>4.8824227137803957</v>
      </c>
      <c r="Q12" s="65">
        <f t="shared" si="2"/>
        <v>3.1413963349902838</v>
      </c>
      <c r="R12" s="65">
        <f t="shared" si="3"/>
        <v>8.2174148150013142</v>
      </c>
      <c r="S12" s="16"/>
      <c r="T12" s="16"/>
      <c r="U12" s="16"/>
      <c r="V12" s="471"/>
      <c r="W12" s="16"/>
    </row>
    <row r="13" spans="1:23" ht="15.75" x14ac:dyDescent="0.25">
      <c r="A13" s="79"/>
      <c r="B13" s="33" t="s">
        <v>1274</v>
      </c>
      <c r="C13" s="71">
        <v>85</v>
      </c>
      <c r="D13" s="92">
        <f>AgeDCovid!B32</f>
        <v>0.41590909090909089</v>
      </c>
      <c r="E13" s="92">
        <f>AgeDCovid!C32</f>
        <v>0.41791044776119401</v>
      </c>
      <c r="F13" s="30">
        <f>AgeDCovid!D32</f>
        <v>0.41694169416941695</v>
      </c>
      <c r="G13">
        <f>AgeDCovid!B13</f>
        <v>183</v>
      </c>
      <c r="H13" s="16">
        <f>AgeDCovid!C13</f>
        <v>196</v>
      </c>
      <c r="I13">
        <f>AgeDCovid!D13</f>
        <v>379</v>
      </c>
      <c r="J13" s="31">
        <f>VLOOKUP(C13,'AusLT17-19'!A12:L114,5)</f>
        <v>6.4410499999999997</v>
      </c>
      <c r="K13" s="31">
        <f>VLOOKUP(C13,'AusLT17-19'!A12:L114,10)</f>
        <v>7.5705400000000003</v>
      </c>
      <c r="L13" s="324">
        <f>VLOOKUP(C13,'AusLT17-19'!A12:L114,12)</f>
        <v>7.1045363834463728</v>
      </c>
      <c r="M13" s="64">
        <f t="shared" si="0"/>
        <v>1178.7121499999998</v>
      </c>
      <c r="N13" s="64">
        <f t="shared" si="0"/>
        <v>1483.82584</v>
      </c>
      <c r="O13" s="64">
        <f t="shared" si="0"/>
        <v>2692.6192893261755</v>
      </c>
      <c r="P13" s="65">
        <f t="shared" si="1"/>
        <v>4.5874294442371131</v>
      </c>
      <c r="Q13" s="65">
        <f t="shared" si="2"/>
        <v>5.7749013179645843</v>
      </c>
      <c r="R13" s="65">
        <f t="shared" si="3"/>
        <v>10.479404161546745</v>
      </c>
      <c r="S13" s="16"/>
      <c r="T13" s="16"/>
      <c r="U13" s="16"/>
      <c r="V13" s="471"/>
      <c r="W13" s="16"/>
    </row>
    <row r="14" spans="1:23" ht="15.75" x14ac:dyDescent="0.25">
      <c r="A14" s="79"/>
      <c r="B14" s="33" t="s">
        <v>84</v>
      </c>
      <c r="C14" s="71">
        <v>95</v>
      </c>
      <c r="D14" s="92">
        <f>AgeDCovid!B33</f>
        <v>0.26136363636363635</v>
      </c>
      <c r="E14" s="92">
        <f>AgeDCovid!C33</f>
        <v>0.42643923240938164</v>
      </c>
      <c r="F14" s="30">
        <f>AgeDCovid!D33</f>
        <v>0.34653465346534651</v>
      </c>
      <c r="G14">
        <f>AgeDCovid!B14</f>
        <v>115</v>
      </c>
      <c r="H14" s="16">
        <f>AgeDCovid!C14</f>
        <v>200</v>
      </c>
      <c r="I14">
        <f>AgeDCovid!D14</f>
        <v>315</v>
      </c>
      <c r="J14" s="31">
        <f>VLOOKUP(C14,'AusLT17-19'!A13:L115,5)</f>
        <v>3.1782699999999999</v>
      </c>
      <c r="K14" s="31">
        <f>VLOOKUP(C14,'AusLT17-19'!A13:L115,10)</f>
        <v>3.5634399999999999</v>
      </c>
      <c r="L14" s="324">
        <f>VLOOKUP(C14,'AusLT17-19'!A13:L115,12)</f>
        <v>3.450685214125738</v>
      </c>
      <c r="M14" s="64">
        <f t="shared" si="0"/>
        <v>365.50104999999996</v>
      </c>
      <c r="N14" s="64">
        <f t="shared" si="0"/>
        <v>712.68799999999999</v>
      </c>
      <c r="O14" s="64">
        <f t="shared" si="0"/>
        <v>1086.9658424496074</v>
      </c>
      <c r="P14" s="65">
        <f t="shared" si="1"/>
        <v>1.4224934210354765</v>
      </c>
      <c r="Q14" s="65">
        <f t="shared" si="2"/>
        <v>2.7737102020662636</v>
      </c>
      <c r="R14" s="65">
        <f t="shared" si="3"/>
        <v>4.2303620188638327</v>
      </c>
      <c r="S14" s="16"/>
      <c r="T14" s="16"/>
      <c r="U14" s="16"/>
      <c r="V14" s="471"/>
      <c r="W14" s="16"/>
    </row>
    <row r="15" spans="1:23" ht="16.5" thickBot="1" x14ac:dyDescent="0.3">
      <c r="A15" s="79"/>
      <c r="B15" s="93" t="s">
        <v>85</v>
      </c>
      <c r="C15" s="94"/>
      <c r="D15" s="95">
        <f>AgeDCovid!B34</f>
        <v>1</v>
      </c>
      <c r="E15" s="95">
        <f>AgeDCovid!C34</f>
        <v>1</v>
      </c>
      <c r="F15" s="96">
        <f>AgeDCovid!D34</f>
        <v>1</v>
      </c>
      <c r="G15" s="97">
        <f>AgeDCovid!B15</f>
        <v>440</v>
      </c>
      <c r="H15" s="98">
        <f>AgeDCovid!C15</f>
        <v>469</v>
      </c>
      <c r="I15" s="97">
        <f>AgeDCovid!D15</f>
        <v>909</v>
      </c>
      <c r="J15" s="99">
        <f>SUMPRODUCT(D5:D14,$J5:$J14)</f>
        <v>8.7022991363636351</v>
      </c>
      <c r="K15" s="99">
        <f>SUMPRODUCT(E5:E14,K5:K14)</f>
        <v>7.3229717270788903</v>
      </c>
      <c r="L15" s="325">
        <f>SUMPRODUCT(F5:F14,L5:L14)</f>
        <v>8.1304024712620429</v>
      </c>
      <c r="M15" s="472">
        <f t="shared" ref="M15:R15" si="4">SUM(M5:M14)</f>
        <v>3829.0116199999998</v>
      </c>
      <c r="N15" s="473">
        <f t="shared" si="4"/>
        <v>3434.4737400000004</v>
      </c>
      <c r="O15" s="473">
        <f t="shared" si="4"/>
        <v>7390.5358463771963</v>
      </c>
      <c r="P15" s="472">
        <f t="shared" si="4"/>
        <v>14.902129114316885</v>
      </c>
      <c r="Q15" s="472">
        <f t="shared" si="4"/>
        <v>13.366627263776964</v>
      </c>
      <c r="R15" s="472">
        <f t="shared" si="4"/>
        <v>28.763224125890797</v>
      </c>
      <c r="S15" s="16"/>
      <c r="T15" s="16"/>
      <c r="U15" s="16"/>
      <c r="V15" s="471"/>
      <c r="W15" s="16"/>
    </row>
    <row r="16" spans="1:23" x14ac:dyDescent="0.25">
      <c r="F16" s="25"/>
      <c r="H16" s="25"/>
      <c r="O16" s="72"/>
      <c r="Q16" s="487"/>
      <c r="R16" s="488"/>
      <c r="S16" s="304"/>
    </row>
    <row r="17" spans="1:12" s="59" customFormat="1" ht="18.75" x14ac:dyDescent="0.3">
      <c r="A17" s="59" t="s">
        <v>1245</v>
      </c>
    </row>
    <row r="18" spans="1:12" s="35" customFormat="1" ht="15.75" customHeight="1" x14ac:dyDescent="0.25">
      <c r="A18" s="36" t="s">
        <v>87</v>
      </c>
      <c r="B18" s="36"/>
      <c r="C18" s="36"/>
      <c r="D18" s="36" t="s">
        <v>163</v>
      </c>
      <c r="F18" s="36"/>
      <c r="G18" s="36"/>
      <c r="H18" s="36"/>
    </row>
    <row r="19" spans="1:12" s="34" customFormat="1" ht="15.75" x14ac:dyDescent="0.25">
      <c r="A19" s="37" t="s">
        <v>88</v>
      </c>
      <c r="B19" s="38"/>
      <c r="C19" s="38"/>
      <c r="D19" s="39" t="s">
        <v>1246</v>
      </c>
      <c r="E19" s="506"/>
      <c r="F19" s="35"/>
      <c r="G19" s="35"/>
      <c r="H19" s="158"/>
    </row>
    <row r="20" spans="1:12" s="34" customFormat="1" ht="15.75" x14ac:dyDescent="0.25">
      <c r="A20" s="41" t="s">
        <v>1247</v>
      </c>
      <c r="B20" s="38"/>
      <c r="C20" s="38"/>
      <c r="D20" s="42">
        <f>'AusCOVID Cases_update'!F16</f>
        <v>27787</v>
      </c>
      <c r="E20" s="35"/>
      <c r="F20" s="35"/>
      <c r="G20" s="35"/>
      <c r="H20" s="38"/>
    </row>
    <row r="21" spans="1:12" s="34" customFormat="1" ht="15.75" x14ac:dyDescent="0.25">
      <c r="A21" s="41" t="s">
        <v>92</v>
      </c>
      <c r="B21" s="38"/>
      <c r="C21" s="38"/>
      <c r="D21" s="465">
        <v>25694393</v>
      </c>
      <c r="E21" s="35"/>
      <c r="F21" s="35"/>
      <c r="G21" s="35"/>
      <c r="H21" s="38"/>
    </row>
    <row r="22" spans="1:12" s="34" customFormat="1" ht="15.75" x14ac:dyDescent="0.25">
      <c r="A22" s="41" t="s">
        <v>1248</v>
      </c>
      <c r="B22" s="38"/>
      <c r="C22" s="38"/>
      <c r="D22" s="465">
        <f>'AusCOVID Cases_update'!D16</f>
        <v>28696</v>
      </c>
      <c r="E22" s="35"/>
      <c r="F22" s="35"/>
      <c r="G22" s="35"/>
      <c r="H22" s="38"/>
    </row>
    <row r="23" spans="1:12" s="34" customFormat="1" ht="15.75" x14ac:dyDescent="0.25">
      <c r="A23" s="41" t="s">
        <v>1249</v>
      </c>
      <c r="B23" s="38"/>
      <c r="C23" s="38"/>
      <c r="D23" s="465">
        <f>'AusCOVID Cases_update'!F17</f>
        <v>26038.9</v>
      </c>
      <c r="E23" s="35"/>
      <c r="F23" s="35"/>
      <c r="G23" s="35"/>
      <c r="H23" s="38"/>
    </row>
    <row r="24" spans="1:12" s="34" customFormat="1" ht="15.75" x14ac:dyDescent="0.25">
      <c r="A24" s="41" t="s">
        <v>98</v>
      </c>
      <c r="B24" s="38"/>
      <c r="C24" s="38"/>
      <c r="D24" s="465">
        <f>'AusCOVID Cases_update'!K55</f>
        <v>2756.4018440474251</v>
      </c>
      <c r="E24" s="35"/>
      <c r="F24" s="35"/>
      <c r="G24" s="35"/>
      <c r="H24" s="38"/>
    </row>
    <row r="25" spans="1:12" s="34" customFormat="1" ht="15.75" x14ac:dyDescent="0.25">
      <c r="A25" s="41"/>
      <c r="B25" s="38"/>
      <c r="C25" s="38"/>
      <c r="D25" s="43"/>
      <c r="E25" s="44"/>
      <c r="F25" s="45"/>
      <c r="G25" s="38"/>
      <c r="H25" s="38"/>
    </row>
    <row r="26" spans="1:12" s="34" customFormat="1" ht="15.75" x14ac:dyDescent="0.25">
      <c r="A26" s="36" t="s">
        <v>100</v>
      </c>
      <c r="B26" s="38"/>
      <c r="C26" s="38"/>
      <c r="D26" s="38">
        <v>365.25</v>
      </c>
      <c r="E26" s="38"/>
      <c r="F26" s="38"/>
      <c r="G26" s="38"/>
      <c r="H26" s="38"/>
    </row>
    <row r="27" spans="1:12" s="34" customFormat="1" ht="15.75" x14ac:dyDescent="0.25">
      <c r="A27" s="38"/>
      <c r="B27" s="38"/>
      <c r="C27" s="38"/>
      <c r="D27" s="38"/>
      <c r="E27" s="38"/>
      <c r="F27" s="38"/>
      <c r="G27" s="38"/>
      <c r="H27" s="38"/>
      <c r="I27" s="38"/>
      <c r="J27" s="38"/>
      <c r="K27" s="38"/>
    </row>
    <row r="28" spans="1:12" s="34" customFormat="1" ht="15.75" x14ac:dyDescent="0.25">
      <c r="A28" s="46" t="s">
        <v>101</v>
      </c>
      <c r="B28" s="38"/>
      <c r="C28" s="38"/>
      <c r="D28" s="47" t="s">
        <v>102</v>
      </c>
      <c r="E28" s="40" t="s">
        <v>103</v>
      </c>
      <c r="F28" s="40" t="s">
        <v>104</v>
      </c>
      <c r="G28" s="466" t="s">
        <v>105</v>
      </c>
      <c r="H28" s="466" t="s">
        <v>106</v>
      </c>
      <c r="I28" s="466" t="s">
        <v>107</v>
      </c>
      <c r="J28" s="466" t="s">
        <v>108</v>
      </c>
      <c r="K28" s="38"/>
      <c r="L28"/>
    </row>
    <row r="29" spans="1:12" s="34" customFormat="1" ht="15.75" x14ac:dyDescent="0.25">
      <c r="A29" s="41" t="s">
        <v>109</v>
      </c>
      <c r="B29" s="38"/>
      <c r="C29" s="38"/>
      <c r="D29" s="44">
        <v>5.0999999999999997E-2</v>
      </c>
      <c r="E29" s="44">
        <v>3.2000000000000001E-2</v>
      </c>
      <c r="F29" s="44">
        <v>7.3999999999999996E-2</v>
      </c>
      <c r="G29" s="467">
        <f>(F29-E29)/(2*1.96)</f>
        <v>1.0714285714285713E-2</v>
      </c>
      <c r="H29" s="468">
        <f>(D29*(D29-D29^2-G29^2))/G29^2</f>
        <v>21.451062400000001</v>
      </c>
      <c r="I29" s="468">
        <f>H29*(1-D29)/D29</f>
        <v>399.15800426666669</v>
      </c>
      <c r="J29" s="469" t="e">
        <f ca="1">_xll.ErBeta(H29,I29)</f>
        <v>#NAME?</v>
      </c>
      <c r="K29" s="38"/>
      <c r="L29"/>
    </row>
    <row r="30" spans="1:12" s="34" customFormat="1" ht="15.75" x14ac:dyDescent="0.25">
      <c r="A30" s="41" t="s">
        <v>110</v>
      </c>
      <c r="B30" s="38"/>
      <c r="C30" s="38"/>
      <c r="D30" s="44">
        <v>0.13300000000000001</v>
      </c>
      <c r="E30" s="44">
        <v>8.7999999999999995E-2</v>
      </c>
      <c r="F30" s="44">
        <v>0.19</v>
      </c>
      <c r="G30" s="467">
        <f t="shared" ref="G30:G33" si="5">(F30-E30)/(2*1.96)</f>
        <v>2.6020408163265309E-2</v>
      </c>
      <c r="H30" s="468">
        <f t="shared" ref="H30:H33" si="6">(D30*(D30-D30^2-G30^2))/G30^2</f>
        <v>22.518354133333329</v>
      </c>
      <c r="I30" s="468">
        <f t="shared" ref="I30:I33" si="7">H30*(1-D30)/D30</f>
        <v>146.79257919999998</v>
      </c>
      <c r="J30" s="469" t="e">
        <f ca="1">_xll.ErBeta(H30,I30)</f>
        <v>#NAME?</v>
      </c>
      <c r="K30" s="38"/>
      <c r="L30"/>
    </row>
    <row r="31" spans="1:12" s="34" customFormat="1" ht="15.75" x14ac:dyDescent="0.25">
      <c r="A31" s="41" t="s">
        <v>111</v>
      </c>
      <c r="B31" s="38"/>
      <c r="C31" s="38"/>
      <c r="D31" s="44">
        <v>0.65500000000000003</v>
      </c>
      <c r="E31" s="44">
        <v>0.57899999999999996</v>
      </c>
      <c r="F31" s="44">
        <v>0.72699999999999998</v>
      </c>
      <c r="G31" s="467">
        <f t="shared" si="5"/>
        <v>3.7755102040816335E-2</v>
      </c>
      <c r="H31" s="468">
        <f t="shared" si="6"/>
        <v>103.18158542731915</v>
      </c>
      <c r="I31" s="468">
        <f t="shared" si="7"/>
        <v>54.347552629656647</v>
      </c>
      <c r="J31" s="469" t="e">
        <f ca="1">_xll.ErBeta(H31,I31)</f>
        <v>#NAME?</v>
      </c>
      <c r="K31" s="38"/>
      <c r="L31"/>
    </row>
    <row r="32" spans="1:12" s="34" customFormat="1" ht="15.75" customHeight="1" x14ac:dyDescent="0.25">
      <c r="A32" s="41" t="s">
        <v>112</v>
      </c>
      <c r="B32" s="38"/>
      <c r="C32" s="38"/>
      <c r="D32" s="44">
        <v>0.219</v>
      </c>
      <c r="E32" s="44">
        <v>0.14799999999999999</v>
      </c>
      <c r="F32" s="44">
        <v>0.308</v>
      </c>
      <c r="G32" s="467">
        <f t="shared" si="5"/>
        <v>4.0816326530612249E-2</v>
      </c>
      <c r="H32" s="468">
        <f t="shared" si="6"/>
        <v>22.264888985249996</v>
      </c>
      <c r="I32" s="468">
        <f t="shared" si="7"/>
        <v>79.401270764749981</v>
      </c>
      <c r="J32" s="469" t="e">
        <f ca="1">_xll.ErBeta(H32,I32)</f>
        <v>#NAME?</v>
      </c>
      <c r="K32" s="38"/>
      <c r="L32"/>
    </row>
    <row r="33" spans="1:16" s="298" customFormat="1" ht="15.75" customHeight="1" x14ac:dyDescent="0.25">
      <c r="A33" s="322" t="s">
        <v>113</v>
      </c>
      <c r="B33" s="318"/>
      <c r="C33" s="318"/>
      <c r="D33" s="323">
        <v>0.224</v>
      </c>
      <c r="E33" s="323">
        <v>0.151</v>
      </c>
      <c r="F33" s="323">
        <v>0.312</v>
      </c>
      <c r="G33" s="467">
        <f t="shared" si="5"/>
        <v>4.1071428571428571E-2</v>
      </c>
      <c r="H33" s="468">
        <f t="shared" si="6"/>
        <v>22.858249968998113</v>
      </c>
      <c r="I33" s="468">
        <f t="shared" si="7"/>
        <v>79.187508821172031</v>
      </c>
      <c r="J33" s="469" t="e">
        <f ca="1">_xll.ErBeta(H33,I33)</f>
        <v>#NAME?</v>
      </c>
      <c r="K33" s="38"/>
      <c r="M33" s="154"/>
      <c r="N33" s="154"/>
      <c r="O33" s="154"/>
      <c r="P33" s="154"/>
    </row>
    <row r="34" spans="1:16" s="154" customFormat="1" ht="15.75" customHeight="1" x14ac:dyDescent="0.25">
      <c r="A34" s="41"/>
      <c r="B34" s="131"/>
      <c r="C34" s="131"/>
      <c r="D34" s="44"/>
      <c r="E34" s="44"/>
      <c r="F34" s="44"/>
      <c r="G34" s="131"/>
      <c r="H34" s="131"/>
      <c r="I34" s="131"/>
      <c r="J34" s="131"/>
      <c r="K34" s="131"/>
    </row>
    <row r="35" spans="1:16" s="35" customFormat="1" ht="15.75" x14ac:dyDescent="0.25">
      <c r="A35" s="36" t="s">
        <v>114</v>
      </c>
      <c r="B35" s="36"/>
      <c r="C35" s="36"/>
      <c r="D35" s="36"/>
      <c r="E35" s="36"/>
      <c r="F35" s="36"/>
      <c r="G35" s="36"/>
      <c r="H35" s="36"/>
      <c r="I35" s="131"/>
      <c r="M35" s="154"/>
      <c r="N35" s="154"/>
      <c r="O35" s="154"/>
      <c r="P35" s="154"/>
    </row>
    <row r="36" spans="1:16" s="35" customFormat="1" ht="16.5" thickBot="1" x14ac:dyDescent="0.3">
      <c r="A36" s="54" t="s">
        <v>115</v>
      </c>
      <c r="B36" s="54"/>
      <c r="C36" s="54"/>
      <c r="D36" s="55" t="s">
        <v>116</v>
      </c>
      <c r="E36" s="55" t="s">
        <v>1250</v>
      </c>
      <c r="F36" s="55" t="s">
        <v>1251</v>
      </c>
      <c r="G36" s="54"/>
      <c r="H36" s="55" t="s">
        <v>117</v>
      </c>
      <c r="K36" s="131"/>
      <c r="L36" s="131"/>
      <c r="M36" s="154"/>
      <c r="N36" s="154"/>
      <c r="O36" s="154"/>
      <c r="P36" s="154"/>
    </row>
    <row r="37" spans="1:16" s="34" customFormat="1" ht="15.75" x14ac:dyDescent="0.25">
      <c r="A37" s="48" t="s">
        <v>118</v>
      </c>
      <c r="B37" s="38"/>
      <c r="C37" s="38"/>
      <c r="D37" s="321">
        <f>'DALYS Australia Base'!D37</f>
        <v>0.16999999999999998</v>
      </c>
      <c r="E37" s="321">
        <f>'DALYS Australia Base'!E37</f>
        <v>0.12850000000000017</v>
      </c>
      <c r="F37" s="321">
        <f>'DALYS Australia Base'!F37</f>
        <v>8.7000000000000077E-2</v>
      </c>
      <c r="G37" s="38"/>
      <c r="H37" s="307">
        <v>14</v>
      </c>
      <c r="I37" s="35"/>
      <c r="J37" s="35"/>
      <c r="K37" s="131"/>
      <c r="L37" s="131"/>
      <c r="M37" s="154"/>
      <c r="N37" s="154"/>
      <c r="O37" s="154"/>
      <c r="P37" s="154"/>
    </row>
    <row r="38" spans="1:16" s="34" customFormat="1" ht="15.75" x14ac:dyDescent="0.25">
      <c r="A38" s="48" t="s">
        <v>120</v>
      </c>
      <c r="B38" s="38"/>
      <c r="C38" s="38"/>
      <c r="D38" s="321">
        <f>'DALYS Australia Base'!D38</f>
        <v>0.70990223870910851</v>
      </c>
      <c r="E38" s="321">
        <f>'DALYS Australia Base'!E38</f>
        <v>0.74539735064456392</v>
      </c>
      <c r="F38" s="321">
        <f>'DALYS Australia Base'!F38</f>
        <v>0.78089246258001932</v>
      </c>
      <c r="G38" s="38"/>
      <c r="H38" s="307">
        <v>14</v>
      </c>
      <c r="I38" s="35"/>
      <c r="J38" s="35"/>
      <c r="K38" s="131"/>
      <c r="L38" s="131"/>
      <c r="M38" s="154"/>
      <c r="N38" s="154"/>
      <c r="O38" s="154"/>
      <c r="P38" s="154"/>
    </row>
    <row r="39" spans="1:16" s="34" customFormat="1" ht="15.75" x14ac:dyDescent="0.25">
      <c r="A39" s="48" t="s">
        <v>121</v>
      </c>
      <c r="B39" s="38"/>
      <c r="C39" s="38"/>
      <c r="D39" s="321">
        <f>'DALYS Australia Base'!D39</f>
        <v>0.10071354571882751</v>
      </c>
      <c r="E39" s="321">
        <f>'DALYS Australia Base'!E39</f>
        <v>0.10574922300476888</v>
      </c>
      <c r="F39" s="321">
        <f>'DALYS Australia Base'!F39</f>
        <v>0.11078490029071027</v>
      </c>
      <c r="G39" s="38"/>
      <c r="H39" s="308">
        <v>14</v>
      </c>
      <c r="I39" s="35"/>
      <c r="J39" s="35"/>
      <c r="K39" s="131"/>
      <c r="L39" s="131"/>
      <c r="M39" s="154"/>
      <c r="N39" s="154"/>
      <c r="O39" s="154"/>
      <c r="P39" s="154"/>
    </row>
    <row r="40" spans="1:16" s="34" customFormat="1" ht="15.75" x14ac:dyDescent="0.25">
      <c r="A40" s="48" t="s">
        <v>122</v>
      </c>
      <c r="B40" s="38"/>
      <c r="C40" s="38"/>
      <c r="D40" s="321">
        <f>'DALYS Australia Base'!D40</f>
        <v>1.9384215572063889E-2</v>
      </c>
      <c r="E40" s="321">
        <f>'DALYS Australia Base'!E40</f>
        <v>2.0353426350667083E-2</v>
      </c>
      <c r="F40" s="321">
        <f>'DALYS Australia Base'!F40</f>
        <v>2.1322637129270277E-2</v>
      </c>
      <c r="G40" s="38"/>
      <c r="H40" s="308">
        <v>14</v>
      </c>
      <c r="I40" s="35"/>
      <c r="J40" s="35"/>
      <c r="K40" s="131"/>
      <c r="L40" s="131"/>
      <c r="M40" s="154"/>
      <c r="N40" s="154"/>
      <c r="O40" s="154"/>
      <c r="P40" s="154"/>
    </row>
    <row r="41" spans="1:16" s="34" customFormat="1" ht="15.75" x14ac:dyDescent="0.25">
      <c r="A41" s="38"/>
      <c r="B41" s="38"/>
      <c r="C41" s="38"/>
      <c r="D41" s="321"/>
      <c r="E41" s="321"/>
      <c r="F41" s="321"/>
      <c r="G41" s="38"/>
      <c r="H41" s="38"/>
      <c r="I41" s="131"/>
      <c r="M41" s="154"/>
      <c r="N41" s="154"/>
      <c r="O41" s="154"/>
      <c r="P41" s="154"/>
    </row>
    <row r="42" spans="1:16" s="34" customFormat="1" ht="15.75" x14ac:dyDescent="0.25">
      <c r="A42" s="135" t="s">
        <v>123</v>
      </c>
      <c r="B42" s="136"/>
      <c r="C42" s="136"/>
      <c r="D42" s="137" t="s">
        <v>116</v>
      </c>
      <c r="E42" s="137" t="s">
        <v>103</v>
      </c>
      <c r="F42" s="138" t="s">
        <v>104</v>
      </c>
      <c r="G42" s="139" t="s">
        <v>1252</v>
      </c>
      <c r="H42" s="140" t="s">
        <v>117</v>
      </c>
      <c r="M42" s="154"/>
      <c r="N42" s="154"/>
      <c r="O42" s="154"/>
      <c r="P42" s="154"/>
    </row>
    <row r="43" spans="1:16" s="34" customFormat="1" ht="15.75" x14ac:dyDescent="0.25">
      <c r="A43" s="49" t="s">
        <v>130</v>
      </c>
      <c r="B43" s="299"/>
      <c r="C43" s="299"/>
      <c r="D43" s="146" t="s">
        <v>131</v>
      </c>
      <c r="E43" s="147"/>
      <c r="F43" s="147"/>
      <c r="G43" s="300"/>
      <c r="H43" s="301"/>
      <c r="M43" s="154"/>
      <c r="N43" s="154"/>
      <c r="O43" s="154"/>
      <c r="P43" s="154"/>
    </row>
    <row r="44" spans="1:16" s="34" customFormat="1" ht="15.75" x14ac:dyDescent="0.25">
      <c r="A44" s="49"/>
      <c r="B44" s="131"/>
      <c r="C44" s="131"/>
      <c r="D44" s="146"/>
      <c r="E44" s="147"/>
      <c r="F44" s="148"/>
      <c r="G44" s="149"/>
      <c r="H44" s="150"/>
    </row>
    <row r="45" spans="1:16" s="34" customFormat="1" ht="15.75" x14ac:dyDescent="0.25">
      <c r="A45" s="135" t="s">
        <v>133</v>
      </c>
      <c r="B45" s="136"/>
      <c r="C45" s="136"/>
      <c r="D45" s="137" t="s">
        <v>116</v>
      </c>
      <c r="E45" s="137" t="s">
        <v>103</v>
      </c>
      <c r="F45" s="138" t="s">
        <v>104</v>
      </c>
      <c r="G45" s="139" t="s">
        <v>1252</v>
      </c>
      <c r="H45" s="140" t="s">
        <v>117</v>
      </c>
    </row>
    <row r="46" spans="1:16" s="34" customFormat="1" ht="15.75" x14ac:dyDescent="0.25">
      <c r="A46" s="49" t="s">
        <v>134</v>
      </c>
      <c r="B46" s="318"/>
      <c r="C46" s="318"/>
      <c r="D46" s="319">
        <f>'Permanent Disb'!K10</f>
        <v>0.90600000000000003</v>
      </c>
      <c r="E46" s="50"/>
      <c r="F46" s="51"/>
      <c r="G46" s="318"/>
      <c r="H46" s="320" t="s">
        <v>135</v>
      </c>
    </row>
    <row r="47" spans="1:16" s="34" customFormat="1" ht="15.75" x14ac:dyDescent="0.25">
      <c r="A47" s="49"/>
      <c r="B47" s="38"/>
      <c r="C47" s="38"/>
      <c r="D47" s="38"/>
      <c r="E47" s="50"/>
      <c r="F47" s="51"/>
      <c r="G47" s="38"/>
      <c r="H47" s="38"/>
    </row>
    <row r="48" spans="1:16" s="154" customFormat="1" ht="15.75" x14ac:dyDescent="0.25">
      <c r="A48" s="188" t="s">
        <v>136</v>
      </c>
      <c r="B48" s="189"/>
      <c r="C48" s="189"/>
      <c r="D48" s="190" t="s">
        <v>116</v>
      </c>
      <c r="E48" s="191"/>
      <c r="F48" s="192"/>
      <c r="G48" s="189"/>
      <c r="H48" s="193" t="s">
        <v>1253</v>
      </c>
      <c r="I48" s="466" t="s">
        <v>105</v>
      </c>
      <c r="J48" s="466" t="s">
        <v>106</v>
      </c>
      <c r="K48" s="466" t="s">
        <v>107</v>
      </c>
      <c r="L48" s="485" t="s">
        <v>129</v>
      </c>
    </row>
    <row r="49" spans="1:34" s="154" customFormat="1" ht="15.75" x14ac:dyDescent="0.25">
      <c r="A49" s="156" t="s">
        <v>138</v>
      </c>
      <c r="B49" s="131"/>
      <c r="C49" s="131"/>
      <c r="D49" s="155">
        <f>'Permanent Disb'!C6</f>
        <v>2.82920668759425E-2</v>
      </c>
      <c r="E49" s="155">
        <f>'Permanent Disb'!D6</f>
        <v>2.56649103912506E-2</v>
      </c>
      <c r="F49" s="155">
        <f>'Permanent Disb'!E6</f>
        <v>3.1202822359023798E-2</v>
      </c>
      <c r="G49" s="131"/>
      <c r="H49" s="157" t="s">
        <v>135</v>
      </c>
      <c r="I49" s="503">
        <f>(F49-E49)/(2*1.96)</f>
        <v>1.4127326448401015E-3</v>
      </c>
      <c r="J49" s="503">
        <f>(D49*(D49-D49^2-I49^2))/I49^2</f>
        <v>389.684928329694</v>
      </c>
      <c r="K49" s="503">
        <f>J49*(1-D49)/D49</f>
        <v>13383.961586731159</v>
      </c>
      <c r="L49" s="576" t="e">
        <f ca="1">_xll.ErBeta(J49,K49)</f>
        <v>#NAME?</v>
      </c>
    </row>
    <row r="50" spans="1:34" s="154" customFormat="1" ht="15.75" x14ac:dyDescent="0.25">
      <c r="A50" s="156" t="s">
        <v>139</v>
      </c>
      <c r="B50" s="131"/>
      <c r="C50" s="131"/>
      <c r="D50" s="178">
        <f>'Permanent Disb'!G7</f>
        <v>1.1000000000000001E-3</v>
      </c>
      <c r="E50" s="178">
        <f>'Permanent Disb'!H7</f>
        <v>7.9000000000000001E-4</v>
      </c>
      <c r="F50" s="178">
        <f>'Permanent Disb'!I7</f>
        <v>1.4E-3</v>
      </c>
      <c r="G50" s="131"/>
      <c r="H50" s="157" t="s">
        <v>135</v>
      </c>
      <c r="I50" s="503">
        <f>(F50-E50)/(2*1.96)</f>
        <v>1.5561224489795918E-4</v>
      </c>
      <c r="J50" s="503">
        <f>(D50*(D50-D50^2-I50^2))/I50^2</f>
        <v>49.91260954474604</v>
      </c>
      <c r="K50" s="503">
        <f>J50*(1-D50)/D50</f>
        <v>45325.186976588018</v>
      </c>
      <c r="L50" s="576" t="e">
        <f ca="1">_xll.ErBeta(J50,K50)</f>
        <v>#NAME?</v>
      </c>
    </row>
    <row r="51" spans="1:34" s="154" customFormat="1" ht="15.75" x14ac:dyDescent="0.25">
      <c r="A51" s="156" t="s">
        <v>140</v>
      </c>
      <c r="B51" s="131"/>
      <c r="C51" s="131"/>
      <c r="D51" s="178">
        <f>'Permanent Disb'!G8</f>
        <v>6.7000000000000002E-3</v>
      </c>
      <c r="E51" s="178">
        <f>'Permanent Disb'!H8</f>
        <v>5.8999999999999999E-3</v>
      </c>
      <c r="F51" s="178">
        <f>'Permanent Disb'!I8</f>
        <v>7.4999999999999997E-3</v>
      </c>
      <c r="G51" s="131"/>
      <c r="H51" s="157" t="s">
        <v>135</v>
      </c>
      <c r="I51" s="503">
        <f>(F51-E51)/(2*1.96)</f>
        <v>4.0816326530612241E-4</v>
      </c>
      <c r="J51" s="503">
        <f>(D51*(D51-D51^2-I51^2))/I51^2</f>
        <v>267.64019509250005</v>
      </c>
      <c r="K51" s="503">
        <f>J51*(1-D51)/D51</f>
        <v>39678.657579907507</v>
      </c>
      <c r="L51" s="576" t="e">
        <f ca="1">_xll.ErBeta(J51,K51)</f>
        <v>#NAME?</v>
      </c>
    </row>
    <row r="52" spans="1:34" s="154" customFormat="1" ht="15.75" x14ac:dyDescent="0.25">
      <c r="A52" s="156" t="s">
        <v>141</v>
      </c>
      <c r="B52" s="131" t="s">
        <v>142</v>
      </c>
      <c r="C52" s="131"/>
      <c r="D52" s="178">
        <f>'Permanent Disb'!G9</f>
        <v>7.1099999999999997E-2</v>
      </c>
      <c r="E52" s="178">
        <f>'Permanent Disb'!H9</f>
        <v>6.8199999999999997E-2</v>
      </c>
      <c r="F52" s="178">
        <f>'Permanent Disb'!I9</f>
        <v>7.4099999999999999E-2</v>
      </c>
      <c r="G52" s="131"/>
      <c r="H52" s="157" t="s">
        <v>135</v>
      </c>
      <c r="I52" s="503">
        <f>(F52-E52)/(2*1.96)</f>
        <v>1.5051020408163272E-3</v>
      </c>
      <c r="J52" s="503">
        <f>(D52*(D52-D52^2-I52^2))/I52^2</f>
        <v>2072.8189890859385</v>
      </c>
      <c r="K52" s="503">
        <f>J52*(1-D52)/D52</f>
        <v>27080.753290603778</v>
      </c>
      <c r="L52" s="576" t="e">
        <f ca="1">_xll.ErBeta(J52,K52)</f>
        <v>#NAME?</v>
      </c>
    </row>
    <row r="53" spans="1:34" s="154" customFormat="1" ht="15.75" x14ac:dyDescent="0.25">
      <c r="A53" s="156" t="s">
        <v>143</v>
      </c>
      <c r="B53" s="131"/>
      <c r="C53" s="131"/>
      <c r="D53" s="178">
        <f>'Permanent Disb'!G5</f>
        <v>7.6E-3</v>
      </c>
      <c r="E53" s="178">
        <f>'Permanent Disb'!H5</f>
        <v>6.7999999999999996E-3</v>
      </c>
      <c r="F53" s="178">
        <f>'Permanent Disb'!I5</f>
        <v>8.5000000000000006E-3</v>
      </c>
      <c r="G53" s="131"/>
      <c r="H53" s="157" t="s">
        <v>135</v>
      </c>
      <c r="I53" s="503">
        <f>(F53-E53)/(2*1.96)</f>
        <v>4.3367346938775537E-4</v>
      </c>
      <c r="J53" s="503">
        <f>(D53*(D53-D53^2-I53^2))/I53^2</f>
        <v>304.77363985937683</v>
      </c>
      <c r="K53" s="503">
        <f>J53*(1-D53)/D53</f>
        <v>39797.02107847968</v>
      </c>
      <c r="L53" s="576" t="e">
        <f ca="1">_xll.ErBeta(J53,K53)</f>
        <v>#NAME?</v>
      </c>
    </row>
    <row r="54" spans="1:34" s="123" customFormat="1" ht="15.75" x14ac:dyDescent="0.25">
      <c r="A54" s="124"/>
      <c r="B54" s="120"/>
      <c r="C54" s="120"/>
      <c r="D54" s="151"/>
      <c r="E54" s="121"/>
      <c r="F54" s="122"/>
      <c r="G54" s="120"/>
      <c r="H54" s="125"/>
    </row>
    <row r="55" spans="1:34" s="60" customFormat="1" ht="15.75" x14ac:dyDescent="0.25">
      <c r="A55" s="60" t="s">
        <v>1254</v>
      </c>
    </row>
    <row r="56" spans="1:34" s="60" customFormat="1" ht="15.75" x14ac:dyDescent="0.25">
      <c r="A56" s="60" t="s">
        <v>144</v>
      </c>
    </row>
    <row r="57" spans="1:34" s="112" customFormat="1" ht="15.75" x14ac:dyDescent="0.25">
      <c r="J57" s="1749" t="s">
        <v>1255</v>
      </c>
      <c r="K57" s="1750"/>
      <c r="L57" s="1750"/>
      <c r="M57" s="1750" t="s">
        <v>1256</v>
      </c>
      <c r="N57" s="1750"/>
      <c r="O57" s="1751"/>
      <c r="P57"/>
      <c r="Q57" s="971"/>
      <c r="R57" s="971"/>
      <c r="S57" s="971"/>
      <c r="T57" s="971"/>
      <c r="U57" s="971"/>
      <c r="V57" s="971"/>
      <c r="W57" s="971"/>
      <c r="X57" s="971"/>
      <c r="Y57" s="971"/>
      <c r="Z57" s="971"/>
      <c r="AA57" s="971"/>
      <c r="AB57" s="971"/>
      <c r="AC57" s="917"/>
      <c r="AD57" s="917"/>
      <c r="AE57" s="917"/>
      <c r="AF57" s="917"/>
      <c r="AG57" s="917"/>
      <c r="AH57" s="917"/>
    </row>
    <row r="58" spans="1:34" x14ac:dyDescent="0.25">
      <c r="B58" s="4"/>
      <c r="C58" s="4"/>
      <c r="D58" s="1744" t="s">
        <v>154</v>
      </c>
      <c r="E58" s="1745"/>
      <c r="F58" s="1744" t="s">
        <v>93</v>
      </c>
      <c r="G58" s="1745"/>
      <c r="H58" s="1744" t="s">
        <v>95</v>
      </c>
      <c r="I58" s="1744"/>
      <c r="J58" s="272" t="s">
        <v>154</v>
      </c>
      <c r="K58" s="273" t="s">
        <v>93</v>
      </c>
      <c r="L58" s="272" t="s">
        <v>95</v>
      </c>
      <c r="M58" s="275" t="s">
        <v>154</v>
      </c>
      <c r="N58" s="294" t="s">
        <v>93</v>
      </c>
      <c r="O58" s="423" t="s">
        <v>95</v>
      </c>
      <c r="Q58" s="971"/>
      <c r="R58" s="971"/>
      <c r="S58" s="971"/>
      <c r="T58" s="971"/>
      <c r="U58" s="971"/>
      <c r="V58" s="971"/>
      <c r="W58" s="971"/>
      <c r="X58" s="971"/>
      <c r="Y58" s="971"/>
      <c r="Z58" s="971"/>
      <c r="AA58" s="971"/>
      <c r="AB58" s="971"/>
      <c r="AC58" s="971"/>
      <c r="AD58" s="971"/>
      <c r="AE58" s="971"/>
      <c r="AF58" s="971"/>
      <c r="AG58" s="971"/>
      <c r="AH58" s="971"/>
    </row>
    <row r="59" spans="1:34" ht="15.75" x14ac:dyDescent="0.25">
      <c r="B59" s="52" t="s">
        <v>66</v>
      </c>
      <c r="C59" s="4"/>
      <c r="D59" s="4" t="s">
        <v>166</v>
      </c>
      <c r="E59" s="68" t="s">
        <v>1257</v>
      </c>
      <c r="F59" s="4" t="s">
        <v>166</v>
      </c>
      <c r="G59" s="68" t="s">
        <v>1257</v>
      </c>
      <c r="H59" s="4" t="s">
        <v>166</v>
      </c>
      <c r="I59" s="68" t="s">
        <v>1257</v>
      </c>
      <c r="J59" s="110" t="s">
        <v>203</v>
      </c>
      <c r="K59" s="110" t="s">
        <v>203</v>
      </c>
      <c r="L59" s="110" t="s">
        <v>203</v>
      </c>
      <c r="M59" s="113" t="s">
        <v>203</v>
      </c>
      <c r="N59" s="420" t="s">
        <v>203</v>
      </c>
      <c r="O59" s="424" t="s">
        <v>203</v>
      </c>
      <c r="Q59" s="971"/>
      <c r="R59" s="971"/>
      <c r="S59" s="971"/>
      <c r="T59" s="971"/>
      <c r="U59" s="971"/>
      <c r="V59" s="971"/>
      <c r="W59" s="971"/>
      <c r="X59" s="971"/>
      <c r="Y59" s="971"/>
      <c r="Z59" s="971"/>
      <c r="AA59" s="971"/>
      <c r="AB59" s="971"/>
      <c r="AC59" s="971"/>
      <c r="AD59" s="971"/>
      <c r="AE59" s="971"/>
      <c r="AF59" s="971"/>
      <c r="AG59" s="971"/>
      <c r="AH59" s="971"/>
    </row>
    <row r="60" spans="1:34" ht="15.75" x14ac:dyDescent="0.25">
      <c r="B60" s="29" t="s">
        <v>75</v>
      </c>
      <c r="D60" s="7">
        <f>'AusCOVID Cases_update'!D41</f>
        <v>1203.6829215822345</v>
      </c>
      <c r="E60" s="105">
        <f>(D60*$H$38)/$D$26</f>
        <v>46.137059280359431</v>
      </c>
      <c r="F60" s="62">
        <f>'AusCOVID Cases_update'!E41</f>
        <v>40.678001387925057</v>
      </c>
      <c r="G60" s="106">
        <f>(F60*$H$39)/$D$26</f>
        <v>1.5591841736644785</v>
      </c>
      <c r="H60" s="6">
        <f>'AusCOVID Cases_update'!F41</f>
        <v>3.1290770298403885</v>
      </c>
      <c r="I60" s="105">
        <f>(H60*$H$40)/$D$26</f>
        <v>0.11993724412803679</v>
      </c>
      <c r="J60" s="111" t="e">
        <f ca="1">E60*$J$29</f>
        <v>#NAME?</v>
      </c>
      <c r="K60" s="111" t="e">
        <f ca="1">G60*$J$30</f>
        <v>#NAME?</v>
      </c>
      <c r="L60" s="111" t="e">
        <f ca="1">I60*$J$31</f>
        <v>#NAME?</v>
      </c>
      <c r="M60" s="66" t="e">
        <f ca="1">(J60/Auspopul)*100000</f>
        <v>#NAME?</v>
      </c>
      <c r="N60" s="421" t="e">
        <f ca="1">(K60/Auspopul)*100000</f>
        <v>#NAME?</v>
      </c>
      <c r="O60" s="425" t="e">
        <f t="shared" ref="O60:O69" ca="1" si="8">(L60/Auspopul)*100000</f>
        <v>#NAME?</v>
      </c>
      <c r="Q60" s="971"/>
      <c r="R60" s="971"/>
      <c r="S60" s="971"/>
      <c r="T60" s="971"/>
      <c r="U60" s="971"/>
      <c r="V60" s="971"/>
      <c r="W60" s="971"/>
      <c r="X60" s="971"/>
      <c r="Y60" s="971"/>
      <c r="Z60" s="971"/>
      <c r="AA60" s="971"/>
      <c r="AB60" s="971"/>
      <c r="AC60" s="971"/>
      <c r="AD60" s="971"/>
      <c r="AE60" s="971"/>
      <c r="AF60" s="971"/>
      <c r="AG60" s="971"/>
      <c r="AH60" s="971"/>
    </row>
    <row r="61" spans="1:34" ht="15.75" x14ac:dyDescent="0.25">
      <c r="B61" s="32" t="s">
        <v>76</v>
      </c>
      <c r="D61" s="7">
        <f>'AusCOVID Cases_update'!D42</f>
        <v>2000.7114830690098</v>
      </c>
      <c r="E61" s="105">
        <f t="shared" ref="E61:E70" si="9">(D61*$H$38)/$D$26</f>
        <v>76.687093122426106</v>
      </c>
      <c r="F61" s="62">
        <f>'AusCOVID Cases_update'!E42</f>
        <v>29.41620231461637</v>
      </c>
      <c r="G61" s="106">
        <f t="shared" ref="G61:G69" si="10">(F61*$H$39)/$D$26</f>
        <v>1.1275204172611339</v>
      </c>
      <c r="H61" s="6">
        <f>'AusCOVID Cases_update'!F42</f>
        <v>4.2023146163737675</v>
      </c>
      <c r="I61" s="105">
        <f t="shared" ref="I61:I70" si="11">(H61*$H$40)/$D$26</f>
        <v>0.16107434532301915</v>
      </c>
      <c r="J61" s="111" t="e">
        <f t="shared" ref="J61:J69" ca="1" si="12">E61*$J$29</f>
        <v>#NAME?</v>
      </c>
      <c r="K61" s="111" t="e">
        <f t="shared" ref="K61:K69" ca="1" si="13">G61*$J$30</f>
        <v>#NAME?</v>
      </c>
      <c r="L61" s="111" t="e">
        <f t="shared" ref="L61:L69" ca="1" si="14">I61*$J$31</f>
        <v>#NAME?</v>
      </c>
      <c r="M61" s="66" t="e">
        <f t="shared" ref="M61:M69" ca="1" si="15">(J61/Auspopul)*100000</f>
        <v>#NAME?</v>
      </c>
      <c r="N61" s="421" t="e">
        <f t="shared" ref="N61:N69" ca="1" si="16">(K61/Auspopul)*100000</f>
        <v>#NAME?</v>
      </c>
      <c r="O61" s="425" t="e">
        <f ca="1">(L61/Auspopul)*100000</f>
        <v>#NAME?</v>
      </c>
      <c r="Q61" s="971"/>
      <c r="R61" s="971"/>
      <c r="S61" s="971"/>
      <c r="T61" s="971"/>
      <c r="U61" s="971"/>
      <c r="V61" s="971"/>
      <c r="W61" s="971"/>
      <c r="X61" s="971"/>
      <c r="Y61" s="971"/>
      <c r="Z61" s="971"/>
      <c r="AA61" s="971"/>
      <c r="AB61" s="971"/>
      <c r="AC61" s="971"/>
      <c r="AD61" s="971"/>
      <c r="AE61" s="971"/>
      <c r="AF61" s="971"/>
      <c r="AG61" s="971"/>
      <c r="AH61" s="971"/>
    </row>
    <row r="62" spans="1:34" ht="15.75" x14ac:dyDescent="0.25">
      <c r="B62" s="33" t="s">
        <v>77</v>
      </c>
      <c r="D62" s="7">
        <f>'AusCOVID Cases_update'!D43</f>
        <v>5165.4773963173293</v>
      </c>
      <c r="E62" s="105">
        <f t="shared" si="9"/>
        <v>197.99228897588668</v>
      </c>
      <c r="F62" s="62">
        <f>'AusCOVID Cases_update'!E43</f>
        <v>169.95611770779556</v>
      </c>
      <c r="G62" s="106">
        <f t="shared" si="10"/>
        <v>6.5144028690188573</v>
      </c>
      <c r="H62" s="6">
        <f>'AusCOVID Cases_update'!F43</f>
        <v>22.216485974875237</v>
      </c>
      <c r="I62" s="105">
        <f t="shared" si="11"/>
        <v>0.85155593059070034</v>
      </c>
      <c r="J62" s="111" t="e">
        <f t="shared" ca="1" si="12"/>
        <v>#NAME?</v>
      </c>
      <c r="K62" s="111" t="e">
        <f t="shared" ca="1" si="13"/>
        <v>#NAME?</v>
      </c>
      <c r="L62" s="111" t="e">
        <f t="shared" ca="1" si="14"/>
        <v>#NAME?</v>
      </c>
      <c r="M62" s="66" t="e">
        <f t="shared" ca="1" si="15"/>
        <v>#NAME?</v>
      </c>
      <c r="N62" s="421" t="e">
        <f t="shared" ca="1" si="16"/>
        <v>#NAME?</v>
      </c>
      <c r="O62" s="425" t="e">
        <f t="shared" ca="1" si="8"/>
        <v>#NAME?</v>
      </c>
      <c r="Q62" s="971"/>
      <c r="R62" s="971"/>
      <c r="S62" s="971"/>
      <c r="T62" s="971"/>
      <c r="U62" s="971"/>
      <c r="V62" s="971"/>
      <c r="W62" s="971"/>
      <c r="X62" s="971"/>
      <c r="Y62" s="971"/>
      <c r="Z62" s="971"/>
      <c r="AA62" s="971"/>
      <c r="AB62" s="971"/>
      <c r="AC62" s="971"/>
      <c r="AD62" s="971"/>
      <c r="AE62" s="971"/>
      <c r="AF62" s="971"/>
      <c r="AG62" s="971"/>
      <c r="AH62" s="971"/>
    </row>
    <row r="63" spans="1:34" ht="15.75" x14ac:dyDescent="0.25">
      <c r="B63" s="33" t="s">
        <v>78</v>
      </c>
      <c r="D63" s="7">
        <f>'AusCOVID Cases_update'!D44</f>
        <v>3991.951586602027</v>
      </c>
      <c r="E63" s="105">
        <f t="shared" si="9"/>
        <v>153.01114911000241</v>
      </c>
      <c r="F63" s="62">
        <f>'AusCOVID Cases_update'!E44</f>
        <v>197.60246804759805</v>
      </c>
      <c r="G63" s="106">
        <f t="shared" si="10"/>
        <v>7.5740850175670715</v>
      </c>
      <c r="H63" s="6">
        <f>'AusCOVID Cases_update'!F44</f>
        <v>39.295945350374616</v>
      </c>
      <c r="I63" s="105">
        <f t="shared" si="11"/>
        <v>1.5062100887207246</v>
      </c>
      <c r="J63" s="111" t="e">
        <f t="shared" ca="1" si="12"/>
        <v>#NAME?</v>
      </c>
      <c r="K63" s="111" t="e">
        <f t="shared" ca="1" si="13"/>
        <v>#NAME?</v>
      </c>
      <c r="L63" s="111" t="e">
        <f t="shared" ca="1" si="14"/>
        <v>#NAME?</v>
      </c>
      <c r="M63" s="66" t="e">
        <f ca="1">(J63/Auspopul)*100000</f>
        <v>#NAME?</v>
      </c>
      <c r="N63" s="421" t="e">
        <f t="shared" ca="1" si="16"/>
        <v>#NAME?</v>
      </c>
      <c r="O63" s="425" t="e">
        <f t="shared" ca="1" si="8"/>
        <v>#NAME?</v>
      </c>
      <c r="Q63" s="971"/>
      <c r="R63" s="971"/>
      <c r="S63" s="971"/>
      <c r="T63" s="971"/>
      <c r="U63" s="971"/>
      <c r="V63" s="971"/>
      <c r="W63" s="971"/>
      <c r="X63" s="971"/>
      <c r="Y63" s="971"/>
      <c r="Z63" s="971"/>
      <c r="AA63" s="971"/>
      <c r="AB63" s="971"/>
      <c r="AC63" s="971"/>
      <c r="AD63" s="971"/>
      <c r="AE63" s="971"/>
      <c r="AF63" s="971"/>
      <c r="AG63" s="971"/>
      <c r="AH63" s="971"/>
    </row>
    <row r="64" spans="1:34" ht="15.75" x14ac:dyDescent="0.25">
      <c r="B64" s="33" t="s">
        <v>79</v>
      </c>
      <c r="D64" s="7">
        <f>'AusCOVID Cases_update'!D45</f>
        <v>2776.4135578689529</v>
      </c>
      <c r="E64" s="105">
        <f t="shared" si="9"/>
        <v>106.41968462742051</v>
      </c>
      <c r="F64" s="62">
        <f>'AusCOVID Cases_update'!E45</f>
        <v>242.83037354562157</v>
      </c>
      <c r="G64" s="106">
        <f t="shared" si="10"/>
        <v>9.3076666109204709</v>
      </c>
      <c r="H64" s="6">
        <f>'AusCOVID Cases_update'!F45</f>
        <v>56.736068585425599</v>
      </c>
      <c r="I64" s="105">
        <f t="shared" si="11"/>
        <v>2.1746884604954371</v>
      </c>
      <c r="J64" s="111" t="e">
        <f t="shared" ca="1" si="12"/>
        <v>#NAME?</v>
      </c>
      <c r="K64" s="111" t="e">
        <f t="shared" ca="1" si="13"/>
        <v>#NAME?</v>
      </c>
      <c r="L64" s="111" t="e">
        <f t="shared" ca="1" si="14"/>
        <v>#NAME?</v>
      </c>
      <c r="M64" s="66" t="e">
        <f t="shared" ca="1" si="15"/>
        <v>#NAME?</v>
      </c>
      <c r="N64" s="421" t="e">
        <f t="shared" ca="1" si="16"/>
        <v>#NAME?</v>
      </c>
      <c r="O64" s="425" t="e">
        <f t="shared" ca="1" si="8"/>
        <v>#NAME?</v>
      </c>
      <c r="Q64" s="971"/>
      <c r="R64" s="971"/>
      <c r="S64" s="971"/>
      <c r="T64" s="971"/>
      <c r="U64" s="971"/>
      <c r="V64" s="971"/>
      <c r="W64" s="971"/>
      <c r="X64" s="971"/>
      <c r="Y64" s="971"/>
      <c r="Z64" s="971"/>
      <c r="AA64" s="971"/>
      <c r="AB64" s="971"/>
      <c r="AC64" s="971"/>
      <c r="AD64" s="971"/>
      <c r="AE64" s="971"/>
      <c r="AF64" s="971"/>
      <c r="AG64" s="971"/>
      <c r="AH64" s="971"/>
    </row>
    <row r="65" spans="1:34" ht="15.75" x14ac:dyDescent="0.25">
      <c r="B65" s="33" t="s">
        <v>80</v>
      </c>
      <c r="D65" s="7">
        <f>'AusCOVID Cases_update'!D46</f>
        <v>2385.1974061433443</v>
      </c>
      <c r="E65" s="105">
        <f t="shared" si="9"/>
        <v>91.424404342250028</v>
      </c>
      <c r="F65" s="62">
        <f>'AusCOVID Cases_update'!E46</f>
        <v>309.46484641638227</v>
      </c>
      <c r="G65" s="106">
        <f t="shared" si="10"/>
        <v>11.861760026911298</v>
      </c>
      <c r="H65" s="6">
        <f>'AusCOVID Cases_update'!F46</f>
        <v>124.01774744027304</v>
      </c>
      <c r="I65" s="105">
        <f t="shared" si="11"/>
        <v>4.7535892242678237</v>
      </c>
      <c r="J65" s="111" t="e">
        <f t="shared" ca="1" si="12"/>
        <v>#NAME?</v>
      </c>
      <c r="K65" s="111" t="e">
        <f t="shared" ca="1" si="13"/>
        <v>#NAME?</v>
      </c>
      <c r="L65" s="111" t="e">
        <f t="shared" ca="1" si="14"/>
        <v>#NAME?</v>
      </c>
      <c r="M65" s="66" t="e">
        <f t="shared" ca="1" si="15"/>
        <v>#NAME?</v>
      </c>
      <c r="N65" s="421" t="e">
        <f t="shared" ca="1" si="16"/>
        <v>#NAME?</v>
      </c>
      <c r="O65" s="425" t="e">
        <f t="shared" ca="1" si="8"/>
        <v>#NAME?</v>
      </c>
      <c r="Q65" s="971"/>
      <c r="R65" s="971"/>
      <c r="S65" s="971"/>
      <c r="T65" s="971"/>
      <c r="U65" s="971"/>
      <c r="V65" s="971"/>
      <c r="W65" s="971"/>
      <c r="X65" s="971"/>
      <c r="Y65" s="971"/>
      <c r="Z65" s="971"/>
      <c r="AA65" s="971"/>
      <c r="AB65" s="971"/>
      <c r="AC65" s="971"/>
      <c r="AD65" s="971"/>
      <c r="AE65" s="971"/>
      <c r="AF65" s="971"/>
      <c r="AG65" s="971"/>
      <c r="AH65" s="971"/>
    </row>
    <row r="66" spans="1:34" ht="15.75" x14ac:dyDescent="0.25">
      <c r="B66" s="33" t="s">
        <v>81</v>
      </c>
      <c r="D66" s="7">
        <f>'AusCOVID Cases_update'!D47</f>
        <v>1474.7306134969322</v>
      </c>
      <c r="E66" s="105">
        <f t="shared" si="9"/>
        <v>56.526293193585346</v>
      </c>
      <c r="F66" s="62">
        <f>'AusCOVID Cases_update'!E47</f>
        <v>392.36042944785271</v>
      </c>
      <c r="G66" s="106">
        <f t="shared" si="10"/>
        <v>15.0391403484461</v>
      </c>
      <c r="H66" s="6">
        <f>'AusCOVID Cases_update'!F47</f>
        <v>142.33895705521471</v>
      </c>
      <c r="I66" s="105">
        <f t="shared" si="11"/>
        <v>5.4558395585845476</v>
      </c>
      <c r="J66" s="111" t="e">
        <f t="shared" ca="1" si="12"/>
        <v>#NAME?</v>
      </c>
      <c r="K66" s="111" t="e">
        <f t="shared" ca="1" si="13"/>
        <v>#NAME?</v>
      </c>
      <c r="L66" s="111" t="e">
        <f t="shared" ca="1" si="14"/>
        <v>#NAME?</v>
      </c>
      <c r="M66" s="66" t="e">
        <f t="shared" ca="1" si="15"/>
        <v>#NAME?</v>
      </c>
      <c r="N66" s="421" t="e">
        <f t="shared" ca="1" si="16"/>
        <v>#NAME?</v>
      </c>
      <c r="O66" s="425" t="e">
        <f t="shared" ca="1" si="8"/>
        <v>#NAME?</v>
      </c>
      <c r="Q66" s="971"/>
      <c r="R66" s="971"/>
      <c r="S66" s="971"/>
      <c r="T66" s="971"/>
      <c r="U66" s="971"/>
      <c r="V66" s="971"/>
      <c r="W66" s="971"/>
      <c r="X66" s="971"/>
      <c r="Y66" s="971"/>
      <c r="Z66" s="971"/>
      <c r="AA66" s="971"/>
      <c r="AB66" s="971"/>
      <c r="AC66" s="971"/>
      <c r="AD66" s="971"/>
      <c r="AE66" s="971"/>
      <c r="AF66" s="971"/>
      <c r="AG66" s="971"/>
      <c r="AH66" s="971"/>
    </row>
    <row r="67" spans="1:34" ht="15.75" x14ac:dyDescent="0.25">
      <c r="B67" s="33" t="s">
        <v>82</v>
      </c>
      <c r="D67" s="7">
        <f>'AusCOVID Cases_update'!D48</f>
        <v>710.59366336633661</v>
      </c>
      <c r="E67" s="105">
        <f t="shared" si="9"/>
        <v>27.236991888100512</v>
      </c>
      <c r="F67" s="62">
        <f>'AusCOVID Cases_update'!E48</f>
        <v>499.68316831683171</v>
      </c>
      <c r="G67" s="106">
        <f t="shared" si="10"/>
        <v>19.152811379700601</v>
      </c>
      <c r="H67" s="6">
        <f>'AusCOVID Cases_update'!F48</f>
        <v>127.68316831683168</v>
      </c>
      <c r="I67" s="105">
        <f t="shared" si="11"/>
        <v>4.8940844803166144</v>
      </c>
      <c r="J67" s="111" t="e">
        <f t="shared" ca="1" si="12"/>
        <v>#NAME?</v>
      </c>
      <c r="K67" s="111" t="e">
        <f t="shared" ca="1" si="13"/>
        <v>#NAME?</v>
      </c>
      <c r="L67" s="111" t="e">
        <f t="shared" ca="1" si="14"/>
        <v>#NAME?</v>
      </c>
      <c r="M67" s="66" t="e">
        <f t="shared" ca="1" si="15"/>
        <v>#NAME?</v>
      </c>
      <c r="N67" s="421" t="e">
        <f t="shared" ca="1" si="16"/>
        <v>#NAME?</v>
      </c>
      <c r="O67" s="425" t="e">
        <f t="shared" ca="1" si="8"/>
        <v>#NAME?</v>
      </c>
      <c r="Q67" s="971"/>
      <c r="R67" s="971"/>
      <c r="S67" s="971"/>
      <c r="T67" s="971"/>
      <c r="U67" s="971"/>
      <c r="V67" s="971"/>
      <c r="W67" s="971"/>
      <c r="X67" s="971"/>
      <c r="Y67" s="971"/>
      <c r="Z67" s="971"/>
      <c r="AA67" s="971"/>
      <c r="AB67" s="971"/>
      <c r="AC67" s="971"/>
      <c r="AD67" s="971"/>
      <c r="AE67" s="971"/>
      <c r="AF67" s="971"/>
      <c r="AG67" s="971"/>
      <c r="AH67" s="971"/>
    </row>
    <row r="68" spans="1:34" ht="15.75" x14ac:dyDescent="0.25">
      <c r="B68" s="33" t="s">
        <v>1274</v>
      </c>
      <c r="D68" s="7">
        <f>'AusCOVID Cases_update'!D49</f>
        <v>374.61513157894728</v>
      </c>
      <c r="E68" s="105">
        <f t="shared" si="9"/>
        <v>14.35896466011023</v>
      </c>
      <c r="F68" s="62">
        <f>'AusCOVID Cases_update'!E49</f>
        <v>649.03371710526324</v>
      </c>
      <c r="G68" s="106">
        <f t="shared" si="10"/>
        <v>24.877404625526857</v>
      </c>
      <c r="H68" s="6">
        <f>'AusCOVID Cases_update'!F49</f>
        <v>34.601151315789473</v>
      </c>
      <c r="I68" s="105">
        <f t="shared" si="11"/>
        <v>1.3262590511185561</v>
      </c>
      <c r="J68" s="111" t="e">
        <f t="shared" ca="1" si="12"/>
        <v>#NAME?</v>
      </c>
      <c r="K68" s="111" t="e">
        <f t="shared" ca="1" si="13"/>
        <v>#NAME?</v>
      </c>
      <c r="L68" s="111" t="e">
        <f t="shared" ca="1" si="14"/>
        <v>#NAME?</v>
      </c>
      <c r="M68" s="66" t="e">
        <f t="shared" ca="1" si="15"/>
        <v>#NAME?</v>
      </c>
      <c r="N68" s="421" t="e">
        <f t="shared" ca="1" si="16"/>
        <v>#NAME?</v>
      </c>
      <c r="O68" s="425" t="e">
        <f t="shared" ca="1" si="8"/>
        <v>#NAME?</v>
      </c>
      <c r="Q68" s="971"/>
      <c r="R68" s="971"/>
      <c r="S68" s="971"/>
      <c r="T68" s="971"/>
      <c r="U68" s="971"/>
      <c r="V68" s="971"/>
      <c r="W68" s="971"/>
      <c r="X68" s="971"/>
      <c r="Y68" s="971"/>
      <c r="Z68" s="971"/>
      <c r="AA68" s="971"/>
      <c r="AB68" s="971"/>
      <c r="AC68" s="971"/>
      <c r="AD68" s="971"/>
      <c r="AE68" s="971"/>
      <c r="AF68" s="971"/>
      <c r="AG68" s="971"/>
      <c r="AH68" s="971"/>
    </row>
    <row r="69" spans="1:34" ht="15.75" x14ac:dyDescent="0.25">
      <c r="B69" s="33" t="s">
        <v>84</v>
      </c>
      <c r="D69" s="7">
        <f>'AusCOVID Cases_update'!D50</f>
        <v>287.98088197146569</v>
      </c>
      <c r="E69" s="105">
        <f t="shared" si="9"/>
        <v>11.038281581384037</v>
      </c>
      <c r="F69" s="62">
        <f>'AusCOVID Cases_update'!E50</f>
        <v>359.05058365758754</v>
      </c>
      <c r="G69" s="106">
        <f t="shared" si="10"/>
        <v>13.76237692322033</v>
      </c>
      <c r="H69" s="6">
        <f>'AusCOVID Cases_update'!F50</f>
        <v>2.0285343709468222</v>
      </c>
      <c r="I69" s="105">
        <f t="shared" si="11"/>
        <v>7.7753541939097906E-2</v>
      </c>
      <c r="J69" s="111" t="e">
        <f t="shared" ca="1" si="12"/>
        <v>#NAME?</v>
      </c>
      <c r="K69" s="111" t="e">
        <f t="shared" ca="1" si="13"/>
        <v>#NAME?</v>
      </c>
      <c r="L69" s="111" t="e">
        <f t="shared" ca="1" si="14"/>
        <v>#NAME?</v>
      </c>
      <c r="M69" s="66" t="e">
        <f t="shared" ca="1" si="15"/>
        <v>#NAME?</v>
      </c>
      <c r="N69" s="421" t="e">
        <f t="shared" ca="1" si="16"/>
        <v>#NAME?</v>
      </c>
      <c r="O69" s="425" t="e">
        <f t="shared" ca="1" si="8"/>
        <v>#NAME?</v>
      </c>
      <c r="Q69" s="971"/>
      <c r="R69" s="971"/>
      <c r="S69" s="971"/>
      <c r="T69" s="971"/>
      <c r="U69" s="971"/>
      <c r="V69" s="971"/>
      <c r="W69" s="971"/>
      <c r="X69" s="971"/>
      <c r="Y69" s="971"/>
      <c r="Z69" s="971"/>
      <c r="AA69" s="971"/>
      <c r="AB69" s="971"/>
      <c r="AC69" s="971"/>
      <c r="AD69" s="971"/>
      <c r="AE69" s="971"/>
      <c r="AF69" s="971"/>
      <c r="AG69" s="971"/>
      <c r="AH69" s="971"/>
    </row>
    <row r="70" spans="1:34" ht="15.75" x14ac:dyDescent="0.25">
      <c r="B70" s="33" t="s">
        <v>1258</v>
      </c>
      <c r="D70" s="7">
        <f>SUM(D60:D69)</f>
        <v>20371.354641996579</v>
      </c>
      <c r="E70" s="105">
        <f t="shared" si="9"/>
        <v>780.83221078152519</v>
      </c>
      <c r="F70" s="62">
        <f>SUM(F60:F69)</f>
        <v>2890.0759079474742</v>
      </c>
      <c r="G70" s="106">
        <f>(F70*$H$38)/$D$26</f>
        <v>110.7763523922372</v>
      </c>
      <c r="H70" s="6">
        <f>SUM(H60:H69)</f>
        <v>556.24945005594532</v>
      </c>
      <c r="I70" s="105">
        <f t="shared" si="11"/>
        <v>21.320991925484559</v>
      </c>
      <c r="J70" s="114" t="e">
        <f ca="1">_xll.ErTotal(SUM(J60:J69))</f>
        <v>#NAME?</v>
      </c>
      <c r="K70" s="114" t="e">
        <f ca="1">_xll.ErTotal(SUM(K60:K69))</f>
        <v>#NAME?</v>
      </c>
      <c r="L70" s="114" t="e">
        <f ca="1">_xll.ErTotal(SUM(L60:L69))</f>
        <v>#NAME?</v>
      </c>
      <c r="M70" s="115" t="e">
        <f ca="1">SUM(M60:M69)</f>
        <v>#NAME?</v>
      </c>
      <c r="N70" s="422" t="e">
        <f t="shared" ref="N70:O70" ca="1" si="17">SUM(N60:N69)</f>
        <v>#NAME?</v>
      </c>
      <c r="O70" s="426" t="e">
        <f t="shared" ca="1" si="17"/>
        <v>#NAME?</v>
      </c>
      <c r="Q70" s="971"/>
      <c r="R70" s="971"/>
      <c r="S70" s="971"/>
      <c r="T70" s="971"/>
      <c r="U70" s="971"/>
      <c r="V70" s="971"/>
      <c r="W70" s="971"/>
      <c r="X70" s="971"/>
      <c r="Y70" s="971"/>
      <c r="Z70" s="971"/>
      <c r="AA70" s="971"/>
      <c r="AB70" s="971"/>
      <c r="AC70" s="971"/>
      <c r="AD70" s="971"/>
      <c r="AE70" s="971"/>
      <c r="AF70" s="971"/>
      <c r="AG70" s="971"/>
      <c r="AH70" s="971"/>
    </row>
    <row r="71" spans="1:34" s="304" customFormat="1" ht="15.75" x14ac:dyDescent="0.25">
      <c r="B71" s="474"/>
      <c r="D71" s="475"/>
      <c r="E71" s="324"/>
      <c r="F71" s="476"/>
      <c r="G71" s="477"/>
      <c r="H71" s="477"/>
      <c r="I71" s="478"/>
      <c r="J71" s="478"/>
      <c r="K71" s="478"/>
      <c r="L71" s="478"/>
      <c r="M71" s="478"/>
      <c r="N71" s="478"/>
      <c r="O71" s="478"/>
      <c r="P71" s="479"/>
      <c r="Q71" s="479"/>
      <c r="R71"/>
      <c r="S71"/>
      <c r="T71" s="480"/>
      <c r="U71" s="480"/>
      <c r="V71" s="480"/>
      <c r="W71" s="480"/>
      <c r="X71" s="480"/>
      <c r="Y71" s="480"/>
      <c r="Z71" s="480"/>
      <c r="AA71" s="480"/>
    </row>
    <row r="72" spans="1:34" s="60" customFormat="1" ht="15.75" x14ac:dyDescent="0.25">
      <c r="A72" s="60" t="s">
        <v>145</v>
      </c>
    </row>
    <row r="73" spans="1:34" s="112" customFormat="1" ht="15.75" x14ac:dyDescent="0.25"/>
    <row r="74" spans="1:34" s="4" customFormat="1" ht="15.75" x14ac:dyDescent="0.25">
      <c r="D74" s="243" t="s">
        <v>1259</v>
      </c>
      <c r="E74" s="274" t="s">
        <v>150</v>
      </c>
      <c r="F74" s="294" t="s">
        <v>151</v>
      </c>
      <c r="G74" s="112"/>
      <c r="H74" s="917"/>
      <c r="I74" s="917"/>
      <c r="J74" s="917"/>
      <c r="K74" s="917"/>
      <c r="L74" s="917"/>
      <c r="M74" s="917"/>
      <c r="N74" s="917"/>
      <c r="O74" s="112"/>
      <c r="P74" s="112"/>
      <c r="Q74" s="112"/>
      <c r="R74" s="112"/>
      <c r="S74" s="112"/>
      <c r="T74" s="112"/>
      <c r="U74" s="112"/>
    </row>
    <row r="75" spans="1:34" s="4" customFormat="1" ht="15.75" x14ac:dyDescent="0.25">
      <c r="D75" s="1657" t="s">
        <v>152</v>
      </c>
      <c r="E75" s="133" t="s">
        <v>152</v>
      </c>
      <c r="F75" s="295" t="s">
        <v>153</v>
      </c>
      <c r="G75" s="112"/>
      <c r="H75" s="917"/>
      <c r="I75" s="917"/>
      <c r="J75" s="917"/>
      <c r="K75" s="917"/>
      <c r="L75" s="917"/>
      <c r="M75" s="917"/>
      <c r="N75" s="917"/>
      <c r="O75" s="112"/>
      <c r="P75" s="112"/>
      <c r="Q75" s="112"/>
      <c r="R75" s="112"/>
      <c r="S75" s="112"/>
      <c r="T75" s="112"/>
      <c r="U75" s="112"/>
    </row>
    <row r="76" spans="1:34" ht="15.75" x14ac:dyDescent="0.25">
      <c r="B76" t="s">
        <v>154</v>
      </c>
      <c r="D76" s="61">
        <f>D38*$D$22</f>
        <v>20371.354641996579</v>
      </c>
      <c r="E76" s="63">
        <f>(D76*$H38)/$D$26</f>
        <v>780.83221078152519</v>
      </c>
      <c r="F76" s="296" t="e">
        <f ca="1">$E76*J29</f>
        <v>#NAME?</v>
      </c>
      <c r="G76" s="112"/>
      <c r="H76" s="917"/>
      <c r="I76" s="917"/>
      <c r="J76" s="917"/>
      <c r="K76" s="917"/>
      <c r="L76" s="917"/>
      <c r="M76" s="917"/>
      <c r="N76" s="917"/>
      <c r="O76" s="112"/>
      <c r="P76" s="112"/>
      <c r="Q76" s="112"/>
      <c r="R76" s="112"/>
      <c r="S76" s="112"/>
      <c r="T76" s="112"/>
      <c r="U76" s="112"/>
    </row>
    <row r="77" spans="1:34" ht="15.75" x14ac:dyDescent="0.25">
      <c r="B77" t="s">
        <v>93</v>
      </c>
      <c r="D77" s="61">
        <f>D39*$D$22</f>
        <v>2890.0759079474742</v>
      </c>
      <c r="E77" s="63">
        <f t="shared" ref="E77:E78" si="18">(D77*$H39)/$D$26</f>
        <v>110.7763523922372</v>
      </c>
      <c r="F77" s="296" t="e">
        <f ca="1">$E77*J30</f>
        <v>#NAME?</v>
      </c>
      <c r="G77" s="112"/>
      <c r="H77" s="917"/>
      <c r="I77" s="917"/>
      <c r="J77" s="917"/>
      <c r="K77" s="917"/>
      <c r="L77" s="917"/>
      <c r="M77" s="917"/>
      <c r="N77" s="917"/>
      <c r="O77" s="112"/>
      <c r="P77" s="112"/>
      <c r="Q77" s="112"/>
      <c r="R77" s="112"/>
      <c r="S77" s="112"/>
      <c r="T77" s="112"/>
      <c r="U77" s="112"/>
    </row>
    <row r="78" spans="1:34" ht="15.75" x14ac:dyDescent="0.25">
      <c r="B78" t="s">
        <v>95</v>
      </c>
      <c r="D78" s="61">
        <f>D40*$D$22</f>
        <v>556.24945005594532</v>
      </c>
      <c r="E78" s="63">
        <f t="shared" si="18"/>
        <v>21.320991925484559</v>
      </c>
      <c r="F78" s="296" t="e">
        <f ca="1">$E78*J31</f>
        <v>#NAME?</v>
      </c>
      <c r="G78" s="112"/>
      <c r="H78" s="917"/>
      <c r="I78" s="917"/>
      <c r="J78" s="917"/>
      <c r="K78" s="917"/>
      <c r="L78" s="917"/>
      <c r="M78" s="917"/>
      <c r="N78" s="917"/>
      <c r="O78" s="112"/>
      <c r="P78" s="112"/>
      <c r="Q78" s="112"/>
      <c r="R78" s="112"/>
      <c r="S78" s="112"/>
      <c r="T78" s="112"/>
      <c r="U78" s="112"/>
    </row>
    <row r="79" spans="1:34" s="4" customFormat="1" ht="15.75" x14ac:dyDescent="0.25">
      <c r="B79" s="67" t="s">
        <v>155</v>
      </c>
      <c r="F79" s="297" t="e">
        <f ca="1">_xll.ErTotal(SUM(F76:F78))</f>
        <v>#NAME?</v>
      </c>
      <c r="G79" s="112"/>
      <c r="H79" s="917"/>
      <c r="I79" s="917"/>
      <c r="J79" s="917"/>
      <c r="K79" s="917"/>
      <c r="L79" s="917"/>
      <c r="M79" s="917"/>
      <c r="N79" s="917"/>
      <c r="O79" s="112"/>
      <c r="P79" s="112"/>
      <c r="Q79" s="112"/>
      <c r="R79" s="112"/>
      <c r="S79" s="112"/>
      <c r="T79" s="112"/>
      <c r="U79" s="112"/>
    </row>
    <row r="81" spans="1:118" s="60" customFormat="1" ht="15.75" x14ac:dyDescent="0.25">
      <c r="A81" s="60" t="s">
        <v>156</v>
      </c>
    </row>
    <row r="82" spans="1:118" s="112" customFormat="1" ht="14.25" customHeight="1" x14ac:dyDescent="0.25">
      <c r="D82" s="1754" t="s">
        <v>123</v>
      </c>
      <c r="E82" s="1754"/>
      <c r="F82" s="1754"/>
      <c r="G82" s="1754"/>
      <c r="H82" s="1754"/>
      <c r="I82" s="1754"/>
      <c r="J82" s="1754"/>
      <c r="K82" s="1754"/>
      <c r="L82" s="502"/>
      <c r="M82" s="502"/>
      <c r="N82" s="502"/>
      <c r="O82" s="496"/>
      <c r="P82" s="496"/>
      <c r="Q82" s="496"/>
      <c r="R82" s="496"/>
      <c r="S82" s="1719"/>
      <c r="T82" s="1719"/>
      <c r="U82" s="1719"/>
      <c r="V82" s="1719"/>
      <c r="W82" s="1719"/>
      <c r="X82" s="1719"/>
      <c r="Y82" s="1719"/>
      <c r="Z82" s="1719"/>
      <c r="AA82" s="1719"/>
      <c r="AB82" s="1719"/>
      <c r="AC82" s="1719"/>
      <c r="AD82" s="1719"/>
      <c r="AE82" s="1719"/>
      <c r="AF82" s="1719"/>
      <c r="AG82" s="1719"/>
      <c r="AH82" s="1719"/>
      <c r="AI82" s="1719"/>
      <c r="AJ82" s="1719"/>
      <c r="AK82" s="1719"/>
      <c r="AL82" s="1719"/>
      <c r="AM82" s="1719"/>
      <c r="AN82" s="1719"/>
      <c r="AO82" s="1719"/>
      <c r="AP82" s="1719"/>
      <c r="AQ82" s="1719"/>
      <c r="AR82" s="1719"/>
      <c r="AS82" s="1719"/>
      <c r="AT82" s="1719"/>
      <c r="AU82" s="1719"/>
      <c r="AV82" s="1719"/>
      <c r="AW82" s="1719"/>
      <c r="AX82" s="1719"/>
      <c r="AY82" s="1719"/>
      <c r="AZ82" s="1719"/>
      <c r="BA82" s="1719"/>
      <c r="BB82" s="1719"/>
      <c r="BC82" s="1719"/>
      <c r="BD82" s="1719"/>
      <c r="BE82" s="1719"/>
      <c r="BF82" s="1719"/>
      <c r="BG82" s="1719"/>
      <c r="BH82" s="1719"/>
      <c r="BI82" s="1719"/>
      <c r="BJ82" s="1719"/>
      <c r="BK82" s="1719"/>
      <c r="BL82" s="1719"/>
      <c r="BM82" s="1719"/>
      <c r="BN82" s="1719"/>
      <c r="BO82" s="1719"/>
      <c r="BP82" s="1719"/>
      <c r="BQ82" s="1719"/>
      <c r="BR82" s="1719"/>
      <c r="BS82" s="1719"/>
      <c r="BT82" s="1719"/>
      <c r="BU82" s="1719"/>
      <c r="BV82" s="1719"/>
      <c r="BW82" s="1719"/>
      <c r="BX82" s="1719"/>
      <c r="BY82" s="1719"/>
      <c r="BZ82" s="1719"/>
      <c r="CA82" s="1719"/>
      <c r="CB82" s="1719"/>
      <c r="CC82" s="1719"/>
      <c r="CD82" s="1719"/>
      <c r="CE82" s="1719"/>
      <c r="CF82" s="1719"/>
      <c r="CG82" s="1719"/>
      <c r="CH82" s="1719"/>
      <c r="CI82" s="1719"/>
      <c r="CJ82" s="1719"/>
      <c r="CK82" s="1719"/>
      <c r="CL82" s="1719"/>
      <c r="CM82" s="1719"/>
      <c r="CN82" s="1719"/>
      <c r="CO82" s="1719"/>
      <c r="CP82" s="1719"/>
      <c r="CQ82" s="1719"/>
      <c r="CR82" s="1719"/>
      <c r="CS82" s="1719"/>
      <c r="CT82" s="1719"/>
      <c r="CU82" s="1719"/>
      <c r="CV82" s="1719"/>
      <c r="CW82" s="1719"/>
      <c r="CX82" s="1719"/>
      <c r="CY82" s="1719"/>
      <c r="CZ82" s="1719"/>
      <c r="DA82" s="1719"/>
      <c r="DB82" s="1719"/>
      <c r="DC82" s="1719"/>
      <c r="DD82" s="1719"/>
    </row>
    <row r="83" spans="1:118" x14ac:dyDescent="0.25">
      <c r="D83" s="160"/>
      <c r="E83" s="1746" t="s">
        <v>1260</v>
      </c>
      <c r="F83" s="1746"/>
      <c r="G83" s="1746"/>
      <c r="H83" s="1747"/>
      <c r="I83" s="1755" t="s">
        <v>160</v>
      </c>
      <c r="J83" s="1756"/>
      <c r="K83" s="1704" t="s">
        <v>129</v>
      </c>
      <c r="L83" s="1705"/>
      <c r="M83" s="1705"/>
      <c r="N83" s="1705"/>
      <c r="O83" s="495"/>
      <c r="P83" s="495"/>
      <c r="Q83" s="495"/>
      <c r="R83" s="495"/>
      <c r="S83" s="195"/>
      <c r="T83" s="1706"/>
      <c r="U83" s="1706"/>
      <c r="V83" s="1706"/>
      <c r="W83" s="1706"/>
      <c r="X83" s="1707"/>
      <c r="Y83" s="1707"/>
      <c r="Z83" s="1707"/>
      <c r="AA83" s="1707"/>
      <c r="AB83" s="1707"/>
      <c r="AC83" s="1707"/>
      <c r="AD83" s="1707"/>
      <c r="AE83" s="1707"/>
      <c r="AF83" s="1707"/>
      <c r="AG83" s="1707"/>
      <c r="AH83" s="195"/>
      <c r="AI83" s="1706"/>
      <c r="AJ83" s="1706"/>
      <c r="AK83" s="1706"/>
      <c r="AL83" s="1706"/>
      <c r="AM83" s="1707"/>
      <c r="AN83" s="1707"/>
      <c r="AO83" s="1707"/>
      <c r="AP83" s="1707"/>
      <c r="AQ83" s="1707"/>
      <c r="AR83" s="1707"/>
      <c r="AS83" s="1707"/>
      <c r="AT83" s="1707"/>
      <c r="AU83" s="1707"/>
      <c r="AV83" s="1707"/>
      <c r="AW83" s="195"/>
      <c r="AX83" s="1706"/>
      <c r="AY83" s="1706"/>
      <c r="AZ83" s="1706"/>
      <c r="BA83" s="1706"/>
      <c r="BB83" s="1707"/>
      <c r="BC83" s="1707"/>
      <c r="BD83" s="1707"/>
      <c r="BE83" s="1707"/>
      <c r="BF83" s="1707"/>
      <c r="BG83" s="1707"/>
      <c r="BH83" s="1707"/>
      <c r="BI83" s="1707"/>
      <c r="BJ83" s="1707"/>
      <c r="BK83" s="1707"/>
      <c r="BL83" s="181"/>
      <c r="BM83" s="1707"/>
      <c r="BN83" s="1707"/>
      <c r="BO83" s="1707"/>
      <c r="BP83" s="1707"/>
      <c r="BQ83" s="1707"/>
      <c r="BR83" s="1707"/>
      <c r="BS83" s="1707"/>
      <c r="BT83" s="1707"/>
      <c r="BU83" s="1707"/>
      <c r="BV83" s="1707"/>
      <c r="BW83" s="1707"/>
      <c r="BX83" s="1707"/>
      <c r="BY83" s="1707"/>
      <c r="BZ83" s="1707"/>
      <c r="CA83" s="181"/>
      <c r="CB83" s="1707"/>
      <c r="CC83" s="1707"/>
      <c r="CD83" s="1707"/>
      <c r="CE83" s="1707"/>
      <c r="CF83" s="1707"/>
      <c r="CG83" s="1707"/>
      <c r="CH83" s="1707"/>
      <c r="CI83" s="1707"/>
      <c r="CJ83" s="1707"/>
      <c r="CK83" s="1707"/>
      <c r="CL83" s="1707"/>
      <c r="CM83" s="1707"/>
      <c r="CN83" s="1707"/>
      <c r="CO83" s="1707"/>
      <c r="CP83" s="181"/>
      <c r="CQ83" s="1707"/>
      <c r="CR83" s="1707"/>
      <c r="CS83" s="1707"/>
      <c r="CT83" s="1707"/>
      <c r="CU83" s="1707"/>
      <c r="CV83" s="1707"/>
      <c r="CW83" s="1707"/>
      <c r="CX83" s="1707"/>
      <c r="CY83" s="1707"/>
      <c r="CZ83" s="1707"/>
      <c r="DA83" s="1707"/>
      <c r="DB83" s="1707"/>
      <c r="DC83" s="1707"/>
      <c r="DD83" s="1707"/>
    </row>
    <row r="84" spans="1:118" s="329" customFormat="1" ht="30" x14ac:dyDescent="0.25">
      <c r="B84" s="439" t="s">
        <v>162</v>
      </c>
      <c r="D84" s="440" t="s">
        <v>163</v>
      </c>
      <c r="E84" s="441" t="s">
        <v>165</v>
      </c>
      <c r="F84" s="440" t="s">
        <v>166</v>
      </c>
      <c r="G84" s="440" t="s">
        <v>167</v>
      </c>
      <c r="H84" s="442" t="s">
        <v>168</v>
      </c>
      <c r="I84" s="443" t="s">
        <v>103</v>
      </c>
      <c r="J84" s="443" t="s">
        <v>104</v>
      </c>
      <c r="K84" s="498" t="s">
        <v>105</v>
      </c>
      <c r="L84" s="498" t="s">
        <v>106</v>
      </c>
      <c r="M84" s="498" t="s">
        <v>107</v>
      </c>
      <c r="N84" s="498" t="s">
        <v>164</v>
      </c>
      <c r="R84" s="443"/>
      <c r="S84" s="443"/>
      <c r="T84" s="443"/>
      <c r="U84" s="443"/>
      <c r="V84" s="443"/>
      <c r="W84" s="443"/>
      <c r="X84" s="446"/>
      <c r="Y84" s="447"/>
      <c r="Z84" s="446"/>
      <c r="AA84" s="446"/>
      <c r="AB84" s="446"/>
      <c r="AC84" s="446"/>
      <c r="AD84" s="447"/>
      <c r="AE84" s="446"/>
      <c r="AF84" s="446"/>
      <c r="AG84" s="446"/>
      <c r="AH84" s="444"/>
      <c r="AI84" s="445"/>
      <c r="AJ84" s="444"/>
      <c r="AK84" s="444"/>
      <c r="AL84" s="444"/>
      <c r="AM84" s="446"/>
      <c r="AN84" s="447"/>
      <c r="AO84" s="446"/>
      <c r="AP84" s="446"/>
      <c r="AQ84" s="446"/>
      <c r="AR84" s="446"/>
      <c r="AS84" s="447"/>
      <c r="AT84" s="446"/>
      <c r="AU84" s="446"/>
      <c r="AV84" s="446"/>
      <c r="AW84" s="444"/>
      <c r="AX84" s="445"/>
      <c r="AY84" s="444"/>
      <c r="AZ84" s="444"/>
      <c r="BA84" s="444"/>
      <c r="BB84" s="446"/>
      <c r="BC84" s="447"/>
      <c r="BD84" s="446"/>
      <c r="BE84" s="446"/>
      <c r="BF84" s="446"/>
      <c r="BG84" s="446"/>
      <c r="BH84" s="447"/>
      <c r="BI84" s="446"/>
      <c r="BJ84" s="446"/>
      <c r="BK84" s="446"/>
      <c r="BL84" s="444"/>
      <c r="BM84" s="445"/>
      <c r="BN84" s="444"/>
      <c r="BO84" s="444"/>
      <c r="BP84" s="444"/>
      <c r="BQ84" s="446"/>
      <c r="BR84" s="447"/>
      <c r="BS84" s="446"/>
      <c r="BT84" s="446"/>
      <c r="BU84" s="446"/>
      <c r="BV84" s="446"/>
      <c r="BW84" s="447"/>
      <c r="BX84" s="446"/>
      <c r="BY84" s="446"/>
      <c r="BZ84" s="446"/>
      <c r="CA84" s="444"/>
      <c r="CB84" s="445"/>
      <c r="CC84" s="444"/>
      <c r="CD84" s="444"/>
      <c r="CE84" s="444"/>
      <c r="CF84" s="446"/>
      <c r="CG84" s="447"/>
      <c r="CH84" s="446"/>
      <c r="CI84" s="446"/>
      <c r="CJ84" s="446"/>
      <c r="CK84" s="446"/>
      <c r="CL84" s="447"/>
      <c r="CM84" s="446"/>
      <c r="CN84" s="446"/>
      <c r="CO84" s="446"/>
      <c r="CP84" s="444"/>
      <c r="CQ84" s="445"/>
      <c r="CR84" s="444"/>
      <c r="CS84" s="444"/>
      <c r="CT84" s="444"/>
      <c r="CU84" s="446"/>
      <c r="CV84" s="447"/>
      <c r="CW84" s="446"/>
      <c r="CX84" s="446"/>
      <c r="CY84" s="446"/>
      <c r="CZ84" s="446"/>
      <c r="DA84" s="447"/>
      <c r="DB84" s="446"/>
      <c r="DC84" s="446"/>
      <c r="DD84" s="446"/>
    </row>
    <row r="85" spans="1:118" s="168" customFormat="1" x14ac:dyDescent="0.25">
      <c r="B85" s="439">
        <v>0</v>
      </c>
      <c r="C85" s="329"/>
      <c r="D85" s="490">
        <f>'ONS Post Acute'!S5</f>
        <v>0.31109999999999999</v>
      </c>
      <c r="E85" s="490" t="e">
        <f ca="1">N85-N86</f>
        <v>#NAME?</v>
      </c>
      <c r="F85" s="491" t="e">
        <f ca="1">E85*($D$20-PICS)</f>
        <v>#NAME?</v>
      </c>
      <c r="G85" s="491" t="e">
        <f ca="1">((F85*B86)/52*$J$32)</f>
        <v>#NAME?</v>
      </c>
      <c r="H85" s="492" t="e">
        <f ca="1">(G85/$D$21)*100000</f>
        <v>#NAME?</v>
      </c>
      <c r="I85" s="493">
        <f>'ONS Post Acute'!T5</f>
        <v>0.28870000000000001</v>
      </c>
      <c r="J85" s="493">
        <f>'ONS Post Acute'!U5</f>
        <v>0.33579999999999999</v>
      </c>
      <c r="K85" s="498">
        <f>(J85-I85)/(2*1.96)</f>
        <v>1.2015306122448973E-2</v>
      </c>
      <c r="L85" s="498">
        <f>(D85*(D85-D85^2-K85^2))/K85^2</f>
        <v>461.52356403838905</v>
      </c>
      <c r="M85" s="498">
        <f>L85*(1-D85)/D85</f>
        <v>1021.9980175700618</v>
      </c>
      <c r="N85" s="498" t="e">
        <f ca="1">_xll.ErBeta(L85,M85)</f>
        <v>#NAME?</v>
      </c>
      <c r="R85" s="504"/>
      <c r="S85" s="504"/>
      <c r="T85" s="504"/>
      <c r="U85" s="504"/>
      <c r="V85" s="504"/>
      <c r="W85" s="504"/>
      <c r="X85" s="182"/>
      <c r="Y85" s="183"/>
      <c r="Z85" s="184"/>
      <c r="AA85" s="184"/>
      <c r="AB85" s="200"/>
      <c r="AC85" s="182"/>
      <c r="AD85" s="182"/>
      <c r="AE85" s="184"/>
      <c r="AF85" s="184"/>
      <c r="AG85" s="200"/>
      <c r="AH85" s="196"/>
      <c r="AI85" s="197"/>
      <c r="AJ85" s="198"/>
      <c r="AK85" s="198"/>
      <c r="AL85" s="199"/>
      <c r="AM85" s="182"/>
      <c r="AN85" s="183"/>
      <c r="AO85" s="184"/>
      <c r="AP85" s="184"/>
      <c r="AQ85" s="200"/>
      <c r="AR85" s="182"/>
      <c r="AS85" s="182"/>
      <c r="AT85" s="184"/>
      <c r="AU85" s="184"/>
      <c r="AV85" s="200"/>
      <c r="AW85" s="196"/>
      <c r="AX85" s="197"/>
      <c r="AY85" s="198"/>
      <c r="AZ85" s="198"/>
      <c r="BA85" s="199"/>
      <c r="BB85" s="182"/>
      <c r="BC85" s="183"/>
      <c r="BD85" s="184"/>
      <c r="BE85" s="184"/>
      <c r="BF85" s="200"/>
      <c r="BG85" s="182"/>
      <c r="BH85" s="182"/>
      <c r="BI85" s="184"/>
      <c r="BJ85" s="184"/>
      <c r="BK85" s="200"/>
      <c r="BL85" s="196"/>
      <c r="BM85" s="197"/>
      <c r="BN85" s="198"/>
      <c r="BO85" s="198"/>
      <c r="BP85" s="199"/>
      <c r="BQ85" s="182"/>
      <c r="BR85" s="183"/>
      <c r="BS85" s="184"/>
      <c r="BT85" s="184"/>
      <c r="BU85" s="200"/>
      <c r="BV85" s="182"/>
      <c r="BW85" s="182"/>
      <c r="BX85" s="184"/>
      <c r="BY85" s="184"/>
      <c r="BZ85" s="200"/>
      <c r="CA85" s="196"/>
      <c r="CB85" s="197"/>
      <c r="CC85" s="198"/>
      <c r="CD85" s="198"/>
      <c r="CE85" s="199"/>
      <c r="CF85" s="182"/>
      <c r="CG85" s="183"/>
      <c r="CH85" s="184"/>
      <c r="CI85" s="184"/>
      <c r="CJ85" s="200"/>
      <c r="CK85" s="182"/>
      <c r="CL85" s="182"/>
      <c r="CM85" s="184"/>
      <c r="CN85" s="184"/>
      <c r="CO85" s="200"/>
      <c r="CP85" s="196"/>
      <c r="CQ85" s="197"/>
      <c r="CR85" s="198"/>
      <c r="CS85" s="198"/>
      <c r="CT85" s="199"/>
      <c r="CU85" s="182"/>
      <c r="CV85" s="183"/>
      <c r="CW85" s="184"/>
      <c r="CX85" s="184"/>
      <c r="CY85" s="200"/>
      <c r="CZ85" s="182"/>
      <c r="DA85" s="182"/>
      <c r="DB85" s="184"/>
      <c r="DC85" s="184"/>
      <c r="DD85" s="200"/>
    </row>
    <row r="86" spans="1:118" s="168" customFormat="1" x14ac:dyDescent="0.25">
      <c r="B86" s="439">
        <v>1</v>
      </c>
      <c r="C86" s="329"/>
      <c r="D86" s="490">
        <f>'ONS Post Acute'!S6</f>
        <v>0.2926901098943166</v>
      </c>
      <c r="E86" s="490" t="e">
        <f t="shared" ref="E86:E116" ca="1" si="19">N86-N87</f>
        <v>#NAME?</v>
      </c>
      <c r="F86" s="491" t="e">
        <f t="shared" ref="F86:F104" ca="1" si="20">E86*($D$20-PICS)</f>
        <v>#NAME?</v>
      </c>
      <c r="G86" s="491" t="e">
        <f t="shared" ref="G86:G149" ca="1" si="21">((F86*B87)/52*$J$32)</f>
        <v>#NAME?</v>
      </c>
      <c r="H86" s="492" t="e">
        <f t="shared" ref="H86:H149" ca="1" si="22">(G86/$D$21)*100000</f>
        <v>#NAME?</v>
      </c>
      <c r="I86" s="493">
        <f>'ONS Post Acute'!T6</f>
        <v>0.2683757596284464</v>
      </c>
      <c r="J86" s="493">
        <f>'ONS Post Acute'!U6</f>
        <v>0.31974242335275793</v>
      </c>
      <c r="K86" s="498">
        <f t="shared" ref="K86:K116" si="23">(J86-I86)/(2*1.96)</f>
        <v>1.3103740745997841E-2</v>
      </c>
      <c r="L86" s="498">
        <f t="shared" ref="L86:L116" si="24">(D86*(D86-D86^2-K86^2))/K86^2</f>
        <v>352.59397046589271</v>
      </c>
      <c r="M86" s="498">
        <f t="shared" ref="M86:M116" si="25">L86*(1-D86)/D86</f>
        <v>852.07253019996836</v>
      </c>
      <c r="N86" s="498" t="e">
        <f ca="1">_xll.ErBeta(L86,M86)</f>
        <v>#NAME?</v>
      </c>
      <c r="R86" s="504"/>
      <c r="S86" s="504"/>
      <c r="T86" s="504"/>
      <c r="U86" s="504"/>
      <c r="V86" s="504"/>
      <c r="W86" s="504"/>
      <c r="X86" s="182"/>
      <c r="Y86" s="183"/>
      <c r="Z86" s="184"/>
      <c r="AA86" s="184"/>
      <c r="AB86" s="200"/>
      <c r="AC86" s="182"/>
      <c r="AD86" s="182"/>
      <c r="AE86" s="184"/>
      <c r="AF86" s="184"/>
      <c r="AG86" s="200"/>
      <c r="AH86" s="196"/>
      <c r="AI86" s="197"/>
      <c r="AJ86" s="198"/>
      <c r="AK86" s="198"/>
      <c r="AL86" s="199"/>
      <c r="AM86" s="182"/>
      <c r="AN86" s="183"/>
      <c r="AO86" s="184"/>
      <c r="AP86" s="184"/>
      <c r="AQ86" s="200"/>
      <c r="AR86" s="182"/>
      <c r="AS86" s="182"/>
      <c r="AT86" s="184"/>
      <c r="AU86" s="184"/>
      <c r="AV86" s="200"/>
      <c r="AW86" s="196"/>
      <c r="AX86" s="197"/>
      <c r="AY86" s="198"/>
      <c r="AZ86" s="198"/>
      <c r="BA86" s="199"/>
      <c r="BB86" s="182"/>
      <c r="BC86" s="183"/>
      <c r="BD86" s="184"/>
      <c r="BE86" s="184"/>
      <c r="BF86" s="200"/>
      <c r="BG86" s="182"/>
      <c r="BH86" s="182"/>
      <c r="BI86" s="184"/>
      <c r="BJ86" s="184"/>
      <c r="BK86" s="200"/>
      <c r="BL86" s="196"/>
      <c r="BM86" s="197"/>
      <c r="BN86" s="198"/>
      <c r="BO86" s="198"/>
      <c r="BP86" s="199"/>
      <c r="BQ86" s="182"/>
      <c r="BR86" s="183"/>
      <c r="BS86" s="184"/>
      <c r="BT86" s="184"/>
      <c r="BU86" s="200"/>
      <c r="BV86" s="182"/>
      <c r="BW86" s="182"/>
      <c r="BX86" s="184"/>
      <c r="BY86" s="184"/>
      <c r="BZ86" s="200"/>
      <c r="CA86" s="196"/>
      <c r="CB86" s="197"/>
      <c r="CC86" s="198"/>
      <c r="CD86" s="198"/>
      <c r="CE86" s="199"/>
      <c r="CF86" s="182"/>
      <c r="CG86" s="183"/>
      <c r="CH86" s="184"/>
      <c r="CI86" s="184"/>
      <c r="CJ86" s="200"/>
      <c r="CK86" s="182"/>
      <c r="CL86" s="182"/>
      <c r="CM86" s="184"/>
      <c r="CN86" s="184"/>
      <c r="CO86" s="200"/>
      <c r="CP86" s="196"/>
      <c r="CQ86" s="197"/>
      <c r="CR86" s="198"/>
      <c r="CS86" s="198"/>
      <c r="CT86" s="199"/>
      <c r="CU86" s="182"/>
      <c r="CV86" s="183"/>
      <c r="CW86" s="184"/>
      <c r="CX86" s="184"/>
      <c r="CY86" s="200"/>
      <c r="CZ86" s="182"/>
      <c r="DA86" s="182"/>
      <c r="DB86" s="184"/>
      <c r="DC86" s="184"/>
      <c r="DD86" s="200"/>
    </row>
    <row r="87" spans="1:118" s="168" customFormat="1" x14ac:dyDescent="0.25">
      <c r="B87" s="439">
        <v>2</v>
      </c>
      <c r="C87" s="329"/>
      <c r="D87" s="490">
        <f>'ONS Post Acute'!S7</f>
        <v>0.27536965744116731</v>
      </c>
      <c r="E87" s="490" t="e">
        <f t="shared" ca="1" si="19"/>
        <v>#NAME?</v>
      </c>
      <c r="F87" s="491" t="e">
        <f t="shared" ca="1" si="20"/>
        <v>#NAME?</v>
      </c>
      <c r="G87" s="491" t="e">
        <f t="shared" ca="1" si="21"/>
        <v>#NAME?</v>
      </c>
      <c r="H87" s="492" t="e">
        <f t="shared" ca="1" si="22"/>
        <v>#NAME?</v>
      </c>
      <c r="I87" s="493">
        <f>'ONS Post Acute'!T7</f>
        <v>0.24948232890940639</v>
      </c>
      <c r="J87" s="493">
        <f>'ONS Post Acute'!U7</f>
        <v>0.30445270188056661</v>
      </c>
      <c r="K87" s="498">
        <f t="shared" si="23"/>
        <v>1.4023054329377609E-2</v>
      </c>
      <c r="L87" s="498">
        <f t="shared" si="24"/>
        <v>279.14846652937507</v>
      </c>
      <c r="M87" s="498">
        <f t="shared" si="25"/>
        <v>734.57421128241367</v>
      </c>
      <c r="N87" s="498" t="e">
        <f ca="1">_xll.ErBeta(L87,M87)</f>
        <v>#NAME?</v>
      </c>
      <c r="R87" s="504"/>
      <c r="S87" s="504"/>
      <c r="T87" s="504"/>
      <c r="U87" s="504"/>
      <c r="V87" s="504"/>
      <c r="W87" s="504"/>
      <c r="X87" s="182"/>
      <c r="Y87" s="183"/>
      <c r="Z87" s="184"/>
      <c r="AA87" s="184"/>
      <c r="AB87" s="200"/>
      <c r="AC87" s="182"/>
      <c r="AD87" s="182"/>
      <c r="AE87" s="184"/>
      <c r="AF87" s="184"/>
      <c r="AG87" s="200"/>
      <c r="AH87" s="196"/>
      <c r="AI87" s="197"/>
      <c r="AJ87" s="198"/>
      <c r="AK87" s="198"/>
      <c r="AL87" s="199"/>
      <c r="AM87" s="182"/>
      <c r="AN87" s="183"/>
      <c r="AO87" s="184"/>
      <c r="AP87" s="184"/>
      <c r="AQ87" s="200"/>
      <c r="AR87" s="182"/>
      <c r="AS87" s="182"/>
      <c r="AT87" s="184"/>
      <c r="AU87" s="184"/>
      <c r="AV87" s="200"/>
      <c r="AW87" s="196"/>
      <c r="AX87" s="197"/>
      <c r="AY87" s="198"/>
      <c r="AZ87" s="198"/>
      <c r="BA87" s="199"/>
      <c r="BB87" s="182"/>
      <c r="BC87" s="183"/>
      <c r="BD87" s="184"/>
      <c r="BE87" s="184"/>
      <c r="BF87" s="200"/>
      <c r="BG87" s="182"/>
      <c r="BH87" s="182"/>
      <c r="BI87" s="184"/>
      <c r="BJ87" s="184"/>
      <c r="BK87" s="200"/>
      <c r="BL87" s="196"/>
      <c r="BM87" s="197"/>
      <c r="BN87" s="198"/>
      <c r="BO87" s="198"/>
      <c r="BP87" s="199"/>
      <c r="BQ87" s="182"/>
      <c r="BR87" s="183"/>
      <c r="BS87" s="184"/>
      <c r="BT87" s="184"/>
      <c r="BU87" s="200"/>
      <c r="BV87" s="182"/>
      <c r="BW87" s="182"/>
      <c r="BX87" s="184"/>
      <c r="BY87" s="184"/>
      <c r="BZ87" s="200"/>
      <c r="CA87" s="196"/>
      <c r="CB87" s="197"/>
      <c r="CC87" s="198"/>
      <c r="CD87" s="198"/>
      <c r="CE87" s="199"/>
      <c r="CF87" s="182"/>
      <c r="CG87" s="183"/>
      <c r="CH87" s="184"/>
      <c r="CI87" s="184"/>
      <c r="CJ87" s="200"/>
      <c r="CK87" s="182"/>
      <c r="CL87" s="182"/>
      <c r="CM87" s="184"/>
      <c r="CN87" s="184"/>
      <c r="CO87" s="200"/>
      <c r="CP87" s="196"/>
      <c r="CQ87" s="197"/>
      <c r="CR87" s="198"/>
      <c r="CS87" s="198"/>
      <c r="CT87" s="199"/>
      <c r="CU87" s="182"/>
      <c r="CV87" s="183"/>
      <c r="CW87" s="184"/>
      <c r="CX87" s="184"/>
      <c r="CY87" s="200"/>
      <c r="CZ87" s="182"/>
      <c r="DA87" s="182"/>
      <c r="DB87" s="184"/>
      <c r="DC87" s="184"/>
      <c r="DD87" s="200"/>
    </row>
    <row r="88" spans="1:118" s="116" customFormat="1" x14ac:dyDescent="0.25">
      <c r="B88" s="428">
        <v>3</v>
      </c>
      <c r="D88" s="490">
        <f>'ONS Post Acute'!S8</f>
        <v>0.25907417324980897</v>
      </c>
      <c r="E88" s="490" t="e">
        <f t="shared" ca="1" si="19"/>
        <v>#NAME?</v>
      </c>
      <c r="F88" s="309" t="e">
        <f t="shared" ca="1" si="20"/>
        <v>#NAME?</v>
      </c>
      <c r="G88" s="491" t="e">
        <f t="shared" ca="1" si="21"/>
        <v>#NAME?</v>
      </c>
      <c r="H88" s="492" t="e">
        <f t="shared" ca="1" si="22"/>
        <v>#NAME?</v>
      </c>
      <c r="I88" s="493">
        <f>'ONS Post Acute'!T8</f>
        <v>0.23191898003095199</v>
      </c>
      <c r="J88" s="493">
        <f>'ONS Post Acute'!U8</f>
        <v>0.28989411761640005</v>
      </c>
      <c r="K88" s="498">
        <f t="shared" si="23"/>
        <v>1.4789575914655118E-2</v>
      </c>
      <c r="L88" s="498">
        <f t="shared" si="24"/>
        <v>227.09960279206882</v>
      </c>
      <c r="M88" s="498">
        <f t="shared" si="25"/>
        <v>649.48180222930671</v>
      </c>
      <c r="N88" s="498" t="e">
        <f ca="1">_xll.ErBeta(L88,M88)</f>
        <v>#NAME?</v>
      </c>
      <c r="R88" s="497"/>
      <c r="S88" s="497"/>
      <c r="T88" s="497"/>
      <c r="U88" s="497"/>
      <c r="V88" s="497"/>
      <c r="W88" s="497"/>
      <c r="X88" s="434"/>
      <c r="Y88" s="435"/>
      <c r="Z88" s="187"/>
      <c r="AA88" s="187"/>
      <c r="AB88" s="436"/>
      <c r="AC88" s="434"/>
      <c r="AD88" s="434"/>
      <c r="AE88" s="187"/>
      <c r="AF88" s="187"/>
      <c r="AG88" s="436"/>
      <c r="AH88" s="437"/>
      <c r="AI88" s="432"/>
      <c r="AJ88" s="209"/>
      <c r="AK88" s="209"/>
      <c r="AL88" s="433"/>
      <c r="AM88" s="438"/>
      <c r="AN88" s="435"/>
      <c r="AO88" s="187"/>
      <c r="AP88" s="187"/>
      <c r="AQ88" s="436"/>
      <c r="AR88" s="438"/>
      <c r="AS88" s="438"/>
      <c r="AT88" s="187"/>
      <c r="AU88" s="187"/>
      <c r="AV88" s="436"/>
      <c r="AW88" s="437"/>
      <c r="AX88" s="432"/>
      <c r="AY88" s="209"/>
      <c r="AZ88" s="209"/>
      <c r="BA88" s="433"/>
      <c r="BB88" s="438"/>
      <c r="BC88" s="435"/>
      <c r="BD88" s="187"/>
      <c r="BE88" s="187"/>
      <c r="BF88" s="436"/>
      <c r="BG88" s="438"/>
      <c r="BH88" s="438"/>
      <c r="BI88" s="187"/>
      <c r="BJ88" s="187"/>
      <c r="BK88" s="436"/>
      <c r="BL88" s="437"/>
      <c r="BM88" s="432"/>
      <c r="BN88" s="209"/>
      <c r="BO88" s="209"/>
      <c r="BP88" s="433"/>
      <c r="BQ88" s="438"/>
      <c r="BR88" s="435"/>
      <c r="BS88" s="187"/>
      <c r="BT88" s="187"/>
      <c r="BU88" s="436"/>
      <c r="BV88" s="438"/>
      <c r="BW88" s="438"/>
      <c r="BX88" s="187"/>
      <c r="BY88" s="187"/>
      <c r="BZ88" s="436"/>
      <c r="CA88" s="437"/>
      <c r="CB88" s="432"/>
      <c r="CC88" s="209"/>
      <c r="CD88" s="209"/>
      <c r="CE88" s="433"/>
      <c r="CF88" s="438"/>
      <c r="CG88" s="435"/>
      <c r="CH88" s="187"/>
      <c r="CI88" s="187"/>
      <c r="CJ88" s="436"/>
      <c r="CK88" s="438"/>
      <c r="CL88" s="438"/>
      <c r="CM88" s="187"/>
      <c r="CN88" s="187"/>
      <c r="CO88" s="436"/>
      <c r="CP88" s="437"/>
      <c r="CQ88" s="432"/>
      <c r="CR88" s="209"/>
      <c r="CS88" s="209"/>
      <c r="CT88" s="433"/>
      <c r="CU88" s="438"/>
      <c r="CV88" s="435"/>
      <c r="CW88" s="187"/>
      <c r="CX88" s="187"/>
      <c r="CY88" s="436"/>
      <c r="CZ88" s="438"/>
      <c r="DA88" s="438"/>
      <c r="DB88" s="187"/>
      <c r="DC88" s="187"/>
      <c r="DD88" s="436"/>
    </row>
    <row r="89" spans="1:118" s="329" customFormat="1" x14ac:dyDescent="0.25">
      <c r="B89" s="439">
        <v>4</v>
      </c>
      <c r="D89" s="490">
        <f>'ONS Post Acute'!S9</f>
        <v>0.24374300301917651</v>
      </c>
      <c r="E89" s="490" t="e">
        <f t="shared" ca="1" si="19"/>
        <v>#NAME?</v>
      </c>
      <c r="F89" s="165" t="e">
        <f ca="1">E89*($D$20-PICS)</f>
        <v>#NAME?</v>
      </c>
      <c r="G89" s="491" t="e">
        <f t="shared" ca="1" si="21"/>
        <v>#NAME?</v>
      </c>
      <c r="H89" s="492" t="e">
        <f t="shared" ca="1" si="22"/>
        <v>#NAME?</v>
      </c>
      <c r="I89" s="493">
        <f>'ONS Post Acute'!T9</f>
        <v>0.2155920763355082</v>
      </c>
      <c r="J89" s="493">
        <f>'ONS Post Acute'!U9</f>
        <v>0.27603170840493502</v>
      </c>
      <c r="K89" s="498">
        <f t="shared" si="23"/>
        <v>1.5418273487098679E-2</v>
      </c>
      <c r="L89" s="498">
        <f t="shared" si="24"/>
        <v>188.75644281715213</v>
      </c>
      <c r="M89" s="498">
        <f t="shared" si="25"/>
        <v>585.65119341887839</v>
      </c>
      <c r="N89" s="498" t="e">
        <f ca="1">_xll.ErBeta(L89,M89)</f>
        <v>#NAME?</v>
      </c>
      <c r="R89" s="443"/>
      <c r="S89" s="443"/>
      <c r="T89" s="443"/>
      <c r="U89" s="443"/>
      <c r="V89" s="443"/>
      <c r="W89" s="443"/>
      <c r="X89" s="449"/>
      <c r="Y89" s="454"/>
      <c r="Z89" s="448"/>
      <c r="AA89" s="448"/>
      <c r="AB89" s="455"/>
      <c r="AC89" s="449"/>
      <c r="AD89" s="449"/>
      <c r="AE89" s="448"/>
      <c r="AF89" s="448"/>
      <c r="AG89" s="455"/>
      <c r="AH89" s="205"/>
      <c r="AI89" s="207"/>
      <c r="AJ89" s="206"/>
      <c r="AK89" s="206"/>
      <c r="AL89" s="208"/>
      <c r="AM89" s="449"/>
      <c r="AN89" s="454"/>
      <c r="AO89" s="448"/>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5</v>
      </c>
      <c r="D90" s="490">
        <f>'ONS Post Acute'!S10</f>
        <v>0.2293190817732354</v>
      </c>
      <c r="E90" s="490" t="e">
        <f t="shared" ca="1" si="19"/>
        <v>#NAME?</v>
      </c>
      <c r="F90" s="165" t="e">
        <f t="shared" ca="1" si="20"/>
        <v>#NAME?</v>
      </c>
      <c r="G90" s="491" t="e">
        <f t="shared" ca="1" si="21"/>
        <v>#NAME?</v>
      </c>
      <c r="H90" s="492" t="e">
        <f t="shared" ca="1" si="22"/>
        <v>#NAME?</v>
      </c>
      <c r="I90" s="493">
        <f>'ONS Post Acute'!T10</f>
        <v>0.20041457310847252</v>
      </c>
      <c r="J90" s="493">
        <f>'ONS Post Acute'!U10</f>
        <v>0.26283218394161934</v>
      </c>
      <c r="K90" s="498">
        <f t="shared" si="23"/>
        <v>1.5922859906415003E-2</v>
      </c>
      <c r="L90" s="498">
        <f t="shared" si="24"/>
        <v>159.62075660573058</v>
      </c>
      <c r="M90" s="498">
        <f t="shared" si="25"/>
        <v>536.44324021235047</v>
      </c>
      <c r="N90" s="498" t="e">
        <f ca="1">_xll.ErBeta(L90,M90)</f>
        <v>#NAME?</v>
      </c>
      <c r="O90" s="116"/>
      <c r="P90" s="116"/>
      <c r="Q90" s="116"/>
      <c r="R90" s="443"/>
      <c r="S90" s="443"/>
      <c r="T90" s="443"/>
      <c r="U90" s="443"/>
      <c r="V90" s="443"/>
      <c r="W90" s="443"/>
      <c r="X90" s="449"/>
      <c r="Y90" s="454"/>
      <c r="Z90" s="448"/>
      <c r="AA90" s="448"/>
      <c r="AB90" s="455"/>
      <c r="AC90" s="449"/>
      <c r="AD90" s="449"/>
      <c r="AE90" s="448"/>
      <c r="AF90" s="448"/>
      <c r="AG90" s="455"/>
      <c r="AH90" s="205"/>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457" customFormat="1" x14ac:dyDescent="0.25">
      <c r="A91" s="456"/>
      <c r="B91" s="163">
        <v>6</v>
      </c>
      <c r="C91" s="456"/>
      <c r="D91" s="490">
        <f>'ONS Post Acute'!S11</f>
        <v>0.21574872145635504</v>
      </c>
      <c r="E91" s="490" t="e">
        <f t="shared" ca="1" si="19"/>
        <v>#NAME?</v>
      </c>
      <c r="F91" s="165" t="e">
        <f t="shared" ca="1" si="20"/>
        <v>#NAME?</v>
      </c>
      <c r="G91" s="491" t="e">
        <f t="shared" ca="1" si="21"/>
        <v>#NAME?</v>
      </c>
      <c r="H91" s="492" t="e">
        <f t="shared" ca="1" si="22"/>
        <v>#NAME?</v>
      </c>
      <c r="I91" s="493">
        <f>'ONS Post Acute'!T11</f>
        <v>0.18630555351090095</v>
      </c>
      <c r="J91" s="493">
        <f>'ONS Post Acute'!U11</f>
        <v>0.25026384582665628</v>
      </c>
      <c r="K91" s="498">
        <f t="shared" si="23"/>
        <v>1.6315890896876361E-2</v>
      </c>
      <c r="L91" s="498">
        <f t="shared" si="24"/>
        <v>136.91350475187119</v>
      </c>
      <c r="M91" s="498">
        <f t="shared" si="25"/>
        <v>497.68355718051271</v>
      </c>
      <c r="N91" s="498" t="e">
        <f ca="1">_xll.ErBeta(L91,M91)</f>
        <v>#NAME?</v>
      </c>
      <c r="O91" s="116"/>
      <c r="P91" s="116"/>
      <c r="Q91" s="116"/>
      <c r="R91" s="443"/>
      <c r="S91" s="443"/>
      <c r="T91" s="443"/>
      <c r="U91" s="443"/>
      <c r="V91" s="443"/>
      <c r="W91" s="443"/>
      <c r="X91" s="449"/>
      <c r="Y91" s="454"/>
      <c r="Z91" s="448"/>
      <c r="AA91" s="448"/>
      <c r="AB91" s="455"/>
      <c r="AC91" s="449"/>
      <c r="AD91" s="449"/>
      <c r="AE91" s="448"/>
      <c r="AF91" s="448"/>
      <c r="AG91" s="455"/>
      <c r="AH91" s="205"/>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c r="DE91" s="456"/>
      <c r="DF91" s="456"/>
      <c r="DG91" s="456"/>
      <c r="DH91" s="456"/>
      <c r="DI91" s="456"/>
      <c r="DJ91" s="456"/>
      <c r="DK91" s="456"/>
      <c r="DL91" s="456"/>
      <c r="DM91" s="456"/>
      <c r="DN91" s="456"/>
    </row>
    <row r="92" spans="1:118" s="329" customFormat="1" x14ac:dyDescent="0.25">
      <c r="B92" s="439">
        <v>7</v>
      </c>
      <c r="D92" s="490">
        <f>'ONS Post Acute'!S12</f>
        <v>0.20298141109809981</v>
      </c>
      <c r="E92" s="490" t="e">
        <f t="shared" ca="1" si="19"/>
        <v>#NAME?</v>
      </c>
      <c r="F92" s="165" t="e">
        <f t="shared" ca="1" si="20"/>
        <v>#NAME?</v>
      </c>
      <c r="G92" s="491" t="e">
        <f t="shared" ca="1" si="21"/>
        <v>#NAME?</v>
      </c>
      <c r="H92" s="492" t="e">
        <f t="shared" ca="1" si="22"/>
        <v>#NAME?</v>
      </c>
      <c r="I92" s="493">
        <f>'ONS Post Acute'!T12</f>
        <v>0.17318979718214828</v>
      </c>
      <c r="J92" s="493">
        <f>'ONS Post Acute'!U12</f>
        <v>0.23829651144191807</v>
      </c>
      <c r="K92" s="498">
        <f t="shared" si="23"/>
        <v>1.6608855678512703E-2</v>
      </c>
      <c r="L92" s="498">
        <f t="shared" si="24"/>
        <v>118.8393880322493</v>
      </c>
      <c r="M92" s="498">
        <f t="shared" si="25"/>
        <v>466.6299285388867</v>
      </c>
      <c r="N92" s="498" t="e">
        <f ca="1">_xll.ErBeta(L92,M92)</f>
        <v>#NAME?</v>
      </c>
      <c r="O92" s="116"/>
      <c r="P92" s="116"/>
      <c r="Q92" s="116"/>
      <c r="R92" s="443"/>
      <c r="S92" s="443"/>
      <c r="T92" s="443"/>
      <c r="U92" s="443"/>
      <c r="V92" s="443"/>
      <c r="W92" s="443"/>
      <c r="X92" s="449"/>
      <c r="Y92" s="454"/>
      <c r="Z92" s="448"/>
      <c r="AA92" s="448"/>
      <c r="AB92" s="455"/>
      <c r="AC92" s="449"/>
      <c r="AD92" s="449"/>
      <c r="AE92" s="448"/>
      <c r="AF92" s="448"/>
      <c r="AG92" s="455"/>
      <c r="AH92" s="205"/>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8</v>
      </c>
      <c r="D93" s="490">
        <f>'ONS Post Acute'!S13</f>
        <v>0.19096962880362039</v>
      </c>
      <c r="E93" s="490" t="e">
        <f t="shared" ca="1" si="19"/>
        <v>#NAME?</v>
      </c>
      <c r="F93" s="165" t="e">
        <f t="shared" ca="1" si="20"/>
        <v>#NAME?</v>
      </c>
      <c r="G93" s="491" t="e">
        <f t="shared" ca="1" si="21"/>
        <v>#NAME?</v>
      </c>
      <c r="H93" s="492" t="e">
        <f t="shared" ca="1" si="22"/>
        <v>#NAME?</v>
      </c>
      <c r="I93" s="493">
        <f>'ONS Post Acute'!T13</f>
        <v>0.16099737921252374</v>
      </c>
      <c r="J93" s="493">
        <f>'ONS Post Acute'!U13</f>
        <v>0.22690144146797822</v>
      </c>
      <c r="K93" s="498">
        <f t="shared" si="23"/>
        <v>1.6812260779452672E-2</v>
      </c>
      <c r="L93" s="498">
        <f t="shared" si="24"/>
        <v>104.19477597577391</v>
      </c>
      <c r="M93" s="498">
        <f t="shared" si="25"/>
        <v>441.41436946022844</v>
      </c>
      <c r="N93" s="498" t="e">
        <f ca="1">_xll.ErBeta(L93,M93)</f>
        <v>#NAME?</v>
      </c>
      <c r="O93" s="116"/>
      <c r="P93" s="116"/>
      <c r="Q93" s="116"/>
      <c r="R93" s="443"/>
      <c r="S93" s="443"/>
      <c r="T93" s="443"/>
      <c r="U93" s="443"/>
      <c r="V93" s="443"/>
      <c r="W93" s="443"/>
      <c r="X93" s="449"/>
      <c r="Y93" s="454"/>
      <c r="Z93" s="448"/>
      <c r="AA93" s="448"/>
      <c r="AB93" s="455"/>
      <c r="AC93" s="449"/>
      <c r="AD93" s="449"/>
      <c r="AE93" s="448"/>
      <c r="AF93" s="448"/>
      <c r="AG93" s="455"/>
      <c r="AH93" s="205"/>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9</v>
      </c>
      <c r="D94" s="490">
        <f>'ONS Post Acute'!S14</f>
        <v>0.17966866486984409</v>
      </c>
      <c r="E94" s="490" t="e">
        <f t="shared" ca="1" si="19"/>
        <v>#NAME?</v>
      </c>
      <c r="F94" s="165" t="e">
        <f t="shared" ca="1" si="20"/>
        <v>#NAME?</v>
      </c>
      <c r="G94" s="491" t="e">
        <f t="shared" ca="1" si="21"/>
        <v>#NAME?</v>
      </c>
      <c r="H94" s="492" t="e">
        <f t="shared" ca="1" si="22"/>
        <v>#NAME?</v>
      </c>
      <c r="I94" s="493">
        <f>'ONS Post Acute'!T14</f>
        <v>0.14966329734793937</v>
      </c>
      <c r="J94" s="493">
        <f>'ONS Post Acute'!U14</f>
        <v>0.21605127086719869</v>
      </c>
      <c r="K94" s="498">
        <f t="shared" si="23"/>
        <v>1.6935707530423297E-2</v>
      </c>
      <c r="L94" s="498">
        <f t="shared" si="24"/>
        <v>92.147026881619638</v>
      </c>
      <c r="M94" s="498">
        <f t="shared" si="25"/>
        <v>420.72496973711714</v>
      </c>
      <c r="N94" s="498" t="e">
        <f ca="1">_xll.ErBeta(L94,M94)</f>
        <v>#NAME?</v>
      </c>
      <c r="O94" s="116"/>
      <c r="P94" s="116"/>
      <c r="Q94" s="116"/>
      <c r="R94" s="443"/>
      <c r="S94" s="443"/>
      <c r="T94" s="443"/>
      <c r="U94" s="443"/>
      <c r="V94" s="443"/>
      <c r="W94" s="443"/>
      <c r="X94" s="449"/>
      <c r="Y94" s="454"/>
      <c r="Z94" s="448"/>
      <c r="AA94" s="448"/>
      <c r="AB94" s="455"/>
      <c r="AC94" s="449"/>
      <c r="AD94" s="449"/>
      <c r="AE94" s="448"/>
      <c r="AF94" s="448"/>
      <c r="AG94" s="455"/>
      <c r="AH94" s="205"/>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329" customFormat="1" x14ac:dyDescent="0.25">
      <c r="B95" s="439">
        <v>10</v>
      </c>
      <c r="D95" s="490">
        <f>'ONS Post Acute'!S15</f>
        <v>0.16903645536907688</v>
      </c>
      <c r="E95" s="490" t="e">
        <f t="shared" ca="1" si="19"/>
        <v>#NAME?</v>
      </c>
      <c r="F95" s="165" t="e">
        <f t="shared" ca="1" si="20"/>
        <v>#NAME?</v>
      </c>
      <c r="G95" s="491" t="e">
        <f t="shared" ca="1" si="21"/>
        <v>#NAME?</v>
      </c>
      <c r="H95" s="492" t="e">
        <f t="shared" ca="1" si="22"/>
        <v>#NAME?</v>
      </c>
      <c r="I95" s="493">
        <f>'ONS Post Acute'!T15</f>
        <v>0.13912712543904146</v>
      </c>
      <c r="J95" s="493">
        <f>'ONS Post Acute'!U15</f>
        <v>0.20571994316712691</v>
      </c>
      <c r="K95" s="498">
        <f t="shared" si="23"/>
        <v>1.6987963706144249E-2</v>
      </c>
      <c r="L95" s="498">
        <f t="shared" si="24"/>
        <v>82.104483150634451</v>
      </c>
      <c r="M95" s="498">
        <f t="shared" si="25"/>
        <v>403.61608506269101</v>
      </c>
      <c r="N95" s="498" t="e">
        <f ca="1">_xll.ErBeta(L95,M95)</f>
        <v>#NAME?</v>
      </c>
      <c r="O95" s="116"/>
      <c r="P95" s="116"/>
      <c r="Q95" s="116"/>
      <c r="R95" s="443"/>
      <c r="S95" s="443"/>
      <c r="T95" s="443"/>
      <c r="U95" s="443"/>
      <c r="V95" s="443"/>
      <c r="W95" s="443"/>
      <c r="X95" s="449"/>
      <c r="Y95" s="454"/>
      <c r="Z95" s="448"/>
      <c r="AA95" s="448"/>
      <c r="AB95" s="455"/>
      <c r="AC95" s="449"/>
      <c r="AD95" s="449"/>
      <c r="AE95" s="448"/>
      <c r="AF95" s="448"/>
      <c r="AG95" s="455"/>
      <c r="AH95" s="205"/>
      <c r="AI95" s="207"/>
      <c r="AJ95" s="206"/>
      <c r="AK95" s="206"/>
      <c r="AL95" s="208"/>
      <c r="AM95" s="449"/>
      <c r="AN95" s="454"/>
      <c r="AO95" s="448"/>
      <c r="AP95" s="448"/>
      <c r="AQ95" s="455"/>
      <c r="AR95" s="449"/>
      <c r="AS95" s="449"/>
      <c r="AT95" s="448"/>
      <c r="AU95" s="448"/>
      <c r="AV95" s="455"/>
      <c r="AW95" s="205"/>
      <c r="AX95" s="207"/>
      <c r="AY95" s="206"/>
      <c r="AZ95" s="206"/>
      <c r="BA95" s="208"/>
      <c r="BB95" s="449"/>
      <c r="BC95" s="454"/>
      <c r="BD95" s="448"/>
      <c r="BE95" s="448"/>
      <c r="BF95" s="455"/>
      <c r="BG95" s="449"/>
      <c r="BH95" s="449"/>
      <c r="BI95" s="448"/>
      <c r="BJ95" s="448"/>
      <c r="BK95" s="455"/>
      <c r="BL95" s="205"/>
      <c r="BM95" s="207"/>
      <c r="BN95" s="206"/>
      <c r="BO95" s="206"/>
      <c r="BP95" s="208"/>
      <c r="BQ95" s="449"/>
      <c r="BR95" s="454"/>
      <c r="BS95" s="448"/>
      <c r="BT95" s="448"/>
      <c r="BU95" s="455"/>
      <c r="BV95" s="449"/>
      <c r="BW95" s="449"/>
      <c r="BX95" s="448"/>
      <c r="BY95" s="448"/>
      <c r="BZ95" s="455"/>
      <c r="CA95" s="205"/>
      <c r="CB95" s="207"/>
      <c r="CC95" s="206"/>
      <c r="CD95" s="206"/>
      <c r="CE95" s="208"/>
      <c r="CF95" s="449"/>
      <c r="CG95" s="454"/>
      <c r="CH95" s="448"/>
      <c r="CI95" s="448"/>
      <c r="CJ95" s="455"/>
      <c r="CK95" s="449"/>
      <c r="CL95" s="449"/>
      <c r="CM95" s="448"/>
      <c r="CN95" s="448"/>
      <c r="CO95" s="455"/>
      <c r="CP95" s="205"/>
      <c r="CQ95" s="207"/>
      <c r="CR95" s="206"/>
      <c r="CS95" s="206"/>
      <c r="CT95" s="208"/>
      <c r="CU95" s="449"/>
      <c r="CV95" s="454"/>
      <c r="CW95" s="448"/>
      <c r="CX95" s="448"/>
      <c r="CY95" s="455"/>
      <c r="CZ95" s="449"/>
      <c r="DA95" s="449"/>
      <c r="DB95" s="448"/>
      <c r="DC95" s="448"/>
      <c r="DD95" s="455"/>
    </row>
    <row r="96" spans="1:118" s="329" customFormat="1" x14ac:dyDescent="0.25">
      <c r="B96" s="439">
        <v>11</v>
      </c>
      <c r="D96" s="490">
        <f>'ONS Post Acute'!S16</f>
        <v>0.15903342558058778</v>
      </c>
      <c r="E96" s="490" t="e">
        <f t="shared" ca="1" si="19"/>
        <v>#NAME?</v>
      </c>
      <c r="F96" s="165" t="e">
        <f t="shared" ca="1" si="20"/>
        <v>#NAME?</v>
      </c>
      <c r="G96" s="491" t="e">
        <f t="shared" ca="1" si="21"/>
        <v>#NAME?</v>
      </c>
      <c r="H96" s="492" t="e">
        <f t="shared" ca="1" si="22"/>
        <v>#NAME?</v>
      </c>
      <c r="I96" s="493">
        <f>'ONS Post Acute'!T16</f>
        <v>0.12933269128723551</v>
      </c>
      <c r="J96" s="493">
        <f>'ONS Post Acute'!U16</f>
        <v>0.1958826478863871</v>
      </c>
      <c r="K96" s="498">
        <f t="shared" si="23"/>
        <v>1.6977029744681526E-2</v>
      </c>
      <c r="L96" s="498">
        <f t="shared" si="24"/>
        <v>73.636851128137437</v>
      </c>
      <c r="M96" s="498">
        <f t="shared" si="25"/>
        <v>389.39065934212579</v>
      </c>
      <c r="N96" s="498" t="e">
        <f ca="1">_xll.ErBeta(L96,M96)</f>
        <v>#NAME?</v>
      </c>
      <c r="O96" s="116"/>
      <c r="P96" s="116"/>
      <c r="Q96" s="116"/>
      <c r="R96" s="443"/>
      <c r="S96" s="443"/>
      <c r="T96" s="443"/>
      <c r="U96" s="443"/>
      <c r="V96" s="443"/>
      <c r="W96" s="443"/>
      <c r="X96" s="449"/>
      <c r="Y96" s="454"/>
      <c r="Z96" s="448"/>
      <c r="AA96" s="448"/>
      <c r="AB96" s="455"/>
      <c r="AC96" s="449"/>
      <c r="AD96" s="449"/>
      <c r="AE96" s="448"/>
      <c r="AF96" s="448"/>
      <c r="AG96" s="455"/>
      <c r="AH96" s="205"/>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1:118" s="329" customFormat="1" x14ac:dyDescent="0.25">
      <c r="B97" s="439">
        <v>12</v>
      </c>
      <c r="D97" s="490">
        <f>'ONS Post Acute'!S17</f>
        <v>0.14962234268740554</v>
      </c>
      <c r="E97" s="490" t="e">
        <f t="shared" ca="1" si="19"/>
        <v>#NAME?</v>
      </c>
      <c r="F97" s="165" t="e">
        <f t="shared" ca="1" si="20"/>
        <v>#NAME?</v>
      </c>
      <c r="G97" s="491" t="e">
        <f t="shared" ca="1" si="21"/>
        <v>#NAME?</v>
      </c>
      <c r="H97" s="492" t="e">
        <f t="shared" ca="1" si="22"/>
        <v>#NAME?</v>
      </c>
      <c r="I97" s="493">
        <f>'ONS Post Acute'!T17</f>
        <v>0.12022777717008375</v>
      </c>
      <c r="J97" s="493">
        <f>'ONS Post Acute'!U17</f>
        <v>0.18651576095279451</v>
      </c>
      <c r="K97" s="498">
        <f t="shared" si="23"/>
        <v>1.6910199944569073E-2</v>
      </c>
      <c r="L97" s="498">
        <f t="shared" si="24"/>
        <v>66.424776946440033</v>
      </c>
      <c r="M97" s="498">
        <f t="shared" si="25"/>
        <v>377.52480807787828</v>
      </c>
      <c r="N97" s="498" t="e">
        <f ca="1">_xll.ErBeta(L97,M97)</f>
        <v>#NAME?</v>
      </c>
      <c r="O97" s="116"/>
      <c r="P97" s="116"/>
      <c r="Q97" s="116"/>
      <c r="R97" s="443"/>
      <c r="S97" s="443"/>
      <c r="T97" s="443"/>
      <c r="U97" s="443"/>
      <c r="V97" s="443"/>
      <c r="W97" s="443"/>
      <c r="X97" s="449"/>
      <c r="Y97" s="454"/>
      <c r="Z97" s="448"/>
      <c r="AA97" s="448"/>
      <c r="AB97" s="455"/>
      <c r="AC97" s="449"/>
      <c r="AD97" s="449"/>
      <c r="AE97" s="448"/>
      <c r="AF97" s="448"/>
      <c r="AG97" s="455"/>
      <c r="AH97" s="205"/>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1:118" s="170" customFormat="1" x14ac:dyDescent="0.25">
      <c r="A98" s="169"/>
      <c r="B98" s="163">
        <v>13</v>
      </c>
      <c r="C98" s="169"/>
      <c r="D98" s="490">
        <f>'ONS Post Acute'!S18</f>
        <v>0.14076817719004125</v>
      </c>
      <c r="E98" s="490" t="e">
        <f t="shared" ca="1" si="19"/>
        <v>#NAME?</v>
      </c>
      <c r="F98" s="165" t="e">
        <f t="shared" ca="1" si="20"/>
        <v>#NAME?</v>
      </c>
      <c r="G98" s="491" t="e">
        <f t="shared" ca="1" si="21"/>
        <v>#NAME?</v>
      </c>
      <c r="H98" s="492" t="e">
        <f t="shared" ca="1" si="22"/>
        <v>#NAME?</v>
      </c>
      <c r="I98" s="493">
        <f>'ONS Post Acute'!T18</f>
        <v>0.1117638414494659</v>
      </c>
      <c r="J98" s="493">
        <f>'ONS Post Acute'!U18</f>
        <v>0.17759678797060818</v>
      </c>
      <c r="K98" s="498">
        <f t="shared" si="23"/>
        <v>1.6794119010495483E-2</v>
      </c>
      <c r="L98" s="498">
        <f t="shared" si="24"/>
        <v>60.226965838514857</v>
      </c>
      <c r="M98" s="498">
        <f t="shared" si="25"/>
        <v>367.61807016849866</v>
      </c>
      <c r="N98" s="498" t="e">
        <f ca="1">_xll.ErBeta(L98,M98)</f>
        <v>#NAME?</v>
      </c>
      <c r="O98" s="116"/>
      <c r="P98" s="116"/>
      <c r="Q98" s="116"/>
      <c r="R98" s="443"/>
      <c r="S98" s="443"/>
      <c r="T98" s="443"/>
      <c r="U98" s="443"/>
      <c r="V98" s="443"/>
      <c r="W98" s="443"/>
      <c r="X98" s="185"/>
      <c r="Y98" s="186"/>
      <c r="Z98" s="448"/>
      <c r="AA98" s="448"/>
      <c r="AB98" s="204"/>
      <c r="AC98" s="185"/>
      <c r="AD98" s="185"/>
      <c r="AE98" s="448"/>
      <c r="AF98" s="448"/>
      <c r="AG98" s="204"/>
      <c r="AH98" s="205"/>
      <c r="AI98" s="202"/>
      <c r="AJ98" s="206"/>
      <c r="AK98" s="206"/>
      <c r="AL98" s="203"/>
      <c r="AM98" s="449"/>
      <c r="AN98" s="186"/>
      <c r="AO98" s="448"/>
      <c r="AP98" s="448"/>
      <c r="AQ98" s="204"/>
      <c r="AR98" s="449"/>
      <c r="AS98" s="449"/>
      <c r="AT98" s="448"/>
      <c r="AU98" s="448"/>
      <c r="AV98" s="204"/>
      <c r="AW98" s="205"/>
      <c r="AX98" s="202"/>
      <c r="AY98" s="206"/>
      <c r="AZ98" s="206"/>
      <c r="BA98" s="203"/>
      <c r="BB98" s="449"/>
      <c r="BC98" s="186"/>
      <c r="BD98" s="448"/>
      <c r="BE98" s="448"/>
      <c r="BF98" s="204"/>
      <c r="BG98" s="449"/>
      <c r="BH98" s="449"/>
      <c r="BI98" s="448"/>
      <c r="BJ98" s="448"/>
      <c r="BK98" s="204"/>
      <c r="BL98" s="205"/>
      <c r="BM98" s="202"/>
      <c r="BN98" s="206"/>
      <c r="BO98" s="206"/>
      <c r="BP98" s="203"/>
      <c r="BQ98" s="449"/>
      <c r="BR98" s="186"/>
      <c r="BS98" s="448"/>
      <c r="BT98" s="448"/>
      <c r="BU98" s="204"/>
      <c r="BV98" s="449"/>
      <c r="BW98" s="449"/>
      <c r="BX98" s="448"/>
      <c r="BY98" s="448"/>
      <c r="BZ98" s="204"/>
      <c r="CA98" s="205"/>
      <c r="CB98" s="202"/>
      <c r="CC98" s="206"/>
      <c r="CD98" s="206"/>
      <c r="CE98" s="203"/>
      <c r="CF98" s="449"/>
      <c r="CG98" s="186"/>
      <c r="CH98" s="448"/>
      <c r="CI98" s="448"/>
      <c r="CJ98" s="204"/>
      <c r="CK98" s="449"/>
      <c r="CL98" s="449"/>
      <c r="CM98" s="448"/>
      <c r="CN98" s="448"/>
      <c r="CO98" s="204"/>
      <c r="CP98" s="205"/>
      <c r="CQ98" s="202"/>
      <c r="CR98" s="206"/>
      <c r="CS98" s="206"/>
      <c r="CT98" s="203"/>
      <c r="CU98" s="449"/>
      <c r="CV98" s="186"/>
      <c r="CW98" s="448"/>
      <c r="CX98" s="448"/>
      <c r="CY98" s="204"/>
      <c r="CZ98" s="449"/>
      <c r="DA98" s="449"/>
      <c r="DB98" s="448"/>
      <c r="DC98" s="448"/>
      <c r="DD98" s="204"/>
      <c r="DE98" s="169"/>
      <c r="DF98" s="169"/>
      <c r="DG98" s="169"/>
      <c r="DH98" s="169"/>
      <c r="DI98" s="169"/>
      <c r="DJ98" s="169"/>
      <c r="DK98" s="169"/>
      <c r="DL98" s="169"/>
      <c r="DM98" s="169"/>
      <c r="DN98" s="169"/>
    </row>
    <row r="99" spans="1:118" s="329" customFormat="1" x14ac:dyDescent="0.25">
      <c r="B99" s="439">
        <v>14</v>
      </c>
      <c r="D99" s="490">
        <f>'ONS Post Acute'!S19</f>
        <v>0.13243797252129799</v>
      </c>
      <c r="E99" s="490" t="e">
        <f t="shared" ca="1" si="19"/>
        <v>#NAME?</v>
      </c>
      <c r="F99" s="165" t="e">
        <f t="shared" ca="1" si="20"/>
        <v>#NAME?</v>
      </c>
      <c r="G99" s="491" t="e">
        <f t="shared" ca="1" si="21"/>
        <v>#NAME?</v>
      </c>
      <c r="H99" s="492" t="e">
        <f t="shared" ca="1" si="22"/>
        <v>#NAME?</v>
      </c>
      <c r="I99" s="493">
        <f>'ONS Post Acute'!T19</f>
        <v>0.1038957597782946</v>
      </c>
      <c r="J99" s="493">
        <f>'ONS Post Acute'!U19</f>
        <v>0.16910431020067951</v>
      </c>
      <c r="K99" s="498">
        <f t="shared" si="23"/>
        <v>1.6634834291424722E-2</v>
      </c>
      <c r="L99" s="498">
        <f t="shared" si="24"/>
        <v>54.858183034565478</v>
      </c>
      <c r="M99" s="498">
        <f t="shared" si="25"/>
        <v>359.3597485012217</v>
      </c>
      <c r="N99" s="498" t="e">
        <f ca="1">_xll.ErBeta(L99,M99)</f>
        <v>#NAME?</v>
      </c>
      <c r="O99" s="116"/>
      <c r="P99" s="116"/>
      <c r="Q99" s="116"/>
      <c r="R99" s="443"/>
      <c r="S99" s="443"/>
      <c r="T99" s="443"/>
      <c r="U99" s="443"/>
      <c r="V99" s="443"/>
      <c r="W99" s="443"/>
      <c r="X99" s="449"/>
      <c r="Y99" s="454"/>
      <c r="Z99" s="448"/>
      <c r="AA99" s="448"/>
      <c r="AB99" s="455"/>
      <c r="AC99" s="449"/>
      <c r="AD99" s="449"/>
      <c r="AE99" s="448"/>
      <c r="AF99" s="448"/>
      <c r="AG99" s="455"/>
      <c r="AH99" s="205"/>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1:118" s="329" customFormat="1" x14ac:dyDescent="0.25">
      <c r="B100" s="439">
        <v>15</v>
      </c>
      <c r="D100" s="490">
        <f>'ONS Post Acute'!S20</f>
        <v>0.12460072237685371</v>
      </c>
      <c r="E100" s="490" t="e">
        <f t="shared" ca="1" si="19"/>
        <v>#NAME?</v>
      </c>
      <c r="F100" s="165" t="e">
        <f t="shared" ca="1" si="20"/>
        <v>#NAME?</v>
      </c>
      <c r="G100" s="491" t="e">
        <f t="shared" ca="1" si="21"/>
        <v>#NAME?</v>
      </c>
      <c r="H100" s="492" t="e">
        <f t="shared" ca="1" si="22"/>
        <v>#NAME?</v>
      </c>
      <c r="I100" s="493">
        <f>'ONS Post Acute'!T20</f>
        <v>9.6581584526063025E-2</v>
      </c>
      <c r="J100" s="493">
        <f>'ONS Post Acute'!U20</f>
        <v>0.16101793312376944</v>
      </c>
      <c r="K100" s="498">
        <f t="shared" si="23"/>
        <v>1.6437844030027148E-2</v>
      </c>
      <c r="L100" s="498">
        <f t="shared" si="24"/>
        <v>50.174195747562521</v>
      </c>
      <c r="M100" s="498">
        <f t="shared" si="25"/>
        <v>352.50561854605883</v>
      </c>
      <c r="N100" s="498" t="e">
        <f ca="1">_xll.ErBeta(L100,M100)</f>
        <v>#NAME?</v>
      </c>
      <c r="O100" s="116"/>
      <c r="P100" s="116"/>
      <c r="Q100" s="116"/>
      <c r="R100" s="443"/>
      <c r="S100" s="443"/>
      <c r="T100" s="443"/>
      <c r="U100" s="443"/>
      <c r="V100" s="443"/>
      <c r="W100" s="443"/>
      <c r="X100" s="449"/>
      <c r="Y100" s="454"/>
      <c r="Z100" s="448"/>
      <c r="AA100" s="448"/>
      <c r="AB100" s="455"/>
      <c r="AC100" s="449"/>
      <c r="AD100" s="449"/>
      <c r="AE100" s="448"/>
      <c r="AF100" s="448"/>
      <c r="AG100" s="455"/>
      <c r="AH100" s="205"/>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1:118" s="329" customFormat="1" x14ac:dyDescent="0.25">
      <c r="B101" s="439">
        <v>16</v>
      </c>
      <c r="D101" s="490">
        <f>'ONS Post Acute'!S21</f>
        <v>0.11722725530502268</v>
      </c>
      <c r="E101" s="490" t="e">
        <f t="shared" ca="1" si="19"/>
        <v>#NAME?</v>
      </c>
      <c r="F101" s="165" t="e">
        <f t="shared" ca="1" si="20"/>
        <v>#NAME?</v>
      </c>
      <c r="G101" s="491" t="e">
        <f t="shared" ca="1" si="21"/>
        <v>#NAME?</v>
      </c>
      <c r="H101" s="492" t="e">
        <f t="shared" ca="1" si="22"/>
        <v>#NAME?</v>
      </c>
      <c r="I101" s="493">
        <f>'ONS Post Acute'!T21</f>
        <v>8.9782321140634447E-2</v>
      </c>
      <c r="J101" s="493">
        <f>'ONS Post Acute'!U21</f>
        <v>0.15331823746350909</v>
      </c>
      <c r="K101" s="498">
        <f t="shared" si="23"/>
        <v>1.6208141919100673E-2</v>
      </c>
      <c r="L101" s="498">
        <f t="shared" si="24"/>
        <v>46.061254275993775</v>
      </c>
      <c r="M101" s="498">
        <f t="shared" si="25"/>
        <v>346.86148503188673</v>
      </c>
      <c r="N101" s="498" t="e">
        <f ca="1">_xll.ErBeta(L101,M101)</f>
        <v>#NAME?</v>
      </c>
      <c r="O101" s="116"/>
      <c r="P101" s="116"/>
      <c r="Q101" s="116"/>
      <c r="R101" s="443"/>
      <c r="S101" s="443"/>
      <c r="T101" s="443"/>
      <c r="U101" s="443"/>
      <c r="V101" s="443"/>
      <c r="W101" s="443"/>
      <c r="X101" s="449"/>
      <c r="Y101" s="454"/>
      <c r="Z101" s="448"/>
      <c r="AA101" s="448"/>
      <c r="AB101" s="455"/>
      <c r="AC101" s="449"/>
      <c r="AD101" s="449"/>
      <c r="AE101" s="448"/>
      <c r="AF101" s="448"/>
      <c r="AG101" s="455"/>
      <c r="AH101" s="205"/>
      <c r="AI101" s="207"/>
      <c r="AJ101" s="206"/>
      <c r="AK101" s="206"/>
      <c r="AL101" s="208"/>
      <c r="AM101" s="449"/>
      <c r="AN101" s="454"/>
      <c r="AO101" s="448"/>
      <c r="AP101" s="448"/>
      <c r="AQ101" s="455"/>
      <c r="AR101" s="449"/>
      <c r="AS101" s="449"/>
      <c r="AT101" s="448"/>
      <c r="AU101" s="448"/>
      <c r="AV101" s="455"/>
      <c r="AW101" s="205"/>
      <c r="AX101" s="207"/>
      <c r="AY101" s="206"/>
      <c r="AZ101" s="206"/>
      <c r="BA101" s="208"/>
      <c r="BB101" s="449"/>
      <c r="BC101" s="454"/>
      <c r="BD101" s="448"/>
      <c r="BE101" s="448"/>
      <c r="BF101" s="455"/>
      <c r="BG101" s="449"/>
      <c r="BH101" s="449"/>
      <c r="BI101" s="448"/>
      <c r="BJ101" s="448"/>
      <c r="BK101" s="455"/>
      <c r="BL101" s="205"/>
      <c r="BM101" s="207"/>
      <c r="BN101" s="206"/>
      <c r="BO101" s="206"/>
      <c r="BP101" s="208"/>
      <c r="BQ101" s="449"/>
      <c r="BR101" s="454"/>
      <c r="BS101" s="448"/>
      <c r="BT101" s="448"/>
      <c r="BU101" s="455"/>
      <c r="BV101" s="449"/>
      <c r="BW101" s="449"/>
      <c r="BX101" s="448"/>
      <c r="BY101" s="448"/>
      <c r="BZ101" s="455"/>
      <c r="CA101" s="205"/>
      <c r="CB101" s="207"/>
      <c r="CC101" s="206"/>
      <c r="CD101" s="206"/>
      <c r="CE101" s="208"/>
      <c r="CF101" s="449"/>
      <c r="CG101" s="454"/>
      <c r="CH101" s="448"/>
      <c r="CI101" s="448"/>
      <c r="CJ101" s="455"/>
      <c r="CK101" s="449"/>
      <c r="CL101" s="449"/>
      <c r="CM101" s="448"/>
      <c r="CN101" s="448"/>
      <c r="CO101" s="455"/>
      <c r="CP101" s="205"/>
      <c r="CQ101" s="207"/>
      <c r="CR101" s="206"/>
      <c r="CS101" s="206"/>
      <c r="CT101" s="208"/>
      <c r="CU101" s="449"/>
      <c r="CV101" s="454"/>
      <c r="CW101" s="448"/>
      <c r="CX101" s="448"/>
      <c r="CY101" s="455"/>
      <c r="CZ101" s="449"/>
      <c r="DA101" s="449"/>
      <c r="DB101" s="448"/>
      <c r="DC101" s="448"/>
      <c r="DD101" s="455"/>
    </row>
    <row r="102" spans="1:118" s="329" customFormat="1" x14ac:dyDescent="0.25">
      <c r="B102" s="439">
        <v>17</v>
      </c>
      <c r="D102" s="490">
        <f>'ONS Post Acute'!S22</f>
        <v>0.11029012612612087</v>
      </c>
      <c r="E102" s="490" t="e">
        <f t="shared" ca="1" si="19"/>
        <v>#NAME?</v>
      </c>
      <c r="F102" s="165" t="e">
        <f t="shared" ca="1" si="20"/>
        <v>#NAME?</v>
      </c>
      <c r="G102" s="491" t="e">
        <f t="shared" ca="1" si="21"/>
        <v>#NAME?</v>
      </c>
      <c r="H102" s="492" t="e">
        <f t="shared" ca="1" si="22"/>
        <v>#NAME?</v>
      </c>
      <c r="I102" s="493">
        <f>'ONS Post Acute'!T22</f>
        <v>8.3461720253976052E-2</v>
      </c>
      <c r="J102" s="493">
        <f>'ONS Post Acute'!U22</f>
        <v>0.14598673255138769</v>
      </c>
      <c r="K102" s="498">
        <f t="shared" si="23"/>
        <v>1.5950258239135623E-2</v>
      </c>
      <c r="L102" s="498">
        <f t="shared" si="24"/>
        <v>42.428608312321785</v>
      </c>
      <c r="M102" s="498">
        <f t="shared" si="25"/>
        <v>342.27136259716008</v>
      </c>
      <c r="N102" s="498" t="e">
        <f ca="1">_xll.ErBeta(L102,M102)</f>
        <v>#NAME?</v>
      </c>
      <c r="O102" s="116"/>
      <c r="P102" s="116"/>
      <c r="Q102" s="116"/>
      <c r="R102" s="443"/>
      <c r="S102" s="443"/>
      <c r="T102" s="443"/>
      <c r="U102" s="443"/>
      <c r="V102" s="443"/>
      <c r="W102" s="443"/>
      <c r="X102" s="449"/>
      <c r="Y102" s="454"/>
      <c r="Z102" s="448"/>
      <c r="AA102" s="448"/>
      <c r="AB102" s="455"/>
      <c r="AC102" s="449"/>
      <c r="AD102" s="449"/>
      <c r="AE102" s="448"/>
      <c r="AF102" s="448"/>
      <c r="AG102" s="455"/>
      <c r="AH102" s="205"/>
      <c r="AI102" s="207"/>
      <c r="AJ102" s="206"/>
      <c r="AK102" s="206"/>
      <c r="AL102" s="208"/>
      <c r="AM102" s="449"/>
      <c r="AN102" s="454"/>
      <c r="AO102" s="448"/>
      <c r="AP102" s="448"/>
      <c r="AQ102" s="455"/>
      <c r="AR102" s="449"/>
      <c r="AS102" s="449"/>
      <c r="AT102" s="448"/>
      <c r="AU102" s="448"/>
      <c r="AV102" s="455"/>
      <c r="AW102" s="205"/>
      <c r="AX102" s="207"/>
      <c r="AY102" s="206"/>
      <c r="AZ102" s="206"/>
      <c r="BA102" s="208"/>
      <c r="BB102" s="449"/>
      <c r="BC102" s="454"/>
      <c r="BD102" s="448"/>
      <c r="BE102" s="448"/>
      <c r="BF102" s="455"/>
      <c r="BG102" s="449"/>
      <c r="BH102" s="449"/>
      <c r="BI102" s="448"/>
      <c r="BJ102" s="448"/>
      <c r="BK102" s="455"/>
      <c r="BL102" s="205"/>
      <c r="BM102" s="207"/>
      <c r="BN102" s="206"/>
      <c r="BO102" s="206"/>
      <c r="BP102" s="208"/>
      <c r="BQ102" s="449"/>
      <c r="BR102" s="454"/>
      <c r="BS102" s="448"/>
      <c r="BT102" s="448"/>
      <c r="BU102" s="455"/>
      <c r="BV102" s="449"/>
      <c r="BW102" s="449"/>
      <c r="BX102" s="448"/>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1:118" s="329" customFormat="1" x14ac:dyDescent="0.25">
      <c r="B103" s="439">
        <v>18</v>
      </c>
      <c r="D103" s="490">
        <f>'ONS Post Acute'!S23</f>
        <v>0.10376351377728177</v>
      </c>
      <c r="E103" s="490" t="e">
        <f t="shared" ca="1" si="19"/>
        <v>#NAME?</v>
      </c>
      <c r="F103" s="165" t="e">
        <f t="shared" ca="1" si="20"/>
        <v>#NAME?</v>
      </c>
      <c r="G103" s="491" t="e">
        <f t="shared" ca="1" si="21"/>
        <v>#NAME?</v>
      </c>
      <c r="H103" s="492" t="e">
        <f t="shared" ca="1" si="22"/>
        <v>#NAME?</v>
      </c>
      <c r="I103" s="493">
        <f>'ONS Post Acute'!T23</f>
        <v>7.758608442347667E-2</v>
      </c>
      <c r="J103" s="493">
        <f>'ONS Post Acute'!U23</f>
        <v>0.13900581192177383</v>
      </c>
      <c r="K103" s="498">
        <f t="shared" si="23"/>
        <v>1.5668297831198257E-2</v>
      </c>
      <c r="L103" s="498">
        <f t="shared" si="24"/>
        <v>39.203093936290209</v>
      </c>
      <c r="M103" s="498">
        <f t="shared" si="25"/>
        <v>338.60884119570443</v>
      </c>
      <c r="N103" s="498" t="e">
        <f ca="1">_xll.ErBeta(L103,M103)</f>
        <v>#NAME?</v>
      </c>
      <c r="O103" s="116"/>
      <c r="P103" s="116"/>
      <c r="Q103" s="116"/>
      <c r="R103" s="443"/>
      <c r="S103" s="443"/>
      <c r="T103" s="443"/>
      <c r="U103" s="443"/>
      <c r="V103" s="443"/>
      <c r="W103" s="443"/>
      <c r="X103" s="449"/>
      <c r="Y103" s="454"/>
      <c r="Z103" s="448"/>
      <c r="AA103" s="448"/>
      <c r="AB103" s="455"/>
      <c r="AC103" s="449"/>
      <c r="AD103" s="449"/>
      <c r="AE103" s="448"/>
      <c r="AF103" s="448"/>
      <c r="AG103" s="455"/>
      <c r="AH103" s="205"/>
      <c r="AI103" s="207"/>
      <c r="AJ103" s="206"/>
      <c r="AK103" s="206"/>
      <c r="AL103" s="208"/>
      <c r="AM103" s="449"/>
      <c r="AN103" s="454"/>
      <c r="AO103" s="448"/>
      <c r="AP103" s="448"/>
      <c r="AQ103" s="455"/>
      <c r="AR103" s="449"/>
      <c r="AS103" s="449"/>
      <c r="AT103" s="448"/>
      <c r="AU103" s="448"/>
      <c r="AV103" s="455"/>
      <c r="AW103" s="205"/>
      <c r="AX103" s="207"/>
      <c r="AY103" s="206"/>
      <c r="AZ103" s="206"/>
      <c r="BA103" s="208"/>
      <c r="BB103" s="449"/>
      <c r="BC103" s="454"/>
      <c r="BD103" s="448"/>
      <c r="BE103" s="448"/>
      <c r="BF103" s="455"/>
      <c r="BG103" s="449"/>
      <c r="BH103" s="449"/>
      <c r="BI103" s="448"/>
      <c r="BJ103" s="448"/>
      <c r="BK103" s="455"/>
      <c r="BL103" s="205"/>
      <c r="BM103" s="207"/>
      <c r="BN103" s="206"/>
      <c r="BO103" s="206"/>
      <c r="BP103" s="208"/>
      <c r="BQ103" s="449"/>
      <c r="BR103" s="454"/>
      <c r="BS103" s="448"/>
      <c r="BT103" s="448"/>
      <c r="BU103" s="455"/>
      <c r="BV103" s="449"/>
      <c r="BW103" s="449"/>
      <c r="BX103" s="448"/>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1:118" s="329" customFormat="1" x14ac:dyDescent="0.25">
      <c r="B104" s="439">
        <v>19</v>
      </c>
      <c r="D104" s="490">
        <f>'ONS Post Acute'!S24</f>
        <v>9.7623125202484839E-2</v>
      </c>
      <c r="E104" s="490" t="e">
        <f t="shared" ca="1" si="19"/>
        <v>#NAME?</v>
      </c>
      <c r="F104" s="165" t="e">
        <f t="shared" ca="1" si="20"/>
        <v>#NAME?</v>
      </c>
      <c r="G104" s="491" t="e">
        <f t="shared" ca="1" si="21"/>
        <v>#NAME?</v>
      </c>
      <c r="H104" s="492" t="e">
        <f t="shared" ca="1" si="22"/>
        <v>#NAME?</v>
      </c>
      <c r="I104" s="493">
        <f>'ONS Post Acute'!T24</f>
        <v>7.2124088478515133E-2</v>
      </c>
      <c r="J104" s="493">
        <f>'ONS Post Acute'!U24</f>
        <v>0.1323587110303325</v>
      </c>
      <c r="K104" s="498">
        <f t="shared" si="23"/>
        <v>1.5365975140769738E-2</v>
      </c>
      <c r="L104" s="498">
        <f t="shared" si="24"/>
        <v>36.325159153496458</v>
      </c>
      <c r="M104" s="498">
        <f t="shared" si="25"/>
        <v>335.77068471702796</v>
      </c>
      <c r="N104" s="498" t="e">
        <f ca="1">_xll.ErBeta(L104,M104)</f>
        <v>#NAME?</v>
      </c>
      <c r="O104" s="116"/>
      <c r="P104" s="116"/>
      <c r="Q104" s="116"/>
      <c r="R104" s="443"/>
      <c r="S104" s="443"/>
      <c r="T104" s="443"/>
      <c r="U104" s="443"/>
      <c r="V104" s="443"/>
      <c r="W104" s="443"/>
      <c r="X104" s="449"/>
      <c r="Y104" s="454"/>
      <c r="Z104" s="448"/>
      <c r="AA104" s="448"/>
      <c r="AB104" s="455"/>
      <c r="AC104" s="449"/>
      <c r="AD104" s="449"/>
      <c r="AE104" s="448"/>
      <c r="AF104" s="448"/>
      <c r="AG104" s="455"/>
      <c r="AH104" s="205"/>
      <c r="AI104" s="207"/>
      <c r="AJ104" s="206"/>
      <c r="AK104" s="206"/>
      <c r="AL104" s="208"/>
      <c r="AM104" s="449"/>
      <c r="AN104" s="454"/>
      <c r="AO104" s="448"/>
      <c r="AP104" s="448"/>
      <c r="AQ104" s="455"/>
      <c r="AR104" s="449"/>
      <c r="AS104" s="449"/>
      <c r="AT104" s="448"/>
      <c r="AU104" s="448"/>
      <c r="AV104" s="455"/>
      <c r="AW104" s="205"/>
      <c r="AX104" s="207"/>
      <c r="AY104" s="206"/>
      <c r="AZ104" s="206"/>
      <c r="BA104" s="208"/>
      <c r="BB104" s="449"/>
      <c r="BC104" s="454"/>
      <c r="BD104" s="448"/>
      <c r="BE104" s="448"/>
      <c r="BF104" s="455"/>
      <c r="BG104" s="449"/>
      <c r="BH104" s="449"/>
      <c r="BI104" s="448"/>
      <c r="BJ104" s="448"/>
      <c r="BK104" s="455"/>
      <c r="BL104" s="205"/>
      <c r="BM104" s="207"/>
      <c r="BN104" s="206"/>
      <c r="BO104" s="206"/>
      <c r="BP104" s="208"/>
      <c r="BQ104" s="449"/>
      <c r="BR104" s="454"/>
      <c r="BS104" s="448"/>
      <c r="BT104" s="448"/>
      <c r="BU104" s="455"/>
      <c r="BV104" s="449"/>
      <c r="BW104" s="449"/>
      <c r="BX104" s="448"/>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1:118" s="212" customFormat="1" ht="18.75" x14ac:dyDescent="0.3">
      <c r="B105" s="213">
        <v>20</v>
      </c>
      <c r="D105" s="490">
        <f>'ONS Post Acute'!S25</f>
        <v>9.1846104930060818E-2</v>
      </c>
      <c r="E105" s="490" t="e">
        <f t="shared" ca="1" si="19"/>
        <v>#NAME?</v>
      </c>
      <c r="F105" s="215" t="e">
        <f t="shared" ref="F105:F110" ca="1" si="26">E105*($D$20-Diab_Inc-PICS)</f>
        <v>#NAME?</v>
      </c>
      <c r="G105" s="491" t="e">
        <f t="shared" ca="1" si="21"/>
        <v>#NAME?</v>
      </c>
      <c r="H105" s="492" t="e">
        <f t="shared" ca="1" si="22"/>
        <v>#NAME?</v>
      </c>
      <c r="I105" s="493">
        <f>'ONS Post Acute'!T25</f>
        <v>6.704661251448138E-2</v>
      </c>
      <c r="J105" s="493">
        <f>'ONS Post Acute'!U25</f>
        <v>0.12602946699429998</v>
      </c>
      <c r="K105" s="498">
        <f t="shared" si="23"/>
        <v>1.5046646550974133E-2</v>
      </c>
      <c r="L105" s="498">
        <f t="shared" si="24"/>
        <v>33.745905458195281</v>
      </c>
      <c r="M105" s="498">
        <f t="shared" si="25"/>
        <v>333.67202134329716</v>
      </c>
      <c r="N105" s="498" t="e">
        <f ca="1">_xll.ErBeta(L105,M105)</f>
        <v>#NAME?</v>
      </c>
      <c r="O105" s="116"/>
      <c r="P105" s="116"/>
      <c r="Q105" s="116"/>
      <c r="R105" s="443"/>
      <c r="S105" s="443"/>
      <c r="T105" s="443"/>
      <c r="U105" s="443"/>
      <c r="V105" s="443"/>
      <c r="W105" s="443"/>
      <c r="X105" s="222"/>
      <c r="Y105" s="223"/>
      <c r="Z105" s="224"/>
      <c r="AA105" s="224"/>
      <c r="AB105" s="225"/>
      <c r="AC105" s="222"/>
      <c r="AD105" s="222"/>
      <c r="AE105" s="224"/>
      <c r="AF105" s="224"/>
      <c r="AG105" s="225"/>
      <c r="AH105" s="218"/>
      <c r="AI105" s="219"/>
      <c r="AJ105" s="220"/>
      <c r="AK105" s="220"/>
      <c r="AL105" s="221"/>
      <c r="AM105" s="222"/>
      <c r="AN105" s="223"/>
      <c r="AO105" s="224"/>
      <c r="AP105" s="224"/>
      <c r="AQ105" s="225"/>
      <c r="AR105" s="222"/>
      <c r="AS105" s="222"/>
      <c r="AT105" s="224"/>
      <c r="AU105" s="224"/>
      <c r="AV105" s="225"/>
      <c r="AW105" s="218"/>
      <c r="AX105" s="219"/>
      <c r="AY105" s="220"/>
      <c r="AZ105" s="220"/>
      <c r="BA105" s="221"/>
      <c r="BB105" s="222"/>
      <c r="BC105" s="223"/>
      <c r="BD105" s="224"/>
      <c r="BE105" s="224"/>
      <c r="BF105" s="225"/>
      <c r="BG105" s="222"/>
      <c r="BH105" s="222"/>
      <c r="BI105" s="224"/>
      <c r="BJ105" s="224"/>
      <c r="BK105" s="225"/>
      <c r="BL105" s="218"/>
      <c r="BM105" s="219"/>
      <c r="BN105" s="220"/>
      <c r="BO105" s="220"/>
      <c r="BP105" s="221"/>
      <c r="BQ105" s="222"/>
      <c r="BR105" s="223"/>
      <c r="BS105" s="224"/>
      <c r="BT105" s="224"/>
      <c r="BU105" s="225"/>
      <c r="BV105" s="222"/>
      <c r="BW105" s="222"/>
      <c r="BX105" s="224"/>
      <c r="BY105" s="224"/>
      <c r="BZ105" s="225"/>
      <c r="CA105" s="218"/>
      <c r="CB105" s="219"/>
      <c r="CC105" s="220"/>
      <c r="CD105" s="220"/>
      <c r="CE105" s="221"/>
      <c r="CF105" s="222"/>
      <c r="CG105" s="223"/>
      <c r="CH105" s="224"/>
      <c r="CI105" s="224"/>
      <c r="CJ105" s="225"/>
      <c r="CK105" s="222"/>
      <c r="CL105" s="222"/>
      <c r="CM105" s="224"/>
      <c r="CN105" s="224"/>
      <c r="CO105" s="225"/>
      <c r="CP105" s="218"/>
      <c r="CQ105" s="219"/>
      <c r="CR105" s="220"/>
      <c r="CS105" s="220"/>
      <c r="CT105" s="221"/>
      <c r="CU105" s="222"/>
      <c r="CV105" s="223"/>
      <c r="CW105" s="224"/>
      <c r="CX105" s="224"/>
      <c r="CY105" s="225"/>
      <c r="CZ105" s="222"/>
      <c r="DA105" s="222"/>
      <c r="DB105" s="224"/>
      <c r="DC105" s="224"/>
      <c r="DD105" s="225"/>
    </row>
    <row r="106" spans="1:118" s="329" customFormat="1" ht="18.75" x14ac:dyDescent="0.3">
      <c r="B106" s="439">
        <v>21</v>
      </c>
      <c r="D106" s="490">
        <f>'ONS Post Acute'!S26</f>
        <v>8.641095000110717E-2</v>
      </c>
      <c r="E106" s="490" t="e">
        <f t="shared" ca="1" si="19"/>
        <v>#NAME?</v>
      </c>
      <c r="F106" s="458" t="e">
        <f t="shared" ca="1" si="26"/>
        <v>#NAME?</v>
      </c>
      <c r="G106" s="491" t="e">
        <f t="shared" ca="1" si="21"/>
        <v>#NAME?</v>
      </c>
      <c r="H106" s="492" t="e">
        <f t="shared" ca="1" si="22"/>
        <v>#NAME?</v>
      </c>
      <c r="I106" s="493">
        <f>'ONS Post Acute'!T26</f>
        <v>6.2326586643879592E-2</v>
      </c>
      <c r="J106" s="493">
        <f>'ONS Post Acute'!U26</f>
        <v>0.12000288025793295</v>
      </c>
      <c r="K106" s="498">
        <f t="shared" si="23"/>
        <v>1.4713340207666672E-2</v>
      </c>
      <c r="L106" s="498">
        <f t="shared" si="24"/>
        <v>31.424857906874067</v>
      </c>
      <c r="M106" s="498">
        <f t="shared" si="25"/>
        <v>332.24268545969494</v>
      </c>
      <c r="N106" s="498" t="e">
        <f ca="1">_xll.ErBeta(L106,M106)</f>
        <v>#NAME?</v>
      </c>
      <c r="O106" s="116"/>
      <c r="P106" s="116"/>
      <c r="Q106" s="116"/>
      <c r="R106" s="443"/>
      <c r="S106" s="443"/>
      <c r="T106" s="443"/>
      <c r="U106" s="443"/>
      <c r="V106" s="443"/>
      <c r="W106" s="443"/>
      <c r="X106" s="449"/>
      <c r="Y106" s="454"/>
      <c r="Z106" s="461"/>
      <c r="AA106" s="448"/>
      <c r="AB106" s="455"/>
      <c r="AC106" s="449"/>
      <c r="AD106" s="449"/>
      <c r="AE106" s="461"/>
      <c r="AF106" s="448"/>
      <c r="AG106" s="455"/>
      <c r="AH106" s="205"/>
      <c r="AI106" s="207"/>
      <c r="AJ106" s="206"/>
      <c r="AK106" s="206"/>
      <c r="AL106" s="208"/>
      <c r="AM106" s="449"/>
      <c r="AN106" s="454"/>
      <c r="AO106" s="448"/>
      <c r="AP106" s="448"/>
      <c r="AQ106" s="455"/>
      <c r="AR106" s="449"/>
      <c r="AS106" s="449"/>
      <c r="AT106" s="448"/>
      <c r="AU106" s="448"/>
      <c r="AV106" s="455"/>
      <c r="AW106" s="205"/>
      <c r="AX106" s="207"/>
      <c r="AY106" s="206"/>
      <c r="AZ106" s="206"/>
      <c r="BA106" s="208"/>
      <c r="BB106" s="449"/>
      <c r="BC106" s="454"/>
      <c r="BD106" s="448"/>
      <c r="BE106" s="448"/>
      <c r="BF106" s="455"/>
      <c r="BG106" s="449"/>
      <c r="BH106" s="449"/>
      <c r="BI106" s="448"/>
      <c r="BJ106" s="448"/>
      <c r="BK106" s="455"/>
      <c r="BL106" s="205"/>
      <c r="BM106" s="207"/>
      <c r="BN106" s="206"/>
      <c r="BO106" s="206"/>
      <c r="BP106" s="208"/>
      <c r="BQ106" s="449"/>
      <c r="BR106" s="454"/>
      <c r="BS106" s="448"/>
      <c r="BT106" s="448"/>
      <c r="BU106" s="455"/>
      <c r="BV106" s="449"/>
      <c r="BW106" s="449"/>
      <c r="BX106" s="448"/>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1:118" s="329" customFormat="1" ht="18.75" x14ac:dyDescent="0.3">
      <c r="B107" s="439">
        <v>22</v>
      </c>
      <c r="D107" s="490">
        <f>'ONS Post Acute'!S27</f>
        <v>8.1297429932164419E-2</v>
      </c>
      <c r="E107" s="490" t="e">
        <f t="shared" ca="1" si="19"/>
        <v>#NAME?</v>
      </c>
      <c r="F107" s="458" t="e">
        <f t="shared" ca="1" si="26"/>
        <v>#NAME?</v>
      </c>
      <c r="G107" s="491" t="e">
        <f t="shared" ca="1" si="21"/>
        <v>#NAME?</v>
      </c>
      <c r="H107" s="492" t="e">
        <f t="shared" ca="1" si="22"/>
        <v>#NAME?</v>
      </c>
      <c r="I107" s="493">
        <f>'ONS Post Acute'!T27</f>
        <v>5.7938846676824952E-2</v>
      </c>
      <c r="J107" s="493">
        <f>'ONS Post Acute'!U27</f>
        <v>0.114264478091073</v>
      </c>
      <c r="K107" s="498">
        <f t="shared" si="23"/>
        <v>1.4368783524042869E-2</v>
      </c>
      <c r="L107" s="498">
        <f t="shared" si="24"/>
        <v>29.328264827265844</v>
      </c>
      <c r="M107" s="498">
        <f t="shared" si="25"/>
        <v>331.42440412841592</v>
      </c>
      <c r="N107" s="498" t="e">
        <f ca="1">_xll.ErBeta(L107,M107)</f>
        <v>#NAME?</v>
      </c>
      <c r="R107" s="443"/>
      <c r="S107" s="443"/>
      <c r="T107" s="443"/>
      <c r="U107" s="443"/>
      <c r="V107" s="443"/>
      <c r="W107" s="443"/>
      <c r="X107" s="449"/>
      <c r="Y107" s="454"/>
      <c r="Z107" s="461"/>
      <c r="AA107" s="448"/>
      <c r="AB107" s="455"/>
      <c r="AC107" s="449"/>
      <c r="AD107" s="449"/>
      <c r="AE107" s="461"/>
      <c r="AF107" s="448"/>
      <c r="AG107" s="455"/>
      <c r="AH107" s="205"/>
      <c r="AI107" s="207"/>
      <c r="AJ107" s="206"/>
      <c r="AK107" s="206"/>
      <c r="AL107" s="208"/>
      <c r="AM107" s="449"/>
      <c r="AN107" s="454"/>
      <c r="AO107" s="448"/>
      <c r="AP107" s="448"/>
      <c r="AQ107" s="455"/>
      <c r="AR107" s="449"/>
      <c r="AS107" s="449"/>
      <c r="AT107" s="448"/>
      <c r="AU107" s="448"/>
      <c r="AV107" s="455"/>
      <c r="AW107" s="205"/>
      <c r="AX107" s="207"/>
      <c r="AY107" s="206"/>
      <c r="AZ107" s="206"/>
      <c r="BA107" s="208"/>
      <c r="BB107" s="449"/>
      <c r="BC107" s="454"/>
      <c r="BD107" s="448"/>
      <c r="BE107" s="448"/>
      <c r="BF107" s="455"/>
      <c r="BG107" s="449"/>
      <c r="BH107" s="449"/>
      <c r="BI107" s="448"/>
      <c r="BJ107" s="448"/>
      <c r="BK107" s="455"/>
      <c r="BL107" s="205"/>
      <c r="BM107" s="207"/>
      <c r="BN107" s="206"/>
      <c r="BO107" s="206"/>
      <c r="BP107" s="208"/>
      <c r="BQ107" s="449"/>
      <c r="BR107" s="454"/>
      <c r="BS107" s="448"/>
      <c r="BT107" s="448"/>
      <c r="BU107" s="455"/>
      <c r="BV107" s="449"/>
      <c r="BW107" s="449"/>
      <c r="BX107" s="448"/>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1:118" s="329" customFormat="1" ht="18.75" x14ac:dyDescent="0.3">
      <c r="B108" s="439">
        <v>23</v>
      </c>
      <c r="D108" s="490">
        <f>'ONS Post Acute'!S28</f>
        <v>7.6486511414242078E-2</v>
      </c>
      <c r="E108" s="490" t="e">
        <f t="shared" ca="1" si="19"/>
        <v>#NAME?</v>
      </c>
      <c r="F108" s="458" t="e">
        <f t="shared" ca="1" si="26"/>
        <v>#NAME?</v>
      </c>
      <c r="G108" s="491" t="e">
        <f t="shared" ca="1" si="21"/>
        <v>#NAME?</v>
      </c>
      <c r="H108" s="492" t="e">
        <f t="shared" ca="1" si="22"/>
        <v>#NAME?</v>
      </c>
      <c r="I108" s="493">
        <f>'ONS Post Acute'!T28</f>
        <v>5.3859999961513617E-2</v>
      </c>
      <c r="J108" s="493">
        <f>'ONS Post Acute'!U28</f>
        <v>0.10880047983316797</v>
      </c>
      <c r="K108" s="498">
        <f t="shared" si="23"/>
        <v>1.4015428538687336E-2</v>
      </c>
      <c r="L108" s="498">
        <f t="shared" si="24"/>
        <v>27.427787514194531</v>
      </c>
      <c r="M108" s="498">
        <f t="shared" si="25"/>
        <v>331.16861081869337</v>
      </c>
      <c r="N108" s="498" t="e">
        <f ca="1">_xll.ErBeta(L108,M108)</f>
        <v>#NAME?</v>
      </c>
      <c r="R108" s="443"/>
      <c r="S108" s="443"/>
      <c r="T108" s="443"/>
      <c r="U108" s="443"/>
      <c r="V108" s="443"/>
      <c r="W108" s="443"/>
      <c r="X108" s="449"/>
      <c r="Y108" s="454"/>
      <c r="Z108" s="461"/>
      <c r="AA108" s="448"/>
      <c r="AB108" s="455"/>
      <c r="AC108" s="449"/>
      <c r="AD108" s="449"/>
      <c r="AE108" s="461"/>
      <c r="AF108" s="448"/>
      <c r="AG108" s="455"/>
      <c r="AH108" s="205"/>
      <c r="AI108" s="207"/>
      <c r="AJ108" s="206"/>
      <c r="AK108" s="206"/>
      <c r="AL108" s="208"/>
      <c r="AM108" s="449"/>
      <c r="AN108" s="454"/>
      <c r="AO108" s="448"/>
      <c r="AP108" s="448"/>
      <c r="AQ108" s="455"/>
      <c r="AR108" s="449"/>
      <c r="AS108" s="449"/>
      <c r="AT108" s="448"/>
      <c r="AU108" s="448"/>
      <c r="AV108" s="455"/>
      <c r="AW108" s="205"/>
      <c r="AX108" s="207"/>
      <c r="AY108" s="206"/>
      <c r="AZ108" s="206"/>
      <c r="BA108" s="208"/>
      <c r="BB108" s="449"/>
      <c r="BC108" s="454"/>
      <c r="BD108" s="448"/>
      <c r="BE108" s="448"/>
      <c r="BF108" s="455"/>
      <c r="BG108" s="449"/>
      <c r="BH108" s="449"/>
      <c r="BI108" s="448"/>
      <c r="BJ108" s="448"/>
      <c r="BK108" s="455"/>
      <c r="BL108" s="205"/>
      <c r="BM108" s="207"/>
      <c r="BN108" s="206"/>
      <c r="BO108" s="206"/>
      <c r="BP108" s="208"/>
      <c r="BQ108" s="449"/>
      <c r="BR108" s="454"/>
      <c r="BS108" s="448"/>
      <c r="BT108" s="448"/>
      <c r="BU108" s="455"/>
      <c r="BV108" s="449"/>
      <c r="BW108" s="449"/>
      <c r="BX108" s="448"/>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1:118" s="456" customFormat="1" ht="18.75" x14ac:dyDescent="0.3">
      <c r="B109" s="163">
        <v>24</v>
      </c>
      <c r="D109" s="490">
        <f>'ONS Post Acute'!S29</f>
        <v>7.1960287467911985E-2</v>
      </c>
      <c r="E109" s="490" t="e">
        <f t="shared" ca="1" si="19"/>
        <v>#NAME?</v>
      </c>
      <c r="F109" s="458" t="e">
        <f t="shared" ca="1" si="26"/>
        <v>#NAME?</v>
      </c>
      <c r="G109" s="491" t="e">
        <f t="shared" ca="1" si="21"/>
        <v>#NAME?</v>
      </c>
      <c r="H109" s="492" t="e">
        <f t="shared" ca="1" si="22"/>
        <v>#NAME?</v>
      </c>
      <c r="I109" s="493">
        <f>'ONS Post Acute'!T29</f>
        <v>5.006830066941223E-2</v>
      </c>
      <c r="J109" s="493">
        <f>'ONS Post Acute'!U29</f>
        <v>0.10359776379928526</v>
      </c>
      <c r="K109" s="498">
        <f t="shared" si="23"/>
        <v>1.3655475288232915E-2</v>
      </c>
      <c r="L109" s="498">
        <f t="shared" si="24"/>
        <v>25.699480483060555</v>
      </c>
      <c r="M109" s="498">
        <f t="shared" si="25"/>
        <v>331.43473044571437</v>
      </c>
      <c r="N109" s="498" t="e">
        <f ca="1">_xll.ErBeta(L109,M109)</f>
        <v>#NAME?</v>
      </c>
      <c r="R109" s="443"/>
      <c r="S109" s="443"/>
      <c r="T109" s="443"/>
      <c r="U109" s="443"/>
      <c r="V109" s="443"/>
      <c r="W109" s="443"/>
      <c r="X109" s="449"/>
      <c r="Y109" s="454"/>
      <c r="Z109" s="461"/>
      <c r="AA109" s="448"/>
      <c r="AB109" s="455"/>
      <c r="AC109" s="449"/>
      <c r="AD109" s="449"/>
      <c r="AE109" s="461"/>
      <c r="AF109" s="448"/>
      <c r="AG109" s="455"/>
      <c r="AH109" s="205"/>
      <c r="AI109" s="207"/>
      <c r="AJ109" s="206"/>
      <c r="AK109" s="206"/>
      <c r="AL109" s="208"/>
      <c r="AM109" s="449"/>
      <c r="AN109" s="454"/>
      <c r="AO109" s="448"/>
      <c r="AP109" s="448"/>
      <c r="AQ109" s="455"/>
      <c r="AR109" s="449"/>
      <c r="AS109" s="449"/>
      <c r="AT109" s="448"/>
      <c r="AU109" s="448"/>
      <c r="AV109" s="455"/>
      <c r="AW109" s="205"/>
      <c r="AX109" s="207"/>
      <c r="AY109" s="206"/>
      <c r="AZ109" s="206"/>
      <c r="BA109" s="208"/>
      <c r="BB109" s="449"/>
      <c r="BC109" s="454"/>
      <c r="BD109" s="448"/>
      <c r="BE109" s="448"/>
      <c r="BF109" s="455"/>
      <c r="BG109" s="449"/>
      <c r="BH109" s="449"/>
      <c r="BI109" s="448"/>
      <c r="BJ109" s="448"/>
      <c r="BK109" s="455"/>
      <c r="BL109" s="205"/>
      <c r="BM109" s="207"/>
      <c r="BN109" s="206"/>
      <c r="BO109" s="206"/>
      <c r="BP109" s="208"/>
      <c r="BQ109" s="449"/>
      <c r="BR109" s="454"/>
      <c r="BS109" s="448"/>
      <c r="BT109" s="448"/>
      <c r="BU109" s="455"/>
      <c r="BV109" s="449"/>
      <c r="BW109" s="449"/>
      <c r="BX109" s="448"/>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1:118" s="329" customFormat="1" ht="18.75" x14ac:dyDescent="0.3">
      <c r="B110" s="439">
        <v>25</v>
      </c>
      <c r="D110" s="490">
        <f>'ONS Post Acute'!S30</f>
        <v>6.770191079077395E-2</v>
      </c>
      <c r="E110" s="490" t="e">
        <f t="shared" ca="1" si="19"/>
        <v>#NAME?</v>
      </c>
      <c r="F110" s="458" t="e">
        <f t="shared" ca="1" si="26"/>
        <v>#NAME?</v>
      </c>
      <c r="G110" s="491" t="e">
        <f t="shared" ca="1" si="21"/>
        <v>#NAME?</v>
      </c>
      <c r="H110" s="492" t="e">
        <f t="shared" ca="1" si="22"/>
        <v>#NAME?</v>
      </c>
      <c r="I110" s="493">
        <f>'ONS Post Acute'!T30</f>
        <v>4.6543533860266557E-2</v>
      </c>
      <c r="J110" s="493">
        <f>'ONS Post Acute'!U30</f>
        <v>9.8643835768642302E-2</v>
      </c>
      <c r="K110" s="498">
        <f t="shared" si="23"/>
        <v>1.3290893343973405E-2</v>
      </c>
      <c r="L110" s="498">
        <f t="shared" si="24"/>
        <v>24.122990574286593</v>
      </c>
      <c r="M110" s="498">
        <f t="shared" si="25"/>
        <v>332.18882237935821</v>
      </c>
      <c r="N110" s="498" t="e">
        <f ca="1">_xll.ErBeta(L110,M110)</f>
        <v>#NAME?</v>
      </c>
      <c r="R110" s="443"/>
      <c r="S110" s="443"/>
      <c r="T110" s="443"/>
      <c r="U110" s="443"/>
      <c r="V110" s="443"/>
      <c r="W110" s="443"/>
      <c r="X110" s="449"/>
      <c r="Y110" s="454"/>
      <c r="Z110" s="461"/>
      <c r="AA110" s="448"/>
      <c r="AB110" s="455"/>
      <c r="AC110" s="449"/>
      <c r="AD110" s="449"/>
      <c r="AE110" s="461"/>
      <c r="AF110" s="448"/>
      <c r="AG110" s="455"/>
      <c r="AH110" s="205"/>
      <c r="AI110" s="207"/>
      <c r="AJ110" s="206"/>
      <c r="AK110" s="206"/>
      <c r="AL110" s="208"/>
      <c r="AM110" s="449"/>
      <c r="AN110" s="454"/>
      <c r="AO110" s="448"/>
      <c r="AP110" s="448"/>
      <c r="AQ110" s="455"/>
      <c r="AR110" s="449"/>
      <c r="AS110" s="449"/>
      <c r="AT110" s="448"/>
      <c r="AU110" s="448"/>
      <c r="AV110" s="455"/>
      <c r="AW110" s="205"/>
      <c r="AX110" s="207"/>
      <c r="AY110" s="206"/>
      <c r="AZ110" s="206"/>
      <c r="BA110" s="208"/>
      <c r="BB110" s="449"/>
      <c r="BC110" s="454"/>
      <c r="BD110" s="448"/>
      <c r="BE110" s="448"/>
      <c r="BF110" s="455"/>
      <c r="BG110" s="449"/>
      <c r="BH110" s="449"/>
      <c r="BI110" s="448"/>
      <c r="BJ110" s="448"/>
      <c r="BK110" s="455"/>
      <c r="BL110" s="205"/>
      <c r="BM110" s="207"/>
      <c r="BN110" s="206"/>
      <c r="BO110" s="206"/>
      <c r="BP110" s="208"/>
      <c r="BQ110" s="449"/>
      <c r="BR110" s="454"/>
      <c r="BS110" s="448"/>
      <c r="BT110" s="448"/>
      <c r="BU110" s="455"/>
      <c r="BV110" s="449"/>
      <c r="BW110" s="449"/>
      <c r="BX110" s="448"/>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1:118" s="235" customFormat="1" ht="18.75" x14ac:dyDescent="0.3">
      <c r="B111" s="228">
        <v>26</v>
      </c>
      <c r="C111" s="229"/>
      <c r="D111" s="490">
        <f>'ONS Post Acute'!S31</f>
        <v>6.369553104920235E-2</v>
      </c>
      <c r="E111" s="490" t="e">
        <f t="shared" ca="1" si="19"/>
        <v>#NAME?</v>
      </c>
      <c r="F111" s="231" t="e">
        <f t="shared" ref="F111:F142" ca="1" si="27">E111*($D$20-Diab_Inc-Park_Inc-Dem_Inc-Anx_Inc-Isc_Inc-PICS)</f>
        <v>#NAME?</v>
      </c>
      <c r="G111" s="491" t="e">
        <f t="shared" ca="1" si="21"/>
        <v>#NAME?</v>
      </c>
      <c r="H111" s="492" t="e">
        <f t="shared" ca="1" si="22"/>
        <v>#NAME?</v>
      </c>
      <c r="I111" s="499">
        <f>'ONS Post Acute'!T31</f>
        <v>4.3266907708837378E-2</v>
      </c>
      <c r="J111" s="499">
        <f>'ONS Post Acute'!U31</f>
        <v>9.3926798979979631E-2</v>
      </c>
      <c r="K111" s="498">
        <f t="shared" si="23"/>
        <v>1.2923441650801596E-2</v>
      </c>
      <c r="L111" s="498">
        <f t="shared" si="24"/>
        <v>22.680922576385253</v>
      </c>
      <c r="M111" s="498">
        <f t="shared" si="25"/>
        <v>333.40249807780651</v>
      </c>
      <c r="N111" s="498" t="e">
        <f ca="1">_xll.ErBeta(L111,M111)</f>
        <v>#NAME?</v>
      </c>
      <c r="R111" s="500"/>
      <c r="S111" s="500"/>
      <c r="T111" s="500"/>
      <c r="U111" s="500"/>
      <c r="V111" s="500"/>
      <c r="W111" s="500"/>
      <c r="X111" s="234"/>
      <c r="Y111" s="226"/>
      <c r="Z111" s="224"/>
      <c r="AA111" s="224"/>
      <c r="AB111" s="227"/>
      <c r="AC111" s="234"/>
      <c r="AD111" s="234"/>
      <c r="AE111" s="224"/>
      <c r="AF111" s="224"/>
      <c r="AG111" s="227"/>
      <c r="AH111" s="218"/>
      <c r="AI111" s="219"/>
      <c r="AJ111" s="220"/>
      <c r="AK111" s="220"/>
      <c r="AL111" s="221"/>
      <c r="AM111" s="222"/>
      <c r="AN111" s="226"/>
      <c r="AO111" s="224"/>
      <c r="AP111" s="224"/>
      <c r="AQ111" s="227"/>
      <c r="AR111" s="222"/>
      <c r="AS111" s="222"/>
      <c r="AT111" s="224"/>
      <c r="AU111" s="224"/>
      <c r="AV111" s="227"/>
      <c r="AW111" s="218"/>
      <c r="AX111" s="219"/>
      <c r="AY111" s="220"/>
      <c r="AZ111" s="220"/>
      <c r="BA111" s="221"/>
      <c r="BB111" s="222"/>
      <c r="BC111" s="226"/>
      <c r="BD111" s="224"/>
      <c r="BE111" s="224"/>
      <c r="BF111" s="227"/>
      <c r="BG111" s="222"/>
      <c r="BH111" s="222"/>
      <c r="BI111" s="224"/>
      <c r="BJ111" s="224"/>
      <c r="BK111" s="227"/>
      <c r="BL111" s="218"/>
      <c r="BM111" s="219"/>
      <c r="BN111" s="220"/>
      <c r="BO111" s="220"/>
      <c r="BP111" s="221"/>
      <c r="BQ111" s="222"/>
      <c r="BR111" s="226"/>
      <c r="BS111" s="224"/>
      <c r="BT111" s="224"/>
      <c r="BU111" s="227"/>
      <c r="BV111" s="222"/>
      <c r="BW111" s="222"/>
      <c r="BX111" s="224"/>
      <c r="BY111" s="224"/>
      <c r="BZ111" s="227"/>
      <c r="CA111" s="218"/>
      <c r="CB111" s="219"/>
      <c r="CC111" s="220"/>
      <c r="CD111" s="220"/>
      <c r="CE111" s="221"/>
      <c r="CF111" s="222"/>
      <c r="CG111" s="226"/>
      <c r="CH111" s="224"/>
      <c r="CI111" s="224"/>
      <c r="CJ111" s="227"/>
      <c r="CK111" s="222"/>
      <c r="CL111" s="222"/>
      <c r="CM111" s="224"/>
      <c r="CN111" s="224"/>
      <c r="CO111" s="227"/>
      <c r="CP111" s="218"/>
      <c r="CQ111" s="219"/>
      <c r="CR111" s="220"/>
      <c r="CS111" s="220"/>
      <c r="CT111" s="221"/>
      <c r="CU111" s="222"/>
      <c r="CV111" s="226"/>
      <c r="CW111" s="224"/>
      <c r="CX111" s="224"/>
      <c r="CY111" s="227"/>
      <c r="CZ111" s="222"/>
      <c r="DA111" s="222"/>
      <c r="DB111" s="224"/>
      <c r="DC111" s="224"/>
      <c r="DD111" s="227"/>
    </row>
    <row r="112" spans="1:118" s="329" customFormat="1" ht="18.75" x14ac:dyDescent="0.3">
      <c r="B112" s="439">
        <v>27</v>
      </c>
      <c r="D112" s="490">
        <f>'ONS Post Acute'!S32</f>
        <v>5.9926235880963963E-2</v>
      </c>
      <c r="E112" s="490" t="e">
        <f t="shared" ca="1" si="19"/>
        <v>#NAME?</v>
      </c>
      <c r="F112" s="462" t="e">
        <f t="shared" ca="1" si="27"/>
        <v>#NAME?</v>
      </c>
      <c r="G112" s="491" t="e">
        <f t="shared" ca="1" si="21"/>
        <v>#NAME?</v>
      </c>
      <c r="H112" s="492" t="e">
        <f t="shared" ca="1" si="22"/>
        <v>#NAME?</v>
      </c>
      <c r="I112" s="493">
        <f>'ONS Post Acute'!T32</f>
        <v>4.02209533187846E-2</v>
      </c>
      <c r="J112" s="493">
        <f>'ONS Post Acute'!U32</f>
        <v>8.9435325561721374E-2</v>
      </c>
      <c r="K112" s="498">
        <f t="shared" si="23"/>
        <v>1.2554686796667545E-2</v>
      </c>
      <c r="L112" s="498">
        <f t="shared" si="24"/>
        <v>21.358332750125104</v>
      </c>
      <c r="M112" s="498">
        <f t="shared" si="25"/>
        <v>335.05205138531068</v>
      </c>
      <c r="N112" s="498" t="e">
        <f ca="1">_xll.ErBeta(L112,M112)</f>
        <v>#NAME?</v>
      </c>
      <c r="R112" s="443"/>
      <c r="S112" s="443"/>
      <c r="T112" s="443"/>
      <c r="U112" s="443"/>
      <c r="V112" s="443"/>
      <c r="W112" s="443"/>
      <c r="X112" s="449"/>
      <c r="Y112" s="454"/>
      <c r="Z112" s="461"/>
      <c r="AA112" s="448"/>
      <c r="AB112" s="455"/>
      <c r="AC112" s="449"/>
      <c r="AD112" s="449"/>
      <c r="AE112" s="461"/>
      <c r="AF112" s="448"/>
      <c r="AG112" s="455"/>
      <c r="AH112" s="205"/>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8.75" x14ac:dyDescent="0.3">
      <c r="B113" s="439">
        <v>28</v>
      </c>
      <c r="D113" s="490">
        <f>'ONS Post Acute'!S33</f>
        <v>5.6379995389109878E-2</v>
      </c>
      <c r="E113" s="490" t="e">
        <f t="shared" ca="1" si="19"/>
        <v>#NAME?</v>
      </c>
      <c r="F113" s="462" t="e">
        <f t="shared" ca="1" si="27"/>
        <v>#NAME?</v>
      </c>
      <c r="G113" s="491" t="e">
        <f t="shared" ca="1" si="21"/>
        <v>#NAME?</v>
      </c>
      <c r="H113" s="492" t="e">
        <f t="shared" ca="1" si="22"/>
        <v>#NAME?</v>
      </c>
      <c r="I113" s="493">
        <f>'ONS Post Acute'!T33</f>
        <v>3.7389431589570817E-2</v>
      </c>
      <c r="J113" s="493">
        <f>'ONS Post Acute'!U33</f>
        <v>8.5158629328313404E-2</v>
      </c>
      <c r="K113" s="498">
        <f t="shared" si="23"/>
        <v>1.2186019831311885E-2</v>
      </c>
      <c r="L113" s="498">
        <f t="shared" si="24"/>
        <v>20.142321461379446</v>
      </c>
      <c r="M113" s="498">
        <f t="shared" si="25"/>
        <v>337.1177549605149</v>
      </c>
      <c r="N113" s="498" t="e">
        <f ca="1">_xll.ErBeta(L113,M113)</f>
        <v>#NAME?</v>
      </c>
      <c r="R113" s="443"/>
      <c r="S113" s="443"/>
      <c r="T113" s="443"/>
      <c r="U113" s="443"/>
      <c r="V113" s="443"/>
      <c r="W113" s="443"/>
      <c r="X113" s="449"/>
      <c r="Y113" s="454"/>
      <c r="Z113" s="461"/>
      <c r="AA113" s="448"/>
      <c r="AB113" s="455"/>
      <c r="AC113" s="449"/>
      <c r="AD113" s="449"/>
      <c r="AE113" s="461"/>
      <c r="AF113" s="448"/>
      <c r="AG113" s="455"/>
      <c r="AH113" s="205"/>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8.75" x14ac:dyDescent="0.3">
      <c r="B114" s="439">
        <v>29</v>
      </c>
      <c r="D114" s="490">
        <f>'ONS Post Acute'!S34</f>
        <v>5.3043609920538845E-2</v>
      </c>
      <c r="E114" s="490" t="e">
        <f t="shared" ca="1" si="19"/>
        <v>#NAME?</v>
      </c>
      <c r="F114" s="462" t="e">
        <f t="shared" ca="1" si="27"/>
        <v>#NAME?</v>
      </c>
      <c r="G114" s="491" t="e">
        <f t="shared" ca="1" si="21"/>
        <v>#NAME?</v>
      </c>
      <c r="H114" s="492" t="e">
        <f t="shared" ca="1" si="22"/>
        <v>#NAME?</v>
      </c>
      <c r="I114" s="493">
        <f>'ONS Post Acute'!T34</f>
        <v>3.4757246639857631E-2</v>
      </c>
      <c r="J114" s="493">
        <f>'ONS Post Acute'!U34</f>
        <v>8.1086439877409697E-2</v>
      </c>
      <c r="K114" s="498">
        <f t="shared" si="23"/>
        <v>1.1818671744273486E-2</v>
      </c>
      <c r="L114" s="498">
        <f t="shared" si="24"/>
        <v>19.021703247672281</v>
      </c>
      <c r="M114" s="498">
        <f t="shared" si="25"/>
        <v>339.58328755456478</v>
      </c>
      <c r="N114" s="498" t="e">
        <f ca="1">_xll.ErBeta(L114,M114)</f>
        <v>#NAME?</v>
      </c>
      <c r="R114" s="443"/>
      <c r="S114" s="443"/>
      <c r="T114" s="443"/>
      <c r="U114" s="443"/>
      <c r="V114" s="443"/>
      <c r="W114" s="443"/>
      <c r="X114" s="449"/>
      <c r="Y114" s="454"/>
      <c r="Z114" s="461"/>
      <c r="AA114" s="448"/>
      <c r="AB114" s="455"/>
      <c r="AC114" s="449"/>
      <c r="AD114" s="449"/>
      <c r="AE114" s="461"/>
      <c r="AF114" s="448"/>
      <c r="AG114" s="455"/>
      <c r="AH114" s="205"/>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8.75" x14ac:dyDescent="0.3">
      <c r="B115" s="439">
        <v>30</v>
      </c>
      <c r="D115" s="490">
        <f>'ONS Post Acute'!S35</f>
        <v>4.9904660934856238E-2</v>
      </c>
      <c r="E115" s="490" t="e">
        <f t="shared" ca="1" si="19"/>
        <v>#NAME?</v>
      </c>
      <c r="F115" s="462" t="e">
        <f t="shared" ca="1" si="27"/>
        <v>#NAME?</v>
      </c>
      <c r="G115" s="491" t="e">
        <f t="shared" ca="1" si="21"/>
        <v>#NAME?</v>
      </c>
      <c r="H115" s="492" t="e">
        <f t="shared" ca="1" si="22"/>
        <v>#NAME?</v>
      </c>
      <c r="I115" s="493">
        <f>'ONS Post Acute'!T35</f>
        <v>3.2310365325822848E-2</v>
      </c>
      <c r="J115" s="493">
        <f>'ONS Post Acute'!U35</f>
        <v>7.720897792570186E-2</v>
      </c>
      <c r="K115" s="498">
        <f t="shared" si="23"/>
        <v>1.1453727704050769E-2</v>
      </c>
      <c r="L115" s="498">
        <f t="shared" si="24"/>
        <v>17.986737853414962</v>
      </c>
      <c r="M115" s="498">
        <f t="shared" si="25"/>
        <v>342.43526515135864</v>
      </c>
      <c r="N115" s="498" t="e">
        <f ca="1">_xll.ErBeta(L115,M115)</f>
        <v>#NAME?</v>
      </c>
      <c r="R115" s="443"/>
      <c r="S115" s="443"/>
      <c r="T115" s="443"/>
      <c r="U115" s="443"/>
      <c r="V115" s="443"/>
      <c r="W115" s="443"/>
      <c r="X115" s="449"/>
      <c r="Y115" s="454"/>
      <c r="Z115" s="461"/>
      <c r="AA115" s="448"/>
      <c r="AB115" s="455"/>
      <c r="AC115" s="449"/>
      <c r="AD115" s="449"/>
      <c r="AE115" s="461"/>
      <c r="AF115" s="448"/>
      <c r="AG115" s="455"/>
      <c r="AH115" s="205"/>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8.75" x14ac:dyDescent="0.3">
      <c r="B116" s="439">
        <v>31</v>
      </c>
      <c r="D116" s="490">
        <f>'ONS Post Acute'!S36</f>
        <v>4.6951464780654727E-2</v>
      </c>
      <c r="E116" s="490" t="e">
        <f t="shared" ca="1" si="19"/>
        <v>#NAME?</v>
      </c>
      <c r="F116" s="462" t="e">
        <f t="shared" ca="1" si="27"/>
        <v>#NAME?</v>
      </c>
      <c r="G116" s="491" t="e">
        <f t="shared" ca="1" si="21"/>
        <v>#NAME?</v>
      </c>
      <c r="H116" s="492" t="e">
        <f t="shared" ca="1" si="22"/>
        <v>#NAME?</v>
      </c>
      <c r="I116" s="493">
        <f>'ONS Post Acute'!T36</f>
        <v>3.0035742425321515E-2</v>
      </c>
      <c r="J116" s="493">
        <f>'ONS Post Acute'!U36</f>
        <v>7.3516931824161705E-2</v>
      </c>
      <c r="K116" s="498">
        <f t="shared" si="23"/>
        <v>1.1092140152765355E-2</v>
      </c>
      <c r="L116" s="498">
        <f t="shared" si="24"/>
        <v>17.028909619997368</v>
      </c>
      <c r="M116" s="498">
        <f t="shared" si="25"/>
        <v>345.66285515352126</v>
      </c>
      <c r="N116" s="498" t="e">
        <f ca="1">_xll.ErBeta(L116,M116)</f>
        <v>#NAME?</v>
      </c>
      <c r="R116" s="443"/>
      <c r="S116" s="443"/>
      <c r="T116" s="443"/>
      <c r="U116" s="443"/>
      <c r="V116" s="443"/>
      <c r="W116" s="443"/>
      <c r="X116" s="449"/>
      <c r="Y116" s="454"/>
      <c r="Z116" s="461"/>
      <c r="AA116" s="448"/>
      <c r="AB116" s="455"/>
      <c r="AC116" s="449"/>
      <c r="AD116" s="449"/>
      <c r="AE116" s="461"/>
      <c r="AF116" s="448"/>
      <c r="AG116" s="455"/>
      <c r="AH116" s="205"/>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8.75" x14ac:dyDescent="0.3">
      <c r="B117" s="439">
        <v>32</v>
      </c>
      <c r="D117" s="490">
        <f>'ONS Post Acute'!S37</f>
        <v>4.4173029207164795E-2</v>
      </c>
      <c r="E117" s="490" t="e">
        <f t="shared" ref="E117:E148" ca="1" si="28">N117-N118</f>
        <v>#NAME?</v>
      </c>
      <c r="F117" s="462" t="e">
        <f t="shared" ca="1" si="27"/>
        <v>#NAME?</v>
      </c>
      <c r="G117" s="491" t="e">
        <f t="shared" ca="1" si="21"/>
        <v>#NAME?</v>
      </c>
      <c r="H117" s="492" t="e">
        <f t="shared" ca="1" si="22"/>
        <v>#NAME?</v>
      </c>
      <c r="I117" s="493">
        <f>'ONS Post Acute'!T37</f>
        <v>2.7921251089019796E-2</v>
      </c>
      <c r="J117" s="493">
        <f>'ONS Post Acute'!U37</f>
        <v>7.000143519629827E-2</v>
      </c>
      <c r="K117" s="498">
        <f t="shared" ref="K117:K148" si="29">(J117-I117)/(2*1.96)</f>
        <v>1.0734740843693488E-2</v>
      </c>
      <c r="L117" s="498">
        <f t="shared" ref="L117:L148" si="30">(D117*(D117-D117^2-K117^2))/K117^2</f>
        <v>16.140745489906671</v>
      </c>
      <c r="M117" s="498">
        <f t="shared" ref="M117:M148" si="31">L117*(1-D117)/D117</f>
        <v>349.25745743181341</v>
      </c>
      <c r="N117" s="498" t="e">
        <f ca="1">_xll.ErBeta(L117,M117)</f>
        <v>#NAME?</v>
      </c>
      <c r="R117" s="443"/>
      <c r="S117" s="443"/>
      <c r="T117" s="443"/>
      <c r="U117" s="443"/>
      <c r="V117" s="443"/>
      <c r="W117" s="443"/>
      <c r="X117" s="449"/>
      <c r="Y117" s="454"/>
      <c r="Z117" s="461"/>
      <c r="AA117" s="448"/>
      <c r="AB117" s="455"/>
      <c r="AC117" s="449"/>
      <c r="AD117" s="449"/>
      <c r="AE117" s="461"/>
      <c r="AF117" s="448"/>
      <c r="AG117" s="455"/>
      <c r="AH117" s="205"/>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8.75" x14ac:dyDescent="0.3">
      <c r="B118" s="439">
        <v>33</v>
      </c>
      <c r="D118" s="490">
        <f>'ONS Post Acute'!S38</f>
        <v>4.1559012449405089E-2</v>
      </c>
      <c r="E118" s="490" t="e">
        <f t="shared" ca="1" si="28"/>
        <v>#NAME?</v>
      </c>
      <c r="F118" s="462" t="e">
        <f t="shared" ca="1" si="27"/>
        <v>#NAME?</v>
      </c>
      <c r="G118" s="491" t="e">
        <f t="shared" ca="1" si="21"/>
        <v>#NAME?</v>
      </c>
      <c r="H118" s="492" t="e">
        <f t="shared" ca="1" si="22"/>
        <v>#NAME?</v>
      </c>
      <c r="I118" s="493">
        <f>'ONS Post Acute'!T38</f>
        <v>2.5955618187711374E-2</v>
      </c>
      <c r="J118" s="493">
        <f>'ONS Post Acute'!U38</f>
        <v>6.6654045645727966E-2</v>
      </c>
      <c r="K118" s="498">
        <f t="shared" si="29"/>
        <v>1.0382251902555253E-2</v>
      </c>
      <c r="L118" s="498">
        <f t="shared" si="30"/>
        <v>15.315664045940855</v>
      </c>
      <c r="M118" s="498">
        <f t="shared" si="31"/>
        <v>353.21243956543589</v>
      </c>
      <c r="N118" s="498" t="e">
        <f ca="1">_xll.ErBeta(L118,M118)</f>
        <v>#NAME?</v>
      </c>
      <c r="R118" s="443"/>
      <c r="S118" s="443"/>
      <c r="T118" s="443"/>
      <c r="U118" s="443"/>
      <c r="V118" s="443"/>
      <c r="W118" s="443"/>
      <c r="X118" s="449"/>
      <c r="Y118" s="454"/>
      <c r="Z118" s="461"/>
      <c r="AA118" s="448"/>
      <c r="AB118" s="455"/>
      <c r="AC118" s="449"/>
      <c r="AD118" s="449"/>
      <c r="AE118" s="461"/>
      <c r="AF118" s="448"/>
      <c r="AG118" s="455"/>
      <c r="AH118" s="205"/>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8.75" x14ac:dyDescent="0.3">
      <c r="B119" s="439">
        <v>34</v>
      </c>
      <c r="D119" s="490">
        <f>'ONS Post Acute'!S39</f>
        <v>3.909968473454082E-2</v>
      </c>
      <c r="E119" s="490" t="e">
        <f t="shared" ca="1" si="28"/>
        <v>#NAME?</v>
      </c>
      <c r="F119" s="462" t="e">
        <f t="shared" ca="1" si="27"/>
        <v>#NAME?</v>
      </c>
      <c r="G119" s="491" t="e">
        <f t="shared" ca="1" si="21"/>
        <v>#NAME?</v>
      </c>
      <c r="H119" s="492" t="e">
        <f t="shared" ca="1" si="22"/>
        <v>#NAME?</v>
      </c>
      <c r="I119" s="493">
        <f>'ONS Post Acute'!T39</f>
        <v>2.4128364211129055E-2</v>
      </c>
      <c r="J119" s="493">
        <f>'ONS Post Acute'!U39</f>
        <v>6.346672448192496E-2</v>
      </c>
      <c r="K119" s="498">
        <f t="shared" si="29"/>
        <v>1.0035295987447934E-2</v>
      </c>
      <c r="L119" s="498">
        <f t="shared" si="30"/>
        <v>14.547849646685764</v>
      </c>
      <c r="M119" s="498">
        <f t="shared" si="31"/>
        <v>357.52291628033805</v>
      </c>
      <c r="N119" s="498" t="e">
        <f ca="1">_xll.ErBeta(L119,M119)</f>
        <v>#NAME?</v>
      </c>
      <c r="R119" s="443"/>
      <c r="S119" s="443"/>
      <c r="T119" s="443"/>
      <c r="U119" s="443"/>
      <c r="V119" s="443"/>
      <c r="W119" s="443"/>
      <c r="X119" s="449"/>
      <c r="Y119" s="454"/>
      <c r="Z119" s="461"/>
      <c r="AA119" s="448"/>
      <c r="AB119" s="455"/>
      <c r="AC119" s="449"/>
      <c r="AD119" s="449"/>
      <c r="AE119" s="461"/>
      <c r="AF119" s="448"/>
      <c r="AG119" s="455"/>
      <c r="AH119" s="205"/>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8.75" x14ac:dyDescent="0.3">
      <c r="B120" s="439">
        <v>35</v>
      </c>
      <c r="D120" s="490">
        <f>'ONS Post Acute'!S40</f>
        <v>3.6785892066171284E-2</v>
      </c>
      <c r="E120" s="490" t="e">
        <f t="shared" ca="1" si="28"/>
        <v>#NAME?</v>
      </c>
      <c r="F120" s="462" t="e">
        <f t="shared" ca="1" si="27"/>
        <v>#NAME?</v>
      </c>
      <c r="G120" s="491" t="e">
        <f t="shared" ca="1" si="21"/>
        <v>#NAME?</v>
      </c>
      <c r="H120" s="492" t="e">
        <f t="shared" ca="1" si="22"/>
        <v>#NAME?</v>
      </c>
      <c r="I120" s="493">
        <f>'ONS Post Acute'!T40</f>
        <v>2.2429747397830203E-2</v>
      </c>
      <c r="J120" s="493">
        <f>'ONS Post Acute'!U40</f>
        <v>6.0431817415463066E-2</v>
      </c>
      <c r="K120" s="498">
        <f t="shared" si="29"/>
        <v>9.6944056167430782E-3</v>
      </c>
      <c r="L120" s="498">
        <f t="shared" si="30"/>
        <v>13.832146973291159</v>
      </c>
      <c r="M120" s="498">
        <f t="shared" si="31"/>
        <v>362.18556515421642</v>
      </c>
      <c r="N120" s="498" t="e">
        <f ca="1">_xll.ErBeta(L120,M120)</f>
        <v>#NAME?</v>
      </c>
      <c r="R120" s="443"/>
      <c r="S120" s="443"/>
      <c r="T120" s="443"/>
      <c r="U120" s="443"/>
      <c r="V120" s="443"/>
      <c r="W120" s="443"/>
      <c r="X120" s="449"/>
      <c r="Y120" s="454"/>
      <c r="Z120" s="461"/>
      <c r="AA120" s="448"/>
      <c r="AB120" s="455"/>
      <c r="AC120" s="449"/>
      <c r="AD120" s="449"/>
      <c r="AE120" s="461"/>
      <c r="AF120" s="448"/>
      <c r="AG120" s="455"/>
      <c r="AH120" s="205"/>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8.75" x14ac:dyDescent="0.3">
      <c r="B121" s="439">
        <v>36</v>
      </c>
      <c r="D121" s="490">
        <f>'ONS Post Acute'!S41</f>
        <v>3.4609022151745883E-2</v>
      </c>
      <c r="E121" s="490" t="e">
        <f t="shared" ca="1" si="28"/>
        <v>#NAME?</v>
      </c>
      <c r="F121" s="462" t="e">
        <f t="shared" ca="1" si="27"/>
        <v>#NAME?</v>
      </c>
      <c r="G121" s="491" t="e">
        <f t="shared" ca="1" si="21"/>
        <v>#NAME?</v>
      </c>
      <c r="H121" s="492" t="e">
        <f t="shared" ca="1" si="22"/>
        <v>#NAME?</v>
      </c>
      <c r="I121" s="493">
        <f>'ONS Post Acute'!T41</f>
        <v>2.0850711798291822E-2</v>
      </c>
      <c r="J121" s="493">
        <f>'ONS Post Acute'!U41</f>
        <v>5.7542036176389401E-2</v>
      </c>
      <c r="K121" s="498">
        <f t="shared" si="29"/>
        <v>9.3600317291065247E-3</v>
      </c>
      <c r="L121" s="498">
        <f t="shared" si="30"/>
        <v>13.163972268172079</v>
      </c>
      <c r="M121" s="498">
        <f t="shared" si="31"/>
        <v>367.19847225434705</v>
      </c>
      <c r="N121" s="498" t="e">
        <f ca="1">_xll.ErBeta(L121,M121)</f>
        <v>#NAME?</v>
      </c>
      <c r="R121" s="443"/>
      <c r="S121" s="443"/>
      <c r="T121" s="443"/>
      <c r="U121" s="443"/>
      <c r="V121" s="443"/>
      <c r="W121" s="443"/>
      <c r="X121" s="449"/>
      <c r="Y121" s="454"/>
      <c r="Z121" s="461"/>
      <c r="AA121" s="448"/>
      <c r="AB121" s="455"/>
      <c r="AC121" s="449"/>
      <c r="AD121" s="449"/>
      <c r="AE121" s="461"/>
      <c r="AF121" s="448"/>
      <c r="AG121" s="455"/>
      <c r="AH121" s="205"/>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8.75" x14ac:dyDescent="0.3">
      <c r="B122" s="439">
        <v>37</v>
      </c>
      <c r="D122" s="490">
        <f>'ONS Post Acute'!S42</f>
        <v>3.2560972346285237E-2</v>
      </c>
      <c r="E122" s="490" t="e">
        <f t="shared" ca="1" si="28"/>
        <v>#NAME?</v>
      </c>
      <c r="F122" s="462" t="e">
        <f t="shared" ca="1" si="27"/>
        <v>#NAME?</v>
      </c>
      <c r="G122" s="491" t="e">
        <f t="shared" ca="1" si="21"/>
        <v>#NAME?</v>
      </c>
      <c r="H122" s="492" t="e">
        <f t="shared" ca="1" si="22"/>
        <v>#NAME?</v>
      </c>
      <c r="I122" s="493">
        <f>'ONS Post Acute'!T42</f>
        <v>1.9382838994320667E-2</v>
      </c>
      <c r="J122" s="493">
        <f>'ONS Post Acute'!U42</f>
        <v>5.4790441011586692E-2</v>
      </c>
      <c r="K122" s="498">
        <f t="shared" si="29"/>
        <v>9.0325515350168431E-3</v>
      </c>
      <c r="L122" s="498">
        <f t="shared" si="30"/>
        <v>12.539238295005692</v>
      </c>
      <c r="M122" s="498">
        <f t="shared" si="31"/>
        <v>372.56100262074966</v>
      </c>
      <c r="N122" s="498" t="e">
        <f ca="1">_xll.ErBeta(L122,M122)</f>
        <v>#NAME?</v>
      </c>
      <c r="R122" s="443"/>
      <c r="S122" s="443"/>
      <c r="T122" s="443"/>
      <c r="U122" s="443"/>
      <c r="V122" s="443"/>
      <c r="W122" s="443"/>
      <c r="X122" s="449"/>
      <c r="Y122" s="454"/>
      <c r="Z122" s="461"/>
      <c r="AA122" s="448"/>
      <c r="AB122" s="455"/>
      <c r="AC122" s="449"/>
      <c r="AD122" s="449"/>
      <c r="AE122" s="461"/>
      <c r="AF122" s="448"/>
      <c r="AG122" s="455"/>
      <c r="AH122" s="205"/>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8.75" x14ac:dyDescent="0.3">
      <c r="B123" s="439">
        <v>38</v>
      </c>
      <c r="D123" s="490">
        <f>'ONS Post Acute'!S43</f>
        <v>3.063411949308914E-2</v>
      </c>
      <c r="E123" s="490" t="e">
        <f t="shared" ca="1" si="28"/>
        <v>#NAME?</v>
      </c>
      <c r="F123" s="462" t="e">
        <f t="shared" ca="1" si="27"/>
        <v>#NAME?</v>
      </c>
      <c r="G123" s="491" t="e">
        <f t="shared" ca="1" si="21"/>
        <v>#NAME?</v>
      </c>
      <c r="H123" s="492" t="e">
        <f t="shared" ca="1" si="22"/>
        <v>#NAME?</v>
      </c>
      <c r="I123" s="493">
        <f>'ONS Post Acute'!T43</f>
        <v>1.8018303217376786E-2</v>
      </c>
      <c r="J123" s="493">
        <f>'ONS Post Acute'!U43</f>
        <v>5.2170424019091909E-2</v>
      </c>
      <c r="K123" s="498">
        <f t="shared" si="29"/>
        <v>8.7122757147232444E-3</v>
      </c>
      <c r="L123" s="498">
        <f t="shared" si="30"/>
        <v>11.954290633802835</v>
      </c>
      <c r="M123" s="498">
        <f t="shared" si="31"/>
        <v>378.27369148592629</v>
      </c>
      <c r="N123" s="498" t="e">
        <f ca="1">_xll.ErBeta(L123,M123)</f>
        <v>#NAME?</v>
      </c>
      <c r="R123" s="443"/>
      <c r="S123" s="443"/>
      <c r="T123" s="443"/>
      <c r="U123" s="443"/>
      <c r="V123" s="443"/>
      <c r="W123" s="443"/>
      <c r="X123" s="449"/>
      <c r="Y123" s="454"/>
      <c r="Z123" s="461"/>
      <c r="AA123" s="448"/>
      <c r="AB123" s="455"/>
      <c r="AC123" s="449"/>
      <c r="AD123" s="449"/>
      <c r="AE123" s="461"/>
      <c r="AF123" s="448"/>
      <c r="AG123" s="455"/>
      <c r="AH123" s="205"/>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8.75" x14ac:dyDescent="0.3">
      <c r="B124" s="439">
        <v>39</v>
      </c>
      <c r="D124" s="490">
        <f>'ONS Post Acute'!S44</f>
        <v>2.8821291549173535E-2</v>
      </c>
      <c r="E124" s="490" t="e">
        <f t="shared" ca="1" si="28"/>
        <v>#NAME?</v>
      </c>
      <c r="F124" s="462" t="e">
        <f t="shared" ca="1" si="27"/>
        <v>#NAME?</v>
      </c>
      <c r="G124" s="491" t="e">
        <f t="shared" ca="1" si="21"/>
        <v>#NAME?</v>
      </c>
      <c r="H124" s="492" t="e">
        <f t="shared" ca="1" si="22"/>
        <v>#NAME?</v>
      </c>
      <c r="I124" s="493">
        <f>'ONS Post Acute'!T44</f>
        <v>1.6749829626529874E-2</v>
      </c>
      <c r="J124" s="493">
        <f>'ONS Post Acute'!U44</f>
        <v>4.9675693279348954E-2</v>
      </c>
      <c r="K124" s="498">
        <f t="shared" si="29"/>
        <v>8.3994550134742548E-3</v>
      </c>
      <c r="L124" s="498">
        <f t="shared" si="30"/>
        <v>11.405853383821084</v>
      </c>
      <c r="M124" s="498">
        <f t="shared" si="31"/>
        <v>384.33815289573619</v>
      </c>
      <c r="N124" s="498" t="e">
        <f ca="1">_xll.ErBeta(L124,M124)</f>
        <v>#NAME?</v>
      </c>
      <c r="R124" s="443"/>
      <c r="S124" s="443"/>
      <c r="T124" s="443"/>
      <c r="U124" s="443"/>
      <c r="V124" s="443"/>
      <c r="W124" s="443"/>
      <c r="X124" s="449"/>
      <c r="Y124" s="454"/>
      <c r="Z124" s="461"/>
      <c r="AA124" s="448"/>
      <c r="AB124" s="455"/>
      <c r="AC124" s="449"/>
      <c r="AD124" s="449"/>
      <c r="AE124" s="461"/>
      <c r="AF124" s="448"/>
      <c r="AG124" s="455"/>
      <c r="AH124" s="205"/>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8.75" x14ac:dyDescent="0.3">
      <c r="B125" s="439">
        <v>40</v>
      </c>
      <c r="D125" s="490">
        <f>'ONS Post Acute'!S45</f>
        <v>2.7115740889822382E-2</v>
      </c>
      <c r="E125" s="490" t="e">
        <f t="shared" ca="1" si="28"/>
        <v>#NAME?</v>
      </c>
      <c r="F125" s="462" t="e">
        <f t="shared" ca="1" si="27"/>
        <v>#NAME?</v>
      </c>
      <c r="G125" s="491" t="e">
        <f t="shared" ca="1" si="21"/>
        <v>#NAME?</v>
      </c>
      <c r="H125" s="492" t="e">
        <f t="shared" ca="1" si="22"/>
        <v>#NAME?</v>
      </c>
      <c r="I125" s="493">
        <f>'ONS Post Acute'!T45</f>
        <v>1.5570655523612783E-2</v>
      </c>
      <c r="J125" s="493">
        <f>'ONS Post Acute'!U45</f>
        <v>4.7300257745286907E-2</v>
      </c>
      <c r="K125" s="498">
        <f t="shared" si="29"/>
        <v>8.0942862810393177E-3</v>
      </c>
      <c r="L125" s="498">
        <f t="shared" si="30"/>
        <v>10.890982709711572</v>
      </c>
      <c r="M125" s="498">
        <f t="shared" si="31"/>
        <v>390.75700301061931</v>
      </c>
      <c r="N125" s="498" t="e">
        <f ca="1">_xll.ErBeta(L125,M125)</f>
        <v>#NAME?</v>
      </c>
      <c r="R125" s="443"/>
      <c r="S125" s="443"/>
      <c r="T125" s="443"/>
      <c r="U125" s="443"/>
      <c r="V125" s="443"/>
      <c r="W125" s="443"/>
      <c r="X125" s="449"/>
      <c r="Y125" s="454"/>
      <c r="Z125" s="461"/>
      <c r="AA125" s="448"/>
      <c r="AB125" s="455"/>
      <c r="AC125" s="449"/>
      <c r="AD125" s="449"/>
      <c r="AE125" s="461"/>
      <c r="AF125" s="448"/>
      <c r="AG125" s="455"/>
      <c r="AH125" s="205"/>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8.75" x14ac:dyDescent="0.3">
      <c r="B126" s="439">
        <v>41</v>
      </c>
      <c r="D126" s="490">
        <f>'ONS Post Acute'!S46</f>
        <v>2.5511119192889516E-2</v>
      </c>
      <c r="E126" s="490" t="e">
        <f t="shared" ca="1" si="28"/>
        <v>#NAME?</v>
      </c>
      <c r="F126" s="462" t="e">
        <f t="shared" ca="1" si="27"/>
        <v>#NAME?</v>
      </c>
      <c r="G126" s="491" t="e">
        <f t="shared" ca="1" si="21"/>
        <v>#NAME?</v>
      </c>
      <c r="H126" s="492" t="e">
        <f t="shared" ca="1" si="22"/>
        <v>#NAME?</v>
      </c>
      <c r="I126" s="493">
        <f>'ONS Post Acute'!T46</f>
        <v>1.4474494298796138E-2</v>
      </c>
      <c r="J126" s="493">
        <f>'ONS Post Acute'!U46</f>
        <v>4.5038412854937752E-2</v>
      </c>
      <c r="K126" s="498">
        <f t="shared" si="29"/>
        <v>7.7969179990157178E-3</v>
      </c>
      <c r="L126" s="498">
        <f t="shared" si="30"/>
        <v>10.407026954403394</v>
      </c>
      <c r="M126" s="498">
        <f t="shared" si="31"/>
        <v>397.53379585763736</v>
      </c>
      <c r="N126" s="498" t="e">
        <f ca="1">_xll.ErBeta(L126,M126)</f>
        <v>#NAME?</v>
      </c>
      <c r="R126" s="443"/>
      <c r="S126" s="443"/>
      <c r="T126" s="443"/>
      <c r="U126" s="443"/>
      <c r="V126" s="443"/>
      <c r="W126" s="443"/>
      <c r="X126" s="449"/>
      <c r="Y126" s="454"/>
      <c r="Z126" s="461"/>
      <c r="AA126" s="448"/>
      <c r="AB126" s="455"/>
      <c r="AC126" s="449"/>
      <c r="AD126" s="449"/>
      <c r="AE126" s="461"/>
      <c r="AF126" s="448"/>
      <c r="AG126" s="455"/>
      <c r="AH126" s="205"/>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329" customFormat="1" ht="23.25" customHeight="1" x14ac:dyDescent="0.3">
      <c r="B127" s="439">
        <v>42</v>
      </c>
      <c r="D127" s="490">
        <f>'ONS Post Acute'!S47</f>
        <v>2.4001453809366257E-2</v>
      </c>
      <c r="E127" s="490" t="e">
        <f t="shared" ca="1" si="28"/>
        <v>#NAME?</v>
      </c>
      <c r="F127" s="462" t="e">
        <f t="shared" ca="1" si="27"/>
        <v>#NAME?</v>
      </c>
      <c r="G127" s="491" t="e">
        <f t="shared" ca="1" si="21"/>
        <v>#NAME?</v>
      </c>
      <c r="H127" s="492" t="e">
        <f t="shared" ca="1" si="22"/>
        <v>#NAME?</v>
      </c>
      <c r="I127" s="493">
        <f>'ONS Post Acute'!T47</f>
        <v>1.3455501914364495E-2</v>
      </c>
      <c r="J127" s="493">
        <f>'ONS Post Acute'!U47</f>
        <v>4.2884726832042273E-2</v>
      </c>
      <c r="K127" s="498">
        <f t="shared" si="29"/>
        <v>7.5074553361422908E-3</v>
      </c>
      <c r="L127" s="498">
        <f t="shared" si="30"/>
        <v>9.9515922723745209</v>
      </c>
      <c r="M127" s="498">
        <f t="shared" si="31"/>
        <v>404.67296969857745</v>
      </c>
      <c r="N127" s="498" t="e">
        <f ca="1">_xll.ErBeta(L127,M127)</f>
        <v>#NAME?</v>
      </c>
      <c r="R127" s="443"/>
      <c r="S127" s="443"/>
      <c r="T127" s="443"/>
      <c r="U127" s="443"/>
      <c r="V127" s="443"/>
      <c r="W127" s="443"/>
      <c r="X127" s="449"/>
      <c r="Y127" s="454"/>
      <c r="Z127" s="461"/>
      <c r="AA127" s="448"/>
      <c r="AB127" s="455"/>
      <c r="AC127" s="449"/>
      <c r="AD127" s="449"/>
      <c r="AE127" s="461"/>
      <c r="AF127" s="448"/>
      <c r="AG127" s="455"/>
      <c r="AH127" s="205"/>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8.75" x14ac:dyDescent="0.3">
      <c r="B128" s="439">
        <v>43</v>
      </c>
      <c r="D128" s="490">
        <f>'ONS Post Acute'!S48</f>
        <v>2.2581125532262214E-2</v>
      </c>
      <c r="E128" s="490" t="e">
        <f t="shared" ca="1" si="28"/>
        <v>#NAME?</v>
      </c>
      <c r="F128" s="462" t="e">
        <f t="shared" ca="1" si="27"/>
        <v>#NAME?</v>
      </c>
      <c r="G128" s="491" t="e">
        <f t="shared" ca="1" si="21"/>
        <v>#NAME?</v>
      </c>
      <c r="H128" s="492" t="e">
        <f t="shared" ca="1" si="22"/>
        <v>#NAME?</v>
      </c>
      <c r="I128" s="493">
        <f>'ONS Post Acute'!T48</f>
        <v>1.2508245748006878E-2</v>
      </c>
      <c r="J128" s="493">
        <f>'ONS Post Acute'!U48</f>
        <v>4.0834027641745797E-2</v>
      </c>
      <c r="K128" s="498">
        <f t="shared" si="29"/>
        <v>7.2259647688109486E-3</v>
      </c>
      <c r="L128" s="498">
        <f t="shared" si="30"/>
        <v>9.5225129217433775</v>
      </c>
      <c r="M128" s="498">
        <f t="shared" si="31"/>
        <v>412.17980249820005</v>
      </c>
      <c r="N128" s="498" t="e">
        <f ca="1">_xll.ErBeta(L128,M128)</f>
        <v>#NAME?</v>
      </c>
      <c r="R128" s="443"/>
      <c r="S128" s="443"/>
      <c r="T128" s="443"/>
      <c r="U128" s="443"/>
      <c r="V128" s="443"/>
      <c r="W128" s="443"/>
      <c r="X128" s="449"/>
      <c r="Y128" s="454"/>
      <c r="Z128" s="461"/>
      <c r="AA128" s="448"/>
      <c r="AB128" s="455"/>
      <c r="AC128" s="449"/>
      <c r="AD128" s="449"/>
      <c r="AE128" s="461"/>
      <c r="AF128" s="448"/>
      <c r="AG128" s="455"/>
      <c r="AH128" s="205"/>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8.75" x14ac:dyDescent="0.3">
      <c r="B129" s="439">
        <v>44</v>
      </c>
      <c r="D129" s="490">
        <f>'ONS Post Acute'!S49</f>
        <v>2.1244847681051702E-2</v>
      </c>
      <c r="E129" s="490" t="e">
        <f t="shared" ca="1" si="28"/>
        <v>#NAME?</v>
      </c>
      <c r="F129" s="462" t="e">
        <f t="shared" ca="1" si="27"/>
        <v>#NAME?</v>
      </c>
      <c r="G129" s="491" t="e">
        <f t="shared" ca="1" si="21"/>
        <v>#NAME?</v>
      </c>
      <c r="H129" s="492" t="e">
        <f t="shared" ca="1" si="22"/>
        <v>#NAME?</v>
      </c>
      <c r="I129" s="493">
        <f>'ONS Post Acute'!T49</f>
        <v>1.1627675629513785E-2</v>
      </c>
      <c r="J129" s="493">
        <f>'ONS Post Acute'!U49</f>
        <v>3.8881390570057489E-2</v>
      </c>
      <c r="K129" s="498">
        <f t="shared" si="29"/>
        <v>6.9524783011591079E-3</v>
      </c>
      <c r="L129" s="498">
        <f t="shared" si="30"/>
        <v>9.1178255027123978</v>
      </c>
      <c r="M129" s="498">
        <f t="shared" si="31"/>
        <v>420.06037523555852</v>
      </c>
      <c r="N129" s="498" t="e">
        <f ca="1">_xll.ErBeta(L129,M129)</f>
        <v>#NAME?</v>
      </c>
      <c r="R129" s="443"/>
      <c r="S129" s="443"/>
      <c r="T129" s="443"/>
      <c r="U129" s="443"/>
      <c r="V129" s="443"/>
      <c r="W129" s="443"/>
      <c r="X129" s="449"/>
      <c r="Y129" s="454"/>
      <c r="Z129" s="461"/>
      <c r="AA129" s="448"/>
      <c r="AB129" s="455"/>
      <c r="AC129" s="449"/>
      <c r="AD129" s="449"/>
      <c r="AE129" s="461"/>
      <c r="AF129" s="448"/>
      <c r="AG129" s="455"/>
      <c r="AH129" s="205"/>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8.75" x14ac:dyDescent="0.3">
      <c r="B130" s="439">
        <v>45</v>
      </c>
      <c r="D130" s="490">
        <f>'ONS Post Acute'!S50</f>
        <v>1.9987646423834909E-2</v>
      </c>
      <c r="E130" s="490" t="e">
        <f t="shared" ca="1" si="28"/>
        <v>#NAME?</v>
      </c>
      <c r="F130" s="462" t="e">
        <f t="shared" ca="1" si="27"/>
        <v>#NAME?</v>
      </c>
      <c r="G130" s="491" t="e">
        <f t="shared" ca="1" si="21"/>
        <v>#NAME?</v>
      </c>
      <c r="H130" s="492" t="e">
        <f t="shared" ca="1" si="22"/>
        <v>#NAME?</v>
      </c>
      <c r="I130" s="493">
        <f>'ONS Post Acute'!T50</f>
        <v>1.0809096916466698E-2</v>
      </c>
      <c r="J130" s="493">
        <f>'ONS Post Acute'!U50</f>
        <v>3.7022126397246134E-2</v>
      </c>
      <c r="K130" s="498">
        <f t="shared" si="29"/>
        <v>6.6869973165253668E-3</v>
      </c>
      <c r="L130" s="498">
        <f t="shared" si="30"/>
        <v>8.7357465507600338</v>
      </c>
      <c r="M130" s="498">
        <f t="shared" si="31"/>
        <v>428.32154201238029</v>
      </c>
      <c r="N130" s="498" t="e">
        <f ca="1">_xll.ErBeta(L130,M130)</f>
        <v>#NAME?</v>
      </c>
      <c r="R130" s="443"/>
      <c r="S130" s="443"/>
      <c r="T130" s="443"/>
      <c r="U130" s="443"/>
      <c r="V130" s="443"/>
      <c r="W130" s="443"/>
      <c r="X130" s="449"/>
      <c r="Y130" s="454"/>
      <c r="Z130" s="461"/>
      <c r="AA130" s="448"/>
      <c r="AB130" s="455"/>
      <c r="AC130" s="449"/>
      <c r="AD130" s="449"/>
      <c r="AE130" s="461"/>
      <c r="AF130" s="448"/>
      <c r="AG130" s="455"/>
      <c r="AH130" s="205"/>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8.75" x14ac:dyDescent="0.3">
      <c r="B131" s="439">
        <v>46</v>
      </c>
      <c r="D131" s="490">
        <f>'ONS Post Acute'!S51</f>
        <v>1.8804842263969734E-2</v>
      </c>
      <c r="E131" s="490" t="e">
        <f t="shared" ca="1" si="28"/>
        <v>#NAME?</v>
      </c>
      <c r="F131" s="462" t="e">
        <f t="shared" ca="1" si="27"/>
        <v>#NAME?</v>
      </c>
      <c r="G131" s="491" t="e">
        <f t="shared" ca="1" si="21"/>
        <v>#NAME?</v>
      </c>
      <c r="H131" s="492" t="e">
        <f t="shared" ca="1" si="22"/>
        <v>#NAME?</v>
      </c>
      <c r="I131" s="493">
        <f>'ONS Post Acute'!T51</f>
        <v>1.004814546537668E-2</v>
      </c>
      <c r="J131" s="493">
        <f>'ONS Post Acute'!U51</f>
        <v>3.5251770136770666E-2</v>
      </c>
      <c r="K131" s="498">
        <f t="shared" si="29"/>
        <v>6.4294960896413228E-3</v>
      </c>
      <c r="L131" s="498">
        <f t="shared" si="30"/>
        <v>8.3746529913999392</v>
      </c>
      <c r="M131" s="498">
        <f t="shared" si="31"/>
        <v>436.97090608546927</v>
      </c>
      <c r="N131" s="498" t="e">
        <f ca="1">_xll.ErBeta(L131,M131)</f>
        <v>#NAME?</v>
      </c>
      <c r="R131" s="443"/>
      <c r="S131" s="443"/>
      <c r="T131" s="443"/>
      <c r="U131" s="443"/>
      <c r="V131" s="443"/>
      <c r="W131" s="443"/>
      <c r="X131" s="449"/>
      <c r="Y131" s="454"/>
      <c r="Z131" s="461"/>
      <c r="AA131" s="448"/>
      <c r="AB131" s="455"/>
      <c r="AC131" s="449"/>
      <c r="AD131" s="449"/>
      <c r="AE131" s="461"/>
      <c r="AF131" s="448"/>
      <c r="AG131" s="455"/>
      <c r="AH131" s="205"/>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8.75" x14ac:dyDescent="0.3">
      <c r="B132" s="439">
        <v>47</v>
      </c>
      <c r="D132" s="490">
        <f>'ONS Post Acute'!S52</f>
        <v>1.769203262226484E-2</v>
      </c>
      <c r="E132" s="490" t="e">
        <f t="shared" ca="1" si="28"/>
        <v>#NAME?</v>
      </c>
      <c r="F132" s="462" t="e">
        <f t="shared" ca="1" si="27"/>
        <v>#NAME?</v>
      </c>
      <c r="G132" s="491" t="e">
        <f t="shared" ca="1" si="21"/>
        <v>#NAME?</v>
      </c>
      <c r="H132" s="492" t="e">
        <f t="shared" ca="1" si="22"/>
        <v>#NAME?</v>
      </c>
      <c r="I132" s="493">
        <f>'ONS Post Acute'!T52</f>
        <v>9.3407643648340689E-3</v>
      </c>
      <c r="J132" s="493">
        <f>'ONS Post Acute'!U52</f>
        <v>3.3566070312702312E-2</v>
      </c>
      <c r="K132" s="498">
        <f t="shared" si="29"/>
        <v>6.1799249867010827E-3</v>
      </c>
      <c r="L132" s="498">
        <f t="shared" si="30"/>
        <v>8.0330650438172562</v>
      </c>
      <c r="M132" s="498">
        <f t="shared" si="31"/>
        <v>446.01680109241789</v>
      </c>
      <c r="N132" s="498" t="e">
        <f ca="1">_xll.ErBeta(L132,M132)</f>
        <v>#NAME?</v>
      </c>
      <c r="R132" s="443"/>
      <c r="S132" s="443"/>
      <c r="T132" s="443"/>
      <c r="U132" s="443"/>
      <c r="V132" s="443"/>
      <c r="W132" s="443"/>
      <c r="X132" s="449"/>
      <c r="Y132" s="454"/>
      <c r="Z132" s="461"/>
      <c r="AA132" s="448"/>
      <c r="AB132" s="455"/>
      <c r="AC132" s="449"/>
      <c r="AD132" s="449"/>
      <c r="AE132" s="461"/>
      <c r="AF132" s="448"/>
      <c r="AG132" s="455"/>
      <c r="AH132" s="205"/>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8.75" x14ac:dyDescent="0.3">
      <c r="B133" s="439">
        <v>48</v>
      </c>
      <c r="D133" s="490">
        <f>'ONS Post Acute'!S53</f>
        <v>1.6645075449902059E-2</v>
      </c>
      <c r="E133" s="490" t="e">
        <f t="shared" ca="1" si="28"/>
        <v>#NAME?</v>
      </c>
      <c r="F133" s="462" t="e">
        <f t="shared" ca="1" si="27"/>
        <v>#NAME?</v>
      </c>
      <c r="G133" s="491" t="e">
        <f t="shared" ca="1" si="21"/>
        <v>#NAME?</v>
      </c>
      <c r="H133" s="492" t="e">
        <f t="shared" ca="1" si="22"/>
        <v>#NAME?</v>
      </c>
      <c r="I133" s="493">
        <f>'ONS Post Acute'!T53</f>
        <v>8.6831823066250962E-3</v>
      </c>
      <c r="J133" s="493">
        <f>'ONS Post Acute'!U53</f>
        <v>3.1960978749888319E-2</v>
      </c>
      <c r="K133" s="498">
        <f t="shared" si="29"/>
        <v>5.9382133783834751E-3</v>
      </c>
      <c r="L133" s="498">
        <f t="shared" si="30"/>
        <v>7.7096312267919451</v>
      </c>
      <c r="M133" s="498">
        <f t="shared" si="31"/>
        <v>455.46827685756642</v>
      </c>
      <c r="N133" s="498" t="e">
        <f ca="1">_xll.ErBeta(L133,M133)</f>
        <v>#NAME?</v>
      </c>
      <c r="R133" s="443"/>
      <c r="S133" s="443"/>
      <c r="T133" s="443"/>
      <c r="U133" s="443"/>
      <c r="V133" s="443"/>
      <c r="W133" s="443"/>
      <c r="X133" s="449"/>
      <c r="Y133" s="454"/>
      <c r="Z133" s="461"/>
      <c r="AA133" s="448"/>
      <c r="AB133" s="455"/>
      <c r="AC133" s="449"/>
      <c r="AD133" s="449"/>
      <c r="AE133" s="461"/>
      <c r="AF133" s="448"/>
      <c r="AG133" s="455"/>
      <c r="AH133" s="205"/>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8.75" x14ac:dyDescent="0.3">
      <c r="B134" s="439">
        <v>49</v>
      </c>
      <c r="D134" s="490">
        <f>'ONS Post Acute'!S54</f>
        <v>1.5660073811092981E-2</v>
      </c>
      <c r="E134" s="490" t="e">
        <f t="shared" ca="1" si="28"/>
        <v>#NAME?</v>
      </c>
      <c r="F134" s="462" t="e">
        <f t="shared" ca="1" si="27"/>
        <v>#NAME?</v>
      </c>
      <c r="G134" s="491" t="e">
        <f t="shared" ca="1" si="21"/>
        <v>#NAME?</v>
      </c>
      <c r="H134" s="492" t="e">
        <f t="shared" ca="1" si="22"/>
        <v>#NAME?</v>
      </c>
      <c r="I134" s="493">
        <f>'ONS Post Acute'!T54</f>
        <v>8.0718934795039627E-3</v>
      </c>
      <c r="J134" s="493">
        <f>'ONS Post Acute'!U54</f>
        <v>3.0432640852338572E-2</v>
      </c>
      <c r="K134" s="498">
        <f t="shared" si="29"/>
        <v>5.7042722889884215E-3</v>
      </c>
      <c r="L134" s="498">
        <f t="shared" si="30"/>
        <v>7.4031151748163975</v>
      </c>
      <c r="M134" s="498">
        <f t="shared" si="31"/>
        <v>465.33508926278478</v>
      </c>
      <c r="N134" s="498" t="e">
        <f ca="1">_xll.ErBeta(L134,M134)</f>
        <v>#NAME?</v>
      </c>
      <c r="R134" s="443"/>
      <c r="S134" s="443"/>
      <c r="T134" s="443"/>
      <c r="U134" s="443"/>
      <c r="V134" s="443"/>
      <c r="W134" s="443"/>
      <c r="X134" s="449"/>
      <c r="Y134" s="454"/>
      <c r="Z134" s="461"/>
      <c r="AA134" s="448"/>
      <c r="AB134" s="455"/>
      <c r="AC134" s="449"/>
      <c r="AD134" s="449"/>
      <c r="AE134" s="461"/>
      <c r="AF134" s="448"/>
      <c r="AG134" s="455"/>
      <c r="AH134" s="205"/>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8.75" x14ac:dyDescent="0.3">
      <c r="B135" s="439">
        <v>50</v>
      </c>
      <c r="D135" s="490">
        <f>'ONS Post Acute'!S55</f>
        <v>1.4733361378083943E-2</v>
      </c>
      <c r="E135" s="490" t="e">
        <f t="shared" ca="1" si="28"/>
        <v>#NAME?</v>
      </c>
      <c r="F135" s="462" t="e">
        <f t="shared" ca="1" si="27"/>
        <v>#NAME?</v>
      </c>
      <c r="G135" s="491" t="e">
        <f t="shared" ca="1" si="21"/>
        <v>#NAME?</v>
      </c>
      <c r="H135" s="492" t="e">
        <f t="shared" ca="1" si="22"/>
        <v>#NAME?</v>
      </c>
      <c r="I135" s="493">
        <f>'ONS Post Acute'!T55</f>
        <v>7.5036388784266691E-3</v>
      </c>
      <c r="J135" s="493">
        <f>'ONS Post Acute'!U55</f>
        <v>2.8977386346488609E-2</v>
      </c>
      <c r="K135" s="498">
        <f t="shared" si="29"/>
        <v>5.4779968030770256E-3</v>
      </c>
      <c r="L135" s="498">
        <f t="shared" si="30"/>
        <v>7.1123840174178721</v>
      </c>
      <c r="M135" s="498">
        <f t="shared" si="31"/>
        <v>475.6276937490606</v>
      </c>
      <c r="N135" s="498" t="e">
        <f ca="1">_xll.ErBeta(L135,M135)</f>
        <v>#NAME?</v>
      </c>
      <c r="R135" s="443"/>
      <c r="S135" s="443"/>
      <c r="T135" s="443"/>
      <c r="U135" s="443"/>
      <c r="V135" s="443"/>
      <c r="W135" s="443"/>
      <c r="X135" s="449"/>
      <c r="Y135" s="454"/>
      <c r="Z135" s="461"/>
      <c r="AA135" s="448"/>
      <c r="AB135" s="455"/>
      <c r="AC135" s="449"/>
      <c r="AD135" s="449"/>
      <c r="AE135" s="461"/>
      <c r="AF135" s="448"/>
      <c r="AG135" s="455"/>
      <c r="AH135" s="205"/>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8.75" x14ac:dyDescent="0.3">
      <c r="B136" s="439">
        <v>51</v>
      </c>
      <c r="D136" s="490">
        <f>'ONS Post Acute'!S56</f>
        <v>1.386148878451967E-2</v>
      </c>
      <c r="E136" s="490" t="e">
        <f t="shared" ca="1" si="28"/>
        <v>#NAME?</v>
      </c>
      <c r="F136" s="462" t="e">
        <f t="shared" ca="1" si="27"/>
        <v>#NAME?</v>
      </c>
      <c r="G136" s="491" t="e">
        <f t="shared" ca="1" si="21"/>
        <v>#NAME?</v>
      </c>
      <c r="H136" s="492" t="e">
        <f t="shared" ca="1" si="22"/>
        <v>#NAME?</v>
      </c>
      <c r="I136" s="493">
        <f>'ONS Post Acute'!T56</f>
        <v>6.9753889295992395E-3</v>
      </c>
      <c r="J136" s="493">
        <f>'ONS Post Acute'!U56</f>
        <v>2.759172046710956E-2</v>
      </c>
      <c r="K136" s="498">
        <f t="shared" si="29"/>
        <v>5.2592682493648778E-3</v>
      </c>
      <c r="L136" s="498">
        <f t="shared" si="30"/>
        <v>6.8363981121608246</v>
      </c>
      <c r="M136" s="498">
        <f t="shared" si="31"/>
        <v>486.35724208294039</v>
      </c>
      <c r="N136" s="498" t="e">
        <f ca="1">_xll.ErBeta(L136,M136)</f>
        <v>#NAME?</v>
      </c>
      <c r="R136" s="443"/>
      <c r="S136" s="443"/>
      <c r="T136" s="443"/>
      <c r="U136" s="443"/>
      <c r="V136" s="443"/>
      <c r="W136" s="443"/>
      <c r="X136" s="449"/>
      <c r="Y136" s="454"/>
      <c r="Z136" s="461"/>
      <c r="AA136" s="448"/>
      <c r="AB136" s="455"/>
      <c r="AC136" s="449"/>
      <c r="AD136" s="449"/>
      <c r="AE136" s="461"/>
      <c r="AF136" s="448"/>
      <c r="AG136" s="455"/>
      <c r="AH136" s="205"/>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24" customFormat="1" ht="16.5" customHeight="1" x14ac:dyDescent="0.3">
      <c r="B137" s="152">
        <v>52</v>
      </c>
      <c r="D137" s="490">
        <f>'ONS Post Acute'!S57</f>
        <v>1.3041210786370622E-2</v>
      </c>
      <c r="E137" s="490" t="e">
        <f t="shared" ca="1" si="28"/>
        <v>#NAME?</v>
      </c>
      <c r="F137" s="462" t="e">
        <f t="shared" ca="1" si="27"/>
        <v>#NAME?</v>
      </c>
      <c r="G137" s="491" t="e">
        <f t="shared" ca="1" si="21"/>
        <v>#NAME?</v>
      </c>
      <c r="H137" s="492" t="e">
        <f t="shared" ca="1" si="22"/>
        <v>#NAME?</v>
      </c>
      <c r="I137" s="493">
        <f>'ONS Post Acute'!T57</f>
        <v>6.4843273387081794E-3</v>
      </c>
      <c r="J137" s="493">
        <f>'ONS Post Acute'!U57</f>
        <v>2.6272315564697737E-2</v>
      </c>
      <c r="K137" s="498">
        <f t="shared" si="29"/>
        <v>5.0479561800993774E-3</v>
      </c>
      <c r="L137" s="498">
        <f t="shared" si="30"/>
        <v>6.5742019530353408</v>
      </c>
      <c r="M137" s="498">
        <f t="shared" si="31"/>
        <v>497.53558207913773</v>
      </c>
      <c r="N137" s="498" t="e">
        <f ca="1">_xll.ErBeta(L137,M137)</f>
        <v>#NAME?</v>
      </c>
      <c r="R137" s="443"/>
      <c r="S137" s="443"/>
      <c r="T137" s="443"/>
      <c r="U137" s="443"/>
      <c r="V137" s="443"/>
      <c r="W137" s="443"/>
      <c r="X137" s="449"/>
      <c r="Y137" s="454"/>
      <c r="Z137" s="461"/>
      <c r="AA137" s="448"/>
      <c r="AB137" s="455"/>
      <c r="AC137" s="449"/>
      <c r="AD137" s="449"/>
      <c r="AE137" s="461"/>
      <c r="AF137" s="448"/>
      <c r="AG137" s="455"/>
      <c r="AH137" s="205"/>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8.75" x14ac:dyDescent="0.3">
      <c r="B138" s="439">
        <v>53</v>
      </c>
      <c r="D138" s="490">
        <f>'ONS Post Acute'!S58</f>
        <v>1.2269474182635047E-2</v>
      </c>
      <c r="E138" s="490" t="e">
        <f t="shared" ca="1" si="28"/>
        <v>#NAME?</v>
      </c>
      <c r="F138" s="462" t="e">
        <f t="shared" ca="1" si="27"/>
        <v>#NAME?</v>
      </c>
      <c r="G138" s="491" t="e">
        <f t="shared" ca="1" si="21"/>
        <v>#NAME?</v>
      </c>
      <c r="H138" s="492" t="e">
        <f t="shared" ca="1" si="22"/>
        <v>#NAME?</v>
      </c>
      <c r="I138" s="493">
        <f>'ONS Post Acute'!T58</f>
        <v>6.0278360762220633E-3</v>
      </c>
      <c r="J138" s="493">
        <f>'ONS Post Acute'!U58</f>
        <v>2.5016003114189507E-2</v>
      </c>
      <c r="K138" s="498">
        <f t="shared" si="29"/>
        <v>4.8439201627467968E-3</v>
      </c>
      <c r="L138" s="498">
        <f t="shared" si="30"/>
        <v>6.3249161020591478</v>
      </c>
      <c r="M138" s="498">
        <f t="shared" si="31"/>
        <v>509.17526001883647</v>
      </c>
      <c r="N138" s="498" t="e">
        <f ca="1">_xll.ErBeta(L138,M138)</f>
        <v>#NAME?</v>
      </c>
      <c r="R138" s="443"/>
      <c r="S138" s="443"/>
      <c r="T138" s="443"/>
      <c r="U138" s="443"/>
      <c r="V138" s="443"/>
      <c r="W138" s="443"/>
      <c r="X138" s="449"/>
      <c r="Y138" s="454"/>
      <c r="Z138" s="461"/>
      <c r="AA138" s="448"/>
      <c r="AB138" s="455"/>
      <c r="AC138" s="449"/>
      <c r="AD138" s="449"/>
      <c r="AE138" s="461"/>
      <c r="AF138" s="448"/>
      <c r="AG138" s="455"/>
      <c r="AH138" s="205"/>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8.75" x14ac:dyDescent="0.3">
      <c r="B139" s="439">
        <v>54</v>
      </c>
      <c r="D139" s="490">
        <f>'ONS Post Acute'!S59</f>
        <v>1.1543406450854813E-2</v>
      </c>
      <c r="E139" s="490" t="e">
        <f t="shared" ca="1" si="28"/>
        <v>#NAME?</v>
      </c>
      <c r="F139" s="462" t="e">
        <f t="shared" ca="1" si="27"/>
        <v>#NAME?</v>
      </c>
      <c r="G139" s="491" t="e">
        <f t="shared" ca="1" si="21"/>
        <v>#NAME?</v>
      </c>
      <c r="H139" s="492" t="e">
        <f t="shared" ca="1" si="22"/>
        <v>#NAME?</v>
      </c>
      <c r="I139" s="493">
        <f>'ONS Post Acute'!T59</f>
        <v>5.6034814197154477E-3</v>
      </c>
      <c r="J139" s="493">
        <f>'ONS Post Acute'!U59</f>
        <v>2.381976610581028E-2</v>
      </c>
      <c r="K139" s="498">
        <f t="shared" si="29"/>
        <v>4.6470113995139882E-3</v>
      </c>
      <c r="L139" s="498">
        <f t="shared" si="30"/>
        <v>6.0877300138420427</v>
      </c>
      <c r="M139" s="498">
        <f t="shared" si="31"/>
        <v>521.28952554413354</v>
      </c>
      <c r="N139" s="498" t="e">
        <f ca="1">_xll.ErBeta(L139,M139)</f>
        <v>#NAME?</v>
      </c>
      <c r="R139" s="443"/>
      <c r="S139" s="443"/>
      <c r="T139" s="443"/>
      <c r="U139" s="443"/>
      <c r="V139" s="443"/>
      <c r="W139" s="443"/>
      <c r="X139" s="449"/>
      <c r="Y139" s="454"/>
      <c r="Z139" s="461"/>
      <c r="AA139" s="448"/>
      <c r="AB139" s="455"/>
      <c r="AC139" s="449"/>
      <c r="AD139" s="449"/>
      <c r="AE139" s="461"/>
      <c r="AF139" s="448"/>
      <c r="AG139" s="455"/>
      <c r="AH139" s="205"/>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8.75" x14ac:dyDescent="0.3">
      <c r="B140" s="439">
        <v>55</v>
      </c>
      <c r="D140" s="490">
        <f>'ONS Post Acute'!S60</f>
        <v>1.0860305055144516E-2</v>
      </c>
      <c r="E140" s="490" t="e">
        <f t="shared" ca="1" si="28"/>
        <v>#NAME?</v>
      </c>
      <c r="F140" s="462" t="e">
        <f t="shared" ca="1" si="27"/>
        <v>#NAME?</v>
      </c>
      <c r="G140" s="491" t="e">
        <f t="shared" ca="1" si="21"/>
        <v>#NAME?</v>
      </c>
      <c r="H140" s="492" t="e">
        <f t="shared" ca="1" si="22"/>
        <v>#NAME?</v>
      </c>
      <c r="I140" s="493">
        <f>'ONS Post Acute'!T60</f>
        <v>5.2090009788015876E-3</v>
      </c>
      <c r="J140" s="493">
        <f>'ONS Post Acute'!U60</f>
        <v>2.2680731799784581E-2</v>
      </c>
      <c r="K140" s="498">
        <f t="shared" si="29"/>
        <v>4.4570741890262739E-3</v>
      </c>
      <c r="L140" s="498">
        <f t="shared" si="30"/>
        <v>5.861895641314133</v>
      </c>
      <c r="M140" s="498">
        <f t="shared" si="31"/>
        <v>533.89233884378064</v>
      </c>
      <c r="N140" s="498" t="e">
        <f ca="1">_xll.ErBeta(L140,M140)</f>
        <v>#NAME?</v>
      </c>
      <c r="R140" s="443"/>
      <c r="S140" s="443"/>
      <c r="T140" s="443"/>
      <c r="U140" s="443"/>
      <c r="V140" s="443"/>
      <c r="W140" s="443"/>
      <c r="X140" s="449"/>
      <c r="Y140" s="454"/>
      <c r="Z140" s="461"/>
      <c r="AA140" s="448"/>
      <c r="AB140" s="455"/>
      <c r="AC140" s="449"/>
      <c r="AD140" s="449"/>
      <c r="AE140" s="461"/>
      <c r="AF140" s="448"/>
      <c r="AG140" s="455"/>
      <c r="AH140" s="205"/>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8.75" x14ac:dyDescent="0.3">
      <c r="B141" s="439">
        <v>56</v>
      </c>
      <c r="D141" s="490">
        <f>'ONS Post Acute'!S61</f>
        <v>1.0217627386936842E-2</v>
      </c>
      <c r="E141" s="490" t="e">
        <f t="shared" ca="1" si="28"/>
        <v>#NAME?</v>
      </c>
      <c r="F141" s="462" t="e">
        <f t="shared" ca="1" si="27"/>
        <v>#NAME?</v>
      </c>
      <c r="G141" s="491" t="e">
        <f t="shared" ca="1" si="21"/>
        <v>#NAME?</v>
      </c>
      <c r="H141" s="492" t="e">
        <f t="shared" ca="1" si="22"/>
        <v>#NAME?</v>
      </c>
      <c r="I141" s="493">
        <f>'ONS Post Acute'!T61</f>
        <v>4.8422916334991207E-3</v>
      </c>
      <c r="J141" s="493">
        <f>'ONS Post Acute'!U61</f>
        <v>2.1596164827507688E-2</v>
      </c>
      <c r="K141" s="498">
        <f t="shared" si="29"/>
        <v>4.273947243369533E-3</v>
      </c>
      <c r="L141" s="498">
        <f t="shared" si="30"/>
        <v>5.6467217264014824</v>
      </c>
      <c r="M141" s="498">
        <f t="shared" si="31"/>
        <v>546.99837997507302</v>
      </c>
      <c r="N141" s="498" t="e">
        <f ca="1">_xll.ErBeta(L141,M141)</f>
        <v>#NAME?</v>
      </c>
      <c r="R141" s="443"/>
      <c r="S141" s="443"/>
      <c r="T141" s="443"/>
      <c r="U141" s="443"/>
      <c r="V141" s="443"/>
      <c r="W141" s="443"/>
      <c r="X141" s="449"/>
      <c r="Y141" s="454"/>
      <c r="Z141" s="461"/>
      <c r="AA141" s="448"/>
      <c r="AB141" s="455"/>
      <c r="AC141" s="449"/>
      <c r="AD141" s="449"/>
      <c r="AE141" s="461"/>
      <c r="AF141" s="448"/>
      <c r="AG141" s="455"/>
      <c r="AH141" s="205"/>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8.75" x14ac:dyDescent="0.3">
      <c r="B142" s="439">
        <v>57</v>
      </c>
      <c r="D142" s="490">
        <f>'ONS Post Acute'!S62</f>
        <v>9.6129813010020042E-3</v>
      </c>
      <c r="E142" s="490" t="e">
        <f t="shared" ca="1" si="28"/>
        <v>#NAME?</v>
      </c>
      <c r="F142" s="462" t="e">
        <f t="shared" ca="1" si="27"/>
        <v>#NAME?</v>
      </c>
      <c r="G142" s="491" t="e">
        <f t="shared" ca="1" si="21"/>
        <v>#NAME?</v>
      </c>
      <c r="H142" s="492" t="e">
        <f t="shared" ca="1" si="22"/>
        <v>#NAME?</v>
      </c>
      <c r="I142" s="493">
        <f>'ONS Post Acute'!T62</f>
        <v>4.5013983217277367E-3</v>
      </c>
      <c r="J142" s="493">
        <f>'ONS Post Acute'!U62</f>
        <v>2.0563460622611388E-2</v>
      </c>
      <c r="K142" s="498">
        <f t="shared" si="29"/>
        <v>4.0974648726744018E-3</v>
      </c>
      <c r="L142" s="498">
        <f t="shared" si="30"/>
        <v>5.4415686926281506</v>
      </c>
      <c r="M142" s="498">
        <f t="shared" si="31"/>
        <v>560.62306019216453</v>
      </c>
      <c r="N142" s="498" t="e">
        <f ca="1">_xll.ErBeta(L142,M142)</f>
        <v>#NAME?</v>
      </c>
      <c r="R142" s="443"/>
      <c r="S142" s="443"/>
      <c r="T142" s="443"/>
      <c r="U142" s="443"/>
      <c r="V142" s="443"/>
      <c r="W142" s="443"/>
      <c r="X142" s="449"/>
      <c r="Y142" s="454"/>
      <c r="Z142" s="461"/>
      <c r="AA142" s="448"/>
      <c r="AB142" s="455"/>
      <c r="AC142" s="449"/>
      <c r="AD142" s="449"/>
      <c r="AE142" s="461"/>
      <c r="AF142" s="448"/>
      <c r="AG142" s="455"/>
      <c r="AH142" s="205"/>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8.75" x14ac:dyDescent="0.3">
      <c r="B143" s="439">
        <v>58</v>
      </c>
      <c r="D143" s="490">
        <f>'ONS Post Acute'!S63</f>
        <v>9.0441162115149059E-3</v>
      </c>
      <c r="E143" s="490" t="e">
        <f t="shared" ca="1" si="28"/>
        <v>#NAME?</v>
      </c>
      <c r="F143" s="462" t="e">
        <f t="shared" ref="F143:F173" ca="1" si="32">E143*($D$20-Diab_Inc-Park_Inc-Dem_Inc-Anx_Inc-Isc_Inc-PICS)</f>
        <v>#NAME?</v>
      </c>
      <c r="G143" s="491" t="e">
        <f t="shared" ca="1" si="21"/>
        <v>#NAME?</v>
      </c>
      <c r="H143" s="492" t="e">
        <f t="shared" ca="1" si="22"/>
        <v>#NAME?</v>
      </c>
      <c r="I143" s="493">
        <f>'ONS Post Acute'!T63</f>
        <v>4.1845036161548121E-3</v>
      </c>
      <c r="J143" s="493">
        <f>'ONS Post Acute'!U63</f>
        <v>1.9580139166148834E-2</v>
      </c>
      <c r="K143" s="498">
        <f t="shared" si="29"/>
        <v>3.9274580484678625E-3</v>
      </c>
      <c r="L143" s="498">
        <f t="shared" si="30"/>
        <v>5.2458440678303004</v>
      </c>
      <c r="M143" s="498">
        <f t="shared" si="31"/>
        <v>574.78253517295479</v>
      </c>
      <c r="N143" s="498" t="e">
        <f ca="1">_xll.ErBeta(L143,M143)</f>
        <v>#NAME?</v>
      </c>
      <c r="R143" s="443"/>
      <c r="S143" s="443"/>
      <c r="T143" s="443"/>
      <c r="U143" s="443"/>
      <c r="V143" s="443"/>
      <c r="W143" s="443"/>
      <c r="X143" s="449"/>
      <c r="Y143" s="454"/>
      <c r="Z143" s="461"/>
      <c r="AA143" s="448"/>
      <c r="AB143" s="455"/>
      <c r="AC143" s="449"/>
      <c r="AD143" s="449"/>
      <c r="AE143" s="461"/>
      <c r="AF143" s="448"/>
      <c r="AG143" s="455"/>
      <c r="AH143" s="205"/>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8.75" x14ac:dyDescent="0.3">
      <c r="B144" s="439">
        <v>59</v>
      </c>
      <c r="D144" s="490">
        <f>'ONS Post Acute'!S64</f>
        <v>8.5089147150281853E-3</v>
      </c>
      <c r="E144" s="490" t="e">
        <f t="shared" ca="1" si="28"/>
        <v>#NAME?</v>
      </c>
      <c r="F144" s="462" t="e">
        <f t="shared" ca="1" si="32"/>
        <v>#NAME?</v>
      </c>
      <c r="G144" s="491" t="e">
        <f t="shared" ca="1" si="21"/>
        <v>#NAME?</v>
      </c>
      <c r="H144" s="492" t="e">
        <f t="shared" ca="1" si="22"/>
        <v>#NAME?</v>
      </c>
      <c r="I144" s="493">
        <f>'ONS Post Acute'!T64</f>
        <v>3.8899180348234467E-3</v>
      </c>
      <c r="J144" s="493">
        <f>'ONS Post Acute'!U64</f>
        <v>1.8643839030877539E-2</v>
      </c>
      <c r="K144" s="498">
        <f t="shared" si="29"/>
        <v>3.7637553561362478E-3</v>
      </c>
      <c r="L144" s="498">
        <f t="shared" si="30"/>
        <v>5.0589983747121723</v>
      </c>
      <c r="M144" s="498">
        <f t="shared" si="31"/>
        <v>589.49372005565635</v>
      </c>
      <c r="N144" s="498" t="e">
        <f ca="1">_xll.ErBeta(L144,M144)</f>
        <v>#NAME?</v>
      </c>
      <c r="R144" s="443"/>
      <c r="S144" s="443"/>
      <c r="T144" s="443"/>
      <c r="U144" s="443"/>
      <c r="V144" s="443"/>
      <c r="W144" s="443"/>
      <c r="X144" s="449"/>
      <c r="Y144" s="454"/>
      <c r="Z144" s="461"/>
      <c r="AA144" s="448"/>
      <c r="AB144" s="455"/>
      <c r="AC144" s="449"/>
      <c r="AD144" s="449"/>
      <c r="AE144" s="461"/>
      <c r="AF144" s="448"/>
      <c r="AG144" s="455"/>
      <c r="AH144" s="205"/>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8.75" x14ac:dyDescent="0.3">
      <c r="B145" s="439">
        <v>60</v>
      </c>
      <c r="D145" s="490">
        <f>'ONS Post Acute'!S65</f>
        <v>8.0053847091705772E-3</v>
      </c>
      <c r="E145" s="490" t="e">
        <f t="shared" ca="1" si="28"/>
        <v>#NAME?</v>
      </c>
      <c r="F145" s="462" t="e">
        <f t="shared" ca="1" si="32"/>
        <v>#NAME?</v>
      </c>
      <c r="G145" s="491" t="e">
        <f t="shared" ca="1" si="21"/>
        <v>#NAME?</v>
      </c>
      <c r="H145" s="492" t="e">
        <f t="shared" ca="1" si="22"/>
        <v>#NAME?</v>
      </c>
      <c r="I145" s="493">
        <f>'ONS Post Acute'!T65</f>
        <v>3.6160710339041753E-3</v>
      </c>
      <c r="J145" s="493">
        <f>'ONS Post Acute'!U65</f>
        <v>1.7752311710338052E-2</v>
      </c>
      <c r="K145" s="498">
        <f t="shared" si="29"/>
        <v>3.6061838460290504E-3</v>
      </c>
      <c r="L145" s="498">
        <f t="shared" si="30"/>
        <v>4.8805214351227608</v>
      </c>
      <c r="M145" s="498">
        <f t="shared" si="31"/>
        <v>604.77430621255712</v>
      </c>
      <c r="N145" s="498" t="e">
        <f ca="1">_xll.ErBeta(L145,M145)</f>
        <v>#NAME?</v>
      </c>
      <c r="R145" s="443"/>
      <c r="S145" s="443"/>
      <c r="T145" s="443"/>
      <c r="U145" s="443"/>
      <c r="V145" s="443"/>
      <c r="W145" s="443"/>
      <c r="X145" s="449"/>
      <c r="Y145" s="454"/>
      <c r="Z145" s="461"/>
      <c r="AA145" s="448"/>
      <c r="AB145" s="455"/>
      <c r="AC145" s="449"/>
      <c r="AD145" s="449"/>
      <c r="AE145" s="461"/>
      <c r="AF145" s="448"/>
      <c r="AG145" s="455"/>
      <c r="AH145" s="205"/>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8.75" x14ac:dyDescent="0.3">
      <c r="B146" s="439">
        <v>61</v>
      </c>
      <c r="D146" s="490">
        <f>'ONS Post Acute'!S66</f>
        <v>7.5316519777351926E-3</v>
      </c>
      <c r="E146" s="490" t="e">
        <f t="shared" ca="1" si="28"/>
        <v>#NAME?</v>
      </c>
      <c r="F146" s="462" t="e">
        <f t="shared" ca="1" si="32"/>
        <v>#NAME?</v>
      </c>
      <c r="G146" s="491" t="e">
        <f t="shared" ca="1" si="21"/>
        <v>#NAME?</v>
      </c>
      <c r="H146" s="492" t="e">
        <f t="shared" ca="1" si="22"/>
        <v>#NAME?</v>
      </c>
      <c r="I146" s="493">
        <f>'ONS Post Acute'!T66</f>
        <v>3.3615026345495489E-3</v>
      </c>
      <c r="J146" s="493">
        <f>'ONS Post Acute'!U66</f>
        <v>1.6903416219109679E-2</v>
      </c>
      <c r="K146" s="498">
        <f t="shared" si="29"/>
        <v>3.4545697919796253E-3</v>
      </c>
      <c r="L146" s="498">
        <f t="shared" si="30"/>
        <v>4.7099390409086226</v>
      </c>
      <c r="M146" s="498">
        <f t="shared" si="31"/>
        <v>620.64277970286503</v>
      </c>
      <c r="N146" s="498" t="e">
        <f ca="1">_xll.ErBeta(L146,M146)</f>
        <v>#NAME?</v>
      </c>
      <c r="R146" s="443"/>
      <c r="S146" s="443"/>
      <c r="T146" s="443"/>
      <c r="U146" s="443"/>
      <c r="V146" s="443"/>
      <c r="W146" s="443"/>
      <c r="X146" s="449"/>
      <c r="Y146" s="454"/>
      <c r="Z146" s="461"/>
      <c r="AA146" s="448"/>
      <c r="AB146" s="455"/>
      <c r="AC146" s="449"/>
      <c r="AD146" s="449"/>
      <c r="AE146" s="461"/>
      <c r="AF146" s="448"/>
      <c r="AG146" s="455"/>
      <c r="AH146" s="205"/>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8.75" x14ac:dyDescent="0.3">
      <c r="B147" s="439">
        <v>62</v>
      </c>
      <c r="D147" s="490">
        <f>'ONS Post Acute'!S67</f>
        <v>7.0859532145582157E-3</v>
      </c>
      <c r="E147" s="490" t="e">
        <f t="shared" ca="1" si="28"/>
        <v>#NAME?</v>
      </c>
      <c r="F147" s="462" t="e">
        <f t="shared" ca="1" si="32"/>
        <v>#NAME?</v>
      </c>
      <c r="G147" s="491" t="e">
        <f t="shared" ca="1" si="21"/>
        <v>#NAME?</v>
      </c>
      <c r="H147" s="492" t="e">
        <f t="shared" ca="1" si="22"/>
        <v>#NAME?</v>
      </c>
      <c r="I147" s="493">
        <f>'ONS Post Acute'!T67</f>
        <v>3.1248556392111486E-3</v>
      </c>
      <c r="J147" s="493">
        <f>'ONS Post Acute'!U67</f>
        <v>1.6095113951275882E-2</v>
      </c>
      <c r="K147" s="498">
        <f t="shared" si="29"/>
        <v>3.3087393653226361E-3</v>
      </c>
      <c r="L147" s="498">
        <f t="shared" si="30"/>
        <v>4.5468099501851196</v>
      </c>
      <c r="M147" s="498">
        <f t="shared" si="31"/>
        <v>637.11844135906972</v>
      </c>
      <c r="N147" s="498" t="e">
        <f ca="1">_xll.ErBeta(L147,M147)</f>
        <v>#NAME?</v>
      </c>
      <c r="R147" s="443"/>
      <c r="S147" s="443"/>
      <c r="T147" s="443"/>
      <c r="U147" s="443"/>
      <c r="V147" s="443"/>
      <c r="W147" s="443"/>
      <c r="X147" s="449"/>
      <c r="Y147" s="454"/>
      <c r="Z147" s="461"/>
      <c r="AA147" s="448"/>
      <c r="AB147" s="455"/>
      <c r="AC147" s="449"/>
      <c r="AD147" s="449"/>
      <c r="AE147" s="461"/>
      <c r="AF147" s="448"/>
      <c r="AG147" s="455"/>
      <c r="AH147" s="205"/>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8.75" x14ac:dyDescent="0.3">
      <c r="B148" s="439">
        <v>63</v>
      </c>
      <c r="D148" s="490">
        <f>'ONS Post Acute'!S68</f>
        <v>6.6666294602218904E-3</v>
      </c>
      <c r="E148" s="490" t="e">
        <f t="shared" ca="1" si="28"/>
        <v>#NAME?</v>
      </c>
      <c r="F148" s="462" t="e">
        <f t="shared" ca="1" si="32"/>
        <v>#NAME?</v>
      </c>
      <c r="G148" s="491" t="e">
        <f t="shared" ca="1" si="21"/>
        <v>#NAME?</v>
      </c>
      <c r="H148" s="492" t="e">
        <f t="shared" ca="1" si="22"/>
        <v>#NAME?</v>
      </c>
      <c r="I148" s="493">
        <f>'ONS Post Acute'!T68</f>
        <v>2.9048683959214646E-3</v>
      </c>
      <c r="J148" s="493">
        <f>'ONS Post Acute'!U68</f>
        <v>1.5325463784752037E-2</v>
      </c>
      <c r="K148" s="498">
        <f t="shared" si="29"/>
        <v>3.1685192318445334E-3</v>
      </c>
      <c r="L148" s="498">
        <f t="shared" si="30"/>
        <v>4.3907231730194107</v>
      </c>
      <c r="M148" s="498">
        <f t="shared" si="31"/>
        <v>654.22142847238956</v>
      </c>
      <c r="N148" s="498" t="e">
        <f ca="1">_xll.ErBeta(L148,M148)</f>
        <v>#NAME?</v>
      </c>
      <c r="R148" s="443"/>
      <c r="S148" s="443"/>
      <c r="T148" s="443"/>
      <c r="U148" s="443"/>
      <c r="V148" s="443"/>
      <c r="W148" s="443"/>
      <c r="X148" s="449"/>
      <c r="Y148" s="454"/>
      <c r="Z148" s="461"/>
      <c r="AA148" s="448"/>
      <c r="AB148" s="455"/>
      <c r="AC148" s="449"/>
      <c r="AD148" s="449"/>
      <c r="AE148" s="461"/>
      <c r="AF148" s="448"/>
      <c r="AG148" s="455"/>
      <c r="AH148" s="205"/>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8.75" x14ac:dyDescent="0.3">
      <c r="B149" s="439">
        <v>64</v>
      </c>
      <c r="D149" s="490">
        <f>'ONS Post Acute'!S69</f>
        <v>6.2721199271521515E-3</v>
      </c>
      <c r="E149" s="490" t="e">
        <f t="shared" ref="E149:E180" ca="1" si="33">N149-N150</f>
        <v>#NAME?</v>
      </c>
      <c r="F149" s="462" t="e">
        <f t="shared" ca="1" si="32"/>
        <v>#NAME?</v>
      </c>
      <c r="G149" s="491" t="e">
        <f t="shared" ca="1" si="21"/>
        <v>#NAME?</v>
      </c>
      <c r="H149" s="492" t="e">
        <f t="shared" ca="1" si="22"/>
        <v>#NAME?</v>
      </c>
      <c r="I149" s="493">
        <f>'ONS Post Acute'!T69</f>
        <v>2.7003680719642855E-3</v>
      </c>
      <c r="J149" s="493">
        <f>'ONS Post Acute'!U69</f>
        <v>1.459261741971872E-2</v>
      </c>
      <c r="K149" s="498">
        <f t="shared" ref="K149:K180" si="34">(J149-I149)/(2*1.96)</f>
        <v>3.0337370785087844E-3</v>
      </c>
      <c r="L149" s="498">
        <f t="shared" ref="L149:L180" si="35">(D149*(D149-D149^2-K149^2))/K149^2</f>
        <v>4.2412955149594076</v>
      </c>
      <c r="M149" s="498">
        <f t="shared" ref="M149:M180" si="36">L149*(1-D149)/D149</f>
        <v>671.97273805266127</v>
      </c>
      <c r="N149" s="498" t="e">
        <f ca="1">_xll.ErBeta(L149,M149)</f>
        <v>#NAME?</v>
      </c>
      <c r="R149" s="443"/>
      <c r="S149" s="443"/>
      <c r="T149" s="443"/>
      <c r="U149" s="443"/>
      <c r="V149" s="443"/>
      <c r="W149" s="443"/>
      <c r="X149" s="449"/>
      <c r="Y149" s="454"/>
      <c r="Z149" s="461"/>
      <c r="AA149" s="448"/>
      <c r="AB149" s="455"/>
      <c r="AC149" s="449"/>
      <c r="AD149" s="449"/>
      <c r="AE149" s="461"/>
      <c r="AF149" s="448"/>
      <c r="AG149" s="455"/>
      <c r="AH149" s="205"/>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8.75" x14ac:dyDescent="0.3">
      <c r="B150" s="439">
        <v>65</v>
      </c>
      <c r="D150" s="490">
        <f>'ONS Post Acute'!S70</f>
        <v>5.9009561901269573E-3</v>
      </c>
      <c r="E150" s="490" t="e">
        <f t="shared" ca="1" si="33"/>
        <v>#NAME?</v>
      </c>
      <c r="F150" s="462" t="e">
        <f t="shared" ca="1" si="32"/>
        <v>#NAME?</v>
      </c>
      <c r="G150" s="491" t="e">
        <f t="shared" ref="G150:G188" ca="1" si="37">((F150*B151)/52*$J$32)</f>
        <v>#NAME?</v>
      </c>
      <c r="H150" s="492" t="e">
        <f t="shared" ref="H150:H189" ca="1" si="38">(G150/$D$21)*100000</f>
        <v>#NAME?</v>
      </c>
      <c r="I150" s="493">
        <f>'ONS Post Acute'!T70</f>
        <v>2.5102644010731481E-3</v>
      </c>
      <c r="J150" s="493">
        <f>'ONS Post Acute'!U70</f>
        <v>1.3894814939965854E-2</v>
      </c>
      <c r="K150" s="498">
        <f t="shared" si="34"/>
        <v>2.904222076248139E-3</v>
      </c>
      <c r="L150" s="498">
        <f t="shared" si="35"/>
        <v>4.0981693506814807</v>
      </c>
      <c r="M150" s="498">
        <f t="shared" si="36"/>
        <v>690.39425164682291</v>
      </c>
      <c r="N150" s="498" t="e">
        <f ca="1">_xll.ErBeta(L150,M150)</f>
        <v>#NAME?</v>
      </c>
      <c r="R150" s="443"/>
      <c r="S150" s="443"/>
      <c r="T150" s="443"/>
      <c r="U150" s="443"/>
      <c r="V150" s="443"/>
      <c r="W150" s="443"/>
      <c r="X150" s="449"/>
      <c r="Y150" s="454"/>
      <c r="Z150" s="461"/>
      <c r="AA150" s="448"/>
      <c r="AB150" s="455"/>
      <c r="AC150" s="449"/>
      <c r="AD150" s="449"/>
      <c r="AE150" s="461"/>
      <c r="AF150" s="448"/>
      <c r="AG150" s="455"/>
      <c r="AH150" s="205"/>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8.75" x14ac:dyDescent="0.3">
      <c r="B151" s="439">
        <v>66</v>
      </c>
      <c r="D151" s="490">
        <f>'ONS Post Acute'!S71</f>
        <v>5.551756720571544E-3</v>
      </c>
      <c r="E151" s="490" t="e">
        <f t="shared" ca="1" si="33"/>
        <v>#NAME?</v>
      </c>
      <c r="F151" s="462" t="e">
        <f t="shared" ca="1" si="32"/>
        <v>#NAME?</v>
      </c>
      <c r="G151" s="491" t="e">
        <f t="shared" ca="1" si="37"/>
        <v>#NAME?</v>
      </c>
      <c r="H151" s="492" t="e">
        <f t="shared" ca="1" si="38"/>
        <v>#NAME?</v>
      </c>
      <c r="I151" s="493">
        <f>'ONS Post Acute'!T71</f>
        <v>2.3335438708217988E-3</v>
      </c>
      <c r="J151" s="493">
        <f>'ONS Post Acute'!U71</f>
        <v>1.3230380586488349E-2</v>
      </c>
      <c r="K151" s="498">
        <f t="shared" si="34"/>
        <v>2.7798052846088137E-3</v>
      </c>
      <c r="L151" s="498">
        <f t="shared" si="35"/>
        <v>3.9610106033541403</v>
      </c>
      <c r="M151" s="498">
        <f t="shared" si="36"/>
        <v>709.50876170798756</v>
      </c>
      <c r="N151" s="498" t="e">
        <f ca="1">_xll.ErBeta(L151,M151)</f>
        <v>#NAME?</v>
      </c>
      <c r="R151" s="443"/>
      <c r="S151" s="443"/>
      <c r="T151" s="443"/>
      <c r="U151" s="443"/>
      <c r="V151" s="443"/>
      <c r="W151" s="443"/>
      <c r="X151" s="449"/>
      <c r="Y151" s="454"/>
      <c r="Z151" s="461"/>
      <c r="AA151" s="448"/>
      <c r="AB151" s="455"/>
      <c r="AC151" s="449"/>
      <c r="AD151" s="449"/>
      <c r="AE151" s="461"/>
      <c r="AF151" s="448"/>
      <c r="AG151" s="455"/>
      <c r="AH151" s="205"/>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8.75" x14ac:dyDescent="0.3">
      <c r="B152" s="439">
        <v>67</v>
      </c>
      <c r="D152" s="490">
        <f>'ONS Post Acute'!S72</f>
        <v>5.2232217442963547E-3</v>
      </c>
      <c r="E152" s="490" t="e">
        <f t="shared" ca="1" si="33"/>
        <v>#NAME?</v>
      </c>
      <c r="F152" s="462" t="e">
        <f t="shared" ca="1" si="32"/>
        <v>#NAME?</v>
      </c>
      <c r="G152" s="491" t="e">
        <f t="shared" ca="1" si="37"/>
        <v>#NAME?</v>
      </c>
      <c r="H152" s="492" t="e">
        <f t="shared" ca="1" si="38"/>
        <v>#NAME?</v>
      </c>
      <c r="I152" s="493">
        <f>'ONS Post Acute'!T72</f>
        <v>2.1692643192175449E-3</v>
      </c>
      <c r="J152" s="493">
        <f>'ONS Post Acute'!U72</f>
        <v>1.2597718733183645E-2</v>
      </c>
      <c r="K152" s="498">
        <f t="shared" si="34"/>
        <v>2.6603200035627806E-3</v>
      </c>
      <c r="L152" s="498">
        <f t="shared" si="35"/>
        <v>3.8295069082005959</v>
      </c>
      <c r="M152" s="498">
        <f t="shared" si="36"/>
        <v>729.33999951421674</v>
      </c>
      <c r="N152" s="498" t="e">
        <f ca="1">_xll.ErBeta(L152,M152)</f>
        <v>#NAME?</v>
      </c>
      <c r="R152" s="443"/>
      <c r="S152" s="443"/>
      <c r="T152" s="443"/>
      <c r="U152" s="443"/>
      <c r="V152" s="443"/>
      <c r="W152" s="443"/>
      <c r="X152" s="449"/>
      <c r="Y152" s="454"/>
      <c r="Z152" s="461"/>
      <c r="AA152" s="448"/>
      <c r="AB152" s="455"/>
      <c r="AC152" s="449"/>
      <c r="AD152" s="449"/>
      <c r="AE152" s="461"/>
      <c r="AF152" s="448"/>
      <c r="AG152" s="455"/>
      <c r="AH152" s="205"/>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8.75" x14ac:dyDescent="0.3">
      <c r="B153" s="439">
        <v>68</v>
      </c>
      <c r="D153" s="490">
        <f>'ONS Post Acute'!S73</f>
        <v>4.9141284035373982E-3</v>
      </c>
      <c r="E153" s="490" t="e">
        <f t="shared" ca="1" si="33"/>
        <v>#NAME?</v>
      </c>
      <c r="F153" s="462" t="e">
        <f t="shared" ca="1" si="32"/>
        <v>#NAME?</v>
      </c>
      <c r="G153" s="491" t="e">
        <f t="shared" ca="1" si="37"/>
        <v>#NAME?</v>
      </c>
      <c r="H153" s="492" t="e">
        <f t="shared" ca="1" si="38"/>
        <v>#NAME?</v>
      </c>
      <c r="I153" s="493">
        <f>'ONS Post Acute'!T73</f>
        <v>2.0165499116899669E-3</v>
      </c>
      <c r="J153" s="493">
        <f>'ONS Post Acute'!U73</f>
        <v>1.1995310054986814E-2</v>
      </c>
      <c r="K153" s="498">
        <f t="shared" si="34"/>
        <v>2.5456020773716444E-3</v>
      </c>
      <c r="L153" s="498">
        <f t="shared" si="35"/>
        <v>3.7033659412529598</v>
      </c>
      <c r="M153" s="498">
        <f t="shared" si="36"/>
        <v>749.91266464254693</v>
      </c>
      <c r="N153" s="498" t="e">
        <f ca="1">_xll.ErBeta(L153,M153)</f>
        <v>#NAME?</v>
      </c>
      <c r="R153" s="443"/>
      <c r="S153" s="443"/>
      <c r="T153" s="443"/>
      <c r="U153" s="443"/>
      <c r="V153" s="443"/>
      <c r="W153" s="443"/>
      <c r="X153" s="449"/>
      <c r="Y153" s="454"/>
      <c r="Z153" s="461"/>
      <c r="AA153" s="448"/>
      <c r="AB153" s="455"/>
      <c r="AC153" s="449"/>
      <c r="AD153" s="449"/>
      <c r="AE153" s="461"/>
      <c r="AF153" s="448"/>
      <c r="AG153" s="455"/>
      <c r="AH153" s="205"/>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8.75" x14ac:dyDescent="0.3">
      <c r="B154" s="439">
        <v>69</v>
      </c>
      <c r="D154" s="490">
        <f>'ONS Post Acute'!S74</f>
        <v>4.6233262052913652E-3</v>
      </c>
      <c r="E154" s="490" t="e">
        <f t="shared" ca="1" si="33"/>
        <v>#NAME?</v>
      </c>
      <c r="F154" s="462" t="e">
        <f t="shared" ca="1" si="32"/>
        <v>#NAME?</v>
      </c>
      <c r="G154" s="491" t="e">
        <f t="shared" ca="1" si="37"/>
        <v>#NAME?</v>
      </c>
      <c r="H154" s="492" t="e">
        <f t="shared" ca="1" si="38"/>
        <v>#NAME?</v>
      </c>
      <c r="I154" s="493">
        <f>'ONS Post Acute'!T74</f>
        <v>1.8745864716954313E-3</v>
      </c>
      <c r="J154" s="493">
        <f>'ONS Post Acute'!U74</f>
        <v>1.1421707879241181E-2</v>
      </c>
      <c r="K154" s="498">
        <f t="shared" si="34"/>
        <v>2.4354901549861604E-3</v>
      </c>
      <c r="L154" s="498">
        <f t="shared" si="35"/>
        <v>3.5823138964781958</v>
      </c>
      <c r="M154" s="498">
        <f t="shared" si="36"/>
        <v>771.25245600971232</v>
      </c>
      <c r="N154" s="498" t="e">
        <f ca="1">_xll.ErBeta(L154,M154)</f>
        <v>#NAME?</v>
      </c>
      <c r="R154" s="443"/>
      <c r="S154" s="443"/>
      <c r="T154" s="443"/>
      <c r="U154" s="443"/>
      <c r="V154" s="443"/>
      <c r="W154" s="443"/>
      <c r="X154" s="449"/>
      <c r="Y154" s="454"/>
      <c r="Z154" s="461"/>
      <c r="AA154" s="448"/>
      <c r="AB154" s="455"/>
      <c r="AC154" s="449"/>
      <c r="AD154" s="449"/>
      <c r="AE154" s="461"/>
      <c r="AF154" s="448"/>
      <c r="AG154" s="455"/>
      <c r="AH154" s="205"/>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8.75" x14ac:dyDescent="0.3">
      <c r="B155" s="439">
        <v>70</v>
      </c>
      <c r="D155" s="490">
        <f>'ONS Post Acute'!S75</f>
        <v>4.3497327390035478E-3</v>
      </c>
      <c r="E155" s="490" t="e">
        <f t="shared" ca="1" si="33"/>
        <v>#NAME?</v>
      </c>
      <c r="F155" s="462" t="e">
        <f t="shared" ca="1" si="32"/>
        <v>#NAME?</v>
      </c>
      <c r="G155" s="491" t="e">
        <f t="shared" ca="1" si="37"/>
        <v>#NAME?</v>
      </c>
      <c r="H155" s="492" t="e">
        <f t="shared" ca="1" si="38"/>
        <v>#NAME?</v>
      </c>
      <c r="I155" s="493">
        <f>'ONS Post Acute'!T75</f>
        <v>1.7426171400431959E-3</v>
      </c>
      <c r="J155" s="493">
        <f>'ONS Post Acute'!U75</f>
        <v>1.0875534711542184E-2</v>
      </c>
      <c r="K155" s="498">
        <f t="shared" si="34"/>
        <v>2.3298259110966805E-3</v>
      </c>
      <c r="L155" s="498">
        <f t="shared" si="35"/>
        <v>3.4660940963663345</v>
      </c>
      <c r="M155" s="498">
        <f t="shared" si="36"/>
        <v>793.38610449649707</v>
      </c>
      <c r="N155" s="498" t="e">
        <f ca="1">_xll.ErBeta(L155,M155)</f>
        <v>#NAME?</v>
      </c>
      <c r="R155" s="443"/>
      <c r="S155" s="443"/>
      <c r="T155" s="443"/>
      <c r="U155" s="443"/>
      <c r="V155" s="443"/>
      <c r="W155" s="443"/>
      <c r="X155" s="449"/>
      <c r="Y155" s="454"/>
      <c r="Z155" s="461"/>
      <c r="AA155" s="448"/>
      <c r="AB155" s="455"/>
      <c r="AC155" s="449"/>
      <c r="AD155" s="449"/>
      <c r="AE155" s="461"/>
      <c r="AF155" s="448"/>
      <c r="AG155" s="455"/>
      <c r="AH155" s="205"/>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8.75" x14ac:dyDescent="0.3">
      <c r="B156" s="439">
        <v>71</v>
      </c>
      <c r="D156" s="490">
        <f>'ONS Post Acute'!S76</f>
        <v>4.092329647669095E-3</v>
      </c>
      <c r="E156" s="490" t="e">
        <f t="shared" ca="1" si="33"/>
        <v>#NAME?</v>
      </c>
      <c r="F156" s="462" t="e">
        <f t="shared" ca="1" si="32"/>
        <v>#NAME?</v>
      </c>
      <c r="G156" s="491" t="e">
        <f t="shared" ca="1" si="37"/>
        <v>#NAME?</v>
      </c>
      <c r="H156" s="492" t="e">
        <f t="shared" ca="1" si="38"/>
        <v>#NAME?</v>
      </c>
      <c r="I156" s="493">
        <f>'ONS Post Acute'!T76</f>
        <v>1.6199383398013275E-3</v>
      </c>
      <c r="J156" s="493">
        <f>'ONS Post Acute'!U76</f>
        <v>1.0355478927711539E-2</v>
      </c>
      <c r="K156" s="498">
        <f t="shared" si="34"/>
        <v>2.2284542316097478E-3</v>
      </c>
      <c r="L156" s="498">
        <f t="shared" si="35"/>
        <v>3.3544657227421824</v>
      </c>
      <c r="M156" s="498">
        <f t="shared" si="36"/>
        <v>816.34140717762773</v>
      </c>
      <c r="N156" s="498" t="e">
        <f ca="1">_xll.ErBeta(L156,M156)</f>
        <v>#NAME?</v>
      </c>
      <c r="R156" s="443"/>
      <c r="S156" s="443"/>
      <c r="T156" s="443"/>
      <c r="U156" s="443"/>
      <c r="V156" s="443"/>
      <c r="W156" s="443"/>
      <c r="X156" s="449"/>
      <c r="Y156" s="454"/>
      <c r="Z156" s="461"/>
      <c r="AA156" s="448"/>
      <c r="AB156" s="455"/>
      <c r="AC156" s="449"/>
      <c r="AD156" s="449"/>
      <c r="AE156" s="461"/>
      <c r="AF156" s="448"/>
      <c r="AG156" s="455"/>
      <c r="AH156" s="205"/>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8.75" x14ac:dyDescent="0.3">
      <c r="B157" s="439">
        <v>72</v>
      </c>
      <c r="D157" s="490">
        <f>'ONS Post Acute'!S77</f>
        <v>3.850158837351454E-3</v>
      </c>
      <c r="E157" s="490" t="e">
        <f t="shared" ca="1" si="33"/>
        <v>#NAME?</v>
      </c>
      <c r="F157" s="462" t="e">
        <f t="shared" ca="1" si="32"/>
        <v>#NAME?</v>
      </c>
      <c r="G157" s="491" t="e">
        <f t="shared" ca="1" si="37"/>
        <v>#NAME?</v>
      </c>
      <c r="H157" s="492" t="e">
        <f t="shared" ca="1" si="38"/>
        <v>#NAME?</v>
      </c>
      <c r="I157" s="493">
        <f>'ONS Post Acute'!T77</f>
        <v>1.5058960252699195E-3</v>
      </c>
      <c r="J157" s="493">
        <f>'ONS Post Acute'!U77</f>
        <v>9.8602916239574363E-3</v>
      </c>
      <c r="K157" s="498">
        <f t="shared" si="34"/>
        <v>2.1312233670121219E-3</v>
      </c>
      <c r="L157" s="498">
        <f t="shared" si="35"/>
        <v>3.2472026560269818</v>
      </c>
      <c r="M157" s="498">
        <f t="shared" si="36"/>
        <v>840.14726318392024</v>
      </c>
      <c r="N157" s="498" t="e">
        <f ca="1">_xll.ErBeta(L157,M157)</f>
        <v>#NAME?</v>
      </c>
      <c r="R157" s="443"/>
      <c r="S157" s="443"/>
      <c r="T157" s="443"/>
      <c r="U157" s="443"/>
      <c r="V157" s="443"/>
      <c r="W157" s="443"/>
      <c r="X157" s="449"/>
      <c r="Y157" s="454"/>
      <c r="Z157" s="461"/>
      <c r="AA157" s="448"/>
      <c r="AB157" s="455"/>
      <c r="AC157" s="449"/>
      <c r="AD157" s="449"/>
      <c r="AE157" s="461"/>
      <c r="AF157" s="448"/>
      <c r="AG157" s="455"/>
      <c r="AH157" s="205"/>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8.75" x14ac:dyDescent="0.3">
      <c r="B158" s="439">
        <v>73</v>
      </c>
      <c r="D158" s="490">
        <f>'ONS Post Acute'!S78</f>
        <v>3.6223189110092266E-3</v>
      </c>
      <c r="E158" s="490" t="e">
        <f t="shared" ca="1" si="33"/>
        <v>#NAME?</v>
      </c>
      <c r="F158" s="462" t="e">
        <f t="shared" ca="1" si="32"/>
        <v>#NAME?</v>
      </c>
      <c r="G158" s="491" t="e">
        <f t="shared" ca="1" si="37"/>
        <v>#NAME?</v>
      </c>
      <c r="H158" s="492" t="e">
        <f t="shared" ca="1" si="38"/>
        <v>#NAME?</v>
      </c>
      <c r="I158" s="493">
        <f>'ONS Post Acute'!T78</f>
        <v>1.3998821950234586E-3</v>
      </c>
      <c r="J158" s="493">
        <f>'ONS Post Acute'!U78</f>
        <v>9.3887836176564966E-3</v>
      </c>
      <c r="K158" s="498">
        <f t="shared" si="34"/>
        <v>2.0379850567941423E-3</v>
      </c>
      <c r="L158" s="498">
        <f t="shared" si="35"/>
        <v>3.1440924124623799</v>
      </c>
      <c r="M158" s="498">
        <f t="shared" si="36"/>
        <v>864.83371122780113</v>
      </c>
      <c r="N158" s="498" t="e">
        <f ca="1">_xll.ErBeta(L158,M158)</f>
        <v>#NAME?</v>
      </c>
      <c r="R158" s="443"/>
      <c r="S158" s="443"/>
      <c r="T158" s="443"/>
      <c r="U158" s="443"/>
      <c r="V158" s="443"/>
      <c r="W158" s="443"/>
      <c r="X158" s="449"/>
      <c r="Y158" s="454"/>
      <c r="Z158" s="461"/>
      <c r="AA158" s="448"/>
      <c r="AB158" s="455"/>
      <c r="AC158" s="449"/>
      <c r="AD158" s="449"/>
      <c r="AE158" s="461"/>
      <c r="AF158" s="448"/>
      <c r="AG158" s="455"/>
      <c r="AH158" s="205"/>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8.75" x14ac:dyDescent="0.3">
      <c r="B159" s="439">
        <v>74</v>
      </c>
      <c r="D159" s="490">
        <f>'ONS Post Acute'!S79</f>
        <v>3.4079618133576084E-3</v>
      </c>
      <c r="E159" s="490" t="e">
        <f t="shared" ca="1" si="33"/>
        <v>#NAME?</v>
      </c>
      <c r="F159" s="462" t="e">
        <f t="shared" ca="1" si="32"/>
        <v>#NAME?</v>
      </c>
      <c r="G159" s="491" t="e">
        <f t="shared" ca="1" si="37"/>
        <v>#NAME?</v>
      </c>
      <c r="H159" s="492" t="e">
        <f t="shared" ca="1" si="38"/>
        <v>#NAME?</v>
      </c>
      <c r="I159" s="493">
        <f>'ONS Post Acute'!T79</f>
        <v>1.3013316504321365E-3</v>
      </c>
      <c r="J159" s="493">
        <f>'ONS Post Acute'!U79</f>
        <v>8.9398225915549752E-3</v>
      </c>
      <c r="K159" s="498">
        <f t="shared" si="34"/>
        <v>1.948594627837459E-3</v>
      </c>
      <c r="L159" s="498">
        <f t="shared" si="35"/>
        <v>3.0449351699405138</v>
      </c>
      <c r="M159" s="498">
        <f t="shared" si="36"/>
        <v>890.43196882757468</v>
      </c>
      <c r="N159" s="498" t="e">
        <f ca="1">_xll.ErBeta(L159,M159)</f>
        <v>#NAME?</v>
      </c>
      <c r="R159" s="443"/>
      <c r="S159" s="443"/>
      <c r="T159" s="443"/>
      <c r="U159" s="443"/>
      <c r="V159" s="443"/>
      <c r="W159" s="443"/>
      <c r="X159" s="449"/>
      <c r="Y159" s="454"/>
      <c r="Z159" s="461"/>
      <c r="AA159" s="448"/>
      <c r="AB159" s="455"/>
      <c r="AC159" s="449"/>
      <c r="AD159" s="449"/>
      <c r="AE159" s="461"/>
      <c r="AF159" s="448"/>
      <c r="AG159" s="455"/>
      <c r="AH159" s="205"/>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8.75" x14ac:dyDescent="0.3">
      <c r="B160" s="439">
        <v>75</v>
      </c>
      <c r="D160" s="490">
        <f>'ONS Post Acute'!S80</f>
        <v>3.2062896742760302E-3</v>
      </c>
      <c r="E160" s="490" t="e">
        <f t="shared" ca="1" si="33"/>
        <v>#NAME?</v>
      </c>
      <c r="F160" s="462" t="e">
        <f t="shared" ca="1" si="32"/>
        <v>#NAME?</v>
      </c>
      <c r="G160" s="491" t="e">
        <f t="shared" ca="1" si="37"/>
        <v>#NAME?</v>
      </c>
      <c r="H160" s="492" t="e">
        <f t="shared" ca="1" si="38"/>
        <v>#NAME?</v>
      </c>
      <c r="I160" s="493">
        <f>'ONS Post Acute'!T80</f>
        <v>1.209718982380548E-3</v>
      </c>
      <c r="J160" s="493">
        <f>'ONS Post Acute'!U80</f>
        <v>8.5123303745310314E-3</v>
      </c>
      <c r="K160" s="498">
        <f t="shared" si="34"/>
        <v>1.8629110694261437E-3</v>
      </c>
      <c r="L160" s="498">
        <f t="shared" si="35"/>
        <v>2.9495428740807661</v>
      </c>
      <c r="M160" s="498">
        <f t="shared" si="36"/>
        <v>916.97447326983274</v>
      </c>
      <c r="N160" s="498" t="e">
        <f ca="1">_xll.ErBeta(L160,M160)</f>
        <v>#NAME?</v>
      </c>
      <c r="R160" s="443"/>
      <c r="S160" s="443"/>
      <c r="T160" s="443"/>
      <c r="U160" s="443"/>
      <c r="V160" s="443"/>
      <c r="W160" s="443"/>
      <c r="X160" s="449"/>
      <c r="Y160" s="454"/>
      <c r="Z160" s="461"/>
      <c r="AA160" s="448"/>
      <c r="AB160" s="455"/>
      <c r="AC160" s="449"/>
      <c r="AD160" s="449"/>
      <c r="AE160" s="461"/>
      <c r="AF160" s="448"/>
      <c r="AG160" s="455"/>
      <c r="AH160" s="205"/>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8.75" x14ac:dyDescent="0.3">
      <c r="B161" s="439">
        <v>76</v>
      </c>
      <c r="D161" s="490">
        <f>'ONS Post Acute'!S81</f>
        <v>3.0165518390127418E-3</v>
      </c>
      <c r="E161" s="490" t="e">
        <f t="shared" ca="1" si="33"/>
        <v>#NAME?</v>
      </c>
      <c r="F161" s="462" t="e">
        <f t="shared" ca="1" si="32"/>
        <v>#NAME?</v>
      </c>
      <c r="G161" s="491" t="e">
        <f t="shared" ca="1" si="37"/>
        <v>#NAME?</v>
      </c>
      <c r="H161" s="492" t="e">
        <f t="shared" ca="1" si="38"/>
        <v>#NAME?</v>
      </c>
      <c r="I161" s="493">
        <f>'ONS Post Acute'!T81</f>
        <v>1.1245557701189146E-3</v>
      </c>
      <c r="J161" s="493">
        <f>'ONS Post Acute'!U81</f>
        <v>8.1052803523878562E-3</v>
      </c>
      <c r="K161" s="498">
        <f t="shared" si="34"/>
        <v>1.7807970873135056E-3</v>
      </c>
      <c r="L161" s="498">
        <f t="shared" si="35"/>
        <v>2.8577384170737208</v>
      </c>
      <c r="M161" s="498">
        <f t="shared" si="36"/>
        <v>944.49492435334389</v>
      </c>
      <c r="N161" s="498" t="e">
        <f ca="1">_xll.ErBeta(L161,M161)</f>
        <v>#NAME?</v>
      </c>
      <c r="R161" s="443"/>
      <c r="S161" s="443"/>
      <c r="T161" s="443"/>
      <c r="U161" s="443"/>
      <c r="V161" s="443"/>
      <c r="W161" s="443"/>
      <c r="X161" s="449"/>
      <c r="Y161" s="454"/>
      <c r="Z161" s="461"/>
      <c r="AA161" s="448"/>
      <c r="AB161" s="455"/>
      <c r="AC161" s="449"/>
      <c r="AD161" s="449"/>
      <c r="AE161" s="461"/>
      <c r="AF161" s="448"/>
      <c r="AG161" s="455"/>
      <c r="AH161" s="205"/>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8.75" x14ac:dyDescent="0.3">
      <c r="B162" s="439">
        <v>77</v>
      </c>
      <c r="D162" s="490">
        <f>'ONS Post Acute'!S82</f>
        <v>2.8380420741322483E-3</v>
      </c>
      <c r="E162" s="490" t="e">
        <f t="shared" ca="1" si="33"/>
        <v>#NAME?</v>
      </c>
      <c r="F162" s="462" t="e">
        <f t="shared" ca="1" si="32"/>
        <v>#NAME?</v>
      </c>
      <c r="G162" s="491" t="e">
        <f t="shared" ca="1" si="37"/>
        <v>#NAME?</v>
      </c>
      <c r="H162" s="492" t="e">
        <f t="shared" ca="1" si="38"/>
        <v>#NAME?</v>
      </c>
      <c r="I162" s="493">
        <f>'ONS Post Acute'!T82</f>
        <v>1.0453879773128379E-3</v>
      </c>
      <c r="J162" s="493">
        <f>'ONS Post Acute'!U82</f>
        <v>7.7176950024597643E-3</v>
      </c>
      <c r="K162" s="498">
        <f t="shared" si="34"/>
        <v>1.7021191390680936E-3</v>
      </c>
      <c r="L162" s="498">
        <f t="shared" si="35"/>
        <v>2.769354882590275</v>
      </c>
      <c r="M162" s="498">
        <f t="shared" si="36"/>
        <v>973.02832896148209</v>
      </c>
      <c r="N162" s="498" t="e">
        <f ca="1">_xll.ErBeta(L162,M162)</f>
        <v>#NAME?</v>
      </c>
      <c r="R162" s="443"/>
      <c r="S162" s="443"/>
      <c r="T162" s="443"/>
      <c r="U162" s="443"/>
      <c r="V162" s="443"/>
      <c r="W162" s="443"/>
      <c r="X162" s="449"/>
      <c r="Y162" s="454"/>
      <c r="Z162" s="461"/>
      <c r="AA162" s="448"/>
      <c r="AB162" s="455"/>
      <c r="AC162" s="449"/>
      <c r="AD162" s="449"/>
      <c r="AE162" s="461"/>
      <c r="AF162" s="448"/>
      <c r="AG162" s="455"/>
      <c r="AH162" s="205"/>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8.75" x14ac:dyDescent="0.3">
      <c r="B163" s="439">
        <v>78</v>
      </c>
      <c r="D163" s="490">
        <f>'ONS Post Acute'!S83</f>
        <v>2.6700959388057284E-3</v>
      </c>
      <c r="E163" s="490" t="e">
        <f t="shared" ca="1" si="33"/>
        <v>#NAME?</v>
      </c>
      <c r="F163" s="462" t="e">
        <f t="shared" ca="1" si="32"/>
        <v>#NAME?</v>
      </c>
      <c r="G163" s="491" t="e">
        <f t="shared" ca="1" si="37"/>
        <v>#NAME?</v>
      </c>
      <c r="H163" s="492" t="e">
        <f t="shared" ca="1" si="38"/>
        <v>#NAME?</v>
      </c>
      <c r="I163" s="493">
        <f>'ONS Post Acute'!T83</f>
        <v>9.7179353140899828E-4</v>
      </c>
      <c r="J163" s="493">
        <f>'ONS Post Acute'!U83</f>
        <v>7.3486435461106439E-3</v>
      </c>
      <c r="K163" s="498">
        <f t="shared" si="34"/>
        <v>1.6267474527300117E-3</v>
      </c>
      <c r="L163" s="498">
        <f t="shared" si="35"/>
        <v>2.6842348507426084</v>
      </c>
      <c r="M163" s="498">
        <f t="shared" si="36"/>
        <v>1002.6110475139817</v>
      </c>
      <c r="N163" s="498" t="e">
        <f ca="1">_xll.ErBeta(L163,M163)</f>
        <v>#NAME?</v>
      </c>
      <c r="R163" s="443"/>
      <c r="S163" s="443"/>
      <c r="T163" s="443"/>
      <c r="U163" s="443"/>
      <c r="V163" s="443"/>
      <c r="W163" s="443"/>
      <c r="X163" s="449"/>
      <c r="Y163" s="454"/>
      <c r="Z163" s="461"/>
      <c r="AA163" s="448"/>
      <c r="AB163" s="455"/>
      <c r="AC163" s="449"/>
      <c r="AD163" s="449"/>
      <c r="AE163" s="461"/>
      <c r="AF163" s="448"/>
      <c r="AG163" s="455"/>
      <c r="AH163" s="205"/>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8.75" x14ac:dyDescent="0.3">
      <c r="B164" s="439">
        <v>79</v>
      </c>
      <c r="D164" s="490">
        <f>'ONS Post Acute'!S84</f>
        <v>2.5120883116599717E-3</v>
      </c>
      <c r="E164" s="490" t="e">
        <f t="shared" ca="1" si="33"/>
        <v>#NAME?</v>
      </c>
      <c r="F164" s="462" t="e">
        <f t="shared" ca="1" si="32"/>
        <v>#NAME?</v>
      </c>
      <c r="G164" s="491" t="e">
        <f t="shared" ca="1" si="37"/>
        <v>#NAME?</v>
      </c>
      <c r="H164" s="492" t="e">
        <f t="shared" ca="1" si="38"/>
        <v>#NAME?</v>
      </c>
      <c r="I164" s="493">
        <f>'ONS Post Acute'!T84</f>
        <v>9.0338007341150156E-4</v>
      </c>
      <c r="J164" s="493">
        <f>'ONS Post Acute'!U84</f>
        <v>6.9972397134872612E-3</v>
      </c>
      <c r="K164" s="498">
        <f t="shared" si="34"/>
        <v>1.5545560306315714E-3</v>
      </c>
      <c r="L164" s="498">
        <f t="shared" si="35"/>
        <v>2.6022297576942677</v>
      </c>
      <c r="M164" s="498">
        <f t="shared" si="36"/>
        <v>1033.2808423524305</v>
      </c>
      <c r="N164" s="498" t="e">
        <f ca="1">_xll.ErBeta(L164,M164)</f>
        <v>#NAME?</v>
      </c>
      <c r="R164" s="443"/>
      <c r="S164" s="443"/>
      <c r="T164" s="443"/>
      <c r="U164" s="443"/>
      <c r="V164" s="443"/>
      <c r="W164" s="443"/>
      <c r="X164" s="449"/>
      <c r="Y164" s="454"/>
      <c r="Z164" s="461"/>
      <c r="AA164" s="448"/>
      <c r="AB164" s="455"/>
      <c r="AC164" s="449"/>
      <c r="AD164" s="449"/>
      <c r="AE164" s="461"/>
      <c r="AF164" s="448"/>
      <c r="AG164" s="455"/>
      <c r="AH164" s="205"/>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8.75" x14ac:dyDescent="0.3">
      <c r="B165" s="439">
        <v>80</v>
      </c>
      <c r="D165" s="490">
        <f>'ONS Post Acute'!S85</f>
        <v>2.3634310639793809E-3</v>
      </c>
      <c r="E165" s="490" t="e">
        <f t="shared" ca="1" si="33"/>
        <v>#NAME?</v>
      </c>
      <c r="F165" s="462" t="e">
        <f t="shared" ca="1" si="32"/>
        <v>#NAME?</v>
      </c>
      <c r="G165" s="491" t="e">
        <f t="shared" ca="1" si="37"/>
        <v>#NAME?</v>
      </c>
      <c r="H165" s="492" t="e">
        <f t="shared" ca="1" si="38"/>
        <v>#NAME?</v>
      </c>
      <c r="I165" s="493">
        <f>'ONS Post Acute'!T85</f>
        <v>8.3978286607209302E-4</v>
      </c>
      <c r="J165" s="493">
        <f>'ONS Post Acute'!U85</f>
        <v>6.6626396151595419E-3</v>
      </c>
      <c r="K165" s="498">
        <f t="shared" si="34"/>
        <v>1.4854226400733287E-3</v>
      </c>
      <c r="L165" s="498">
        <f t="shared" si="35"/>
        <v>2.5231993050587453</v>
      </c>
      <c r="M165" s="498">
        <f t="shared" si="36"/>
        <v>1065.076928117468</v>
      </c>
      <c r="N165" s="498" t="e">
        <f ca="1">_xll.ErBeta(L165,M165)</f>
        <v>#NAME?</v>
      </c>
      <c r="R165" s="443"/>
      <c r="S165" s="443"/>
      <c r="T165" s="443"/>
      <c r="U165" s="443"/>
      <c r="V165" s="443"/>
      <c r="W165" s="443"/>
      <c r="X165" s="449"/>
      <c r="Y165" s="454"/>
      <c r="Z165" s="461"/>
      <c r="AA165" s="448"/>
      <c r="AB165" s="455"/>
      <c r="AC165" s="449"/>
      <c r="AD165" s="449"/>
      <c r="AE165" s="461"/>
      <c r="AF165" s="448"/>
      <c r="AG165" s="455"/>
      <c r="AH165" s="205"/>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8.75" x14ac:dyDescent="0.3">
      <c r="B166" s="439">
        <v>81</v>
      </c>
      <c r="D166" s="490">
        <f>'ONS Post Acute'!S86</f>
        <v>2.2235708706003434E-3</v>
      </c>
      <c r="E166" s="490" t="e">
        <f t="shared" ca="1" si="33"/>
        <v>#NAME?</v>
      </c>
      <c r="F166" s="462" t="e">
        <f t="shared" ca="1" si="32"/>
        <v>#NAME?</v>
      </c>
      <c r="G166" s="491" t="e">
        <f t="shared" ca="1" si="37"/>
        <v>#NAME?</v>
      </c>
      <c r="H166" s="492" t="e">
        <f t="shared" ca="1" si="38"/>
        <v>#NAME?</v>
      </c>
      <c r="I166" s="493">
        <f>'ONS Post Acute'!T86</f>
        <v>7.806628493420573E-4</v>
      </c>
      <c r="J166" s="493">
        <f>'ONS Post Acute'!U86</f>
        <v>6.3440397155366222E-3</v>
      </c>
      <c r="K166" s="498">
        <f t="shared" si="34"/>
        <v>1.4192287923965726E-3</v>
      </c>
      <c r="L166" s="498">
        <f t="shared" si="35"/>
        <v>2.4470109147082248</v>
      </c>
      <c r="M166" s="498">
        <f t="shared" si="36"/>
        <v>1098.0400241792329</v>
      </c>
      <c r="N166" s="498" t="e">
        <f ca="1">_xll.ErBeta(L166,M166)</f>
        <v>#NAME?</v>
      </c>
      <c r="R166" s="443"/>
      <c r="S166" s="443"/>
      <c r="T166" s="443"/>
      <c r="U166" s="443"/>
      <c r="V166" s="443"/>
      <c r="W166" s="443"/>
      <c r="X166" s="449"/>
      <c r="Y166" s="454"/>
      <c r="Z166" s="461"/>
      <c r="AA166" s="448"/>
      <c r="AB166" s="455"/>
      <c r="AC166" s="449"/>
      <c r="AD166" s="449"/>
      <c r="AE166" s="461"/>
      <c r="AF166" s="448"/>
      <c r="AG166" s="455"/>
      <c r="AH166" s="205"/>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8.75" x14ac:dyDescent="0.3">
      <c r="B167" s="439">
        <v>82</v>
      </c>
      <c r="D167" s="490">
        <f>'ONS Post Acute'!S87</f>
        <v>2.0919871503497773E-3</v>
      </c>
      <c r="E167" s="490" t="e">
        <f t="shared" ca="1" si="33"/>
        <v>#NAME?</v>
      </c>
      <c r="F167" s="462" t="e">
        <f t="shared" ca="1" si="32"/>
        <v>#NAME?</v>
      </c>
      <c r="G167" s="491" t="e">
        <f t="shared" ca="1" si="37"/>
        <v>#NAME?</v>
      </c>
      <c r="H167" s="492" t="e">
        <f t="shared" ca="1" si="38"/>
        <v>#NAME?</v>
      </c>
      <c r="I167" s="493">
        <f>'ONS Post Acute'!T87</f>
        <v>7.2570483271867643E-4</v>
      </c>
      <c r="J167" s="493">
        <f>'ONS Post Acute'!U87</f>
        <v>6.0406749031918462E-3</v>
      </c>
      <c r="K167" s="498">
        <f t="shared" si="34"/>
        <v>1.3558597118554004E-3</v>
      </c>
      <c r="L167" s="498">
        <f t="shared" si="35"/>
        <v>2.3735392250436114</v>
      </c>
      <c r="M167" s="498">
        <f t="shared" si="36"/>
        <v>1132.2124091861399</v>
      </c>
      <c r="N167" s="498" t="e">
        <f ca="1">_xll.ErBeta(L167,M167)</f>
        <v>#NAME?</v>
      </c>
      <c r="R167" s="443"/>
      <c r="S167" s="443"/>
      <c r="T167" s="443"/>
      <c r="U167" s="443"/>
      <c r="V167" s="443"/>
      <c r="W167" s="443"/>
      <c r="X167" s="449"/>
      <c r="Y167" s="454"/>
      <c r="Z167" s="461"/>
      <c r="AA167" s="448"/>
      <c r="AB167" s="455"/>
      <c r="AC167" s="449"/>
      <c r="AD167" s="449"/>
      <c r="AE167" s="461"/>
      <c r="AF167" s="448"/>
      <c r="AG167" s="455"/>
      <c r="AH167" s="205"/>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8.75" x14ac:dyDescent="0.3">
      <c r="B168" s="439">
        <v>83</v>
      </c>
      <c r="D168" s="490">
        <f>'ONS Post Acute'!S88</f>
        <v>1.9681901283618601E-3</v>
      </c>
      <c r="E168" s="490" t="e">
        <f t="shared" ca="1" si="33"/>
        <v>#NAME?</v>
      </c>
      <c r="F168" s="462" t="e">
        <f t="shared" ca="1" si="32"/>
        <v>#NAME?</v>
      </c>
      <c r="G168" s="491" t="e">
        <f t="shared" ca="1" si="37"/>
        <v>#NAME?</v>
      </c>
      <c r="H168" s="492" t="e">
        <f t="shared" ca="1" si="38"/>
        <v>#NAME?</v>
      </c>
      <c r="I168" s="493">
        <f>'ONS Post Acute'!T88</f>
        <v>6.7461581484901101E-4</v>
      </c>
      <c r="J168" s="493">
        <f>'ONS Post Acute'!U88</f>
        <v>5.7518166534626155E-3</v>
      </c>
      <c r="K168" s="498">
        <f t="shared" si="34"/>
        <v>1.295204295564695E-3</v>
      </c>
      <c r="L168" s="498">
        <f t="shared" si="35"/>
        <v>2.3026656251600106</v>
      </c>
      <c r="M168" s="498">
        <f t="shared" si="36"/>
        <v>1167.6379778006542</v>
      </c>
      <c r="N168" s="498" t="e">
        <f ca="1">_xll.ErBeta(L168,M168)</f>
        <v>#NAME?</v>
      </c>
      <c r="R168" s="443"/>
      <c r="S168" s="443"/>
      <c r="T168" s="443"/>
      <c r="U168" s="443"/>
      <c r="V168" s="443"/>
      <c r="W168" s="443"/>
      <c r="X168" s="449"/>
      <c r="Y168" s="454"/>
      <c r="Z168" s="461"/>
      <c r="AA168" s="448"/>
      <c r="AB168" s="455"/>
      <c r="AC168" s="449"/>
      <c r="AD168" s="449"/>
      <c r="AE168" s="461"/>
      <c r="AF168" s="448"/>
      <c r="AG168" s="455"/>
      <c r="AH168" s="205"/>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8.75" x14ac:dyDescent="0.3">
      <c r="B169" s="439">
        <v>84</v>
      </c>
      <c r="D169" s="490">
        <f>'ONS Post Acute'!S89</f>
        <v>1.8517190130605658E-3</v>
      </c>
      <c r="E169" s="490" t="e">
        <f t="shared" ca="1" si="33"/>
        <v>#NAME?</v>
      </c>
      <c r="F169" s="462" t="e">
        <f t="shared" ca="1" si="32"/>
        <v>#NAME?</v>
      </c>
      <c r="G169" s="491" t="e">
        <f t="shared" ca="1" si="37"/>
        <v>#NAME?</v>
      </c>
      <c r="H169" s="492" t="e">
        <f t="shared" ca="1" si="38"/>
        <v>#NAME?</v>
      </c>
      <c r="I169" s="493">
        <f>'ONS Post Acute'!T89</f>
        <v>6.2712342143216699E-4</v>
      </c>
      <c r="J169" s="493">
        <f>'ONS Post Acute'!U89</f>
        <v>5.4767712789127046E-3</v>
      </c>
      <c r="K169" s="498">
        <f t="shared" si="34"/>
        <v>1.2371550656838106E-3</v>
      </c>
      <c r="L169" s="498">
        <f t="shared" si="35"/>
        <v>2.2342778236837164</v>
      </c>
      <c r="M169" s="498">
        <f t="shared" si="36"/>
        <v>1204.362299694224</v>
      </c>
      <c r="N169" s="498" t="e">
        <f ca="1">_xll.ErBeta(L169,M169)</f>
        <v>#NAME?</v>
      </c>
      <c r="R169" s="443"/>
      <c r="S169" s="443"/>
      <c r="T169" s="443"/>
      <c r="U169" s="443"/>
      <c r="V169" s="443"/>
      <c r="W169" s="443"/>
      <c r="X169" s="449"/>
      <c r="Y169" s="454"/>
      <c r="Z169" s="461"/>
      <c r="AA169" s="448"/>
      <c r="AB169" s="455"/>
      <c r="AC169" s="449"/>
      <c r="AD169" s="449"/>
      <c r="AE169" s="461"/>
      <c r="AF169" s="448"/>
      <c r="AG169" s="455"/>
      <c r="AH169" s="205"/>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8.75" x14ac:dyDescent="0.3">
      <c r="B170" s="439">
        <v>85</v>
      </c>
      <c r="D170" s="490">
        <f>'ONS Post Acute'!S90</f>
        <v>1.7421402810224771E-3</v>
      </c>
      <c r="E170" s="490" t="e">
        <f t="shared" ca="1" si="33"/>
        <v>#NAME?</v>
      </c>
      <c r="F170" s="462" t="e">
        <f t="shared" ca="1" si="32"/>
        <v>#NAME?</v>
      </c>
      <c r="G170" s="491" t="e">
        <f t="shared" ca="1" si="37"/>
        <v>#NAME?</v>
      </c>
      <c r="H170" s="492" t="e">
        <f t="shared" ca="1" si="38"/>
        <v>#NAME?</v>
      </c>
      <c r="I170" s="493">
        <f>'ONS Post Acute'!T90</f>
        <v>5.8297445309195772E-4</v>
      </c>
      <c r="J170" s="493">
        <f>'ONS Post Acute'!U90</f>
        <v>5.2148782634554277E-3</v>
      </c>
      <c r="K170" s="498">
        <f t="shared" si="34"/>
        <v>1.1816081148886403E-3</v>
      </c>
      <c r="L170" s="498">
        <f t="shared" si="35"/>
        <v>2.1682694493629011</v>
      </c>
      <c r="M170" s="498">
        <f t="shared" si="36"/>
        <v>1242.4326808772807</v>
      </c>
      <c r="N170" s="498" t="e">
        <f ca="1">_xll.ErBeta(L170,M170)</f>
        <v>#NAME?</v>
      </c>
      <c r="R170" s="443"/>
      <c r="S170" s="443"/>
      <c r="T170" s="443"/>
      <c r="U170" s="443"/>
      <c r="V170" s="443"/>
      <c r="W170" s="443"/>
      <c r="X170" s="449"/>
      <c r="Y170" s="454"/>
      <c r="Z170" s="461"/>
      <c r="AA170" s="448"/>
      <c r="AB170" s="455"/>
      <c r="AC170" s="449"/>
      <c r="AD170" s="449"/>
      <c r="AE170" s="461"/>
      <c r="AF170" s="448"/>
      <c r="AG170" s="455"/>
      <c r="AH170" s="205"/>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8.75" x14ac:dyDescent="0.3">
      <c r="B171" s="439">
        <v>86</v>
      </c>
      <c r="D171" s="490">
        <f>'ONS Post Acute'!S91</f>
        <v>1.6390460633358549E-3</v>
      </c>
      <c r="E171" s="490" t="e">
        <f t="shared" ca="1" si="33"/>
        <v>#NAME?</v>
      </c>
      <c r="F171" s="462" t="e">
        <f t="shared" ca="1" si="32"/>
        <v>#NAME?</v>
      </c>
      <c r="G171" s="491" t="e">
        <f t="shared" ca="1" si="37"/>
        <v>#NAME?</v>
      </c>
      <c r="H171" s="492" t="e">
        <f t="shared" ca="1" si="38"/>
        <v>#NAME?</v>
      </c>
      <c r="I171" s="493">
        <f>'ONS Post Acute'!T91</f>
        <v>5.4193353547811614E-4</v>
      </c>
      <c r="J171" s="493">
        <f>'ONS Post Acute'!U91</f>
        <v>4.965508676137164E-3</v>
      </c>
      <c r="K171" s="498">
        <f t="shared" si="34"/>
        <v>1.1284630460864917E-3</v>
      </c>
      <c r="L171" s="498">
        <f t="shared" si="35"/>
        <v>2.1045396807678278</v>
      </c>
      <c r="M171" s="498">
        <f t="shared" si="36"/>
        <v>1281.898227443776</v>
      </c>
      <c r="N171" s="498" t="e">
        <f ca="1">_xll.ErBeta(L171,M171)</f>
        <v>#NAME?</v>
      </c>
      <c r="R171" s="443"/>
      <c r="S171" s="443"/>
      <c r="T171" s="443"/>
      <c r="U171" s="443"/>
      <c r="V171" s="443"/>
      <c r="W171" s="443"/>
      <c r="X171" s="449"/>
      <c r="Y171" s="454"/>
      <c r="Z171" s="461"/>
      <c r="AA171" s="448"/>
      <c r="AB171" s="455"/>
      <c r="AC171" s="449"/>
      <c r="AD171" s="449"/>
      <c r="AE171" s="461"/>
      <c r="AF171" s="448"/>
      <c r="AG171" s="455"/>
      <c r="AH171" s="205"/>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8.75" x14ac:dyDescent="0.3">
      <c r="B172" s="439">
        <v>87</v>
      </c>
      <c r="D172" s="490">
        <f>'ONS Post Acute'!S92</f>
        <v>1.542052627449754E-3</v>
      </c>
      <c r="E172" s="490" t="e">
        <f t="shared" ca="1" si="33"/>
        <v>#NAME?</v>
      </c>
      <c r="F172" s="462" t="e">
        <f t="shared" ca="1" si="32"/>
        <v>#NAME?</v>
      </c>
      <c r="G172" s="491" t="e">
        <f t="shared" ca="1" si="37"/>
        <v>#NAME?</v>
      </c>
      <c r="H172" s="492" t="e">
        <f t="shared" ca="1" si="38"/>
        <v>#NAME?</v>
      </c>
      <c r="I172" s="493">
        <f>'ONS Post Acute'!T92</f>
        <v>5.0378186439926898E-4</v>
      </c>
      <c r="J172" s="493">
        <f>'ONS Post Acute'!U92</f>
        <v>4.7280636607720146E-3</v>
      </c>
      <c r="K172" s="498">
        <f t="shared" si="34"/>
        <v>1.0776229072379452E-3</v>
      </c>
      <c r="L172" s="498">
        <f t="shared" si="35"/>
        <v>2.0429929027019789</v>
      </c>
      <c r="M172" s="498">
        <f t="shared" si="36"/>
        <v>1322.8099118134487</v>
      </c>
      <c r="N172" s="498" t="e">
        <f ca="1">_xll.ErBeta(L172,M172)</f>
        <v>#NAME?</v>
      </c>
      <c r="R172" s="443"/>
      <c r="S172" s="443"/>
      <c r="T172" s="443"/>
      <c r="U172" s="443"/>
      <c r="V172" s="443"/>
      <c r="W172" s="443"/>
      <c r="X172" s="449"/>
      <c r="Y172" s="454"/>
      <c r="Z172" s="461"/>
      <c r="AA172" s="448"/>
      <c r="AB172" s="455"/>
      <c r="AC172" s="449"/>
      <c r="AD172" s="449"/>
      <c r="AE172" s="461"/>
      <c r="AF172" s="448"/>
      <c r="AG172" s="455"/>
      <c r="AH172" s="205"/>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8.75" x14ac:dyDescent="0.3">
      <c r="B173" s="439">
        <v>88</v>
      </c>
      <c r="D173" s="490">
        <f>'ONS Post Acute'!S93</f>
        <v>1.4507989488623844E-3</v>
      </c>
      <c r="E173" s="490" t="e">
        <f t="shared" ca="1" si="33"/>
        <v>#NAME?</v>
      </c>
      <c r="F173" s="462" t="e">
        <f t="shared" ca="1" si="32"/>
        <v>#NAME?</v>
      </c>
      <c r="G173" s="491" t="e">
        <f t="shared" ca="1" si="37"/>
        <v>#NAME?</v>
      </c>
      <c r="H173" s="492" t="e">
        <f t="shared" ca="1" si="38"/>
        <v>#NAME?</v>
      </c>
      <c r="I173" s="493">
        <f>'ONS Post Acute'!T93</f>
        <v>4.6831603929750203E-4</v>
      </c>
      <c r="J173" s="493">
        <f>'ONS Post Acute'!U93</f>
        <v>4.501972997800344E-3</v>
      </c>
      <c r="K173" s="498">
        <f t="shared" si="34"/>
        <v>1.0289941220670517E-3</v>
      </c>
      <c r="L173" s="498">
        <f t="shared" si="35"/>
        <v>1.9835383871460108</v>
      </c>
      <c r="M173" s="498">
        <f t="shared" si="36"/>
        <v>1365.2206415589201</v>
      </c>
      <c r="N173" s="498" t="e">
        <f ca="1">_xll.ErBeta(L173,M173)</f>
        <v>#NAME?</v>
      </c>
      <c r="R173" s="443"/>
      <c r="S173" s="443"/>
      <c r="T173" s="443"/>
      <c r="U173" s="443"/>
      <c r="V173" s="443"/>
      <c r="W173" s="443"/>
      <c r="X173" s="449"/>
      <c r="Y173" s="454"/>
      <c r="Z173" s="461"/>
      <c r="AA173" s="448"/>
      <c r="AB173" s="455"/>
      <c r="AC173" s="449"/>
      <c r="AD173" s="449"/>
      <c r="AE173" s="461"/>
      <c r="AF173" s="448"/>
      <c r="AG173" s="455"/>
      <c r="AH173" s="205"/>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8.75" x14ac:dyDescent="0.3">
      <c r="B174" s="439">
        <v>89</v>
      </c>
      <c r="D174" s="490">
        <f>'ONS Post Acute'!S94</f>
        <v>1.3649453673323382E-3</v>
      </c>
      <c r="E174" s="490" t="e">
        <f t="shared" ca="1" si="33"/>
        <v>#NAME?</v>
      </c>
      <c r="F174" s="462" t="e">
        <f ca="1">E174*($D$20-Diab_Inc-Park_Inc-Dem_Inc-Anx_Inc-Isc_Inc-PICS)</f>
        <v>#NAME?</v>
      </c>
      <c r="G174" s="491" t="e">
        <f t="shared" ca="1" si="37"/>
        <v>#NAME?</v>
      </c>
      <c r="H174" s="492" t="e">
        <f t="shared" ca="1" si="38"/>
        <v>#NAME?</v>
      </c>
      <c r="I174" s="493">
        <f>'ONS Post Acute'!T94</f>
        <v>4.3534697884534948E-4</v>
      </c>
      <c r="J174" s="493">
        <f>'ONS Post Acute'!U94</f>
        <v>4.2866937349176982E-3</v>
      </c>
      <c r="K174" s="498">
        <f t="shared" si="34"/>
        <v>9.8248641736539515E-4</v>
      </c>
      <c r="L174" s="498">
        <f t="shared" si="35"/>
        <v>1.9260899967542784</v>
      </c>
      <c r="M174" s="498">
        <f t="shared" si="36"/>
        <v>1409.1853309084256</v>
      </c>
      <c r="N174" s="498" t="e">
        <f ca="1">_xll.ErBeta(L174,M174)</f>
        <v>#NAME?</v>
      </c>
      <c r="R174" s="443"/>
      <c r="S174" s="443"/>
      <c r="T174" s="443"/>
      <c r="U174" s="443"/>
      <c r="V174" s="443"/>
      <c r="W174" s="443"/>
      <c r="X174" s="449"/>
      <c r="Y174" s="454"/>
      <c r="Z174" s="461"/>
      <c r="AA174" s="448"/>
      <c r="AB174" s="455"/>
      <c r="AC174" s="449"/>
      <c r="AD174" s="449"/>
      <c r="AE174" s="461"/>
      <c r="AF174" s="448"/>
      <c r="AG174" s="455"/>
      <c r="AH174" s="205"/>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8.75" x14ac:dyDescent="0.3">
      <c r="B175" s="439">
        <v>90</v>
      </c>
      <c r="D175" s="490">
        <f>'ONS Post Acute'!S95</f>
        <v>1.2841723226108661E-3</v>
      </c>
      <c r="E175" s="490" t="e">
        <f t="shared" ca="1" si="33"/>
        <v>#NAME?</v>
      </c>
      <c r="F175" s="462" t="e">
        <f t="shared" ref="F175:F188" ca="1" si="39">E175*($D$20-Diab_Inc-Park_Inc-Dem_Inc-Anx_Inc-Isc_Inc-PICS)</f>
        <v>#NAME?</v>
      </c>
      <c r="G175" s="491" t="e">
        <f t="shared" ca="1" si="37"/>
        <v>#NAME?</v>
      </c>
      <c r="H175" s="492" t="e">
        <f t="shared" ca="1" si="38"/>
        <v>#NAME?</v>
      </c>
      <c r="I175" s="493">
        <f>'ONS Post Acute'!T95</f>
        <v>4.0469891288385829E-4</v>
      </c>
      <c r="J175" s="493">
        <f>'ONS Post Acute'!U95</f>
        <v>4.0817088831854352E-3</v>
      </c>
      <c r="K175" s="498">
        <f t="shared" si="34"/>
        <v>9.3801274752591259E-4</v>
      </c>
      <c r="L175" s="498">
        <f t="shared" si="35"/>
        <v>1.8705659091020359</v>
      </c>
      <c r="M175" s="498">
        <f t="shared" si="36"/>
        <v>1454.7609750191168</v>
      </c>
      <c r="N175" s="498" t="e">
        <f ca="1">_xll.ErBeta(L175,M175)</f>
        <v>#NAME?</v>
      </c>
      <c r="R175" s="443"/>
      <c r="S175" s="443"/>
      <c r="T175" s="443"/>
      <c r="U175" s="443"/>
      <c r="V175" s="443"/>
      <c r="W175" s="443"/>
      <c r="X175" s="449"/>
      <c r="Y175" s="454"/>
      <c r="Z175" s="461"/>
      <c r="AA175" s="448"/>
      <c r="AB175" s="455"/>
      <c r="AC175" s="449"/>
      <c r="AD175" s="449"/>
      <c r="AE175" s="461"/>
      <c r="AF175" s="448"/>
      <c r="AG175" s="455"/>
      <c r="AH175" s="205"/>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8.75" x14ac:dyDescent="0.3">
      <c r="B176" s="439">
        <v>91</v>
      </c>
      <c r="D176" s="490">
        <f>'ONS Post Acute'!S96</f>
        <v>1.2081791649894381E-3</v>
      </c>
      <c r="E176" s="490" t="e">
        <f t="shared" ca="1" si="33"/>
        <v>#NAME?</v>
      </c>
      <c r="F176" s="462" t="e">
        <f t="shared" ca="1" si="39"/>
        <v>#NAME?</v>
      </c>
      <c r="G176" s="491" t="e">
        <f t="shared" ca="1" si="37"/>
        <v>#NAME?</v>
      </c>
      <c r="H176" s="492" t="e">
        <f t="shared" ca="1" si="38"/>
        <v>#NAME?</v>
      </c>
      <c r="I176" s="493">
        <f>'ONS Post Acute'!T96</f>
        <v>3.7620844532737052E-4</v>
      </c>
      <c r="J176" s="493">
        <f>'ONS Post Acute'!U96</f>
        <v>3.8865261754919287E-3</v>
      </c>
      <c r="K176" s="498">
        <f t="shared" si="34"/>
        <v>8.9548921687871374E-4</v>
      </c>
      <c r="L176" s="498">
        <f t="shared" si="35"/>
        <v>1.8168883600418311</v>
      </c>
      <c r="M176" s="498">
        <f t="shared" si="36"/>
        <v>1502.0067271197984</v>
      </c>
      <c r="N176" s="498" t="e">
        <f ca="1">_xll.ErBeta(L176,M176)</f>
        <v>#NAME?</v>
      </c>
      <c r="R176" s="443"/>
      <c r="S176" s="443"/>
      <c r="T176" s="443"/>
      <c r="U176" s="443"/>
      <c r="V176" s="443"/>
      <c r="W176" s="443"/>
      <c r="X176" s="449"/>
      <c r="Y176" s="454"/>
      <c r="Z176" s="461"/>
      <c r="AA176" s="448"/>
      <c r="AB176" s="455"/>
      <c r="AC176" s="449"/>
      <c r="AD176" s="449"/>
      <c r="AE176" s="461"/>
      <c r="AF176" s="448"/>
      <c r="AG176" s="455"/>
      <c r="AH176" s="205"/>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8.75" x14ac:dyDescent="0.3">
      <c r="B177" s="439">
        <v>92</v>
      </c>
      <c r="D177" s="490">
        <f>'ONS Post Acute'!S97</f>
        <v>1.1366830362352376E-3</v>
      </c>
      <c r="E177" s="490" t="e">
        <f t="shared" ca="1" si="33"/>
        <v>#NAME?</v>
      </c>
      <c r="F177" s="462" t="e">
        <f t="shared" ca="1" si="39"/>
        <v>#NAME?</v>
      </c>
      <c r="G177" s="491" t="e">
        <f t="shared" ca="1" si="37"/>
        <v>#NAME?</v>
      </c>
      <c r="H177" s="492" t="e">
        <f t="shared" ca="1" si="38"/>
        <v>#NAME?</v>
      </c>
      <c r="I177" s="493">
        <f>'ONS Post Acute'!T97</f>
        <v>3.4972368303903687E-4</v>
      </c>
      <c r="J177" s="493">
        <f>'ONS Post Acute'!U97</f>
        <v>3.7006768843827159E-3</v>
      </c>
      <c r="K177" s="498">
        <f t="shared" si="34"/>
        <v>8.5483500034277526E-4</v>
      </c>
      <c r="L177" s="498">
        <f t="shared" si="35"/>
        <v>1.7649834046724093</v>
      </c>
      <c r="M177" s="498">
        <f t="shared" si="36"/>
        <v>1550.9839786262385</v>
      </c>
      <c r="N177" s="498" t="e">
        <f ca="1">_xll.ErBeta(L177,M177)</f>
        <v>#NAME?</v>
      </c>
      <c r="R177" s="443"/>
      <c r="S177" s="443"/>
      <c r="T177" s="443"/>
      <c r="U177" s="443"/>
      <c r="V177" s="443"/>
      <c r="W177" s="443"/>
      <c r="X177" s="449"/>
      <c r="Y177" s="454"/>
      <c r="Z177" s="461"/>
      <c r="AA177" s="448"/>
      <c r="AB177" s="455"/>
      <c r="AC177" s="449"/>
      <c r="AD177" s="449"/>
      <c r="AE177" s="461"/>
      <c r="AF177" s="448"/>
      <c r="AG177" s="455"/>
      <c r="AH177" s="205"/>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8.75" x14ac:dyDescent="0.3">
      <c r="B178" s="439">
        <v>93</v>
      </c>
      <c r="D178" s="490">
        <f>'ONS Post Acute'!S98</f>
        <v>1.0694178167492676E-3</v>
      </c>
      <c r="E178" s="490" t="e">
        <f t="shared" ca="1" si="33"/>
        <v>#NAME?</v>
      </c>
      <c r="F178" s="462" t="e">
        <f t="shared" ca="1" si="39"/>
        <v>#NAME?</v>
      </c>
      <c r="G178" s="491" t="e">
        <f t="shared" ca="1" si="37"/>
        <v>#NAME?</v>
      </c>
      <c r="H178" s="492" t="e">
        <f t="shared" ca="1" si="38"/>
        <v>#NAME?</v>
      </c>
      <c r="I178" s="493">
        <f>'ONS Post Acute'!T98</f>
        <v>3.251034260327658E-4</v>
      </c>
      <c r="J178" s="493">
        <f>'ONS Post Acute'!U98</f>
        <v>3.5237146964206766E-3</v>
      </c>
      <c r="K178" s="498">
        <f t="shared" si="34"/>
        <v>8.1597226285405893E-4</v>
      </c>
      <c r="L178" s="498">
        <f t="shared" si="35"/>
        <v>1.7147806945540771</v>
      </c>
      <c r="M178" s="498">
        <f t="shared" si="36"/>
        <v>1601.7564423364338</v>
      </c>
      <c r="N178" s="498" t="e">
        <f ca="1">_xll.ErBeta(L178,M178)</f>
        <v>#NAME?</v>
      </c>
      <c r="R178" s="443"/>
      <c r="S178" s="443"/>
      <c r="T178" s="443"/>
      <c r="U178" s="443"/>
      <c r="V178" s="443"/>
      <c r="W178" s="443"/>
      <c r="X178" s="449"/>
      <c r="Y178" s="454"/>
      <c r="Z178" s="461"/>
      <c r="AA178" s="448"/>
      <c r="AB178" s="455"/>
      <c r="AC178" s="449"/>
      <c r="AD178" s="449"/>
      <c r="AE178" s="461"/>
      <c r="AF178" s="448"/>
      <c r="AG178" s="455"/>
      <c r="AH178" s="205"/>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ht="18.75" x14ac:dyDescent="0.3">
      <c r="B179" s="439">
        <v>94</v>
      </c>
      <c r="D179" s="490">
        <f>'ONS Post Acute'!S99</f>
        <v>1.0061331350282332E-3</v>
      </c>
      <c r="E179" s="490" t="e">
        <f t="shared" ca="1" si="33"/>
        <v>#NAME?</v>
      </c>
      <c r="F179" s="462" t="e">
        <f t="shared" ca="1" si="39"/>
        <v>#NAME?</v>
      </c>
      <c r="G179" s="491" t="e">
        <f t="shared" ca="1" si="37"/>
        <v>#NAME?</v>
      </c>
      <c r="H179" s="492" t="e">
        <f t="shared" ca="1" si="38"/>
        <v>#NAME?</v>
      </c>
      <c r="I179" s="493">
        <f>'ONS Post Acute'!T99</f>
        <v>3.0221641468428811E-4</v>
      </c>
      <c r="J179" s="493">
        <f>'ONS Post Acute'!U99</f>
        <v>3.3552146403730654E-3</v>
      </c>
      <c r="K179" s="498">
        <f t="shared" si="34"/>
        <v>7.7882607798183089E-4</v>
      </c>
      <c r="L179" s="498">
        <f t="shared" si="35"/>
        <v>1.6662132699225398</v>
      </c>
      <c r="M179" s="498">
        <f t="shared" si="36"/>
        <v>1654.3902388175877</v>
      </c>
      <c r="N179" s="498" t="e">
        <f ca="1">_xll.ErBeta(L179,M179)</f>
        <v>#NAME?</v>
      </c>
      <c r="R179" s="443"/>
      <c r="S179" s="443"/>
      <c r="T179" s="443"/>
      <c r="U179" s="443"/>
      <c r="V179" s="443"/>
      <c r="W179" s="443"/>
      <c r="X179" s="449"/>
      <c r="Y179" s="454"/>
      <c r="Z179" s="461"/>
      <c r="AA179" s="448"/>
      <c r="AB179" s="455"/>
      <c r="AC179" s="449"/>
      <c r="AD179" s="449"/>
      <c r="AE179" s="461"/>
      <c r="AF179" s="448"/>
      <c r="AG179" s="455"/>
      <c r="AH179" s="205"/>
      <c r="AI179" s="207"/>
      <c r="AJ179" s="460"/>
      <c r="AK179" s="206"/>
      <c r="AL179" s="208"/>
      <c r="AM179" s="449"/>
      <c r="AN179" s="454"/>
      <c r="AO179" s="461"/>
      <c r="AP179" s="448"/>
      <c r="AQ179" s="455"/>
      <c r="AR179" s="449"/>
      <c r="AS179" s="449"/>
      <c r="AT179" s="461"/>
      <c r="AU179" s="448"/>
      <c r="AV179" s="455"/>
      <c r="AW179" s="205"/>
      <c r="AX179" s="207"/>
      <c r="AY179" s="460"/>
      <c r="AZ179" s="206"/>
      <c r="BA179" s="208"/>
      <c r="BB179" s="449"/>
      <c r="BC179" s="454"/>
      <c r="BD179" s="461"/>
      <c r="BE179" s="448"/>
      <c r="BF179" s="455"/>
      <c r="BG179" s="449"/>
      <c r="BH179" s="449"/>
      <c r="BI179" s="461"/>
      <c r="BJ179" s="448"/>
      <c r="BK179" s="455"/>
      <c r="BL179" s="205"/>
      <c r="BM179" s="207"/>
      <c r="BN179" s="460"/>
      <c r="BO179" s="206"/>
      <c r="BP179" s="208"/>
      <c r="BQ179" s="449"/>
      <c r="BR179" s="454"/>
      <c r="BS179" s="461"/>
      <c r="BT179" s="448"/>
      <c r="BU179" s="455"/>
      <c r="BV179" s="449"/>
      <c r="BW179" s="449"/>
      <c r="BX179" s="461"/>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329" customFormat="1" ht="18.75" x14ac:dyDescent="0.3">
      <c r="B180" s="439">
        <v>95</v>
      </c>
      <c r="D180" s="490">
        <f>'ONS Post Acute'!S100</f>
        <v>9.4659343574325574E-4</v>
      </c>
      <c r="E180" s="490" t="e">
        <f t="shared" ca="1" si="33"/>
        <v>#NAME?</v>
      </c>
      <c r="F180" s="462" t="e">
        <f t="shared" ca="1" si="39"/>
        <v>#NAME?</v>
      </c>
      <c r="G180" s="491" t="e">
        <f t="shared" ca="1" si="37"/>
        <v>#NAME?</v>
      </c>
      <c r="H180" s="492" t="e">
        <f t="shared" ca="1" si="38"/>
        <v>#NAME?</v>
      </c>
      <c r="I180" s="493">
        <f>'ONS Post Acute'!T100</f>
        <v>2.8094062993793328E-4</v>
      </c>
      <c r="J180" s="493">
        <f>'ONS Post Acute'!U100</f>
        <v>3.1947720666513869E-3</v>
      </c>
      <c r="K180" s="498">
        <f t="shared" si="34"/>
        <v>7.4332434610037087E-4</v>
      </c>
      <c r="L180" s="498">
        <f t="shared" si="35"/>
        <v>1.6192173657601525</v>
      </c>
      <c r="M180" s="498">
        <f t="shared" si="36"/>
        <v>1708.9539861012163</v>
      </c>
      <c r="N180" s="498" t="e">
        <f ca="1">_xll.ErBeta(L180,M180)</f>
        <v>#NAME?</v>
      </c>
      <c r="R180" s="443"/>
      <c r="S180" s="443"/>
      <c r="T180" s="443"/>
      <c r="U180" s="443"/>
      <c r="V180" s="443"/>
      <c r="W180" s="443"/>
      <c r="X180" s="449"/>
      <c r="Y180" s="454"/>
      <c r="Z180" s="461"/>
      <c r="AA180" s="448"/>
      <c r="AB180" s="455"/>
      <c r="AC180" s="449"/>
      <c r="AD180" s="449"/>
      <c r="AE180" s="461"/>
      <c r="AF180" s="448"/>
      <c r="AG180" s="455"/>
      <c r="AH180" s="205"/>
      <c r="AI180" s="207"/>
      <c r="AJ180" s="460"/>
      <c r="AK180" s="206"/>
      <c r="AL180" s="208"/>
      <c r="AM180" s="449"/>
      <c r="AN180" s="454"/>
      <c r="AO180" s="461"/>
      <c r="AP180" s="448"/>
      <c r="AQ180" s="455"/>
      <c r="AR180" s="449"/>
      <c r="AS180" s="449"/>
      <c r="AT180" s="461"/>
      <c r="AU180" s="448"/>
      <c r="AV180" s="455"/>
      <c r="AW180" s="205"/>
      <c r="AX180" s="207"/>
      <c r="AY180" s="460"/>
      <c r="AZ180" s="206"/>
      <c r="BA180" s="208"/>
      <c r="BB180" s="449"/>
      <c r="BC180" s="454"/>
      <c r="BD180" s="461"/>
      <c r="BE180" s="448"/>
      <c r="BF180" s="455"/>
      <c r="BG180" s="449"/>
      <c r="BH180" s="449"/>
      <c r="BI180" s="461"/>
      <c r="BJ180" s="448"/>
      <c r="BK180" s="455"/>
      <c r="BL180" s="205"/>
      <c r="BM180" s="207"/>
      <c r="BN180" s="460"/>
      <c r="BO180" s="206"/>
      <c r="BP180" s="208"/>
      <c r="BQ180" s="449"/>
      <c r="BR180" s="454"/>
      <c r="BS180" s="461"/>
      <c r="BT180" s="448"/>
      <c r="BU180" s="455"/>
      <c r="BV180" s="449"/>
      <c r="BW180" s="449"/>
      <c r="BX180" s="461"/>
      <c r="BY180" s="448"/>
      <c r="BZ180" s="455"/>
      <c r="CA180" s="205"/>
      <c r="CB180" s="207"/>
      <c r="CC180" s="206"/>
      <c r="CD180" s="206"/>
      <c r="CE180" s="208"/>
      <c r="CF180" s="449"/>
      <c r="CG180" s="454"/>
      <c r="CH180" s="448"/>
      <c r="CI180" s="448"/>
      <c r="CJ180" s="455"/>
      <c r="CK180" s="449"/>
      <c r="CL180" s="449"/>
      <c r="CM180" s="448"/>
      <c r="CN180" s="448"/>
      <c r="CO180" s="455"/>
      <c r="CP180" s="205"/>
      <c r="CQ180" s="207"/>
      <c r="CR180" s="206"/>
      <c r="CS180" s="206"/>
      <c r="CT180" s="208"/>
      <c r="CU180" s="449"/>
      <c r="CV180" s="454"/>
      <c r="CW180" s="448"/>
      <c r="CX180" s="448"/>
      <c r="CY180" s="455"/>
      <c r="CZ180" s="449"/>
      <c r="DA180" s="449"/>
      <c r="DB180" s="448"/>
      <c r="DC180" s="448"/>
      <c r="DD180" s="455"/>
    </row>
    <row r="181" spans="1:119" s="329" customFormat="1" ht="18.75" x14ac:dyDescent="0.3">
      <c r="B181" s="439">
        <v>96</v>
      </c>
      <c r="D181" s="490">
        <f>'ONS Post Acute'!S101</f>
        <v>8.9057710296667407E-4</v>
      </c>
      <c r="E181" s="490" t="e">
        <f t="shared" ref="E181:E188" ca="1" si="40">N181-N182</f>
        <v>#NAME?</v>
      </c>
      <c r="F181" s="462" t="e">
        <f t="shared" ca="1" si="39"/>
        <v>#NAME?</v>
      </c>
      <c r="G181" s="491" t="e">
        <f t="shared" ca="1" si="37"/>
        <v>#NAME?</v>
      </c>
      <c r="H181" s="492" t="e">
        <f t="shared" ca="1" si="38"/>
        <v>#NAME?</v>
      </c>
      <c r="I181" s="493">
        <f>'ONS Post Acute'!T101</f>
        <v>2.6116264277827197E-4</v>
      </c>
      <c r="J181" s="493">
        <f>'ONS Post Acute'!U101</f>
        <v>3.0420016755533436E-3</v>
      </c>
      <c r="K181" s="498">
        <f t="shared" ref="K181:K189" si="41">(J181-I181)/(2*1.96)</f>
        <v>7.0939771244262026E-4</v>
      </c>
      <c r="L181" s="498">
        <f t="shared" ref="L181:L189" si="42">(D181*(D181-D181^2-K181^2))/K181^2</f>
        <v>1.5737322306801544</v>
      </c>
      <c r="M181" s="498">
        <f t="shared" ref="M181:M189" si="43">L181*(1-D181)/D181</f>
        <v>1765.5188928073615</v>
      </c>
      <c r="N181" s="498" t="e">
        <f ca="1">_xll.ErBeta(L181,M181)</f>
        <v>#NAME?</v>
      </c>
      <c r="R181" s="443"/>
      <c r="S181" s="443"/>
      <c r="T181" s="443"/>
      <c r="U181" s="443"/>
      <c r="V181" s="443"/>
      <c r="W181" s="443"/>
      <c r="X181" s="449"/>
      <c r="Y181" s="454"/>
      <c r="Z181" s="461"/>
      <c r="AA181" s="448"/>
      <c r="AB181" s="455"/>
      <c r="AC181" s="449"/>
      <c r="AD181" s="449"/>
      <c r="AE181" s="461"/>
      <c r="AF181" s="448"/>
      <c r="AG181" s="455"/>
      <c r="AH181" s="205"/>
      <c r="AI181" s="207"/>
      <c r="AJ181" s="460"/>
      <c r="AK181" s="206"/>
      <c r="AL181" s="208"/>
      <c r="AM181" s="449"/>
      <c r="AN181" s="454"/>
      <c r="AO181" s="461"/>
      <c r="AP181" s="448"/>
      <c r="AQ181" s="455"/>
      <c r="AR181" s="449"/>
      <c r="AS181" s="449"/>
      <c r="AT181" s="461"/>
      <c r="AU181" s="448"/>
      <c r="AV181" s="455"/>
      <c r="AW181" s="205"/>
      <c r="AX181" s="207"/>
      <c r="AY181" s="460"/>
      <c r="AZ181" s="206"/>
      <c r="BA181" s="208"/>
      <c r="BB181" s="449"/>
      <c r="BC181" s="454"/>
      <c r="BD181" s="461"/>
      <c r="BE181" s="448"/>
      <c r="BF181" s="455"/>
      <c r="BG181" s="449"/>
      <c r="BH181" s="449"/>
      <c r="BI181" s="461"/>
      <c r="BJ181" s="448"/>
      <c r="BK181" s="455"/>
      <c r="BL181" s="205"/>
      <c r="BM181" s="207"/>
      <c r="BN181" s="460"/>
      <c r="BO181" s="206"/>
      <c r="BP181" s="208"/>
      <c r="BQ181" s="449"/>
      <c r="BR181" s="454"/>
      <c r="BS181" s="461"/>
      <c r="BT181" s="448"/>
      <c r="BU181" s="455"/>
      <c r="BV181" s="449"/>
      <c r="BW181" s="449"/>
      <c r="BX181" s="461"/>
      <c r="BY181" s="448"/>
      <c r="BZ181" s="455"/>
      <c r="CA181" s="205"/>
      <c r="CB181" s="207"/>
      <c r="CC181" s="206"/>
      <c r="CD181" s="206"/>
      <c r="CE181" s="208"/>
      <c r="CF181" s="449"/>
      <c r="CG181" s="454"/>
      <c r="CH181" s="448"/>
      <c r="CI181" s="448"/>
      <c r="CJ181" s="455"/>
      <c r="CK181" s="449"/>
      <c r="CL181" s="449"/>
      <c r="CM181" s="448"/>
      <c r="CN181" s="448"/>
      <c r="CO181" s="455"/>
      <c r="CP181" s="205"/>
      <c r="CQ181" s="207"/>
      <c r="CR181" s="206"/>
      <c r="CS181" s="206"/>
      <c r="CT181" s="208"/>
      <c r="CU181" s="449"/>
      <c r="CV181" s="454"/>
      <c r="CW181" s="448"/>
      <c r="CX181" s="448"/>
      <c r="CY181" s="455"/>
      <c r="CZ181" s="449"/>
      <c r="DA181" s="449"/>
      <c r="DB181" s="448"/>
      <c r="DC181" s="448"/>
      <c r="DD181" s="455"/>
    </row>
    <row r="182" spans="1:119" s="329" customFormat="1" ht="18.75" x14ac:dyDescent="0.3">
      <c r="B182" s="439">
        <v>97</v>
      </c>
      <c r="D182" s="490">
        <f>'ONS Post Acute'!S102</f>
        <v>8.3787563528343943E-4</v>
      </c>
      <c r="E182" s="490" t="e">
        <f t="shared" ca="1" si="40"/>
        <v>#NAME?</v>
      </c>
      <c r="F182" s="462" t="e">
        <f t="shared" ca="1" si="39"/>
        <v>#NAME?</v>
      </c>
      <c r="G182" s="491" t="e">
        <f t="shared" ca="1" si="37"/>
        <v>#NAME?</v>
      </c>
      <c r="H182" s="492" t="e">
        <f t="shared" ca="1" si="38"/>
        <v>#NAME?</v>
      </c>
      <c r="I182" s="493">
        <f>'ONS Post Acute'!T102</f>
        <v>2.4277700949841113E-4</v>
      </c>
      <c r="J182" s="493">
        <f>'ONS Post Acute'!U102</f>
        <v>2.8965365919731293E-3</v>
      </c>
      <c r="K182" s="498">
        <f t="shared" si="41"/>
        <v>6.7697948532518322E-4</v>
      </c>
      <c r="L182" s="498">
        <f t="shared" si="42"/>
        <v>1.5296999576672439</v>
      </c>
      <c r="M182" s="498">
        <f t="shared" si="43"/>
        <v>1824.158854823821</v>
      </c>
      <c r="N182" s="498" t="e">
        <f ca="1">_xll.ErBeta(L182,M182)</f>
        <v>#NAME?</v>
      </c>
      <c r="R182" s="443"/>
      <c r="S182" s="443"/>
      <c r="T182" s="443"/>
      <c r="U182" s="443"/>
      <c r="V182" s="443"/>
      <c r="W182" s="443"/>
      <c r="X182" s="449"/>
      <c r="Y182" s="454"/>
      <c r="Z182" s="461"/>
      <c r="AA182" s="448"/>
      <c r="AB182" s="455"/>
      <c r="AC182" s="449"/>
      <c r="AD182" s="449"/>
      <c r="AE182" s="461"/>
      <c r="AF182" s="448"/>
      <c r="AG182" s="455"/>
      <c r="AH182" s="205"/>
      <c r="AI182" s="207"/>
      <c r="AJ182" s="460"/>
      <c r="AK182" s="206"/>
      <c r="AL182" s="208"/>
      <c r="AM182" s="449"/>
      <c r="AN182" s="454"/>
      <c r="AO182" s="461"/>
      <c r="AP182" s="448"/>
      <c r="AQ182" s="455"/>
      <c r="AR182" s="449"/>
      <c r="AS182" s="449"/>
      <c r="AT182" s="461"/>
      <c r="AU182" s="448"/>
      <c r="AV182" s="455"/>
      <c r="AW182" s="205"/>
      <c r="AX182" s="207"/>
      <c r="AY182" s="460"/>
      <c r="AZ182" s="206"/>
      <c r="BA182" s="208"/>
      <c r="BB182" s="449"/>
      <c r="BC182" s="454"/>
      <c r="BD182" s="461"/>
      <c r="BE182" s="448"/>
      <c r="BF182" s="455"/>
      <c r="BG182" s="449"/>
      <c r="BH182" s="449"/>
      <c r="BI182" s="461"/>
      <c r="BJ182" s="448"/>
      <c r="BK182" s="455"/>
      <c r="BL182" s="205"/>
      <c r="BM182" s="207"/>
      <c r="BN182" s="460"/>
      <c r="BO182" s="206"/>
      <c r="BP182" s="208"/>
      <c r="BQ182" s="449"/>
      <c r="BR182" s="454"/>
      <c r="BS182" s="461"/>
      <c r="BT182" s="448"/>
      <c r="BU182" s="455"/>
      <c r="BV182" s="449"/>
      <c r="BW182" s="449"/>
      <c r="BX182" s="461"/>
      <c r="BY182" s="448"/>
      <c r="BZ182" s="455"/>
      <c r="CA182" s="205"/>
      <c r="CB182" s="207"/>
      <c r="CC182" s="206"/>
      <c r="CD182" s="206"/>
      <c r="CE182" s="208"/>
      <c r="CF182" s="449"/>
      <c r="CG182" s="454"/>
      <c r="CH182" s="448"/>
      <c r="CI182" s="448"/>
      <c r="CJ182" s="455"/>
      <c r="CK182" s="449"/>
      <c r="CL182" s="449"/>
      <c r="CM182" s="448"/>
      <c r="CN182" s="448"/>
      <c r="CO182" s="455"/>
      <c r="CP182" s="205"/>
      <c r="CQ182" s="207"/>
      <c r="CR182" s="206"/>
      <c r="CS182" s="206"/>
      <c r="CT182" s="208"/>
      <c r="CU182" s="449"/>
      <c r="CV182" s="454"/>
      <c r="CW182" s="448"/>
      <c r="CX182" s="448"/>
      <c r="CY182" s="455"/>
      <c r="CZ182" s="449"/>
      <c r="DA182" s="449"/>
      <c r="DB182" s="448"/>
      <c r="DC182" s="448"/>
      <c r="DD182" s="455"/>
    </row>
    <row r="183" spans="1:119" s="329" customFormat="1" ht="18.75" x14ac:dyDescent="0.3">
      <c r="B183" s="439">
        <v>98</v>
      </c>
      <c r="D183" s="490">
        <f>'ONS Post Acute'!S103</f>
        <v>7.8829286971674774E-4</v>
      </c>
      <c r="E183" s="490" t="e">
        <f t="shared" ca="1" si="40"/>
        <v>#NAME?</v>
      </c>
      <c r="F183" s="462" t="e">
        <f t="shared" ca="1" si="39"/>
        <v>#NAME?</v>
      </c>
      <c r="G183" s="491" t="e">
        <f t="shared" ca="1" si="37"/>
        <v>#NAME?</v>
      </c>
      <c r="H183" s="492" t="e">
        <f t="shared" ca="1" si="38"/>
        <v>#NAME?</v>
      </c>
      <c r="I183" s="493">
        <f>'ONS Post Acute'!T103</f>
        <v>2.2568570954090264E-4</v>
      </c>
      <c r="J183" s="493">
        <f>'ONS Post Acute'!U103</f>
        <v>2.7580274843580299E-3</v>
      </c>
      <c r="K183" s="498">
        <f t="shared" si="41"/>
        <v>6.4600555480028759E-4</v>
      </c>
      <c r="L183" s="498">
        <f t="shared" si="42"/>
        <v>1.4870653257974342</v>
      </c>
      <c r="M183" s="498">
        <f t="shared" si="43"/>
        <v>1884.9505556712973</v>
      </c>
      <c r="N183" s="498" t="e">
        <f ca="1">_xll.ErBeta(L183,M183)</f>
        <v>#NAME?</v>
      </c>
      <c r="R183" s="443"/>
      <c r="S183" s="443"/>
      <c r="T183" s="443"/>
      <c r="U183" s="443"/>
      <c r="V183" s="443"/>
      <c r="W183" s="443"/>
      <c r="X183" s="449"/>
      <c r="Y183" s="454"/>
      <c r="Z183" s="461"/>
      <c r="AA183" s="448"/>
      <c r="AB183" s="455"/>
      <c r="AC183" s="449"/>
      <c r="AD183" s="449"/>
      <c r="AE183" s="461"/>
      <c r="AF183" s="448"/>
      <c r="AG183" s="455"/>
      <c r="AH183" s="205"/>
      <c r="AI183" s="207"/>
      <c r="AJ183" s="460"/>
      <c r="AK183" s="206"/>
      <c r="AL183" s="208"/>
      <c r="AM183" s="449"/>
      <c r="AN183" s="454"/>
      <c r="AO183" s="461"/>
      <c r="AP183" s="448"/>
      <c r="AQ183" s="455"/>
      <c r="AR183" s="449"/>
      <c r="AS183" s="449"/>
      <c r="AT183" s="461"/>
      <c r="AU183" s="448"/>
      <c r="AV183" s="455"/>
      <c r="AW183" s="205"/>
      <c r="AX183" s="207"/>
      <c r="AY183" s="460"/>
      <c r="AZ183" s="206"/>
      <c r="BA183" s="208"/>
      <c r="BB183" s="449"/>
      <c r="BC183" s="454"/>
      <c r="BD183" s="461"/>
      <c r="BE183" s="448"/>
      <c r="BF183" s="455"/>
      <c r="BG183" s="449"/>
      <c r="BH183" s="449"/>
      <c r="BI183" s="461"/>
      <c r="BJ183" s="448"/>
      <c r="BK183" s="455"/>
      <c r="BL183" s="205"/>
      <c r="BM183" s="207"/>
      <c r="BN183" s="460"/>
      <c r="BO183" s="206"/>
      <c r="BP183" s="208"/>
      <c r="BQ183" s="449"/>
      <c r="BR183" s="454"/>
      <c r="BS183" s="461"/>
      <c r="BT183" s="448"/>
      <c r="BU183" s="455"/>
      <c r="BV183" s="449"/>
      <c r="BW183" s="449"/>
      <c r="BX183" s="461"/>
      <c r="BY183" s="448"/>
      <c r="BZ183" s="455"/>
      <c r="CA183" s="205"/>
      <c r="CB183" s="207"/>
      <c r="CC183" s="206"/>
      <c r="CD183" s="206"/>
      <c r="CE183" s="208"/>
      <c r="CF183" s="449"/>
      <c r="CG183" s="454"/>
      <c r="CH183" s="448"/>
      <c r="CI183" s="448"/>
      <c r="CJ183" s="455"/>
      <c r="CK183" s="449"/>
      <c r="CL183" s="449"/>
      <c r="CM183" s="448"/>
      <c r="CN183" s="448"/>
      <c r="CO183" s="455"/>
      <c r="CP183" s="205"/>
      <c r="CQ183" s="207"/>
      <c r="CR183" s="206"/>
      <c r="CS183" s="206"/>
      <c r="CT183" s="208"/>
      <c r="CU183" s="449"/>
      <c r="CV183" s="454"/>
      <c r="CW183" s="448"/>
      <c r="CX183" s="448"/>
      <c r="CY183" s="455"/>
      <c r="CZ183" s="449"/>
      <c r="DA183" s="449"/>
      <c r="DB183" s="448"/>
      <c r="DC183" s="448"/>
      <c r="DD183" s="455"/>
    </row>
    <row r="184" spans="1:119" s="329" customFormat="1" ht="18.75" x14ac:dyDescent="0.3">
      <c r="B184" s="439">
        <v>99</v>
      </c>
      <c r="D184" s="490">
        <f>'ONS Post Acute'!S104</f>
        <v>7.4164425157923863E-4</v>
      </c>
      <c r="E184" s="490" t="e">
        <f t="shared" ca="1" si="40"/>
        <v>#NAME?</v>
      </c>
      <c r="F184" s="462" t="e">
        <f t="shared" ca="1" si="39"/>
        <v>#NAME?</v>
      </c>
      <c r="G184" s="491" t="e">
        <f t="shared" ca="1" si="37"/>
        <v>#NAME?</v>
      </c>
      <c r="H184" s="492" t="e">
        <f t="shared" ca="1" si="38"/>
        <v>#NAME?</v>
      </c>
      <c r="I184" s="493">
        <f>'ONS Post Acute'!T104</f>
        <v>2.0979762291418319E-4</v>
      </c>
      <c r="J184" s="493">
        <f>'ONS Post Acute'!U104</f>
        <v>2.6261417257955558E-3</v>
      </c>
      <c r="K184" s="498">
        <f t="shared" si="41"/>
        <v>6.1641431195953386E-4</v>
      </c>
      <c r="L184" s="498">
        <f t="shared" si="42"/>
        <v>1.44577565213231</v>
      </c>
      <c r="M184" s="498">
        <f t="shared" si="43"/>
        <v>1947.9735706904189</v>
      </c>
      <c r="N184" s="498" t="e">
        <f ca="1">_xll.ErBeta(L184,M184)</f>
        <v>#NAME?</v>
      </c>
      <c r="R184" s="443"/>
      <c r="S184" s="443"/>
      <c r="T184" s="443"/>
      <c r="U184" s="443"/>
      <c r="V184" s="443"/>
      <c r="W184" s="443"/>
      <c r="X184" s="449"/>
      <c r="Y184" s="454"/>
      <c r="Z184" s="461"/>
      <c r="AA184" s="448"/>
      <c r="AB184" s="455"/>
      <c r="AC184" s="449"/>
      <c r="AD184" s="449"/>
      <c r="AE184" s="461"/>
      <c r="AF184" s="448"/>
      <c r="AG184" s="455"/>
      <c r="AH184" s="205"/>
      <c r="AI184" s="207"/>
      <c r="AJ184" s="460"/>
      <c r="AK184" s="206"/>
      <c r="AL184" s="208"/>
      <c r="AM184" s="449"/>
      <c r="AN184" s="454"/>
      <c r="AO184" s="461"/>
      <c r="AP184" s="448"/>
      <c r="AQ184" s="455"/>
      <c r="AR184" s="449"/>
      <c r="AS184" s="449"/>
      <c r="AT184" s="461"/>
      <c r="AU184" s="448"/>
      <c r="AV184" s="455"/>
      <c r="AW184" s="205"/>
      <c r="AX184" s="207"/>
      <c r="AY184" s="460"/>
      <c r="AZ184" s="206"/>
      <c r="BA184" s="208"/>
      <c r="BB184" s="449"/>
      <c r="BC184" s="454"/>
      <c r="BD184" s="461"/>
      <c r="BE184" s="448"/>
      <c r="BF184" s="455"/>
      <c r="BG184" s="449"/>
      <c r="BH184" s="449"/>
      <c r="BI184" s="461"/>
      <c r="BJ184" s="448"/>
      <c r="BK184" s="455"/>
      <c r="BL184" s="205"/>
      <c r="BM184" s="207"/>
      <c r="BN184" s="460"/>
      <c r="BO184" s="206"/>
      <c r="BP184" s="208"/>
      <c r="BQ184" s="449"/>
      <c r="BR184" s="454"/>
      <c r="BS184" s="461"/>
      <c r="BT184" s="448"/>
      <c r="BU184" s="455"/>
      <c r="BV184" s="449"/>
      <c r="BW184" s="449"/>
      <c r="BX184" s="461"/>
      <c r="BY184" s="448"/>
      <c r="BZ184" s="455"/>
      <c r="CA184" s="205"/>
      <c r="CB184" s="207"/>
      <c r="CC184" s="206"/>
      <c r="CD184" s="206"/>
      <c r="CE184" s="208"/>
      <c r="CF184" s="449"/>
      <c r="CG184" s="454"/>
      <c r="CH184" s="448"/>
      <c r="CI184" s="448"/>
      <c r="CJ184" s="455"/>
      <c r="CK184" s="449"/>
      <c r="CL184" s="449"/>
      <c r="CM184" s="448"/>
      <c r="CN184" s="448"/>
      <c r="CO184" s="455"/>
      <c r="CP184" s="205"/>
      <c r="CQ184" s="207"/>
      <c r="CR184" s="206"/>
      <c r="CS184" s="206"/>
      <c r="CT184" s="208"/>
      <c r="CU184" s="449"/>
      <c r="CV184" s="454"/>
      <c r="CW184" s="448"/>
      <c r="CX184" s="448"/>
      <c r="CY184" s="455"/>
      <c r="CZ184" s="449"/>
      <c r="DA184" s="449"/>
      <c r="DB184" s="448"/>
      <c r="DC184" s="448"/>
      <c r="DD184" s="455"/>
    </row>
    <row r="185" spans="1:119" s="329" customFormat="1" ht="18.75" x14ac:dyDescent="0.3">
      <c r="B185" s="439">
        <v>100</v>
      </c>
      <c r="D185" s="490">
        <f>'ONS Post Acute'!S105</f>
        <v>6.9775614753203336E-4</v>
      </c>
      <c r="E185" s="490" t="e">
        <f t="shared" ca="1" si="40"/>
        <v>#NAME?</v>
      </c>
      <c r="F185" s="462" t="e">
        <f t="shared" ca="1" si="39"/>
        <v>#NAME?</v>
      </c>
      <c r="G185" s="491" t="e">
        <f t="shared" ca="1" si="37"/>
        <v>#NAME?</v>
      </c>
      <c r="H185" s="492" t="e">
        <f t="shared" ca="1" si="38"/>
        <v>#NAME?</v>
      </c>
      <c r="I185" s="493">
        <f>'ONS Post Acute'!T105</f>
        <v>1.9502804439846288E-4</v>
      </c>
      <c r="J185" s="493">
        <f>'ONS Post Acute'!U105</f>
        <v>2.5005625952163927E-3</v>
      </c>
      <c r="K185" s="498">
        <f t="shared" si="41"/>
        <v>5.8814656908620655E-4</v>
      </c>
      <c r="L185" s="498">
        <f t="shared" si="42"/>
        <v>1.4057806530487098</v>
      </c>
      <c r="M185" s="498">
        <f t="shared" si="43"/>
        <v>2013.3104751921521</v>
      </c>
      <c r="N185" s="498" t="e">
        <f ca="1">_xll.ErBeta(L185,M185)</f>
        <v>#NAME?</v>
      </c>
      <c r="R185" s="443"/>
      <c r="S185" s="443"/>
      <c r="T185" s="443"/>
      <c r="U185" s="443"/>
      <c r="V185" s="443"/>
      <c r="W185" s="443"/>
      <c r="X185" s="449"/>
      <c r="Y185" s="454"/>
      <c r="Z185" s="461"/>
      <c r="AA185" s="448"/>
      <c r="AB185" s="455"/>
      <c r="AC185" s="449"/>
      <c r="AD185" s="449"/>
      <c r="AE185" s="461"/>
      <c r="AF185" s="448"/>
      <c r="AG185" s="455"/>
      <c r="AH185" s="205"/>
      <c r="AI185" s="207"/>
      <c r="AJ185" s="460"/>
      <c r="AK185" s="206"/>
      <c r="AL185" s="208"/>
      <c r="AM185" s="449"/>
      <c r="AN185" s="454"/>
      <c r="AO185" s="461"/>
      <c r="AP185" s="448"/>
      <c r="AQ185" s="455"/>
      <c r="AR185" s="449"/>
      <c r="AS185" s="449"/>
      <c r="AT185" s="461"/>
      <c r="AU185" s="448"/>
      <c r="AV185" s="455"/>
      <c r="AW185" s="205"/>
      <c r="AX185" s="207"/>
      <c r="AY185" s="460"/>
      <c r="AZ185" s="206"/>
      <c r="BA185" s="208"/>
      <c r="BB185" s="449"/>
      <c r="BC185" s="454"/>
      <c r="BD185" s="461"/>
      <c r="BE185" s="448"/>
      <c r="BF185" s="455"/>
      <c r="BG185" s="449"/>
      <c r="BH185" s="449"/>
      <c r="BI185" s="461"/>
      <c r="BJ185" s="448"/>
      <c r="BK185" s="455"/>
      <c r="BL185" s="205"/>
      <c r="BM185" s="207"/>
      <c r="BN185" s="460"/>
      <c r="BO185" s="206"/>
      <c r="BP185" s="208"/>
      <c r="BQ185" s="449"/>
      <c r="BR185" s="454"/>
      <c r="BS185" s="461"/>
      <c r="BT185" s="448"/>
      <c r="BU185" s="455"/>
      <c r="BV185" s="449"/>
      <c r="BW185" s="449"/>
      <c r="BX185" s="461"/>
      <c r="BY185" s="448"/>
      <c r="BZ185" s="455"/>
      <c r="CA185" s="205"/>
      <c r="CB185" s="207"/>
      <c r="CC185" s="206"/>
      <c r="CD185" s="206"/>
      <c r="CE185" s="208"/>
      <c r="CF185" s="449"/>
      <c r="CG185" s="454"/>
      <c r="CH185" s="448"/>
      <c r="CI185" s="448"/>
      <c r="CJ185" s="455"/>
      <c r="CK185" s="449"/>
      <c r="CL185" s="449"/>
      <c r="CM185" s="448"/>
      <c r="CN185" s="448"/>
      <c r="CO185" s="455"/>
      <c r="CP185" s="205"/>
      <c r="CQ185" s="207"/>
      <c r="CR185" s="206"/>
      <c r="CS185" s="206"/>
      <c r="CT185" s="208"/>
      <c r="CU185" s="449"/>
      <c r="CV185" s="454"/>
      <c r="CW185" s="448"/>
      <c r="CX185" s="448"/>
      <c r="CY185" s="455"/>
      <c r="CZ185" s="449"/>
      <c r="DA185" s="449"/>
      <c r="DB185" s="448"/>
      <c r="DC185" s="448"/>
      <c r="DD185" s="455"/>
    </row>
    <row r="186" spans="1:119" s="329" customFormat="1" ht="18.75" x14ac:dyDescent="0.3">
      <c r="B186" s="439">
        <v>101</v>
      </c>
      <c r="D186" s="490">
        <f>'ONS Post Acute'!S106</f>
        <v>6.5646519929471513E-4</v>
      </c>
      <c r="E186" s="490" t="e">
        <f t="shared" ca="1" si="40"/>
        <v>#NAME?</v>
      </c>
      <c r="F186" s="462" t="e">
        <f t="shared" ca="1" si="39"/>
        <v>#NAME?</v>
      </c>
      <c r="G186" s="491" t="e">
        <f t="shared" ca="1" si="37"/>
        <v>#NAME?</v>
      </c>
      <c r="H186" s="492" t="e">
        <f t="shared" ca="1" si="38"/>
        <v>#NAME?</v>
      </c>
      <c r="I186" s="493">
        <f>'ONS Post Acute'!T106</f>
        <v>1.8129823195111832E-4</v>
      </c>
      <c r="J186" s="493">
        <f>'ONS Post Acute'!U106</f>
        <v>2.3809885167949711E-3</v>
      </c>
      <c r="K186" s="498">
        <f t="shared" si="41"/>
        <v>5.6114548082751342E-4</v>
      </c>
      <c r="L186" s="498">
        <f t="shared" si="42"/>
        <v>1.3670323143244469</v>
      </c>
      <c r="M186" s="498">
        <f t="shared" si="43"/>
        <v>2081.0469567183645</v>
      </c>
      <c r="N186" s="498" t="e">
        <f ca="1">_xll.ErBeta(L186,M186)</f>
        <v>#NAME?</v>
      </c>
      <c r="R186" s="443"/>
      <c r="S186" s="443"/>
      <c r="T186" s="443"/>
      <c r="U186" s="443"/>
      <c r="V186" s="443"/>
      <c r="W186" s="443"/>
      <c r="X186" s="449"/>
      <c r="Y186" s="454"/>
      <c r="Z186" s="461"/>
      <c r="AA186" s="448"/>
      <c r="AB186" s="455"/>
      <c r="AC186" s="449"/>
      <c r="AD186" s="449"/>
      <c r="AE186" s="461"/>
      <c r="AF186" s="448"/>
      <c r="AG186" s="455"/>
      <c r="AH186" s="205"/>
      <c r="AI186" s="207"/>
      <c r="AJ186" s="460"/>
      <c r="AK186" s="206"/>
      <c r="AL186" s="208"/>
      <c r="AM186" s="449"/>
      <c r="AN186" s="454"/>
      <c r="AO186" s="461"/>
      <c r="AP186" s="448"/>
      <c r="AQ186" s="455"/>
      <c r="AR186" s="449"/>
      <c r="AS186" s="449"/>
      <c r="AT186" s="461"/>
      <c r="AU186" s="448"/>
      <c r="AV186" s="455"/>
      <c r="AW186" s="205"/>
      <c r="AX186" s="207"/>
      <c r="AY186" s="460"/>
      <c r="AZ186" s="206"/>
      <c r="BA186" s="208"/>
      <c r="BB186" s="449"/>
      <c r="BC186" s="454"/>
      <c r="BD186" s="461"/>
      <c r="BE186" s="448"/>
      <c r="BF186" s="455"/>
      <c r="BG186" s="449"/>
      <c r="BH186" s="449"/>
      <c r="BI186" s="461"/>
      <c r="BJ186" s="448"/>
      <c r="BK186" s="455"/>
      <c r="BL186" s="205"/>
      <c r="BM186" s="207"/>
      <c r="BN186" s="460"/>
      <c r="BO186" s="206"/>
      <c r="BP186" s="208"/>
      <c r="BQ186" s="449"/>
      <c r="BR186" s="454"/>
      <c r="BS186" s="461"/>
      <c r="BT186" s="448"/>
      <c r="BU186" s="455"/>
      <c r="BV186" s="449"/>
      <c r="BW186" s="449"/>
      <c r="BX186" s="461"/>
      <c r="BY186" s="448"/>
      <c r="BZ186" s="455"/>
      <c r="CA186" s="205"/>
      <c r="CB186" s="207"/>
      <c r="CC186" s="206"/>
      <c r="CD186" s="206"/>
      <c r="CE186" s="208"/>
      <c r="CF186" s="449"/>
      <c r="CG186" s="454"/>
      <c r="CH186" s="448"/>
      <c r="CI186" s="448"/>
      <c r="CJ186" s="455"/>
      <c r="CK186" s="449"/>
      <c r="CL186" s="449"/>
      <c r="CM186" s="448"/>
      <c r="CN186" s="448"/>
      <c r="CO186" s="455"/>
      <c r="CP186" s="205"/>
      <c r="CQ186" s="207"/>
      <c r="CR186" s="206"/>
      <c r="CS186" s="206"/>
      <c r="CT186" s="208"/>
      <c r="CU186" s="449"/>
      <c r="CV186" s="454"/>
      <c r="CW186" s="448"/>
      <c r="CX186" s="448"/>
      <c r="CY186" s="455"/>
      <c r="CZ186" s="449"/>
      <c r="DA186" s="449"/>
      <c r="DB186" s="448"/>
      <c r="DC186" s="448"/>
      <c r="DD186" s="455"/>
    </row>
    <row r="187" spans="1:119" s="329" customFormat="1" ht="18.75" x14ac:dyDescent="0.3">
      <c r="B187" s="439">
        <v>102</v>
      </c>
      <c r="D187" s="490">
        <f>'ONS Post Acute'!S107</f>
        <v>6.1761771560065782E-4</v>
      </c>
      <c r="E187" s="490" t="e">
        <f t="shared" ca="1" si="40"/>
        <v>#NAME?</v>
      </c>
      <c r="F187" s="462" t="e">
        <f t="shared" ca="1" si="39"/>
        <v>#NAME?</v>
      </c>
      <c r="G187" s="491" t="e">
        <f t="shared" ca="1" si="37"/>
        <v>#NAME?</v>
      </c>
      <c r="H187" s="492" t="e">
        <f t="shared" ca="1" si="38"/>
        <v>#NAME?</v>
      </c>
      <c r="I187" s="493">
        <f>'ONS Post Acute'!T107</f>
        <v>1.6853498690396824E-4</v>
      </c>
      <c r="J187" s="493">
        <f>'ONS Post Acute'!U107</f>
        <v>2.267132335721002E-3</v>
      </c>
      <c r="K187" s="498">
        <f t="shared" si="41"/>
        <v>5.3535646653495755E-4</v>
      </c>
      <c r="L187" s="498">
        <f t="shared" si="42"/>
        <v>1.3294847693553544</v>
      </c>
      <c r="M187" s="498">
        <f t="shared" si="43"/>
        <v>2151.2719315653067</v>
      </c>
      <c r="N187" s="498" t="e">
        <f ca="1">_xll.ErBeta(L187,M187)</f>
        <v>#NAME?</v>
      </c>
      <c r="R187" s="443"/>
      <c r="S187" s="443"/>
      <c r="T187" s="443"/>
      <c r="U187" s="443"/>
      <c r="V187" s="443"/>
      <c r="W187" s="443"/>
      <c r="X187" s="449"/>
      <c r="Y187" s="454"/>
      <c r="Z187" s="461"/>
      <c r="AA187" s="448"/>
      <c r="AB187" s="455"/>
      <c r="AC187" s="449"/>
      <c r="AD187" s="449"/>
      <c r="AE187" s="461"/>
      <c r="AF187" s="448"/>
      <c r="AG187" s="455"/>
      <c r="AH187" s="205"/>
      <c r="AI187" s="207"/>
      <c r="AJ187" s="460"/>
      <c r="AK187" s="206"/>
      <c r="AL187" s="208"/>
      <c r="AM187" s="449"/>
      <c r="AN187" s="454"/>
      <c r="AO187" s="461"/>
      <c r="AP187" s="448"/>
      <c r="AQ187" s="455"/>
      <c r="AR187" s="449"/>
      <c r="AS187" s="449"/>
      <c r="AT187" s="461"/>
      <c r="AU187" s="448"/>
      <c r="AV187" s="455"/>
      <c r="AW187" s="205"/>
      <c r="AX187" s="207"/>
      <c r="AY187" s="460"/>
      <c r="AZ187" s="206"/>
      <c r="BA187" s="208"/>
      <c r="BB187" s="449"/>
      <c r="BC187" s="454"/>
      <c r="BD187" s="461"/>
      <c r="BE187" s="448"/>
      <c r="BF187" s="455"/>
      <c r="BG187" s="449"/>
      <c r="BH187" s="449"/>
      <c r="BI187" s="461"/>
      <c r="BJ187" s="448"/>
      <c r="BK187" s="455"/>
      <c r="BL187" s="205"/>
      <c r="BM187" s="207"/>
      <c r="BN187" s="460"/>
      <c r="BO187" s="206"/>
      <c r="BP187" s="208"/>
      <c r="BQ187" s="449"/>
      <c r="BR187" s="454"/>
      <c r="BS187" s="461"/>
      <c r="BT187" s="448"/>
      <c r="BU187" s="455"/>
      <c r="BV187" s="449"/>
      <c r="BW187" s="449"/>
      <c r="BX187" s="461"/>
      <c r="BY187" s="448"/>
      <c r="BZ187" s="455"/>
      <c r="CA187" s="205"/>
      <c r="CB187" s="207"/>
      <c r="CC187" s="206"/>
      <c r="CD187" s="206"/>
      <c r="CE187" s="208"/>
      <c r="CF187" s="449"/>
      <c r="CG187" s="454"/>
      <c r="CH187" s="448"/>
      <c r="CI187" s="448"/>
      <c r="CJ187" s="455"/>
      <c r="CK187" s="449"/>
      <c r="CL187" s="449"/>
      <c r="CM187" s="448"/>
      <c r="CN187" s="448"/>
      <c r="CO187" s="455"/>
      <c r="CP187" s="205"/>
      <c r="CQ187" s="207"/>
      <c r="CR187" s="206"/>
      <c r="CS187" s="206"/>
      <c r="CT187" s="208"/>
      <c r="CU187" s="449"/>
      <c r="CV187" s="454"/>
      <c r="CW187" s="448"/>
      <c r="CX187" s="448"/>
      <c r="CY187" s="455"/>
      <c r="CZ187" s="449"/>
      <c r="DA187" s="449"/>
      <c r="DB187" s="448"/>
      <c r="DC187" s="448"/>
      <c r="DD187" s="455"/>
    </row>
    <row r="188" spans="1:119" s="329" customFormat="1" ht="18.75" x14ac:dyDescent="0.3">
      <c r="B188" s="439">
        <v>103</v>
      </c>
      <c r="D188" s="490">
        <f>'ONS Post Acute'!S108</f>
        <v>5.8106910013446911E-4</v>
      </c>
      <c r="E188" s="490" t="e">
        <f t="shared" ca="1" si="40"/>
        <v>#NAME?</v>
      </c>
      <c r="F188" s="462" t="e">
        <f t="shared" ca="1" si="39"/>
        <v>#NAME?</v>
      </c>
      <c r="G188" s="491" t="e">
        <f t="shared" ca="1" si="37"/>
        <v>#NAME?</v>
      </c>
      <c r="H188" s="492" t="e">
        <f t="shared" ca="1" si="38"/>
        <v>#NAME?</v>
      </c>
      <c r="I188" s="493">
        <f>'ONS Post Acute'!T108</f>
        <v>1.5667026371431504E-4</v>
      </c>
      <c r="J188" s="493">
        <f>'ONS Post Acute'!U108</f>
        <v>2.1587206286028332E-3</v>
      </c>
      <c r="K188" s="498">
        <f t="shared" si="41"/>
        <v>5.1072713390013218E-4</v>
      </c>
      <c r="L188" s="498">
        <f t="shared" si="42"/>
        <v>1.2930941849284068</v>
      </c>
      <c r="M188" s="498">
        <f t="shared" si="43"/>
        <v>2224.0776657284164</v>
      </c>
      <c r="N188" s="498" t="e">
        <f ca="1">_xll.ErBeta(L188,M188)</f>
        <v>#NAME?</v>
      </c>
      <c r="R188" s="443"/>
      <c r="S188" s="443"/>
      <c r="T188" s="443"/>
      <c r="U188" s="443"/>
      <c r="V188" s="443"/>
      <c r="W188" s="443"/>
      <c r="X188" s="449"/>
      <c r="Y188" s="454"/>
      <c r="Z188" s="461"/>
      <c r="AA188" s="448"/>
      <c r="AB188" s="455"/>
      <c r="AC188" s="449"/>
      <c r="AD188" s="449"/>
      <c r="AE188" s="461"/>
      <c r="AF188" s="448"/>
      <c r="AG188" s="455"/>
      <c r="AH188" s="205"/>
      <c r="AI188" s="207"/>
      <c r="AJ188" s="460"/>
      <c r="AK188" s="206"/>
      <c r="AL188" s="208"/>
      <c r="AM188" s="449"/>
      <c r="AN188" s="454"/>
      <c r="AO188" s="461"/>
      <c r="AP188" s="448"/>
      <c r="AQ188" s="455"/>
      <c r="AR188" s="449"/>
      <c r="AS188" s="449"/>
      <c r="AT188" s="461"/>
      <c r="AU188" s="448"/>
      <c r="AV188" s="455"/>
      <c r="AW188" s="205"/>
      <c r="AX188" s="207"/>
      <c r="AY188" s="460"/>
      <c r="AZ188" s="206"/>
      <c r="BA188" s="208"/>
      <c r="BB188" s="449"/>
      <c r="BC188" s="454"/>
      <c r="BD188" s="461"/>
      <c r="BE188" s="448"/>
      <c r="BF188" s="455"/>
      <c r="BG188" s="449"/>
      <c r="BH188" s="449"/>
      <c r="BI188" s="461"/>
      <c r="BJ188" s="448"/>
      <c r="BK188" s="455"/>
      <c r="BL188" s="205"/>
      <c r="BM188" s="207"/>
      <c r="BN188" s="460"/>
      <c r="BO188" s="206"/>
      <c r="BP188" s="208"/>
      <c r="BQ188" s="449"/>
      <c r="BR188" s="454"/>
      <c r="BS188" s="461"/>
      <c r="BT188" s="448"/>
      <c r="BU188" s="455"/>
      <c r="BV188" s="449"/>
      <c r="BW188" s="449"/>
      <c r="BX188" s="461"/>
      <c r="BY188" s="448"/>
      <c r="BZ188" s="455"/>
      <c r="CA188" s="205"/>
      <c r="CB188" s="207"/>
      <c r="CC188" s="206"/>
      <c r="CD188" s="206"/>
      <c r="CE188" s="208"/>
      <c r="CF188" s="449"/>
      <c r="CG188" s="454"/>
      <c r="CH188" s="448"/>
      <c r="CI188" s="448"/>
      <c r="CJ188" s="455"/>
      <c r="CK188" s="449"/>
      <c r="CL188" s="449"/>
      <c r="CM188" s="448"/>
      <c r="CN188" s="448"/>
      <c r="CO188" s="455"/>
      <c r="CP188" s="205"/>
      <c r="CQ188" s="207"/>
      <c r="CR188" s="206"/>
      <c r="CS188" s="206"/>
      <c r="CT188" s="208"/>
      <c r="CU188" s="449"/>
      <c r="CV188" s="454"/>
      <c r="CW188" s="448"/>
      <c r="CX188" s="448"/>
      <c r="CY188" s="455"/>
      <c r="CZ188" s="449"/>
      <c r="DA188" s="449"/>
      <c r="DB188" s="448"/>
      <c r="DC188" s="448"/>
      <c r="DD188" s="455"/>
    </row>
    <row r="189" spans="1:119" s="329" customFormat="1" ht="15.75" thickBot="1" x14ac:dyDescent="0.3">
      <c r="B189" s="439">
        <v>104</v>
      </c>
      <c r="D189" s="490">
        <f>'ONS Post Acute'!S109</f>
        <v>5.4668331332224181E-4</v>
      </c>
      <c r="E189" s="490" t="e">
        <f ca="1">N189-Q190</f>
        <v>#NAME?</v>
      </c>
      <c r="F189" s="451"/>
      <c r="G189" s="451"/>
      <c r="H189" s="492">
        <f t="shared" si="38"/>
        <v>0</v>
      </c>
      <c r="I189" s="493">
        <f>'ONS Post Acute'!T109</f>
        <v>1.4564080718918704E-4</v>
      </c>
      <c r="J189" s="493">
        <f>'ONS Post Acute'!U109</f>
        <v>2.055493046846513E-3</v>
      </c>
      <c r="K189" s="498">
        <f t="shared" si="41"/>
        <v>4.8720720399421581E-4</v>
      </c>
      <c r="L189" s="498">
        <f t="shared" si="42"/>
        <v>1.2578186540211413</v>
      </c>
      <c r="M189" s="498">
        <f t="shared" si="43"/>
        <v>2299.5599004332303</v>
      </c>
      <c r="N189" s="498" t="e">
        <f ca="1">_xll.ErBeta(L189,M189)</f>
        <v>#NAME?</v>
      </c>
      <c r="R189" s="443"/>
      <c r="S189" s="443"/>
      <c r="T189" s="443"/>
      <c r="U189" s="443"/>
      <c r="V189" s="443"/>
      <c r="W189" s="443"/>
      <c r="X189" s="449"/>
      <c r="Y189" s="454"/>
      <c r="Z189" s="448"/>
      <c r="AA189" s="448"/>
      <c r="AB189" s="455"/>
      <c r="AC189" s="449"/>
      <c r="AD189" s="449"/>
      <c r="AE189" s="448"/>
      <c r="AF189" s="448"/>
      <c r="AG189" s="455"/>
      <c r="AH189" s="205"/>
      <c r="AI189" s="207"/>
      <c r="AJ189" s="206"/>
      <c r="AK189" s="206"/>
      <c r="AL189" s="208"/>
      <c r="AM189" s="449"/>
      <c r="AN189" s="454"/>
      <c r="AO189" s="448"/>
      <c r="AP189" s="448"/>
      <c r="AQ189" s="455"/>
      <c r="AR189" s="449"/>
      <c r="AS189" s="449"/>
      <c r="AT189" s="448"/>
      <c r="AU189" s="448"/>
      <c r="AV189" s="455"/>
      <c r="AW189" s="205"/>
      <c r="AX189" s="207"/>
      <c r="AY189" s="206"/>
      <c r="AZ189" s="206"/>
      <c r="BA189" s="208"/>
      <c r="BB189" s="449"/>
      <c r="BC189" s="454"/>
      <c r="BD189" s="448"/>
      <c r="BE189" s="448"/>
      <c r="BF189" s="455"/>
      <c r="BG189" s="449"/>
      <c r="BH189" s="449"/>
      <c r="BI189" s="448"/>
      <c r="BJ189" s="448"/>
      <c r="BK189" s="455"/>
      <c r="BL189" s="205"/>
      <c r="BM189" s="207"/>
      <c r="BN189" s="206"/>
      <c r="BO189" s="206"/>
      <c r="BP189" s="208"/>
      <c r="BQ189" s="449"/>
      <c r="BR189" s="454"/>
      <c r="BS189" s="448"/>
      <c r="BT189" s="448"/>
      <c r="BU189" s="455"/>
      <c r="BV189" s="449"/>
      <c r="BW189" s="449"/>
      <c r="BX189" s="448"/>
      <c r="BY189" s="448"/>
      <c r="BZ189" s="455"/>
      <c r="CA189" s="205"/>
      <c r="CB189" s="207"/>
      <c r="CC189" s="206"/>
      <c r="CD189" s="206"/>
      <c r="CE189" s="208"/>
      <c r="CF189" s="449"/>
      <c r="CG189" s="454"/>
      <c r="CH189" s="448"/>
      <c r="CI189" s="448"/>
      <c r="CJ189" s="455"/>
      <c r="CK189" s="449"/>
      <c r="CL189" s="449"/>
      <c r="CM189" s="448"/>
      <c r="CN189" s="448"/>
      <c r="CO189" s="455"/>
      <c r="CP189" s="205"/>
      <c r="CQ189" s="207"/>
      <c r="CR189" s="206"/>
      <c r="CS189" s="206"/>
      <c r="CT189" s="208"/>
      <c r="CU189" s="449"/>
      <c r="CV189" s="454"/>
      <c r="CW189" s="448"/>
      <c r="CX189" s="448"/>
      <c r="CY189" s="455"/>
      <c r="CZ189" s="449"/>
      <c r="DA189" s="449"/>
      <c r="DB189" s="448"/>
      <c r="DC189" s="448"/>
      <c r="DD189" s="455"/>
    </row>
    <row r="190" spans="1:119" s="143" customFormat="1" ht="16.5" thickTop="1" thickBot="1" x14ac:dyDescent="0.3">
      <c r="B190" s="143" t="s">
        <v>151</v>
      </c>
      <c r="F190" s="167" t="e">
        <f ca="1">_xll.ErTotal(SUM(F88:F188))</f>
        <v>#NAME?</v>
      </c>
      <c r="G190" s="167" t="e">
        <f ca="1">_xll.ErTotal(SUM(G88:G188))</f>
        <v>#NAME?</v>
      </c>
      <c r="H190" s="144" t="e">
        <f ca="1">SUM(H88:H188)</f>
        <v>#NAME?</v>
      </c>
      <c r="I190" s="443"/>
      <c r="J190" s="443"/>
      <c r="K190" s="443"/>
      <c r="L190" s="443"/>
      <c r="M190" s="443"/>
      <c r="N190" s="443"/>
      <c r="O190" s="443"/>
      <c r="P190" s="443"/>
      <c r="Q190" s="443"/>
      <c r="R190" s="443"/>
      <c r="S190" s="443"/>
      <c r="T190" s="443"/>
      <c r="U190" s="443"/>
      <c r="V190" s="443"/>
      <c r="W190" s="443"/>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1"/>
      <c r="DF190" s="211"/>
      <c r="DG190" s="211"/>
      <c r="DH190" s="211"/>
      <c r="DI190" s="211"/>
      <c r="DJ190" s="211"/>
      <c r="DK190" s="211"/>
      <c r="DL190" s="211"/>
      <c r="DM190" s="211"/>
      <c r="DN190" s="211"/>
      <c r="DO190" s="194"/>
    </row>
    <row r="191" spans="1:119" ht="15.75" thickTop="1" x14ac:dyDescent="0.25">
      <c r="R191" s="443"/>
      <c r="S191" s="443"/>
    </row>
    <row r="192" spans="1:119" s="60" customFormat="1" ht="15.75" x14ac:dyDescent="0.25">
      <c r="A192" s="60" t="s">
        <v>174</v>
      </c>
    </row>
    <row r="193" spans="1:24" x14ac:dyDescent="0.25">
      <c r="R193" s="241"/>
    </row>
    <row r="194" spans="1:24" x14ac:dyDescent="0.25">
      <c r="D194" s="4" t="s">
        <v>178</v>
      </c>
      <c r="E194" s="4" t="s">
        <v>179</v>
      </c>
      <c r="F194" s="4" t="s">
        <v>180</v>
      </c>
      <c r="G194" s="4" t="s">
        <v>117</v>
      </c>
      <c r="H194" s="4" t="s">
        <v>181</v>
      </c>
      <c r="I194" s="4" t="s">
        <v>182</v>
      </c>
      <c r="K194" s="971"/>
      <c r="L194" s="971"/>
      <c r="M194" s="971"/>
      <c r="N194" s="971"/>
      <c r="O194" s="971"/>
      <c r="P194" s="971"/>
      <c r="Q194" s="971"/>
      <c r="R194" s="971"/>
    </row>
    <row r="195" spans="1:24" x14ac:dyDescent="0.25">
      <c r="B195" t="s">
        <v>81</v>
      </c>
      <c r="D195" s="62">
        <f>'AusCOVID Cases_update'!K47</f>
        <v>140.10480572597137</v>
      </c>
      <c r="E195" s="62">
        <f>D195*$D$46</f>
        <v>126.93495398773007</v>
      </c>
      <c r="F195" s="62">
        <f>L11</f>
        <v>21.402959811792403</v>
      </c>
      <c r="G195" s="62">
        <f>(F195*$D$26)-14</f>
        <v>7803.4310712571751</v>
      </c>
      <c r="H195" s="62">
        <f>(E195*G195)/$D$26</f>
        <v>2711.9183134194459</v>
      </c>
      <c r="I195" s="62" t="e">
        <f ca="1">H195*$J$33</f>
        <v>#NAME?</v>
      </c>
      <c r="K195" s="971"/>
      <c r="L195" s="971"/>
      <c r="M195" s="971"/>
      <c r="N195" s="971"/>
      <c r="O195" s="971"/>
      <c r="P195" s="971"/>
      <c r="Q195" s="971"/>
      <c r="R195" s="971"/>
    </row>
    <row r="196" spans="1:24" x14ac:dyDescent="0.25">
      <c r="B196" t="s">
        <v>82</v>
      </c>
      <c r="D196" s="62">
        <f>'AusCOVID Cases_update'!K48</f>
        <v>115.24752475247524</v>
      </c>
      <c r="E196" s="62">
        <f>D196*$D$46</f>
        <v>104.41425742574258</v>
      </c>
      <c r="F196" s="62">
        <f t="shared" ref="F196:F198" si="44">L12</f>
        <v>13.448502273927778</v>
      </c>
      <c r="G196" s="62">
        <f>(F196*$D$26)-14</f>
        <v>4898.0654555521205</v>
      </c>
      <c r="H196" s="62">
        <f>(E196*G196)/$D$26</f>
        <v>1400.2131892242469</v>
      </c>
      <c r="I196" s="62" t="e">
        <f t="shared" ref="I196:I198" ca="1" si="45">H196*$J$33</f>
        <v>#NAME?</v>
      </c>
      <c r="K196" s="971"/>
      <c r="L196" s="971"/>
      <c r="M196" s="971"/>
      <c r="N196" s="971"/>
      <c r="O196" s="971"/>
      <c r="P196" s="971"/>
      <c r="Q196" s="971"/>
      <c r="R196" s="971"/>
    </row>
    <row r="197" spans="1:24" x14ac:dyDescent="0.25">
      <c r="B197" t="s">
        <v>83</v>
      </c>
      <c r="D197" s="62">
        <f>'AusCOVID Cases_update'!K49</f>
        <v>24.315789473684212</v>
      </c>
      <c r="E197" s="62">
        <f t="shared" ref="E197:E198" si="46">D197*$D$46</f>
        <v>22.030105263157896</v>
      </c>
      <c r="F197" s="62">
        <f t="shared" si="44"/>
        <v>7.1045363834463728</v>
      </c>
      <c r="G197" s="62">
        <f t="shared" ref="G197:G198" si="47">(F197*$D$26)-14</f>
        <v>2580.9319140537878</v>
      </c>
      <c r="H197" s="62">
        <f t="shared" ref="H197:H198" si="48">(E197*G197)/$D$26</f>
        <v>155.66927239876395</v>
      </c>
      <c r="I197" s="62" t="e">
        <f t="shared" ca="1" si="45"/>
        <v>#NAME?</v>
      </c>
      <c r="K197" s="971"/>
      <c r="L197" s="971"/>
      <c r="M197" s="971"/>
      <c r="N197" s="971"/>
      <c r="O197" s="971"/>
      <c r="P197" s="971"/>
      <c r="Q197" s="971"/>
      <c r="R197" s="971"/>
    </row>
    <row r="198" spans="1:24" x14ac:dyDescent="0.25">
      <c r="B198" t="s">
        <v>97</v>
      </c>
      <c r="D198" s="62">
        <f>'AusCOVID Cases_update'!K50</f>
        <v>1.2114137483787288</v>
      </c>
      <c r="E198" s="62">
        <f t="shared" si="46"/>
        <v>1.0975408560311284</v>
      </c>
      <c r="F198" s="62">
        <f t="shared" si="44"/>
        <v>3.450685214125738</v>
      </c>
      <c r="G198" s="62">
        <f t="shared" si="47"/>
        <v>1246.3627744594257</v>
      </c>
      <c r="H198" s="62">
        <f t="shared" si="48"/>
        <v>3.7451993604531975</v>
      </c>
      <c r="I198" s="62" t="e">
        <f t="shared" ca="1" si="45"/>
        <v>#NAME?</v>
      </c>
      <c r="K198" s="971"/>
      <c r="L198" s="971"/>
      <c r="M198" s="971"/>
      <c r="N198" s="971"/>
      <c r="O198" s="971"/>
      <c r="P198" s="971"/>
      <c r="Q198" s="971"/>
      <c r="R198" s="971"/>
    </row>
    <row r="199" spans="1:24" x14ac:dyDescent="0.25">
      <c r="B199" s="326" t="s">
        <v>155</v>
      </c>
      <c r="C199" s="327"/>
      <c r="D199" s="328">
        <f>SUM(D195:D198)</f>
        <v>280.87953370050957</v>
      </c>
      <c r="E199" s="328">
        <f>SUM(E195:E198)</f>
        <v>254.47685753266165</v>
      </c>
      <c r="F199" s="327"/>
      <c r="G199" s="327"/>
      <c r="H199" s="328">
        <f>SUM(H195:H198)</f>
        <v>4271.5459744029104</v>
      </c>
      <c r="I199" s="328" t="e">
        <f ca="1">_xll.ErTotal(SUM(I195:I198))</f>
        <v>#NAME?</v>
      </c>
      <c r="K199" s="971"/>
      <c r="L199" s="971"/>
      <c r="M199" s="971"/>
      <c r="N199" s="971"/>
      <c r="O199" s="971"/>
      <c r="P199" s="971"/>
      <c r="Q199" s="971"/>
      <c r="R199" s="971"/>
    </row>
    <row r="201" spans="1:24" s="60" customFormat="1" ht="15.75" x14ac:dyDescent="0.25">
      <c r="A201" s="60" t="s">
        <v>183</v>
      </c>
    </row>
    <row r="202" spans="1:24" ht="14.25" customHeight="1" x14ac:dyDescent="0.25">
      <c r="D202" s="1753" t="s">
        <v>188</v>
      </c>
      <c r="E202" s="1753"/>
      <c r="F202" s="1752" t="s">
        <v>189</v>
      </c>
      <c r="G202" s="1752"/>
      <c r="H202" s="494"/>
      <c r="I202" s="983"/>
      <c r="J202" s="971"/>
      <c r="K202" s="971"/>
      <c r="L202" s="971"/>
      <c r="M202" s="971"/>
      <c r="N202" s="971"/>
      <c r="O202" s="971"/>
      <c r="P202" s="971"/>
    </row>
    <row r="203" spans="1:24" ht="14.25" customHeight="1" x14ac:dyDescent="0.25">
      <c r="D203" s="1753"/>
      <c r="E203" s="1753"/>
      <c r="F203" s="1658" t="s">
        <v>152</v>
      </c>
      <c r="G203" s="1658"/>
      <c r="H203" s="494"/>
      <c r="I203" s="983"/>
      <c r="J203" s="971"/>
      <c r="K203" s="971"/>
      <c r="L203" s="971"/>
      <c r="M203" s="971"/>
      <c r="N203" s="971"/>
      <c r="O203" s="971"/>
      <c r="P203" s="971"/>
    </row>
    <row r="204" spans="1:24" s="4" customFormat="1" x14ac:dyDescent="0.25">
      <c r="D204" s="4" t="s">
        <v>190</v>
      </c>
      <c r="E204" s="4" t="s">
        <v>191</v>
      </c>
      <c r="F204" s="483" t="s">
        <v>166</v>
      </c>
      <c r="G204" s="483" t="s">
        <v>182</v>
      </c>
      <c r="I204" s="919"/>
      <c r="J204" s="919"/>
      <c r="K204" s="919"/>
      <c r="L204" s="971"/>
      <c r="M204" s="971"/>
      <c r="N204" s="971"/>
      <c r="O204" s="971"/>
      <c r="P204" s="971"/>
      <c r="Q204"/>
      <c r="R204"/>
      <c r="S204"/>
      <c r="T204"/>
      <c r="U204"/>
      <c r="V204"/>
      <c r="W204"/>
      <c r="X204"/>
    </row>
    <row r="205" spans="1:24" x14ac:dyDescent="0.25">
      <c r="F205" s="327"/>
      <c r="G205" s="327"/>
      <c r="I205" s="971"/>
      <c r="J205" s="971"/>
      <c r="K205" s="971"/>
      <c r="L205" s="971"/>
      <c r="M205" s="971"/>
      <c r="N205" s="971"/>
      <c r="O205" s="971"/>
      <c r="P205" s="971"/>
    </row>
    <row r="206" spans="1:24" ht="15.75" x14ac:dyDescent="0.25">
      <c r="A206">
        <v>1</v>
      </c>
      <c r="B206" s="172" t="s">
        <v>192</v>
      </c>
      <c r="C206" s="414">
        <v>587</v>
      </c>
      <c r="D206" s="161">
        <f>'Permanent Disb'!F23</f>
        <v>69042.779913154998</v>
      </c>
      <c r="E206" s="161">
        <f>'Permanent Disb'!C23</f>
        <v>186528.44039879201</v>
      </c>
      <c r="F206" s="484" t="e">
        <f ca="1">L49*D24</f>
        <v>#NAME?</v>
      </c>
      <c r="G206" s="484" t="e">
        <f ca="1">(E206/D206)*F206</f>
        <v>#NAME?</v>
      </c>
      <c r="H206" s="481"/>
      <c r="I206" s="984"/>
      <c r="J206" s="971"/>
      <c r="K206" s="971"/>
      <c r="L206" s="971"/>
      <c r="M206" s="971"/>
      <c r="N206" s="971"/>
      <c r="O206" s="971"/>
      <c r="P206" s="971"/>
    </row>
    <row r="207" spans="1:24" ht="15.75" x14ac:dyDescent="0.25">
      <c r="A207">
        <v>2</v>
      </c>
      <c r="B207" s="171" t="s">
        <v>193</v>
      </c>
      <c r="C207" s="415">
        <v>544</v>
      </c>
      <c r="D207" s="161">
        <f>'Permanent Disb'!F24</f>
        <v>6598.0075184347397</v>
      </c>
      <c r="E207" s="161">
        <f>'Permanent Disb'!C24</f>
        <v>38742.4546285135</v>
      </c>
      <c r="F207" s="484" t="e">
        <f ca="1">L50*D23</f>
        <v>#NAME?</v>
      </c>
      <c r="G207" s="484" t="e">
        <f ca="1">(E207/D207)*F207</f>
        <v>#NAME?</v>
      </c>
      <c r="H207" s="481"/>
      <c r="I207" s="984"/>
      <c r="J207" s="971"/>
      <c r="K207" s="971"/>
      <c r="L207" s="971"/>
      <c r="M207" s="971"/>
      <c r="N207" s="971"/>
      <c r="O207" s="971"/>
      <c r="P207" s="971"/>
    </row>
    <row r="208" spans="1:24" ht="15.75" x14ac:dyDescent="0.25">
      <c r="A208">
        <v>3</v>
      </c>
      <c r="B208" s="171" t="s">
        <v>194</v>
      </c>
      <c r="C208" s="414">
        <v>543</v>
      </c>
      <c r="D208" s="161">
        <f>'Permanent Disb'!F25</f>
        <v>43968.576282222399</v>
      </c>
      <c r="E208" s="161">
        <f>'Permanent Disb'!C25</f>
        <v>154293.142132498</v>
      </c>
      <c r="F208" s="484" t="e">
        <f ca="1">L51*D23</f>
        <v>#NAME?</v>
      </c>
      <c r="G208" s="484" t="e">
        <f ca="1">(E208/D208)*F208</f>
        <v>#NAME?</v>
      </c>
      <c r="H208" s="481"/>
      <c r="I208" s="984"/>
      <c r="J208" s="971"/>
      <c r="K208" s="971"/>
      <c r="L208" s="971"/>
      <c r="M208" s="971"/>
      <c r="N208" s="971"/>
      <c r="O208" s="971"/>
      <c r="P208" s="971"/>
    </row>
    <row r="209" spans="1:64" ht="15.75" x14ac:dyDescent="0.25">
      <c r="A209">
        <v>4</v>
      </c>
      <c r="B209" s="171" t="s">
        <v>195</v>
      </c>
      <c r="C209" s="414">
        <v>571</v>
      </c>
      <c r="D209" s="161">
        <f>'Permanent Disb'!F26</f>
        <v>188749.597470596</v>
      </c>
      <c r="E209" s="161">
        <f>'Permanent Disb'!C26</f>
        <v>139107.980565215</v>
      </c>
      <c r="F209" s="484" t="e">
        <f ca="1">L52*D23</f>
        <v>#NAME?</v>
      </c>
      <c r="G209" s="484" t="e">
        <f ca="1">(E209/D209)*F209</f>
        <v>#NAME?</v>
      </c>
      <c r="H209" s="481"/>
      <c r="I209" s="984"/>
      <c r="J209" s="971"/>
      <c r="K209" s="971"/>
      <c r="L209" s="971"/>
      <c r="M209" s="971"/>
      <c r="N209" s="971"/>
      <c r="O209" s="971"/>
      <c r="P209" s="971"/>
    </row>
    <row r="210" spans="1:64" ht="15.75" x14ac:dyDescent="0.25">
      <c r="A210">
        <v>5</v>
      </c>
      <c r="B210" s="171" t="s">
        <v>196</v>
      </c>
      <c r="C210" s="414">
        <v>495</v>
      </c>
      <c r="D210" s="161">
        <f>'Permanent Disb'!F27</f>
        <v>17984.101535608901</v>
      </c>
      <c r="E210" s="161">
        <f>'Permanent Disb'!C27</f>
        <v>114238.128354292</v>
      </c>
      <c r="F210" s="484" t="e">
        <f ca="1">L53*D23</f>
        <v>#NAME?</v>
      </c>
      <c r="G210" s="484" t="e">
        <f ca="1">(E210/D210)*F210</f>
        <v>#NAME?</v>
      </c>
      <c r="H210" s="481"/>
      <c r="I210" s="984"/>
      <c r="J210" s="971"/>
      <c r="K210" s="971"/>
      <c r="L210" s="971"/>
      <c r="M210" s="971"/>
      <c r="N210" s="971"/>
      <c r="O210" s="971"/>
      <c r="P210" s="971"/>
    </row>
    <row r="211" spans="1:64" ht="15.75" x14ac:dyDescent="0.25">
      <c r="B211" s="171" t="s">
        <v>197</v>
      </c>
      <c r="D211" s="481"/>
      <c r="E211" s="481"/>
      <c r="F211" s="327"/>
      <c r="G211" s="484" t="e">
        <f ca="1">_xll.ErTotal(SUM(G206:G210))</f>
        <v>#NAME?</v>
      </c>
      <c r="H211" s="481"/>
      <c r="I211" s="984"/>
      <c r="J211" s="971"/>
      <c r="K211" s="971"/>
      <c r="L211" s="971"/>
      <c r="M211" s="971"/>
      <c r="N211" s="971"/>
      <c r="O211" s="971"/>
      <c r="P211" s="971"/>
    </row>
    <row r="212" spans="1:64" ht="15.75" x14ac:dyDescent="0.25">
      <c r="B212" s="171" t="s">
        <v>198</v>
      </c>
      <c r="F212" s="327"/>
      <c r="G212" s="484" t="e">
        <f ca="1">_xll.ErTotal(SUM(G207:G210))</f>
        <v>#NAME?</v>
      </c>
      <c r="I212" s="971"/>
      <c r="J212" s="971"/>
      <c r="K212" s="971"/>
      <c r="L212" s="971"/>
      <c r="M212" s="971"/>
      <c r="N212" s="971"/>
      <c r="O212" s="971"/>
      <c r="P212" s="971"/>
    </row>
    <row r="214" spans="1:64" s="85" customFormat="1" ht="15.75" x14ac:dyDescent="0.25">
      <c r="A214" s="86" t="s">
        <v>182</v>
      </c>
    </row>
    <row r="215" spans="1:64" s="34" customFormat="1" x14ac:dyDescent="0.25">
      <c r="D215" s="1720" t="s">
        <v>201</v>
      </c>
      <c r="E215" s="1720"/>
      <c r="F215" s="1720"/>
      <c r="G215" s="1720"/>
      <c r="H215" s="1721" t="s">
        <v>202</v>
      </c>
      <c r="I215"/>
      <c r="J215" s="971"/>
      <c r="K215" s="971"/>
      <c r="L215" s="971"/>
      <c r="M215" s="971"/>
      <c r="N215" s="971"/>
      <c r="O215" s="971"/>
      <c r="P215" s="971"/>
      <c r="Q215" s="971"/>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row>
    <row r="216" spans="1:64" s="4" customFormat="1" ht="48.75" customHeight="1" x14ac:dyDescent="0.25">
      <c r="D216" s="543" t="s">
        <v>65</v>
      </c>
      <c r="E216" s="543" t="s">
        <v>203</v>
      </c>
      <c r="F216" s="543" t="s">
        <v>182</v>
      </c>
      <c r="G216" s="556" t="s">
        <v>204</v>
      </c>
      <c r="H216" s="1722"/>
      <c r="I216"/>
      <c r="J216" s="971"/>
      <c r="K216" s="971"/>
      <c r="L216" s="971"/>
      <c r="M216" s="971"/>
      <c r="N216" s="971"/>
      <c r="O216" s="971"/>
      <c r="P216" s="971"/>
      <c r="Q216" s="971"/>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row>
    <row r="217" spans="1:64" x14ac:dyDescent="0.25">
      <c r="B217" s="549" t="s">
        <v>1275</v>
      </c>
      <c r="C217" s="283"/>
      <c r="D217" s="553" t="e">
        <f ca="1">_xll.ErTotal(SUM(M15:N15))</f>
        <v>#NAME?</v>
      </c>
      <c r="E217" s="547"/>
      <c r="F217" s="547"/>
      <c r="G217" s="547"/>
      <c r="H217" s="557" t="e">
        <f ca="1">_xll.ErRunOutput(B217,D217)</f>
        <v>#NAME?</v>
      </c>
      <c r="J217" s="971"/>
      <c r="K217" s="971"/>
      <c r="L217" s="971"/>
      <c r="M217" s="971"/>
      <c r="N217" s="971"/>
      <c r="O217" s="971"/>
      <c r="P217" s="971"/>
      <c r="Q217" s="971"/>
    </row>
    <row r="218" spans="1:64" x14ac:dyDescent="0.25">
      <c r="B218" s="521" t="s">
        <v>1276</v>
      </c>
      <c r="C218" s="535"/>
      <c r="D218" s="536"/>
      <c r="E218" s="537" t="e">
        <f ca="1">F79</f>
        <v>#NAME?</v>
      </c>
      <c r="F218" s="536"/>
      <c r="G218" s="536"/>
      <c r="H218" s="558" t="e">
        <f ca="1">_xll.ErRunOutput(B218,E218)</f>
        <v>#NAME?</v>
      </c>
      <c r="J218" s="971"/>
      <c r="K218" s="971"/>
      <c r="L218" s="971"/>
      <c r="M218" s="971"/>
      <c r="N218" s="971"/>
      <c r="O218" s="971"/>
      <c r="P218" s="971"/>
      <c r="Q218" s="971"/>
    </row>
    <row r="219" spans="1:64" s="79" customFormat="1" x14ac:dyDescent="0.25">
      <c r="B219" s="527" t="s">
        <v>1277</v>
      </c>
      <c r="C219" s="528"/>
      <c r="D219" s="313"/>
      <c r="E219" s="314" t="e">
        <f ca="1">G190</f>
        <v>#NAME?</v>
      </c>
      <c r="F219" s="313"/>
      <c r="G219" s="313"/>
      <c r="H219" s="559" t="e">
        <f ca="1">_xll.ErRunOutput(B219,E219)</f>
        <v>#NAME?</v>
      </c>
      <c r="I219"/>
      <c r="J219" s="971"/>
      <c r="K219" s="971"/>
      <c r="L219" s="971"/>
      <c r="M219" s="971"/>
      <c r="N219" s="971"/>
      <c r="O219" s="971"/>
      <c r="P219" s="971"/>
      <c r="Q219" s="971"/>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s="79" customFormat="1" x14ac:dyDescent="0.25">
      <c r="B220" s="527" t="s">
        <v>1278</v>
      </c>
      <c r="C220" s="528"/>
      <c r="D220" s="313"/>
      <c r="E220" s="314" t="e">
        <f ca="1">I199</f>
        <v>#NAME?</v>
      </c>
      <c r="F220" s="313"/>
      <c r="G220" s="313"/>
      <c r="H220" s="559" t="e">
        <f ca="1">_xll.ErRunOutput(B220,E220)</f>
        <v>#NAME?</v>
      </c>
      <c r="I220"/>
      <c r="J220" s="971"/>
      <c r="K220" s="971"/>
      <c r="L220" s="971"/>
      <c r="M220" s="971"/>
      <c r="N220" s="971"/>
      <c r="O220" s="971"/>
      <c r="P220" s="971"/>
      <c r="Q220" s="971"/>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s="79" customFormat="1" x14ac:dyDescent="0.25">
      <c r="B221" s="527" t="s">
        <v>1279</v>
      </c>
      <c r="C221" s="528"/>
      <c r="D221" s="313"/>
      <c r="E221" s="314" t="e">
        <f ca="1">G211</f>
        <v>#NAME?</v>
      </c>
      <c r="F221" s="313"/>
      <c r="G221" s="313"/>
      <c r="H221" s="559" t="e">
        <f ca="1">_xll.ErRunOutput(B221,E221)</f>
        <v>#NAME?</v>
      </c>
      <c r="I221"/>
      <c r="J221" s="971"/>
      <c r="K221" s="971"/>
      <c r="L221" s="971"/>
      <c r="M221" s="971"/>
      <c r="N221" s="971"/>
      <c r="O221" s="971"/>
      <c r="P221" s="971"/>
      <c r="Q221" s="97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s="79" customFormat="1" x14ac:dyDescent="0.25">
      <c r="B222" s="529" t="s">
        <v>1280</v>
      </c>
      <c r="C222" s="530"/>
      <c r="D222" s="531"/>
      <c r="E222" s="532" t="e">
        <f ca="1">G212</f>
        <v>#NAME?</v>
      </c>
      <c r="F222" s="531"/>
      <c r="G222" s="531"/>
      <c r="H222" s="560" t="e">
        <f ca="1">_xll.ErRunOutput(B222,E222)</f>
        <v>#NAME?</v>
      </c>
      <c r="I222"/>
      <c r="J222" s="971"/>
      <c r="K222" s="971"/>
      <c r="L222" s="971"/>
      <c r="M222" s="971"/>
      <c r="N222" s="971"/>
      <c r="O222" s="971"/>
      <c r="P222" s="971"/>
      <c r="Q222" s="971"/>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s="79" customFormat="1" x14ac:dyDescent="0.25">
      <c r="B223" s="521" t="s">
        <v>1281</v>
      </c>
      <c r="C223" s="522"/>
      <c r="D223" s="523"/>
      <c r="E223" s="524" t="e">
        <f ca="1">_xll.ErTotal(SUM(E218:E220))</f>
        <v>#NAME?</v>
      </c>
      <c r="F223" s="523"/>
      <c r="G223" s="542" t="e">
        <f ca="1">(E223/Auspopul)*100000</f>
        <v>#NAME?</v>
      </c>
      <c r="H223" s="558" t="e">
        <f ca="1">_xll.ErRunOutput(B223,E223)</f>
        <v>#NAME?</v>
      </c>
      <c r="I223"/>
      <c r="J223" s="971"/>
      <c r="K223" s="971"/>
      <c r="L223" s="971"/>
      <c r="M223" s="971"/>
      <c r="N223" s="971"/>
      <c r="O223" s="971"/>
      <c r="P223" s="971"/>
      <c r="Q223" s="971"/>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s="79" customFormat="1" x14ac:dyDescent="0.25">
      <c r="B224" s="527" t="s">
        <v>1282</v>
      </c>
      <c r="C224" s="528"/>
      <c r="D224" s="313"/>
      <c r="E224" s="314" t="e">
        <f ca="1">_xll.ErTotal(SUM(E218:E221))</f>
        <v>#NAME?</v>
      </c>
      <c r="F224" s="313"/>
      <c r="G224" s="540" t="e">
        <f ca="1">(E224/Auspopul)*100000</f>
        <v>#NAME?</v>
      </c>
      <c r="H224" s="559" t="e">
        <f ca="1">_xll.ErRunOutput(B224,E224)</f>
        <v>#NAME?</v>
      </c>
      <c r="I224"/>
      <c r="J224" s="971"/>
      <c r="K224" s="971"/>
      <c r="L224" s="971"/>
      <c r="M224" s="971"/>
      <c r="N224" s="971"/>
      <c r="O224" s="971"/>
      <c r="P224" s="971"/>
      <c r="Q224" s="971"/>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row>
    <row r="225" spans="1:64" s="79" customFormat="1" x14ac:dyDescent="0.25">
      <c r="A225"/>
      <c r="B225" s="529" t="s">
        <v>1283</v>
      </c>
      <c r="C225" s="530"/>
      <c r="D225" s="531"/>
      <c r="E225" s="532" t="e">
        <f ca="1">_xll.ErTotal(SUM(E218:E220,E222))</f>
        <v>#NAME?</v>
      </c>
      <c r="F225" s="531"/>
      <c r="G225" s="554" t="e">
        <f ca="1">(E225/Auspopul)*100000</f>
        <v>#NAME?</v>
      </c>
      <c r="H225" s="560" t="e">
        <f ca="1">_xll.ErRunOutput(B225,E225)</f>
        <v>#NAME?</v>
      </c>
      <c r="I225"/>
      <c r="J225" s="971"/>
      <c r="K225" s="971"/>
      <c r="L225" s="971"/>
      <c r="M225" s="971"/>
      <c r="N225" s="971"/>
      <c r="O225" s="971"/>
      <c r="P225" s="971"/>
      <c r="Q225" s="971"/>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row>
    <row r="226" spans="1:64" s="79" customFormat="1" x14ac:dyDescent="0.25">
      <c r="A226"/>
      <c r="B226" s="521" t="s">
        <v>1284</v>
      </c>
      <c r="C226" s="522"/>
      <c r="D226" s="523"/>
      <c r="E226" s="524"/>
      <c r="F226" s="542" t="e">
        <f ca="1">_xll.ErTotal(SUM(D217,E218:E220))</f>
        <v>#NAME?</v>
      </c>
      <c r="G226" s="542" t="e">
        <f ca="1">(F226/Auspopul)*100000</f>
        <v>#NAME?</v>
      </c>
      <c r="H226" s="558" t="e">
        <f ca="1">_xll.ErRunOutput(B226,F226)</f>
        <v>#NAME?</v>
      </c>
      <c r="I226"/>
      <c r="J226" s="971"/>
      <c r="K226" s="971"/>
      <c r="L226" s="971"/>
      <c r="M226" s="971"/>
      <c r="N226" s="971"/>
      <c r="O226" s="971"/>
      <c r="P226" s="971"/>
      <c r="Q226" s="971"/>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row>
    <row r="227" spans="1:64" x14ac:dyDescent="0.25">
      <c r="A227" s="79"/>
      <c r="B227" s="527" t="s">
        <v>1285</v>
      </c>
      <c r="C227" s="241"/>
      <c r="D227" s="311"/>
      <c r="E227" s="311"/>
      <c r="F227" s="310" t="e">
        <f ca="1">_xll.ErTotal(SUM(D217:E221))</f>
        <v>#NAME?</v>
      </c>
      <c r="G227" s="470" t="e">
        <f ca="1">(F227/$D$21)*100000</f>
        <v>#NAME?</v>
      </c>
      <c r="H227" s="559" t="e">
        <f ca="1">_xll.ErRunOutput(B227,F227)</f>
        <v>#NAME?</v>
      </c>
      <c r="J227" s="971"/>
      <c r="K227" s="971"/>
      <c r="L227" s="971"/>
      <c r="M227" s="971"/>
      <c r="N227" s="971"/>
      <c r="O227" s="971"/>
      <c r="P227" s="971"/>
      <c r="Q227" s="971"/>
    </row>
    <row r="228" spans="1:64" x14ac:dyDescent="0.25">
      <c r="A228" s="79"/>
      <c r="B228" s="529" t="s">
        <v>1286</v>
      </c>
      <c r="C228" s="303"/>
      <c r="D228" s="550"/>
      <c r="E228" s="550"/>
      <c r="F228" s="551" t="e">
        <f ca="1">_xll.ErTotal(SUM(D217,E218:E220,E222))</f>
        <v>#NAME?</v>
      </c>
      <c r="G228" s="555" t="e">
        <f ca="1">(F228/$D$21)*100000</f>
        <v>#NAME?</v>
      </c>
      <c r="H228" s="560" t="e">
        <f ca="1">_xll.ErRunOutput(B228,F228)</f>
        <v>#NAME?</v>
      </c>
    </row>
    <row r="229" spans="1:64" x14ac:dyDescent="0.25">
      <c r="B229" s="145"/>
      <c r="D229" s="311"/>
      <c r="E229" s="311"/>
      <c r="F229" s="310"/>
      <c r="G229" s="470"/>
      <c r="H229" s="520"/>
    </row>
  </sheetData>
  <mergeCells count="37">
    <mergeCell ref="CK83:CO83"/>
    <mergeCell ref="AI83:AL83"/>
    <mergeCell ref="E83:H83"/>
    <mergeCell ref="T83:W83"/>
    <mergeCell ref="BM83:BP83"/>
    <mergeCell ref="BQ83:BU83"/>
    <mergeCell ref="BV83:BZ83"/>
    <mergeCell ref="CB83:CE83"/>
    <mergeCell ref="CF83:CJ83"/>
    <mergeCell ref="I83:J83"/>
    <mergeCell ref="K83:N83"/>
    <mergeCell ref="J57:L57"/>
    <mergeCell ref="M57:O57"/>
    <mergeCell ref="D58:E58"/>
    <mergeCell ref="F58:G58"/>
    <mergeCell ref="H58:I58"/>
    <mergeCell ref="CA82:CO82"/>
    <mergeCell ref="CP82:DD82"/>
    <mergeCell ref="AC83:AG83"/>
    <mergeCell ref="S82:AG82"/>
    <mergeCell ref="AH82:AV82"/>
    <mergeCell ref="AW82:BK82"/>
    <mergeCell ref="BL82:BZ82"/>
    <mergeCell ref="AM83:AQ83"/>
    <mergeCell ref="AR83:AV83"/>
    <mergeCell ref="AX83:BA83"/>
    <mergeCell ref="BB83:BF83"/>
    <mergeCell ref="BG83:BK83"/>
    <mergeCell ref="X83:AB83"/>
    <mergeCell ref="CQ83:CT83"/>
    <mergeCell ref="CU83:CY83"/>
    <mergeCell ref="CZ83:DD83"/>
    <mergeCell ref="F202:G202"/>
    <mergeCell ref="H215:H216"/>
    <mergeCell ref="D215:G215"/>
    <mergeCell ref="D202:E203"/>
    <mergeCell ref="D82:K82"/>
  </mergeCells>
  <hyperlinks>
    <hyperlink ref="A2" location="'Read me'!A1" display="Back to &quot;read me&quot;" xr:uid="{92139A3B-B6B0-4EB2-85FC-0CF0544250F6}"/>
  </hyperlink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405DD-027C-4C13-912A-C61A047253FE}">
  <sheetPr>
    <tabColor rgb="FF008080"/>
  </sheetPr>
  <dimension ref="A1:DO229"/>
  <sheetViews>
    <sheetView zoomScale="70" zoomScaleNormal="70" workbookViewId="0">
      <selection activeCell="A81" sqref="A81"/>
    </sheetView>
  </sheetViews>
  <sheetFormatPr defaultRowHeight="15" x14ac:dyDescent="0.25"/>
  <cols>
    <col min="1" max="1" width="19.28515625" customWidth="1"/>
    <col min="2" max="2" width="26.140625" customWidth="1"/>
    <col min="3" max="3" width="2" customWidth="1"/>
    <col min="4" max="4" width="16.7109375" customWidth="1"/>
    <col min="5" max="5" width="25.140625" customWidth="1"/>
    <col min="6" max="6" width="20.42578125" bestFit="1" customWidth="1"/>
    <col min="7" max="7" width="14.85546875" customWidth="1"/>
    <col min="8" max="8" width="14.5703125" customWidth="1"/>
    <col min="9" max="9" width="15.140625" customWidth="1"/>
    <col min="10" max="10" width="15.28515625" customWidth="1"/>
    <col min="11" max="11" width="20.140625" bestFit="1" customWidth="1"/>
    <col min="12" max="12" width="14.42578125" bestFit="1" customWidth="1"/>
    <col min="13" max="13" width="18.85546875" customWidth="1"/>
    <col min="14" max="14" width="21" bestFit="1" customWidth="1"/>
    <col min="15" max="15" width="19.140625" bestFit="1" customWidth="1"/>
    <col min="16" max="16" width="21.28515625" customWidth="1"/>
    <col min="17" max="17" width="17" customWidth="1"/>
    <col min="18" max="18" width="22" customWidth="1"/>
    <col min="19" max="19" width="25.7109375" customWidth="1"/>
    <col min="20" max="20" width="22.7109375" customWidth="1"/>
    <col min="21" max="21" width="16.42578125" customWidth="1"/>
    <col min="22" max="22" width="14.7109375" customWidth="1"/>
    <col min="23" max="23" width="17.7109375" customWidth="1"/>
    <col min="24" max="24" width="14.42578125" customWidth="1"/>
    <col min="25" max="25" width="18.85546875" customWidth="1"/>
    <col min="26" max="26" width="17.140625" customWidth="1"/>
    <col min="27" max="27" width="19.42578125" customWidth="1"/>
    <col min="28" max="28" width="12" bestFit="1" customWidth="1"/>
    <col min="32" max="32" width="12.85546875" bestFit="1" customWidth="1"/>
    <col min="34" max="34" width="11.85546875" bestFit="1" customWidth="1"/>
    <col min="38" max="38" width="12.140625" bestFit="1" customWidth="1"/>
  </cols>
  <sheetData>
    <row r="1" spans="1:23" x14ac:dyDescent="0.25">
      <c r="A1" s="4" t="s">
        <v>1287</v>
      </c>
    </row>
    <row r="2" spans="1:23" x14ac:dyDescent="0.25">
      <c r="A2" s="13" t="s">
        <v>62</v>
      </c>
    </row>
    <row r="3" spans="1:23" s="58" customFormat="1" ht="18.75" x14ac:dyDescent="0.3">
      <c r="A3" s="57" t="s">
        <v>63</v>
      </c>
      <c r="C3" s="57"/>
      <c r="D3" s="57"/>
      <c r="E3" s="57"/>
      <c r="F3" s="57"/>
      <c r="G3" s="57"/>
      <c r="H3" s="57"/>
      <c r="I3" s="57"/>
    </row>
    <row r="4" spans="1:23" ht="46.5" customHeight="1" x14ac:dyDescent="0.25">
      <c r="B4" s="52" t="s">
        <v>66</v>
      </c>
      <c r="C4" s="70" t="s">
        <v>67</v>
      </c>
      <c r="D4" s="53" t="s">
        <v>1231</v>
      </c>
      <c r="E4" s="53" t="s">
        <v>1232</v>
      </c>
      <c r="F4" s="53" t="s">
        <v>1233</v>
      </c>
      <c r="G4" t="s">
        <v>1234</v>
      </c>
      <c r="H4" t="s">
        <v>1235</v>
      </c>
      <c r="I4" t="s">
        <v>1236</v>
      </c>
      <c r="J4" s="1675" t="s">
        <v>1237</v>
      </c>
      <c r="K4" s="1675" t="s">
        <v>1238</v>
      </c>
      <c r="L4" s="4" t="s">
        <v>68</v>
      </c>
      <c r="M4" s="134" t="s">
        <v>1239</v>
      </c>
      <c r="N4" s="134" t="s">
        <v>1240</v>
      </c>
      <c r="O4" s="101" t="s">
        <v>1241</v>
      </c>
      <c r="P4" s="102" t="s">
        <v>1242</v>
      </c>
      <c r="Q4" s="102" t="s">
        <v>1243</v>
      </c>
      <c r="R4" s="103" t="s">
        <v>1244</v>
      </c>
      <c r="S4" s="16"/>
      <c r="T4" s="16"/>
      <c r="U4" s="16"/>
      <c r="V4" s="16"/>
      <c r="W4" s="16"/>
    </row>
    <row r="5" spans="1:23" ht="15.75" x14ac:dyDescent="0.25">
      <c r="A5" s="79"/>
      <c r="B5" s="29" t="s">
        <v>75</v>
      </c>
      <c r="C5" s="71">
        <v>5</v>
      </c>
      <c r="D5" s="92">
        <f>AgeDCovid!B24</f>
        <v>0</v>
      </c>
      <c r="E5" s="92">
        <f>AgeDCovid!C24</f>
        <v>0</v>
      </c>
      <c r="F5" s="30">
        <f>AgeDCovid!D24</f>
        <v>0</v>
      </c>
      <c r="G5">
        <f>AgeDCovid!B5</f>
        <v>0</v>
      </c>
      <c r="H5" s="16">
        <f>AgeDCovid!C5</f>
        <v>0</v>
      </c>
      <c r="I5">
        <f>AgeDCovid!D5</f>
        <v>0</v>
      </c>
      <c r="J5" s="31">
        <f>VLOOKUP(C5,'AusLT17-19'!A4:L106,5)</f>
        <v>76.195430000000002</v>
      </c>
      <c r="K5" s="31">
        <f>VLOOKUP(C5,'AusLT17-19'!A4:L106,10)</f>
        <v>80.338239999999999</v>
      </c>
      <c r="L5" s="324">
        <f>VLOOKUP(C5,'AusLT17-19'!A4:L106,12)</f>
        <v>78.213823105577319</v>
      </c>
      <c r="M5" s="64">
        <f>G5*J5</f>
        <v>0</v>
      </c>
      <c r="N5" s="64">
        <f>H5*K5</f>
        <v>0</v>
      </c>
      <c r="O5" s="64">
        <f>I5*L5</f>
        <v>0</v>
      </c>
      <c r="P5" s="65">
        <f t="shared" ref="P5:P14" si="0">(M5/Auspopul)*100000</f>
        <v>0</v>
      </c>
      <c r="Q5" s="65">
        <f t="shared" ref="Q5:Q14" si="1">(N5/Auspopul)*100000</f>
        <v>0</v>
      </c>
      <c r="R5" s="65">
        <f t="shared" ref="R5:R14" si="2">(O5/Auspopul)*100000</f>
        <v>0</v>
      </c>
      <c r="S5" s="16"/>
      <c r="T5" s="16"/>
      <c r="U5" s="16"/>
      <c r="V5" s="16"/>
      <c r="W5" s="16"/>
    </row>
    <row r="6" spans="1:23" ht="15.75" x14ac:dyDescent="0.25">
      <c r="A6" s="79"/>
      <c r="B6" s="32" t="s">
        <v>76</v>
      </c>
      <c r="C6" s="71">
        <v>15</v>
      </c>
      <c r="D6" s="92">
        <f>AgeDCovid!B25</f>
        <v>0</v>
      </c>
      <c r="E6" s="92">
        <f>AgeDCovid!C25</f>
        <v>0</v>
      </c>
      <c r="F6" s="30">
        <f>AgeDCovid!D25</f>
        <v>0</v>
      </c>
      <c r="G6">
        <f>AgeDCovid!B6</f>
        <v>0</v>
      </c>
      <c r="H6" s="16">
        <f>AgeDCovid!C6</f>
        <v>0</v>
      </c>
      <c r="I6">
        <f>AgeDCovid!D6</f>
        <v>0</v>
      </c>
      <c r="J6" s="31">
        <f>VLOOKUP(C6,'AusLT17-19'!A5:L107,5)</f>
        <v>66.261089999999996</v>
      </c>
      <c r="K6" s="31">
        <f>VLOOKUP(C6,'AusLT17-19'!A5:L107,10)</f>
        <v>70.396709999999999</v>
      </c>
      <c r="L6" s="324">
        <f>VLOOKUP(C6,'AusLT17-19'!A5:L107,12)</f>
        <v>68.265851805329959</v>
      </c>
      <c r="M6" s="64">
        <f t="shared" ref="M6:O14" si="3">G6*J6</f>
        <v>0</v>
      </c>
      <c r="N6" s="64">
        <f t="shared" si="3"/>
        <v>0</v>
      </c>
      <c r="O6" s="64">
        <f t="shared" si="3"/>
        <v>0</v>
      </c>
      <c r="P6" s="65">
        <f t="shared" si="0"/>
        <v>0</v>
      </c>
      <c r="Q6" s="65">
        <f t="shared" si="1"/>
        <v>0</v>
      </c>
      <c r="R6" s="65">
        <f t="shared" si="2"/>
        <v>0</v>
      </c>
      <c r="S6" s="16"/>
      <c r="T6" s="16"/>
      <c r="U6" s="16"/>
      <c r="V6" s="16"/>
      <c r="W6" s="16"/>
    </row>
    <row r="7" spans="1:23" ht="15.75" x14ac:dyDescent="0.25">
      <c r="A7" s="79"/>
      <c r="B7" s="33" t="s">
        <v>77</v>
      </c>
      <c r="C7" s="71">
        <v>25</v>
      </c>
      <c r="D7" s="92">
        <f>AgeDCovid!B26</f>
        <v>2.2727272727272726E-3</v>
      </c>
      <c r="E7" s="92">
        <f>AgeDCovid!C26</f>
        <v>0</v>
      </c>
      <c r="F7" s="30">
        <f>AgeDCovid!D26</f>
        <v>1.1001100110011001E-3</v>
      </c>
      <c r="G7">
        <f>AgeDCovid!B7</f>
        <v>1</v>
      </c>
      <c r="H7" s="16">
        <f>AgeDCovid!C7</f>
        <v>0</v>
      </c>
      <c r="I7">
        <f>AgeDCovid!D7</f>
        <v>1</v>
      </c>
      <c r="J7" s="31">
        <f>VLOOKUP(C7,'AusLT17-19'!A6:L108,5)</f>
        <v>56.567599999999999</v>
      </c>
      <c r="K7" s="31">
        <f>VLOOKUP(C7,'AusLT17-19'!A6:L108,10)</f>
        <v>60.53839</v>
      </c>
      <c r="L7" s="324">
        <f>VLOOKUP(C7,'AusLT17-19'!A6:L108,12)</f>
        <v>58.511546023428302</v>
      </c>
      <c r="M7" s="64">
        <f t="shared" si="3"/>
        <v>56.567599999999999</v>
      </c>
      <c r="N7" s="64">
        <f t="shared" si="3"/>
        <v>0</v>
      </c>
      <c r="O7" s="64">
        <f t="shared" si="3"/>
        <v>58.511546023428302</v>
      </c>
      <c r="P7" s="65">
        <f t="shared" si="0"/>
        <v>0.22015542457064463</v>
      </c>
      <c r="Q7" s="65">
        <f t="shared" si="1"/>
        <v>0</v>
      </c>
      <c r="R7" s="65">
        <f t="shared" si="2"/>
        <v>0.22772106748514473</v>
      </c>
      <c r="S7" s="16"/>
      <c r="T7" s="16"/>
      <c r="U7" s="16"/>
      <c r="V7" s="471"/>
      <c r="W7" s="16"/>
    </row>
    <row r="8" spans="1:23" ht="15.75" x14ac:dyDescent="0.25">
      <c r="A8" s="79"/>
      <c r="B8" s="33" t="s">
        <v>78</v>
      </c>
      <c r="C8" s="71">
        <v>35</v>
      </c>
      <c r="D8" s="92">
        <f>AgeDCovid!B27</f>
        <v>4.5454545454545452E-3</v>
      </c>
      <c r="E8" s="92">
        <f>AgeDCovid!C27</f>
        <v>0</v>
      </c>
      <c r="F8" s="30">
        <f>AgeDCovid!D27</f>
        <v>2.2002200220022001E-3</v>
      </c>
      <c r="G8">
        <f>AgeDCovid!B8</f>
        <v>2</v>
      </c>
      <c r="H8" s="16">
        <f>AgeDCovid!C8</f>
        <v>0</v>
      </c>
      <c r="I8">
        <f>AgeDCovid!D8</f>
        <v>2</v>
      </c>
      <c r="J8" s="31">
        <f>VLOOKUP(C8,'AusLT17-19'!A7:L109,5)</f>
        <v>46.957099999999997</v>
      </c>
      <c r="K8" s="31">
        <f>VLOOKUP(C8,'AusLT17-19'!A7:L109,10)</f>
        <v>50.713529999999999</v>
      </c>
      <c r="L8" s="324">
        <f>VLOOKUP(C8,'AusLT17-19'!A7:L109,12)</f>
        <v>48.854560692942847</v>
      </c>
      <c r="M8" s="64">
        <f t="shared" si="3"/>
        <v>93.914199999999994</v>
      </c>
      <c r="N8" s="64">
        <f t="shared" si="3"/>
        <v>0</v>
      </c>
      <c r="O8" s="64">
        <f t="shared" si="3"/>
        <v>97.709121385885695</v>
      </c>
      <c r="P8" s="65">
        <f t="shared" si="0"/>
        <v>0.36550464531308441</v>
      </c>
      <c r="Q8" s="65">
        <f t="shared" si="1"/>
        <v>0</v>
      </c>
      <c r="R8" s="65">
        <f t="shared" si="2"/>
        <v>0.38027409865602074</v>
      </c>
      <c r="S8" s="16"/>
      <c r="T8" s="16"/>
      <c r="U8" s="16"/>
      <c r="V8" s="471"/>
      <c r="W8" s="16"/>
    </row>
    <row r="9" spans="1:23" ht="15.75" x14ac:dyDescent="0.25">
      <c r="A9" s="79"/>
      <c r="B9" s="33" t="s">
        <v>79</v>
      </c>
      <c r="C9" s="71">
        <v>45</v>
      </c>
      <c r="D9" s="92">
        <f>AgeDCovid!B28</f>
        <v>4.5454545454545452E-3</v>
      </c>
      <c r="E9" s="92">
        <f>AgeDCovid!C28</f>
        <v>0</v>
      </c>
      <c r="F9" s="30">
        <f>AgeDCovid!D28</f>
        <v>2.2002200220022001E-3</v>
      </c>
      <c r="G9">
        <f>AgeDCovid!B9</f>
        <v>2</v>
      </c>
      <c r="H9" s="16">
        <f>AgeDCovid!C9</f>
        <v>0</v>
      </c>
      <c r="I9">
        <f>AgeDCovid!D9</f>
        <v>2</v>
      </c>
      <c r="J9" s="31">
        <f>VLOOKUP(C9,'AusLT17-19'!A8:L110,5)</f>
        <v>37.527239999999999</v>
      </c>
      <c r="K9" s="31">
        <f>VLOOKUP(C9,'AusLT17-19'!A8:L110,10)</f>
        <v>41.05254</v>
      </c>
      <c r="L9" s="324">
        <f>VLOOKUP(C9,'AusLT17-19'!A8:L110,12)</f>
        <v>39.301760548899118</v>
      </c>
      <c r="M9" s="64">
        <f t="shared" si="3"/>
        <v>75.054479999999998</v>
      </c>
      <c r="N9" s="64">
        <f t="shared" si="3"/>
        <v>0</v>
      </c>
      <c r="O9" s="64">
        <f t="shared" si="3"/>
        <v>78.603521097798236</v>
      </c>
      <c r="P9" s="65">
        <f t="shared" si="0"/>
        <v>0.29210450700275348</v>
      </c>
      <c r="Q9" s="65">
        <f t="shared" si="1"/>
        <v>0</v>
      </c>
      <c r="R9" s="65">
        <f t="shared" si="2"/>
        <v>0.30591701893015427</v>
      </c>
      <c r="S9" s="16"/>
      <c r="T9" s="16"/>
      <c r="U9" s="16"/>
      <c r="V9" s="471"/>
      <c r="W9" s="16"/>
    </row>
    <row r="10" spans="1:23" ht="15.75" x14ac:dyDescent="0.25">
      <c r="A10" s="79"/>
      <c r="B10" s="33" t="s">
        <v>80</v>
      </c>
      <c r="C10" s="71">
        <v>55</v>
      </c>
      <c r="D10" s="92">
        <f>AgeDCovid!B29</f>
        <v>2.2727272727272728E-2</v>
      </c>
      <c r="E10" s="92">
        <f>AgeDCovid!C29</f>
        <v>1.0660980810234541E-2</v>
      </c>
      <c r="F10" s="30">
        <f>AgeDCovid!D29</f>
        <v>1.65016501650165E-2</v>
      </c>
      <c r="G10">
        <f>AgeDCovid!B10</f>
        <v>10</v>
      </c>
      <c r="H10" s="16">
        <f>AgeDCovid!C10</f>
        <v>5</v>
      </c>
      <c r="I10">
        <f>AgeDCovid!D10</f>
        <v>15</v>
      </c>
      <c r="J10" s="31">
        <f>VLOOKUP(C10,'AusLT17-19'!A9:L111,5)</f>
        <v>28.454889999999999</v>
      </c>
      <c r="K10" s="31">
        <f>VLOOKUP(C10,'AusLT17-19'!A9:L111,10)</f>
        <v>31.66986</v>
      </c>
      <c r="L10" s="324">
        <f>VLOOKUP(C10,'AusLT17-19'!A9:L111,12)</f>
        <v>30.093279749301921</v>
      </c>
      <c r="M10" s="64">
        <f t="shared" si="3"/>
        <v>284.5489</v>
      </c>
      <c r="N10" s="64">
        <f t="shared" si="3"/>
        <v>158.3493</v>
      </c>
      <c r="O10" s="64">
        <f t="shared" si="3"/>
        <v>451.39919623952881</v>
      </c>
      <c r="P10" s="65">
        <f t="shared" si="0"/>
        <v>1.1074357740227605</v>
      </c>
      <c r="Q10" s="65">
        <f t="shared" si="1"/>
        <v>0.61627959064843441</v>
      </c>
      <c r="R10" s="65">
        <f t="shared" si="2"/>
        <v>1.7568003892504052</v>
      </c>
      <c r="S10" s="16"/>
      <c r="T10" s="16"/>
      <c r="U10" s="16"/>
      <c r="V10" s="471"/>
      <c r="W10" s="16"/>
    </row>
    <row r="11" spans="1:23" ht="15.75" x14ac:dyDescent="0.25">
      <c r="A11" s="79"/>
      <c r="B11" s="33" t="s">
        <v>81</v>
      </c>
      <c r="C11" s="71">
        <v>65</v>
      </c>
      <c r="D11" s="92">
        <f>AgeDCovid!B30</f>
        <v>5.909090909090909E-2</v>
      </c>
      <c r="E11" s="92">
        <f>AgeDCovid!C30</f>
        <v>2.5586353944562899E-2</v>
      </c>
      <c r="F11" s="30">
        <f>AgeDCovid!D30</f>
        <v>4.1804180418041806E-2</v>
      </c>
      <c r="G11">
        <f>AgeDCovid!B11</f>
        <v>26</v>
      </c>
      <c r="H11" s="16">
        <f>AgeDCovid!C11</f>
        <v>12</v>
      </c>
      <c r="I11">
        <f>AgeDCovid!D11</f>
        <v>38</v>
      </c>
      <c r="J11" s="31">
        <f>VLOOKUP(C11,'AusLT17-19'!A10:L112,5)</f>
        <v>20.007860000000001</v>
      </c>
      <c r="K11" s="31">
        <f>VLOOKUP(C11,'AusLT17-19'!A10:L112,10)</f>
        <v>22.703990000000001</v>
      </c>
      <c r="L11" s="324">
        <f>VLOOKUP(C11,'AusLT17-19'!A10:L112,12)</f>
        <v>21.402959811792403</v>
      </c>
      <c r="M11" s="64">
        <f t="shared" si="3"/>
        <v>520.20436000000007</v>
      </c>
      <c r="N11" s="64">
        <f t="shared" si="3"/>
        <v>272.44788</v>
      </c>
      <c r="O11" s="64">
        <f t="shared" si="3"/>
        <v>813.31247284811127</v>
      </c>
      <c r="P11" s="65">
        <f t="shared" si="0"/>
        <v>2.0245831843546571</v>
      </c>
      <c r="Q11" s="65">
        <f t="shared" si="1"/>
        <v>1.060339818107398</v>
      </c>
      <c r="R11" s="65">
        <f t="shared" si="2"/>
        <v>3.165330556157179</v>
      </c>
      <c r="S11" s="16"/>
      <c r="T11" s="16"/>
      <c r="U11" s="16"/>
      <c r="V11" s="471"/>
      <c r="W11" s="16"/>
    </row>
    <row r="12" spans="1:23" ht="15.75" x14ac:dyDescent="0.25">
      <c r="A12" s="79"/>
      <c r="B12" s="33" t="s">
        <v>82</v>
      </c>
      <c r="C12" s="71">
        <v>75</v>
      </c>
      <c r="D12" s="92">
        <f>AgeDCovid!B31</f>
        <v>0.22954545454545455</v>
      </c>
      <c r="E12" s="92">
        <f>AgeDCovid!C31</f>
        <v>0.11940298507462686</v>
      </c>
      <c r="F12" s="30">
        <f>AgeDCovid!D31</f>
        <v>0.17271727172717272</v>
      </c>
      <c r="G12">
        <f>AgeDCovid!B12</f>
        <v>101</v>
      </c>
      <c r="H12" s="16">
        <f>AgeDCovid!C12</f>
        <v>56</v>
      </c>
      <c r="I12">
        <f>AgeDCovid!D12</f>
        <v>157</v>
      </c>
      <c r="J12" s="31">
        <f>VLOOKUP(C12,'AusLT17-19'!A11:L113,5)</f>
        <v>12.42088</v>
      </c>
      <c r="K12" s="31">
        <f>VLOOKUP(C12,'AusLT17-19'!A11:L113,10)</f>
        <v>14.41362</v>
      </c>
      <c r="L12" s="324">
        <f>VLOOKUP(C12,'AusLT17-19'!A11:L113,12)</f>
        <v>13.448502273927778</v>
      </c>
      <c r="M12" s="64">
        <f t="shared" si="3"/>
        <v>1254.5088800000001</v>
      </c>
      <c r="N12" s="64">
        <f t="shared" si="3"/>
        <v>807.16272000000004</v>
      </c>
      <c r="O12" s="64">
        <f t="shared" si="3"/>
        <v>2111.4148570066609</v>
      </c>
      <c r="P12" s="65">
        <f t="shared" si="0"/>
        <v>4.8824227137803957</v>
      </c>
      <c r="Q12" s="65">
        <f t="shared" si="1"/>
        <v>3.1413963349902838</v>
      </c>
      <c r="R12" s="65">
        <f t="shared" si="2"/>
        <v>8.2174148150013142</v>
      </c>
      <c r="S12" s="16"/>
      <c r="T12" s="16"/>
      <c r="U12" s="16"/>
      <c r="V12" s="471"/>
      <c r="W12" s="16"/>
    </row>
    <row r="13" spans="1:23" ht="15.75" x14ac:dyDescent="0.25">
      <c r="A13" s="79"/>
      <c r="B13" s="33" t="s">
        <v>83</v>
      </c>
      <c r="C13" s="71">
        <v>85</v>
      </c>
      <c r="D13" s="92">
        <f>AgeDCovid!B32</f>
        <v>0.41590909090909089</v>
      </c>
      <c r="E13" s="92">
        <f>AgeDCovid!C32</f>
        <v>0.41791044776119401</v>
      </c>
      <c r="F13" s="30">
        <f>AgeDCovid!D32</f>
        <v>0.41694169416941695</v>
      </c>
      <c r="G13">
        <f>AgeDCovid!B13</f>
        <v>183</v>
      </c>
      <c r="H13" s="16">
        <f>AgeDCovid!C13</f>
        <v>196</v>
      </c>
      <c r="I13">
        <f>AgeDCovid!D13</f>
        <v>379</v>
      </c>
      <c r="J13" s="31">
        <f>VLOOKUP(C13,'AusLT17-19'!A12:L114,5)</f>
        <v>6.4410499999999997</v>
      </c>
      <c r="K13" s="31">
        <f>VLOOKUP(C13,'AusLT17-19'!A12:L114,10)</f>
        <v>7.5705400000000003</v>
      </c>
      <c r="L13" s="324">
        <f>VLOOKUP(C13,'AusLT17-19'!A12:L114,12)</f>
        <v>7.1045363834463728</v>
      </c>
      <c r="M13" s="64">
        <f t="shared" si="3"/>
        <v>1178.7121499999998</v>
      </c>
      <c r="N13" s="64">
        <f t="shared" si="3"/>
        <v>1483.82584</v>
      </c>
      <c r="O13" s="64">
        <f t="shared" si="3"/>
        <v>2692.6192893261755</v>
      </c>
      <c r="P13" s="65">
        <f t="shared" si="0"/>
        <v>4.5874294442371131</v>
      </c>
      <c r="Q13" s="65">
        <f t="shared" si="1"/>
        <v>5.7749013179645843</v>
      </c>
      <c r="R13" s="65">
        <f t="shared" si="2"/>
        <v>10.479404161546745</v>
      </c>
      <c r="S13" s="16"/>
      <c r="T13" s="16"/>
      <c r="U13" s="16"/>
      <c r="V13" s="471"/>
      <c r="W13" s="16"/>
    </row>
    <row r="14" spans="1:23" ht="15.75" x14ac:dyDescent="0.25">
      <c r="A14" s="79"/>
      <c r="B14" s="33" t="s">
        <v>84</v>
      </c>
      <c r="C14" s="71">
        <v>95</v>
      </c>
      <c r="D14" s="92">
        <f>AgeDCovid!B33</f>
        <v>0.26136363636363635</v>
      </c>
      <c r="E14" s="92">
        <f>AgeDCovid!C33</f>
        <v>0.42643923240938164</v>
      </c>
      <c r="F14" s="30">
        <f>AgeDCovid!D33</f>
        <v>0.34653465346534651</v>
      </c>
      <c r="G14">
        <f>AgeDCovid!B14</f>
        <v>115</v>
      </c>
      <c r="H14" s="16">
        <f>AgeDCovid!C14</f>
        <v>200</v>
      </c>
      <c r="I14">
        <f>AgeDCovid!D14</f>
        <v>315</v>
      </c>
      <c r="J14" s="31">
        <f>VLOOKUP(C14,'AusLT17-19'!A13:L115,5)</f>
        <v>3.1782699999999999</v>
      </c>
      <c r="K14" s="31">
        <f>VLOOKUP(C14,'AusLT17-19'!A13:L115,10)</f>
        <v>3.5634399999999999</v>
      </c>
      <c r="L14" s="324">
        <f>VLOOKUP(C14,'AusLT17-19'!A13:L115,12)</f>
        <v>3.450685214125738</v>
      </c>
      <c r="M14" s="64">
        <f t="shared" si="3"/>
        <v>365.50104999999996</v>
      </c>
      <c r="N14" s="64">
        <f t="shared" si="3"/>
        <v>712.68799999999999</v>
      </c>
      <c r="O14" s="64">
        <f t="shared" si="3"/>
        <v>1086.9658424496074</v>
      </c>
      <c r="P14" s="65">
        <f t="shared" si="0"/>
        <v>1.4224934210354765</v>
      </c>
      <c r="Q14" s="65">
        <f t="shared" si="1"/>
        <v>2.7737102020662636</v>
      </c>
      <c r="R14" s="65">
        <f t="shared" si="2"/>
        <v>4.2303620188638327</v>
      </c>
      <c r="S14" s="16"/>
      <c r="T14" s="16"/>
      <c r="U14" s="16"/>
      <c r="V14" s="471"/>
      <c r="W14" s="16"/>
    </row>
    <row r="15" spans="1:23" ht="16.5" thickBot="1" x14ac:dyDescent="0.3">
      <c r="A15" s="79"/>
      <c r="B15" s="93" t="s">
        <v>85</v>
      </c>
      <c r="C15" s="94"/>
      <c r="D15" s="95">
        <f>AgeDCovid!B34</f>
        <v>1</v>
      </c>
      <c r="E15" s="95">
        <f>AgeDCovid!C34</f>
        <v>1</v>
      </c>
      <c r="F15" s="96">
        <f>AgeDCovid!D34</f>
        <v>1</v>
      </c>
      <c r="G15" s="97">
        <f>AgeDCovid!B15</f>
        <v>440</v>
      </c>
      <c r="H15" s="98">
        <f>AgeDCovid!C15</f>
        <v>469</v>
      </c>
      <c r="I15" s="97">
        <f>AgeDCovid!D15</f>
        <v>909</v>
      </c>
      <c r="J15" s="99">
        <f>SUMPRODUCT(D5:D14,$J5:$J14)</f>
        <v>8.7022991363636351</v>
      </c>
      <c r="K15" s="99">
        <f>SUMPRODUCT(E5:E14,K5:K14)</f>
        <v>7.3229717270788903</v>
      </c>
      <c r="L15" s="325">
        <f>SUMPRODUCT(F5:F14,L5:L14)</f>
        <v>8.1304024712620429</v>
      </c>
      <c r="M15" s="472">
        <f t="shared" ref="M15:R15" si="4">SUM(M5:M14)</f>
        <v>3829.0116199999998</v>
      </c>
      <c r="N15" s="473">
        <f t="shared" si="4"/>
        <v>3434.4737400000004</v>
      </c>
      <c r="O15" s="473">
        <f t="shared" si="4"/>
        <v>7390.5358463771963</v>
      </c>
      <c r="P15" s="472">
        <f t="shared" si="4"/>
        <v>14.902129114316885</v>
      </c>
      <c r="Q15" s="472">
        <f t="shared" si="4"/>
        <v>13.366627263776964</v>
      </c>
      <c r="R15" s="472">
        <f t="shared" si="4"/>
        <v>28.763224125890797</v>
      </c>
      <c r="S15" s="16"/>
      <c r="T15" s="16"/>
      <c r="U15" s="16"/>
      <c r="V15" s="471"/>
      <c r="W15" s="16"/>
    </row>
    <row r="16" spans="1:23" x14ac:dyDescent="0.25">
      <c r="F16" s="25"/>
      <c r="H16" s="25"/>
      <c r="O16" s="72"/>
      <c r="Q16" s="487"/>
      <c r="R16" s="488"/>
      <c r="S16" s="304"/>
    </row>
    <row r="17" spans="1:12" s="59" customFormat="1" ht="18.75" x14ac:dyDescent="0.3">
      <c r="A17" s="59" t="s">
        <v>1245</v>
      </c>
    </row>
    <row r="18" spans="1:12" s="35" customFormat="1" ht="15.75" customHeight="1" x14ac:dyDescent="0.25">
      <c r="A18" s="36" t="s">
        <v>87</v>
      </c>
      <c r="B18" s="36"/>
      <c r="C18" s="36"/>
      <c r="D18" s="36" t="s">
        <v>163</v>
      </c>
      <c r="F18" s="36"/>
      <c r="G18" s="36"/>
      <c r="H18" s="36"/>
    </row>
    <row r="19" spans="1:12" s="34" customFormat="1" ht="15.75" x14ac:dyDescent="0.25">
      <c r="A19" s="37" t="s">
        <v>88</v>
      </c>
      <c r="B19" s="38"/>
      <c r="C19" s="38"/>
      <c r="D19" s="39" t="s">
        <v>1246</v>
      </c>
      <c r="E19" s="506"/>
      <c r="F19" s="35"/>
      <c r="G19" s="35"/>
      <c r="H19" s="158"/>
    </row>
    <row r="20" spans="1:12" s="34" customFormat="1" ht="15.75" x14ac:dyDescent="0.25">
      <c r="A20" s="41" t="s">
        <v>1247</v>
      </c>
      <c r="B20" s="38"/>
      <c r="C20" s="38"/>
      <c r="D20" s="42">
        <f>'AusCOVID Cases_update'!F16</f>
        <v>27787</v>
      </c>
      <c r="E20" s="35"/>
      <c r="F20" s="35"/>
      <c r="G20" s="35"/>
      <c r="H20" s="38"/>
    </row>
    <row r="21" spans="1:12" s="34" customFormat="1" ht="15.75" x14ac:dyDescent="0.25">
      <c r="A21" s="41" t="s">
        <v>92</v>
      </c>
      <c r="B21" s="38"/>
      <c r="C21" s="38"/>
      <c r="D21" s="465">
        <v>25694393</v>
      </c>
      <c r="E21" s="35"/>
      <c r="F21" s="35"/>
      <c r="G21" s="35"/>
      <c r="H21" s="38"/>
    </row>
    <row r="22" spans="1:12" s="34" customFormat="1" ht="15.75" x14ac:dyDescent="0.25">
      <c r="A22" s="41" t="s">
        <v>1248</v>
      </c>
      <c r="B22" s="38"/>
      <c r="C22" s="38"/>
      <c r="D22" s="465">
        <f>'AusCOVID Cases_update'!D16</f>
        <v>28696</v>
      </c>
      <c r="E22" s="35"/>
      <c r="F22" s="35"/>
      <c r="G22" s="35"/>
      <c r="H22" s="38"/>
    </row>
    <row r="23" spans="1:12" s="34" customFormat="1" ht="15.75" x14ac:dyDescent="0.25">
      <c r="A23" s="41" t="s">
        <v>1249</v>
      </c>
      <c r="B23" s="38"/>
      <c r="C23" s="38"/>
      <c r="D23" s="465">
        <f>'AusCOVID Cases_update'!F17</f>
        <v>26038.9</v>
      </c>
      <c r="E23" s="35"/>
      <c r="F23" s="35"/>
      <c r="G23" s="35"/>
      <c r="H23" s="38"/>
    </row>
    <row r="24" spans="1:12" s="34" customFormat="1" ht="15.75" x14ac:dyDescent="0.25">
      <c r="A24" s="41" t="s">
        <v>98</v>
      </c>
      <c r="B24" s="38"/>
      <c r="C24" s="38"/>
      <c r="D24" s="465">
        <f>'AusCOVID Cases_update'!K55</f>
        <v>2756.4018440474251</v>
      </c>
      <c r="E24" s="35"/>
      <c r="F24" s="35"/>
      <c r="G24" s="35"/>
      <c r="H24" s="38"/>
    </row>
    <row r="25" spans="1:12" s="34" customFormat="1" ht="15.75" x14ac:dyDescent="0.25">
      <c r="A25" s="41"/>
      <c r="B25" s="38"/>
      <c r="C25" s="38"/>
      <c r="D25" s="43"/>
      <c r="E25" s="44"/>
      <c r="F25" s="45"/>
      <c r="G25" s="38"/>
      <c r="H25" s="38"/>
    </row>
    <row r="26" spans="1:12" s="34" customFormat="1" ht="15.75" x14ac:dyDescent="0.25">
      <c r="A26" s="36" t="s">
        <v>100</v>
      </c>
      <c r="B26" s="38"/>
      <c r="C26" s="38"/>
      <c r="D26" s="38">
        <v>365.25</v>
      </c>
      <c r="E26" s="38"/>
      <c r="F26" s="38"/>
      <c r="G26" s="38"/>
      <c r="H26" s="38"/>
    </row>
    <row r="27" spans="1:12" s="34" customFormat="1" ht="15.75" x14ac:dyDescent="0.25">
      <c r="A27" s="38"/>
      <c r="B27" s="38"/>
      <c r="C27" s="38"/>
      <c r="D27" s="38"/>
      <c r="E27" s="38"/>
      <c r="F27" s="38"/>
      <c r="G27" s="38"/>
      <c r="H27" s="38"/>
      <c r="I27" s="38"/>
      <c r="J27" s="38"/>
      <c r="K27" s="38"/>
    </row>
    <row r="28" spans="1:12" s="34" customFormat="1" ht="15.75" x14ac:dyDescent="0.25">
      <c r="A28" s="46" t="s">
        <v>101</v>
      </c>
      <c r="B28" s="38"/>
      <c r="C28" s="38"/>
      <c r="D28" s="47" t="s">
        <v>102</v>
      </c>
      <c r="E28" s="40" t="s">
        <v>103</v>
      </c>
      <c r="F28" s="40" t="s">
        <v>104</v>
      </c>
      <c r="G28" s="466" t="s">
        <v>105</v>
      </c>
      <c r="H28" s="466" t="s">
        <v>106</v>
      </c>
      <c r="I28" s="466" t="s">
        <v>107</v>
      </c>
      <c r="J28" s="466" t="s">
        <v>108</v>
      </c>
      <c r="K28" s="38"/>
      <c r="L28"/>
    </row>
    <row r="29" spans="1:12" s="34" customFormat="1" ht="15.75" x14ac:dyDescent="0.25">
      <c r="A29" s="41" t="s">
        <v>109</v>
      </c>
      <c r="B29" s="38"/>
      <c r="C29" s="38"/>
      <c r="D29" s="44">
        <v>5.0999999999999997E-2</v>
      </c>
      <c r="E29" s="44">
        <v>3.2000000000000001E-2</v>
      </c>
      <c r="F29" s="44">
        <v>7.3999999999999996E-2</v>
      </c>
      <c r="G29" s="467">
        <f>(F29-E29)/(2*1.96)</f>
        <v>1.0714285714285713E-2</v>
      </c>
      <c r="H29" s="468">
        <f>(D29*(D29-D29^2-G29^2))/G29^2</f>
        <v>21.451062400000001</v>
      </c>
      <c r="I29" s="468">
        <f>H29*(1-D29)/D29</f>
        <v>399.15800426666669</v>
      </c>
      <c r="J29" s="469" t="e">
        <f ca="1">_xll.ErBeta(H29,I29)</f>
        <v>#NAME?</v>
      </c>
      <c r="K29" s="38"/>
      <c r="L29"/>
    </row>
    <row r="30" spans="1:12" s="34" customFormat="1" ht="15.75" x14ac:dyDescent="0.25">
      <c r="A30" s="41" t="s">
        <v>110</v>
      </c>
      <c r="B30" s="38"/>
      <c r="C30" s="38"/>
      <c r="D30" s="44">
        <v>0.13300000000000001</v>
      </c>
      <c r="E30" s="44">
        <v>8.7999999999999995E-2</v>
      </c>
      <c r="F30" s="44">
        <v>0.19</v>
      </c>
      <c r="G30" s="467">
        <f t="shared" ref="G30:G33" si="5">(F30-E30)/(2*1.96)</f>
        <v>2.6020408163265309E-2</v>
      </c>
      <c r="H30" s="468">
        <f t="shared" ref="H30:H33" si="6">(D30*(D30-D30^2-G30^2))/G30^2</f>
        <v>22.518354133333329</v>
      </c>
      <c r="I30" s="468">
        <f t="shared" ref="I30:I33" si="7">H30*(1-D30)/D30</f>
        <v>146.79257919999998</v>
      </c>
      <c r="J30" s="469" t="e">
        <f ca="1">_xll.ErBeta(H30,I30)</f>
        <v>#NAME?</v>
      </c>
      <c r="K30" s="38"/>
      <c r="L30"/>
    </row>
    <row r="31" spans="1:12" s="34" customFormat="1" ht="15.75" x14ac:dyDescent="0.25">
      <c r="A31" s="41" t="s">
        <v>111</v>
      </c>
      <c r="B31" s="38"/>
      <c r="C31" s="38"/>
      <c r="D31" s="44">
        <v>0.65500000000000003</v>
      </c>
      <c r="E31" s="44">
        <v>0.57899999999999996</v>
      </c>
      <c r="F31" s="44">
        <v>0.72699999999999998</v>
      </c>
      <c r="G31" s="467">
        <f t="shared" si="5"/>
        <v>3.7755102040816335E-2</v>
      </c>
      <c r="H31" s="468">
        <f t="shared" si="6"/>
        <v>103.18158542731915</v>
      </c>
      <c r="I31" s="468">
        <f t="shared" si="7"/>
        <v>54.347552629656647</v>
      </c>
      <c r="J31" s="469" t="e">
        <f ca="1">_xll.ErBeta(H31,I31)</f>
        <v>#NAME?</v>
      </c>
      <c r="K31" s="38"/>
      <c r="L31"/>
    </row>
    <row r="32" spans="1:12" s="34" customFormat="1" ht="15.75" customHeight="1" x14ac:dyDescent="0.25">
      <c r="A32" s="41" t="s">
        <v>112</v>
      </c>
      <c r="B32" s="38"/>
      <c r="C32" s="38"/>
      <c r="D32" s="44">
        <v>0.219</v>
      </c>
      <c r="E32" s="44">
        <v>0.14799999999999999</v>
      </c>
      <c r="F32" s="44">
        <v>0.308</v>
      </c>
      <c r="G32" s="467">
        <f t="shared" si="5"/>
        <v>4.0816326530612249E-2</v>
      </c>
      <c r="H32" s="468">
        <f t="shared" si="6"/>
        <v>22.264888985249996</v>
      </c>
      <c r="I32" s="468">
        <f t="shared" si="7"/>
        <v>79.401270764749981</v>
      </c>
      <c r="J32" s="469" t="e">
        <f ca="1">_xll.ErBeta(H32,I32)</f>
        <v>#NAME?</v>
      </c>
      <c r="K32" s="38"/>
      <c r="L32"/>
    </row>
    <row r="33" spans="1:16" s="298" customFormat="1" ht="15.75" customHeight="1" x14ac:dyDescent="0.25">
      <c r="A33" s="322" t="s">
        <v>113</v>
      </c>
      <c r="B33" s="318"/>
      <c r="C33" s="318"/>
      <c r="D33" s="323">
        <v>0.224</v>
      </c>
      <c r="E33" s="323">
        <v>0.151</v>
      </c>
      <c r="F33" s="323">
        <v>0.312</v>
      </c>
      <c r="G33" s="467">
        <f t="shared" si="5"/>
        <v>4.1071428571428571E-2</v>
      </c>
      <c r="H33" s="468">
        <f t="shared" si="6"/>
        <v>22.858249968998113</v>
      </c>
      <c r="I33" s="468">
        <f t="shared" si="7"/>
        <v>79.187508821172031</v>
      </c>
      <c r="J33" s="469" t="e">
        <f ca="1">_xll.ErBeta(H33,I33)</f>
        <v>#NAME?</v>
      </c>
      <c r="K33" s="38"/>
      <c r="M33" s="154"/>
      <c r="N33" s="154"/>
      <c r="O33" s="154"/>
      <c r="P33" s="154"/>
    </row>
    <row r="34" spans="1:16" s="154" customFormat="1" ht="15.75" customHeight="1" x14ac:dyDescent="0.25">
      <c r="A34" s="41"/>
      <c r="B34" s="131"/>
      <c r="C34" s="131"/>
      <c r="D34" s="44"/>
      <c r="E34" s="44"/>
      <c r="F34" s="44"/>
      <c r="G34" s="131"/>
      <c r="H34" s="131"/>
      <c r="I34" s="131"/>
      <c r="J34" s="131"/>
      <c r="K34" s="131"/>
    </row>
    <row r="35" spans="1:16" s="35" customFormat="1" ht="15.75" x14ac:dyDescent="0.25">
      <c r="A35" s="36" t="s">
        <v>114</v>
      </c>
      <c r="B35" s="36"/>
      <c r="C35" s="36"/>
      <c r="D35" s="36"/>
      <c r="E35" s="36"/>
      <c r="F35" s="36"/>
      <c r="G35" s="36"/>
      <c r="H35" s="36"/>
      <c r="I35" s="131"/>
      <c r="M35" s="154"/>
      <c r="N35" s="154"/>
      <c r="O35" s="154"/>
      <c r="P35" s="154"/>
    </row>
    <row r="36" spans="1:16" s="35" customFormat="1" ht="16.5" thickBot="1" x14ac:dyDescent="0.3">
      <c r="A36" s="54" t="s">
        <v>115</v>
      </c>
      <c r="B36" s="54"/>
      <c r="C36" s="54"/>
      <c r="D36" s="55" t="s">
        <v>116</v>
      </c>
      <c r="E36" s="55" t="s">
        <v>1250</v>
      </c>
      <c r="F36" s="55" t="s">
        <v>1251</v>
      </c>
      <c r="G36" s="54"/>
      <c r="H36" s="55" t="s">
        <v>117</v>
      </c>
      <c r="K36" s="131"/>
      <c r="L36" s="131"/>
      <c r="M36" s="154"/>
      <c r="N36" s="154"/>
      <c r="O36" s="154"/>
      <c r="P36" s="154"/>
    </row>
    <row r="37" spans="1:16" s="34" customFormat="1" ht="15.75" x14ac:dyDescent="0.25">
      <c r="A37" s="48" t="s">
        <v>118</v>
      </c>
      <c r="B37" s="38"/>
      <c r="C37" s="38"/>
      <c r="D37" s="321">
        <f>'DALYS Australia Base'!D37</f>
        <v>0.16999999999999998</v>
      </c>
      <c r="E37" s="321">
        <f>'DALYS Australia Base'!E37</f>
        <v>0.12850000000000017</v>
      </c>
      <c r="F37" s="321">
        <f>'DALYS Australia Base'!F37</f>
        <v>8.7000000000000077E-2</v>
      </c>
      <c r="G37" s="38"/>
      <c r="H37" s="307">
        <v>28</v>
      </c>
      <c r="I37" s="35"/>
      <c r="J37" s="35"/>
      <c r="K37" s="131"/>
      <c r="L37" s="131"/>
      <c r="M37" s="154"/>
      <c r="N37" s="154"/>
      <c r="O37" s="154"/>
      <c r="P37" s="154"/>
    </row>
    <row r="38" spans="1:16" s="34" customFormat="1" ht="15.75" x14ac:dyDescent="0.25">
      <c r="A38" s="48" t="s">
        <v>120</v>
      </c>
      <c r="B38" s="38"/>
      <c r="C38" s="38"/>
      <c r="D38" s="321">
        <f>'DALYS Australia Base'!D38</f>
        <v>0.70990223870910851</v>
      </c>
      <c r="E38" s="321">
        <f>'DALYS Australia Base'!E38</f>
        <v>0.74539735064456392</v>
      </c>
      <c r="F38" s="321">
        <f>'DALYS Australia Base'!F38</f>
        <v>0.78089246258001932</v>
      </c>
      <c r="G38" s="38"/>
      <c r="H38" s="307">
        <v>28</v>
      </c>
      <c r="I38" s="35"/>
      <c r="J38" s="35"/>
      <c r="K38" s="131"/>
      <c r="L38" s="131"/>
      <c r="M38" s="154"/>
      <c r="N38" s="154"/>
      <c r="O38" s="154"/>
      <c r="P38" s="154"/>
    </row>
    <row r="39" spans="1:16" s="34" customFormat="1" ht="15.75" x14ac:dyDescent="0.25">
      <c r="A39" s="48" t="s">
        <v>121</v>
      </c>
      <c r="B39" s="38"/>
      <c r="C39" s="38"/>
      <c r="D39" s="321">
        <f>'DALYS Australia Base'!D39</f>
        <v>0.10071354571882751</v>
      </c>
      <c r="E39" s="321">
        <f>'DALYS Australia Base'!E39</f>
        <v>0.10574922300476888</v>
      </c>
      <c r="F39" s="321">
        <f>'DALYS Australia Base'!F39</f>
        <v>0.11078490029071027</v>
      </c>
      <c r="G39" s="38"/>
      <c r="H39" s="308">
        <v>28</v>
      </c>
      <c r="I39" s="35"/>
      <c r="J39" s="35"/>
      <c r="K39" s="131"/>
      <c r="L39" s="131"/>
      <c r="M39" s="154"/>
      <c r="N39" s="154"/>
      <c r="O39" s="154"/>
      <c r="P39" s="154"/>
    </row>
    <row r="40" spans="1:16" s="34" customFormat="1" ht="15.75" x14ac:dyDescent="0.25">
      <c r="A40" s="48" t="s">
        <v>122</v>
      </c>
      <c r="B40" s="38"/>
      <c r="C40" s="38"/>
      <c r="D40" s="321">
        <f>'DALYS Australia Base'!D40</f>
        <v>1.9384215572063889E-2</v>
      </c>
      <c r="E40" s="321">
        <f>'DALYS Australia Base'!E40</f>
        <v>2.0353426350667083E-2</v>
      </c>
      <c r="F40" s="321">
        <f>'DALYS Australia Base'!F40</f>
        <v>2.1322637129270277E-2</v>
      </c>
      <c r="G40" s="38"/>
      <c r="H40" s="308">
        <v>28</v>
      </c>
      <c r="I40" s="35"/>
      <c r="J40" s="35"/>
      <c r="K40" s="131"/>
      <c r="L40" s="131"/>
      <c r="M40" s="154"/>
      <c r="N40" s="154"/>
      <c r="O40" s="154"/>
      <c r="P40" s="154"/>
    </row>
    <row r="41" spans="1:16" s="34" customFormat="1" ht="15.75" x14ac:dyDescent="0.25">
      <c r="A41" s="38"/>
      <c r="B41" s="38"/>
      <c r="C41" s="38"/>
      <c r="D41" s="321"/>
      <c r="E41" s="321"/>
      <c r="F41" s="321"/>
      <c r="G41" s="38"/>
      <c r="H41" s="38"/>
      <c r="I41" s="131"/>
      <c r="M41" s="154"/>
      <c r="N41" s="154"/>
      <c r="O41" s="154"/>
      <c r="P41" s="154"/>
    </row>
    <row r="42" spans="1:16" s="34" customFormat="1" ht="15.75" x14ac:dyDescent="0.25">
      <c r="A42" s="135" t="s">
        <v>123</v>
      </c>
      <c r="B42" s="136"/>
      <c r="C42" s="136"/>
      <c r="D42" s="137" t="s">
        <v>116</v>
      </c>
      <c r="E42" s="137" t="s">
        <v>103</v>
      </c>
      <c r="F42" s="138" t="s">
        <v>104</v>
      </c>
      <c r="G42" s="139" t="s">
        <v>1252</v>
      </c>
      <c r="H42" s="140" t="s">
        <v>117</v>
      </c>
      <c r="M42" s="154"/>
      <c r="N42" s="154"/>
      <c r="O42" s="154"/>
      <c r="P42" s="154"/>
    </row>
    <row r="43" spans="1:16" s="34" customFormat="1" ht="15.75" x14ac:dyDescent="0.25">
      <c r="A43" s="49" t="s">
        <v>130</v>
      </c>
      <c r="B43" s="299"/>
      <c r="C43" s="299"/>
      <c r="D43" s="146" t="s">
        <v>131</v>
      </c>
      <c r="E43" s="147"/>
      <c r="F43" s="147"/>
      <c r="G43" s="300"/>
      <c r="H43" s="301"/>
      <c r="M43" s="154"/>
      <c r="N43" s="154"/>
      <c r="O43" s="154"/>
      <c r="P43" s="154"/>
    </row>
    <row r="44" spans="1:16" s="34" customFormat="1" ht="15.75" x14ac:dyDescent="0.25">
      <c r="A44" s="49"/>
      <c r="B44" s="131"/>
      <c r="C44" s="131"/>
      <c r="D44" s="146"/>
      <c r="E44" s="147"/>
      <c r="F44" s="148"/>
      <c r="G44" s="149"/>
      <c r="H44" s="150"/>
    </row>
    <row r="45" spans="1:16" s="34" customFormat="1" ht="15.75" x14ac:dyDescent="0.25">
      <c r="A45" s="135" t="s">
        <v>133</v>
      </c>
      <c r="B45" s="136"/>
      <c r="C45" s="136"/>
      <c r="D45" s="137" t="s">
        <v>116</v>
      </c>
      <c r="E45" s="137" t="s">
        <v>103</v>
      </c>
      <c r="F45" s="138" t="s">
        <v>104</v>
      </c>
      <c r="G45" s="139" t="s">
        <v>1252</v>
      </c>
      <c r="H45" s="140" t="s">
        <v>117</v>
      </c>
    </row>
    <row r="46" spans="1:16" s="34" customFormat="1" ht="15.75" x14ac:dyDescent="0.25">
      <c r="A46" s="49" t="s">
        <v>134</v>
      </c>
      <c r="B46" s="318"/>
      <c r="C46" s="318"/>
      <c r="D46" s="319">
        <f>'Permanent Disb'!K10</f>
        <v>0.90600000000000003</v>
      </c>
      <c r="E46" s="50"/>
      <c r="F46" s="51"/>
      <c r="G46" s="318"/>
      <c r="H46" s="320" t="s">
        <v>135</v>
      </c>
    </row>
    <row r="47" spans="1:16" s="34" customFormat="1" ht="15.75" x14ac:dyDescent="0.25">
      <c r="A47" s="49"/>
      <c r="B47" s="38"/>
      <c r="C47" s="38"/>
      <c r="D47" s="38"/>
      <c r="E47" s="50"/>
      <c r="F47" s="51"/>
      <c r="G47" s="38"/>
      <c r="H47" s="38"/>
    </row>
    <row r="48" spans="1:16" s="154" customFormat="1" ht="15.75" x14ac:dyDescent="0.25">
      <c r="A48" s="188" t="s">
        <v>136</v>
      </c>
      <c r="B48" s="189"/>
      <c r="C48" s="189"/>
      <c r="D48" s="190" t="s">
        <v>116</v>
      </c>
      <c r="E48" s="191"/>
      <c r="F48" s="192"/>
      <c r="G48" s="189"/>
      <c r="H48" s="193" t="s">
        <v>1253</v>
      </c>
      <c r="I48" s="466" t="s">
        <v>105</v>
      </c>
      <c r="J48" s="466" t="s">
        <v>106</v>
      </c>
      <c r="K48" s="466" t="s">
        <v>107</v>
      </c>
      <c r="L48" s="485" t="s">
        <v>129</v>
      </c>
    </row>
    <row r="49" spans="1:32" s="154" customFormat="1" ht="15.75" x14ac:dyDescent="0.25">
      <c r="A49" s="156" t="s">
        <v>138</v>
      </c>
      <c r="B49" s="131"/>
      <c r="C49" s="131"/>
      <c r="D49" s="155">
        <f>'Permanent Disb'!C6</f>
        <v>2.82920668759425E-2</v>
      </c>
      <c r="E49" s="155">
        <f>'Permanent Disb'!D6</f>
        <v>2.56649103912506E-2</v>
      </c>
      <c r="F49" s="155">
        <f>'Permanent Disb'!E6</f>
        <v>3.1202822359023798E-2</v>
      </c>
      <c r="G49" s="131"/>
      <c r="H49" s="157" t="s">
        <v>135</v>
      </c>
      <c r="I49" s="503">
        <f>(F49-E49)/(2*1.96)</f>
        <v>1.4127326448401015E-3</v>
      </c>
      <c r="J49" s="503">
        <f>(D49*(D49-D49^2-I49^2))/I49^2</f>
        <v>389.684928329694</v>
      </c>
      <c r="K49" s="503">
        <f>J49*(1-D49)/D49</f>
        <v>13383.961586731159</v>
      </c>
      <c r="L49" s="486" t="e">
        <f ca="1">_xll.ErBeta(J49,K49)</f>
        <v>#NAME?</v>
      </c>
    </row>
    <row r="50" spans="1:32" s="154" customFormat="1" ht="15.75" x14ac:dyDescent="0.25">
      <c r="A50" s="156" t="s">
        <v>139</v>
      </c>
      <c r="B50" s="131"/>
      <c r="C50" s="131"/>
      <c r="D50" s="178">
        <f>'Permanent Disb'!G7</f>
        <v>1.1000000000000001E-3</v>
      </c>
      <c r="E50" s="178">
        <f>'Permanent Disb'!H7</f>
        <v>7.9000000000000001E-4</v>
      </c>
      <c r="F50" s="178">
        <f>'Permanent Disb'!I7</f>
        <v>1.4E-3</v>
      </c>
      <c r="G50" s="131"/>
      <c r="H50" s="157" t="s">
        <v>135</v>
      </c>
      <c r="I50" s="503">
        <f>(F50-E50)/(2*1.96)</f>
        <v>1.5561224489795918E-4</v>
      </c>
      <c r="J50" s="503">
        <f>(D50*(D50-D50^2-I50^2))/I50^2</f>
        <v>49.91260954474604</v>
      </c>
      <c r="K50" s="503">
        <f>J50*(1-D50)/D50</f>
        <v>45325.186976588018</v>
      </c>
      <c r="L50" s="486" t="e">
        <f ca="1">_xll.ErBeta(J50,K50)</f>
        <v>#NAME?</v>
      </c>
    </row>
    <row r="51" spans="1:32" s="154" customFormat="1" ht="15.75" x14ac:dyDescent="0.25">
      <c r="A51" s="156" t="s">
        <v>140</v>
      </c>
      <c r="B51" s="131"/>
      <c r="C51" s="131"/>
      <c r="D51" s="178">
        <f>'Permanent Disb'!G8</f>
        <v>6.7000000000000002E-3</v>
      </c>
      <c r="E51" s="178">
        <f>'Permanent Disb'!H8</f>
        <v>5.8999999999999999E-3</v>
      </c>
      <c r="F51" s="178">
        <f>'Permanent Disb'!I8</f>
        <v>7.4999999999999997E-3</v>
      </c>
      <c r="G51" s="131"/>
      <c r="H51" s="157" t="s">
        <v>135</v>
      </c>
      <c r="I51" s="503">
        <f>(F51-E51)/(2*1.96)</f>
        <v>4.0816326530612241E-4</v>
      </c>
      <c r="J51" s="503">
        <f>(D51*(D51-D51^2-I51^2))/I51^2</f>
        <v>267.64019509250005</v>
      </c>
      <c r="K51" s="503">
        <f>J51*(1-D51)/D51</f>
        <v>39678.657579907507</v>
      </c>
      <c r="L51" s="486" t="e">
        <f ca="1">_xll.ErBeta(J51,K51)</f>
        <v>#NAME?</v>
      </c>
    </row>
    <row r="52" spans="1:32" s="154" customFormat="1" ht="15.75" x14ac:dyDescent="0.25">
      <c r="A52" s="156" t="s">
        <v>141</v>
      </c>
      <c r="B52" s="131" t="s">
        <v>142</v>
      </c>
      <c r="C52" s="131"/>
      <c r="D52" s="178">
        <f>'Permanent Disb'!G9</f>
        <v>7.1099999999999997E-2</v>
      </c>
      <c r="E52" s="178">
        <f>'Permanent Disb'!H9</f>
        <v>6.8199999999999997E-2</v>
      </c>
      <c r="F52" s="178">
        <f>'Permanent Disb'!I9</f>
        <v>7.4099999999999999E-2</v>
      </c>
      <c r="G52" s="131"/>
      <c r="H52" s="157" t="s">
        <v>135</v>
      </c>
      <c r="I52" s="503">
        <f>(F52-E52)/(2*1.96)</f>
        <v>1.5051020408163272E-3</v>
      </c>
      <c r="J52" s="503">
        <f>(D52*(D52-D52^2-I52^2))/I52^2</f>
        <v>2072.8189890859385</v>
      </c>
      <c r="K52" s="503">
        <f>J52*(1-D52)/D52</f>
        <v>27080.753290603778</v>
      </c>
      <c r="L52" s="486" t="e">
        <f ca="1">_xll.ErBeta(J52,K52)</f>
        <v>#NAME?</v>
      </c>
    </row>
    <row r="53" spans="1:32" s="154" customFormat="1" ht="15.75" x14ac:dyDescent="0.25">
      <c r="A53" s="156" t="s">
        <v>143</v>
      </c>
      <c r="B53" s="131"/>
      <c r="C53" s="131"/>
      <c r="D53" s="178">
        <f>'Permanent Disb'!G5</f>
        <v>7.6E-3</v>
      </c>
      <c r="E53" s="178">
        <f>'Permanent Disb'!H5</f>
        <v>6.7999999999999996E-3</v>
      </c>
      <c r="F53" s="178">
        <f>'Permanent Disb'!I5</f>
        <v>8.5000000000000006E-3</v>
      </c>
      <c r="G53" s="131"/>
      <c r="H53" s="157" t="s">
        <v>135</v>
      </c>
      <c r="I53" s="503">
        <f>(F53-E53)/(2*1.96)</f>
        <v>4.3367346938775537E-4</v>
      </c>
      <c r="J53" s="503">
        <f>(D53*(D53-D53^2-I53^2))/I53^2</f>
        <v>304.77363985937683</v>
      </c>
      <c r="K53" s="503">
        <f>J53*(1-D53)/D53</f>
        <v>39797.02107847968</v>
      </c>
      <c r="L53" s="486" t="e">
        <f ca="1">_xll.ErBeta(J53,K53)</f>
        <v>#NAME?</v>
      </c>
    </row>
    <row r="54" spans="1:32" s="123" customFormat="1" ht="15.75" x14ac:dyDescent="0.25">
      <c r="A54" s="124"/>
      <c r="B54" s="120"/>
      <c r="C54" s="120"/>
      <c r="D54" s="151"/>
      <c r="E54" s="121"/>
      <c r="F54" s="122"/>
      <c r="G54" s="120"/>
      <c r="H54" s="125"/>
    </row>
    <row r="55" spans="1:32" s="60" customFormat="1" ht="15.75" x14ac:dyDescent="0.25">
      <c r="A55" s="60" t="s">
        <v>1254</v>
      </c>
    </row>
    <row r="56" spans="1:32" s="60" customFormat="1" ht="15.75" x14ac:dyDescent="0.25">
      <c r="A56" s="60" t="s">
        <v>144</v>
      </c>
    </row>
    <row r="57" spans="1:32" s="112" customFormat="1" ht="15.75" x14ac:dyDescent="0.25">
      <c r="J57" s="1749" t="s">
        <v>1255</v>
      </c>
      <c r="K57" s="1750"/>
      <c r="L57" s="1750"/>
      <c r="M57" s="1750" t="s">
        <v>1256</v>
      </c>
      <c r="N57" s="1750"/>
      <c r="O57" s="1751"/>
      <c r="P57"/>
      <c r="Q57" s="971"/>
      <c r="R57" s="971"/>
      <c r="S57" s="971"/>
      <c r="T57" s="971"/>
      <c r="U57" s="971"/>
      <c r="V57" s="971"/>
      <c r="W57" s="971"/>
      <c r="X57" s="971"/>
      <c r="Y57" s="971"/>
      <c r="Z57" s="971"/>
      <c r="AA57" s="971"/>
      <c r="AB57" s="971"/>
      <c r="AC57" s="917"/>
      <c r="AD57" s="917"/>
      <c r="AE57" s="917"/>
      <c r="AF57" s="917"/>
    </row>
    <row r="58" spans="1:32" x14ac:dyDescent="0.25">
      <c r="B58" s="4"/>
      <c r="C58" s="4"/>
      <c r="D58" s="1744" t="s">
        <v>154</v>
      </c>
      <c r="E58" s="1745"/>
      <c r="F58" s="1744" t="s">
        <v>93</v>
      </c>
      <c r="G58" s="1745"/>
      <c r="H58" s="1744" t="s">
        <v>95</v>
      </c>
      <c r="I58" s="1744"/>
      <c r="J58" s="272" t="s">
        <v>154</v>
      </c>
      <c r="K58" s="273" t="s">
        <v>93</v>
      </c>
      <c r="L58" s="272" t="s">
        <v>95</v>
      </c>
      <c r="M58" s="275" t="s">
        <v>154</v>
      </c>
      <c r="N58" s="294" t="s">
        <v>93</v>
      </c>
      <c r="O58" s="423" t="s">
        <v>95</v>
      </c>
      <c r="Q58" s="971"/>
      <c r="R58" s="971"/>
      <c r="S58" s="971"/>
      <c r="T58" s="971"/>
      <c r="U58" s="971"/>
      <c r="V58" s="971"/>
      <c r="W58" s="971"/>
      <c r="X58" s="971"/>
      <c r="Y58" s="971"/>
      <c r="Z58" s="971"/>
      <c r="AA58" s="971"/>
      <c r="AB58" s="971"/>
      <c r="AC58" s="971"/>
      <c r="AD58" s="971"/>
      <c r="AE58" s="971"/>
      <c r="AF58" s="971"/>
    </row>
    <row r="59" spans="1:32" ht="15.75" x14ac:dyDescent="0.25">
      <c r="B59" s="52" t="s">
        <v>66</v>
      </c>
      <c r="C59" s="4"/>
      <c r="D59" s="4" t="s">
        <v>166</v>
      </c>
      <c r="E59" s="68" t="s">
        <v>1257</v>
      </c>
      <c r="F59" s="4" t="s">
        <v>166</v>
      </c>
      <c r="G59" s="68" t="s">
        <v>1257</v>
      </c>
      <c r="H59" s="4" t="s">
        <v>166</v>
      </c>
      <c r="I59" s="68" t="s">
        <v>1257</v>
      </c>
      <c r="J59" s="110" t="s">
        <v>203</v>
      </c>
      <c r="K59" s="110" t="s">
        <v>203</v>
      </c>
      <c r="L59" s="110" t="s">
        <v>203</v>
      </c>
      <c r="M59" s="113" t="s">
        <v>203</v>
      </c>
      <c r="N59" s="420" t="s">
        <v>203</v>
      </c>
      <c r="O59" s="424" t="s">
        <v>203</v>
      </c>
      <c r="Q59" s="971"/>
      <c r="R59" s="971"/>
      <c r="S59" s="971"/>
      <c r="T59" s="971"/>
      <c r="U59" s="971"/>
      <c r="V59" s="971"/>
      <c r="W59" s="971"/>
      <c r="X59" s="971"/>
      <c r="Y59" s="971"/>
      <c r="Z59" s="971"/>
      <c r="AA59" s="971"/>
      <c r="AB59" s="971"/>
      <c r="AC59" s="971"/>
      <c r="AD59" s="971"/>
      <c r="AE59" s="971"/>
      <c r="AF59" s="971"/>
    </row>
    <row r="60" spans="1:32" ht="15.75" x14ac:dyDescent="0.25">
      <c r="B60" s="29" t="s">
        <v>75</v>
      </c>
      <c r="D60" s="7">
        <f>'AusCOVID Cases_update'!D41</f>
        <v>1203.6829215822345</v>
      </c>
      <c r="E60" s="105">
        <f>(D60*$H$38)/$D$26</f>
        <v>92.274118560718861</v>
      </c>
      <c r="F60" s="62">
        <f>'AusCOVID Cases_update'!E41</f>
        <v>40.678001387925057</v>
      </c>
      <c r="G60" s="106">
        <f>(F60*$H$39)/$D$26</f>
        <v>3.118368347328957</v>
      </c>
      <c r="H60" s="62">
        <f>'AusCOVID Cases_update'!F41</f>
        <v>3.1290770298403885</v>
      </c>
      <c r="I60" s="105">
        <f>(H60*$H$40)/$D$26</f>
        <v>0.23987448825607358</v>
      </c>
      <c r="J60" s="111" t="e">
        <f ca="1">E60*$J$29</f>
        <v>#NAME?</v>
      </c>
      <c r="K60" s="111" t="e">
        <f ca="1">G60*$J$30</f>
        <v>#NAME?</v>
      </c>
      <c r="L60" s="111" t="e">
        <f ca="1">I60*$J$31</f>
        <v>#NAME?</v>
      </c>
      <c r="M60" s="66" t="e">
        <f ca="1">(J60/Auspopul)*100000</f>
        <v>#NAME?</v>
      </c>
      <c r="N60" s="421" t="e">
        <f ca="1">(K60/Auspopul)*100000</f>
        <v>#NAME?</v>
      </c>
      <c r="O60" s="425" t="e">
        <f ca="1">(L60/Auspopul)*100000</f>
        <v>#NAME?</v>
      </c>
      <c r="Q60" s="971"/>
      <c r="R60" s="971"/>
      <c r="S60" s="971"/>
      <c r="T60" s="971"/>
      <c r="U60" s="971"/>
      <c r="V60" s="971"/>
      <c r="W60" s="971"/>
      <c r="X60" s="971"/>
      <c r="Y60" s="971"/>
      <c r="Z60" s="971"/>
      <c r="AA60" s="971"/>
      <c r="AB60" s="971"/>
      <c r="AC60" s="971"/>
      <c r="AD60" s="971"/>
      <c r="AE60" s="971"/>
      <c r="AF60" s="971"/>
    </row>
    <row r="61" spans="1:32" ht="15.75" x14ac:dyDescent="0.25">
      <c r="B61" s="32" t="s">
        <v>76</v>
      </c>
      <c r="D61" s="7">
        <f>'AusCOVID Cases_update'!D42</f>
        <v>2000.7114830690098</v>
      </c>
      <c r="E61" s="105">
        <f t="shared" ref="E61:E70" si="8">(D61*$H$38)/$D$26</f>
        <v>153.37418624485221</v>
      </c>
      <c r="F61" s="62">
        <f>'AusCOVID Cases_update'!E42</f>
        <v>29.41620231461637</v>
      </c>
      <c r="G61" s="106">
        <f t="shared" ref="G61:G69" si="9">(F61*$H$39)/$D$26</f>
        <v>2.2550408345222679</v>
      </c>
      <c r="H61" s="62">
        <f>'AusCOVID Cases_update'!F42</f>
        <v>4.2023146163737675</v>
      </c>
      <c r="I61" s="105">
        <f t="shared" ref="I61:I70" si="10">(H61*$H$40)/$D$26</f>
        <v>0.32214869064603829</v>
      </c>
      <c r="J61" s="111" t="e">
        <f t="shared" ref="J61:J69" ca="1" si="11">E61*$J$29</f>
        <v>#NAME?</v>
      </c>
      <c r="K61" s="111" t="e">
        <f t="shared" ref="K61:K69" ca="1" si="12">G61*$J$30</f>
        <v>#NAME?</v>
      </c>
      <c r="L61" s="111" t="e">
        <f t="shared" ref="L61:L69" ca="1" si="13">I61*$J$31</f>
        <v>#NAME?</v>
      </c>
      <c r="M61" s="66" t="e">
        <f t="shared" ref="M61:M69" ca="1" si="14">(J61/Auspopul)*100000</f>
        <v>#NAME?</v>
      </c>
      <c r="N61" s="421" t="e">
        <f t="shared" ref="N61:N69" ca="1" si="15">(K61/Auspopul)*100000</f>
        <v>#NAME?</v>
      </c>
      <c r="O61" s="425" t="e">
        <f t="shared" ref="O61:O69" ca="1" si="16">(L61/Auspopul)*100000</f>
        <v>#NAME?</v>
      </c>
      <c r="Q61" s="971"/>
      <c r="R61" s="971"/>
      <c r="S61" s="971"/>
      <c r="T61" s="971"/>
      <c r="U61" s="971"/>
      <c r="V61" s="971"/>
      <c r="W61" s="971"/>
      <c r="X61" s="971"/>
      <c r="Y61" s="971"/>
      <c r="Z61" s="971"/>
      <c r="AA61" s="971"/>
      <c r="AB61" s="971"/>
      <c r="AC61" s="971"/>
      <c r="AD61" s="971"/>
      <c r="AE61" s="971"/>
      <c r="AF61" s="971"/>
    </row>
    <row r="62" spans="1:32" ht="15.75" x14ac:dyDescent="0.25">
      <c r="B62" s="33" t="s">
        <v>77</v>
      </c>
      <c r="D62" s="7">
        <f>'AusCOVID Cases_update'!D43</f>
        <v>5165.4773963173293</v>
      </c>
      <c r="E62" s="105">
        <f t="shared" si="8"/>
        <v>395.98457795177336</v>
      </c>
      <c r="F62" s="62">
        <f>'AusCOVID Cases_update'!E43</f>
        <v>169.95611770779556</v>
      </c>
      <c r="G62" s="106">
        <f t="shared" si="9"/>
        <v>13.028805738037715</v>
      </c>
      <c r="H62" s="62">
        <f>'AusCOVID Cases_update'!F43</f>
        <v>22.216485974875237</v>
      </c>
      <c r="I62" s="105">
        <f t="shared" si="10"/>
        <v>1.7031118611814007</v>
      </c>
      <c r="J62" s="111" t="e">
        <f t="shared" ca="1" si="11"/>
        <v>#NAME?</v>
      </c>
      <c r="K62" s="111" t="e">
        <f t="shared" ca="1" si="12"/>
        <v>#NAME?</v>
      </c>
      <c r="L62" s="111" t="e">
        <f t="shared" ca="1" si="13"/>
        <v>#NAME?</v>
      </c>
      <c r="M62" s="66" t="e">
        <f t="shared" ca="1" si="14"/>
        <v>#NAME?</v>
      </c>
      <c r="N62" s="421" t="e">
        <f t="shared" ca="1" si="15"/>
        <v>#NAME?</v>
      </c>
      <c r="O62" s="425" t="e">
        <f t="shared" ca="1" si="16"/>
        <v>#NAME?</v>
      </c>
      <c r="Q62" s="971"/>
      <c r="R62" s="971"/>
      <c r="S62" s="971"/>
      <c r="T62" s="971"/>
      <c r="U62" s="971"/>
      <c r="V62" s="971"/>
      <c r="W62" s="971"/>
      <c r="X62" s="971"/>
      <c r="Y62" s="971"/>
      <c r="Z62" s="971"/>
      <c r="AA62" s="971"/>
      <c r="AB62" s="971"/>
      <c r="AC62" s="971"/>
      <c r="AD62" s="971"/>
      <c r="AE62" s="971"/>
      <c r="AF62" s="971"/>
    </row>
    <row r="63" spans="1:32" ht="15.75" x14ac:dyDescent="0.25">
      <c r="B63" s="33" t="s">
        <v>78</v>
      </c>
      <c r="D63" s="7">
        <f>'AusCOVID Cases_update'!D44</f>
        <v>3991.951586602027</v>
      </c>
      <c r="E63" s="105">
        <f t="shared" si="8"/>
        <v>306.02229822000481</v>
      </c>
      <c r="F63" s="62">
        <f>'AusCOVID Cases_update'!E44</f>
        <v>197.60246804759805</v>
      </c>
      <c r="G63" s="106">
        <f t="shared" si="9"/>
        <v>15.148170035134143</v>
      </c>
      <c r="H63" s="62">
        <f>'AusCOVID Cases_update'!F44</f>
        <v>39.295945350374616</v>
      </c>
      <c r="I63" s="105">
        <f t="shared" si="10"/>
        <v>3.0124201774414492</v>
      </c>
      <c r="J63" s="111" t="e">
        <f t="shared" ca="1" si="11"/>
        <v>#NAME?</v>
      </c>
      <c r="K63" s="111" t="e">
        <f t="shared" ca="1" si="12"/>
        <v>#NAME?</v>
      </c>
      <c r="L63" s="111" t="e">
        <f t="shared" ca="1" si="13"/>
        <v>#NAME?</v>
      </c>
      <c r="M63" s="66" t="e">
        <f t="shared" ca="1" si="14"/>
        <v>#NAME?</v>
      </c>
      <c r="N63" s="421" t="e">
        <f t="shared" ca="1" si="15"/>
        <v>#NAME?</v>
      </c>
      <c r="O63" s="425" t="e">
        <f t="shared" ca="1" si="16"/>
        <v>#NAME?</v>
      </c>
      <c r="Q63" s="971"/>
      <c r="R63" s="971"/>
      <c r="S63" s="971"/>
      <c r="T63" s="971"/>
      <c r="U63" s="971"/>
      <c r="V63" s="971"/>
      <c r="W63" s="971"/>
      <c r="X63" s="971"/>
      <c r="Y63" s="971"/>
      <c r="Z63" s="971"/>
      <c r="AA63" s="971"/>
      <c r="AB63" s="971"/>
      <c r="AC63" s="971"/>
      <c r="AD63" s="971"/>
      <c r="AE63" s="971"/>
      <c r="AF63" s="971"/>
    </row>
    <row r="64" spans="1:32" ht="15.75" x14ac:dyDescent="0.25">
      <c r="B64" s="33" t="s">
        <v>79</v>
      </c>
      <c r="D64" s="7">
        <f>'AusCOVID Cases_update'!D45</f>
        <v>2776.4135578689529</v>
      </c>
      <c r="E64" s="105">
        <f t="shared" si="8"/>
        <v>212.83936925484102</v>
      </c>
      <c r="F64" s="62">
        <f>'AusCOVID Cases_update'!E45</f>
        <v>242.83037354562157</v>
      </c>
      <c r="G64" s="106">
        <f t="shared" si="9"/>
        <v>18.615333221840942</v>
      </c>
      <c r="H64" s="62">
        <f>'AusCOVID Cases_update'!F45</f>
        <v>56.736068585425599</v>
      </c>
      <c r="I64" s="105">
        <f t="shared" si="10"/>
        <v>4.3493769209908741</v>
      </c>
      <c r="J64" s="111" t="e">
        <f t="shared" ca="1" si="11"/>
        <v>#NAME?</v>
      </c>
      <c r="K64" s="111" t="e">
        <f t="shared" ca="1" si="12"/>
        <v>#NAME?</v>
      </c>
      <c r="L64" s="111" t="e">
        <f t="shared" ca="1" si="13"/>
        <v>#NAME?</v>
      </c>
      <c r="M64" s="66" t="e">
        <f t="shared" ca="1" si="14"/>
        <v>#NAME?</v>
      </c>
      <c r="N64" s="421" t="e">
        <f t="shared" ca="1" si="15"/>
        <v>#NAME?</v>
      </c>
      <c r="O64" s="425" t="e">
        <f t="shared" ca="1" si="16"/>
        <v>#NAME?</v>
      </c>
      <c r="Q64" s="971"/>
      <c r="R64" s="971"/>
      <c r="S64" s="971"/>
      <c r="T64" s="971"/>
      <c r="U64" s="971"/>
      <c r="V64" s="971"/>
      <c r="W64" s="971"/>
      <c r="X64" s="971"/>
      <c r="Y64" s="971"/>
      <c r="Z64" s="971"/>
      <c r="AA64" s="971"/>
      <c r="AB64" s="971"/>
      <c r="AC64" s="971"/>
      <c r="AD64" s="971"/>
      <c r="AE64" s="971"/>
      <c r="AF64" s="971"/>
    </row>
    <row r="65" spans="1:32" ht="15.75" x14ac:dyDescent="0.25">
      <c r="B65" s="33" t="s">
        <v>80</v>
      </c>
      <c r="D65" s="7">
        <f>'AusCOVID Cases_update'!D46</f>
        <v>2385.1974061433443</v>
      </c>
      <c r="E65" s="105">
        <f t="shared" si="8"/>
        <v>182.84880868450006</v>
      </c>
      <c r="F65" s="62">
        <f>'AusCOVID Cases_update'!E46</f>
        <v>309.46484641638227</v>
      </c>
      <c r="G65" s="106">
        <f t="shared" si="9"/>
        <v>23.723520053822597</v>
      </c>
      <c r="H65" s="62">
        <f>'AusCOVID Cases_update'!F46</f>
        <v>124.01774744027304</v>
      </c>
      <c r="I65" s="105">
        <f t="shared" si="10"/>
        <v>9.5071784485356474</v>
      </c>
      <c r="J65" s="111" t="e">
        <f t="shared" ca="1" si="11"/>
        <v>#NAME?</v>
      </c>
      <c r="K65" s="111" t="e">
        <f t="shared" ca="1" si="12"/>
        <v>#NAME?</v>
      </c>
      <c r="L65" s="111" t="e">
        <f t="shared" ca="1" si="13"/>
        <v>#NAME?</v>
      </c>
      <c r="M65" s="66" t="e">
        <f t="shared" ca="1" si="14"/>
        <v>#NAME?</v>
      </c>
      <c r="N65" s="421" t="e">
        <f t="shared" ca="1" si="15"/>
        <v>#NAME?</v>
      </c>
      <c r="O65" s="425" t="e">
        <f t="shared" ca="1" si="16"/>
        <v>#NAME?</v>
      </c>
      <c r="Q65" s="971"/>
      <c r="R65" s="971"/>
      <c r="S65" s="971"/>
      <c r="T65" s="971"/>
      <c r="U65" s="971"/>
      <c r="V65" s="971"/>
      <c r="W65" s="971"/>
      <c r="X65" s="971"/>
      <c r="Y65" s="971"/>
      <c r="Z65" s="971"/>
      <c r="AA65" s="971"/>
      <c r="AB65" s="971"/>
      <c r="AC65" s="971"/>
      <c r="AD65" s="971"/>
      <c r="AE65" s="971"/>
      <c r="AF65" s="971"/>
    </row>
    <row r="66" spans="1:32" ht="15.75" x14ac:dyDescent="0.25">
      <c r="B66" s="33" t="s">
        <v>81</v>
      </c>
      <c r="D66" s="7">
        <f>'AusCOVID Cases_update'!D47</f>
        <v>1474.7306134969322</v>
      </c>
      <c r="E66" s="105">
        <f t="shared" si="8"/>
        <v>113.05258638717069</v>
      </c>
      <c r="F66" s="62">
        <f>'AusCOVID Cases_update'!E47</f>
        <v>392.36042944785271</v>
      </c>
      <c r="G66" s="106">
        <f t="shared" si="9"/>
        <v>30.0782806968922</v>
      </c>
      <c r="H66" s="62">
        <f>'AusCOVID Cases_update'!F47</f>
        <v>142.33895705521471</v>
      </c>
      <c r="I66" s="105">
        <f t="shared" si="10"/>
        <v>10.911679117169095</v>
      </c>
      <c r="J66" s="111" t="e">
        <f t="shared" ca="1" si="11"/>
        <v>#NAME?</v>
      </c>
      <c r="K66" s="111" t="e">
        <f t="shared" ca="1" si="12"/>
        <v>#NAME?</v>
      </c>
      <c r="L66" s="111" t="e">
        <f t="shared" ca="1" si="13"/>
        <v>#NAME?</v>
      </c>
      <c r="M66" s="66" t="e">
        <f t="shared" ca="1" si="14"/>
        <v>#NAME?</v>
      </c>
      <c r="N66" s="421" t="e">
        <f t="shared" ca="1" si="15"/>
        <v>#NAME?</v>
      </c>
      <c r="O66" s="425" t="e">
        <f t="shared" ca="1" si="16"/>
        <v>#NAME?</v>
      </c>
      <c r="Q66" s="971"/>
      <c r="R66" s="971"/>
      <c r="S66" s="971"/>
      <c r="T66" s="971"/>
      <c r="U66" s="971"/>
      <c r="V66" s="971"/>
      <c r="W66" s="971"/>
      <c r="X66" s="971"/>
      <c r="Y66" s="971"/>
      <c r="Z66" s="971"/>
      <c r="AA66" s="971"/>
      <c r="AB66" s="971"/>
      <c r="AC66" s="971"/>
      <c r="AD66" s="971"/>
      <c r="AE66" s="971"/>
      <c r="AF66" s="971"/>
    </row>
    <row r="67" spans="1:32" ht="15.75" x14ac:dyDescent="0.25">
      <c r="B67" s="33" t="s">
        <v>82</v>
      </c>
      <c r="D67" s="7">
        <f>'AusCOVID Cases_update'!D48</f>
        <v>710.59366336633661</v>
      </c>
      <c r="E67" s="105">
        <f t="shared" si="8"/>
        <v>54.473983776201024</v>
      </c>
      <c r="F67" s="62">
        <f>'AusCOVID Cases_update'!E48</f>
        <v>499.68316831683171</v>
      </c>
      <c r="G67" s="106">
        <f t="shared" si="9"/>
        <v>38.305622759401203</v>
      </c>
      <c r="H67" s="62">
        <f>'AusCOVID Cases_update'!F48</f>
        <v>127.68316831683168</v>
      </c>
      <c r="I67" s="105">
        <f t="shared" si="10"/>
        <v>9.7881689606332287</v>
      </c>
      <c r="J67" s="111" t="e">
        <f t="shared" ca="1" si="11"/>
        <v>#NAME?</v>
      </c>
      <c r="K67" s="111" t="e">
        <f t="shared" ca="1" si="12"/>
        <v>#NAME?</v>
      </c>
      <c r="L67" s="111" t="e">
        <f t="shared" ca="1" si="13"/>
        <v>#NAME?</v>
      </c>
      <c r="M67" s="66" t="e">
        <f t="shared" ca="1" si="14"/>
        <v>#NAME?</v>
      </c>
      <c r="N67" s="421" t="e">
        <f t="shared" ca="1" si="15"/>
        <v>#NAME?</v>
      </c>
      <c r="O67" s="425" t="e">
        <f t="shared" ca="1" si="16"/>
        <v>#NAME?</v>
      </c>
      <c r="Q67" s="971"/>
      <c r="R67" s="971"/>
      <c r="S67" s="971"/>
      <c r="T67" s="971"/>
      <c r="U67" s="971"/>
      <c r="V67" s="971"/>
      <c r="W67" s="971"/>
      <c r="X67" s="971"/>
      <c r="Y67" s="971"/>
      <c r="Z67" s="971"/>
      <c r="AA67" s="971"/>
      <c r="AB67" s="971"/>
      <c r="AC67" s="971"/>
      <c r="AD67" s="971"/>
      <c r="AE67" s="971"/>
      <c r="AF67" s="971"/>
    </row>
    <row r="68" spans="1:32" ht="15.75" x14ac:dyDescent="0.25">
      <c r="B68" s="33" t="s">
        <v>83</v>
      </c>
      <c r="D68" s="7">
        <f>'AusCOVID Cases_update'!D49</f>
        <v>374.61513157894728</v>
      </c>
      <c r="E68" s="105">
        <f t="shared" si="8"/>
        <v>28.71792932022046</v>
      </c>
      <c r="F68" s="62">
        <f>'AusCOVID Cases_update'!E49</f>
        <v>649.03371710526324</v>
      </c>
      <c r="G68" s="106">
        <f t="shared" si="9"/>
        <v>49.754809251053715</v>
      </c>
      <c r="H68" s="62">
        <f>'AusCOVID Cases_update'!F49</f>
        <v>34.601151315789473</v>
      </c>
      <c r="I68" s="105">
        <f t="shared" si="10"/>
        <v>2.6525181022371123</v>
      </c>
      <c r="J68" s="111" t="e">
        <f t="shared" ca="1" si="11"/>
        <v>#NAME?</v>
      </c>
      <c r="K68" s="111" t="e">
        <f t="shared" ca="1" si="12"/>
        <v>#NAME?</v>
      </c>
      <c r="L68" s="111" t="e">
        <f t="shared" ca="1" si="13"/>
        <v>#NAME?</v>
      </c>
      <c r="M68" s="66" t="e">
        <f t="shared" ca="1" si="14"/>
        <v>#NAME?</v>
      </c>
      <c r="N68" s="421" t="e">
        <f t="shared" ca="1" si="15"/>
        <v>#NAME?</v>
      </c>
      <c r="O68" s="425" t="e">
        <f t="shared" ca="1" si="16"/>
        <v>#NAME?</v>
      </c>
      <c r="Q68" s="971"/>
      <c r="R68" s="971"/>
      <c r="S68" s="971"/>
      <c r="T68" s="971"/>
      <c r="U68" s="971"/>
      <c r="V68" s="971"/>
      <c r="W68" s="971"/>
      <c r="X68" s="971"/>
      <c r="Y68" s="971"/>
      <c r="Z68" s="971"/>
      <c r="AA68" s="971"/>
      <c r="AB68" s="971"/>
      <c r="AC68" s="971"/>
      <c r="AD68" s="971"/>
      <c r="AE68" s="971"/>
      <c r="AF68" s="971"/>
    </row>
    <row r="69" spans="1:32" ht="15.75" x14ac:dyDescent="0.25">
      <c r="B69" s="33" t="s">
        <v>84</v>
      </c>
      <c r="D69" s="7">
        <f>'AusCOVID Cases_update'!D50</f>
        <v>287.98088197146569</v>
      </c>
      <c r="E69" s="105">
        <f t="shared" si="8"/>
        <v>22.076563162768075</v>
      </c>
      <c r="F69" s="62">
        <f>'AusCOVID Cases_update'!E50</f>
        <v>359.05058365758754</v>
      </c>
      <c r="G69" s="106">
        <f t="shared" si="9"/>
        <v>27.52475384644066</v>
      </c>
      <c r="H69" s="62">
        <f>'AusCOVID Cases_update'!F50</f>
        <v>2.0285343709468222</v>
      </c>
      <c r="I69" s="105">
        <f t="shared" si="10"/>
        <v>0.15550708387819581</v>
      </c>
      <c r="J69" s="111" t="e">
        <f t="shared" ca="1" si="11"/>
        <v>#NAME?</v>
      </c>
      <c r="K69" s="111" t="e">
        <f t="shared" ca="1" si="12"/>
        <v>#NAME?</v>
      </c>
      <c r="L69" s="111" t="e">
        <f t="shared" ca="1" si="13"/>
        <v>#NAME?</v>
      </c>
      <c r="M69" s="66" t="e">
        <f t="shared" ca="1" si="14"/>
        <v>#NAME?</v>
      </c>
      <c r="N69" s="421" t="e">
        <f t="shared" ca="1" si="15"/>
        <v>#NAME?</v>
      </c>
      <c r="O69" s="425" t="e">
        <f t="shared" ca="1" si="16"/>
        <v>#NAME?</v>
      </c>
      <c r="Q69" s="971"/>
      <c r="R69" s="971"/>
      <c r="S69" s="971"/>
      <c r="T69" s="971"/>
      <c r="U69" s="971"/>
      <c r="V69" s="971"/>
      <c r="W69" s="971"/>
      <c r="X69" s="971"/>
      <c r="Y69" s="971"/>
      <c r="Z69" s="971"/>
      <c r="AA69" s="971"/>
      <c r="AB69" s="971"/>
      <c r="AC69" s="971"/>
      <c r="AD69" s="971"/>
      <c r="AE69" s="971"/>
      <c r="AF69" s="971"/>
    </row>
    <row r="70" spans="1:32" ht="15.75" x14ac:dyDescent="0.25">
      <c r="B70" s="33" t="s">
        <v>1258</v>
      </c>
      <c r="D70" s="7">
        <f>SUM(D60:D69)</f>
        <v>20371.354641996579</v>
      </c>
      <c r="E70" s="105">
        <f t="shared" si="8"/>
        <v>1561.6644215630504</v>
      </c>
      <c r="F70" s="62">
        <f>SUM(F60:F69)</f>
        <v>2890.0759079474742</v>
      </c>
      <c r="G70" s="106">
        <f>(F70*$H$38)/$D$26</f>
        <v>221.5527047844744</v>
      </c>
      <c r="H70" s="62">
        <f>SUM(H60:H69)</f>
        <v>556.24945005594532</v>
      </c>
      <c r="I70" s="105">
        <f t="shared" si="10"/>
        <v>42.641983850969119</v>
      </c>
      <c r="J70" s="114" t="e">
        <f ca="1">_xll.ErTotal(SUM(J60:J69))</f>
        <v>#NAME?</v>
      </c>
      <c r="K70" s="114" t="e">
        <f ca="1">_xll.ErTotal(SUM(K60:K69))</f>
        <v>#NAME?</v>
      </c>
      <c r="L70" s="114" t="e">
        <f ca="1">_xll.ErTotal(SUM(L60:L69))</f>
        <v>#NAME?</v>
      </c>
      <c r="M70" s="115" t="e">
        <f ca="1">SUM(M60:M69)</f>
        <v>#NAME?</v>
      </c>
      <c r="N70" s="422" t="e">
        <f ca="1">SUM(N60:N69)</f>
        <v>#NAME?</v>
      </c>
      <c r="O70" s="426" t="e">
        <f ca="1">SUM(O60:O69)</f>
        <v>#NAME?</v>
      </c>
      <c r="Q70" s="971"/>
      <c r="R70" s="971"/>
      <c r="S70" s="971"/>
      <c r="T70" s="971"/>
      <c r="U70" s="971"/>
      <c r="V70" s="971"/>
      <c r="W70" s="971"/>
      <c r="X70" s="971"/>
      <c r="Y70" s="971"/>
      <c r="Z70" s="971"/>
      <c r="AA70" s="971"/>
      <c r="AB70" s="971"/>
      <c r="AC70" s="971"/>
      <c r="AD70" s="971"/>
      <c r="AE70" s="971"/>
      <c r="AF70" s="971"/>
    </row>
    <row r="71" spans="1:32" s="304" customFormat="1" ht="15.75" x14ac:dyDescent="0.25">
      <c r="B71" s="474"/>
      <c r="D71" s="475"/>
      <c r="E71" s="324"/>
      <c r="F71" s="476"/>
      <c r="G71" s="477"/>
      <c r="H71" s="477"/>
      <c r="I71" s="478"/>
      <c r="J71" s="478"/>
      <c r="K71" s="478"/>
      <c r="L71" s="478"/>
      <c r="M71" s="478"/>
      <c r="N71" s="478"/>
      <c r="O71" s="478"/>
      <c r="P71" s="479"/>
      <c r="Q71" s="479"/>
      <c r="R71"/>
      <c r="S71"/>
      <c r="T71" s="480"/>
      <c r="U71" s="480"/>
      <c r="V71" s="480"/>
      <c r="W71" s="480"/>
      <c r="X71" s="480"/>
      <c r="Y71" s="480"/>
      <c r="Z71" s="480"/>
      <c r="AA71" s="480"/>
    </row>
    <row r="72" spans="1:32" s="60" customFormat="1" ht="15.75" x14ac:dyDescent="0.25">
      <c r="A72" s="60" t="s">
        <v>145</v>
      </c>
    </row>
    <row r="73" spans="1:32" s="112" customFormat="1" ht="15.75" x14ac:dyDescent="0.25"/>
    <row r="74" spans="1:32" s="4" customFormat="1" ht="15.75" x14ac:dyDescent="0.25">
      <c r="D74" s="243" t="s">
        <v>1259</v>
      </c>
      <c r="E74" s="274" t="s">
        <v>150</v>
      </c>
      <c r="F74" s="294" t="s">
        <v>151</v>
      </c>
      <c r="G74" s="112"/>
      <c r="H74" s="917"/>
      <c r="I74" s="917"/>
      <c r="J74" s="917"/>
      <c r="K74" s="917"/>
      <c r="L74" s="917"/>
      <c r="M74" s="917"/>
      <c r="N74" s="112"/>
      <c r="O74" s="112"/>
      <c r="P74" s="112"/>
      <c r="Q74" s="112"/>
      <c r="R74" s="112"/>
      <c r="S74" s="112"/>
      <c r="T74" s="112"/>
      <c r="U74" s="112"/>
    </row>
    <row r="75" spans="1:32" s="4" customFormat="1" ht="15.75" x14ac:dyDescent="0.25">
      <c r="D75" s="1657" t="s">
        <v>152</v>
      </c>
      <c r="E75" s="133" t="s">
        <v>152</v>
      </c>
      <c r="F75" s="295" t="s">
        <v>153</v>
      </c>
      <c r="G75" s="112"/>
      <c r="H75" s="917"/>
      <c r="I75" s="917"/>
      <c r="J75" s="917"/>
      <c r="K75" s="917"/>
      <c r="L75" s="917"/>
      <c r="M75" s="917"/>
      <c r="N75" s="112"/>
      <c r="O75" s="112"/>
      <c r="P75" s="112"/>
      <c r="Q75" s="112"/>
      <c r="R75" s="112"/>
      <c r="S75" s="112"/>
      <c r="T75" s="112"/>
      <c r="U75" s="112"/>
    </row>
    <row r="76" spans="1:32" ht="15.75" x14ac:dyDescent="0.25">
      <c r="B76" t="s">
        <v>154</v>
      </c>
      <c r="D76" s="61">
        <f>D38*$D$22</f>
        <v>20371.354641996579</v>
      </c>
      <c r="E76" s="63">
        <f>(D76*$H38)/$D$26</f>
        <v>1561.6644215630504</v>
      </c>
      <c r="F76" s="296" t="e">
        <f ca="1">$E76*J29</f>
        <v>#NAME?</v>
      </c>
      <c r="G76" s="112"/>
      <c r="H76" s="917"/>
      <c r="I76" s="917"/>
      <c r="J76" s="917"/>
      <c r="K76" s="917"/>
      <c r="L76" s="917"/>
      <c r="M76" s="917"/>
      <c r="N76" s="112"/>
      <c r="O76" s="112"/>
      <c r="P76" s="112"/>
      <c r="Q76" s="112"/>
      <c r="R76" s="112"/>
      <c r="S76" s="112"/>
      <c r="T76" s="112"/>
      <c r="U76" s="112"/>
    </row>
    <row r="77" spans="1:32" ht="15.75" x14ac:dyDescent="0.25">
      <c r="B77" t="s">
        <v>93</v>
      </c>
      <c r="D77" s="61">
        <f>D39*$D$22</f>
        <v>2890.0759079474742</v>
      </c>
      <c r="E77" s="63">
        <f t="shared" ref="E77:E78" si="17">(D77*$H39)/$D$26</f>
        <v>221.5527047844744</v>
      </c>
      <c r="F77" s="296" t="e">
        <f ca="1">$E77*J30</f>
        <v>#NAME?</v>
      </c>
      <c r="G77" s="112"/>
      <c r="H77" s="917"/>
      <c r="I77" s="917"/>
      <c r="J77" s="917"/>
      <c r="K77" s="917"/>
      <c r="L77" s="917"/>
      <c r="M77" s="917"/>
      <c r="N77" s="112"/>
      <c r="O77" s="112"/>
      <c r="P77" s="112"/>
      <c r="Q77" s="112"/>
      <c r="R77" s="112"/>
      <c r="S77" s="112"/>
      <c r="T77" s="112"/>
      <c r="U77" s="112"/>
    </row>
    <row r="78" spans="1:32" ht="15.75" x14ac:dyDescent="0.25">
      <c r="B78" t="s">
        <v>95</v>
      </c>
      <c r="D78" s="61">
        <f>D40*$D$22</f>
        <v>556.24945005594532</v>
      </c>
      <c r="E78" s="63">
        <f t="shared" si="17"/>
        <v>42.641983850969119</v>
      </c>
      <c r="F78" s="296" t="e">
        <f ca="1">$E78*J31</f>
        <v>#NAME?</v>
      </c>
      <c r="G78" s="112"/>
      <c r="H78" s="917"/>
      <c r="I78" s="917"/>
      <c r="J78" s="917"/>
      <c r="K78" s="917"/>
      <c r="L78" s="917"/>
      <c r="M78" s="917"/>
      <c r="N78" s="112"/>
      <c r="O78" s="112"/>
      <c r="P78" s="112"/>
      <c r="Q78" s="112"/>
      <c r="R78" s="112"/>
      <c r="S78" s="112"/>
      <c r="T78" s="112"/>
      <c r="U78" s="112"/>
    </row>
    <row r="79" spans="1:32" s="4" customFormat="1" ht="15.75" x14ac:dyDescent="0.25">
      <c r="B79" s="67" t="s">
        <v>155</v>
      </c>
      <c r="F79" s="297" t="e">
        <f ca="1">_xll.ErTotal(SUM(F76:F78))</f>
        <v>#NAME?</v>
      </c>
      <c r="G79" s="112"/>
      <c r="H79" s="917"/>
      <c r="I79" s="917"/>
      <c r="J79" s="917"/>
      <c r="K79" s="917"/>
      <c r="L79" s="917"/>
      <c r="M79" s="917"/>
      <c r="N79" s="112"/>
      <c r="O79" s="112"/>
      <c r="P79" s="112"/>
      <c r="Q79" s="112"/>
      <c r="R79" s="112"/>
      <c r="S79" s="112"/>
      <c r="T79" s="112"/>
      <c r="U79" s="112"/>
    </row>
    <row r="81" spans="1:118" s="60" customFormat="1" ht="15.75" x14ac:dyDescent="0.25">
      <c r="A81" s="60" t="s">
        <v>156</v>
      </c>
    </row>
    <row r="82" spans="1:118" s="112" customFormat="1" ht="14.25" customHeight="1" x14ac:dyDescent="0.25">
      <c r="D82" s="1754" t="s">
        <v>123</v>
      </c>
      <c r="E82" s="1754"/>
      <c r="F82" s="1754"/>
      <c r="G82" s="1754"/>
      <c r="H82" s="1754"/>
      <c r="I82" s="1754"/>
      <c r="J82" s="1754"/>
      <c r="K82" s="1754"/>
      <c r="L82" s="502"/>
      <c r="M82" s="502"/>
      <c r="N82" s="502"/>
      <c r="O82" s="496"/>
      <c r="P82" s="496"/>
      <c r="Q82" s="496"/>
      <c r="R82" s="496"/>
      <c r="S82" s="1719"/>
      <c r="T82" s="1719"/>
      <c r="U82" s="1719"/>
      <c r="V82" s="1719"/>
      <c r="W82" s="1719"/>
      <c r="X82" s="1719"/>
      <c r="Y82" s="1719"/>
      <c r="Z82" s="1719"/>
      <c r="AA82" s="1719"/>
      <c r="AB82" s="1719"/>
      <c r="AC82" s="1719"/>
      <c r="AD82" s="1719"/>
      <c r="AE82" s="1719"/>
      <c r="AF82" s="1719"/>
      <c r="AG82" s="1719"/>
      <c r="AH82" s="1719"/>
      <c r="AI82" s="1719"/>
      <c r="AJ82" s="1719"/>
      <c r="AK82" s="1719"/>
      <c r="AL82" s="1719"/>
      <c r="AM82" s="1719"/>
      <c r="AN82" s="1719"/>
      <c r="AO82" s="1719"/>
      <c r="AP82" s="1719"/>
      <c r="AQ82" s="1719"/>
      <c r="AR82" s="1719"/>
      <c r="AS82" s="1719"/>
      <c r="AT82" s="1719"/>
      <c r="AU82" s="1719"/>
      <c r="AV82" s="1719"/>
      <c r="AW82" s="1719"/>
      <c r="AX82" s="1719"/>
      <c r="AY82" s="1719"/>
      <c r="AZ82" s="1719"/>
      <c r="BA82" s="1719"/>
      <c r="BB82" s="1719"/>
      <c r="BC82" s="1719"/>
      <c r="BD82" s="1719"/>
      <c r="BE82" s="1719"/>
      <c r="BF82" s="1719"/>
      <c r="BG82" s="1719"/>
      <c r="BH82" s="1719"/>
      <c r="BI82" s="1719"/>
      <c r="BJ82" s="1719"/>
      <c r="BK82" s="1719"/>
      <c r="BL82" s="1719"/>
      <c r="BM82" s="1719"/>
      <c r="BN82" s="1719"/>
      <c r="BO82" s="1719"/>
      <c r="BP82" s="1719"/>
      <c r="BQ82" s="1719"/>
      <c r="BR82" s="1719"/>
      <c r="BS82" s="1719"/>
      <c r="BT82" s="1719"/>
      <c r="BU82" s="1719"/>
      <c r="BV82" s="1719"/>
      <c r="BW82" s="1719"/>
      <c r="BX82" s="1719"/>
      <c r="BY82" s="1719"/>
      <c r="BZ82" s="1719"/>
      <c r="CA82" s="1719"/>
      <c r="CB82" s="1719"/>
      <c r="CC82" s="1719"/>
      <c r="CD82" s="1719"/>
      <c r="CE82" s="1719"/>
      <c r="CF82" s="1719"/>
      <c r="CG82" s="1719"/>
      <c r="CH82" s="1719"/>
      <c r="CI82" s="1719"/>
      <c r="CJ82" s="1719"/>
      <c r="CK82" s="1719"/>
      <c r="CL82" s="1719"/>
      <c r="CM82" s="1719"/>
      <c r="CN82" s="1719"/>
      <c r="CO82" s="1719"/>
      <c r="CP82" s="1719"/>
      <c r="CQ82" s="1719"/>
      <c r="CR82" s="1719"/>
      <c r="CS82" s="1719"/>
      <c r="CT82" s="1719"/>
      <c r="CU82" s="1719"/>
      <c r="CV82" s="1719"/>
      <c r="CW82" s="1719"/>
      <c r="CX82" s="1719"/>
      <c r="CY82" s="1719"/>
      <c r="CZ82" s="1719"/>
      <c r="DA82" s="1719"/>
      <c r="DB82" s="1719"/>
      <c r="DC82" s="1719"/>
      <c r="DD82" s="1719"/>
    </row>
    <row r="83" spans="1:118" x14ac:dyDescent="0.25">
      <c r="D83" s="160"/>
      <c r="E83" s="1746" t="s">
        <v>1260</v>
      </c>
      <c r="F83" s="1746"/>
      <c r="G83" s="1746"/>
      <c r="H83" s="1747"/>
      <c r="I83" s="1755" t="s">
        <v>160</v>
      </c>
      <c r="J83" s="1756"/>
      <c r="K83" s="1704" t="s">
        <v>129</v>
      </c>
      <c r="L83" s="1705"/>
      <c r="M83" s="1705"/>
      <c r="N83" s="1705"/>
      <c r="O83" s="495"/>
      <c r="P83" s="495"/>
      <c r="Q83" s="495"/>
      <c r="R83" s="495"/>
      <c r="S83" s="195"/>
      <c r="T83" s="1706"/>
      <c r="U83" s="1706"/>
      <c r="V83" s="1706"/>
      <c r="W83" s="1706"/>
      <c r="X83" s="1707"/>
      <c r="Y83" s="1707"/>
      <c r="Z83" s="1707"/>
      <c r="AA83" s="1707"/>
      <c r="AB83" s="1707"/>
      <c r="AC83" s="1707"/>
      <c r="AD83" s="1707"/>
      <c r="AE83" s="1707"/>
      <c r="AF83" s="1707"/>
      <c r="AG83" s="1707"/>
      <c r="AH83" s="195"/>
      <c r="AI83" s="1706"/>
      <c r="AJ83" s="1706"/>
      <c r="AK83" s="1706"/>
      <c r="AL83" s="1706"/>
      <c r="AM83" s="1707"/>
      <c r="AN83" s="1707"/>
      <c r="AO83" s="1707"/>
      <c r="AP83" s="1707"/>
      <c r="AQ83" s="1707"/>
      <c r="AR83" s="1707"/>
      <c r="AS83" s="1707"/>
      <c r="AT83" s="1707"/>
      <c r="AU83" s="1707"/>
      <c r="AV83" s="1707"/>
      <c r="AW83" s="195"/>
      <c r="AX83" s="1706"/>
      <c r="AY83" s="1706"/>
      <c r="AZ83" s="1706"/>
      <c r="BA83" s="1706"/>
      <c r="BB83" s="1707"/>
      <c r="BC83" s="1707"/>
      <c r="BD83" s="1707"/>
      <c r="BE83" s="1707"/>
      <c r="BF83" s="1707"/>
      <c r="BG83" s="1707"/>
      <c r="BH83" s="1707"/>
      <c r="BI83" s="1707"/>
      <c r="BJ83" s="1707"/>
      <c r="BK83" s="1707"/>
      <c r="BL83" s="181"/>
      <c r="BM83" s="1707"/>
      <c r="BN83" s="1707"/>
      <c r="BO83" s="1707"/>
      <c r="BP83" s="1707"/>
      <c r="BQ83" s="1707"/>
      <c r="BR83" s="1707"/>
      <c r="BS83" s="1707"/>
      <c r="BT83" s="1707"/>
      <c r="BU83" s="1707"/>
      <c r="BV83" s="1707"/>
      <c r="BW83" s="1707"/>
      <c r="BX83" s="1707"/>
      <c r="BY83" s="1707"/>
      <c r="BZ83" s="1707"/>
      <c r="CA83" s="181"/>
      <c r="CB83" s="1707"/>
      <c r="CC83" s="1707"/>
      <c r="CD83" s="1707"/>
      <c r="CE83" s="1707"/>
      <c r="CF83" s="1707"/>
      <c r="CG83" s="1707"/>
      <c r="CH83" s="1707"/>
      <c r="CI83" s="1707"/>
      <c r="CJ83" s="1707"/>
      <c r="CK83" s="1707"/>
      <c r="CL83" s="1707"/>
      <c r="CM83" s="1707"/>
      <c r="CN83" s="1707"/>
      <c r="CO83" s="1707"/>
      <c r="CP83" s="181"/>
      <c r="CQ83" s="1707"/>
      <c r="CR83" s="1707"/>
      <c r="CS83" s="1707"/>
      <c r="CT83" s="1707"/>
      <c r="CU83" s="1707"/>
      <c r="CV83" s="1707"/>
      <c r="CW83" s="1707"/>
      <c r="CX83" s="1707"/>
      <c r="CY83" s="1707"/>
      <c r="CZ83" s="1707"/>
      <c r="DA83" s="1707"/>
      <c r="DB83" s="1707"/>
      <c r="DC83" s="1707"/>
      <c r="DD83" s="1707"/>
    </row>
    <row r="84" spans="1:118" s="329" customFormat="1" ht="30" x14ac:dyDescent="0.25">
      <c r="B84" s="439" t="s">
        <v>162</v>
      </c>
      <c r="D84" s="440" t="s">
        <v>163</v>
      </c>
      <c r="E84" s="441" t="s">
        <v>165</v>
      </c>
      <c r="F84" s="440" t="s">
        <v>166</v>
      </c>
      <c r="G84" s="440" t="s">
        <v>167</v>
      </c>
      <c r="H84" s="442" t="s">
        <v>168</v>
      </c>
      <c r="I84" s="443" t="s">
        <v>103</v>
      </c>
      <c r="J84" s="443" t="s">
        <v>104</v>
      </c>
      <c r="K84" s="498" t="s">
        <v>105</v>
      </c>
      <c r="L84" s="498" t="s">
        <v>106</v>
      </c>
      <c r="M84" s="498" t="s">
        <v>107</v>
      </c>
      <c r="N84" s="498" t="s">
        <v>164</v>
      </c>
      <c r="R84" s="443"/>
      <c r="S84" s="443"/>
      <c r="T84" s="443"/>
      <c r="U84" s="443"/>
      <c r="V84" s="443"/>
      <c r="W84" s="443"/>
      <c r="X84" s="446"/>
      <c r="Y84" s="447"/>
      <c r="Z84" s="446"/>
      <c r="AA84" s="446"/>
      <c r="AB84" s="446"/>
      <c r="AC84" s="446"/>
      <c r="AD84" s="447"/>
      <c r="AE84" s="446"/>
      <c r="AF84" s="446"/>
      <c r="AG84" s="446"/>
      <c r="AH84" s="444"/>
      <c r="AI84" s="445"/>
      <c r="AJ84" s="444"/>
      <c r="AK84" s="444"/>
      <c r="AL84" s="444"/>
      <c r="AM84" s="446"/>
      <c r="AN84" s="447"/>
      <c r="AO84" s="446"/>
      <c r="AP84" s="446"/>
      <c r="AQ84" s="446"/>
      <c r="AR84" s="446"/>
      <c r="AS84" s="447"/>
      <c r="AT84" s="446"/>
      <c r="AU84" s="446"/>
      <c r="AV84" s="446"/>
      <c r="AW84" s="444"/>
      <c r="AX84" s="445"/>
      <c r="AY84" s="444"/>
      <c r="AZ84" s="444"/>
      <c r="BA84" s="444"/>
      <c r="BB84" s="446"/>
      <c r="BC84" s="447"/>
      <c r="BD84" s="446"/>
      <c r="BE84" s="446"/>
      <c r="BF84" s="446"/>
      <c r="BG84" s="446"/>
      <c r="BH84" s="447"/>
      <c r="BI84" s="446"/>
      <c r="BJ84" s="446"/>
      <c r="BK84" s="446"/>
      <c r="BL84" s="444"/>
      <c r="BM84" s="445"/>
      <c r="BN84" s="444"/>
      <c r="BO84" s="444"/>
      <c r="BP84" s="444"/>
      <c r="BQ84" s="446"/>
      <c r="BR84" s="447"/>
      <c r="BS84" s="446"/>
      <c r="BT84" s="446"/>
      <c r="BU84" s="446"/>
      <c r="BV84" s="446"/>
      <c r="BW84" s="447"/>
      <c r="BX84" s="446"/>
      <c r="BY84" s="446"/>
      <c r="BZ84" s="446"/>
      <c r="CA84" s="444"/>
      <c r="CB84" s="445"/>
      <c r="CC84" s="444"/>
      <c r="CD84" s="444"/>
      <c r="CE84" s="444"/>
      <c r="CF84" s="446"/>
      <c r="CG84" s="447"/>
      <c r="CH84" s="446"/>
      <c r="CI84" s="446"/>
      <c r="CJ84" s="446"/>
      <c r="CK84" s="446"/>
      <c r="CL84" s="447"/>
      <c r="CM84" s="446"/>
      <c r="CN84" s="446"/>
      <c r="CO84" s="446"/>
      <c r="CP84" s="444"/>
      <c r="CQ84" s="445"/>
      <c r="CR84" s="444"/>
      <c r="CS84" s="444"/>
      <c r="CT84" s="444"/>
      <c r="CU84" s="446"/>
      <c r="CV84" s="447"/>
      <c r="CW84" s="446"/>
      <c r="CX84" s="446"/>
      <c r="CY84" s="446"/>
      <c r="CZ84" s="446"/>
      <c r="DA84" s="447"/>
      <c r="DB84" s="446"/>
      <c r="DC84" s="446"/>
      <c r="DD84" s="446"/>
    </row>
    <row r="85" spans="1:118" s="329" customFormat="1" x14ac:dyDescent="0.25">
      <c r="B85" s="439">
        <v>0</v>
      </c>
      <c r="D85" s="490">
        <f>'ONS Post Acute'!S5</f>
        <v>0.31109999999999999</v>
      </c>
      <c r="E85" s="490" t="e">
        <f ca="1">N85-N86</f>
        <v>#NAME?</v>
      </c>
      <c r="F85" s="491" t="e">
        <f ca="1">E85*($D$20-PICS)</f>
        <v>#NAME?</v>
      </c>
      <c r="G85" s="491" t="e">
        <f ca="1">((F85*B86)/52*$J$32)</f>
        <v>#NAME?</v>
      </c>
      <c r="H85" s="492" t="e">
        <f ca="1">(G85/$D$21)*100000</f>
        <v>#NAME?</v>
      </c>
      <c r="I85" s="493">
        <f>'ONS Post Acute'!T5</f>
        <v>0.28870000000000001</v>
      </c>
      <c r="J85" s="493">
        <f>'ONS Post Acute'!U5</f>
        <v>0.33579999999999999</v>
      </c>
      <c r="K85" s="498">
        <f t="shared" ref="K85:K148" si="18">(J85-I85)/(2*1.96)</f>
        <v>1.2015306122448973E-2</v>
      </c>
      <c r="L85" s="498">
        <f t="shared" ref="L85:L148" si="19">(D85*(D85-D85^2-K85^2))/K85^2</f>
        <v>461.52356403838905</v>
      </c>
      <c r="M85" s="498">
        <f t="shared" ref="M85:M148" si="20">L85*(1-D85)/D85</f>
        <v>1021.9980175700618</v>
      </c>
      <c r="N85" s="498" t="e">
        <f ca="1">_xll.ErBeta(L85,M85)</f>
        <v>#NAME?</v>
      </c>
      <c r="R85" s="497"/>
      <c r="S85" s="497"/>
      <c r="T85" s="497"/>
      <c r="U85" s="497"/>
      <c r="V85" s="497"/>
      <c r="W85" s="497"/>
      <c r="X85" s="572"/>
      <c r="Y85" s="573"/>
      <c r="Z85" s="574"/>
      <c r="AA85" s="574"/>
      <c r="AB85" s="575"/>
      <c r="AC85" s="572"/>
      <c r="AD85" s="572"/>
      <c r="AE85" s="574"/>
      <c r="AF85" s="574"/>
      <c r="AG85" s="575"/>
      <c r="AH85" s="568"/>
      <c r="AI85" s="569"/>
      <c r="AJ85" s="570"/>
      <c r="AK85" s="570"/>
      <c r="AL85" s="571"/>
      <c r="AM85" s="572"/>
      <c r="AN85" s="573"/>
      <c r="AO85" s="574"/>
      <c r="AP85" s="574"/>
      <c r="AQ85" s="575"/>
      <c r="AR85" s="572"/>
      <c r="AS85" s="572"/>
      <c r="AT85" s="574"/>
      <c r="AU85" s="574"/>
      <c r="AV85" s="575"/>
      <c r="AW85" s="568"/>
      <c r="AX85" s="569"/>
      <c r="AY85" s="570"/>
      <c r="AZ85" s="570"/>
      <c r="BA85" s="571"/>
      <c r="BB85" s="572"/>
      <c r="BC85" s="573"/>
      <c r="BD85" s="574"/>
      <c r="BE85" s="574"/>
      <c r="BF85" s="575"/>
      <c r="BG85" s="572"/>
      <c r="BH85" s="572"/>
      <c r="BI85" s="574"/>
      <c r="BJ85" s="574"/>
      <c r="BK85" s="575"/>
      <c r="BL85" s="568"/>
      <c r="BM85" s="569"/>
      <c r="BN85" s="570"/>
      <c r="BO85" s="570"/>
      <c r="BP85" s="571"/>
      <c r="BQ85" s="572"/>
      <c r="BR85" s="573"/>
      <c r="BS85" s="574"/>
      <c r="BT85" s="574"/>
      <c r="BU85" s="575"/>
      <c r="BV85" s="572"/>
      <c r="BW85" s="572"/>
      <c r="BX85" s="574"/>
      <c r="BY85" s="574"/>
      <c r="BZ85" s="575"/>
      <c r="CA85" s="568"/>
      <c r="CB85" s="569"/>
      <c r="CC85" s="570"/>
      <c r="CD85" s="570"/>
      <c r="CE85" s="571"/>
      <c r="CF85" s="572"/>
      <c r="CG85" s="573"/>
      <c r="CH85" s="574"/>
      <c r="CI85" s="574"/>
      <c r="CJ85" s="575"/>
      <c r="CK85" s="572"/>
      <c r="CL85" s="572"/>
      <c r="CM85" s="574"/>
      <c r="CN85" s="574"/>
      <c r="CO85" s="575"/>
      <c r="CP85" s="568"/>
      <c r="CQ85" s="569"/>
      <c r="CR85" s="570"/>
      <c r="CS85" s="570"/>
      <c r="CT85" s="571"/>
      <c r="CU85" s="572"/>
      <c r="CV85" s="573"/>
      <c r="CW85" s="574"/>
      <c r="CX85" s="574"/>
      <c r="CY85" s="575"/>
      <c r="CZ85" s="572"/>
      <c r="DA85" s="572"/>
      <c r="DB85" s="574"/>
      <c r="DC85" s="574"/>
      <c r="DD85" s="575"/>
    </row>
    <row r="86" spans="1:118" s="329" customFormat="1" x14ac:dyDescent="0.25">
      <c r="B86" s="439">
        <v>1</v>
      </c>
      <c r="D86" s="490">
        <f>'ONS Post Acute'!S6</f>
        <v>0.2926901098943166</v>
      </c>
      <c r="E86" s="490" t="e">
        <f t="shared" ref="E86:E148" ca="1" si="21">N86-N87</f>
        <v>#NAME?</v>
      </c>
      <c r="F86" s="491" t="e">
        <f t="shared" ref="F86:F104" ca="1" si="22">E86*($D$20-PICS)</f>
        <v>#NAME?</v>
      </c>
      <c r="G86" s="491" t="e">
        <f t="shared" ref="G86:G149" ca="1" si="23">((F86*B87)/52*$J$32)</f>
        <v>#NAME?</v>
      </c>
      <c r="H86" s="492" t="e">
        <f t="shared" ref="H86:H149" ca="1" si="24">(G86/$D$21)*100000</f>
        <v>#NAME?</v>
      </c>
      <c r="I86" s="493">
        <f>'ONS Post Acute'!T6</f>
        <v>0.2683757596284464</v>
      </c>
      <c r="J86" s="493">
        <f>'ONS Post Acute'!U6</f>
        <v>0.31974242335275793</v>
      </c>
      <c r="K86" s="498">
        <f t="shared" si="18"/>
        <v>1.3103740745997841E-2</v>
      </c>
      <c r="L86" s="498">
        <f t="shared" si="19"/>
        <v>352.59397046589271</v>
      </c>
      <c r="M86" s="498">
        <f t="shared" si="20"/>
        <v>852.07253019996836</v>
      </c>
      <c r="N86" s="498" t="e">
        <f ca="1">_xll.ErBeta(L86,M86)</f>
        <v>#NAME?</v>
      </c>
      <c r="R86" s="497"/>
      <c r="S86" s="497"/>
      <c r="T86" s="497"/>
      <c r="U86" s="497"/>
      <c r="V86" s="497"/>
      <c r="W86" s="497"/>
      <c r="X86" s="572"/>
      <c r="Y86" s="573"/>
      <c r="Z86" s="574"/>
      <c r="AA86" s="574"/>
      <c r="AB86" s="575"/>
      <c r="AC86" s="572"/>
      <c r="AD86" s="572"/>
      <c r="AE86" s="574"/>
      <c r="AF86" s="574"/>
      <c r="AG86" s="575"/>
      <c r="AH86" s="568"/>
      <c r="AI86" s="569"/>
      <c r="AJ86" s="570"/>
      <c r="AK86" s="570"/>
      <c r="AL86" s="571"/>
      <c r="AM86" s="572"/>
      <c r="AN86" s="573"/>
      <c r="AO86" s="574"/>
      <c r="AP86" s="574"/>
      <c r="AQ86" s="575"/>
      <c r="AR86" s="572"/>
      <c r="AS86" s="572"/>
      <c r="AT86" s="574"/>
      <c r="AU86" s="574"/>
      <c r="AV86" s="575"/>
      <c r="AW86" s="568"/>
      <c r="AX86" s="569"/>
      <c r="AY86" s="570"/>
      <c r="AZ86" s="570"/>
      <c r="BA86" s="571"/>
      <c r="BB86" s="572"/>
      <c r="BC86" s="573"/>
      <c r="BD86" s="574"/>
      <c r="BE86" s="574"/>
      <c r="BF86" s="575"/>
      <c r="BG86" s="572"/>
      <c r="BH86" s="572"/>
      <c r="BI86" s="574"/>
      <c r="BJ86" s="574"/>
      <c r="BK86" s="575"/>
      <c r="BL86" s="568"/>
      <c r="BM86" s="569"/>
      <c r="BN86" s="570"/>
      <c r="BO86" s="570"/>
      <c r="BP86" s="571"/>
      <c r="BQ86" s="572"/>
      <c r="BR86" s="573"/>
      <c r="BS86" s="574"/>
      <c r="BT86" s="574"/>
      <c r="BU86" s="575"/>
      <c r="BV86" s="572"/>
      <c r="BW86" s="572"/>
      <c r="BX86" s="574"/>
      <c r="BY86" s="574"/>
      <c r="BZ86" s="575"/>
      <c r="CA86" s="568"/>
      <c r="CB86" s="569"/>
      <c r="CC86" s="570"/>
      <c r="CD86" s="570"/>
      <c r="CE86" s="571"/>
      <c r="CF86" s="572"/>
      <c r="CG86" s="573"/>
      <c r="CH86" s="574"/>
      <c r="CI86" s="574"/>
      <c r="CJ86" s="575"/>
      <c r="CK86" s="572"/>
      <c r="CL86" s="572"/>
      <c r="CM86" s="574"/>
      <c r="CN86" s="574"/>
      <c r="CO86" s="575"/>
      <c r="CP86" s="568"/>
      <c r="CQ86" s="569"/>
      <c r="CR86" s="570"/>
      <c r="CS86" s="570"/>
      <c r="CT86" s="571"/>
      <c r="CU86" s="572"/>
      <c r="CV86" s="573"/>
      <c r="CW86" s="574"/>
      <c r="CX86" s="574"/>
      <c r="CY86" s="575"/>
      <c r="CZ86" s="572"/>
      <c r="DA86" s="572"/>
      <c r="DB86" s="574"/>
      <c r="DC86" s="574"/>
      <c r="DD86" s="575"/>
    </row>
    <row r="87" spans="1:118" s="329" customFormat="1" x14ac:dyDescent="0.25">
      <c r="B87" s="439">
        <v>2</v>
      </c>
      <c r="D87" s="490">
        <f>'ONS Post Acute'!S7</f>
        <v>0.27536965744116731</v>
      </c>
      <c r="E87" s="490" t="e">
        <f t="shared" ca="1" si="21"/>
        <v>#NAME?</v>
      </c>
      <c r="F87" s="491" t="e">
        <f t="shared" ca="1" si="22"/>
        <v>#NAME?</v>
      </c>
      <c r="G87" s="491" t="e">
        <f t="shared" ca="1" si="23"/>
        <v>#NAME?</v>
      </c>
      <c r="H87" s="492" t="e">
        <f t="shared" ca="1" si="24"/>
        <v>#NAME?</v>
      </c>
      <c r="I87" s="493">
        <f>'ONS Post Acute'!T7</f>
        <v>0.24948232890940639</v>
      </c>
      <c r="J87" s="493">
        <f>'ONS Post Acute'!U7</f>
        <v>0.30445270188056661</v>
      </c>
      <c r="K87" s="498">
        <f t="shared" si="18"/>
        <v>1.4023054329377609E-2</v>
      </c>
      <c r="L87" s="498">
        <f t="shared" si="19"/>
        <v>279.14846652937507</v>
      </c>
      <c r="M87" s="498">
        <f t="shared" si="20"/>
        <v>734.57421128241367</v>
      </c>
      <c r="N87" s="498" t="e">
        <f ca="1">_xll.ErBeta(L87,M87)</f>
        <v>#NAME?</v>
      </c>
      <c r="R87" s="497"/>
      <c r="S87" s="497"/>
      <c r="T87" s="497"/>
      <c r="U87" s="497"/>
      <c r="V87" s="497"/>
      <c r="W87" s="497"/>
      <c r="X87" s="572"/>
      <c r="Y87" s="573"/>
      <c r="Z87" s="574"/>
      <c r="AA87" s="574"/>
      <c r="AB87" s="575"/>
      <c r="AC87" s="572"/>
      <c r="AD87" s="572"/>
      <c r="AE87" s="574"/>
      <c r="AF87" s="574"/>
      <c r="AG87" s="575"/>
      <c r="AH87" s="568"/>
      <c r="AI87" s="569"/>
      <c r="AJ87" s="570"/>
      <c r="AK87" s="570"/>
      <c r="AL87" s="571"/>
      <c r="AM87" s="572"/>
      <c r="AN87" s="573"/>
      <c r="AO87" s="574"/>
      <c r="AP87" s="574"/>
      <c r="AQ87" s="575"/>
      <c r="AR87" s="572"/>
      <c r="AS87" s="572"/>
      <c r="AT87" s="574"/>
      <c r="AU87" s="574"/>
      <c r="AV87" s="575"/>
      <c r="AW87" s="568"/>
      <c r="AX87" s="569"/>
      <c r="AY87" s="570"/>
      <c r="AZ87" s="570"/>
      <c r="BA87" s="571"/>
      <c r="BB87" s="572"/>
      <c r="BC87" s="573"/>
      <c r="BD87" s="574"/>
      <c r="BE87" s="574"/>
      <c r="BF87" s="575"/>
      <c r="BG87" s="572"/>
      <c r="BH87" s="572"/>
      <c r="BI87" s="574"/>
      <c r="BJ87" s="574"/>
      <c r="BK87" s="575"/>
      <c r="BL87" s="568"/>
      <c r="BM87" s="569"/>
      <c r="BN87" s="570"/>
      <c r="BO87" s="570"/>
      <c r="BP87" s="571"/>
      <c r="BQ87" s="572"/>
      <c r="BR87" s="573"/>
      <c r="BS87" s="574"/>
      <c r="BT87" s="574"/>
      <c r="BU87" s="575"/>
      <c r="BV87" s="572"/>
      <c r="BW87" s="572"/>
      <c r="BX87" s="574"/>
      <c r="BY87" s="574"/>
      <c r="BZ87" s="575"/>
      <c r="CA87" s="568"/>
      <c r="CB87" s="569"/>
      <c r="CC87" s="570"/>
      <c r="CD87" s="570"/>
      <c r="CE87" s="571"/>
      <c r="CF87" s="572"/>
      <c r="CG87" s="573"/>
      <c r="CH87" s="574"/>
      <c r="CI87" s="574"/>
      <c r="CJ87" s="575"/>
      <c r="CK87" s="572"/>
      <c r="CL87" s="572"/>
      <c r="CM87" s="574"/>
      <c r="CN87" s="574"/>
      <c r="CO87" s="575"/>
      <c r="CP87" s="568"/>
      <c r="CQ87" s="569"/>
      <c r="CR87" s="570"/>
      <c r="CS87" s="570"/>
      <c r="CT87" s="571"/>
      <c r="CU87" s="572"/>
      <c r="CV87" s="573"/>
      <c r="CW87" s="574"/>
      <c r="CX87" s="574"/>
      <c r="CY87" s="575"/>
      <c r="CZ87" s="572"/>
      <c r="DA87" s="572"/>
      <c r="DB87" s="574"/>
      <c r="DC87" s="574"/>
      <c r="DD87" s="575"/>
    </row>
    <row r="88" spans="1:118" s="116" customFormat="1" x14ac:dyDescent="0.25">
      <c r="B88" s="428">
        <v>3</v>
      </c>
      <c r="D88" s="490">
        <f>'ONS Post Acute'!S8</f>
        <v>0.25907417324980897</v>
      </c>
      <c r="E88" s="490" t="e">
        <f t="shared" ca="1" si="21"/>
        <v>#NAME?</v>
      </c>
      <c r="F88" s="165" t="e">
        <f t="shared" ca="1" si="22"/>
        <v>#NAME?</v>
      </c>
      <c r="G88" s="491" t="e">
        <f t="shared" ca="1" si="23"/>
        <v>#NAME?</v>
      </c>
      <c r="H88" s="492" t="e">
        <f t="shared" ca="1" si="24"/>
        <v>#NAME?</v>
      </c>
      <c r="I88" s="493">
        <f>'ONS Post Acute'!T8</f>
        <v>0.23191898003095199</v>
      </c>
      <c r="J88" s="493">
        <f>'ONS Post Acute'!U8</f>
        <v>0.28989411761640005</v>
      </c>
      <c r="K88" s="498">
        <f t="shared" si="18"/>
        <v>1.4789575914655118E-2</v>
      </c>
      <c r="L88" s="498">
        <f t="shared" si="19"/>
        <v>227.09960279206882</v>
      </c>
      <c r="M88" s="498">
        <f t="shared" si="20"/>
        <v>649.48180222930671</v>
      </c>
      <c r="N88" s="498" t="e">
        <f ca="1">_xll.ErBeta(L88,M88)</f>
        <v>#NAME?</v>
      </c>
      <c r="R88" s="497"/>
      <c r="S88" s="497"/>
      <c r="T88" s="497"/>
      <c r="U88" s="497"/>
      <c r="V88" s="497"/>
      <c r="W88" s="497"/>
      <c r="X88" s="434"/>
      <c r="Y88" s="435"/>
      <c r="Z88" s="187"/>
      <c r="AA88" s="187"/>
      <c r="AB88" s="436"/>
      <c r="AC88" s="434"/>
      <c r="AD88" s="434"/>
      <c r="AE88" s="187"/>
      <c r="AF88" s="187"/>
      <c r="AG88" s="436"/>
      <c r="AH88" s="437"/>
      <c r="AI88" s="432"/>
      <c r="AJ88" s="209"/>
      <c r="AK88" s="209"/>
      <c r="AL88" s="433"/>
      <c r="AM88" s="438"/>
      <c r="AN88" s="435"/>
      <c r="AO88" s="187"/>
      <c r="AP88" s="187"/>
      <c r="AQ88" s="436"/>
      <c r="AR88" s="438"/>
      <c r="AS88" s="438"/>
      <c r="AT88" s="187"/>
      <c r="AU88" s="187"/>
      <c r="AV88" s="436"/>
      <c r="AW88" s="437"/>
      <c r="AX88" s="432"/>
      <c r="AY88" s="209"/>
      <c r="AZ88" s="209"/>
      <c r="BA88" s="433"/>
      <c r="BB88" s="438"/>
      <c r="BC88" s="435"/>
      <c r="BD88" s="187"/>
      <c r="BE88" s="187"/>
      <c r="BF88" s="436"/>
      <c r="BG88" s="438"/>
      <c r="BH88" s="438"/>
      <c r="BI88" s="187"/>
      <c r="BJ88" s="187"/>
      <c r="BK88" s="436"/>
      <c r="BL88" s="437"/>
      <c r="BM88" s="432"/>
      <c r="BN88" s="209"/>
      <c r="BO88" s="209"/>
      <c r="BP88" s="433"/>
      <c r="BQ88" s="438"/>
      <c r="BR88" s="435"/>
      <c r="BS88" s="187"/>
      <c r="BT88" s="187"/>
      <c r="BU88" s="436"/>
      <c r="BV88" s="438"/>
      <c r="BW88" s="438"/>
      <c r="BX88" s="187"/>
      <c r="BY88" s="187"/>
      <c r="BZ88" s="436"/>
      <c r="CA88" s="437"/>
      <c r="CB88" s="432"/>
      <c r="CC88" s="209"/>
      <c r="CD88" s="209"/>
      <c r="CE88" s="433"/>
      <c r="CF88" s="438"/>
      <c r="CG88" s="435"/>
      <c r="CH88" s="187"/>
      <c r="CI88" s="187"/>
      <c r="CJ88" s="436"/>
      <c r="CK88" s="438"/>
      <c r="CL88" s="438"/>
      <c r="CM88" s="187"/>
      <c r="CN88" s="187"/>
      <c r="CO88" s="436"/>
      <c r="CP88" s="437"/>
      <c r="CQ88" s="432"/>
      <c r="CR88" s="209"/>
      <c r="CS88" s="209"/>
      <c r="CT88" s="433"/>
      <c r="CU88" s="438"/>
      <c r="CV88" s="435"/>
      <c r="CW88" s="187"/>
      <c r="CX88" s="187"/>
      <c r="CY88" s="436"/>
      <c r="CZ88" s="438"/>
      <c r="DA88" s="438"/>
      <c r="DB88" s="187"/>
      <c r="DC88" s="187"/>
      <c r="DD88" s="436"/>
    </row>
    <row r="89" spans="1:118" s="329" customFormat="1" x14ac:dyDescent="0.25">
      <c r="B89" s="439">
        <v>4</v>
      </c>
      <c r="D89" s="490">
        <f>'ONS Post Acute'!S9</f>
        <v>0.24374300301917651</v>
      </c>
      <c r="E89" s="490" t="e">
        <f t="shared" ca="1" si="21"/>
        <v>#NAME?</v>
      </c>
      <c r="F89" s="165" t="e">
        <f ca="1">E89*($D$20-PICS)</f>
        <v>#NAME?</v>
      </c>
      <c r="G89" s="491" t="e">
        <f t="shared" ca="1" si="23"/>
        <v>#NAME?</v>
      </c>
      <c r="H89" s="492" t="e">
        <f t="shared" ca="1" si="24"/>
        <v>#NAME?</v>
      </c>
      <c r="I89" s="493">
        <f>'ONS Post Acute'!T9</f>
        <v>0.2155920763355082</v>
      </c>
      <c r="J89" s="493">
        <f>'ONS Post Acute'!U9</f>
        <v>0.27603170840493502</v>
      </c>
      <c r="K89" s="498">
        <f t="shared" si="18"/>
        <v>1.5418273487098679E-2</v>
      </c>
      <c r="L89" s="498">
        <f t="shared" si="19"/>
        <v>188.75644281715213</v>
      </c>
      <c r="M89" s="498">
        <f t="shared" si="20"/>
        <v>585.65119341887839</v>
      </c>
      <c r="N89" s="498" t="e">
        <f ca="1">_xll.ErBeta(L89,M89)</f>
        <v>#NAME?</v>
      </c>
      <c r="R89" s="497"/>
      <c r="S89" s="497"/>
      <c r="T89" s="497"/>
      <c r="U89" s="497"/>
      <c r="V89" s="497"/>
      <c r="W89" s="497"/>
      <c r="X89" s="572"/>
      <c r="Y89" s="573"/>
      <c r="Z89" s="574"/>
      <c r="AA89" s="574"/>
      <c r="AB89" s="575"/>
      <c r="AC89" s="572"/>
      <c r="AD89" s="572"/>
      <c r="AE89" s="574"/>
      <c r="AF89" s="574"/>
      <c r="AG89" s="575"/>
      <c r="AH89" s="568"/>
      <c r="AI89" s="569"/>
      <c r="AJ89" s="570"/>
      <c r="AK89" s="570"/>
      <c r="AL89" s="571"/>
      <c r="AM89" s="572"/>
      <c r="AN89" s="573"/>
      <c r="AO89" s="574"/>
      <c r="AP89" s="574"/>
      <c r="AQ89" s="575"/>
      <c r="AR89" s="572"/>
      <c r="AS89" s="572"/>
      <c r="AT89" s="574"/>
      <c r="AU89" s="574"/>
      <c r="AV89" s="575"/>
      <c r="AW89" s="568"/>
      <c r="AX89" s="569"/>
      <c r="AY89" s="570"/>
      <c r="AZ89" s="570"/>
      <c r="BA89" s="571"/>
      <c r="BB89" s="572"/>
      <c r="BC89" s="573"/>
      <c r="BD89" s="574"/>
      <c r="BE89" s="574"/>
      <c r="BF89" s="575"/>
      <c r="BG89" s="572"/>
      <c r="BH89" s="572"/>
      <c r="BI89" s="574"/>
      <c r="BJ89" s="574"/>
      <c r="BK89" s="575"/>
      <c r="BL89" s="568"/>
      <c r="BM89" s="569"/>
      <c r="BN89" s="570"/>
      <c r="BO89" s="570"/>
      <c r="BP89" s="571"/>
      <c r="BQ89" s="572"/>
      <c r="BR89" s="573"/>
      <c r="BS89" s="574"/>
      <c r="BT89" s="574"/>
      <c r="BU89" s="575"/>
      <c r="BV89" s="572"/>
      <c r="BW89" s="572"/>
      <c r="BX89" s="574"/>
      <c r="BY89" s="574"/>
      <c r="BZ89" s="575"/>
      <c r="CA89" s="568"/>
      <c r="CB89" s="569"/>
      <c r="CC89" s="570"/>
      <c r="CD89" s="570"/>
      <c r="CE89" s="571"/>
      <c r="CF89" s="572"/>
      <c r="CG89" s="573"/>
      <c r="CH89" s="574"/>
      <c r="CI89" s="574"/>
      <c r="CJ89" s="575"/>
      <c r="CK89" s="572"/>
      <c r="CL89" s="572"/>
      <c r="CM89" s="574"/>
      <c r="CN89" s="574"/>
      <c r="CO89" s="575"/>
      <c r="CP89" s="568"/>
      <c r="CQ89" s="569"/>
      <c r="CR89" s="570"/>
      <c r="CS89" s="570"/>
      <c r="CT89" s="571"/>
      <c r="CU89" s="572"/>
      <c r="CV89" s="573"/>
      <c r="CW89" s="574"/>
      <c r="CX89" s="574"/>
      <c r="CY89" s="575"/>
      <c r="CZ89" s="572"/>
      <c r="DA89" s="572"/>
      <c r="DB89" s="574"/>
      <c r="DC89" s="574"/>
      <c r="DD89" s="575"/>
    </row>
    <row r="90" spans="1:118" s="329" customFormat="1" x14ac:dyDescent="0.25">
      <c r="B90" s="439">
        <v>5</v>
      </c>
      <c r="D90" s="490">
        <f>'ONS Post Acute'!S10</f>
        <v>0.2293190817732354</v>
      </c>
      <c r="E90" s="490" t="e">
        <f t="shared" ca="1" si="21"/>
        <v>#NAME?</v>
      </c>
      <c r="F90" s="309" t="e">
        <f t="shared" ca="1" si="22"/>
        <v>#NAME?</v>
      </c>
      <c r="G90" s="491" t="e">
        <f t="shared" ca="1" si="23"/>
        <v>#NAME?</v>
      </c>
      <c r="H90" s="492" t="e">
        <f t="shared" ca="1" si="24"/>
        <v>#NAME?</v>
      </c>
      <c r="I90" s="493">
        <f>'ONS Post Acute'!T10</f>
        <v>0.20041457310847252</v>
      </c>
      <c r="J90" s="493">
        <f>'ONS Post Acute'!U10</f>
        <v>0.26283218394161934</v>
      </c>
      <c r="K90" s="498">
        <f t="shared" si="18"/>
        <v>1.5922859906415003E-2</v>
      </c>
      <c r="L90" s="498">
        <f t="shared" si="19"/>
        <v>159.62075660573058</v>
      </c>
      <c r="M90" s="498">
        <f t="shared" si="20"/>
        <v>536.44324021235047</v>
      </c>
      <c r="N90" s="498" t="e">
        <f ca="1">_xll.ErBeta(L90,M90)</f>
        <v>#NAME?</v>
      </c>
      <c r="O90" s="116"/>
      <c r="P90" s="116"/>
      <c r="Q90" s="116"/>
      <c r="R90" s="443"/>
      <c r="S90" s="443"/>
      <c r="T90" s="443"/>
      <c r="U90" s="443"/>
      <c r="V90" s="443"/>
      <c r="W90" s="443"/>
      <c r="X90" s="449"/>
      <c r="Y90" s="454"/>
      <c r="Z90" s="448"/>
      <c r="AA90" s="448"/>
      <c r="AB90" s="455"/>
      <c r="AC90" s="449"/>
      <c r="AD90" s="449"/>
      <c r="AE90" s="448"/>
      <c r="AF90" s="448"/>
      <c r="AG90" s="455"/>
      <c r="AH90" s="205"/>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457" customFormat="1" x14ac:dyDescent="0.25">
      <c r="A91" s="456"/>
      <c r="B91" s="163">
        <v>6</v>
      </c>
      <c r="C91" s="456"/>
      <c r="D91" s="490">
        <f>'ONS Post Acute'!S11</f>
        <v>0.21574872145635504</v>
      </c>
      <c r="E91" s="490" t="e">
        <f t="shared" ca="1" si="21"/>
        <v>#NAME?</v>
      </c>
      <c r="F91" s="165" t="e">
        <f t="shared" ca="1" si="22"/>
        <v>#NAME?</v>
      </c>
      <c r="G91" s="491" t="e">
        <f t="shared" ca="1" si="23"/>
        <v>#NAME?</v>
      </c>
      <c r="H91" s="492" t="e">
        <f t="shared" ca="1" si="24"/>
        <v>#NAME?</v>
      </c>
      <c r="I91" s="493">
        <f>'ONS Post Acute'!T11</f>
        <v>0.18630555351090095</v>
      </c>
      <c r="J91" s="493">
        <f>'ONS Post Acute'!U11</f>
        <v>0.25026384582665628</v>
      </c>
      <c r="K91" s="498">
        <f t="shared" si="18"/>
        <v>1.6315890896876361E-2</v>
      </c>
      <c r="L91" s="498">
        <f t="shared" si="19"/>
        <v>136.91350475187119</v>
      </c>
      <c r="M91" s="498">
        <f t="shared" si="20"/>
        <v>497.68355718051271</v>
      </c>
      <c r="N91" s="498" t="e">
        <f ca="1">_xll.ErBeta(L91,M91)</f>
        <v>#NAME?</v>
      </c>
      <c r="O91" s="116"/>
      <c r="P91" s="116"/>
      <c r="Q91" s="116"/>
      <c r="R91" s="443"/>
      <c r="S91" s="443"/>
      <c r="T91" s="443"/>
      <c r="U91" s="443"/>
      <c r="V91" s="443"/>
      <c r="W91" s="443"/>
      <c r="X91" s="449"/>
      <c r="Y91" s="454"/>
      <c r="Z91" s="448"/>
      <c r="AA91" s="448"/>
      <c r="AB91" s="455"/>
      <c r="AC91" s="449"/>
      <c r="AD91" s="449"/>
      <c r="AE91" s="448"/>
      <c r="AF91" s="448"/>
      <c r="AG91" s="455"/>
      <c r="AH91" s="205"/>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c r="DE91" s="456"/>
      <c r="DF91" s="456"/>
      <c r="DG91" s="456"/>
      <c r="DH91" s="456"/>
      <c r="DI91" s="456"/>
      <c r="DJ91" s="456"/>
      <c r="DK91" s="456"/>
      <c r="DL91" s="456"/>
      <c r="DM91" s="456"/>
      <c r="DN91" s="456"/>
    </row>
    <row r="92" spans="1:118" s="329" customFormat="1" x14ac:dyDescent="0.25">
      <c r="B92" s="439">
        <v>7</v>
      </c>
      <c r="D92" s="490">
        <f>'ONS Post Acute'!S12</f>
        <v>0.20298141109809981</v>
      </c>
      <c r="E92" s="490" t="e">
        <f t="shared" ca="1" si="21"/>
        <v>#NAME?</v>
      </c>
      <c r="F92" s="165" t="e">
        <f t="shared" ca="1" si="22"/>
        <v>#NAME?</v>
      </c>
      <c r="G92" s="491" t="e">
        <f t="shared" ca="1" si="23"/>
        <v>#NAME?</v>
      </c>
      <c r="H92" s="492" t="e">
        <f t="shared" ca="1" si="24"/>
        <v>#NAME?</v>
      </c>
      <c r="I92" s="493">
        <f>'ONS Post Acute'!T12</f>
        <v>0.17318979718214828</v>
      </c>
      <c r="J92" s="493">
        <f>'ONS Post Acute'!U12</f>
        <v>0.23829651144191807</v>
      </c>
      <c r="K92" s="498">
        <f t="shared" si="18"/>
        <v>1.6608855678512703E-2</v>
      </c>
      <c r="L92" s="498">
        <f t="shared" si="19"/>
        <v>118.8393880322493</v>
      </c>
      <c r="M92" s="498">
        <f t="shared" si="20"/>
        <v>466.6299285388867</v>
      </c>
      <c r="N92" s="498" t="e">
        <f ca="1">_xll.ErBeta(L92,M92)</f>
        <v>#NAME?</v>
      </c>
      <c r="O92" s="116"/>
      <c r="P92" s="116"/>
      <c r="Q92" s="116"/>
      <c r="R92" s="443"/>
      <c r="S92" s="443"/>
      <c r="T92" s="443"/>
      <c r="U92" s="443"/>
      <c r="V92" s="443"/>
      <c r="W92" s="443"/>
      <c r="X92" s="449"/>
      <c r="Y92" s="454"/>
      <c r="Z92" s="448"/>
      <c r="AA92" s="448"/>
      <c r="AB92" s="455"/>
      <c r="AC92" s="449"/>
      <c r="AD92" s="449"/>
      <c r="AE92" s="448"/>
      <c r="AF92" s="448"/>
      <c r="AG92" s="455"/>
      <c r="AH92" s="205"/>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8</v>
      </c>
      <c r="D93" s="490">
        <f>'ONS Post Acute'!S13</f>
        <v>0.19096962880362039</v>
      </c>
      <c r="E93" s="490" t="e">
        <f t="shared" ca="1" si="21"/>
        <v>#NAME?</v>
      </c>
      <c r="F93" s="165" t="e">
        <f t="shared" ca="1" si="22"/>
        <v>#NAME?</v>
      </c>
      <c r="G93" s="491" t="e">
        <f t="shared" ca="1" si="23"/>
        <v>#NAME?</v>
      </c>
      <c r="H93" s="492" t="e">
        <f t="shared" ca="1" si="24"/>
        <v>#NAME?</v>
      </c>
      <c r="I93" s="493">
        <f>'ONS Post Acute'!T13</f>
        <v>0.16099737921252374</v>
      </c>
      <c r="J93" s="493">
        <f>'ONS Post Acute'!U13</f>
        <v>0.22690144146797822</v>
      </c>
      <c r="K93" s="498">
        <f t="shared" si="18"/>
        <v>1.6812260779452672E-2</v>
      </c>
      <c r="L93" s="498">
        <f t="shared" si="19"/>
        <v>104.19477597577391</v>
      </c>
      <c r="M93" s="498">
        <f t="shared" si="20"/>
        <v>441.41436946022844</v>
      </c>
      <c r="N93" s="498" t="e">
        <f ca="1">_xll.ErBeta(L93,M93)</f>
        <v>#NAME?</v>
      </c>
      <c r="O93" s="116"/>
      <c r="P93" s="116"/>
      <c r="Q93" s="116"/>
      <c r="R93" s="443"/>
      <c r="S93" s="443"/>
      <c r="T93" s="443"/>
      <c r="U93" s="443"/>
      <c r="V93" s="443"/>
      <c r="W93" s="443"/>
      <c r="X93" s="449"/>
      <c r="Y93" s="454"/>
      <c r="Z93" s="448"/>
      <c r="AA93" s="448"/>
      <c r="AB93" s="455"/>
      <c r="AC93" s="449"/>
      <c r="AD93" s="449"/>
      <c r="AE93" s="448"/>
      <c r="AF93" s="448"/>
      <c r="AG93" s="455"/>
      <c r="AH93" s="205"/>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9</v>
      </c>
      <c r="D94" s="490">
        <f>'ONS Post Acute'!S14</f>
        <v>0.17966866486984409</v>
      </c>
      <c r="E94" s="490" t="e">
        <f t="shared" ca="1" si="21"/>
        <v>#NAME?</v>
      </c>
      <c r="F94" s="165" t="e">
        <f t="shared" ca="1" si="22"/>
        <v>#NAME?</v>
      </c>
      <c r="G94" s="491" t="e">
        <f t="shared" ca="1" si="23"/>
        <v>#NAME?</v>
      </c>
      <c r="H94" s="492" t="e">
        <f t="shared" ca="1" si="24"/>
        <v>#NAME?</v>
      </c>
      <c r="I94" s="493">
        <f>'ONS Post Acute'!T14</f>
        <v>0.14966329734793937</v>
      </c>
      <c r="J94" s="493">
        <f>'ONS Post Acute'!U14</f>
        <v>0.21605127086719869</v>
      </c>
      <c r="K94" s="498">
        <f t="shared" si="18"/>
        <v>1.6935707530423297E-2</v>
      </c>
      <c r="L94" s="498">
        <f t="shared" si="19"/>
        <v>92.147026881619638</v>
      </c>
      <c r="M94" s="498">
        <f t="shared" si="20"/>
        <v>420.72496973711714</v>
      </c>
      <c r="N94" s="498" t="e">
        <f ca="1">_xll.ErBeta(L94,M94)</f>
        <v>#NAME?</v>
      </c>
      <c r="O94" s="116"/>
      <c r="P94" s="116"/>
      <c r="Q94" s="116"/>
      <c r="R94" s="443"/>
      <c r="S94" s="443"/>
      <c r="T94" s="443"/>
      <c r="U94" s="443"/>
      <c r="V94" s="443"/>
      <c r="W94" s="443"/>
      <c r="X94" s="449"/>
      <c r="Y94" s="454"/>
      <c r="Z94" s="448"/>
      <c r="AA94" s="448"/>
      <c r="AB94" s="455"/>
      <c r="AC94" s="449"/>
      <c r="AD94" s="449"/>
      <c r="AE94" s="448"/>
      <c r="AF94" s="448"/>
      <c r="AG94" s="455"/>
      <c r="AH94" s="205"/>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329" customFormat="1" x14ac:dyDescent="0.25">
      <c r="B95" s="439">
        <v>10</v>
      </c>
      <c r="D95" s="490">
        <f>'ONS Post Acute'!S15</f>
        <v>0.16903645536907688</v>
      </c>
      <c r="E95" s="490" t="e">
        <f t="shared" ca="1" si="21"/>
        <v>#NAME?</v>
      </c>
      <c r="F95" s="165" t="e">
        <f t="shared" ca="1" si="22"/>
        <v>#NAME?</v>
      </c>
      <c r="G95" s="491" t="e">
        <f t="shared" ca="1" si="23"/>
        <v>#NAME?</v>
      </c>
      <c r="H95" s="492" t="e">
        <f t="shared" ca="1" si="24"/>
        <v>#NAME?</v>
      </c>
      <c r="I95" s="493">
        <f>'ONS Post Acute'!T15</f>
        <v>0.13912712543904146</v>
      </c>
      <c r="J95" s="493">
        <f>'ONS Post Acute'!U15</f>
        <v>0.20571994316712691</v>
      </c>
      <c r="K95" s="498">
        <f t="shared" si="18"/>
        <v>1.6987963706144249E-2</v>
      </c>
      <c r="L95" s="498">
        <f t="shared" si="19"/>
        <v>82.104483150634451</v>
      </c>
      <c r="M95" s="498">
        <f t="shared" si="20"/>
        <v>403.61608506269101</v>
      </c>
      <c r="N95" s="498" t="e">
        <f ca="1">_xll.ErBeta(L95,M95)</f>
        <v>#NAME?</v>
      </c>
      <c r="O95" s="116"/>
      <c r="P95" s="116"/>
      <c r="Q95" s="116"/>
      <c r="R95" s="443"/>
      <c r="S95" s="443"/>
      <c r="T95" s="443"/>
      <c r="U95" s="443"/>
      <c r="V95" s="443"/>
      <c r="W95" s="443"/>
      <c r="X95" s="449"/>
      <c r="Y95" s="454"/>
      <c r="Z95" s="448"/>
      <c r="AA95" s="448"/>
      <c r="AB95" s="455"/>
      <c r="AC95" s="449"/>
      <c r="AD95" s="449"/>
      <c r="AE95" s="448"/>
      <c r="AF95" s="448"/>
      <c r="AG95" s="455"/>
      <c r="AH95" s="205"/>
      <c r="AI95" s="207"/>
      <c r="AJ95" s="206"/>
      <c r="AK95" s="206"/>
      <c r="AL95" s="208"/>
      <c r="AM95" s="449"/>
      <c r="AN95" s="454"/>
      <c r="AO95" s="448"/>
      <c r="AP95" s="448"/>
      <c r="AQ95" s="455"/>
      <c r="AR95" s="449"/>
      <c r="AS95" s="449"/>
      <c r="AT95" s="448"/>
      <c r="AU95" s="448"/>
      <c r="AV95" s="455"/>
      <c r="AW95" s="205"/>
      <c r="AX95" s="207"/>
      <c r="AY95" s="206"/>
      <c r="AZ95" s="206"/>
      <c r="BA95" s="208"/>
      <c r="BB95" s="449"/>
      <c r="BC95" s="454"/>
      <c r="BD95" s="448"/>
      <c r="BE95" s="448"/>
      <c r="BF95" s="455"/>
      <c r="BG95" s="449"/>
      <c r="BH95" s="449"/>
      <c r="BI95" s="448"/>
      <c r="BJ95" s="448"/>
      <c r="BK95" s="455"/>
      <c r="BL95" s="205"/>
      <c r="BM95" s="207"/>
      <c r="BN95" s="206"/>
      <c r="BO95" s="206"/>
      <c r="BP95" s="208"/>
      <c r="BQ95" s="449"/>
      <c r="BR95" s="454"/>
      <c r="BS95" s="448"/>
      <c r="BT95" s="448"/>
      <c r="BU95" s="455"/>
      <c r="BV95" s="449"/>
      <c r="BW95" s="449"/>
      <c r="BX95" s="448"/>
      <c r="BY95" s="448"/>
      <c r="BZ95" s="455"/>
      <c r="CA95" s="205"/>
      <c r="CB95" s="207"/>
      <c r="CC95" s="206"/>
      <c r="CD95" s="206"/>
      <c r="CE95" s="208"/>
      <c r="CF95" s="449"/>
      <c r="CG95" s="454"/>
      <c r="CH95" s="448"/>
      <c r="CI95" s="448"/>
      <c r="CJ95" s="455"/>
      <c r="CK95" s="449"/>
      <c r="CL95" s="449"/>
      <c r="CM95" s="448"/>
      <c r="CN95" s="448"/>
      <c r="CO95" s="455"/>
      <c r="CP95" s="205"/>
      <c r="CQ95" s="207"/>
      <c r="CR95" s="206"/>
      <c r="CS95" s="206"/>
      <c r="CT95" s="208"/>
      <c r="CU95" s="449"/>
      <c r="CV95" s="454"/>
      <c r="CW95" s="448"/>
      <c r="CX95" s="448"/>
      <c r="CY95" s="455"/>
      <c r="CZ95" s="449"/>
      <c r="DA95" s="449"/>
      <c r="DB95" s="448"/>
      <c r="DC95" s="448"/>
      <c r="DD95" s="455"/>
    </row>
    <row r="96" spans="1:118" s="329" customFormat="1" x14ac:dyDescent="0.25">
      <c r="B96" s="439">
        <v>11</v>
      </c>
      <c r="D96" s="490">
        <f>'ONS Post Acute'!S16</f>
        <v>0.15903342558058778</v>
      </c>
      <c r="E96" s="490" t="e">
        <f t="shared" ca="1" si="21"/>
        <v>#NAME?</v>
      </c>
      <c r="F96" s="165" t="e">
        <f t="shared" ca="1" si="22"/>
        <v>#NAME?</v>
      </c>
      <c r="G96" s="491" t="e">
        <f t="shared" ca="1" si="23"/>
        <v>#NAME?</v>
      </c>
      <c r="H96" s="492" t="e">
        <f t="shared" ca="1" si="24"/>
        <v>#NAME?</v>
      </c>
      <c r="I96" s="493">
        <f>'ONS Post Acute'!T16</f>
        <v>0.12933269128723551</v>
      </c>
      <c r="J96" s="493">
        <f>'ONS Post Acute'!U16</f>
        <v>0.1958826478863871</v>
      </c>
      <c r="K96" s="498">
        <f t="shared" si="18"/>
        <v>1.6977029744681526E-2</v>
      </c>
      <c r="L96" s="498">
        <f t="shared" si="19"/>
        <v>73.636851128137437</v>
      </c>
      <c r="M96" s="498">
        <f t="shared" si="20"/>
        <v>389.39065934212579</v>
      </c>
      <c r="N96" s="498" t="e">
        <f ca="1">_xll.ErBeta(L96,M96)</f>
        <v>#NAME?</v>
      </c>
      <c r="O96" s="116"/>
      <c r="P96" s="116"/>
      <c r="Q96" s="116"/>
      <c r="R96" s="443"/>
      <c r="S96" s="443"/>
      <c r="T96" s="443"/>
      <c r="U96" s="443"/>
      <c r="V96" s="443"/>
      <c r="W96" s="443"/>
      <c r="X96" s="449"/>
      <c r="Y96" s="454"/>
      <c r="Z96" s="448"/>
      <c r="AA96" s="448"/>
      <c r="AB96" s="455"/>
      <c r="AC96" s="449"/>
      <c r="AD96" s="449"/>
      <c r="AE96" s="448"/>
      <c r="AF96" s="448"/>
      <c r="AG96" s="455"/>
      <c r="AH96" s="205"/>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1:118" s="329" customFormat="1" x14ac:dyDescent="0.25">
      <c r="B97" s="439">
        <v>12</v>
      </c>
      <c r="D97" s="490">
        <f>'ONS Post Acute'!S17</f>
        <v>0.14962234268740554</v>
      </c>
      <c r="E97" s="490" t="e">
        <f t="shared" ca="1" si="21"/>
        <v>#NAME?</v>
      </c>
      <c r="F97" s="165" t="e">
        <f t="shared" ca="1" si="22"/>
        <v>#NAME?</v>
      </c>
      <c r="G97" s="491" t="e">
        <f t="shared" ca="1" si="23"/>
        <v>#NAME?</v>
      </c>
      <c r="H97" s="492" t="e">
        <f t="shared" ca="1" si="24"/>
        <v>#NAME?</v>
      </c>
      <c r="I97" s="493">
        <f>'ONS Post Acute'!T17</f>
        <v>0.12022777717008375</v>
      </c>
      <c r="J97" s="493">
        <f>'ONS Post Acute'!U17</f>
        <v>0.18651576095279451</v>
      </c>
      <c r="K97" s="498">
        <f t="shared" si="18"/>
        <v>1.6910199944569073E-2</v>
      </c>
      <c r="L97" s="498">
        <f t="shared" si="19"/>
        <v>66.424776946440033</v>
      </c>
      <c r="M97" s="498">
        <f t="shared" si="20"/>
        <v>377.52480807787828</v>
      </c>
      <c r="N97" s="498" t="e">
        <f ca="1">_xll.ErBeta(L97,M97)</f>
        <v>#NAME?</v>
      </c>
      <c r="O97" s="116"/>
      <c r="P97" s="116"/>
      <c r="Q97" s="116"/>
      <c r="R97" s="443"/>
      <c r="S97" s="443"/>
      <c r="T97" s="443"/>
      <c r="U97" s="443"/>
      <c r="V97" s="443"/>
      <c r="W97" s="443"/>
      <c r="X97" s="449"/>
      <c r="Y97" s="454"/>
      <c r="Z97" s="448"/>
      <c r="AA97" s="448"/>
      <c r="AB97" s="455"/>
      <c r="AC97" s="449"/>
      <c r="AD97" s="449"/>
      <c r="AE97" s="448"/>
      <c r="AF97" s="448"/>
      <c r="AG97" s="455"/>
      <c r="AH97" s="205"/>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1:118" s="170" customFormat="1" x14ac:dyDescent="0.25">
      <c r="A98" s="169"/>
      <c r="B98" s="163">
        <v>13</v>
      </c>
      <c r="C98" s="169"/>
      <c r="D98" s="490">
        <f>'ONS Post Acute'!S18</f>
        <v>0.14076817719004125</v>
      </c>
      <c r="E98" s="490" t="e">
        <f t="shared" ca="1" si="21"/>
        <v>#NAME?</v>
      </c>
      <c r="F98" s="165" t="e">
        <f t="shared" ca="1" si="22"/>
        <v>#NAME?</v>
      </c>
      <c r="G98" s="491" t="e">
        <f t="shared" ca="1" si="23"/>
        <v>#NAME?</v>
      </c>
      <c r="H98" s="492" t="e">
        <f t="shared" ca="1" si="24"/>
        <v>#NAME?</v>
      </c>
      <c r="I98" s="493">
        <f>'ONS Post Acute'!T18</f>
        <v>0.1117638414494659</v>
      </c>
      <c r="J98" s="493">
        <f>'ONS Post Acute'!U18</f>
        <v>0.17759678797060818</v>
      </c>
      <c r="K98" s="498">
        <f t="shared" si="18"/>
        <v>1.6794119010495483E-2</v>
      </c>
      <c r="L98" s="498">
        <f t="shared" si="19"/>
        <v>60.226965838514857</v>
      </c>
      <c r="M98" s="498">
        <f t="shared" si="20"/>
        <v>367.61807016849866</v>
      </c>
      <c r="N98" s="498" t="e">
        <f ca="1">_xll.ErBeta(L98,M98)</f>
        <v>#NAME?</v>
      </c>
      <c r="O98" s="116"/>
      <c r="P98" s="116"/>
      <c r="Q98" s="116"/>
      <c r="R98" s="443"/>
      <c r="S98" s="443"/>
      <c r="T98" s="443"/>
      <c r="U98" s="443"/>
      <c r="V98" s="443"/>
      <c r="W98" s="443"/>
      <c r="X98" s="185"/>
      <c r="Y98" s="186"/>
      <c r="Z98" s="448"/>
      <c r="AA98" s="448"/>
      <c r="AB98" s="204"/>
      <c r="AC98" s="185"/>
      <c r="AD98" s="185"/>
      <c r="AE98" s="448"/>
      <c r="AF98" s="448"/>
      <c r="AG98" s="204"/>
      <c r="AH98" s="205"/>
      <c r="AI98" s="202"/>
      <c r="AJ98" s="206"/>
      <c r="AK98" s="206"/>
      <c r="AL98" s="203"/>
      <c r="AM98" s="449"/>
      <c r="AN98" s="186"/>
      <c r="AO98" s="448"/>
      <c r="AP98" s="448"/>
      <c r="AQ98" s="204"/>
      <c r="AR98" s="449"/>
      <c r="AS98" s="449"/>
      <c r="AT98" s="448"/>
      <c r="AU98" s="448"/>
      <c r="AV98" s="204"/>
      <c r="AW98" s="205"/>
      <c r="AX98" s="202"/>
      <c r="AY98" s="206"/>
      <c r="AZ98" s="206"/>
      <c r="BA98" s="203"/>
      <c r="BB98" s="449"/>
      <c r="BC98" s="186"/>
      <c r="BD98" s="448"/>
      <c r="BE98" s="448"/>
      <c r="BF98" s="204"/>
      <c r="BG98" s="449"/>
      <c r="BH98" s="449"/>
      <c r="BI98" s="448"/>
      <c r="BJ98" s="448"/>
      <c r="BK98" s="204"/>
      <c r="BL98" s="205"/>
      <c r="BM98" s="202"/>
      <c r="BN98" s="206"/>
      <c r="BO98" s="206"/>
      <c r="BP98" s="203"/>
      <c r="BQ98" s="449"/>
      <c r="BR98" s="186"/>
      <c r="BS98" s="448"/>
      <c r="BT98" s="448"/>
      <c r="BU98" s="204"/>
      <c r="BV98" s="449"/>
      <c r="BW98" s="449"/>
      <c r="BX98" s="448"/>
      <c r="BY98" s="448"/>
      <c r="BZ98" s="204"/>
      <c r="CA98" s="205"/>
      <c r="CB98" s="202"/>
      <c r="CC98" s="206"/>
      <c r="CD98" s="206"/>
      <c r="CE98" s="203"/>
      <c r="CF98" s="449"/>
      <c r="CG98" s="186"/>
      <c r="CH98" s="448"/>
      <c r="CI98" s="448"/>
      <c r="CJ98" s="204"/>
      <c r="CK98" s="449"/>
      <c r="CL98" s="449"/>
      <c r="CM98" s="448"/>
      <c r="CN98" s="448"/>
      <c r="CO98" s="204"/>
      <c r="CP98" s="205"/>
      <c r="CQ98" s="202"/>
      <c r="CR98" s="206"/>
      <c r="CS98" s="206"/>
      <c r="CT98" s="203"/>
      <c r="CU98" s="449"/>
      <c r="CV98" s="186"/>
      <c r="CW98" s="448"/>
      <c r="CX98" s="448"/>
      <c r="CY98" s="204"/>
      <c r="CZ98" s="449"/>
      <c r="DA98" s="449"/>
      <c r="DB98" s="448"/>
      <c r="DC98" s="448"/>
      <c r="DD98" s="204"/>
      <c r="DE98" s="169"/>
      <c r="DF98" s="169"/>
      <c r="DG98" s="169"/>
      <c r="DH98" s="169"/>
      <c r="DI98" s="169"/>
      <c r="DJ98" s="169"/>
      <c r="DK98" s="169"/>
      <c r="DL98" s="169"/>
      <c r="DM98" s="169"/>
      <c r="DN98" s="169"/>
    </row>
    <row r="99" spans="1:118" s="329" customFormat="1" x14ac:dyDescent="0.25">
      <c r="B99" s="439">
        <v>14</v>
      </c>
      <c r="D99" s="490">
        <f>'ONS Post Acute'!S19</f>
        <v>0.13243797252129799</v>
      </c>
      <c r="E99" s="490" t="e">
        <f t="shared" ca="1" si="21"/>
        <v>#NAME?</v>
      </c>
      <c r="F99" s="165" t="e">
        <f t="shared" ca="1" si="22"/>
        <v>#NAME?</v>
      </c>
      <c r="G99" s="491" t="e">
        <f t="shared" ca="1" si="23"/>
        <v>#NAME?</v>
      </c>
      <c r="H99" s="492" t="e">
        <f t="shared" ca="1" si="24"/>
        <v>#NAME?</v>
      </c>
      <c r="I99" s="493">
        <f>'ONS Post Acute'!T19</f>
        <v>0.1038957597782946</v>
      </c>
      <c r="J99" s="493">
        <f>'ONS Post Acute'!U19</f>
        <v>0.16910431020067951</v>
      </c>
      <c r="K99" s="498">
        <f t="shared" si="18"/>
        <v>1.6634834291424722E-2</v>
      </c>
      <c r="L99" s="498">
        <f t="shared" si="19"/>
        <v>54.858183034565478</v>
      </c>
      <c r="M99" s="498">
        <f t="shared" si="20"/>
        <v>359.3597485012217</v>
      </c>
      <c r="N99" s="498" t="e">
        <f ca="1">_xll.ErBeta(L99,M99)</f>
        <v>#NAME?</v>
      </c>
      <c r="O99" s="116"/>
      <c r="P99" s="116"/>
      <c r="Q99" s="116"/>
      <c r="R99" s="443"/>
      <c r="S99" s="443"/>
      <c r="T99" s="443"/>
      <c r="U99" s="443"/>
      <c r="V99" s="443"/>
      <c r="W99" s="443"/>
      <c r="X99" s="449"/>
      <c r="Y99" s="454"/>
      <c r="Z99" s="448"/>
      <c r="AA99" s="448"/>
      <c r="AB99" s="455"/>
      <c r="AC99" s="449"/>
      <c r="AD99" s="449"/>
      <c r="AE99" s="448"/>
      <c r="AF99" s="448"/>
      <c r="AG99" s="455"/>
      <c r="AH99" s="205"/>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1:118" s="329" customFormat="1" x14ac:dyDescent="0.25">
      <c r="B100" s="439">
        <v>15</v>
      </c>
      <c r="D100" s="490">
        <f>'ONS Post Acute'!S20</f>
        <v>0.12460072237685371</v>
      </c>
      <c r="E100" s="490" t="e">
        <f t="shared" ca="1" si="21"/>
        <v>#NAME?</v>
      </c>
      <c r="F100" s="165" t="e">
        <f t="shared" ca="1" si="22"/>
        <v>#NAME?</v>
      </c>
      <c r="G100" s="491" t="e">
        <f t="shared" ca="1" si="23"/>
        <v>#NAME?</v>
      </c>
      <c r="H100" s="492" t="e">
        <f t="shared" ca="1" si="24"/>
        <v>#NAME?</v>
      </c>
      <c r="I100" s="493">
        <f>'ONS Post Acute'!T20</f>
        <v>9.6581584526063025E-2</v>
      </c>
      <c r="J100" s="493">
        <f>'ONS Post Acute'!U20</f>
        <v>0.16101793312376944</v>
      </c>
      <c r="K100" s="498">
        <f t="shared" si="18"/>
        <v>1.6437844030027148E-2</v>
      </c>
      <c r="L100" s="498">
        <f t="shared" si="19"/>
        <v>50.174195747562521</v>
      </c>
      <c r="M100" s="498">
        <f t="shared" si="20"/>
        <v>352.50561854605883</v>
      </c>
      <c r="N100" s="498" t="e">
        <f ca="1">_xll.ErBeta(L100,M100)</f>
        <v>#NAME?</v>
      </c>
      <c r="O100" s="116"/>
      <c r="P100" s="116"/>
      <c r="Q100" s="116"/>
      <c r="R100" s="443"/>
      <c r="S100" s="443"/>
      <c r="T100" s="443"/>
      <c r="U100" s="443"/>
      <c r="V100" s="443"/>
      <c r="W100" s="443"/>
      <c r="X100" s="449"/>
      <c r="Y100" s="454"/>
      <c r="Z100" s="448"/>
      <c r="AA100" s="448"/>
      <c r="AB100" s="455"/>
      <c r="AC100" s="449"/>
      <c r="AD100" s="449"/>
      <c r="AE100" s="448"/>
      <c r="AF100" s="448"/>
      <c r="AG100" s="455"/>
      <c r="AH100" s="205"/>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1:118" s="329" customFormat="1" x14ac:dyDescent="0.25">
      <c r="B101" s="439">
        <v>16</v>
      </c>
      <c r="D101" s="490">
        <f>'ONS Post Acute'!S21</f>
        <v>0.11722725530502268</v>
      </c>
      <c r="E101" s="490" t="e">
        <f t="shared" ca="1" si="21"/>
        <v>#NAME?</v>
      </c>
      <c r="F101" s="165" t="e">
        <f t="shared" ca="1" si="22"/>
        <v>#NAME?</v>
      </c>
      <c r="G101" s="491" t="e">
        <f t="shared" ca="1" si="23"/>
        <v>#NAME?</v>
      </c>
      <c r="H101" s="492" t="e">
        <f t="shared" ca="1" si="24"/>
        <v>#NAME?</v>
      </c>
      <c r="I101" s="493">
        <f>'ONS Post Acute'!T21</f>
        <v>8.9782321140634447E-2</v>
      </c>
      <c r="J101" s="493">
        <f>'ONS Post Acute'!U21</f>
        <v>0.15331823746350909</v>
      </c>
      <c r="K101" s="498">
        <f t="shared" si="18"/>
        <v>1.6208141919100673E-2</v>
      </c>
      <c r="L101" s="498">
        <f t="shared" si="19"/>
        <v>46.061254275993775</v>
      </c>
      <c r="M101" s="498">
        <f t="shared" si="20"/>
        <v>346.86148503188673</v>
      </c>
      <c r="N101" s="498" t="e">
        <f ca="1">_xll.ErBeta(L101,M101)</f>
        <v>#NAME?</v>
      </c>
      <c r="O101" s="116"/>
      <c r="P101" s="116"/>
      <c r="Q101" s="116"/>
      <c r="R101" s="443"/>
      <c r="S101" s="443"/>
      <c r="T101" s="443"/>
      <c r="U101" s="443"/>
      <c r="V101" s="443"/>
      <c r="W101" s="443"/>
      <c r="X101" s="449"/>
      <c r="Y101" s="454"/>
      <c r="Z101" s="448"/>
      <c r="AA101" s="448"/>
      <c r="AB101" s="455"/>
      <c r="AC101" s="449"/>
      <c r="AD101" s="449"/>
      <c r="AE101" s="448"/>
      <c r="AF101" s="448"/>
      <c r="AG101" s="455"/>
      <c r="AH101" s="205"/>
      <c r="AI101" s="207"/>
      <c r="AJ101" s="206"/>
      <c r="AK101" s="206"/>
      <c r="AL101" s="208"/>
      <c r="AM101" s="449"/>
      <c r="AN101" s="454"/>
      <c r="AO101" s="448"/>
      <c r="AP101" s="448"/>
      <c r="AQ101" s="455"/>
      <c r="AR101" s="449"/>
      <c r="AS101" s="449"/>
      <c r="AT101" s="448"/>
      <c r="AU101" s="448"/>
      <c r="AV101" s="455"/>
      <c r="AW101" s="205"/>
      <c r="AX101" s="207"/>
      <c r="AY101" s="206"/>
      <c r="AZ101" s="206"/>
      <c r="BA101" s="208"/>
      <c r="BB101" s="449"/>
      <c r="BC101" s="454"/>
      <c r="BD101" s="448"/>
      <c r="BE101" s="448"/>
      <c r="BF101" s="455"/>
      <c r="BG101" s="449"/>
      <c r="BH101" s="449"/>
      <c r="BI101" s="448"/>
      <c r="BJ101" s="448"/>
      <c r="BK101" s="455"/>
      <c r="BL101" s="205"/>
      <c r="BM101" s="207"/>
      <c r="BN101" s="206"/>
      <c r="BO101" s="206"/>
      <c r="BP101" s="208"/>
      <c r="BQ101" s="449"/>
      <c r="BR101" s="454"/>
      <c r="BS101" s="448"/>
      <c r="BT101" s="448"/>
      <c r="BU101" s="455"/>
      <c r="BV101" s="449"/>
      <c r="BW101" s="449"/>
      <c r="BX101" s="448"/>
      <c r="BY101" s="448"/>
      <c r="BZ101" s="455"/>
      <c r="CA101" s="205"/>
      <c r="CB101" s="207"/>
      <c r="CC101" s="206"/>
      <c r="CD101" s="206"/>
      <c r="CE101" s="208"/>
      <c r="CF101" s="449"/>
      <c r="CG101" s="454"/>
      <c r="CH101" s="448"/>
      <c r="CI101" s="448"/>
      <c r="CJ101" s="455"/>
      <c r="CK101" s="449"/>
      <c r="CL101" s="449"/>
      <c r="CM101" s="448"/>
      <c r="CN101" s="448"/>
      <c r="CO101" s="455"/>
      <c r="CP101" s="205"/>
      <c r="CQ101" s="207"/>
      <c r="CR101" s="206"/>
      <c r="CS101" s="206"/>
      <c r="CT101" s="208"/>
      <c r="CU101" s="449"/>
      <c r="CV101" s="454"/>
      <c r="CW101" s="448"/>
      <c r="CX101" s="448"/>
      <c r="CY101" s="455"/>
      <c r="CZ101" s="449"/>
      <c r="DA101" s="449"/>
      <c r="DB101" s="448"/>
      <c r="DC101" s="448"/>
      <c r="DD101" s="455"/>
    </row>
    <row r="102" spans="1:118" s="329" customFormat="1" x14ac:dyDescent="0.25">
      <c r="B102" s="439">
        <v>17</v>
      </c>
      <c r="D102" s="490">
        <f>'ONS Post Acute'!S22</f>
        <v>0.11029012612612087</v>
      </c>
      <c r="E102" s="490" t="e">
        <f t="shared" ca="1" si="21"/>
        <v>#NAME?</v>
      </c>
      <c r="F102" s="165" t="e">
        <f t="shared" ca="1" si="22"/>
        <v>#NAME?</v>
      </c>
      <c r="G102" s="491" t="e">
        <f t="shared" ca="1" si="23"/>
        <v>#NAME?</v>
      </c>
      <c r="H102" s="492" t="e">
        <f t="shared" ca="1" si="24"/>
        <v>#NAME?</v>
      </c>
      <c r="I102" s="493">
        <f>'ONS Post Acute'!T22</f>
        <v>8.3461720253976052E-2</v>
      </c>
      <c r="J102" s="493">
        <f>'ONS Post Acute'!U22</f>
        <v>0.14598673255138769</v>
      </c>
      <c r="K102" s="498">
        <f t="shared" si="18"/>
        <v>1.5950258239135623E-2</v>
      </c>
      <c r="L102" s="498">
        <f t="shared" si="19"/>
        <v>42.428608312321785</v>
      </c>
      <c r="M102" s="498">
        <f t="shared" si="20"/>
        <v>342.27136259716008</v>
      </c>
      <c r="N102" s="498" t="e">
        <f ca="1">_xll.ErBeta(L102,M102)</f>
        <v>#NAME?</v>
      </c>
      <c r="O102" s="116"/>
      <c r="P102" s="116"/>
      <c r="Q102" s="116"/>
      <c r="R102" s="443"/>
      <c r="S102" s="443"/>
      <c r="T102" s="443"/>
      <c r="U102" s="443"/>
      <c r="V102" s="443"/>
      <c r="W102" s="443"/>
      <c r="X102" s="449"/>
      <c r="Y102" s="454"/>
      <c r="Z102" s="448"/>
      <c r="AA102" s="448"/>
      <c r="AB102" s="455"/>
      <c r="AC102" s="449"/>
      <c r="AD102" s="449"/>
      <c r="AE102" s="448"/>
      <c r="AF102" s="448"/>
      <c r="AG102" s="455"/>
      <c r="AH102" s="205"/>
      <c r="AI102" s="207"/>
      <c r="AJ102" s="206"/>
      <c r="AK102" s="206"/>
      <c r="AL102" s="208"/>
      <c r="AM102" s="449"/>
      <c r="AN102" s="454"/>
      <c r="AO102" s="448"/>
      <c r="AP102" s="448"/>
      <c r="AQ102" s="455"/>
      <c r="AR102" s="449"/>
      <c r="AS102" s="449"/>
      <c r="AT102" s="448"/>
      <c r="AU102" s="448"/>
      <c r="AV102" s="455"/>
      <c r="AW102" s="205"/>
      <c r="AX102" s="207"/>
      <c r="AY102" s="206"/>
      <c r="AZ102" s="206"/>
      <c r="BA102" s="208"/>
      <c r="BB102" s="449"/>
      <c r="BC102" s="454"/>
      <c r="BD102" s="448"/>
      <c r="BE102" s="448"/>
      <c r="BF102" s="455"/>
      <c r="BG102" s="449"/>
      <c r="BH102" s="449"/>
      <c r="BI102" s="448"/>
      <c r="BJ102" s="448"/>
      <c r="BK102" s="455"/>
      <c r="BL102" s="205"/>
      <c r="BM102" s="207"/>
      <c r="BN102" s="206"/>
      <c r="BO102" s="206"/>
      <c r="BP102" s="208"/>
      <c r="BQ102" s="449"/>
      <c r="BR102" s="454"/>
      <c r="BS102" s="448"/>
      <c r="BT102" s="448"/>
      <c r="BU102" s="455"/>
      <c r="BV102" s="449"/>
      <c r="BW102" s="449"/>
      <c r="BX102" s="448"/>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1:118" s="329" customFormat="1" x14ac:dyDescent="0.25">
      <c r="B103" s="439">
        <v>18</v>
      </c>
      <c r="D103" s="490">
        <f>'ONS Post Acute'!S23</f>
        <v>0.10376351377728177</v>
      </c>
      <c r="E103" s="490" t="e">
        <f t="shared" ca="1" si="21"/>
        <v>#NAME?</v>
      </c>
      <c r="F103" s="165" t="e">
        <f t="shared" ca="1" si="22"/>
        <v>#NAME?</v>
      </c>
      <c r="G103" s="491" t="e">
        <f t="shared" ca="1" si="23"/>
        <v>#NAME?</v>
      </c>
      <c r="H103" s="492" t="e">
        <f t="shared" ca="1" si="24"/>
        <v>#NAME?</v>
      </c>
      <c r="I103" s="493">
        <f>'ONS Post Acute'!T23</f>
        <v>7.758608442347667E-2</v>
      </c>
      <c r="J103" s="493">
        <f>'ONS Post Acute'!U23</f>
        <v>0.13900581192177383</v>
      </c>
      <c r="K103" s="498">
        <f t="shared" si="18"/>
        <v>1.5668297831198257E-2</v>
      </c>
      <c r="L103" s="498">
        <f t="shared" si="19"/>
        <v>39.203093936290209</v>
      </c>
      <c r="M103" s="498">
        <f t="shared" si="20"/>
        <v>338.60884119570443</v>
      </c>
      <c r="N103" s="498" t="e">
        <f ca="1">_xll.ErBeta(L103,M103)</f>
        <v>#NAME?</v>
      </c>
      <c r="O103" s="116"/>
      <c r="P103" s="116"/>
      <c r="Q103" s="116"/>
      <c r="R103" s="443"/>
      <c r="S103" s="443"/>
      <c r="T103" s="443"/>
      <c r="U103" s="443"/>
      <c r="V103" s="443"/>
      <c r="W103" s="443"/>
      <c r="X103" s="449"/>
      <c r="Y103" s="454"/>
      <c r="Z103" s="448"/>
      <c r="AA103" s="448"/>
      <c r="AB103" s="455"/>
      <c r="AC103" s="449"/>
      <c r="AD103" s="449"/>
      <c r="AE103" s="448"/>
      <c r="AF103" s="448"/>
      <c r="AG103" s="455"/>
      <c r="AH103" s="205"/>
      <c r="AI103" s="207"/>
      <c r="AJ103" s="206"/>
      <c r="AK103" s="206"/>
      <c r="AL103" s="208"/>
      <c r="AM103" s="449"/>
      <c r="AN103" s="454"/>
      <c r="AO103" s="448"/>
      <c r="AP103" s="448"/>
      <c r="AQ103" s="455"/>
      <c r="AR103" s="449"/>
      <c r="AS103" s="449"/>
      <c r="AT103" s="448"/>
      <c r="AU103" s="448"/>
      <c r="AV103" s="455"/>
      <c r="AW103" s="205"/>
      <c r="AX103" s="207"/>
      <c r="AY103" s="206"/>
      <c r="AZ103" s="206"/>
      <c r="BA103" s="208"/>
      <c r="BB103" s="449"/>
      <c r="BC103" s="454"/>
      <c r="BD103" s="448"/>
      <c r="BE103" s="448"/>
      <c r="BF103" s="455"/>
      <c r="BG103" s="449"/>
      <c r="BH103" s="449"/>
      <c r="BI103" s="448"/>
      <c r="BJ103" s="448"/>
      <c r="BK103" s="455"/>
      <c r="BL103" s="205"/>
      <c r="BM103" s="207"/>
      <c r="BN103" s="206"/>
      <c r="BO103" s="206"/>
      <c r="BP103" s="208"/>
      <c r="BQ103" s="449"/>
      <c r="BR103" s="454"/>
      <c r="BS103" s="448"/>
      <c r="BT103" s="448"/>
      <c r="BU103" s="455"/>
      <c r="BV103" s="449"/>
      <c r="BW103" s="449"/>
      <c r="BX103" s="448"/>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1:118" s="329" customFormat="1" x14ac:dyDescent="0.25">
      <c r="B104" s="439">
        <v>19</v>
      </c>
      <c r="D104" s="490">
        <f>'ONS Post Acute'!S24</f>
        <v>9.7623125202484839E-2</v>
      </c>
      <c r="E104" s="490" t="e">
        <f t="shared" ca="1" si="21"/>
        <v>#NAME?</v>
      </c>
      <c r="F104" s="165" t="e">
        <f t="shared" ca="1" si="22"/>
        <v>#NAME?</v>
      </c>
      <c r="G104" s="491" t="e">
        <f t="shared" ca="1" si="23"/>
        <v>#NAME?</v>
      </c>
      <c r="H104" s="492" t="e">
        <f t="shared" ca="1" si="24"/>
        <v>#NAME?</v>
      </c>
      <c r="I104" s="493">
        <f>'ONS Post Acute'!T24</f>
        <v>7.2124088478515133E-2</v>
      </c>
      <c r="J104" s="493">
        <f>'ONS Post Acute'!U24</f>
        <v>0.1323587110303325</v>
      </c>
      <c r="K104" s="498">
        <f t="shared" si="18"/>
        <v>1.5365975140769738E-2</v>
      </c>
      <c r="L104" s="498">
        <f t="shared" si="19"/>
        <v>36.325159153496458</v>
      </c>
      <c r="M104" s="498">
        <f t="shared" si="20"/>
        <v>335.77068471702796</v>
      </c>
      <c r="N104" s="498" t="e">
        <f ca="1">_xll.ErBeta(L104,M104)</f>
        <v>#NAME?</v>
      </c>
      <c r="O104" s="116"/>
      <c r="P104" s="116"/>
      <c r="Q104" s="116"/>
      <c r="R104" s="443"/>
      <c r="S104" s="443"/>
      <c r="T104" s="443"/>
      <c r="U104" s="443"/>
      <c r="V104" s="443"/>
      <c r="W104" s="443"/>
      <c r="X104" s="449"/>
      <c r="Y104" s="454"/>
      <c r="Z104" s="448"/>
      <c r="AA104" s="448"/>
      <c r="AB104" s="455"/>
      <c r="AC104" s="449"/>
      <c r="AD104" s="449"/>
      <c r="AE104" s="448"/>
      <c r="AF104" s="448"/>
      <c r="AG104" s="455"/>
      <c r="AH104" s="205"/>
      <c r="AI104" s="207"/>
      <c r="AJ104" s="206"/>
      <c r="AK104" s="206"/>
      <c r="AL104" s="208"/>
      <c r="AM104" s="449"/>
      <c r="AN104" s="454"/>
      <c r="AO104" s="448"/>
      <c r="AP104" s="448"/>
      <c r="AQ104" s="455"/>
      <c r="AR104" s="449"/>
      <c r="AS104" s="449"/>
      <c r="AT104" s="448"/>
      <c r="AU104" s="448"/>
      <c r="AV104" s="455"/>
      <c r="AW104" s="205"/>
      <c r="AX104" s="207"/>
      <c r="AY104" s="206"/>
      <c r="AZ104" s="206"/>
      <c r="BA104" s="208"/>
      <c r="BB104" s="449"/>
      <c r="BC104" s="454"/>
      <c r="BD104" s="448"/>
      <c r="BE104" s="448"/>
      <c r="BF104" s="455"/>
      <c r="BG104" s="449"/>
      <c r="BH104" s="449"/>
      <c r="BI104" s="448"/>
      <c r="BJ104" s="448"/>
      <c r="BK104" s="455"/>
      <c r="BL104" s="205"/>
      <c r="BM104" s="207"/>
      <c r="BN104" s="206"/>
      <c r="BO104" s="206"/>
      <c r="BP104" s="208"/>
      <c r="BQ104" s="449"/>
      <c r="BR104" s="454"/>
      <c r="BS104" s="448"/>
      <c r="BT104" s="448"/>
      <c r="BU104" s="455"/>
      <c r="BV104" s="449"/>
      <c r="BW104" s="449"/>
      <c r="BX104" s="448"/>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1:118" s="212" customFormat="1" ht="18.75" x14ac:dyDescent="0.3">
      <c r="B105" s="213">
        <v>20</v>
      </c>
      <c r="D105" s="490">
        <f>'ONS Post Acute'!S25</f>
        <v>9.1846104930060818E-2</v>
      </c>
      <c r="E105" s="490" t="e">
        <f t="shared" ca="1" si="21"/>
        <v>#NAME?</v>
      </c>
      <c r="F105" s="215" t="e">
        <f t="shared" ref="F105:F110" ca="1" si="25">E105*($D$20-Diab_Inc-PICS)</f>
        <v>#NAME?</v>
      </c>
      <c r="G105" s="491" t="e">
        <f t="shared" ca="1" si="23"/>
        <v>#NAME?</v>
      </c>
      <c r="H105" s="492" t="e">
        <f t="shared" ca="1" si="24"/>
        <v>#NAME?</v>
      </c>
      <c r="I105" s="493">
        <f>'ONS Post Acute'!T25</f>
        <v>6.704661251448138E-2</v>
      </c>
      <c r="J105" s="493">
        <f>'ONS Post Acute'!U25</f>
        <v>0.12602946699429998</v>
      </c>
      <c r="K105" s="498">
        <f t="shared" si="18"/>
        <v>1.5046646550974133E-2</v>
      </c>
      <c r="L105" s="498">
        <f t="shared" si="19"/>
        <v>33.745905458195281</v>
      </c>
      <c r="M105" s="498">
        <f t="shared" si="20"/>
        <v>333.67202134329716</v>
      </c>
      <c r="N105" s="498" t="e">
        <f ca="1">_xll.ErBeta(L105,M105)</f>
        <v>#NAME?</v>
      </c>
      <c r="O105" s="116"/>
      <c r="P105" s="116"/>
      <c r="Q105" s="116"/>
      <c r="R105" s="443"/>
      <c r="S105" s="443"/>
      <c r="T105" s="443"/>
      <c r="U105" s="443"/>
      <c r="V105" s="443"/>
      <c r="W105" s="443"/>
      <c r="X105" s="222"/>
      <c r="Y105" s="223"/>
      <c r="Z105" s="224"/>
      <c r="AA105" s="224"/>
      <c r="AB105" s="225"/>
      <c r="AC105" s="222"/>
      <c r="AD105" s="222"/>
      <c r="AE105" s="224"/>
      <c r="AF105" s="224"/>
      <c r="AG105" s="225"/>
      <c r="AH105" s="218"/>
      <c r="AI105" s="219"/>
      <c r="AJ105" s="220"/>
      <c r="AK105" s="220"/>
      <c r="AL105" s="221"/>
      <c r="AM105" s="222"/>
      <c r="AN105" s="223"/>
      <c r="AO105" s="224"/>
      <c r="AP105" s="224"/>
      <c r="AQ105" s="225"/>
      <c r="AR105" s="222"/>
      <c r="AS105" s="222"/>
      <c r="AT105" s="224"/>
      <c r="AU105" s="224"/>
      <c r="AV105" s="225"/>
      <c r="AW105" s="218"/>
      <c r="AX105" s="219"/>
      <c r="AY105" s="220"/>
      <c r="AZ105" s="220"/>
      <c r="BA105" s="221"/>
      <c r="BB105" s="222"/>
      <c r="BC105" s="223"/>
      <c r="BD105" s="224"/>
      <c r="BE105" s="224"/>
      <c r="BF105" s="225"/>
      <c r="BG105" s="222"/>
      <c r="BH105" s="222"/>
      <c r="BI105" s="224"/>
      <c r="BJ105" s="224"/>
      <c r="BK105" s="225"/>
      <c r="BL105" s="218"/>
      <c r="BM105" s="219"/>
      <c r="BN105" s="220"/>
      <c r="BO105" s="220"/>
      <c r="BP105" s="221"/>
      <c r="BQ105" s="222"/>
      <c r="BR105" s="223"/>
      <c r="BS105" s="224"/>
      <c r="BT105" s="224"/>
      <c r="BU105" s="225"/>
      <c r="BV105" s="222"/>
      <c r="BW105" s="222"/>
      <c r="BX105" s="224"/>
      <c r="BY105" s="224"/>
      <c r="BZ105" s="225"/>
      <c r="CA105" s="218"/>
      <c r="CB105" s="219"/>
      <c r="CC105" s="220"/>
      <c r="CD105" s="220"/>
      <c r="CE105" s="221"/>
      <c r="CF105" s="222"/>
      <c r="CG105" s="223"/>
      <c r="CH105" s="224"/>
      <c r="CI105" s="224"/>
      <c r="CJ105" s="225"/>
      <c r="CK105" s="222"/>
      <c r="CL105" s="222"/>
      <c r="CM105" s="224"/>
      <c r="CN105" s="224"/>
      <c r="CO105" s="225"/>
      <c r="CP105" s="218"/>
      <c r="CQ105" s="219"/>
      <c r="CR105" s="220"/>
      <c r="CS105" s="220"/>
      <c r="CT105" s="221"/>
      <c r="CU105" s="222"/>
      <c r="CV105" s="223"/>
      <c r="CW105" s="224"/>
      <c r="CX105" s="224"/>
      <c r="CY105" s="225"/>
      <c r="CZ105" s="222"/>
      <c r="DA105" s="222"/>
      <c r="DB105" s="224"/>
      <c r="DC105" s="224"/>
      <c r="DD105" s="225"/>
    </row>
    <row r="106" spans="1:118" s="329" customFormat="1" ht="18.75" x14ac:dyDescent="0.3">
      <c r="B106" s="439">
        <v>21</v>
      </c>
      <c r="D106" s="490">
        <f>'ONS Post Acute'!S26</f>
        <v>8.641095000110717E-2</v>
      </c>
      <c r="E106" s="490" t="e">
        <f t="shared" ca="1" si="21"/>
        <v>#NAME?</v>
      </c>
      <c r="F106" s="458" t="e">
        <f t="shared" ca="1" si="25"/>
        <v>#NAME?</v>
      </c>
      <c r="G106" s="491" t="e">
        <f t="shared" ca="1" si="23"/>
        <v>#NAME?</v>
      </c>
      <c r="H106" s="492" t="e">
        <f t="shared" ca="1" si="24"/>
        <v>#NAME?</v>
      </c>
      <c r="I106" s="493">
        <f>'ONS Post Acute'!T26</f>
        <v>6.2326586643879592E-2</v>
      </c>
      <c r="J106" s="493">
        <f>'ONS Post Acute'!U26</f>
        <v>0.12000288025793295</v>
      </c>
      <c r="K106" s="498">
        <f t="shared" si="18"/>
        <v>1.4713340207666672E-2</v>
      </c>
      <c r="L106" s="498">
        <f t="shared" si="19"/>
        <v>31.424857906874067</v>
      </c>
      <c r="M106" s="498">
        <f t="shared" si="20"/>
        <v>332.24268545969494</v>
      </c>
      <c r="N106" s="498" t="e">
        <f ca="1">_xll.ErBeta(L106,M106)</f>
        <v>#NAME?</v>
      </c>
      <c r="O106" s="116"/>
      <c r="P106" s="116"/>
      <c r="Q106" s="116"/>
      <c r="R106" s="443"/>
      <c r="S106" s="443"/>
      <c r="T106" s="443"/>
      <c r="U106" s="443"/>
      <c r="V106" s="443"/>
      <c r="W106" s="443"/>
      <c r="X106" s="449"/>
      <c r="Y106" s="454"/>
      <c r="Z106" s="461"/>
      <c r="AA106" s="448"/>
      <c r="AB106" s="455"/>
      <c r="AC106" s="449"/>
      <c r="AD106" s="449"/>
      <c r="AE106" s="461"/>
      <c r="AF106" s="448"/>
      <c r="AG106" s="455"/>
      <c r="AH106" s="205"/>
      <c r="AI106" s="207"/>
      <c r="AJ106" s="206"/>
      <c r="AK106" s="206"/>
      <c r="AL106" s="208"/>
      <c r="AM106" s="449"/>
      <c r="AN106" s="454"/>
      <c r="AO106" s="448"/>
      <c r="AP106" s="448"/>
      <c r="AQ106" s="455"/>
      <c r="AR106" s="449"/>
      <c r="AS106" s="449"/>
      <c r="AT106" s="448"/>
      <c r="AU106" s="448"/>
      <c r="AV106" s="455"/>
      <c r="AW106" s="205"/>
      <c r="AX106" s="207"/>
      <c r="AY106" s="206"/>
      <c r="AZ106" s="206"/>
      <c r="BA106" s="208"/>
      <c r="BB106" s="449"/>
      <c r="BC106" s="454"/>
      <c r="BD106" s="448"/>
      <c r="BE106" s="448"/>
      <c r="BF106" s="455"/>
      <c r="BG106" s="449"/>
      <c r="BH106" s="449"/>
      <c r="BI106" s="448"/>
      <c r="BJ106" s="448"/>
      <c r="BK106" s="455"/>
      <c r="BL106" s="205"/>
      <c r="BM106" s="207"/>
      <c r="BN106" s="206"/>
      <c r="BO106" s="206"/>
      <c r="BP106" s="208"/>
      <c r="BQ106" s="449"/>
      <c r="BR106" s="454"/>
      <c r="BS106" s="448"/>
      <c r="BT106" s="448"/>
      <c r="BU106" s="455"/>
      <c r="BV106" s="449"/>
      <c r="BW106" s="449"/>
      <c r="BX106" s="448"/>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1:118" s="329" customFormat="1" ht="18.75" x14ac:dyDescent="0.3">
      <c r="B107" s="439">
        <v>22</v>
      </c>
      <c r="D107" s="490">
        <f>'ONS Post Acute'!S27</f>
        <v>8.1297429932164419E-2</v>
      </c>
      <c r="E107" s="490" t="e">
        <f t="shared" ca="1" si="21"/>
        <v>#NAME?</v>
      </c>
      <c r="F107" s="458" t="e">
        <f t="shared" ca="1" si="25"/>
        <v>#NAME?</v>
      </c>
      <c r="G107" s="491" t="e">
        <f t="shared" ca="1" si="23"/>
        <v>#NAME?</v>
      </c>
      <c r="H107" s="492" t="e">
        <f t="shared" ca="1" si="24"/>
        <v>#NAME?</v>
      </c>
      <c r="I107" s="493">
        <f>'ONS Post Acute'!T27</f>
        <v>5.7938846676824952E-2</v>
      </c>
      <c r="J107" s="493">
        <f>'ONS Post Acute'!U27</f>
        <v>0.114264478091073</v>
      </c>
      <c r="K107" s="498">
        <f t="shared" si="18"/>
        <v>1.4368783524042869E-2</v>
      </c>
      <c r="L107" s="498">
        <f t="shared" si="19"/>
        <v>29.328264827265844</v>
      </c>
      <c r="M107" s="498">
        <f t="shared" si="20"/>
        <v>331.42440412841592</v>
      </c>
      <c r="N107" s="498" t="e">
        <f ca="1">_xll.ErBeta(L107,M107)</f>
        <v>#NAME?</v>
      </c>
      <c r="R107" s="443"/>
      <c r="S107" s="443"/>
      <c r="T107" s="443"/>
      <c r="U107" s="443"/>
      <c r="V107" s="443"/>
      <c r="W107" s="443"/>
      <c r="X107" s="449"/>
      <c r="Y107" s="454"/>
      <c r="Z107" s="461"/>
      <c r="AA107" s="448"/>
      <c r="AB107" s="455"/>
      <c r="AC107" s="449"/>
      <c r="AD107" s="449"/>
      <c r="AE107" s="461"/>
      <c r="AF107" s="448"/>
      <c r="AG107" s="455"/>
      <c r="AH107" s="205"/>
      <c r="AI107" s="207"/>
      <c r="AJ107" s="206"/>
      <c r="AK107" s="206"/>
      <c r="AL107" s="208"/>
      <c r="AM107" s="449"/>
      <c r="AN107" s="454"/>
      <c r="AO107" s="448"/>
      <c r="AP107" s="448"/>
      <c r="AQ107" s="455"/>
      <c r="AR107" s="449"/>
      <c r="AS107" s="449"/>
      <c r="AT107" s="448"/>
      <c r="AU107" s="448"/>
      <c r="AV107" s="455"/>
      <c r="AW107" s="205"/>
      <c r="AX107" s="207"/>
      <c r="AY107" s="206"/>
      <c r="AZ107" s="206"/>
      <c r="BA107" s="208"/>
      <c r="BB107" s="449"/>
      <c r="BC107" s="454"/>
      <c r="BD107" s="448"/>
      <c r="BE107" s="448"/>
      <c r="BF107" s="455"/>
      <c r="BG107" s="449"/>
      <c r="BH107" s="449"/>
      <c r="BI107" s="448"/>
      <c r="BJ107" s="448"/>
      <c r="BK107" s="455"/>
      <c r="BL107" s="205"/>
      <c r="BM107" s="207"/>
      <c r="BN107" s="206"/>
      <c r="BO107" s="206"/>
      <c r="BP107" s="208"/>
      <c r="BQ107" s="449"/>
      <c r="BR107" s="454"/>
      <c r="BS107" s="448"/>
      <c r="BT107" s="448"/>
      <c r="BU107" s="455"/>
      <c r="BV107" s="449"/>
      <c r="BW107" s="449"/>
      <c r="BX107" s="448"/>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1:118" s="329" customFormat="1" ht="18.75" x14ac:dyDescent="0.3">
      <c r="B108" s="439">
        <v>23</v>
      </c>
      <c r="D108" s="490">
        <f>'ONS Post Acute'!S28</f>
        <v>7.6486511414242078E-2</v>
      </c>
      <c r="E108" s="490" t="e">
        <f t="shared" ca="1" si="21"/>
        <v>#NAME?</v>
      </c>
      <c r="F108" s="458" t="e">
        <f t="shared" ca="1" si="25"/>
        <v>#NAME?</v>
      </c>
      <c r="G108" s="491" t="e">
        <f t="shared" ca="1" si="23"/>
        <v>#NAME?</v>
      </c>
      <c r="H108" s="492" t="e">
        <f t="shared" ca="1" si="24"/>
        <v>#NAME?</v>
      </c>
      <c r="I108" s="493">
        <f>'ONS Post Acute'!T28</f>
        <v>5.3859999961513617E-2</v>
      </c>
      <c r="J108" s="493">
        <f>'ONS Post Acute'!U28</f>
        <v>0.10880047983316797</v>
      </c>
      <c r="K108" s="498">
        <f t="shared" si="18"/>
        <v>1.4015428538687336E-2</v>
      </c>
      <c r="L108" s="498">
        <f t="shared" si="19"/>
        <v>27.427787514194531</v>
      </c>
      <c r="M108" s="498">
        <f t="shared" si="20"/>
        <v>331.16861081869337</v>
      </c>
      <c r="N108" s="498" t="e">
        <f ca="1">_xll.ErBeta(L108,M108)</f>
        <v>#NAME?</v>
      </c>
      <c r="R108" s="443"/>
      <c r="S108" s="443"/>
      <c r="T108" s="443"/>
      <c r="U108" s="443"/>
      <c r="V108" s="443"/>
      <c r="W108" s="443"/>
      <c r="X108" s="449"/>
      <c r="Y108" s="454"/>
      <c r="Z108" s="461"/>
      <c r="AA108" s="448"/>
      <c r="AB108" s="455"/>
      <c r="AC108" s="449"/>
      <c r="AD108" s="449"/>
      <c r="AE108" s="461"/>
      <c r="AF108" s="448"/>
      <c r="AG108" s="455"/>
      <c r="AH108" s="205"/>
      <c r="AI108" s="207"/>
      <c r="AJ108" s="206"/>
      <c r="AK108" s="206"/>
      <c r="AL108" s="208"/>
      <c r="AM108" s="449"/>
      <c r="AN108" s="454"/>
      <c r="AO108" s="448"/>
      <c r="AP108" s="448"/>
      <c r="AQ108" s="455"/>
      <c r="AR108" s="449"/>
      <c r="AS108" s="449"/>
      <c r="AT108" s="448"/>
      <c r="AU108" s="448"/>
      <c r="AV108" s="455"/>
      <c r="AW108" s="205"/>
      <c r="AX108" s="207"/>
      <c r="AY108" s="206"/>
      <c r="AZ108" s="206"/>
      <c r="BA108" s="208"/>
      <c r="BB108" s="449"/>
      <c r="BC108" s="454"/>
      <c r="BD108" s="448"/>
      <c r="BE108" s="448"/>
      <c r="BF108" s="455"/>
      <c r="BG108" s="449"/>
      <c r="BH108" s="449"/>
      <c r="BI108" s="448"/>
      <c r="BJ108" s="448"/>
      <c r="BK108" s="455"/>
      <c r="BL108" s="205"/>
      <c r="BM108" s="207"/>
      <c r="BN108" s="206"/>
      <c r="BO108" s="206"/>
      <c r="BP108" s="208"/>
      <c r="BQ108" s="449"/>
      <c r="BR108" s="454"/>
      <c r="BS108" s="448"/>
      <c r="BT108" s="448"/>
      <c r="BU108" s="455"/>
      <c r="BV108" s="449"/>
      <c r="BW108" s="449"/>
      <c r="BX108" s="448"/>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1:118" s="456" customFormat="1" ht="18.75" x14ac:dyDescent="0.3">
      <c r="B109" s="163">
        <v>24</v>
      </c>
      <c r="D109" s="490">
        <f>'ONS Post Acute'!S29</f>
        <v>7.1960287467911985E-2</v>
      </c>
      <c r="E109" s="490" t="e">
        <f t="shared" ca="1" si="21"/>
        <v>#NAME?</v>
      </c>
      <c r="F109" s="458" t="e">
        <f t="shared" ca="1" si="25"/>
        <v>#NAME?</v>
      </c>
      <c r="G109" s="491" t="e">
        <f t="shared" ca="1" si="23"/>
        <v>#NAME?</v>
      </c>
      <c r="H109" s="492" t="e">
        <f t="shared" ca="1" si="24"/>
        <v>#NAME?</v>
      </c>
      <c r="I109" s="493">
        <f>'ONS Post Acute'!T29</f>
        <v>5.006830066941223E-2</v>
      </c>
      <c r="J109" s="493">
        <f>'ONS Post Acute'!U29</f>
        <v>0.10359776379928526</v>
      </c>
      <c r="K109" s="498">
        <f t="shared" si="18"/>
        <v>1.3655475288232915E-2</v>
      </c>
      <c r="L109" s="498">
        <f t="shared" si="19"/>
        <v>25.699480483060555</v>
      </c>
      <c r="M109" s="498">
        <f t="shared" si="20"/>
        <v>331.43473044571437</v>
      </c>
      <c r="N109" s="498" t="e">
        <f ca="1">_xll.ErBeta(L109,M109)</f>
        <v>#NAME?</v>
      </c>
      <c r="R109" s="443"/>
      <c r="S109" s="443"/>
      <c r="T109" s="443"/>
      <c r="U109" s="443"/>
      <c r="V109" s="443"/>
      <c r="W109" s="443"/>
      <c r="X109" s="449"/>
      <c r="Y109" s="454"/>
      <c r="Z109" s="461"/>
      <c r="AA109" s="448"/>
      <c r="AB109" s="455"/>
      <c r="AC109" s="449"/>
      <c r="AD109" s="449"/>
      <c r="AE109" s="461"/>
      <c r="AF109" s="448"/>
      <c r="AG109" s="455"/>
      <c r="AH109" s="205"/>
      <c r="AI109" s="207"/>
      <c r="AJ109" s="206"/>
      <c r="AK109" s="206"/>
      <c r="AL109" s="208"/>
      <c r="AM109" s="449"/>
      <c r="AN109" s="454"/>
      <c r="AO109" s="448"/>
      <c r="AP109" s="448"/>
      <c r="AQ109" s="455"/>
      <c r="AR109" s="449"/>
      <c r="AS109" s="449"/>
      <c r="AT109" s="448"/>
      <c r="AU109" s="448"/>
      <c r="AV109" s="455"/>
      <c r="AW109" s="205"/>
      <c r="AX109" s="207"/>
      <c r="AY109" s="206"/>
      <c r="AZ109" s="206"/>
      <c r="BA109" s="208"/>
      <c r="BB109" s="449"/>
      <c r="BC109" s="454"/>
      <c r="BD109" s="448"/>
      <c r="BE109" s="448"/>
      <c r="BF109" s="455"/>
      <c r="BG109" s="449"/>
      <c r="BH109" s="449"/>
      <c r="BI109" s="448"/>
      <c r="BJ109" s="448"/>
      <c r="BK109" s="455"/>
      <c r="BL109" s="205"/>
      <c r="BM109" s="207"/>
      <c r="BN109" s="206"/>
      <c r="BO109" s="206"/>
      <c r="BP109" s="208"/>
      <c r="BQ109" s="449"/>
      <c r="BR109" s="454"/>
      <c r="BS109" s="448"/>
      <c r="BT109" s="448"/>
      <c r="BU109" s="455"/>
      <c r="BV109" s="449"/>
      <c r="BW109" s="449"/>
      <c r="BX109" s="448"/>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1:118" s="329" customFormat="1" ht="18.75" x14ac:dyDescent="0.3">
      <c r="B110" s="439">
        <v>25</v>
      </c>
      <c r="D110" s="490">
        <f>'ONS Post Acute'!S30</f>
        <v>6.770191079077395E-2</v>
      </c>
      <c r="E110" s="490" t="e">
        <f t="shared" ca="1" si="21"/>
        <v>#NAME?</v>
      </c>
      <c r="F110" s="458" t="e">
        <f t="shared" ca="1" si="25"/>
        <v>#NAME?</v>
      </c>
      <c r="G110" s="491" t="e">
        <f t="shared" ca="1" si="23"/>
        <v>#NAME?</v>
      </c>
      <c r="H110" s="492" t="e">
        <f t="shared" ca="1" si="24"/>
        <v>#NAME?</v>
      </c>
      <c r="I110" s="493">
        <f>'ONS Post Acute'!T30</f>
        <v>4.6543533860266557E-2</v>
      </c>
      <c r="J110" s="493">
        <f>'ONS Post Acute'!U30</f>
        <v>9.8643835768642302E-2</v>
      </c>
      <c r="K110" s="498">
        <f t="shared" si="18"/>
        <v>1.3290893343973405E-2</v>
      </c>
      <c r="L110" s="498">
        <f t="shared" si="19"/>
        <v>24.122990574286593</v>
      </c>
      <c r="M110" s="498">
        <f t="shared" si="20"/>
        <v>332.18882237935821</v>
      </c>
      <c r="N110" s="498" t="e">
        <f ca="1">_xll.ErBeta(L110,M110)</f>
        <v>#NAME?</v>
      </c>
      <c r="R110" s="443"/>
      <c r="S110" s="443"/>
      <c r="T110" s="443"/>
      <c r="U110" s="443"/>
      <c r="V110" s="443"/>
      <c r="W110" s="443"/>
      <c r="X110" s="449"/>
      <c r="Y110" s="454"/>
      <c r="Z110" s="461"/>
      <c r="AA110" s="448"/>
      <c r="AB110" s="455"/>
      <c r="AC110" s="449"/>
      <c r="AD110" s="449"/>
      <c r="AE110" s="461"/>
      <c r="AF110" s="448"/>
      <c r="AG110" s="455"/>
      <c r="AH110" s="205"/>
      <c r="AI110" s="207"/>
      <c r="AJ110" s="206"/>
      <c r="AK110" s="206"/>
      <c r="AL110" s="208"/>
      <c r="AM110" s="449"/>
      <c r="AN110" s="454"/>
      <c r="AO110" s="448"/>
      <c r="AP110" s="448"/>
      <c r="AQ110" s="455"/>
      <c r="AR110" s="449"/>
      <c r="AS110" s="449"/>
      <c r="AT110" s="448"/>
      <c r="AU110" s="448"/>
      <c r="AV110" s="455"/>
      <c r="AW110" s="205"/>
      <c r="AX110" s="207"/>
      <c r="AY110" s="206"/>
      <c r="AZ110" s="206"/>
      <c r="BA110" s="208"/>
      <c r="BB110" s="449"/>
      <c r="BC110" s="454"/>
      <c r="BD110" s="448"/>
      <c r="BE110" s="448"/>
      <c r="BF110" s="455"/>
      <c r="BG110" s="449"/>
      <c r="BH110" s="449"/>
      <c r="BI110" s="448"/>
      <c r="BJ110" s="448"/>
      <c r="BK110" s="455"/>
      <c r="BL110" s="205"/>
      <c r="BM110" s="207"/>
      <c r="BN110" s="206"/>
      <c r="BO110" s="206"/>
      <c r="BP110" s="208"/>
      <c r="BQ110" s="449"/>
      <c r="BR110" s="454"/>
      <c r="BS110" s="448"/>
      <c r="BT110" s="448"/>
      <c r="BU110" s="455"/>
      <c r="BV110" s="449"/>
      <c r="BW110" s="449"/>
      <c r="BX110" s="448"/>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1:118" s="235" customFormat="1" ht="18.75" x14ac:dyDescent="0.3">
      <c r="B111" s="228">
        <v>26</v>
      </c>
      <c r="C111" s="229"/>
      <c r="D111" s="490">
        <f>'ONS Post Acute'!S31</f>
        <v>6.369553104920235E-2</v>
      </c>
      <c r="E111" s="490" t="e">
        <f t="shared" ca="1" si="21"/>
        <v>#NAME?</v>
      </c>
      <c r="F111" s="231" t="e">
        <f t="shared" ref="F111:F142" ca="1" si="26">E111*($D$20-Diab_Inc-Park_Inc-Dem_Inc-Anx_Inc-Isc_Inc-PICS)</f>
        <v>#NAME?</v>
      </c>
      <c r="G111" s="491" t="e">
        <f t="shared" ca="1" si="23"/>
        <v>#NAME?</v>
      </c>
      <c r="H111" s="492" t="e">
        <f t="shared" ca="1" si="24"/>
        <v>#NAME?</v>
      </c>
      <c r="I111" s="499">
        <f>'ONS Post Acute'!T31</f>
        <v>4.3266907708837378E-2</v>
      </c>
      <c r="J111" s="499">
        <f>'ONS Post Acute'!U31</f>
        <v>9.3926798979979631E-2</v>
      </c>
      <c r="K111" s="498">
        <f t="shared" si="18"/>
        <v>1.2923441650801596E-2</v>
      </c>
      <c r="L111" s="498">
        <f t="shared" si="19"/>
        <v>22.680922576385253</v>
      </c>
      <c r="M111" s="498">
        <f t="shared" si="20"/>
        <v>333.40249807780651</v>
      </c>
      <c r="N111" s="498" t="e">
        <f ca="1">_xll.ErBeta(L111,M111)</f>
        <v>#NAME?</v>
      </c>
      <c r="R111" s="500"/>
      <c r="S111" s="500"/>
      <c r="T111" s="500"/>
      <c r="U111" s="500"/>
      <c r="V111" s="500"/>
      <c r="W111" s="500"/>
      <c r="X111" s="234"/>
      <c r="Y111" s="226"/>
      <c r="Z111" s="224"/>
      <c r="AA111" s="224"/>
      <c r="AB111" s="227"/>
      <c r="AC111" s="234"/>
      <c r="AD111" s="234"/>
      <c r="AE111" s="224"/>
      <c r="AF111" s="224"/>
      <c r="AG111" s="227"/>
      <c r="AH111" s="218"/>
      <c r="AI111" s="219"/>
      <c r="AJ111" s="220"/>
      <c r="AK111" s="220"/>
      <c r="AL111" s="221"/>
      <c r="AM111" s="222"/>
      <c r="AN111" s="226"/>
      <c r="AO111" s="224"/>
      <c r="AP111" s="224"/>
      <c r="AQ111" s="227"/>
      <c r="AR111" s="222"/>
      <c r="AS111" s="222"/>
      <c r="AT111" s="224"/>
      <c r="AU111" s="224"/>
      <c r="AV111" s="227"/>
      <c r="AW111" s="218"/>
      <c r="AX111" s="219"/>
      <c r="AY111" s="220"/>
      <c r="AZ111" s="220"/>
      <c r="BA111" s="221"/>
      <c r="BB111" s="222"/>
      <c r="BC111" s="226"/>
      <c r="BD111" s="224"/>
      <c r="BE111" s="224"/>
      <c r="BF111" s="227"/>
      <c r="BG111" s="222"/>
      <c r="BH111" s="222"/>
      <c r="BI111" s="224"/>
      <c r="BJ111" s="224"/>
      <c r="BK111" s="227"/>
      <c r="BL111" s="218"/>
      <c r="BM111" s="219"/>
      <c r="BN111" s="220"/>
      <c r="BO111" s="220"/>
      <c r="BP111" s="221"/>
      <c r="BQ111" s="222"/>
      <c r="BR111" s="226"/>
      <c r="BS111" s="224"/>
      <c r="BT111" s="224"/>
      <c r="BU111" s="227"/>
      <c r="BV111" s="222"/>
      <c r="BW111" s="222"/>
      <c r="BX111" s="224"/>
      <c r="BY111" s="224"/>
      <c r="BZ111" s="227"/>
      <c r="CA111" s="218"/>
      <c r="CB111" s="219"/>
      <c r="CC111" s="220"/>
      <c r="CD111" s="220"/>
      <c r="CE111" s="221"/>
      <c r="CF111" s="222"/>
      <c r="CG111" s="226"/>
      <c r="CH111" s="224"/>
      <c r="CI111" s="224"/>
      <c r="CJ111" s="227"/>
      <c r="CK111" s="222"/>
      <c r="CL111" s="222"/>
      <c r="CM111" s="224"/>
      <c r="CN111" s="224"/>
      <c r="CO111" s="227"/>
      <c r="CP111" s="218"/>
      <c r="CQ111" s="219"/>
      <c r="CR111" s="220"/>
      <c r="CS111" s="220"/>
      <c r="CT111" s="221"/>
      <c r="CU111" s="222"/>
      <c r="CV111" s="226"/>
      <c r="CW111" s="224"/>
      <c r="CX111" s="224"/>
      <c r="CY111" s="227"/>
      <c r="CZ111" s="222"/>
      <c r="DA111" s="222"/>
      <c r="DB111" s="224"/>
      <c r="DC111" s="224"/>
      <c r="DD111" s="227"/>
    </row>
    <row r="112" spans="1:118" s="329" customFormat="1" ht="18.75" x14ac:dyDescent="0.3">
      <c r="B112" s="439">
        <v>27</v>
      </c>
      <c r="D112" s="490">
        <f>'ONS Post Acute'!S32</f>
        <v>5.9926235880963963E-2</v>
      </c>
      <c r="E112" s="490" t="e">
        <f t="shared" ca="1" si="21"/>
        <v>#NAME?</v>
      </c>
      <c r="F112" s="462" t="e">
        <f t="shared" ca="1" si="26"/>
        <v>#NAME?</v>
      </c>
      <c r="G112" s="491" t="e">
        <f t="shared" ca="1" si="23"/>
        <v>#NAME?</v>
      </c>
      <c r="H112" s="492" t="e">
        <f t="shared" ca="1" si="24"/>
        <v>#NAME?</v>
      </c>
      <c r="I112" s="493">
        <f>'ONS Post Acute'!T32</f>
        <v>4.02209533187846E-2</v>
      </c>
      <c r="J112" s="493">
        <f>'ONS Post Acute'!U32</f>
        <v>8.9435325561721374E-2</v>
      </c>
      <c r="K112" s="498">
        <f t="shared" si="18"/>
        <v>1.2554686796667545E-2</v>
      </c>
      <c r="L112" s="498">
        <f t="shared" si="19"/>
        <v>21.358332750125104</v>
      </c>
      <c r="M112" s="498">
        <f t="shared" si="20"/>
        <v>335.05205138531068</v>
      </c>
      <c r="N112" s="498" t="e">
        <f ca="1">_xll.ErBeta(L112,M112)</f>
        <v>#NAME?</v>
      </c>
      <c r="R112" s="443"/>
      <c r="S112" s="443"/>
      <c r="T112" s="443"/>
      <c r="U112" s="443"/>
      <c r="V112" s="443"/>
      <c r="W112" s="443"/>
      <c r="X112" s="449"/>
      <c r="Y112" s="454"/>
      <c r="Z112" s="461"/>
      <c r="AA112" s="448"/>
      <c r="AB112" s="455"/>
      <c r="AC112" s="449"/>
      <c r="AD112" s="449"/>
      <c r="AE112" s="461"/>
      <c r="AF112" s="448"/>
      <c r="AG112" s="455"/>
      <c r="AH112" s="205"/>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8.75" x14ac:dyDescent="0.3">
      <c r="B113" s="439">
        <v>28</v>
      </c>
      <c r="D113" s="490">
        <f>'ONS Post Acute'!S33</f>
        <v>5.6379995389109878E-2</v>
      </c>
      <c r="E113" s="490" t="e">
        <f t="shared" ca="1" si="21"/>
        <v>#NAME?</v>
      </c>
      <c r="F113" s="462" t="e">
        <f t="shared" ca="1" si="26"/>
        <v>#NAME?</v>
      </c>
      <c r="G113" s="491" t="e">
        <f t="shared" ca="1" si="23"/>
        <v>#NAME?</v>
      </c>
      <c r="H113" s="492" t="e">
        <f t="shared" ca="1" si="24"/>
        <v>#NAME?</v>
      </c>
      <c r="I113" s="493">
        <f>'ONS Post Acute'!T33</f>
        <v>3.7389431589570817E-2</v>
      </c>
      <c r="J113" s="493">
        <f>'ONS Post Acute'!U33</f>
        <v>8.5158629328313404E-2</v>
      </c>
      <c r="K113" s="498">
        <f t="shared" si="18"/>
        <v>1.2186019831311885E-2</v>
      </c>
      <c r="L113" s="498">
        <f t="shared" si="19"/>
        <v>20.142321461379446</v>
      </c>
      <c r="M113" s="498">
        <f t="shared" si="20"/>
        <v>337.1177549605149</v>
      </c>
      <c r="N113" s="498" t="e">
        <f ca="1">_xll.ErBeta(L113,M113)</f>
        <v>#NAME?</v>
      </c>
      <c r="R113" s="443"/>
      <c r="S113" s="443"/>
      <c r="T113" s="443"/>
      <c r="U113" s="443"/>
      <c r="V113" s="443"/>
      <c r="W113" s="443"/>
      <c r="X113" s="449"/>
      <c r="Y113" s="454"/>
      <c r="Z113" s="461"/>
      <c r="AA113" s="448"/>
      <c r="AB113" s="455"/>
      <c r="AC113" s="449"/>
      <c r="AD113" s="449"/>
      <c r="AE113" s="461"/>
      <c r="AF113" s="448"/>
      <c r="AG113" s="455"/>
      <c r="AH113" s="205"/>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8.75" x14ac:dyDescent="0.3">
      <c r="B114" s="439">
        <v>29</v>
      </c>
      <c r="D114" s="490">
        <f>'ONS Post Acute'!S34</f>
        <v>5.3043609920538845E-2</v>
      </c>
      <c r="E114" s="490" t="e">
        <f t="shared" ca="1" si="21"/>
        <v>#NAME?</v>
      </c>
      <c r="F114" s="462" t="e">
        <f t="shared" ca="1" si="26"/>
        <v>#NAME?</v>
      </c>
      <c r="G114" s="491" t="e">
        <f t="shared" ca="1" si="23"/>
        <v>#NAME?</v>
      </c>
      <c r="H114" s="492" t="e">
        <f t="shared" ca="1" si="24"/>
        <v>#NAME?</v>
      </c>
      <c r="I114" s="493">
        <f>'ONS Post Acute'!T34</f>
        <v>3.4757246639857631E-2</v>
      </c>
      <c r="J114" s="493">
        <f>'ONS Post Acute'!U34</f>
        <v>8.1086439877409697E-2</v>
      </c>
      <c r="K114" s="498">
        <f t="shared" si="18"/>
        <v>1.1818671744273486E-2</v>
      </c>
      <c r="L114" s="498">
        <f t="shared" si="19"/>
        <v>19.021703247672281</v>
      </c>
      <c r="M114" s="498">
        <f t="shared" si="20"/>
        <v>339.58328755456478</v>
      </c>
      <c r="N114" s="498" t="e">
        <f ca="1">_xll.ErBeta(L114,M114)</f>
        <v>#NAME?</v>
      </c>
      <c r="R114" s="443"/>
      <c r="S114" s="443"/>
      <c r="T114" s="443"/>
      <c r="U114" s="443"/>
      <c r="V114" s="443"/>
      <c r="W114" s="443"/>
      <c r="X114" s="449"/>
      <c r="Y114" s="454"/>
      <c r="Z114" s="461"/>
      <c r="AA114" s="448"/>
      <c r="AB114" s="455"/>
      <c r="AC114" s="449"/>
      <c r="AD114" s="449"/>
      <c r="AE114" s="461"/>
      <c r="AF114" s="448"/>
      <c r="AG114" s="455"/>
      <c r="AH114" s="205"/>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8.75" x14ac:dyDescent="0.3">
      <c r="B115" s="439">
        <v>30</v>
      </c>
      <c r="D115" s="490">
        <f>'ONS Post Acute'!S35</f>
        <v>4.9904660934856238E-2</v>
      </c>
      <c r="E115" s="490" t="e">
        <f t="shared" ca="1" si="21"/>
        <v>#NAME?</v>
      </c>
      <c r="F115" s="462" t="e">
        <f t="shared" ca="1" si="26"/>
        <v>#NAME?</v>
      </c>
      <c r="G115" s="491" t="e">
        <f t="shared" ca="1" si="23"/>
        <v>#NAME?</v>
      </c>
      <c r="H115" s="492" t="e">
        <f t="shared" ca="1" si="24"/>
        <v>#NAME?</v>
      </c>
      <c r="I115" s="493">
        <f>'ONS Post Acute'!T35</f>
        <v>3.2310365325822848E-2</v>
      </c>
      <c r="J115" s="493">
        <f>'ONS Post Acute'!U35</f>
        <v>7.720897792570186E-2</v>
      </c>
      <c r="K115" s="498">
        <f t="shared" si="18"/>
        <v>1.1453727704050769E-2</v>
      </c>
      <c r="L115" s="498">
        <f t="shared" si="19"/>
        <v>17.986737853414962</v>
      </c>
      <c r="M115" s="498">
        <f t="shared" si="20"/>
        <v>342.43526515135864</v>
      </c>
      <c r="N115" s="498" t="e">
        <f ca="1">_xll.ErBeta(L115,M115)</f>
        <v>#NAME?</v>
      </c>
      <c r="R115" s="443"/>
      <c r="S115" s="443"/>
      <c r="T115" s="443"/>
      <c r="U115" s="443"/>
      <c r="V115" s="443"/>
      <c r="W115" s="443"/>
      <c r="X115" s="449"/>
      <c r="Y115" s="454"/>
      <c r="Z115" s="461"/>
      <c r="AA115" s="448"/>
      <c r="AB115" s="455"/>
      <c r="AC115" s="449"/>
      <c r="AD115" s="449"/>
      <c r="AE115" s="461"/>
      <c r="AF115" s="448"/>
      <c r="AG115" s="455"/>
      <c r="AH115" s="205"/>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8.75" x14ac:dyDescent="0.3">
      <c r="B116" s="439">
        <v>31</v>
      </c>
      <c r="D116" s="490">
        <f>'ONS Post Acute'!S36</f>
        <v>4.6951464780654727E-2</v>
      </c>
      <c r="E116" s="490" t="e">
        <f t="shared" ca="1" si="21"/>
        <v>#NAME?</v>
      </c>
      <c r="F116" s="462" t="e">
        <f t="shared" ca="1" si="26"/>
        <v>#NAME?</v>
      </c>
      <c r="G116" s="491" t="e">
        <f t="shared" ca="1" si="23"/>
        <v>#NAME?</v>
      </c>
      <c r="H116" s="492" t="e">
        <f t="shared" ca="1" si="24"/>
        <v>#NAME?</v>
      </c>
      <c r="I116" s="493">
        <f>'ONS Post Acute'!T36</f>
        <v>3.0035742425321515E-2</v>
      </c>
      <c r="J116" s="493">
        <f>'ONS Post Acute'!U36</f>
        <v>7.3516931824161705E-2</v>
      </c>
      <c r="K116" s="498">
        <f t="shared" si="18"/>
        <v>1.1092140152765355E-2</v>
      </c>
      <c r="L116" s="498">
        <f t="shared" si="19"/>
        <v>17.028909619997368</v>
      </c>
      <c r="M116" s="498">
        <f t="shared" si="20"/>
        <v>345.66285515352126</v>
      </c>
      <c r="N116" s="498" t="e">
        <f ca="1">_xll.ErBeta(L116,M116)</f>
        <v>#NAME?</v>
      </c>
      <c r="R116" s="443"/>
      <c r="S116" s="443"/>
      <c r="T116" s="443"/>
      <c r="U116" s="443"/>
      <c r="V116" s="443"/>
      <c r="W116" s="443"/>
      <c r="X116" s="449"/>
      <c r="Y116" s="454"/>
      <c r="Z116" s="461"/>
      <c r="AA116" s="448"/>
      <c r="AB116" s="455"/>
      <c r="AC116" s="449"/>
      <c r="AD116" s="449"/>
      <c r="AE116" s="461"/>
      <c r="AF116" s="448"/>
      <c r="AG116" s="455"/>
      <c r="AH116" s="205"/>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8.75" x14ac:dyDescent="0.3">
      <c r="B117" s="439">
        <v>32</v>
      </c>
      <c r="D117" s="490">
        <f>'ONS Post Acute'!S37</f>
        <v>4.4173029207164795E-2</v>
      </c>
      <c r="E117" s="490" t="e">
        <f t="shared" ca="1" si="21"/>
        <v>#NAME?</v>
      </c>
      <c r="F117" s="462" t="e">
        <f t="shared" ca="1" si="26"/>
        <v>#NAME?</v>
      </c>
      <c r="G117" s="491" t="e">
        <f t="shared" ca="1" si="23"/>
        <v>#NAME?</v>
      </c>
      <c r="H117" s="492" t="e">
        <f t="shared" ca="1" si="24"/>
        <v>#NAME?</v>
      </c>
      <c r="I117" s="493">
        <f>'ONS Post Acute'!T37</f>
        <v>2.7921251089019796E-2</v>
      </c>
      <c r="J117" s="493">
        <f>'ONS Post Acute'!U37</f>
        <v>7.000143519629827E-2</v>
      </c>
      <c r="K117" s="498">
        <f t="shared" si="18"/>
        <v>1.0734740843693488E-2</v>
      </c>
      <c r="L117" s="498">
        <f t="shared" si="19"/>
        <v>16.140745489906671</v>
      </c>
      <c r="M117" s="498">
        <f t="shared" si="20"/>
        <v>349.25745743181341</v>
      </c>
      <c r="N117" s="498" t="e">
        <f ca="1">_xll.ErBeta(L117,M117)</f>
        <v>#NAME?</v>
      </c>
      <c r="R117" s="443"/>
      <c r="S117" s="443"/>
      <c r="T117" s="443"/>
      <c r="U117" s="443"/>
      <c r="V117" s="443"/>
      <c r="W117" s="443"/>
      <c r="X117" s="449"/>
      <c r="Y117" s="454"/>
      <c r="Z117" s="461"/>
      <c r="AA117" s="448"/>
      <c r="AB117" s="455"/>
      <c r="AC117" s="449"/>
      <c r="AD117" s="449"/>
      <c r="AE117" s="461"/>
      <c r="AF117" s="448"/>
      <c r="AG117" s="455"/>
      <c r="AH117" s="205"/>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8.75" x14ac:dyDescent="0.3">
      <c r="B118" s="439">
        <v>33</v>
      </c>
      <c r="D118" s="490">
        <f>'ONS Post Acute'!S38</f>
        <v>4.1559012449405089E-2</v>
      </c>
      <c r="E118" s="490" t="e">
        <f t="shared" ca="1" si="21"/>
        <v>#NAME?</v>
      </c>
      <c r="F118" s="462" t="e">
        <f t="shared" ca="1" si="26"/>
        <v>#NAME?</v>
      </c>
      <c r="G118" s="491" t="e">
        <f t="shared" ca="1" si="23"/>
        <v>#NAME?</v>
      </c>
      <c r="H118" s="492" t="e">
        <f t="shared" ca="1" si="24"/>
        <v>#NAME?</v>
      </c>
      <c r="I118" s="493">
        <f>'ONS Post Acute'!T38</f>
        <v>2.5955618187711374E-2</v>
      </c>
      <c r="J118" s="493">
        <f>'ONS Post Acute'!U38</f>
        <v>6.6654045645727966E-2</v>
      </c>
      <c r="K118" s="498">
        <f t="shared" si="18"/>
        <v>1.0382251902555253E-2</v>
      </c>
      <c r="L118" s="498">
        <f t="shared" si="19"/>
        <v>15.315664045940855</v>
      </c>
      <c r="M118" s="498">
        <f t="shared" si="20"/>
        <v>353.21243956543589</v>
      </c>
      <c r="N118" s="498" t="e">
        <f ca="1">_xll.ErBeta(L118,M118)</f>
        <v>#NAME?</v>
      </c>
      <c r="R118" s="443"/>
      <c r="S118" s="443"/>
      <c r="T118" s="443"/>
      <c r="U118" s="443"/>
      <c r="V118" s="443"/>
      <c r="W118" s="443"/>
      <c r="X118" s="449"/>
      <c r="Y118" s="454"/>
      <c r="Z118" s="461"/>
      <c r="AA118" s="448"/>
      <c r="AB118" s="455"/>
      <c r="AC118" s="449"/>
      <c r="AD118" s="449"/>
      <c r="AE118" s="461"/>
      <c r="AF118" s="448"/>
      <c r="AG118" s="455"/>
      <c r="AH118" s="205"/>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8.75" x14ac:dyDescent="0.3">
      <c r="B119" s="439">
        <v>34</v>
      </c>
      <c r="D119" s="490">
        <f>'ONS Post Acute'!S39</f>
        <v>3.909968473454082E-2</v>
      </c>
      <c r="E119" s="490" t="e">
        <f t="shared" ca="1" si="21"/>
        <v>#NAME?</v>
      </c>
      <c r="F119" s="462" t="e">
        <f t="shared" ca="1" si="26"/>
        <v>#NAME?</v>
      </c>
      <c r="G119" s="491" t="e">
        <f t="shared" ca="1" si="23"/>
        <v>#NAME?</v>
      </c>
      <c r="H119" s="492" t="e">
        <f t="shared" ca="1" si="24"/>
        <v>#NAME?</v>
      </c>
      <c r="I119" s="493">
        <f>'ONS Post Acute'!T39</f>
        <v>2.4128364211129055E-2</v>
      </c>
      <c r="J119" s="493">
        <f>'ONS Post Acute'!U39</f>
        <v>6.346672448192496E-2</v>
      </c>
      <c r="K119" s="498">
        <f t="shared" si="18"/>
        <v>1.0035295987447934E-2</v>
      </c>
      <c r="L119" s="498">
        <f t="shared" si="19"/>
        <v>14.547849646685764</v>
      </c>
      <c r="M119" s="498">
        <f t="shared" si="20"/>
        <v>357.52291628033805</v>
      </c>
      <c r="N119" s="498" t="e">
        <f ca="1">_xll.ErBeta(L119,M119)</f>
        <v>#NAME?</v>
      </c>
      <c r="R119" s="443"/>
      <c r="S119" s="443"/>
      <c r="T119" s="443"/>
      <c r="U119" s="443"/>
      <c r="V119" s="443"/>
      <c r="W119" s="443"/>
      <c r="X119" s="449"/>
      <c r="Y119" s="454"/>
      <c r="Z119" s="461"/>
      <c r="AA119" s="448"/>
      <c r="AB119" s="455"/>
      <c r="AC119" s="449"/>
      <c r="AD119" s="449"/>
      <c r="AE119" s="461"/>
      <c r="AF119" s="448"/>
      <c r="AG119" s="455"/>
      <c r="AH119" s="205"/>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8.75" x14ac:dyDescent="0.3">
      <c r="B120" s="439">
        <v>35</v>
      </c>
      <c r="D120" s="490">
        <f>'ONS Post Acute'!S40</f>
        <v>3.6785892066171284E-2</v>
      </c>
      <c r="E120" s="490" t="e">
        <f t="shared" ca="1" si="21"/>
        <v>#NAME?</v>
      </c>
      <c r="F120" s="462" t="e">
        <f t="shared" ca="1" si="26"/>
        <v>#NAME?</v>
      </c>
      <c r="G120" s="491" t="e">
        <f t="shared" ca="1" si="23"/>
        <v>#NAME?</v>
      </c>
      <c r="H120" s="492" t="e">
        <f t="shared" ca="1" si="24"/>
        <v>#NAME?</v>
      </c>
      <c r="I120" s="493">
        <f>'ONS Post Acute'!T40</f>
        <v>2.2429747397830203E-2</v>
      </c>
      <c r="J120" s="493">
        <f>'ONS Post Acute'!U40</f>
        <v>6.0431817415463066E-2</v>
      </c>
      <c r="K120" s="498">
        <f t="shared" si="18"/>
        <v>9.6944056167430782E-3</v>
      </c>
      <c r="L120" s="498">
        <f t="shared" si="19"/>
        <v>13.832146973291159</v>
      </c>
      <c r="M120" s="498">
        <f t="shared" si="20"/>
        <v>362.18556515421642</v>
      </c>
      <c r="N120" s="498" t="e">
        <f ca="1">_xll.ErBeta(L120,M120)</f>
        <v>#NAME?</v>
      </c>
      <c r="R120" s="443"/>
      <c r="S120" s="443"/>
      <c r="T120" s="443"/>
      <c r="U120" s="443"/>
      <c r="V120" s="443"/>
      <c r="W120" s="443"/>
      <c r="X120" s="449"/>
      <c r="Y120" s="454"/>
      <c r="Z120" s="461"/>
      <c r="AA120" s="448"/>
      <c r="AB120" s="455"/>
      <c r="AC120" s="449"/>
      <c r="AD120" s="449"/>
      <c r="AE120" s="461"/>
      <c r="AF120" s="448"/>
      <c r="AG120" s="455"/>
      <c r="AH120" s="205"/>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8.75" x14ac:dyDescent="0.3">
      <c r="B121" s="439">
        <v>36</v>
      </c>
      <c r="D121" s="490">
        <f>'ONS Post Acute'!S41</f>
        <v>3.4609022151745883E-2</v>
      </c>
      <c r="E121" s="490" t="e">
        <f t="shared" ca="1" si="21"/>
        <v>#NAME?</v>
      </c>
      <c r="F121" s="462" t="e">
        <f t="shared" ca="1" si="26"/>
        <v>#NAME?</v>
      </c>
      <c r="G121" s="491" t="e">
        <f t="shared" ca="1" si="23"/>
        <v>#NAME?</v>
      </c>
      <c r="H121" s="492" t="e">
        <f t="shared" ca="1" si="24"/>
        <v>#NAME?</v>
      </c>
      <c r="I121" s="493">
        <f>'ONS Post Acute'!T41</f>
        <v>2.0850711798291822E-2</v>
      </c>
      <c r="J121" s="493">
        <f>'ONS Post Acute'!U41</f>
        <v>5.7542036176389401E-2</v>
      </c>
      <c r="K121" s="498">
        <f t="shared" si="18"/>
        <v>9.3600317291065247E-3</v>
      </c>
      <c r="L121" s="498">
        <f t="shared" si="19"/>
        <v>13.163972268172079</v>
      </c>
      <c r="M121" s="498">
        <f t="shared" si="20"/>
        <v>367.19847225434705</v>
      </c>
      <c r="N121" s="498" t="e">
        <f ca="1">_xll.ErBeta(L121,M121)</f>
        <v>#NAME?</v>
      </c>
      <c r="R121" s="443"/>
      <c r="S121" s="443"/>
      <c r="T121" s="443"/>
      <c r="U121" s="443"/>
      <c r="V121" s="443"/>
      <c r="W121" s="443"/>
      <c r="X121" s="449"/>
      <c r="Y121" s="454"/>
      <c r="Z121" s="461"/>
      <c r="AA121" s="448"/>
      <c r="AB121" s="455"/>
      <c r="AC121" s="449"/>
      <c r="AD121" s="449"/>
      <c r="AE121" s="461"/>
      <c r="AF121" s="448"/>
      <c r="AG121" s="455"/>
      <c r="AH121" s="205"/>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8.75" x14ac:dyDescent="0.3">
      <c r="B122" s="439">
        <v>37</v>
      </c>
      <c r="D122" s="490">
        <f>'ONS Post Acute'!S42</f>
        <v>3.2560972346285237E-2</v>
      </c>
      <c r="E122" s="490" t="e">
        <f t="shared" ca="1" si="21"/>
        <v>#NAME?</v>
      </c>
      <c r="F122" s="462" t="e">
        <f t="shared" ca="1" si="26"/>
        <v>#NAME?</v>
      </c>
      <c r="G122" s="491" t="e">
        <f t="shared" ca="1" si="23"/>
        <v>#NAME?</v>
      </c>
      <c r="H122" s="492" t="e">
        <f t="shared" ca="1" si="24"/>
        <v>#NAME?</v>
      </c>
      <c r="I122" s="493">
        <f>'ONS Post Acute'!T42</f>
        <v>1.9382838994320667E-2</v>
      </c>
      <c r="J122" s="493">
        <f>'ONS Post Acute'!U42</f>
        <v>5.4790441011586692E-2</v>
      </c>
      <c r="K122" s="498">
        <f t="shared" si="18"/>
        <v>9.0325515350168431E-3</v>
      </c>
      <c r="L122" s="498">
        <f t="shared" si="19"/>
        <v>12.539238295005692</v>
      </c>
      <c r="M122" s="498">
        <f t="shared" si="20"/>
        <v>372.56100262074966</v>
      </c>
      <c r="N122" s="498" t="e">
        <f ca="1">_xll.ErBeta(L122,M122)</f>
        <v>#NAME?</v>
      </c>
      <c r="R122" s="443"/>
      <c r="S122" s="443"/>
      <c r="T122" s="443"/>
      <c r="U122" s="443"/>
      <c r="V122" s="443"/>
      <c r="W122" s="443"/>
      <c r="X122" s="449"/>
      <c r="Y122" s="454"/>
      <c r="Z122" s="461"/>
      <c r="AA122" s="448"/>
      <c r="AB122" s="455"/>
      <c r="AC122" s="449"/>
      <c r="AD122" s="449"/>
      <c r="AE122" s="461"/>
      <c r="AF122" s="448"/>
      <c r="AG122" s="455"/>
      <c r="AH122" s="205"/>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8.75" x14ac:dyDescent="0.3">
      <c r="B123" s="439">
        <v>38</v>
      </c>
      <c r="D123" s="490">
        <f>'ONS Post Acute'!S43</f>
        <v>3.063411949308914E-2</v>
      </c>
      <c r="E123" s="490" t="e">
        <f t="shared" ca="1" si="21"/>
        <v>#NAME?</v>
      </c>
      <c r="F123" s="462" t="e">
        <f t="shared" ca="1" si="26"/>
        <v>#NAME?</v>
      </c>
      <c r="G123" s="491" t="e">
        <f t="shared" ca="1" si="23"/>
        <v>#NAME?</v>
      </c>
      <c r="H123" s="492" t="e">
        <f t="shared" ca="1" si="24"/>
        <v>#NAME?</v>
      </c>
      <c r="I123" s="493">
        <f>'ONS Post Acute'!T43</f>
        <v>1.8018303217376786E-2</v>
      </c>
      <c r="J123" s="493">
        <f>'ONS Post Acute'!U43</f>
        <v>5.2170424019091909E-2</v>
      </c>
      <c r="K123" s="498">
        <f t="shared" si="18"/>
        <v>8.7122757147232444E-3</v>
      </c>
      <c r="L123" s="498">
        <f t="shared" si="19"/>
        <v>11.954290633802835</v>
      </c>
      <c r="M123" s="498">
        <f t="shared" si="20"/>
        <v>378.27369148592629</v>
      </c>
      <c r="N123" s="498" t="e">
        <f ca="1">_xll.ErBeta(L123,M123)</f>
        <v>#NAME?</v>
      </c>
      <c r="R123" s="443"/>
      <c r="S123" s="443"/>
      <c r="T123" s="443"/>
      <c r="U123" s="443"/>
      <c r="V123" s="443"/>
      <c r="W123" s="443"/>
      <c r="X123" s="449"/>
      <c r="Y123" s="454"/>
      <c r="Z123" s="461"/>
      <c r="AA123" s="448"/>
      <c r="AB123" s="455"/>
      <c r="AC123" s="449"/>
      <c r="AD123" s="449"/>
      <c r="AE123" s="461"/>
      <c r="AF123" s="448"/>
      <c r="AG123" s="455"/>
      <c r="AH123" s="205"/>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8.75" x14ac:dyDescent="0.3">
      <c r="B124" s="439">
        <v>39</v>
      </c>
      <c r="D124" s="490">
        <f>'ONS Post Acute'!S44</f>
        <v>2.8821291549173535E-2</v>
      </c>
      <c r="E124" s="490" t="e">
        <f t="shared" ca="1" si="21"/>
        <v>#NAME?</v>
      </c>
      <c r="F124" s="462" t="e">
        <f t="shared" ca="1" si="26"/>
        <v>#NAME?</v>
      </c>
      <c r="G124" s="491" t="e">
        <f t="shared" ca="1" si="23"/>
        <v>#NAME?</v>
      </c>
      <c r="H124" s="492" t="e">
        <f t="shared" ca="1" si="24"/>
        <v>#NAME?</v>
      </c>
      <c r="I124" s="493">
        <f>'ONS Post Acute'!T44</f>
        <v>1.6749829626529874E-2</v>
      </c>
      <c r="J124" s="493">
        <f>'ONS Post Acute'!U44</f>
        <v>4.9675693279348954E-2</v>
      </c>
      <c r="K124" s="498">
        <f t="shared" si="18"/>
        <v>8.3994550134742548E-3</v>
      </c>
      <c r="L124" s="498">
        <f t="shared" si="19"/>
        <v>11.405853383821084</v>
      </c>
      <c r="M124" s="498">
        <f t="shared" si="20"/>
        <v>384.33815289573619</v>
      </c>
      <c r="N124" s="498" t="e">
        <f ca="1">_xll.ErBeta(L124,M124)</f>
        <v>#NAME?</v>
      </c>
      <c r="R124" s="443"/>
      <c r="S124" s="443"/>
      <c r="T124" s="443"/>
      <c r="U124" s="443"/>
      <c r="V124" s="443"/>
      <c r="W124" s="443"/>
      <c r="X124" s="449"/>
      <c r="Y124" s="454"/>
      <c r="Z124" s="461"/>
      <c r="AA124" s="448"/>
      <c r="AB124" s="455"/>
      <c r="AC124" s="449"/>
      <c r="AD124" s="449"/>
      <c r="AE124" s="461"/>
      <c r="AF124" s="448"/>
      <c r="AG124" s="455"/>
      <c r="AH124" s="205"/>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8.75" x14ac:dyDescent="0.3">
      <c r="B125" s="439">
        <v>40</v>
      </c>
      <c r="D125" s="490">
        <f>'ONS Post Acute'!S45</f>
        <v>2.7115740889822382E-2</v>
      </c>
      <c r="E125" s="490" t="e">
        <f t="shared" ca="1" si="21"/>
        <v>#NAME?</v>
      </c>
      <c r="F125" s="462" t="e">
        <f t="shared" ca="1" si="26"/>
        <v>#NAME?</v>
      </c>
      <c r="G125" s="491" t="e">
        <f t="shared" ca="1" si="23"/>
        <v>#NAME?</v>
      </c>
      <c r="H125" s="492" t="e">
        <f t="shared" ca="1" si="24"/>
        <v>#NAME?</v>
      </c>
      <c r="I125" s="493">
        <f>'ONS Post Acute'!T45</f>
        <v>1.5570655523612783E-2</v>
      </c>
      <c r="J125" s="493">
        <f>'ONS Post Acute'!U45</f>
        <v>4.7300257745286907E-2</v>
      </c>
      <c r="K125" s="498">
        <f t="shared" si="18"/>
        <v>8.0942862810393177E-3</v>
      </c>
      <c r="L125" s="498">
        <f t="shared" si="19"/>
        <v>10.890982709711572</v>
      </c>
      <c r="M125" s="498">
        <f t="shared" si="20"/>
        <v>390.75700301061931</v>
      </c>
      <c r="N125" s="498" t="e">
        <f ca="1">_xll.ErBeta(L125,M125)</f>
        <v>#NAME?</v>
      </c>
      <c r="R125" s="443"/>
      <c r="S125" s="443"/>
      <c r="T125" s="443"/>
      <c r="U125" s="443"/>
      <c r="V125" s="443"/>
      <c r="W125" s="443"/>
      <c r="X125" s="449"/>
      <c r="Y125" s="454"/>
      <c r="Z125" s="461"/>
      <c r="AA125" s="448"/>
      <c r="AB125" s="455"/>
      <c r="AC125" s="449"/>
      <c r="AD125" s="449"/>
      <c r="AE125" s="461"/>
      <c r="AF125" s="448"/>
      <c r="AG125" s="455"/>
      <c r="AH125" s="205"/>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8.75" x14ac:dyDescent="0.3">
      <c r="B126" s="439">
        <v>41</v>
      </c>
      <c r="D126" s="490">
        <f>'ONS Post Acute'!S46</f>
        <v>2.5511119192889516E-2</v>
      </c>
      <c r="E126" s="490" t="e">
        <f t="shared" ca="1" si="21"/>
        <v>#NAME?</v>
      </c>
      <c r="F126" s="462" t="e">
        <f t="shared" ca="1" si="26"/>
        <v>#NAME?</v>
      </c>
      <c r="G126" s="491" t="e">
        <f t="shared" ca="1" si="23"/>
        <v>#NAME?</v>
      </c>
      <c r="H126" s="492" t="e">
        <f t="shared" ca="1" si="24"/>
        <v>#NAME?</v>
      </c>
      <c r="I126" s="493">
        <f>'ONS Post Acute'!T46</f>
        <v>1.4474494298796138E-2</v>
      </c>
      <c r="J126" s="493">
        <f>'ONS Post Acute'!U46</f>
        <v>4.5038412854937752E-2</v>
      </c>
      <c r="K126" s="498">
        <f t="shared" si="18"/>
        <v>7.7969179990157178E-3</v>
      </c>
      <c r="L126" s="498">
        <f t="shared" si="19"/>
        <v>10.407026954403394</v>
      </c>
      <c r="M126" s="498">
        <f t="shared" si="20"/>
        <v>397.53379585763736</v>
      </c>
      <c r="N126" s="498" t="e">
        <f ca="1">_xll.ErBeta(L126,M126)</f>
        <v>#NAME?</v>
      </c>
      <c r="R126" s="443"/>
      <c r="S126" s="443"/>
      <c r="T126" s="443"/>
      <c r="U126" s="443"/>
      <c r="V126" s="443"/>
      <c r="W126" s="443"/>
      <c r="X126" s="449"/>
      <c r="Y126" s="454"/>
      <c r="Z126" s="461"/>
      <c r="AA126" s="448"/>
      <c r="AB126" s="455"/>
      <c r="AC126" s="449"/>
      <c r="AD126" s="449"/>
      <c r="AE126" s="461"/>
      <c r="AF126" s="448"/>
      <c r="AG126" s="455"/>
      <c r="AH126" s="205"/>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329" customFormat="1" ht="18.75" x14ac:dyDescent="0.3">
      <c r="B127" s="439">
        <v>42</v>
      </c>
      <c r="D127" s="490">
        <f>'ONS Post Acute'!S47</f>
        <v>2.4001453809366257E-2</v>
      </c>
      <c r="E127" s="490" t="e">
        <f t="shared" ca="1" si="21"/>
        <v>#NAME?</v>
      </c>
      <c r="F127" s="462" t="e">
        <f t="shared" ca="1" si="26"/>
        <v>#NAME?</v>
      </c>
      <c r="G127" s="491" t="e">
        <f t="shared" ca="1" si="23"/>
        <v>#NAME?</v>
      </c>
      <c r="H127" s="492" t="e">
        <f t="shared" ca="1" si="24"/>
        <v>#NAME?</v>
      </c>
      <c r="I127" s="493">
        <f>'ONS Post Acute'!T47</f>
        <v>1.3455501914364495E-2</v>
      </c>
      <c r="J127" s="493">
        <f>'ONS Post Acute'!U47</f>
        <v>4.2884726832042273E-2</v>
      </c>
      <c r="K127" s="498">
        <f t="shared" si="18"/>
        <v>7.5074553361422908E-3</v>
      </c>
      <c r="L127" s="498">
        <f t="shared" si="19"/>
        <v>9.9515922723745209</v>
      </c>
      <c r="M127" s="498">
        <f t="shared" si="20"/>
        <v>404.67296969857745</v>
      </c>
      <c r="N127" s="498" t="e">
        <f ca="1">_xll.ErBeta(L127,M127)</f>
        <v>#NAME?</v>
      </c>
      <c r="R127" s="443"/>
      <c r="S127" s="443"/>
      <c r="T127" s="443"/>
      <c r="U127" s="443"/>
      <c r="V127" s="443"/>
      <c r="W127" s="443"/>
      <c r="X127" s="449"/>
      <c r="Y127" s="454"/>
      <c r="Z127" s="461"/>
      <c r="AA127" s="448"/>
      <c r="AB127" s="455"/>
      <c r="AC127" s="449"/>
      <c r="AD127" s="449"/>
      <c r="AE127" s="461"/>
      <c r="AF127" s="448"/>
      <c r="AG127" s="455"/>
      <c r="AH127" s="205"/>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8.75" x14ac:dyDescent="0.3">
      <c r="B128" s="439">
        <v>43</v>
      </c>
      <c r="D128" s="490">
        <f>'ONS Post Acute'!S48</f>
        <v>2.2581125532262214E-2</v>
      </c>
      <c r="E128" s="490" t="e">
        <f t="shared" ca="1" si="21"/>
        <v>#NAME?</v>
      </c>
      <c r="F128" s="462" t="e">
        <f t="shared" ca="1" si="26"/>
        <v>#NAME?</v>
      </c>
      <c r="G128" s="491" t="e">
        <f t="shared" ca="1" si="23"/>
        <v>#NAME?</v>
      </c>
      <c r="H128" s="492" t="e">
        <f t="shared" ca="1" si="24"/>
        <v>#NAME?</v>
      </c>
      <c r="I128" s="493">
        <f>'ONS Post Acute'!T48</f>
        <v>1.2508245748006878E-2</v>
      </c>
      <c r="J128" s="493">
        <f>'ONS Post Acute'!U48</f>
        <v>4.0834027641745797E-2</v>
      </c>
      <c r="K128" s="498">
        <f t="shared" si="18"/>
        <v>7.2259647688109486E-3</v>
      </c>
      <c r="L128" s="498">
        <f t="shared" si="19"/>
        <v>9.5225129217433775</v>
      </c>
      <c r="M128" s="498">
        <f t="shared" si="20"/>
        <v>412.17980249820005</v>
      </c>
      <c r="N128" s="498" t="e">
        <f ca="1">_xll.ErBeta(L128,M128)</f>
        <v>#NAME?</v>
      </c>
      <c r="R128" s="443"/>
      <c r="S128" s="443"/>
      <c r="T128" s="443"/>
      <c r="U128" s="443"/>
      <c r="V128" s="443"/>
      <c r="W128" s="443"/>
      <c r="X128" s="449"/>
      <c r="Y128" s="454"/>
      <c r="Z128" s="461"/>
      <c r="AA128" s="448"/>
      <c r="AB128" s="455"/>
      <c r="AC128" s="449"/>
      <c r="AD128" s="449"/>
      <c r="AE128" s="461"/>
      <c r="AF128" s="448"/>
      <c r="AG128" s="455"/>
      <c r="AH128" s="205"/>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8.75" x14ac:dyDescent="0.3">
      <c r="B129" s="439">
        <v>44</v>
      </c>
      <c r="D129" s="490">
        <f>'ONS Post Acute'!S49</f>
        <v>2.1244847681051702E-2</v>
      </c>
      <c r="E129" s="490" t="e">
        <f t="shared" ca="1" si="21"/>
        <v>#NAME?</v>
      </c>
      <c r="F129" s="462" t="e">
        <f t="shared" ca="1" si="26"/>
        <v>#NAME?</v>
      </c>
      <c r="G129" s="491" t="e">
        <f t="shared" ca="1" si="23"/>
        <v>#NAME?</v>
      </c>
      <c r="H129" s="492" t="e">
        <f t="shared" ca="1" si="24"/>
        <v>#NAME?</v>
      </c>
      <c r="I129" s="493">
        <f>'ONS Post Acute'!T49</f>
        <v>1.1627675629513785E-2</v>
      </c>
      <c r="J129" s="493">
        <f>'ONS Post Acute'!U49</f>
        <v>3.8881390570057489E-2</v>
      </c>
      <c r="K129" s="498">
        <f t="shared" si="18"/>
        <v>6.9524783011591079E-3</v>
      </c>
      <c r="L129" s="498">
        <f t="shared" si="19"/>
        <v>9.1178255027123978</v>
      </c>
      <c r="M129" s="498">
        <f t="shared" si="20"/>
        <v>420.06037523555852</v>
      </c>
      <c r="N129" s="498" t="e">
        <f ca="1">_xll.ErBeta(L129,M129)</f>
        <v>#NAME?</v>
      </c>
      <c r="R129" s="443"/>
      <c r="S129" s="443"/>
      <c r="T129" s="443"/>
      <c r="U129" s="443"/>
      <c r="V129" s="443"/>
      <c r="W129" s="443"/>
      <c r="X129" s="449"/>
      <c r="Y129" s="454"/>
      <c r="Z129" s="461"/>
      <c r="AA129" s="448"/>
      <c r="AB129" s="455"/>
      <c r="AC129" s="449"/>
      <c r="AD129" s="449"/>
      <c r="AE129" s="461"/>
      <c r="AF129" s="448"/>
      <c r="AG129" s="455"/>
      <c r="AH129" s="205"/>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8.75" x14ac:dyDescent="0.3">
      <c r="B130" s="439">
        <v>45</v>
      </c>
      <c r="D130" s="490">
        <f>'ONS Post Acute'!S50</f>
        <v>1.9987646423834909E-2</v>
      </c>
      <c r="E130" s="490" t="e">
        <f t="shared" ca="1" si="21"/>
        <v>#NAME?</v>
      </c>
      <c r="F130" s="462" t="e">
        <f t="shared" ca="1" si="26"/>
        <v>#NAME?</v>
      </c>
      <c r="G130" s="491" t="e">
        <f t="shared" ca="1" si="23"/>
        <v>#NAME?</v>
      </c>
      <c r="H130" s="492" t="e">
        <f t="shared" ca="1" si="24"/>
        <v>#NAME?</v>
      </c>
      <c r="I130" s="493">
        <f>'ONS Post Acute'!T50</f>
        <v>1.0809096916466698E-2</v>
      </c>
      <c r="J130" s="493">
        <f>'ONS Post Acute'!U50</f>
        <v>3.7022126397246134E-2</v>
      </c>
      <c r="K130" s="498">
        <f t="shared" si="18"/>
        <v>6.6869973165253668E-3</v>
      </c>
      <c r="L130" s="498">
        <f t="shared" si="19"/>
        <v>8.7357465507600338</v>
      </c>
      <c r="M130" s="498">
        <f t="shared" si="20"/>
        <v>428.32154201238029</v>
      </c>
      <c r="N130" s="498" t="e">
        <f ca="1">_xll.ErBeta(L130,M130)</f>
        <v>#NAME?</v>
      </c>
      <c r="R130" s="443"/>
      <c r="S130" s="443"/>
      <c r="T130" s="443"/>
      <c r="U130" s="443"/>
      <c r="V130" s="443"/>
      <c r="W130" s="443"/>
      <c r="X130" s="449"/>
      <c r="Y130" s="454"/>
      <c r="Z130" s="461"/>
      <c r="AA130" s="448"/>
      <c r="AB130" s="455"/>
      <c r="AC130" s="449"/>
      <c r="AD130" s="449"/>
      <c r="AE130" s="461"/>
      <c r="AF130" s="448"/>
      <c r="AG130" s="455"/>
      <c r="AH130" s="205"/>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8.75" x14ac:dyDescent="0.3">
      <c r="B131" s="439">
        <v>46</v>
      </c>
      <c r="D131" s="490">
        <f>'ONS Post Acute'!S51</f>
        <v>1.8804842263969734E-2</v>
      </c>
      <c r="E131" s="490" t="e">
        <f t="shared" ca="1" si="21"/>
        <v>#NAME?</v>
      </c>
      <c r="F131" s="462" t="e">
        <f t="shared" ca="1" si="26"/>
        <v>#NAME?</v>
      </c>
      <c r="G131" s="491" t="e">
        <f t="shared" ca="1" si="23"/>
        <v>#NAME?</v>
      </c>
      <c r="H131" s="492" t="e">
        <f t="shared" ca="1" si="24"/>
        <v>#NAME?</v>
      </c>
      <c r="I131" s="493">
        <f>'ONS Post Acute'!T51</f>
        <v>1.004814546537668E-2</v>
      </c>
      <c r="J131" s="493">
        <f>'ONS Post Acute'!U51</f>
        <v>3.5251770136770666E-2</v>
      </c>
      <c r="K131" s="498">
        <f t="shared" si="18"/>
        <v>6.4294960896413228E-3</v>
      </c>
      <c r="L131" s="498">
        <f t="shared" si="19"/>
        <v>8.3746529913999392</v>
      </c>
      <c r="M131" s="498">
        <f t="shared" si="20"/>
        <v>436.97090608546927</v>
      </c>
      <c r="N131" s="498" t="e">
        <f ca="1">_xll.ErBeta(L131,M131)</f>
        <v>#NAME?</v>
      </c>
      <c r="R131" s="443"/>
      <c r="S131" s="443"/>
      <c r="T131" s="443"/>
      <c r="U131" s="443"/>
      <c r="V131" s="443"/>
      <c r="W131" s="443"/>
      <c r="X131" s="449"/>
      <c r="Y131" s="454"/>
      <c r="Z131" s="461"/>
      <c r="AA131" s="448"/>
      <c r="AB131" s="455"/>
      <c r="AC131" s="449"/>
      <c r="AD131" s="449"/>
      <c r="AE131" s="461"/>
      <c r="AF131" s="448"/>
      <c r="AG131" s="455"/>
      <c r="AH131" s="205"/>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8.75" x14ac:dyDescent="0.3">
      <c r="B132" s="439">
        <v>47</v>
      </c>
      <c r="D132" s="490">
        <f>'ONS Post Acute'!S52</f>
        <v>1.769203262226484E-2</v>
      </c>
      <c r="E132" s="490" t="e">
        <f t="shared" ca="1" si="21"/>
        <v>#NAME?</v>
      </c>
      <c r="F132" s="462" t="e">
        <f t="shared" ca="1" si="26"/>
        <v>#NAME?</v>
      </c>
      <c r="G132" s="491" t="e">
        <f t="shared" ca="1" si="23"/>
        <v>#NAME?</v>
      </c>
      <c r="H132" s="492" t="e">
        <f t="shared" ca="1" si="24"/>
        <v>#NAME?</v>
      </c>
      <c r="I132" s="493">
        <f>'ONS Post Acute'!T52</f>
        <v>9.3407643648340689E-3</v>
      </c>
      <c r="J132" s="493">
        <f>'ONS Post Acute'!U52</f>
        <v>3.3566070312702312E-2</v>
      </c>
      <c r="K132" s="498">
        <f t="shared" si="18"/>
        <v>6.1799249867010827E-3</v>
      </c>
      <c r="L132" s="498">
        <f t="shared" si="19"/>
        <v>8.0330650438172562</v>
      </c>
      <c r="M132" s="498">
        <f t="shared" si="20"/>
        <v>446.01680109241789</v>
      </c>
      <c r="N132" s="498" t="e">
        <f ca="1">_xll.ErBeta(L132,M132)</f>
        <v>#NAME?</v>
      </c>
      <c r="R132" s="443"/>
      <c r="S132" s="443"/>
      <c r="T132" s="443"/>
      <c r="U132" s="443"/>
      <c r="V132" s="443"/>
      <c r="W132" s="443"/>
      <c r="X132" s="449"/>
      <c r="Y132" s="454"/>
      <c r="Z132" s="461"/>
      <c r="AA132" s="448"/>
      <c r="AB132" s="455"/>
      <c r="AC132" s="449"/>
      <c r="AD132" s="449"/>
      <c r="AE132" s="461"/>
      <c r="AF132" s="448"/>
      <c r="AG132" s="455"/>
      <c r="AH132" s="205"/>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8.75" x14ac:dyDescent="0.3">
      <c r="B133" s="439">
        <v>48</v>
      </c>
      <c r="D133" s="490">
        <f>'ONS Post Acute'!S53</f>
        <v>1.6645075449902059E-2</v>
      </c>
      <c r="E133" s="490" t="e">
        <f t="shared" ca="1" si="21"/>
        <v>#NAME?</v>
      </c>
      <c r="F133" s="462" t="e">
        <f t="shared" ca="1" si="26"/>
        <v>#NAME?</v>
      </c>
      <c r="G133" s="491" t="e">
        <f t="shared" ca="1" si="23"/>
        <v>#NAME?</v>
      </c>
      <c r="H133" s="492" t="e">
        <f t="shared" ca="1" si="24"/>
        <v>#NAME?</v>
      </c>
      <c r="I133" s="493">
        <f>'ONS Post Acute'!T53</f>
        <v>8.6831823066250962E-3</v>
      </c>
      <c r="J133" s="493">
        <f>'ONS Post Acute'!U53</f>
        <v>3.1960978749888319E-2</v>
      </c>
      <c r="K133" s="498">
        <f t="shared" si="18"/>
        <v>5.9382133783834751E-3</v>
      </c>
      <c r="L133" s="498">
        <f t="shared" si="19"/>
        <v>7.7096312267919451</v>
      </c>
      <c r="M133" s="498">
        <f t="shared" si="20"/>
        <v>455.46827685756642</v>
      </c>
      <c r="N133" s="498" t="e">
        <f ca="1">_xll.ErBeta(L133,M133)</f>
        <v>#NAME?</v>
      </c>
      <c r="R133" s="443"/>
      <c r="S133" s="443"/>
      <c r="T133" s="443"/>
      <c r="U133" s="443"/>
      <c r="V133" s="443"/>
      <c r="W133" s="443"/>
      <c r="X133" s="449"/>
      <c r="Y133" s="454"/>
      <c r="Z133" s="461"/>
      <c r="AA133" s="448"/>
      <c r="AB133" s="455"/>
      <c r="AC133" s="449"/>
      <c r="AD133" s="449"/>
      <c r="AE133" s="461"/>
      <c r="AF133" s="448"/>
      <c r="AG133" s="455"/>
      <c r="AH133" s="205"/>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8.75" x14ac:dyDescent="0.3">
      <c r="B134" s="439">
        <v>49</v>
      </c>
      <c r="D134" s="490">
        <f>'ONS Post Acute'!S54</f>
        <v>1.5660073811092981E-2</v>
      </c>
      <c r="E134" s="490" t="e">
        <f t="shared" ca="1" si="21"/>
        <v>#NAME?</v>
      </c>
      <c r="F134" s="462" t="e">
        <f t="shared" ca="1" si="26"/>
        <v>#NAME?</v>
      </c>
      <c r="G134" s="491" t="e">
        <f t="shared" ca="1" si="23"/>
        <v>#NAME?</v>
      </c>
      <c r="H134" s="492" t="e">
        <f t="shared" ca="1" si="24"/>
        <v>#NAME?</v>
      </c>
      <c r="I134" s="493">
        <f>'ONS Post Acute'!T54</f>
        <v>8.0718934795039627E-3</v>
      </c>
      <c r="J134" s="493">
        <f>'ONS Post Acute'!U54</f>
        <v>3.0432640852338572E-2</v>
      </c>
      <c r="K134" s="498">
        <f t="shared" si="18"/>
        <v>5.7042722889884215E-3</v>
      </c>
      <c r="L134" s="498">
        <f t="shared" si="19"/>
        <v>7.4031151748163975</v>
      </c>
      <c r="M134" s="498">
        <f t="shared" si="20"/>
        <v>465.33508926278478</v>
      </c>
      <c r="N134" s="498" t="e">
        <f ca="1">_xll.ErBeta(L134,M134)</f>
        <v>#NAME?</v>
      </c>
      <c r="R134" s="443"/>
      <c r="S134" s="443"/>
      <c r="T134" s="443"/>
      <c r="U134" s="443"/>
      <c r="V134" s="443"/>
      <c r="W134" s="443"/>
      <c r="X134" s="449"/>
      <c r="Y134" s="454"/>
      <c r="Z134" s="461"/>
      <c r="AA134" s="448"/>
      <c r="AB134" s="455"/>
      <c r="AC134" s="449"/>
      <c r="AD134" s="449"/>
      <c r="AE134" s="461"/>
      <c r="AF134" s="448"/>
      <c r="AG134" s="455"/>
      <c r="AH134" s="205"/>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8.75" x14ac:dyDescent="0.3">
      <c r="B135" s="439">
        <v>50</v>
      </c>
      <c r="D135" s="490">
        <f>'ONS Post Acute'!S55</f>
        <v>1.4733361378083943E-2</v>
      </c>
      <c r="E135" s="490" t="e">
        <f t="shared" ca="1" si="21"/>
        <v>#NAME?</v>
      </c>
      <c r="F135" s="462" t="e">
        <f t="shared" ca="1" si="26"/>
        <v>#NAME?</v>
      </c>
      <c r="G135" s="491" t="e">
        <f t="shared" ca="1" si="23"/>
        <v>#NAME?</v>
      </c>
      <c r="H135" s="492" t="e">
        <f t="shared" ca="1" si="24"/>
        <v>#NAME?</v>
      </c>
      <c r="I135" s="493">
        <f>'ONS Post Acute'!T55</f>
        <v>7.5036388784266691E-3</v>
      </c>
      <c r="J135" s="493">
        <f>'ONS Post Acute'!U55</f>
        <v>2.8977386346488609E-2</v>
      </c>
      <c r="K135" s="498">
        <f t="shared" si="18"/>
        <v>5.4779968030770256E-3</v>
      </c>
      <c r="L135" s="498">
        <f t="shared" si="19"/>
        <v>7.1123840174178721</v>
      </c>
      <c r="M135" s="498">
        <f t="shared" si="20"/>
        <v>475.6276937490606</v>
      </c>
      <c r="N135" s="498" t="e">
        <f ca="1">_xll.ErBeta(L135,M135)</f>
        <v>#NAME?</v>
      </c>
      <c r="R135" s="443"/>
      <c r="S135" s="443"/>
      <c r="T135" s="443"/>
      <c r="U135" s="443"/>
      <c r="V135" s="443"/>
      <c r="W135" s="443"/>
      <c r="X135" s="449"/>
      <c r="Y135" s="454"/>
      <c r="Z135" s="461"/>
      <c r="AA135" s="448"/>
      <c r="AB135" s="455"/>
      <c r="AC135" s="449"/>
      <c r="AD135" s="449"/>
      <c r="AE135" s="461"/>
      <c r="AF135" s="448"/>
      <c r="AG135" s="455"/>
      <c r="AH135" s="205"/>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8.75" x14ac:dyDescent="0.3">
      <c r="B136" s="439">
        <v>51</v>
      </c>
      <c r="D136" s="490">
        <f>'ONS Post Acute'!S56</f>
        <v>1.386148878451967E-2</v>
      </c>
      <c r="E136" s="490" t="e">
        <f t="shared" ca="1" si="21"/>
        <v>#NAME?</v>
      </c>
      <c r="F136" s="462" t="e">
        <f t="shared" ca="1" si="26"/>
        <v>#NAME?</v>
      </c>
      <c r="G136" s="491" t="e">
        <f t="shared" ca="1" si="23"/>
        <v>#NAME?</v>
      </c>
      <c r="H136" s="492" t="e">
        <f t="shared" ca="1" si="24"/>
        <v>#NAME?</v>
      </c>
      <c r="I136" s="493">
        <f>'ONS Post Acute'!T56</f>
        <v>6.9753889295992395E-3</v>
      </c>
      <c r="J136" s="493">
        <f>'ONS Post Acute'!U56</f>
        <v>2.759172046710956E-2</v>
      </c>
      <c r="K136" s="498">
        <f t="shared" si="18"/>
        <v>5.2592682493648778E-3</v>
      </c>
      <c r="L136" s="498">
        <f t="shared" si="19"/>
        <v>6.8363981121608246</v>
      </c>
      <c r="M136" s="498">
        <f t="shared" si="20"/>
        <v>486.35724208294039</v>
      </c>
      <c r="N136" s="498" t="e">
        <f ca="1">_xll.ErBeta(L136,M136)</f>
        <v>#NAME?</v>
      </c>
      <c r="R136" s="443"/>
      <c r="S136" s="443"/>
      <c r="T136" s="443"/>
      <c r="U136" s="443"/>
      <c r="V136" s="443"/>
      <c r="W136" s="443"/>
      <c r="X136" s="449"/>
      <c r="Y136" s="454"/>
      <c r="Z136" s="461"/>
      <c r="AA136" s="448"/>
      <c r="AB136" s="455"/>
      <c r="AC136" s="449"/>
      <c r="AD136" s="449"/>
      <c r="AE136" s="461"/>
      <c r="AF136" s="448"/>
      <c r="AG136" s="455"/>
      <c r="AH136" s="205"/>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24" customFormat="1" ht="16.5" customHeight="1" x14ac:dyDescent="0.3">
      <c r="B137" s="152">
        <v>52</v>
      </c>
      <c r="D137" s="490">
        <f>'ONS Post Acute'!S57</f>
        <v>1.3041210786370622E-2</v>
      </c>
      <c r="E137" s="490" t="e">
        <f t="shared" ca="1" si="21"/>
        <v>#NAME?</v>
      </c>
      <c r="F137" s="462" t="e">
        <f t="shared" ca="1" si="26"/>
        <v>#NAME?</v>
      </c>
      <c r="G137" s="491" t="e">
        <f t="shared" ca="1" si="23"/>
        <v>#NAME?</v>
      </c>
      <c r="H137" s="492" t="e">
        <f t="shared" ca="1" si="24"/>
        <v>#NAME?</v>
      </c>
      <c r="I137" s="493">
        <f>'ONS Post Acute'!T57</f>
        <v>6.4843273387081794E-3</v>
      </c>
      <c r="J137" s="493">
        <f>'ONS Post Acute'!U57</f>
        <v>2.6272315564697737E-2</v>
      </c>
      <c r="K137" s="498">
        <f t="shared" si="18"/>
        <v>5.0479561800993774E-3</v>
      </c>
      <c r="L137" s="498">
        <f t="shared" si="19"/>
        <v>6.5742019530353408</v>
      </c>
      <c r="M137" s="498">
        <f t="shared" si="20"/>
        <v>497.53558207913773</v>
      </c>
      <c r="N137" s="498" t="e">
        <f ca="1">_xll.ErBeta(L137,M137)</f>
        <v>#NAME?</v>
      </c>
      <c r="R137" s="443"/>
      <c r="S137" s="443"/>
      <c r="T137" s="443"/>
      <c r="U137" s="443"/>
      <c r="V137" s="443"/>
      <c r="W137" s="443"/>
      <c r="X137" s="449"/>
      <c r="Y137" s="454"/>
      <c r="Z137" s="461"/>
      <c r="AA137" s="448"/>
      <c r="AB137" s="455"/>
      <c r="AC137" s="449"/>
      <c r="AD137" s="449"/>
      <c r="AE137" s="461"/>
      <c r="AF137" s="448"/>
      <c r="AG137" s="455"/>
      <c r="AH137" s="205"/>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8.75" x14ac:dyDescent="0.3">
      <c r="B138" s="439">
        <v>53</v>
      </c>
      <c r="D138" s="490">
        <f>'ONS Post Acute'!S58</f>
        <v>1.2269474182635047E-2</v>
      </c>
      <c r="E138" s="490" t="e">
        <f t="shared" ca="1" si="21"/>
        <v>#NAME?</v>
      </c>
      <c r="F138" s="462" t="e">
        <f t="shared" ca="1" si="26"/>
        <v>#NAME?</v>
      </c>
      <c r="G138" s="491" t="e">
        <f t="shared" ca="1" si="23"/>
        <v>#NAME?</v>
      </c>
      <c r="H138" s="492" t="e">
        <f t="shared" ca="1" si="24"/>
        <v>#NAME?</v>
      </c>
      <c r="I138" s="493">
        <f>'ONS Post Acute'!T58</f>
        <v>6.0278360762220633E-3</v>
      </c>
      <c r="J138" s="493">
        <f>'ONS Post Acute'!U58</f>
        <v>2.5016003114189507E-2</v>
      </c>
      <c r="K138" s="498">
        <f t="shared" si="18"/>
        <v>4.8439201627467968E-3</v>
      </c>
      <c r="L138" s="498">
        <f t="shared" si="19"/>
        <v>6.3249161020591478</v>
      </c>
      <c r="M138" s="498">
        <f t="shared" si="20"/>
        <v>509.17526001883647</v>
      </c>
      <c r="N138" s="498" t="e">
        <f ca="1">_xll.ErBeta(L138,M138)</f>
        <v>#NAME?</v>
      </c>
      <c r="R138" s="443"/>
      <c r="S138" s="443"/>
      <c r="T138" s="443"/>
      <c r="U138" s="443"/>
      <c r="V138" s="443"/>
      <c r="W138" s="443"/>
      <c r="X138" s="449"/>
      <c r="Y138" s="454"/>
      <c r="Z138" s="461"/>
      <c r="AA138" s="448"/>
      <c r="AB138" s="455"/>
      <c r="AC138" s="449"/>
      <c r="AD138" s="449"/>
      <c r="AE138" s="461"/>
      <c r="AF138" s="448"/>
      <c r="AG138" s="455"/>
      <c r="AH138" s="205"/>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8.75" x14ac:dyDescent="0.3">
      <c r="B139" s="439">
        <v>54</v>
      </c>
      <c r="D139" s="490">
        <f>'ONS Post Acute'!S59</f>
        <v>1.1543406450854813E-2</v>
      </c>
      <c r="E139" s="490" t="e">
        <f t="shared" ca="1" si="21"/>
        <v>#NAME?</v>
      </c>
      <c r="F139" s="462" t="e">
        <f t="shared" ca="1" si="26"/>
        <v>#NAME?</v>
      </c>
      <c r="G139" s="491" t="e">
        <f t="shared" ca="1" si="23"/>
        <v>#NAME?</v>
      </c>
      <c r="H139" s="492" t="e">
        <f t="shared" ca="1" si="24"/>
        <v>#NAME?</v>
      </c>
      <c r="I139" s="493">
        <f>'ONS Post Acute'!T59</f>
        <v>5.6034814197154477E-3</v>
      </c>
      <c r="J139" s="493">
        <f>'ONS Post Acute'!U59</f>
        <v>2.381976610581028E-2</v>
      </c>
      <c r="K139" s="498">
        <f t="shared" si="18"/>
        <v>4.6470113995139882E-3</v>
      </c>
      <c r="L139" s="498">
        <f t="shared" si="19"/>
        <v>6.0877300138420427</v>
      </c>
      <c r="M139" s="498">
        <f t="shared" si="20"/>
        <v>521.28952554413354</v>
      </c>
      <c r="N139" s="498" t="e">
        <f ca="1">_xll.ErBeta(L139,M139)</f>
        <v>#NAME?</v>
      </c>
      <c r="R139" s="443"/>
      <c r="S139" s="443"/>
      <c r="T139" s="443"/>
      <c r="U139" s="443"/>
      <c r="V139" s="443"/>
      <c r="W139" s="443"/>
      <c r="X139" s="449"/>
      <c r="Y139" s="454"/>
      <c r="Z139" s="461"/>
      <c r="AA139" s="448"/>
      <c r="AB139" s="455"/>
      <c r="AC139" s="449"/>
      <c r="AD139" s="449"/>
      <c r="AE139" s="461"/>
      <c r="AF139" s="448"/>
      <c r="AG139" s="455"/>
      <c r="AH139" s="205"/>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8.75" x14ac:dyDescent="0.3">
      <c r="B140" s="439">
        <v>55</v>
      </c>
      <c r="D140" s="490">
        <f>'ONS Post Acute'!S60</f>
        <v>1.0860305055144516E-2</v>
      </c>
      <c r="E140" s="490" t="e">
        <f t="shared" ca="1" si="21"/>
        <v>#NAME?</v>
      </c>
      <c r="F140" s="462" t="e">
        <f t="shared" ca="1" si="26"/>
        <v>#NAME?</v>
      </c>
      <c r="G140" s="491" t="e">
        <f t="shared" ca="1" si="23"/>
        <v>#NAME?</v>
      </c>
      <c r="H140" s="492" t="e">
        <f t="shared" ca="1" si="24"/>
        <v>#NAME?</v>
      </c>
      <c r="I140" s="493">
        <f>'ONS Post Acute'!T60</f>
        <v>5.2090009788015876E-3</v>
      </c>
      <c r="J140" s="493">
        <f>'ONS Post Acute'!U60</f>
        <v>2.2680731799784581E-2</v>
      </c>
      <c r="K140" s="498">
        <f t="shared" si="18"/>
        <v>4.4570741890262739E-3</v>
      </c>
      <c r="L140" s="498">
        <f t="shared" si="19"/>
        <v>5.861895641314133</v>
      </c>
      <c r="M140" s="498">
        <f t="shared" si="20"/>
        <v>533.89233884378064</v>
      </c>
      <c r="N140" s="498" t="e">
        <f ca="1">_xll.ErBeta(L140,M140)</f>
        <v>#NAME?</v>
      </c>
      <c r="R140" s="443"/>
      <c r="S140" s="443"/>
      <c r="T140" s="443"/>
      <c r="U140" s="443"/>
      <c r="V140" s="443"/>
      <c r="W140" s="443"/>
      <c r="X140" s="449"/>
      <c r="Y140" s="454"/>
      <c r="Z140" s="461"/>
      <c r="AA140" s="448"/>
      <c r="AB140" s="455"/>
      <c r="AC140" s="449"/>
      <c r="AD140" s="449"/>
      <c r="AE140" s="461"/>
      <c r="AF140" s="448"/>
      <c r="AG140" s="455"/>
      <c r="AH140" s="205"/>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8.75" x14ac:dyDescent="0.3">
      <c r="B141" s="439">
        <v>56</v>
      </c>
      <c r="D141" s="490">
        <f>'ONS Post Acute'!S61</f>
        <v>1.0217627386936842E-2</v>
      </c>
      <c r="E141" s="490" t="e">
        <f t="shared" ca="1" si="21"/>
        <v>#NAME?</v>
      </c>
      <c r="F141" s="462" t="e">
        <f t="shared" ca="1" si="26"/>
        <v>#NAME?</v>
      </c>
      <c r="G141" s="491" t="e">
        <f t="shared" ca="1" si="23"/>
        <v>#NAME?</v>
      </c>
      <c r="H141" s="492" t="e">
        <f t="shared" ca="1" si="24"/>
        <v>#NAME?</v>
      </c>
      <c r="I141" s="493">
        <f>'ONS Post Acute'!T61</f>
        <v>4.8422916334991207E-3</v>
      </c>
      <c r="J141" s="493">
        <f>'ONS Post Acute'!U61</f>
        <v>2.1596164827507688E-2</v>
      </c>
      <c r="K141" s="498">
        <f t="shared" si="18"/>
        <v>4.273947243369533E-3</v>
      </c>
      <c r="L141" s="498">
        <f t="shared" si="19"/>
        <v>5.6467217264014824</v>
      </c>
      <c r="M141" s="498">
        <f t="shared" si="20"/>
        <v>546.99837997507302</v>
      </c>
      <c r="N141" s="498" t="e">
        <f ca="1">_xll.ErBeta(L141,M141)</f>
        <v>#NAME?</v>
      </c>
      <c r="R141" s="443"/>
      <c r="S141" s="443"/>
      <c r="T141" s="443"/>
      <c r="U141" s="443"/>
      <c r="V141" s="443"/>
      <c r="W141" s="443"/>
      <c r="X141" s="449"/>
      <c r="Y141" s="454"/>
      <c r="Z141" s="461"/>
      <c r="AA141" s="448"/>
      <c r="AB141" s="455"/>
      <c r="AC141" s="449"/>
      <c r="AD141" s="449"/>
      <c r="AE141" s="461"/>
      <c r="AF141" s="448"/>
      <c r="AG141" s="455"/>
      <c r="AH141" s="205"/>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8.75" x14ac:dyDescent="0.3">
      <c r="B142" s="439">
        <v>57</v>
      </c>
      <c r="D142" s="490">
        <f>'ONS Post Acute'!S62</f>
        <v>9.6129813010020042E-3</v>
      </c>
      <c r="E142" s="490" t="e">
        <f t="shared" ca="1" si="21"/>
        <v>#NAME?</v>
      </c>
      <c r="F142" s="462" t="e">
        <f t="shared" ca="1" si="26"/>
        <v>#NAME?</v>
      </c>
      <c r="G142" s="491" t="e">
        <f t="shared" ca="1" si="23"/>
        <v>#NAME?</v>
      </c>
      <c r="H142" s="492" t="e">
        <f t="shared" ca="1" si="24"/>
        <v>#NAME?</v>
      </c>
      <c r="I142" s="493">
        <f>'ONS Post Acute'!T62</f>
        <v>4.5013983217277367E-3</v>
      </c>
      <c r="J142" s="493">
        <f>'ONS Post Acute'!U62</f>
        <v>2.0563460622611388E-2</v>
      </c>
      <c r="K142" s="498">
        <f t="shared" si="18"/>
        <v>4.0974648726744018E-3</v>
      </c>
      <c r="L142" s="498">
        <f t="shared" si="19"/>
        <v>5.4415686926281506</v>
      </c>
      <c r="M142" s="498">
        <f t="shared" si="20"/>
        <v>560.62306019216453</v>
      </c>
      <c r="N142" s="498" t="e">
        <f ca="1">_xll.ErBeta(L142,M142)</f>
        <v>#NAME?</v>
      </c>
      <c r="R142" s="443"/>
      <c r="S142" s="443"/>
      <c r="T142" s="443"/>
      <c r="U142" s="443"/>
      <c r="V142" s="443"/>
      <c r="W142" s="443"/>
      <c r="X142" s="449"/>
      <c r="Y142" s="454"/>
      <c r="Z142" s="461"/>
      <c r="AA142" s="448"/>
      <c r="AB142" s="455"/>
      <c r="AC142" s="449"/>
      <c r="AD142" s="449"/>
      <c r="AE142" s="461"/>
      <c r="AF142" s="448"/>
      <c r="AG142" s="455"/>
      <c r="AH142" s="205"/>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8.75" x14ac:dyDescent="0.3">
      <c r="B143" s="439">
        <v>58</v>
      </c>
      <c r="D143" s="490">
        <f>'ONS Post Acute'!S63</f>
        <v>9.0441162115149059E-3</v>
      </c>
      <c r="E143" s="490" t="e">
        <f t="shared" ca="1" si="21"/>
        <v>#NAME?</v>
      </c>
      <c r="F143" s="462" t="e">
        <f t="shared" ref="F143:F173" ca="1" si="27">E143*($D$20-Diab_Inc-Park_Inc-Dem_Inc-Anx_Inc-Isc_Inc-PICS)</f>
        <v>#NAME?</v>
      </c>
      <c r="G143" s="491" t="e">
        <f t="shared" ca="1" si="23"/>
        <v>#NAME?</v>
      </c>
      <c r="H143" s="492" t="e">
        <f t="shared" ca="1" si="24"/>
        <v>#NAME?</v>
      </c>
      <c r="I143" s="493">
        <f>'ONS Post Acute'!T63</f>
        <v>4.1845036161548121E-3</v>
      </c>
      <c r="J143" s="493">
        <f>'ONS Post Acute'!U63</f>
        <v>1.9580139166148834E-2</v>
      </c>
      <c r="K143" s="498">
        <f t="shared" si="18"/>
        <v>3.9274580484678625E-3</v>
      </c>
      <c r="L143" s="498">
        <f t="shared" si="19"/>
        <v>5.2458440678303004</v>
      </c>
      <c r="M143" s="498">
        <f t="shared" si="20"/>
        <v>574.78253517295479</v>
      </c>
      <c r="N143" s="498" t="e">
        <f ca="1">_xll.ErBeta(L143,M143)</f>
        <v>#NAME?</v>
      </c>
      <c r="R143" s="443"/>
      <c r="S143" s="443"/>
      <c r="T143" s="443"/>
      <c r="U143" s="443"/>
      <c r="V143" s="443"/>
      <c r="W143" s="443"/>
      <c r="X143" s="449"/>
      <c r="Y143" s="454"/>
      <c r="Z143" s="461"/>
      <c r="AA143" s="448"/>
      <c r="AB143" s="455"/>
      <c r="AC143" s="449"/>
      <c r="AD143" s="449"/>
      <c r="AE143" s="461"/>
      <c r="AF143" s="448"/>
      <c r="AG143" s="455"/>
      <c r="AH143" s="205"/>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8.75" x14ac:dyDescent="0.3">
      <c r="B144" s="439">
        <v>59</v>
      </c>
      <c r="D144" s="490">
        <f>'ONS Post Acute'!S64</f>
        <v>8.5089147150281853E-3</v>
      </c>
      <c r="E144" s="490" t="e">
        <f t="shared" ca="1" si="21"/>
        <v>#NAME?</v>
      </c>
      <c r="F144" s="462" t="e">
        <f t="shared" ca="1" si="27"/>
        <v>#NAME?</v>
      </c>
      <c r="G144" s="491" t="e">
        <f t="shared" ca="1" si="23"/>
        <v>#NAME?</v>
      </c>
      <c r="H144" s="492" t="e">
        <f t="shared" ca="1" si="24"/>
        <v>#NAME?</v>
      </c>
      <c r="I144" s="493">
        <f>'ONS Post Acute'!T64</f>
        <v>3.8899180348234467E-3</v>
      </c>
      <c r="J144" s="493">
        <f>'ONS Post Acute'!U64</f>
        <v>1.8643839030877539E-2</v>
      </c>
      <c r="K144" s="498">
        <f t="shared" si="18"/>
        <v>3.7637553561362478E-3</v>
      </c>
      <c r="L144" s="498">
        <f t="shared" si="19"/>
        <v>5.0589983747121723</v>
      </c>
      <c r="M144" s="498">
        <f t="shared" si="20"/>
        <v>589.49372005565635</v>
      </c>
      <c r="N144" s="498" t="e">
        <f ca="1">_xll.ErBeta(L144,M144)</f>
        <v>#NAME?</v>
      </c>
      <c r="R144" s="443"/>
      <c r="S144" s="443"/>
      <c r="T144" s="443"/>
      <c r="U144" s="443"/>
      <c r="V144" s="443"/>
      <c r="W144" s="443"/>
      <c r="X144" s="449"/>
      <c r="Y144" s="454"/>
      <c r="Z144" s="461"/>
      <c r="AA144" s="448"/>
      <c r="AB144" s="455"/>
      <c r="AC144" s="449"/>
      <c r="AD144" s="449"/>
      <c r="AE144" s="461"/>
      <c r="AF144" s="448"/>
      <c r="AG144" s="455"/>
      <c r="AH144" s="205"/>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8.75" x14ac:dyDescent="0.3">
      <c r="B145" s="439">
        <v>60</v>
      </c>
      <c r="D145" s="490">
        <f>'ONS Post Acute'!S65</f>
        <v>8.0053847091705772E-3</v>
      </c>
      <c r="E145" s="490" t="e">
        <f t="shared" ca="1" si="21"/>
        <v>#NAME?</v>
      </c>
      <c r="F145" s="462" t="e">
        <f t="shared" ca="1" si="27"/>
        <v>#NAME?</v>
      </c>
      <c r="G145" s="491" t="e">
        <f t="shared" ca="1" si="23"/>
        <v>#NAME?</v>
      </c>
      <c r="H145" s="492" t="e">
        <f t="shared" ca="1" si="24"/>
        <v>#NAME?</v>
      </c>
      <c r="I145" s="493">
        <f>'ONS Post Acute'!T65</f>
        <v>3.6160710339041753E-3</v>
      </c>
      <c r="J145" s="493">
        <f>'ONS Post Acute'!U65</f>
        <v>1.7752311710338052E-2</v>
      </c>
      <c r="K145" s="498">
        <f t="shared" si="18"/>
        <v>3.6061838460290504E-3</v>
      </c>
      <c r="L145" s="498">
        <f t="shared" si="19"/>
        <v>4.8805214351227608</v>
      </c>
      <c r="M145" s="498">
        <f t="shared" si="20"/>
        <v>604.77430621255712</v>
      </c>
      <c r="N145" s="498" t="e">
        <f ca="1">_xll.ErBeta(L145,M145)</f>
        <v>#NAME?</v>
      </c>
      <c r="R145" s="443"/>
      <c r="S145" s="443"/>
      <c r="T145" s="443"/>
      <c r="U145" s="443"/>
      <c r="V145" s="443"/>
      <c r="W145" s="443"/>
      <c r="X145" s="449"/>
      <c r="Y145" s="454"/>
      <c r="Z145" s="461"/>
      <c r="AA145" s="448"/>
      <c r="AB145" s="455"/>
      <c r="AC145" s="449"/>
      <c r="AD145" s="449"/>
      <c r="AE145" s="461"/>
      <c r="AF145" s="448"/>
      <c r="AG145" s="455"/>
      <c r="AH145" s="205"/>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8.75" x14ac:dyDescent="0.3">
      <c r="B146" s="439">
        <v>61</v>
      </c>
      <c r="D146" s="490">
        <f>'ONS Post Acute'!S66</f>
        <v>7.5316519777351926E-3</v>
      </c>
      <c r="E146" s="490" t="e">
        <f t="shared" ca="1" si="21"/>
        <v>#NAME?</v>
      </c>
      <c r="F146" s="462" t="e">
        <f t="shared" ca="1" si="27"/>
        <v>#NAME?</v>
      </c>
      <c r="G146" s="491" t="e">
        <f t="shared" ca="1" si="23"/>
        <v>#NAME?</v>
      </c>
      <c r="H146" s="492" t="e">
        <f t="shared" ca="1" si="24"/>
        <v>#NAME?</v>
      </c>
      <c r="I146" s="493">
        <f>'ONS Post Acute'!T66</f>
        <v>3.3615026345495489E-3</v>
      </c>
      <c r="J146" s="493">
        <f>'ONS Post Acute'!U66</f>
        <v>1.6903416219109679E-2</v>
      </c>
      <c r="K146" s="498">
        <f t="shared" si="18"/>
        <v>3.4545697919796253E-3</v>
      </c>
      <c r="L146" s="498">
        <f t="shared" si="19"/>
        <v>4.7099390409086226</v>
      </c>
      <c r="M146" s="498">
        <f t="shared" si="20"/>
        <v>620.64277970286503</v>
      </c>
      <c r="N146" s="498" t="e">
        <f ca="1">_xll.ErBeta(L146,M146)</f>
        <v>#NAME?</v>
      </c>
      <c r="R146" s="443"/>
      <c r="S146" s="443"/>
      <c r="T146" s="443"/>
      <c r="U146" s="443"/>
      <c r="V146" s="443"/>
      <c r="W146" s="443"/>
      <c r="X146" s="449"/>
      <c r="Y146" s="454"/>
      <c r="Z146" s="461"/>
      <c r="AA146" s="448"/>
      <c r="AB146" s="455"/>
      <c r="AC146" s="449"/>
      <c r="AD146" s="449"/>
      <c r="AE146" s="461"/>
      <c r="AF146" s="448"/>
      <c r="AG146" s="455"/>
      <c r="AH146" s="205"/>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8.75" x14ac:dyDescent="0.3">
      <c r="B147" s="439">
        <v>62</v>
      </c>
      <c r="D147" s="490">
        <f>'ONS Post Acute'!S67</f>
        <v>7.0859532145582157E-3</v>
      </c>
      <c r="E147" s="490" t="e">
        <f t="shared" ca="1" si="21"/>
        <v>#NAME?</v>
      </c>
      <c r="F147" s="462" t="e">
        <f t="shared" ca="1" si="27"/>
        <v>#NAME?</v>
      </c>
      <c r="G147" s="491" t="e">
        <f t="shared" ca="1" si="23"/>
        <v>#NAME?</v>
      </c>
      <c r="H147" s="492" t="e">
        <f t="shared" ca="1" si="24"/>
        <v>#NAME?</v>
      </c>
      <c r="I147" s="493">
        <f>'ONS Post Acute'!T67</f>
        <v>3.1248556392111486E-3</v>
      </c>
      <c r="J147" s="493">
        <f>'ONS Post Acute'!U67</f>
        <v>1.6095113951275882E-2</v>
      </c>
      <c r="K147" s="498">
        <f t="shared" si="18"/>
        <v>3.3087393653226361E-3</v>
      </c>
      <c r="L147" s="498">
        <f t="shared" si="19"/>
        <v>4.5468099501851196</v>
      </c>
      <c r="M147" s="498">
        <f t="shared" si="20"/>
        <v>637.11844135906972</v>
      </c>
      <c r="N147" s="498" t="e">
        <f ca="1">_xll.ErBeta(L147,M147)</f>
        <v>#NAME?</v>
      </c>
      <c r="R147" s="443"/>
      <c r="S147" s="443"/>
      <c r="T147" s="443"/>
      <c r="U147" s="443"/>
      <c r="V147" s="443"/>
      <c r="W147" s="443"/>
      <c r="X147" s="449"/>
      <c r="Y147" s="454"/>
      <c r="Z147" s="461"/>
      <c r="AA147" s="448"/>
      <c r="AB147" s="455"/>
      <c r="AC147" s="449"/>
      <c r="AD147" s="449"/>
      <c r="AE147" s="461"/>
      <c r="AF147" s="448"/>
      <c r="AG147" s="455"/>
      <c r="AH147" s="205"/>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8.75" x14ac:dyDescent="0.3">
      <c r="B148" s="439">
        <v>63</v>
      </c>
      <c r="D148" s="490">
        <f>'ONS Post Acute'!S68</f>
        <v>6.6666294602218904E-3</v>
      </c>
      <c r="E148" s="490" t="e">
        <f t="shared" ca="1" si="21"/>
        <v>#NAME?</v>
      </c>
      <c r="F148" s="462" t="e">
        <f t="shared" ca="1" si="27"/>
        <v>#NAME?</v>
      </c>
      <c r="G148" s="491" t="e">
        <f t="shared" ca="1" si="23"/>
        <v>#NAME?</v>
      </c>
      <c r="H148" s="492" t="e">
        <f t="shared" ca="1" si="24"/>
        <v>#NAME?</v>
      </c>
      <c r="I148" s="493">
        <f>'ONS Post Acute'!T68</f>
        <v>2.9048683959214646E-3</v>
      </c>
      <c r="J148" s="493">
        <f>'ONS Post Acute'!U68</f>
        <v>1.5325463784752037E-2</v>
      </c>
      <c r="K148" s="498">
        <f t="shared" si="18"/>
        <v>3.1685192318445334E-3</v>
      </c>
      <c r="L148" s="498">
        <f t="shared" si="19"/>
        <v>4.3907231730194107</v>
      </c>
      <c r="M148" s="498">
        <f t="shared" si="20"/>
        <v>654.22142847238956</v>
      </c>
      <c r="N148" s="498" t="e">
        <f ca="1">_xll.ErBeta(L148,M148)</f>
        <v>#NAME?</v>
      </c>
      <c r="R148" s="443"/>
      <c r="S148" s="443"/>
      <c r="T148" s="443"/>
      <c r="U148" s="443"/>
      <c r="V148" s="443"/>
      <c r="W148" s="443"/>
      <c r="X148" s="449"/>
      <c r="Y148" s="454"/>
      <c r="Z148" s="461"/>
      <c r="AA148" s="448"/>
      <c r="AB148" s="455"/>
      <c r="AC148" s="449"/>
      <c r="AD148" s="449"/>
      <c r="AE148" s="461"/>
      <c r="AF148" s="448"/>
      <c r="AG148" s="455"/>
      <c r="AH148" s="205"/>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8.75" x14ac:dyDescent="0.3">
      <c r="B149" s="439">
        <v>64</v>
      </c>
      <c r="D149" s="490">
        <f>'ONS Post Acute'!S69</f>
        <v>6.2721199271521515E-3</v>
      </c>
      <c r="E149" s="490" t="e">
        <f t="shared" ref="E149:E188" ca="1" si="28">N149-N150</f>
        <v>#NAME?</v>
      </c>
      <c r="F149" s="462" t="e">
        <f t="shared" ca="1" si="27"/>
        <v>#NAME?</v>
      </c>
      <c r="G149" s="491" t="e">
        <f t="shared" ca="1" si="23"/>
        <v>#NAME?</v>
      </c>
      <c r="H149" s="492" t="e">
        <f t="shared" ca="1" si="24"/>
        <v>#NAME?</v>
      </c>
      <c r="I149" s="493">
        <f>'ONS Post Acute'!T69</f>
        <v>2.7003680719642855E-3</v>
      </c>
      <c r="J149" s="493">
        <f>'ONS Post Acute'!U69</f>
        <v>1.459261741971872E-2</v>
      </c>
      <c r="K149" s="498">
        <f t="shared" ref="K149:K189" si="29">(J149-I149)/(2*1.96)</f>
        <v>3.0337370785087844E-3</v>
      </c>
      <c r="L149" s="498">
        <f t="shared" ref="L149:L189" si="30">(D149*(D149-D149^2-K149^2))/K149^2</f>
        <v>4.2412955149594076</v>
      </c>
      <c r="M149" s="498">
        <f t="shared" ref="M149:M189" si="31">L149*(1-D149)/D149</f>
        <v>671.97273805266127</v>
      </c>
      <c r="N149" s="498" t="e">
        <f ca="1">_xll.ErBeta(L149,M149)</f>
        <v>#NAME?</v>
      </c>
      <c r="R149" s="443"/>
      <c r="S149" s="443"/>
      <c r="T149" s="443"/>
      <c r="U149" s="443"/>
      <c r="V149" s="443"/>
      <c r="W149" s="443"/>
      <c r="X149" s="449"/>
      <c r="Y149" s="454"/>
      <c r="Z149" s="461"/>
      <c r="AA149" s="448"/>
      <c r="AB149" s="455"/>
      <c r="AC149" s="449"/>
      <c r="AD149" s="449"/>
      <c r="AE149" s="461"/>
      <c r="AF149" s="448"/>
      <c r="AG149" s="455"/>
      <c r="AH149" s="205"/>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8.75" x14ac:dyDescent="0.3">
      <c r="B150" s="439">
        <v>65</v>
      </c>
      <c r="D150" s="490">
        <f>'ONS Post Acute'!S70</f>
        <v>5.9009561901269573E-3</v>
      </c>
      <c r="E150" s="490" t="e">
        <f t="shared" ca="1" si="28"/>
        <v>#NAME?</v>
      </c>
      <c r="F150" s="462" t="e">
        <f t="shared" ca="1" si="27"/>
        <v>#NAME?</v>
      </c>
      <c r="G150" s="491" t="e">
        <f t="shared" ref="G150:G188" ca="1" si="32">((F150*B151)/52*$J$32)</f>
        <v>#NAME?</v>
      </c>
      <c r="H150" s="492" t="e">
        <f t="shared" ref="H150:H189" ca="1" si="33">(G150/$D$21)*100000</f>
        <v>#NAME?</v>
      </c>
      <c r="I150" s="493">
        <f>'ONS Post Acute'!T70</f>
        <v>2.5102644010731481E-3</v>
      </c>
      <c r="J150" s="493">
        <f>'ONS Post Acute'!U70</f>
        <v>1.3894814939965854E-2</v>
      </c>
      <c r="K150" s="498">
        <f t="shared" si="29"/>
        <v>2.904222076248139E-3</v>
      </c>
      <c r="L150" s="498">
        <f t="shared" si="30"/>
        <v>4.0981693506814807</v>
      </c>
      <c r="M150" s="498">
        <f t="shared" si="31"/>
        <v>690.39425164682291</v>
      </c>
      <c r="N150" s="498" t="e">
        <f ca="1">_xll.ErBeta(L150,M150)</f>
        <v>#NAME?</v>
      </c>
      <c r="R150" s="443"/>
      <c r="S150" s="443"/>
      <c r="T150" s="443"/>
      <c r="U150" s="443"/>
      <c r="V150" s="443"/>
      <c r="W150" s="443"/>
      <c r="X150" s="449"/>
      <c r="Y150" s="454"/>
      <c r="Z150" s="461"/>
      <c r="AA150" s="448"/>
      <c r="AB150" s="455"/>
      <c r="AC150" s="449"/>
      <c r="AD150" s="449"/>
      <c r="AE150" s="461"/>
      <c r="AF150" s="448"/>
      <c r="AG150" s="455"/>
      <c r="AH150" s="205"/>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8.75" x14ac:dyDescent="0.3">
      <c r="B151" s="439">
        <v>66</v>
      </c>
      <c r="D151" s="490">
        <f>'ONS Post Acute'!S71</f>
        <v>5.551756720571544E-3</v>
      </c>
      <c r="E151" s="490" t="e">
        <f t="shared" ca="1" si="28"/>
        <v>#NAME?</v>
      </c>
      <c r="F151" s="462" t="e">
        <f t="shared" ca="1" si="27"/>
        <v>#NAME?</v>
      </c>
      <c r="G151" s="491" t="e">
        <f t="shared" ca="1" si="32"/>
        <v>#NAME?</v>
      </c>
      <c r="H151" s="492" t="e">
        <f t="shared" ca="1" si="33"/>
        <v>#NAME?</v>
      </c>
      <c r="I151" s="493">
        <f>'ONS Post Acute'!T71</f>
        <v>2.3335438708217988E-3</v>
      </c>
      <c r="J151" s="493">
        <f>'ONS Post Acute'!U71</f>
        <v>1.3230380586488349E-2</v>
      </c>
      <c r="K151" s="498">
        <f t="shared" si="29"/>
        <v>2.7798052846088137E-3</v>
      </c>
      <c r="L151" s="498">
        <f t="shared" si="30"/>
        <v>3.9610106033541403</v>
      </c>
      <c r="M151" s="498">
        <f t="shared" si="31"/>
        <v>709.50876170798756</v>
      </c>
      <c r="N151" s="498" t="e">
        <f ca="1">_xll.ErBeta(L151,M151)</f>
        <v>#NAME?</v>
      </c>
      <c r="R151" s="443"/>
      <c r="S151" s="443"/>
      <c r="T151" s="443"/>
      <c r="U151" s="443"/>
      <c r="V151" s="443"/>
      <c r="W151" s="443"/>
      <c r="X151" s="449"/>
      <c r="Y151" s="454"/>
      <c r="Z151" s="461"/>
      <c r="AA151" s="448"/>
      <c r="AB151" s="455"/>
      <c r="AC151" s="449"/>
      <c r="AD151" s="449"/>
      <c r="AE151" s="461"/>
      <c r="AF151" s="448"/>
      <c r="AG151" s="455"/>
      <c r="AH151" s="205"/>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8.75" x14ac:dyDescent="0.3">
      <c r="B152" s="439">
        <v>67</v>
      </c>
      <c r="D152" s="490">
        <f>'ONS Post Acute'!S72</f>
        <v>5.2232217442963547E-3</v>
      </c>
      <c r="E152" s="490" t="e">
        <f t="shared" ca="1" si="28"/>
        <v>#NAME?</v>
      </c>
      <c r="F152" s="462" t="e">
        <f t="shared" ca="1" si="27"/>
        <v>#NAME?</v>
      </c>
      <c r="G152" s="491" t="e">
        <f t="shared" ca="1" si="32"/>
        <v>#NAME?</v>
      </c>
      <c r="H152" s="492" t="e">
        <f t="shared" ca="1" si="33"/>
        <v>#NAME?</v>
      </c>
      <c r="I152" s="493">
        <f>'ONS Post Acute'!T72</f>
        <v>2.1692643192175449E-3</v>
      </c>
      <c r="J152" s="493">
        <f>'ONS Post Acute'!U72</f>
        <v>1.2597718733183645E-2</v>
      </c>
      <c r="K152" s="498">
        <f t="shared" si="29"/>
        <v>2.6603200035627806E-3</v>
      </c>
      <c r="L152" s="498">
        <f t="shared" si="30"/>
        <v>3.8295069082005959</v>
      </c>
      <c r="M152" s="498">
        <f t="shared" si="31"/>
        <v>729.33999951421674</v>
      </c>
      <c r="N152" s="498" t="e">
        <f ca="1">_xll.ErBeta(L152,M152)</f>
        <v>#NAME?</v>
      </c>
      <c r="R152" s="443"/>
      <c r="S152" s="443"/>
      <c r="T152" s="443"/>
      <c r="U152" s="443"/>
      <c r="V152" s="443"/>
      <c r="W152" s="443"/>
      <c r="X152" s="449"/>
      <c r="Y152" s="454"/>
      <c r="Z152" s="461"/>
      <c r="AA152" s="448"/>
      <c r="AB152" s="455"/>
      <c r="AC152" s="449"/>
      <c r="AD152" s="449"/>
      <c r="AE152" s="461"/>
      <c r="AF152" s="448"/>
      <c r="AG152" s="455"/>
      <c r="AH152" s="205"/>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8.75" x14ac:dyDescent="0.3">
      <c r="B153" s="439">
        <v>68</v>
      </c>
      <c r="D153" s="490">
        <f>'ONS Post Acute'!S73</f>
        <v>4.9141284035373982E-3</v>
      </c>
      <c r="E153" s="490" t="e">
        <f t="shared" ca="1" si="28"/>
        <v>#NAME?</v>
      </c>
      <c r="F153" s="462" t="e">
        <f t="shared" ca="1" si="27"/>
        <v>#NAME?</v>
      </c>
      <c r="G153" s="491" t="e">
        <f t="shared" ca="1" si="32"/>
        <v>#NAME?</v>
      </c>
      <c r="H153" s="492" t="e">
        <f t="shared" ca="1" si="33"/>
        <v>#NAME?</v>
      </c>
      <c r="I153" s="493">
        <f>'ONS Post Acute'!T73</f>
        <v>2.0165499116899669E-3</v>
      </c>
      <c r="J153" s="493">
        <f>'ONS Post Acute'!U73</f>
        <v>1.1995310054986814E-2</v>
      </c>
      <c r="K153" s="498">
        <f t="shared" si="29"/>
        <v>2.5456020773716444E-3</v>
      </c>
      <c r="L153" s="498">
        <f t="shared" si="30"/>
        <v>3.7033659412529598</v>
      </c>
      <c r="M153" s="498">
        <f t="shared" si="31"/>
        <v>749.91266464254693</v>
      </c>
      <c r="N153" s="498" t="e">
        <f ca="1">_xll.ErBeta(L153,M153)</f>
        <v>#NAME?</v>
      </c>
      <c r="R153" s="443"/>
      <c r="S153" s="443"/>
      <c r="T153" s="443"/>
      <c r="U153" s="443"/>
      <c r="V153" s="443"/>
      <c r="W153" s="443"/>
      <c r="X153" s="449"/>
      <c r="Y153" s="454"/>
      <c r="Z153" s="461"/>
      <c r="AA153" s="448"/>
      <c r="AB153" s="455"/>
      <c r="AC153" s="449"/>
      <c r="AD153" s="449"/>
      <c r="AE153" s="461"/>
      <c r="AF153" s="448"/>
      <c r="AG153" s="455"/>
      <c r="AH153" s="205"/>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8.75" x14ac:dyDescent="0.3">
      <c r="B154" s="439">
        <v>69</v>
      </c>
      <c r="D154" s="490">
        <f>'ONS Post Acute'!S74</f>
        <v>4.6233262052913652E-3</v>
      </c>
      <c r="E154" s="490" t="e">
        <f t="shared" ca="1" si="28"/>
        <v>#NAME?</v>
      </c>
      <c r="F154" s="462" t="e">
        <f t="shared" ca="1" si="27"/>
        <v>#NAME?</v>
      </c>
      <c r="G154" s="491" t="e">
        <f t="shared" ca="1" si="32"/>
        <v>#NAME?</v>
      </c>
      <c r="H154" s="492" t="e">
        <f t="shared" ca="1" si="33"/>
        <v>#NAME?</v>
      </c>
      <c r="I154" s="493">
        <f>'ONS Post Acute'!T74</f>
        <v>1.8745864716954313E-3</v>
      </c>
      <c r="J154" s="493">
        <f>'ONS Post Acute'!U74</f>
        <v>1.1421707879241181E-2</v>
      </c>
      <c r="K154" s="498">
        <f t="shared" si="29"/>
        <v>2.4354901549861604E-3</v>
      </c>
      <c r="L154" s="498">
        <f t="shared" si="30"/>
        <v>3.5823138964781958</v>
      </c>
      <c r="M154" s="498">
        <f t="shared" si="31"/>
        <v>771.25245600971232</v>
      </c>
      <c r="N154" s="498" t="e">
        <f ca="1">_xll.ErBeta(L154,M154)</f>
        <v>#NAME?</v>
      </c>
      <c r="R154" s="443"/>
      <c r="S154" s="443"/>
      <c r="T154" s="443"/>
      <c r="U154" s="443"/>
      <c r="V154" s="443"/>
      <c r="W154" s="443"/>
      <c r="X154" s="449"/>
      <c r="Y154" s="454"/>
      <c r="Z154" s="461"/>
      <c r="AA154" s="448"/>
      <c r="AB154" s="455"/>
      <c r="AC154" s="449"/>
      <c r="AD154" s="449"/>
      <c r="AE154" s="461"/>
      <c r="AF154" s="448"/>
      <c r="AG154" s="455"/>
      <c r="AH154" s="205"/>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8.75" x14ac:dyDescent="0.3">
      <c r="B155" s="439">
        <v>70</v>
      </c>
      <c r="D155" s="490">
        <f>'ONS Post Acute'!S75</f>
        <v>4.3497327390035478E-3</v>
      </c>
      <c r="E155" s="490" t="e">
        <f t="shared" ca="1" si="28"/>
        <v>#NAME?</v>
      </c>
      <c r="F155" s="462" t="e">
        <f t="shared" ca="1" si="27"/>
        <v>#NAME?</v>
      </c>
      <c r="G155" s="491" t="e">
        <f t="shared" ca="1" si="32"/>
        <v>#NAME?</v>
      </c>
      <c r="H155" s="492" t="e">
        <f t="shared" ca="1" si="33"/>
        <v>#NAME?</v>
      </c>
      <c r="I155" s="493">
        <f>'ONS Post Acute'!T75</f>
        <v>1.7426171400431959E-3</v>
      </c>
      <c r="J155" s="493">
        <f>'ONS Post Acute'!U75</f>
        <v>1.0875534711542184E-2</v>
      </c>
      <c r="K155" s="498">
        <f t="shared" si="29"/>
        <v>2.3298259110966805E-3</v>
      </c>
      <c r="L155" s="498">
        <f t="shared" si="30"/>
        <v>3.4660940963663345</v>
      </c>
      <c r="M155" s="498">
        <f t="shared" si="31"/>
        <v>793.38610449649707</v>
      </c>
      <c r="N155" s="498" t="e">
        <f ca="1">_xll.ErBeta(L155,M155)</f>
        <v>#NAME?</v>
      </c>
      <c r="R155" s="443"/>
      <c r="S155" s="443"/>
      <c r="T155" s="443"/>
      <c r="U155" s="443"/>
      <c r="V155" s="443"/>
      <c r="W155" s="443"/>
      <c r="X155" s="449"/>
      <c r="Y155" s="454"/>
      <c r="Z155" s="461"/>
      <c r="AA155" s="448"/>
      <c r="AB155" s="455"/>
      <c r="AC155" s="449"/>
      <c r="AD155" s="449"/>
      <c r="AE155" s="461"/>
      <c r="AF155" s="448"/>
      <c r="AG155" s="455"/>
      <c r="AH155" s="205"/>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8.75" x14ac:dyDescent="0.3">
      <c r="B156" s="439">
        <v>71</v>
      </c>
      <c r="D156" s="490">
        <f>'ONS Post Acute'!S76</f>
        <v>4.092329647669095E-3</v>
      </c>
      <c r="E156" s="490" t="e">
        <f t="shared" ca="1" si="28"/>
        <v>#NAME?</v>
      </c>
      <c r="F156" s="462" t="e">
        <f t="shared" ca="1" si="27"/>
        <v>#NAME?</v>
      </c>
      <c r="G156" s="491" t="e">
        <f t="shared" ca="1" si="32"/>
        <v>#NAME?</v>
      </c>
      <c r="H156" s="492" t="e">
        <f t="shared" ca="1" si="33"/>
        <v>#NAME?</v>
      </c>
      <c r="I156" s="493">
        <f>'ONS Post Acute'!T76</f>
        <v>1.6199383398013275E-3</v>
      </c>
      <c r="J156" s="493">
        <f>'ONS Post Acute'!U76</f>
        <v>1.0355478927711539E-2</v>
      </c>
      <c r="K156" s="498">
        <f t="shared" si="29"/>
        <v>2.2284542316097478E-3</v>
      </c>
      <c r="L156" s="498">
        <f t="shared" si="30"/>
        <v>3.3544657227421824</v>
      </c>
      <c r="M156" s="498">
        <f t="shared" si="31"/>
        <v>816.34140717762773</v>
      </c>
      <c r="N156" s="498" t="e">
        <f ca="1">_xll.ErBeta(L156,M156)</f>
        <v>#NAME?</v>
      </c>
      <c r="R156" s="443"/>
      <c r="S156" s="443"/>
      <c r="T156" s="443"/>
      <c r="U156" s="443"/>
      <c r="V156" s="443"/>
      <c r="W156" s="443"/>
      <c r="X156" s="449"/>
      <c r="Y156" s="454"/>
      <c r="Z156" s="461"/>
      <c r="AA156" s="448"/>
      <c r="AB156" s="455"/>
      <c r="AC156" s="449"/>
      <c r="AD156" s="449"/>
      <c r="AE156" s="461"/>
      <c r="AF156" s="448"/>
      <c r="AG156" s="455"/>
      <c r="AH156" s="205"/>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8.75" x14ac:dyDescent="0.3">
      <c r="B157" s="439">
        <v>72</v>
      </c>
      <c r="D157" s="490">
        <f>'ONS Post Acute'!S77</f>
        <v>3.850158837351454E-3</v>
      </c>
      <c r="E157" s="490" t="e">
        <f t="shared" ca="1" si="28"/>
        <v>#NAME?</v>
      </c>
      <c r="F157" s="462" t="e">
        <f t="shared" ca="1" si="27"/>
        <v>#NAME?</v>
      </c>
      <c r="G157" s="491" t="e">
        <f t="shared" ca="1" si="32"/>
        <v>#NAME?</v>
      </c>
      <c r="H157" s="492" t="e">
        <f t="shared" ca="1" si="33"/>
        <v>#NAME?</v>
      </c>
      <c r="I157" s="493">
        <f>'ONS Post Acute'!T77</f>
        <v>1.5058960252699195E-3</v>
      </c>
      <c r="J157" s="493">
        <f>'ONS Post Acute'!U77</f>
        <v>9.8602916239574363E-3</v>
      </c>
      <c r="K157" s="498">
        <f t="shared" si="29"/>
        <v>2.1312233670121219E-3</v>
      </c>
      <c r="L157" s="498">
        <f t="shared" si="30"/>
        <v>3.2472026560269818</v>
      </c>
      <c r="M157" s="498">
        <f t="shared" si="31"/>
        <v>840.14726318392024</v>
      </c>
      <c r="N157" s="498" t="e">
        <f ca="1">_xll.ErBeta(L157,M157)</f>
        <v>#NAME?</v>
      </c>
      <c r="R157" s="443"/>
      <c r="S157" s="443"/>
      <c r="T157" s="443"/>
      <c r="U157" s="443"/>
      <c r="V157" s="443"/>
      <c r="W157" s="443"/>
      <c r="X157" s="449"/>
      <c r="Y157" s="454"/>
      <c r="Z157" s="461"/>
      <c r="AA157" s="448"/>
      <c r="AB157" s="455"/>
      <c r="AC157" s="449"/>
      <c r="AD157" s="449"/>
      <c r="AE157" s="461"/>
      <c r="AF157" s="448"/>
      <c r="AG157" s="455"/>
      <c r="AH157" s="205"/>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8.75" x14ac:dyDescent="0.3">
      <c r="B158" s="439">
        <v>73</v>
      </c>
      <c r="D158" s="490">
        <f>'ONS Post Acute'!S78</f>
        <v>3.6223189110092266E-3</v>
      </c>
      <c r="E158" s="490" t="e">
        <f t="shared" ca="1" si="28"/>
        <v>#NAME?</v>
      </c>
      <c r="F158" s="462" t="e">
        <f t="shared" ca="1" si="27"/>
        <v>#NAME?</v>
      </c>
      <c r="G158" s="491" t="e">
        <f t="shared" ca="1" si="32"/>
        <v>#NAME?</v>
      </c>
      <c r="H158" s="492" t="e">
        <f t="shared" ca="1" si="33"/>
        <v>#NAME?</v>
      </c>
      <c r="I158" s="493">
        <f>'ONS Post Acute'!T78</f>
        <v>1.3998821950234586E-3</v>
      </c>
      <c r="J158" s="493">
        <f>'ONS Post Acute'!U78</f>
        <v>9.3887836176564966E-3</v>
      </c>
      <c r="K158" s="498">
        <f t="shared" si="29"/>
        <v>2.0379850567941423E-3</v>
      </c>
      <c r="L158" s="498">
        <f t="shared" si="30"/>
        <v>3.1440924124623799</v>
      </c>
      <c r="M158" s="498">
        <f t="shared" si="31"/>
        <v>864.83371122780113</v>
      </c>
      <c r="N158" s="498" t="e">
        <f ca="1">_xll.ErBeta(L158,M158)</f>
        <v>#NAME?</v>
      </c>
      <c r="R158" s="443"/>
      <c r="S158" s="443"/>
      <c r="T158" s="443"/>
      <c r="U158" s="443"/>
      <c r="V158" s="443"/>
      <c r="W158" s="443"/>
      <c r="X158" s="449"/>
      <c r="Y158" s="454"/>
      <c r="Z158" s="461"/>
      <c r="AA158" s="448"/>
      <c r="AB158" s="455"/>
      <c r="AC158" s="449"/>
      <c r="AD158" s="449"/>
      <c r="AE158" s="461"/>
      <c r="AF158" s="448"/>
      <c r="AG158" s="455"/>
      <c r="AH158" s="205"/>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8.75" x14ac:dyDescent="0.3">
      <c r="B159" s="439">
        <v>74</v>
      </c>
      <c r="D159" s="490">
        <f>'ONS Post Acute'!S79</f>
        <v>3.4079618133576084E-3</v>
      </c>
      <c r="E159" s="490" t="e">
        <f t="shared" ca="1" si="28"/>
        <v>#NAME?</v>
      </c>
      <c r="F159" s="462" t="e">
        <f t="shared" ca="1" si="27"/>
        <v>#NAME?</v>
      </c>
      <c r="G159" s="491" t="e">
        <f t="shared" ca="1" si="32"/>
        <v>#NAME?</v>
      </c>
      <c r="H159" s="492" t="e">
        <f t="shared" ca="1" si="33"/>
        <v>#NAME?</v>
      </c>
      <c r="I159" s="493">
        <f>'ONS Post Acute'!T79</f>
        <v>1.3013316504321365E-3</v>
      </c>
      <c r="J159" s="493">
        <f>'ONS Post Acute'!U79</f>
        <v>8.9398225915549752E-3</v>
      </c>
      <c r="K159" s="498">
        <f t="shared" si="29"/>
        <v>1.948594627837459E-3</v>
      </c>
      <c r="L159" s="498">
        <f t="shared" si="30"/>
        <v>3.0449351699405138</v>
      </c>
      <c r="M159" s="498">
        <f t="shared" si="31"/>
        <v>890.43196882757468</v>
      </c>
      <c r="N159" s="498" t="e">
        <f ca="1">_xll.ErBeta(L159,M159)</f>
        <v>#NAME?</v>
      </c>
      <c r="R159" s="443"/>
      <c r="S159" s="443"/>
      <c r="T159" s="443"/>
      <c r="U159" s="443"/>
      <c r="V159" s="443"/>
      <c r="W159" s="443"/>
      <c r="X159" s="449"/>
      <c r="Y159" s="454"/>
      <c r="Z159" s="461"/>
      <c r="AA159" s="448"/>
      <c r="AB159" s="455"/>
      <c r="AC159" s="449"/>
      <c r="AD159" s="449"/>
      <c r="AE159" s="461"/>
      <c r="AF159" s="448"/>
      <c r="AG159" s="455"/>
      <c r="AH159" s="205"/>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8.75" x14ac:dyDescent="0.3">
      <c r="B160" s="439">
        <v>75</v>
      </c>
      <c r="D160" s="490">
        <f>'ONS Post Acute'!S80</f>
        <v>3.2062896742760302E-3</v>
      </c>
      <c r="E160" s="490" t="e">
        <f t="shared" ca="1" si="28"/>
        <v>#NAME?</v>
      </c>
      <c r="F160" s="462" t="e">
        <f t="shared" ca="1" si="27"/>
        <v>#NAME?</v>
      </c>
      <c r="G160" s="491" t="e">
        <f t="shared" ca="1" si="32"/>
        <v>#NAME?</v>
      </c>
      <c r="H160" s="492" t="e">
        <f t="shared" ca="1" si="33"/>
        <v>#NAME?</v>
      </c>
      <c r="I160" s="493">
        <f>'ONS Post Acute'!T80</f>
        <v>1.209718982380548E-3</v>
      </c>
      <c r="J160" s="493">
        <f>'ONS Post Acute'!U80</f>
        <v>8.5123303745310314E-3</v>
      </c>
      <c r="K160" s="498">
        <f t="shared" si="29"/>
        <v>1.8629110694261437E-3</v>
      </c>
      <c r="L160" s="498">
        <f t="shared" si="30"/>
        <v>2.9495428740807661</v>
      </c>
      <c r="M160" s="498">
        <f t="shared" si="31"/>
        <v>916.97447326983274</v>
      </c>
      <c r="N160" s="498" t="e">
        <f ca="1">_xll.ErBeta(L160,M160)</f>
        <v>#NAME?</v>
      </c>
      <c r="R160" s="443"/>
      <c r="S160" s="443"/>
      <c r="T160" s="443"/>
      <c r="U160" s="443"/>
      <c r="V160" s="443"/>
      <c r="W160" s="443"/>
      <c r="X160" s="449"/>
      <c r="Y160" s="454"/>
      <c r="Z160" s="461"/>
      <c r="AA160" s="448"/>
      <c r="AB160" s="455"/>
      <c r="AC160" s="449"/>
      <c r="AD160" s="449"/>
      <c r="AE160" s="461"/>
      <c r="AF160" s="448"/>
      <c r="AG160" s="455"/>
      <c r="AH160" s="205"/>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8.75" x14ac:dyDescent="0.3">
      <c r="B161" s="439">
        <v>76</v>
      </c>
      <c r="D161" s="490">
        <f>'ONS Post Acute'!S81</f>
        <v>3.0165518390127418E-3</v>
      </c>
      <c r="E161" s="490" t="e">
        <f t="shared" ca="1" si="28"/>
        <v>#NAME?</v>
      </c>
      <c r="F161" s="462" t="e">
        <f t="shared" ca="1" si="27"/>
        <v>#NAME?</v>
      </c>
      <c r="G161" s="491" t="e">
        <f t="shared" ca="1" si="32"/>
        <v>#NAME?</v>
      </c>
      <c r="H161" s="492" t="e">
        <f t="shared" ca="1" si="33"/>
        <v>#NAME?</v>
      </c>
      <c r="I161" s="493">
        <f>'ONS Post Acute'!T81</f>
        <v>1.1245557701189146E-3</v>
      </c>
      <c r="J161" s="493">
        <f>'ONS Post Acute'!U81</f>
        <v>8.1052803523878562E-3</v>
      </c>
      <c r="K161" s="498">
        <f t="shared" si="29"/>
        <v>1.7807970873135056E-3</v>
      </c>
      <c r="L161" s="498">
        <f t="shared" si="30"/>
        <v>2.8577384170737208</v>
      </c>
      <c r="M161" s="498">
        <f t="shared" si="31"/>
        <v>944.49492435334389</v>
      </c>
      <c r="N161" s="498" t="e">
        <f ca="1">_xll.ErBeta(L161,M161)</f>
        <v>#NAME?</v>
      </c>
      <c r="R161" s="443"/>
      <c r="S161" s="443"/>
      <c r="T161" s="443"/>
      <c r="U161" s="443"/>
      <c r="V161" s="443"/>
      <c r="W161" s="443"/>
      <c r="X161" s="449"/>
      <c r="Y161" s="454"/>
      <c r="Z161" s="461"/>
      <c r="AA161" s="448"/>
      <c r="AB161" s="455"/>
      <c r="AC161" s="449"/>
      <c r="AD161" s="449"/>
      <c r="AE161" s="461"/>
      <c r="AF161" s="448"/>
      <c r="AG161" s="455"/>
      <c r="AH161" s="205"/>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8.75" x14ac:dyDescent="0.3">
      <c r="B162" s="439">
        <v>77</v>
      </c>
      <c r="D162" s="490">
        <f>'ONS Post Acute'!S82</f>
        <v>2.8380420741322483E-3</v>
      </c>
      <c r="E162" s="490" t="e">
        <f t="shared" ca="1" si="28"/>
        <v>#NAME?</v>
      </c>
      <c r="F162" s="462" t="e">
        <f t="shared" ca="1" si="27"/>
        <v>#NAME?</v>
      </c>
      <c r="G162" s="491" t="e">
        <f t="shared" ca="1" si="32"/>
        <v>#NAME?</v>
      </c>
      <c r="H162" s="492" t="e">
        <f t="shared" ca="1" si="33"/>
        <v>#NAME?</v>
      </c>
      <c r="I162" s="493">
        <f>'ONS Post Acute'!T82</f>
        <v>1.0453879773128379E-3</v>
      </c>
      <c r="J162" s="493">
        <f>'ONS Post Acute'!U82</f>
        <v>7.7176950024597643E-3</v>
      </c>
      <c r="K162" s="498">
        <f t="shared" si="29"/>
        <v>1.7021191390680936E-3</v>
      </c>
      <c r="L162" s="498">
        <f t="shared" si="30"/>
        <v>2.769354882590275</v>
      </c>
      <c r="M162" s="498">
        <f t="shared" si="31"/>
        <v>973.02832896148209</v>
      </c>
      <c r="N162" s="498" t="e">
        <f ca="1">_xll.ErBeta(L162,M162)</f>
        <v>#NAME?</v>
      </c>
      <c r="R162" s="443"/>
      <c r="S162" s="443"/>
      <c r="T162" s="443"/>
      <c r="U162" s="443"/>
      <c r="V162" s="443"/>
      <c r="W162" s="443"/>
      <c r="X162" s="449"/>
      <c r="Y162" s="454"/>
      <c r="Z162" s="461"/>
      <c r="AA162" s="448"/>
      <c r="AB162" s="455"/>
      <c r="AC162" s="449"/>
      <c r="AD162" s="449"/>
      <c r="AE162" s="461"/>
      <c r="AF162" s="448"/>
      <c r="AG162" s="455"/>
      <c r="AH162" s="205"/>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8.75" x14ac:dyDescent="0.3">
      <c r="B163" s="439">
        <v>78</v>
      </c>
      <c r="D163" s="490">
        <f>'ONS Post Acute'!S83</f>
        <v>2.6700959388057284E-3</v>
      </c>
      <c r="E163" s="490" t="e">
        <f t="shared" ca="1" si="28"/>
        <v>#NAME?</v>
      </c>
      <c r="F163" s="462" t="e">
        <f t="shared" ca="1" si="27"/>
        <v>#NAME?</v>
      </c>
      <c r="G163" s="491" t="e">
        <f t="shared" ca="1" si="32"/>
        <v>#NAME?</v>
      </c>
      <c r="H163" s="492" t="e">
        <f t="shared" ca="1" si="33"/>
        <v>#NAME?</v>
      </c>
      <c r="I163" s="493">
        <f>'ONS Post Acute'!T83</f>
        <v>9.7179353140899828E-4</v>
      </c>
      <c r="J163" s="493">
        <f>'ONS Post Acute'!U83</f>
        <v>7.3486435461106439E-3</v>
      </c>
      <c r="K163" s="498">
        <f t="shared" si="29"/>
        <v>1.6267474527300117E-3</v>
      </c>
      <c r="L163" s="498">
        <f t="shared" si="30"/>
        <v>2.6842348507426084</v>
      </c>
      <c r="M163" s="498">
        <f t="shared" si="31"/>
        <v>1002.6110475139817</v>
      </c>
      <c r="N163" s="498" t="e">
        <f ca="1">_xll.ErBeta(L163,M163)</f>
        <v>#NAME?</v>
      </c>
      <c r="R163" s="443"/>
      <c r="S163" s="443"/>
      <c r="T163" s="443"/>
      <c r="U163" s="443"/>
      <c r="V163" s="443"/>
      <c r="W163" s="443"/>
      <c r="X163" s="449"/>
      <c r="Y163" s="454"/>
      <c r="Z163" s="461"/>
      <c r="AA163" s="448"/>
      <c r="AB163" s="455"/>
      <c r="AC163" s="449"/>
      <c r="AD163" s="449"/>
      <c r="AE163" s="461"/>
      <c r="AF163" s="448"/>
      <c r="AG163" s="455"/>
      <c r="AH163" s="205"/>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8.75" x14ac:dyDescent="0.3">
      <c r="B164" s="439">
        <v>79</v>
      </c>
      <c r="D164" s="490">
        <f>'ONS Post Acute'!S84</f>
        <v>2.5120883116599717E-3</v>
      </c>
      <c r="E164" s="490" t="e">
        <f t="shared" ca="1" si="28"/>
        <v>#NAME?</v>
      </c>
      <c r="F164" s="462" t="e">
        <f t="shared" ca="1" si="27"/>
        <v>#NAME?</v>
      </c>
      <c r="G164" s="491" t="e">
        <f t="shared" ca="1" si="32"/>
        <v>#NAME?</v>
      </c>
      <c r="H164" s="492" t="e">
        <f t="shared" ca="1" si="33"/>
        <v>#NAME?</v>
      </c>
      <c r="I164" s="493">
        <f>'ONS Post Acute'!T84</f>
        <v>9.0338007341150156E-4</v>
      </c>
      <c r="J164" s="493">
        <f>'ONS Post Acute'!U84</f>
        <v>6.9972397134872612E-3</v>
      </c>
      <c r="K164" s="498">
        <f t="shared" si="29"/>
        <v>1.5545560306315714E-3</v>
      </c>
      <c r="L164" s="498">
        <f t="shared" si="30"/>
        <v>2.6022297576942677</v>
      </c>
      <c r="M164" s="498">
        <f t="shared" si="31"/>
        <v>1033.2808423524305</v>
      </c>
      <c r="N164" s="498" t="e">
        <f ca="1">_xll.ErBeta(L164,M164)</f>
        <v>#NAME?</v>
      </c>
      <c r="R164" s="443"/>
      <c r="S164" s="443"/>
      <c r="T164" s="443"/>
      <c r="U164" s="443"/>
      <c r="V164" s="443"/>
      <c r="W164" s="443"/>
      <c r="X164" s="449"/>
      <c r="Y164" s="454"/>
      <c r="Z164" s="461"/>
      <c r="AA164" s="448"/>
      <c r="AB164" s="455"/>
      <c r="AC164" s="449"/>
      <c r="AD164" s="449"/>
      <c r="AE164" s="461"/>
      <c r="AF164" s="448"/>
      <c r="AG164" s="455"/>
      <c r="AH164" s="205"/>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8.75" x14ac:dyDescent="0.3">
      <c r="B165" s="439">
        <v>80</v>
      </c>
      <c r="D165" s="490">
        <f>'ONS Post Acute'!S85</f>
        <v>2.3634310639793809E-3</v>
      </c>
      <c r="E165" s="490" t="e">
        <f t="shared" ca="1" si="28"/>
        <v>#NAME?</v>
      </c>
      <c r="F165" s="462" t="e">
        <f t="shared" ca="1" si="27"/>
        <v>#NAME?</v>
      </c>
      <c r="G165" s="491" t="e">
        <f t="shared" ca="1" si="32"/>
        <v>#NAME?</v>
      </c>
      <c r="H165" s="492" t="e">
        <f t="shared" ca="1" si="33"/>
        <v>#NAME?</v>
      </c>
      <c r="I165" s="493">
        <f>'ONS Post Acute'!T85</f>
        <v>8.3978286607209302E-4</v>
      </c>
      <c r="J165" s="493">
        <f>'ONS Post Acute'!U85</f>
        <v>6.6626396151595419E-3</v>
      </c>
      <c r="K165" s="498">
        <f t="shared" si="29"/>
        <v>1.4854226400733287E-3</v>
      </c>
      <c r="L165" s="498">
        <f t="shared" si="30"/>
        <v>2.5231993050587453</v>
      </c>
      <c r="M165" s="498">
        <f t="shared" si="31"/>
        <v>1065.076928117468</v>
      </c>
      <c r="N165" s="498" t="e">
        <f ca="1">_xll.ErBeta(L165,M165)</f>
        <v>#NAME?</v>
      </c>
      <c r="R165" s="443"/>
      <c r="S165" s="443"/>
      <c r="T165" s="443"/>
      <c r="U165" s="443"/>
      <c r="V165" s="443"/>
      <c r="W165" s="443"/>
      <c r="X165" s="449"/>
      <c r="Y165" s="454"/>
      <c r="Z165" s="461"/>
      <c r="AA165" s="448"/>
      <c r="AB165" s="455"/>
      <c r="AC165" s="449"/>
      <c r="AD165" s="449"/>
      <c r="AE165" s="461"/>
      <c r="AF165" s="448"/>
      <c r="AG165" s="455"/>
      <c r="AH165" s="205"/>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8.75" x14ac:dyDescent="0.3">
      <c r="B166" s="439">
        <v>81</v>
      </c>
      <c r="D166" s="490">
        <f>'ONS Post Acute'!S86</f>
        <v>2.2235708706003434E-3</v>
      </c>
      <c r="E166" s="490" t="e">
        <f t="shared" ca="1" si="28"/>
        <v>#NAME?</v>
      </c>
      <c r="F166" s="462" t="e">
        <f t="shared" ca="1" si="27"/>
        <v>#NAME?</v>
      </c>
      <c r="G166" s="491" t="e">
        <f t="shared" ca="1" si="32"/>
        <v>#NAME?</v>
      </c>
      <c r="H166" s="492" t="e">
        <f t="shared" ca="1" si="33"/>
        <v>#NAME?</v>
      </c>
      <c r="I166" s="493">
        <f>'ONS Post Acute'!T86</f>
        <v>7.806628493420573E-4</v>
      </c>
      <c r="J166" s="493">
        <f>'ONS Post Acute'!U86</f>
        <v>6.3440397155366222E-3</v>
      </c>
      <c r="K166" s="498">
        <f t="shared" si="29"/>
        <v>1.4192287923965726E-3</v>
      </c>
      <c r="L166" s="498">
        <f t="shared" si="30"/>
        <v>2.4470109147082248</v>
      </c>
      <c r="M166" s="498">
        <f t="shared" si="31"/>
        <v>1098.0400241792329</v>
      </c>
      <c r="N166" s="498" t="e">
        <f ca="1">_xll.ErBeta(L166,M166)</f>
        <v>#NAME?</v>
      </c>
      <c r="R166" s="443"/>
      <c r="S166" s="443"/>
      <c r="T166" s="443"/>
      <c r="U166" s="443"/>
      <c r="V166" s="443"/>
      <c r="W166" s="443"/>
      <c r="X166" s="449"/>
      <c r="Y166" s="454"/>
      <c r="Z166" s="461"/>
      <c r="AA166" s="448"/>
      <c r="AB166" s="455"/>
      <c r="AC166" s="449"/>
      <c r="AD166" s="449"/>
      <c r="AE166" s="461"/>
      <c r="AF166" s="448"/>
      <c r="AG166" s="455"/>
      <c r="AH166" s="205"/>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8.75" x14ac:dyDescent="0.3">
      <c r="B167" s="439">
        <v>82</v>
      </c>
      <c r="D167" s="490">
        <f>'ONS Post Acute'!S87</f>
        <v>2.0919871503497773E-3</v>
      </c>
      <c r="E167" s="490" t="e">
        <f t="shared" ca="1" si="28"/>
        <v>#NAME?</v>
      </c>
      <c r="F167" s="462" t="e">
        <f t="shared" ca="1" si="27"/>
        <v>#NAME?</v>
      </c>
      <c r="G167" s="491" t="e">
        <f t="shared" ca="1" si="32"/>
        <v>#NAME?</v>
      </c>
      <c r="H167" s="492" t="e">
        <f t="shared" ca="1" si="33"/>
        <v>#NAME?</v>
      </c>
      <c r="I167" s="493">
        <f>'ONS Post Acute'!T87</f>
        <v>7.2570483271867643E-4</v>
      </c>
      <c r="J167" s="493">
        <f>'ONS Post Acute'!U87</f>
        <v>6.0406749031918462E-3</v>
      </c>
      <c r="K167" s="498">
        <f t="shared" si="29"/>
        <v>1.3558597118554004E-3</v>
      </c>
      <c r="L167" s="498">
        <f t="shared" si="30"/>
        <v>2.3735392250436114</v>
      </c>
      <c r="M167" s="498">
        <f t="shared" si="31"/>
        <v>1132.2124091861399</v>
      </c>
      <c r="N167" s="498" t="e">
        <f ca="1">_xll.ErBeta(L167,M167)</f>
        <v>#NAME?</v>
      </c>
      <c r="R167" s="443"/>
      <c r="S167" s="443"/>
      <c r="T167" s="443"/>
      <c r="U167" s="443"/>
      <c r="V167" s="443"/>
      <c r="W167" s="443"/>
      <c r="X167" s="449"/>
      <c r="Y167" s="454"/>
      <c r="Z167" s="461"/>
      <c r="AA167" s="448"/>
      <c r="AB167" s="455"/>
      <c r="AC167" s="449"/>
      <c r="AD167" s="449"/>
      <c r="AE167" s="461"/>
      <c r="AF167" s="448"/>
      <c r="AG167" s="455"/>
      <c r="AH167" s="205"/>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8.75" x14ac:dyDescent="0.3">
      <c r="B168" s="439">
        <v>83</v>
      </c>
      <c r="D168" s="490">
        <f>'ONS Post Acute'!S88</f>
        <v>1.9681901283618601E-3</v>
      </c>
      <c r="E168" s="490" t="e">
        <f t="shared" ca="1" si="28"/>
        <v>#NAME?</v>
      </c>
      <c r="F168" s="462" t="e">
        <f t="shared" ca="1" si="27"/>
        <v>#NAME?</v>
      </c>
      <c r="G168" s="491" t="e">
        <f t="shared" ca="1" si="32"/>
        <v>#NAME?</v>
      </c>
      <c r="H168" s="492" t="e">
        <f t="shared" ca="1" si="33"/>
        <v>#NAME?</v>
      </c>
      <c r="I168" s="493">
        <f>'ONS Post Acute'!T88</f>
        <v>6.7461581484901101E-4</v>
      </c>
      <c r="J168" s="493">
        <f>'ONS Post Acute'!U88</f>
        <v>5.7518166534626155E-3</v>
      </c>
      <c r="K168" s="498">
        <f t="shared" si="29"/>
        <v>1.295204295564695E-3</v>
      </c>
      <c r="L168" s="498">
        <f t="shared" si="30"/>
        <v>2.3026656251600106</v>
      </c>
      <c r="M168" s="498">
        <f t="shared" si="31"/>
        <v>1167.6379778006542</v>
      </c>
      <c r="N168" s="498" t="e">
        <f ca="1">_xll.ErBeta(L168,M168)</f>
        <v>#NAME?</v>
      </c>
      <c r="R168" s="443"/>
      <c r="S168" s="443"/>
      <c r="T168" s="443"/>
      <c r="U168" s="443"/>
      <c r="V168" s="443"/>
      <c r="W168" s="443"/>
      <c r="X168" s="449"/>
      <c r="Y168" s="454"/>
      <c r="Z168" s="461"/>
      <c r="AA168" s="448"/>
      <c r="AB168" s="455"/>
      <c r="AC168" s="449"/>
      <c r="AD168" s="449"/>
      <c r="AE168" s="461"/>
      <c r="AF168" s="448"/>
      <c r="AG168" s="455"/>
      <c r="AH168" s="205"/>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8.75" x14ac:dyDescent="0.3">
      <c r="B169" s="439">
        <v>84</v>
      </c>
      <c r="D169" s="490">
        <f>'ONS Post Acute'!S89</f>
        <v>1.8517190130605658E-3</v>
      </c>
      <c r="E169" s="490" t="e">
        <f t="shared" ca="1" si="28"/>
        <v>#NAME?</v>
      </c>
      <c r="F169" s="462" t="e">
        <f t="shared" ca="1" si="27"/>
        <v>#NAME?</v>
      </c>
      <c r="G169" s="491" t="e">
        <f t="shared" ca="1" si="32"/>
        <v>#NAME?</v>
      </c>
      <c r="H169" s="492" t="e">
        <f t="shared" ca="1" si="33"/>
        <v>#NAME?</v>
      </c>
      <c r="I169" s="493">
        <f>'ONS Post Acute'!T89</f>
        <v>6.2712342143216699E-4</v>
      </c>
      <c r="J169" s="493">
        <f>'ONS Post Acute'!U89</f>
        <v>5.4767712789127046E-3</v>
      </c>
      <c r="K169" s="498">
        <f t="shared" si="29"/>
        <v>1.2371550656838106E-3</v>
      </c>
      <c r="L169" s="498">
        <f t="shared" si="30"/>
        <v>2.2342778236837164</v>
      </c>
      <c r="M169" s="498">
        <f t="shared" si="31"/>
        <v>1204.362299694224</v>
      </c>
      <c r="N169" s="498" t="e">
        <f ca="1">_xll.ErBeta(L169,M169)</f>
        <v>#NAME?</v>
      </c>
      <c r="R169" s="443"/>
      <c r="S169" s="443"/>
      <c r="T169" s="443"/>
      <c r="U169" s="443"/>
      <c r="V169" s="443"/>
      <c r="W169" s="443"/>
      <c r="X169" s="449"/>
      <c r="Y169" s="454"/>
      <c r="Z169" s="461"/>
      <c r="AA169" s="448"/>
      <c r="AB169" s="455"/>
      <c r="AC169" s="449"/>
      <c r="AD169" s="449"/>
      <c r="AE169" s="461"/>
      <c r="AF169" s="448"/>
      <c r="AG169" s="455"/>
      <c r="AH169" s="205"/>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8.75" x14ac:dyDescent="0.3">
      <c r="B170" s="439">
        <v>85</v>
      </c>
      <c r="D170" s="490">
        <f>'ONS Post Acute'!S90</f>
        <v>1.7421402810224771E-3</v>
      </c>
      <c r="E170" s="490" t="e">
        <f t="shared" ca="1" si="28"/>
        <v>#NAME?</v>
      </c>
      <c r="F170" s="462" t="e">
        <f t="shared" ca="1" si="27"/>
        <v>#NAME?</v>
      </c>
      <c r="G170" s="491" t="e">
        <f t="shared" ca="1" si="32"/>
        <v>#NAME?</v>
      </c>
      <c r="H170" s="492" t="e">
        <f t="shared" ca="1" si="33"/>
        <v>#NAME?</v>
      </c>
      <c r="I170" s="493">
        <f>'ONS Post Acute'!T90</f>
        <v>5.8297445309195772E-4</v>
      </c>
      <c r="J170" s="493">
        <f>'ONS Post Acute'!U90</f>
        <v>5.2148782634554277E-3</v>
      </c>
      <c r="K170" s="498">
        <f t="shared" si="29"/>
        <v>1.1816081148886403E-3</v>
      </c>
      <c r="L170" s="498">
        <f t="shared" si="30"/>
        <v>2.1682694493629011</v>
      </c>
      <c r="M170" s="498">
        <f t="shared" si="31"/>
        <v>1242.4326808772807</v>
      </c>
      <c r="N170" s="498" t="e">
        <f ca="1">_xll.ErBeta(L170,M170)</f>
        <v>#NAME?</v>
      </c>
      <c r="R170" s="443"/>
      <c r="S170" s="443"/>
      <c r="T170" s="443"/>
      <c r="U170" s="443"/>
      <c r="V170" s="443"/>
      <c r="W170" s="443"/>
      <c r="X170" s="449"/>
      <c r="Y170" s="454"/>
      <c r="Z170" s="461"/>
      <c r="AA170" s="448"/>
      <c r="AB170" s="455"/>
      <c r="AC170" s="449"/>
      <c r="AD170" s="449"/>
      <c r="AE170" s="461"/>
      <c r="AF170" s="448"/>
      <c r="AG170" s="455"/>
      <c r="AH170" s="205"/>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8.75" x14ac:dyDescent="0.3">
      <c r="B171" s="439">
        <v>86</v>
      </c>
      <c r="D171" s="490">
        <f>'ONS Post Acute'!S91</f>
        <v>1.6390460633358549E-3</v>
      </c>
      <c r="E171" s="490" t="e">
        <f t="shared" ca="1" si="28"/>
        <v>#NAME?</v>
      </c>
      <c r="F171" s="462" t="e">
        <f t="shared" ca="1" si="27"/>
        <v>#NAME?</v>
      </c>
      <c r="G171" s="491" t="e">
        <f t="shared" ca="1" si="32"/>
        <v>#NAME?</v>
      </c>
      <c r="H171" s="492" t="e">
        <f t="shared" ca="1" si="33"/>
        <v>#NAME?</v>
      </c>
      <c r="I171" s="493">
        <f>'ONS Post Acute'!T91</f>
        <v>5.4193353547811614E-4</v>
      </c>
      <c r="J171" s="493">
        <f>'ONS Post Acute'!U91</f>
        <v>4.965508676137164E-3</v>
      </c>
      <c r="K171" s="498">
        <f t="shared" si="29"/>
        <v>1.1284630460864917E-3</v>
      </c>
      <c r="L171" s="498">
        <f t="shared" si="30"/>
        <v>2.1045396807678278</v>
      </c>
      <c r="M171" s="498">
        <f t="shared" si="31"/>
        <v>1281.898227443776</v>
      </c>
      <c r="N171" s="498" t="e">
        <f ca="1">_xll.ErBeta(L171,M171)</f>
        <v>#NAME?</v>
      </c>
      <c r="R171" s="443"/>
      <c r="S171" s="443"/>
      <c r="T171" s="443"/>
      <c r="U171" s="443"/>
      <c r="V171" s="443"/>
      <c r="W171" s="443"/>
      <c r="X171" s="449"/>
      <c r="Y171" s="454"/>
      <c r="Z171" s="461"/>
      <c r="AA171" s="448"/>
      <c r="AB171" s="455"/>
      <c r="AC171" s="449"/>
      <c r="AD171" s="449"/>
      <c r="AE171" s="461"/>
      <c r="AF171" s="448"/>
      <c r="AG171" s="455"/>
      <c r="AH171" s="205"/>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8.75" x14ac:dyDescent="0.3">
      <c r="B172" s="439">
        <v>87</v>
      </c>
      <c r="D172" s="490">
        <f>'ONS Post Acute'!S92</f>
        <v>1.542052627449754E-3</v>
      </c>
      <c r="E172" s="490" t="e">
        <f t="shared" ca="1" si="28"/>
        <v>#NAME?</v>
      </c>
      <c r="F172" s="462" t="e">
        <f t="shared" ca="1" si="27"/>
        <v>#NAME?</v>
      </c>
      <c r="G172" s="491" t="e">
        <f t="shared" ca="1" si="32"/>
        <v>#NAME?</v>
      </c>
      <c r="H172" s="492" t="e">
        <f t="shared" ca="1" si="33"/>
        <v>#NAME?</v>
      </c>
      <c r="I172" s="493">
        <f>'ONS Post Acute'!T92</f>
        <v>5.0378186439926898E-4</v>
      </c>
      <c r="J172" s="493">
        <f>'ONS Post Acute'!U92</f>
        <v>4.7280636607720146E-3</v>
      </c>
      <c r="K172" s="498">
        <f t="shared" si="29"/>
        <v>1.0776229072379452E-3</v>
      </c>
      <c r="L172" s="498">
        <f t="shared" si="30"/>
        <v>2.0429929027019789</v>
      </c>
      <c r="M172" s="498">
        <f t="shared" si="31"/>
        <v>1322.8099118134487</v>
      </c>
      <c r="N172" s="498" t="e">
        <f ca="1">_xll.ErBeta(L172,M172)</f>
        <v>#NAME?</v>
      </c>
      <c r="R172" s="443"/>
      <c r="S172" s="443"/>
      <c r="T172" s="443"/>
      <c r="U172" s="443"/>
      <c r="V172" s="443"/>
      <c r="W172" s="443"/>
      <c r="X172" s="449"/>
      <c r="Y172" s="454"/>
      <c r="Z172" s="461"/>
      <c r="AA172" s="448"/>
      <c r="AB172" s="455"/>
      <c r="AC172" s="449"/>
      <c r="AD172" s="449"/>
      <c r="AE172" s="461"/>
      <c r="AF172" s="448"/>
      <c r="AG172" s="455"/>
      <c r="AH172" s="205"/>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8.75" x14ac:dyDescent="0.3">
      <c r="B173" s="439">
        <v>88</v>
      </c>
      <c r="D173" s="490">
        <f>'ONS Post Acute'!S93</f>
        <v>1.4507989488623844E-3</v>
      </c>
      <c r="E173" s="490" t="e">
        <f t="shared" ca="1" si="28"/>
        <v>#NAME?</v>
      </c>
      <c r="F173" s="462" t="e">
        <f t="shared" ca="1" si="27"/>
        <v>#NAME?</v>
      </c>
      <c r="G173" s="491" t="e">
        <f t="shared" ca="1" si="32"/>
        <v>#NAME?</v>
      </c>
      <c r="H173" s="492" t="e">
        <f t="shared" ca="1" si="33"/>
        <v>#NAME?</v>
      </c>
      <c r="I173" s="493">
        <f>'ONS Post Acute'!T93</f>
        <v>4.6831603929750203E-4</v>
      </c>
      <c r="J173" s="493">
        <f>'ONS Post Acute'!U93</f>
        <v>4.501972997800344E-3</v>
      </c>
      <c r="K173" s="498">
        <f t="shared" si="29"/>
        <v>1.0289941220670517E-3</v>
      </c>
      <c r="L173" s="498">
        <f t="shared" si="30"/>
        <v>1.9835383871460108</v>
      </c>
      <c r="M173" s="498">
        <f t="shared" si="31"/>
        <v>1365.2206415589201</v>
      </c>
      <c r="N173" s="498" t="e">
        <f ca="1">_xll.ErBeta(L173,M173)</f>
        <v>#NAME?</v>
      </c>
      <c r="R173" s="443"/>
      <c r="S173" s="443"/>
      <c r="T173" s="443"/>
      <c r="U173" s="443"/>
      <c r="V173" s="443"/>
      <c r="W173" s="443"/>
      <c r="X173" s="449"/>
      <c r="Y173" s="454"/>
      <c r="Z173" s="461"/>
      <c r="AA173" s="448"/>
      <c r="AB173" s="455"/>
      <c r="AC173" s="449"/>
      <c r="AD173" s="449"/>
      <c r="AE173" s="461"/>
      <c r="AF173" s="448"/>
      <c r="AG173" s="455"/>
      <c r="AH173" s="205"/>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8.75" x14ac:dyDescent="0.3">
      <c r="B174" s="439">
        <v>89</v>
      </c>
      <c r="D174" s="490">
        <f>'ONS Post Acute'!S94</f>
        <v>1.3649453673323382E-3</v>
      </c>
      <c r="E174" s="490" t="e">
        <f t="shared" ca="1" si="28"/>
        <v>#NAME?</v>
      </c>
      <c r="F174" s="462" t="e">
        <f ca="1">E174*($D$20-Diab_Inc-Park_Inc-Dem_Inc-Anx_Inc-Isc_Inc-PICS)</f>
        <v>#NAME?</v>
      </c>
      <c r="G174" s="491" t="e">
        <f t="shared" ca="1" si="32"/>
        <v>#NAME?</v>
      </c>
      <c r="H174" s="492" t="e">
        <f t="shared" ca="1" si="33"/>
        <v>#NAME?</v>
      </c>
      <c r="I174" s="493">
        <f>'ONS Post Acute'!T94</f>
        <v>4.3534697884534948E-4</v>
      </c>
      <c r="J174" s="493">
        <f>'ONS Post Acute'!U94</f>
        <v>4.2866937349176982E-3</v>
      </c>
      <c r="K174" s="498">
        <f t="shared" si="29"/>
        <v>9.8248641736539515E-4</v>
      </c>
      <c r="L174" s="498">
        <f t="shared" si="30"/>
        <v>1.9260899967542784</v>
      </c>
      <c r="M174" s="498">
        <f t="shared" si="31"/>
        <v>1409.1853309084256</v>
      </c>
      <c r="N174" s="498" t="e">
        <f ca="1">_xll.ErBeta(L174,M174)</f>
        <v>#NAME?</v>
      </c>
      <c r="R174" s="443"/>
      <c r="S174" s="443"/>
      <c r="T174" s="443"/>
      <c r="U174" s="443"/>
      <c r="V174" s="443"/>
      <c r="W174" s="443"/>
      <c r="X174" s="449"/>
      <c r="Y174" s="454"/>
      <c r="Z174" s="461"/>
      <c r="AA174" s="448"/>
      <c r="AB174" s="455"/>
      <c r="AC174" s="449"/>
      <c r="AD174" s="449"/>
      <c r="AE174" s="461"/>
      <c r="AF174" s="448"/>
      <c r="AG174" s="455"/>
      <c r="AH174" s="205"/>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8.75" x14ac:dyDescent="0.3">
      <c r="B175" s="439">
        <v>90</v>
      </c>
      <c r="D175" s="490">
        <f>'ONS Post Acute'!S95</f>
        <v>1.2841723226108661E-3</v>
      </c>
      <c r="E175" s="490" t="e">
        <f t="shared" ca="1" si="28"/>
        <v>#NAME?</v>
      </c>
      <c r="F175" s="462" t="e">
        <f t="shared" ref="F175:F188" ca="1" si="34">E175*($D$20-Diab_Inc-Park_Inc-Dem_Inc-Anx_Inc-Isc_Inc-PICS)</f>
        <v>#NAME?</v>
      </c>
      <c r="G175" s="491" t="e">
        <f t="shared" ca="1" si="32"/>
        <v>#NAME?</v>
      </c>
      <c r="H175" s="492" t="e">
        <f t="shared" ca="1" si="33"/>
        <v>#NAME?</v>
      </c>
      <c r="I175" s="493">
        <f>'ONS Post Acute'!T95</f>
        <v>4.0469891288385829E-4</v>
      </c>
      <c r="J175" s="493">
        <f>'ONS Post Acute'!U95</f>
        <v>4.0817088831854352E-3</v>
      </c>
      <c r="K175" s="498">
        <f t="shared" si="29"/>
        <v>9.3801274752591259E-4</v>
      </c>
      <c r="L175" s="498">
        <f t="shared" si="30"/>
        <v>1.8705659091020359</v>
      </c>
      <c r="M175" s="498">
        <f t="shared" si="31"/>
        <v>1454.7609750191168</v>
      </c>
      <c r="N175" s="498" t="e">
        <f ca="1">_xll.ErBeta(L175,M175)</f>
        <v>#NAME?</v>
      </c>
      <c r="R175" s="443"/>
      <c r="S175" s="443"/>
      <c r="T175" s="443"/>
      <c r="U175" s="443"/>
      <c r="V175" s="443"/>
      <c r="W175" s="443"/>
      <c r="X175" s="449"/>
      <c r="Y175" s="454"/>
      <c r="Z175" s="461"/>
      <c r="AA175" s="448"/>
      <c r="AB175" s="455"/>
      <c r="AC175" s="449"/>
      <c r="AD175" s="449"/>
      <c r="AE175" s="461"/>
      <c r="AF175" s="448"/>
      <c r="AG175" s="455"/>
      <c r="AH175" s="205"/>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8.75" x14ac:dyDescent="0.3">
      <c r="B176" s="439">
        <v>91</v>
      </c>
      <c r="D176" s="490">
        <f>'ONS Post Acute'!S96</f>
        <v>1.2081791649894381E-3</v>
      </c>
      <c r="E176" s="490" t="e">
        <f t="shared" ca="1" si="28"/>
        <v>#NAME?</v>
      </c>
      <c r="F176" s="462" t="e">
        <f t="shared" ca="1" si="34"/>
        <v>#NAME?</v>
      </c>
      <c r="G176" s="491" t="e">
        <f t="shared" ca="1" si="32"/>
        <v>#NAME?</v>
      </c>
      <c r="H176" s="492" t="e">
        <f t="shared" ca="1" si="33"/>
        <v>#NAME?</v>
      </c>
      <c r="I176" s="493">
        <f>'ONS Post Acute'!T96</f>
        <v>3.7620844532737052E-4</v>
      </c>
      <c r="J176" s="493">
        <f>'ONS Post Acute'!U96</f>
        <v>3.8865261754919287E-3</v>
      </c>
      <c r="K176" s="498">
        <f t="shared" si="29"/>
        <v>8.9548921687871374E-4</v>
      </c>
      <c r="L176" s="498">
        <f t="shared" si="30"/>
        <v>1.8168883600418311</v>
      </c>
      <c r="M176" s="498">
        <f t="shared" si="31"/>
        <v>1502.0067271197984</v>
      </c>
      <c r="N176" s="498" t="e">
        <f ca="1">_xll.ErBeta(L176,M176)</f>
        <v>#NAME?</v>
      </c>
      <c r="R176" s="443"/>
      <c r="S176" s="443"/>
      <c r="T176" s="443"/>
      <c r="U176" s="443"/>
      <c r="V176" s="443"/>
      <c r="W176" s="443"/>
      <c r="X176" s="449"/>
      <c r="Y176" s="454"/>
      <c r="Z176" s="461"/>
      <c r="AA176" s="448"/>
      <c r="AB176" s="455"/>
      <c r="AC176" s="449"/>
      <c r="AD176" s="449"/>
      <c r="AE176" s="461"/>
      <c r="AF176" s="448"/>
      <c r="AG176" s="455"/>
      <c r="AH176" s="205"/>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8.75" x14ac:dyDescent="0.3">
      <c r="B177" s="439">
        <v>92</v>
      </c>
      <c r="D177" s="490">
        <f>'ONS Post Acute'!S97</f>
        <v>1.1366830362352376E-3</v>
      </c>
      <c r="E177" s="490" t="e">
        <f t="shared" ca="1" si="28"/>
        <v>#NAME?</v>
      </c>
      <c r="F177" s="462" t="e">
        <f t="shared" ca="1" si="34"/>
        <v>#NAME?</v>
      </c>
      <c r="G177" s="491" t="e">
        <f t="shared" ca="1" si="32"/>
        <v>#NAME?</v>
      </c>
      <c r="H177" s="492" t="e">
        <f t="shared" ca="1" si="33"/>
        <v>#NAME?</v>
      </c>
      <c r="I177" s="493">
        <f>'ONS Post Acute'!T97</f>
        <v>3.4972368303903687E-4</v>
      </c>
      <c r="J177" s="493">
        <f>'ONS Post Acute'!U97</f>
        <v>3.7006768843827159E-3</v>
      </c>
      <c r="K177" s="498">
        <f t="shared" si="29"/>
        <v>8.5483500034277526E-4</v>
      </c>
      <c r="L177" s="498">
        <f t="shared" si="30"/>
        <v>1.7649834046724093</v>
      </c>
      <c r="M177" s="498">
        <f t="shared" si="31"/>
        <v>1550.9839786262385</v>
      </c>
      <c r="N177" s="498" t="e">
        <f ca="1">_xll.ErBeta(L177,M177)</f>
        <v>#NAME?</v>
      </c>
      <c r="R177" s="443"/>
      <c r="S177" s="443"/>
      <c r="T177" s="443"/>
      <c r="U177" s="443"/>
      <c r="V177" s="443"/>
      <c r="W177" s="443"/>
      <c r="X177" s="449"/>
      <c r="Y177" s="454"/>
      <c r="Z177" s="461"/>
      <c r="AA177" s="448"/>
      <c r="AB177" s="455"/>
      <c r="AC177" s="449"/>
      <c r="AD177" s="449"/>
      <c r="AE177" s="461"/>
      <c r="AF177" s="448"/>
      <c r="AG177" s="455"/>
      <c r="AH177" s="205"/>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8.75" x14ac:dyDescent="0.3">
      <c r="B178" s="439">
        <v>93</v>
      </c>
      <c r="D178" s="490">
        <f>'ONS Post Acute'!S98</f>
        <v>1.0694178167492676E-3</v>
      </c>
      <c r="E178" s="490" t="e">
        <f t="shared" ca="1" si="28"/>
        <v>#NAME?</v>
      </c>
      <c r="F178" s="462" t="e">
        <f t="shared" ca="1" si="34"/>
        <v>#NAME?</v>
      </c>
      <c r="G178" s="491" t="e">
        <f t="shared" ca="1" si="32"/>
        <v>#NAME?</v>
      </c>
      <c r="H178" s="492" t="e">
        <f t="shared" ca="1" si="33"/>
        <v>#NAME?</v>
      </c>
      <c r="I178" s="493">
        <f>'ONS Post Acute'!T98</f>
        <v>3.251034260327658E-4</v>
      </c>
      <c r="J178" s="493">
        <f>'ONS Post Acute'!U98</f>
        <v>3.5237146964206766E-3</v>
      </c>
      <c r="K178" s="498">
        <f t="shared" si="29"/>
        <v>8.1597226285405893E-4</v>
      </c>
      <c r="L178" s="498">
        <f t="shared" si="30"/>
        <v>1.7147806945540771</v>
      </c>
      <c r="M178" s="498">
        <f t="shared" si="31"/>
        <v>1601.7564423364338</v>
      </c>
      <c r="N178" s="498" t="e">
        <f ca="1">_xll.ErBeta(L178,M178)</f>
        <v>#NAME?</v>
      </c>
      <c r="R178" s="443"/>
      <c r="S178" s="443"/>
      <c r="T178" s="443"/>
      <c r="U178" s="443"/>
      <c r="V178" s="443"/>
      <c r="W178" s="443"/>
      <c r="X178" s="449"/>
      <c r="Y178" s="454"/>
      <c r="Z178" s="461"/>
      <c r="AA178" s="448"/>
      <c r="AB178" s="455"/>
      <c r="AC178" s="449"/>
      <c r="AD178" s="449"/>
      <c r="AE178" s="461"/>
      <c r="AF178" s="448"/>
      <c r="AG178" s="455"/>
      <c r="AH178" s="205"/>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ht="18.75" x14ac:dyDescent="0.3">
      <c r="B179" s="439">
        <v>94</v>
      </c>
      <c r="D179" s="490">
        <f>'ONS Post Acute'!S99</f>
        <v>1.0061331350282332E-3</v>
      </c>
      <c r="E179" s="490" t="e">
        <f t="shared" ca="1" si="28"/>
        <v>#NAME?</v>
      </c>
      <c r="F179" s="462" t="e">
        <f t="shared" ca="1" si="34"/>
        <v>#NAME?</v>
      </c>
      <c r="G179" s="491" t="e">
        <f t="shared" ca="1" si="32"/>
        <v>#NAME?</v>
      </c>
      <c r="H179" s="492" t="e">
        <f t="shared" ca="1" si="33"/>
        <v>#NAME?</v>
      </c>
      <c r="I179" s="493">
        <f>'ONS Post Acute'!T99</f>
        <v>3.0221641468428811E-4</v>
      </c>
      <c r="J179" s="493">
        <f>'ONS Post Acute'!U99</f>
        <v>3.3552146403730654E-3</v>
      </c>
      <c r="K179" s="498">
        <f t="shared" si="29"/>
        <v>7.7882607798183089E-4</v>
      </c>
      <c r="L179" s="498">
        <f t="shared" si="30"/>
        <v>1.6662132699225398</v>
      </c>
      <c r="M179" s="498">
        <f t="shared" si="31"/>
        <v>1654.3902388175877</v>
      </c>
      <c r="N179" s="498" t="e">
        <f ca="1">_xll.ErBeta(L179,M179)</f>
        <v>#NAME?</v>
      </c>
      <c r="R179" s="443"/>
      <c r="S179" s="443"/>
      <c r="T179" s="443"/>
      <c r="U179" s="443"/>
      <c r="V179" s="443"/>
      <c r="W179" s="443"/>
      <c r="X179" s="449"/>
      <c r="Y179" s="454"/>
      <c r="Z179" s="461"/>
      <c r="AA179" s="448"/>
      <c r="AB179" s="455"/>
      <c r="AC179" s="449"/>
      <c r="AD179" s="449"/>
      <c r="AE179" s="461"/>
      <c r="AF179" s="448"/>
      <c r="AG179" s="455"/>
      <c r="AH179" s="205"/>
      <c r="AI179" s="207"/>
      <c r="AJ179" s="460"/>
      <c r="AK179" s="206"/>
      <c r="AL179" s="208"/>
      <c r="AM179" s="449"/>
      <c r="AN179" s="454"/>
      <c r="AO179" s="461"/>
      <c r="AP179" s="448"/>
      <c r="AQ179" s="455"/>
      <c r="AR179" s="449"/>
      <c r="AS179" s="449"/>
      <c r="AT179" s="461"/>
      <c r="AU179" s="448"/>
      <c r="AV179" s="455"/>
      <c r="AW179" s="205"/>
      <c r="AX179" s="207"/>
      <c r="AY179" s="460"/>
      <c r="AZ179" s="206"/>
      <c r="BA179" s="208"/>
      <c r="BB179" s="449"/>
      <c r="BC179" s="454"/>
      <c r="BD179" s="461"/>
      <c r="BE179" s="448"/>
      <c r="BF179" s="455"/>
      <c r="BG179" s="449"/>
      <c r="BH179" s="449"/>
      <c r="BI179" s="461"/>
      <c r="BJ179" s="448"/>
      <c r="BK179" s="455"/>
      <c r="BL179" s="205"/>
      <c r="BM179" s="207"/>
      <c r="BN179" s="460"/>
      <c r="BO179" s="206"/>
      <c r="BP179" s="208"/>
      <c r="BQ179" s="449"/>
      <c r="BR179" s="454"/>
      <c r="BS179" s="461"/>
      <c r="BT179" s="448"/>
      <c r="BU179" s="455"/>
      <c r="BV179" s="449"/>
      <c r="BW179" s="449"/>
      <c r="BX179" s="461"/>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329" customFormat="1" ht="18.75" x14ac:dyDescent="0.3">
      <c r="B180" s="439">
        <v>95</v>
      </c>
      <c r="D180" s="490">
        <f>'ONS Post Acute'!S100</f>
        <v>9.4659343574325574E-4</v>
      </c>
      <c r="E180" s="490" t="e">
        <f t="shared" ca="1" si="28"/>
        <v>#NAME?</v>
      </c>
      <c r="F180" s="462" t="e">
        <f t="shared" ca="1" si="34"/>
        <v>#NAME?</v>
      </c>
      <c r="G180" s="491" t="e">
        <f t="shared" ca="1" si="32"/>
        <v>#NAME?</v>
      </c>
      <c r="H180" s="492" t="e">
        <f t="shared" ca="1" si="33"/>
        <v>#NAME?</v>
      </c>
      <c r="I180" s="493">
        <f>'ONS Post Acute'!T100</f>
        <v>2.8094062993793328E-4</v>
      </c>
      <c r="J180" s="493">
        <f>'ONS Post Acute'!U100</f>
        <v>3.1947720666513869E-3</v>
      </c>
      <c r="K180" s="498">
        <f t="shared" si="29"/>
        <v>7.4332434610037087E-4</v>
      </c>
      <c r="L180" s="498">
        <f t="shared" si="30"/>
        <v>1.6192173657601525</v>
      </c>
      <c r="M180" s="498">
        <f t="shared" si="31"/>
        <v>1708.9539861012163</v>
      </c>
      <c r="N180" s="498" t="e">
        <f ca="1">_xll.ErBeta(L180,M180)</f>
        <v>#NAME?</v>
      </c>
      <c r="R180" s="443"/>
      <c r="S180" s="443"/>
      <c r="T180" s="443"/>
      <c r="U180" s="443"/>
      <c r="V180" s="443"/>
      <c r="W180" s="443"/>
      <c r="X180" s="449"/>
      <c r="Y180" s="454"/>
      <c r="Z180" s="461"/>
      <c r="AA180" s="448"/>
      <c r="AB180" s="455"/>
      <c r="AC180" s="449"/>
      <c r="AD180" s="449"/>
      <c r="AE180" s="461"/>
      <c r="AF180" s="448"/>
      <c r="AG180" s="455"/>
      <c r="AH180" s="205"/>
      <c r="AI180" s="207"/>
      <c r="AJ180" s="460"/>
      <c r="AK180" s="206"/>
      <c r="AL180" s="208"/>
      <c r="AM180" s="449"/>
      <c r="AN180" s="454"/>
      <c r="AO180" s="461"/>
      <c r="AP180" s="448"/>
      <c r="AQ180" s="455"/>
      <c r="AR180" s="449"/>
      <c r="AS180" s="449"/>
      <c r="AT180" s="461"/>
      <c r="AU180" s="448"/>
      <c r="AV180" s="455"/>
      <c r="AW180" s="205"/>
      <c r="AX180" s="207"/>
      <c r="AY180" s="460"/>
      <c r="AZ180" s="206"/>
      <c r="BA180" s="208"/>
      <c r="BB180" s="449"/>
      <c r="BC180" s="454"/>
      <c r="BD180" s="461"/>
      <c r="BE180" s="448"/>
      <c r="BF180" s="455"/>
      <c r="BG180" s="449"/>
      <c r="BH180" s="449"/>
      <c r="BI180" s="461"/>
      <c r="BJ180" s="448"/>
      <c r="BK180" s="455"/>
      <c r="BL180" s="205"/>
      <c r="BM180" s="207"/>
      <c r="BN180" s="460"/>
      <c r="BO180" s="206"/>
      <c r="BP180" s="208"/>
      <c r="BQ180" s="449"/>
      <c r="BR180" s="454"/>
      <c r="BS180" s="461"/>
      <c r="BT180" s="448"/>
      <c r="BU180" s="455"/>
      <c r="BV180" s="449"/>
      <c r="BW180" s="449"/>
      <c r="BX180" s="461"/>
      <c r="BY180" s="448"/>
      <c r="BZ180" s="455"/>
      <c r="CA180" s="205"/>
      <c r="CB180" s="207"/>
      <c r="CC180" s="206"/>
      <c r="CD180" s="206"/>
      <c r="CE180" s="208"/>
      <c r="CF180" s="449"/>
      <c r="CG180" s="454"/>
      <c r="CH180" s="448"/>
      <c r="CI180" s="448"/>
      <c r="CJ180" s="455"/>
      <c r="CK180" s="449"/>
      <c r="CL180" s="449"/>
      <c r="CM180" s="448"/>
      <c r="CN180" s="448"/>
      <c r="CO180" s="455"/>
      <c r="CP180" s="205"/>
      <c r="CQ180" s="207"/>
      <c r="CR180" s="206"/>
      <c r="CS180" s="206"/>
      <c r="CT180" s="208"/>
      <c r="CU180" s="449"/>
      <c r="CV180" s="454"/>
      <c r="CW180" s="448"/>
      <c r="CX180" s="448"/>
      <c r="CY180" s="455"/>
      <c r="CZ180" s="449"/>
      <c r="DA180" s="449"/>
      <c r="DB180" s="448"/>
      <c r="DC180" s="448"/>
      <c r="DD180" s="455"/>
    </row>
    <row r="181" spans="1:119" s="329" customFormat="1" ht="18.75" x14ac:dyDescent="0.3">
      <c r="B181" s="439">
        <v>96</v>
      </c>
      <c r="D181" s="490">
        <f>'ONS Post Acute'!S101</f>
        <v>8.9057710296667407E-4</v>
      </c>
      <c r="E181" s="490" t="e">
        <f t="shared" ca="1" si="28"/>
        <v>#NAME?</v>
      </c>
      <c r="F181" s="462" t="e">
        <f t="shared" ca="1" si="34"/>
        <v>#NAME?</v>
      </c>
      <c r="G181" s="491" t="e">
        <f t="shared" ca="1" si="32"/>
        <v>#NAME?</v>
      </c>
      <c r="H181" s="492" t="e">
        <f t="shared" ca="1" si="33"/>
        <v>#NAME?</v>
      </c>
      <c r="I181" s="493">
        <f>'ONS Post Acute'!T101</f>
        <v>2.6116264277827197E-4</v>
      </c>
      <c r="J181" s="493">
        <f>'ONS Post Acute'!U101</f>
        <v>3.0420016755533436E-3</v>
      </c>
      <c r="K181" s="498">
        <f t="shared" si="29"/>
        <v>7.0939771244262026E-4</v>
      </c>
      <c r="L181" s="498">
        <f t="shared" si="30"/>
        <v>1.5737322306801544</v>
      </c>
      <c r="M181" s="498">
        <f t="shared" si="31"/>
        <v>1765.5188928073615</v>
      </c>
      <c r="N181" s="498" t="e">
        <f ca="1">_xll.ErBeta(L181,M181)</f>
        <v>#NAME?</v>
      </c>
      <c r="R181" s="443"/>
      <c r="S181" s="443"/>
      <c r="T181" s="443"/>
      <c r="U181" s="443"/>
      <c r="V181" s="443"/>
      <c r="W181" s="443"/>
      <c r="X181" s="449"/>
      <c r="Y181" s="454"/>
      <c r="Z181" s="461"/>
      <c r="AA181" s="448"/>
      <c r="AB181" s="455"/>
      <c r="AC181" s="449"/>
      <c r="AD181" s="449"/>
      <c r="AE181" s="461"/>
      <c r="AF181" s="448"/>
      <c r="AG181" s="455"/>
      <c r="AH181" s="205"/>
      <c r="AI181" s="207"/>
      <c r="AJ181" s="460"/>
      <c r="AK181" s="206"/>
      <c r="AL181" s="208"/>
      <c r="AM181" s="449"/>
      <c r="AN181" s="454"/>
      <c r="AO181" s="461"/>
      <c r="AP181" s="448"/>
      <c r="AQ181" s="455"/>
      <c r="AR181" s="449"/>
      <c r="AS181" s="449"/>
      <c r="AT181" s="461"/>
      <c r="AU181" s="448"/>
      <c r="AV181" s="455"/>
      <c r="AW181" s="205"/>
      <c r="AX181" s="207"/>
      <c r="AY181" s="460"/>
      <c r="AZ181" s="206"/>
      <c r="BA181" s="208"/>
      <c r="BB181" s="449"/>
      <c r="BC181" s="454"/>
      <c r="BD181" s="461"/>
      <c r="BE181" s="448"/>
      <c r="BF181" s="455"/>
      <c r="BG181" s="449"/>
      <c r="BH181" s="449"/>
      <c r="BI181" s="461"/>
      <c r="BJ181" s="448"/>
      <c r="BK181" s="455"/>
      <c r="BL181" s="205"/>
      <c r="BM181" s="207"/>
      <c r="BN181" s="460"/>
      <c r="BO181" s="206"/>
      <c r="BP181" s="208"/>
      <c r="BQ181" s="449"/>
      <c r="BR181" s="454"/>
      <c r="BS181" s="461"/>
      <c r="BT181" s="448"/>
      <c r="BU181" s="455"/>
      <c r="BV181" s="449"/>
      <c r="BW181" s="449"/>
      <c r="BX181" s="461"/>
      <c r="BY181" s="448"/>
      <c r="BZ181" s="455"/>
      <c r="CA181" s="205"/>
      <c r="CB181" s="207"/>
      <c r="CC181" s="206"/>
      <c r="CD181" s="206"/>
      <c r="CE181" s="208"/>
      <c r="CF181" s="449"/>
      <c r="CG181" s="454"/>
      <c r="CH181" s="448"/>
      <c r="CI181" s="448"/>
      <c r="CJ181" s="455"/>
      <c r="CK181" s="449"/>
      <c r="CL181" s="449"/>
      <c r="CM181" s="448"/>
      <c r="CN181" s="448"/>
      <c r="CO181" s="455"/>
      <c r="CP181" s="205"/>
      <c r="CQ181" s="207"/>
      <c r="CR181" s="206"/>
      <c r="CS181" s="206"/>
      <c r="CT181" s="208"/>
      <c r="CU181" s="449"/>
      <c r="CV181" s="454"/>
      <c r="CW181" s="448"/>
      <c r="CX181" s="448"/>
      <c r="CY181" s="455"/>
      <c r="CZ181" s="449"/>
      <c r="DA181" s="449"/>
      <c r="DB181" s="448"/>
      <c r="DC181" s="448"/>
      <c r="DD181" s="455"/>
    </row>
    <row r="182" spans="1:119" s="329" customFormat="1" ht="18.75" x14ac:dyDescent="0.3">
      <c r="B182" s="439">
        <v>97</v>
      </c>
      <c r="D182" s="490">
        <f>'ONS Post Acute'!S102</f>
        <v>8.3787563528343943E-4</v>
      </c>
      <c r="E182" s="490" t="e">
        <f t="shared" ca="1" si="28"/>
        <v>#NAME?</v>
      </c>
      <c r="F182" s="462" t="e">
        <f t="shared" ca="1" si="34"/>
        <v>#NAME?</v>
      </c>
      <c r="G182" s="491" t="e">
        <f t="shared" ca="1" si="32"/>
        <v>#NAME?</v>
      </c>
      <c r="H182" s="492" t="e">
        <f t="shared" ca="1" si="33"/>
        <v>#NAME?</v>
      </c>
      <c r="I182" s="493">
        <f>'ONS Post Acute'!T102</f>
        <v>2.4277700949841113E-4</v>
      </c>
      <c r="J182" s="493">
        <f>'ONS Post Acute'!U102</f>
        <v>2.8965365919731293E-3</v>
      </c>
      <c r="K182" s="498">
        <f t="shared" si="29"/>
        <v>6.7697948532518322E-4</v>
      </c>
      <c r="L182" s="498">
        <f t="shared" si="30"/>
        <v>1.5296999576672439</v>
      </c>
      <c r="M182" s="498">
        <f t="shared" si="31"/>
        <v>1824.158854823821</v>
      </c>
      <c r="N182" s="498" t="e">
        <f ca="1">_xll.ErBeta(L182,M182)</f>
        <v>#NAME?</v>
      </c>
      <c r="R182" s="443"/>
      <c r="S182" s="443"/>
      <c r="T182" s="443"/>
      <c r="U182" s="443"/>
      <c r="V182" s="443"/>
      <c r="W182" s="443"/>
      <c r="X182" s="449"/>
      <c r="Y182" s="454"/>
      <c r="Z182" s="461"/>
      <c r="AA182" s="448"/>
      <c r="AB182" s="455"/>
      <c r="AC182" s="449"/>
      <c r="AD182" s="449"/>
      <c r="AE182" s="461"/>
      <c r="AF182" s="448"/>
      <c r="AG182" s="455"/>
      <c r="AH182" s="205"/>
      <c r="AI182" s="207"/>
      <c r="AJ182" s="460"/>
      <c r="AK182" s="206"/>
      <c r="AL182" s="208"/>
      <c r="AM182" s="449"/>
      <c r="AN182" s="454"/>
      <c r="AO182" s="461"/>
      <c r="AP182" s="448"/>
      <c r="AQ182" s="455"/>
      <c r="AR182" s="449"/>
      <c r="AS182" s="449"/>
      <c r="AT182" s="461"/>
      <c r="AU182" s="448"/>
      <c r="AV182" s="455"/>
      <c r="AW182" s="205"/>
      <c r="AX182" s="207"/>
      <c r="AY182" s="460"/>
      <c r="AZ182" s="206"/>
      <c r="BA182" s="208"/>
      <c r="BB182" s="449"/>
      <c r="BC182" s="454"/>
      <c r="BD182" s="461"/>
      <c r="BE182" s="448"/>
      <c r="BF182" s="455"/>
      <c r="BG182" s="449"/>
      <c r="BH182" s="449"/>
      <c r="BI182" s="461"/>
      <c r="BJ182" s="448"/>
      <c r="BK182" s="455"/>
      <c r="BL182" s="205"/>
      <c r="BM182" s="207"/>
      <c r="BN182" s="460"/>
      <c r="BO182" s="206"/>
      <c r="BP182" s="208"/>
      <c r="BQ182" s="449"/>
      <c r="BR182" s="454"/>
      <c r="BS182" s="461"/>
      <c r="BT182" s="448"/>
      <c r="BU182" s="455"/>
      <c r="BV182" s="449"/>
      <c r="BW182" s="449"/>
      <c r="BX182" s="461"/>
      <c r="BY182" s="448"/>
      <c r="BZ182" s="455"/>
      <c r="CA182" s="205"/>
      <c r="CB182" s="207"/>
      <c r="CC182" s="206"/>
      <c r="CD182" s="206"/>
      <c r="CE182" s="208"/>
      <c r="CF182" s="449"/>
      <c r="CG182" s="454"/>
      <c r="CH182" s="448"/>
      <c r="CI182" s="448"/>
      <c r="CJ182" s="455"/>
      <c r="CK182" s="449"/>
      <c r="CL182" s="449"/>
      <c r="CM182" s="448"/>
      <c r="CN182" s="448"/>
      <c r="CO182" s="455"/>
      <c r="CP182" s="205"/>
      <c r="CQ182" s="207"/>
      <c r="CR182" s="206"/>
      <c r="CS182" s="206"/>
      <c r="CT182" s="208"/>
      <c r="CU182" s="449"/>
      <c r="CV182" s="454"/>
      <c r="CW182" s="448"/>
      <c r="CX182" s="448"/>
      <c r="CY182" s="455"/>
      <c r="CZ182" s="449"/>
      <c r="DA182" s="449"/>
      <c r="DB182" s="448"/>
      <c r="DC182" s="448"/>
      <c r="DD182" s="455"/>
    </row>
    <row r="183" spans="1:119" s="329" customFormat="1" ht="18.75" x14ac:dyDescent="0.3">
      <c r="B183" s="439">
        <v>98</v>
      </c>
      <c r="D183" s="490">
        <f>'ONS Post Acute'!S103</f>
        <v>7.8829286971674774E-4</v>
      </c>
      <c r="E183" s="490" t="e">
        <f t="shared" ca="1" si="28"/>
        <v>#NAME?</v>
      </c>
      <c r="F183" s="462" t="e">
        <f t="shared" ca="1" si="34"/>
        <v>#NAME?</v>
      </c>
      <c r="G183" s="491" t="e">
        <f t="shared" ca="1" si="32"/>
        <v>#NAME?</v>
      </c>
      <c r="H183" s="492" t="e">
        <f t="shared" ca="1" si="33"/>
        <v>#NAME?</v>
      </c>
      <c r="I183" s="493">
        <f>'ONS Post Acute'!T103</f>
        <v>2.2568570954090264E-4</v>
      </c>
      <c r="J183" s="493">
        <f>'ONS Post Acute'!U103</f>
        <v>2.7580274843580299E-3</v>
      </c>
      <c r="K183" s="498">
        <f t="shared" si="29"/>
        <v>6.4600555480028759E-4</v>
      </c>
      <c r="L183" s="498">
        <f t="shared" si="30"/>
        <v>1.4870653257974342</v>
      </c>
      <c r="M183" s="498">
        <f t="shared" si="31"/>
        <v>1884.9505556712973</v>
      </c>
      <c r="N183" s="498" t="e">
        <f ca="1">_xll.ErBeta(L183,M183)</f>
        <v>#NAME?</v>
      </c>
      <c r="R183" s="443"/>
      <c r="S183" s="443"/>
      <c r="T183" s="443"/>
      <c r="U183" s="443"/>
      <c r="V183" s="443"/>
      <c r="W183" s="443"/>
      <c r="X183" s="449"/>
      <c r="Y183" s="454"/>
      <c r="Z183" s="461"/>
      <c r="AA183" s="448"/>
      <c r="AB183" s="455"/>
      <c r="AC183" s="449"/>
      <c r="AD183" s="449"/>
      <c r="AE183" s="461"/>
      <c r="AF183" s="448"/>
      <c r="AG183" s="455"/>
      <c r="AH183" s="205"/>
      <c r="AI183" s="207"/>
      <c r="AJ183" s="460"/>
      <c r="AK183" s="206"/>
      <c r="AL183" s="208"/>
      <c r="AM183" s="449"/>
      <c r="AN183" s="454"/>
      <c r="AO183" s="461"/>
      <c r="AP183" s="448"/>
      <c r="AQ183" s="455"/>
      <c r="AR183" s="449"/>
      <c r="AS183" s="449"/>
      <c r="AT183" s="461"/>
      <c r="AU183" s="448"/>
      <c r="AV183" s="455"/>
      <c r="AW183" s="205"/>
      <c r="AX183" s="207"/>
      <c r="AY183" s="460"/>
      <c r="AZ183" s="206"/>
      <c r="BA183" s="208"/>
      <c r="BB183" s="449"/>
      <c r="BC183" s="454"/>
      <c r="BD183" s="461"/>
      <c r="BE183" s="448"/>
      <c r="BF183" s="455"/>
      <c r="BG183" s="449"/>
      <c r="BH183" s="449"/>
      <c r="BI183" s="461"/>
      <c r="BJ183" s="448"/>
      <c r="BK183" s="455"/>
      <c r="BL183" s="205"/>
      <c r="BM183" s="207"/>
      <c r="BN183" s="460"/>
      <c r="BO183" s="206"/>
      <c r="BP183" s="208"/>
      <c r="BQ183" s="449"/>
      <c r="BR183" s="454"/>
      <c r="BS183" s="461"/>
      <c r="BT183" s="448"/>
      <c r="BU183" s="455"/>
      <c r="BV183" s="449"/>
      <c r="BW183" s="449"/>
      <c r="BX183" s="461"/>
      <c r="BY183" s="448"/>
      <c r="BZ183" s="455"/>
      <c r="CA183" s="205"/>
      <c r="CB183" s="207"/>
      <c r="CC183" s="206"/>
      <c r="CD183" s="206"/>
      <c r="CE183" s="208"/>
      <c r="CF183" s="449"/>
      <c r="CG183" s="454"/>
      <c r="CH183" s="448"/>
      <c r="CI183" s="448"/>
      <c r="CJ183" s="455"/>
      <c r="CK183" s="449"/>
      <c r="CL183" s="449"/>
      <c r="CM183" s="448"/>
      <c r="CN183" s="448"/>
      <c r="CO183" s="455"/>
      <c r="CP183" s="205"/>
      <c r="CQ183" s="207"/>
      <c r="CR183" s="206"/>
      <c r="CS183" s="206"/>
      <c r="CT183" s="208"/>
      <c r="CU183" s="449"/>
      <c r="CV183" s="454"/>
      <c r="CW183" s="448"/>
      <c r="CX183" s="448"/>
      <c r="CY183" s="455"/>
      <c r="CZ183" s="449"/>
      <c r="DA183" s="449"/>
      <c r="DB183" s="448"/>
      <c r="DC183" s="448"/>
      <c r="DD183" s="455"/>
    </row>
    <row r="184" spans="1:119" s="329" customFormat="1" ht="18.75" x14ac:dyDescent="0.3">
      <c r="B184" s="439">
        <v>99</v>
      </c>
      <c r="D184" s="490">
        <f>'ONS Post Acute'!S104</f>
        <v>7.4164425157923863E-4</v>
      </c>
      <c r="E184" s="490" t="e">
        <f t="shared" ca="1" si="28"/>
        <v>#NAME?</v>
      </c>
      <c r="F184" s="462" t="e">
        <f t="shared" ca="1" si="34"/>
        <v>#NAME?</v>
      </c>
      <c r="G184" s="491" t="e">
        <f t="shared" ca="1" si="32"/>
        <v>#NAME?</v>
      </c>
      <c r="H184" s="492" t="e">
        <f t="shared" ca="1" si="33"/>
        <v>#NAME?</v>
      </c>
      <c r="I184" s="493">
        <f>'ONS Post Acute'!T104</f>
        <v>2.0979762291418319E-4</v>
      </c>
      <c r="J184" s="493">
        <f>'ONS Post Acute'!U104</f>
        <v>2.6261417257955558E-3</v>
      </c>
      <c r="K184" s="498">
        <f t="shared" si="29"/>
        <v>6.1641431195953386E-4</v>
      </c>
      <c r="L184" s="498">
        <f t="shared" si="30"/>
        <v>1.44577565213231</v>
      </c>
      <c r="M184" s="498">
        <f t="shared" si="31"/>
        <v>1947.9735706904189</v>
      </c>
      <c r="N184" s="498" t="e">
        <f ca="1">_xll.ErBeta(L184,M184)</f>
        <v>#NAME?</v>
      </c>
      <c r="R184" s="443"/>
      <c r="S184" s="443"/>
      <c r="T184" s="443"/>
      <c r="U184" s="443"/>
      <c r="V184" s="443"/>
      <c r="W184" s="443"/>
      <c r="X184" s="449"/>
      <c r="Y184" s="454"/>
      <c r="Z184" s="461"/>
      <c r="AA184" s="448"/>
      <c r="AB184" s="455"/>
      <c r="AC184" s="449"/>
      <c r="AD184" s="449"/>
      <c r="AE184" s="461"/>
      <c r="AF184" s="448"/>
      <c r="AG184" s="455"/>
      <c r="AH184" s="205"/>
      <c r="AI184" s="207"/>
      <c r="AJ184" s="460"/>
      <c r="AK184" s="206"/>
      <c r="AL184" s="208"/>
      <c r="AM184" s="449"/>
      <c r="AN184" s="454"/>
      <c r="AO184" s="461"/>
      <c r="AP184" s="448"/>
      <c r="AQ184" s="455"/>
      <c r="AR184" s="449"/>
      <c r="AS184" s="449"/>
      <c r="AT184" s="461"/>
      <c r="AU184" s="448"/>
      <c r="AV184" s="455"/>
      <c r="AW184" s="205"/>
      <c r="AX184" s="207"/>
      <c r="AY184" s="460"/>
      <c r="AZ184" s="206"/>
      <c r="BA184" s="208"/>
      <c r="BB184" s="449"/>
      <c r="BC184" s="454"/>
      <c r="BD184" s="461"/>
      <c r="BE184" s="448"/>
      <c r="BF184" s="455"/>
      <c r="BG184" s="449"/>
      <c r="BH184" s="449"/>
      <c r="BI184" s="461"/>
      <c r="BJ184" s="448"/>
      <c r="BK184" s="455"/>
      <c r="BL184" s="205"/>
      <c r="BM184" s="207"/>
      <c r="BN184" s="460"/>
      <c r="BO184" s="206"/>
      <c r="BP184" s="208"/>
      <c r="BQ184" s="449"/>
      <c r="BR184" s="454"/>
      <c r="BS184" s="461"/>
      <c r="BT184" s="448"/>
      <c r="BU184" s="455"/>
      <c r="BV184" s="449"/>
      <c r="BW184" s="449"/>
      <c r="BX184" s="461"/>
      <c r="BY184" s="448"/>
      <c r="BZ184" s="455"/>
      <c r="CA184" s="205"/>
      <c r="CB184" s="207"/>
      <c r="CC184" s="206"/>
      <c r="CD184" s="206"/>
      <c r="CE184" s="208"/>
      <c r="CF184" s="449"/>
      <c r="CG184" s="454"/>
      <c r="CH184" s="448"/>
      <c r="CI184" s="448"/>
      <c r="CJ184" s="455"/>
      <c r="CK184" s="449"/>
      <c r="CL184" s="449"/>
      <c r="CM184" s="448"/>
      <c r="CN184" s="448"/>
      <c r="CO184" s="455"/>
      <c r="CP184" s="205"/>
      <c r="CQ184" s="207"/>
      <c r="CR184" s="206"/>
      <c r="CS184" s="206"/>
      <c r="CT184" s="208"/>
      <c r="CU184" s="449"/>
      <c r="CV184" s="454"/>
      <c r="CW184" s="448"/>
      <c r="CX184" s="448"/>
      <c r="CY184" s="455"/>
      <c r="CZ184" s="449"/>
      <c r="DA184" s="449"/>
      <c r="DB184" s="448"/>
      <c r="DC184" s="448"/>
      <c r="DD184" s="455"/>
    </row>
    <row r="185" spans="1:119" s="329" customFormat="1" ht="18.75" x14ac:dyDescent="0.3">
      <c r="B185" s="439">
        <v>100</v>
      </c>
      <c r="D185" s="490">
        <f>'ONS Post Acute'!S105</f>
        <v>6.9775614753203336E-4</v>
      </c>
      <c r="E185" s="490" t="e">
        <f t="shared" ca="1" si="28"/>
        <v>#NAME?</v>
      </c>
      <c r="F185" s="462" t="e">
        <f t="shared" ca="1" si="34"/>
        <v>#NAME?</v>
      </c>
      <c r="G185" s="491" t="e">
        <f t="shared" ca="1" si="32"/>
        <v>#NAME?</v>
      </c>
      <c r="H185" s="492" t="e">
        <f t="shared" ca="1" si="33"/>
        <v>#NAME?</v>
      </c>
      <c r="I185" s="493">
        <f>'ONS Post Acute'!T105</f>
        <v>1.9502804439846288E-4</v>
      </c>
      <c r="J185" s="493">
        <f>'ONS Post Acute'!U105</f>
        <v>2.5005625952163927E-3</v>
      </c>
      <c r="K185" s="498">
        <f t="shared" si="29"/>
        <v>5.8814656908620655E-4</v>
      </c>
      <c r="L185" s="498">
        <f t="shared" si="30"/>
        <v>1.4057806530487098</v>
      </c>
      <c r="M185" s="498">
        <f t="shared" si="31"/>
        <v>2013.3104751921521</v>
      </c>
      <c r="N185" s="498" t="e">
        <f ca="1">_xll.ErBeta(L185,M185)</f>
        <v>#NAME?</v>
      </c>
      <c r="R185" s="443"/>
      <c r="S185" s="443"/>
      <c r="T185" s="443"/>
      <c r="U185" s="443"/>
      <c r="V185" s="443"/>
      <c r="W185" s="443"/>
      <c r="X185" s="449"/>
      <c r="Y185" s="454"/>
      <c r="Z185" s="461"/>
      <c r="AA185" s="448"/>
      <c r="AB185" s="455"/>
      <c r="AC185" s="449"/>
      <c r="AD185" s="449"/>
      <c r="AE185" s="461"/>
      <c r="AF185" s="448"/>
      <c r="AG185" s="455"/>
      <c r="AH185" s="205"/>
      <c r="AI185" s="207"/>
      <c r="AJ185" s="460"/>
      <c r="AK185" s="206"/>
      <c r="AL185" s="208"/>
      <c r="AM185" s="449"/>
      <c r="AN185" s="454"/>
      <c r="AO185" s="461"/>
      <c r="AP185" s="448"/>
      <c r="AQ185" s="455"/>
      <c r="AR185" s="449"/>
      <c r="AS185" s="449"/>
      <c r="AT185" s="461"/>
      <c r="AU185" s="448"/>
      <c r="AV185" s="455"/>
      <c r="AW185" s="205"/>
      <c r="AX185" s="207"/>
      <c r="AY185" s="460"/>
      <c r="AZ185" s="206"/>
      <c r="BA185" s="208"/>
      <c r="BB185" s="449"/>
      <c r="BC185" s="454"/>
      <c r="BD185" s="461"/>
      <c r="BE185" s="448"/>
      <c r="BF185" s="455"/>
      <c r="BG185" s="449"/>
      <c r="BH185" s="449"/>
      <c r="BI185" s="461"/>
      <c r="BJ185" s="448"/>
      <c r="BK185" s="455"/>
      <c r="BL185" s="205"/>
      <c r="BM185" s="207"/>
      <c r="BN185" s="460"/>
      <c r="BO185" s="206"/>
      <c r="BP185" s="208"/>
      <c r="BQ185" s="449"/>
      <c r="BR185" s="454"/>
      <c r="BS185" s="461"/>
      <c r="BT185" s="448"/>
      <c r="BU185" s="455"/>
      <c r="BV185" s="449"/>
      <c r="BW185" s="449"/>
      <c r="BX185" s="461"/>
      <c r="BY185" s="448"/>
      <c r="BZ185" s="455"/>
      <c r="CA185" s="205"/>
      <c r="CB185" s="207"/>
      <c r="CC185" s="206"/>
      <c r="CD185" s="206"/>
      <c r="CE185" s="208"/>
      <c r="CF185" s="449"/>
      <c r="CG185" s="454"/>
      <c r="CH185" s="448"/>
      <c r="CI185" s="448"/>
      <c r="CJ185" s="455"/>
      <c r="CK185" s="449"/>
      <c r="CL185" s="449"/>
      <c r="CM185" s="448"/>
      <c r="CN185" s="448"/>
      <c r="CO185" s="455"/>
      <c r="CP185" s="205"/>
      <c r="CQ185" s="207"/>
      <c r="CR185" s="206"/>
      <c r="CS185" s="206"/>
      <c r="CT185" s="208"/>
      <c r="CU185" s="449"/>
      <c r="CV185" s="454"/>
      <c r="CW185" s="448"/>
      <c r="CX185" s="448"/>
      <c r="CY185" s="455"/>
      <c r="CZ185" s="449"/>
      <c r="DA185" s="449"/>
      <c r="DB185" s="448"/>
      <c r="DC185" s="448"/>
      <c r="DD185" s="455"/>
    </row>
    <row r="186" spans="1:119" s="329" customFormat="1" ht="18.75" x14ac:dyDescent="0.3">
      <c r="B186" s="439">
        <v>101</v>
      </c>
      <c r="D186" s="490">
        <f>'ONS Post Acute'!S106</f>
        <v>6.5646519929471513E-4</v>
      </c>
      <c r="E186" s="490" t="e">
        <f t="shared" ca="1" si="28"/>
        <v>#NAME?</v>
      </c>
      <c r="F186" s="462" t="e">
        <f t="shared" ca="1" si="34"/>
        <v>#NAME?</v>
      </c>
      <c r="G186" s="491" t="e">
        <f t="shared" ca="1" si="32"/>
        <v>#NAME?</v>
      </c>
      <c r="H186" s="492" t="e">
        <f t="shared" ca="1" si="33"/>
        <v>#NAME?</v>
      </c>
      <c r="I186" s="493">
        <f>'ONS Post Acute'!T106</f>
        <v>1.8129823195111832E-4</v>
      </c>
      <c r="J186" s="493">
        <f>'ONS Post Acute'!U106</f>
        <v>2.3809885167949711E-3</v>
      </c>
      <c r="K186" s="498">
        <f t="shared" si="29"/>
        <v>5.6114548082751342E-4</v>
      </c>
      <c r="L186" s="498">
        <f t="shared" si="30"/>
        <v>1.3670323143244469</v>
      </c>
      <c r="M186" s="498">
        <f t="shared" si="31"/>
        <v>2081.0469567183645</v>
      </c>
      <c r="N186" s="498" t="e">
        <f ca="1">_xll.ErBeta(L186,M186)</f>
        <v>#NAME?</v>
      </c>
      <c r="R186" s="443"/>
      <c r="S186" s="443"/>
      <c r="T186" s="443"/>
      <c r="U186" s="443"/>
      <c r="V186" s="443"/>
      <c r="W186" s="443"/>
      <c r="X186" s="449"/>
      <c r="Y186" s="454"/>
      <c r="Z186" s="461"/>
      <c r="AA186" s="448"/>
      <c r="AB186" s="455"/>
      <c r="AC186" s="449"/>
      <c r="AD186" s="449"/>
      <c r="AE186" s="461"/>
      <c r="AF186" s="448"/>
      <c r="AG186" s="455"/>
      <c r="AH186" s="205"/>
      <c r="AI186" s="207"/>
      <c r="AJ186" s="460"/>
      <c r="AK186" s="206"/>
      <c r="AL186" s="208"/>
      <c r="AM186" s="449"/>
      <c r="AN186" s="454"/>
      <c r="AO186" s="461"/>
      <c r="AP186" s="448"/>
      <c r="AQ186" s="455"/>
      <c r="AR186" s="449"/>
      <c r="AS186" s="449"/>
      <c r="AT186" s="461"/>
      <c r="AU186" s="448"/>
      <c r="AV186" s="455"/>
      <c r="AW186" s="205"/>
      <c r="AX186" s="207"/>
      <c r="AY186" s="460"/>
      <c r="AZ186" s="206"/>
      <c r="BA186" s="208"/>
      <c r="BB186" s="449"/>
      <c r="BC186" s="454"/>
      <c r="BD186" s="461"/>
      <c r="BE186" s="448"/>
      <c r="BF186" s="455"/>
      <c r="BG186" s="449"/>
      <c r="BH186" s="449"/>
      <c r="BI186" s="461"/>
      <c r="BJ186" s="448"/>
      <c r="BK186" s="455"/>
      <c r="BL186" s="205"/>
      <c r="BM186" s="207"/>
      <c r="BN186" s="460"/>
      <c r="BO186" s="206"/>
      <c r="BP186" s="208"/>
      <c r="BQ186" s="449"/>
      <c r="BR186" s="454"/>
      <c r="BS186" s="461"/>
      <c r="BT186" s="448"/>
      <c r="BU186" s="455"/>
      <c r="BV186" s="449"/>
      <c r="BW186" s="449"/>
      <c r="BX186" s="461"/>
      <c r="BY186" s="448"/>
      <c r="BZ186" s="455"/>
      <c r="CA186" s="205"/>
      <c r="CB186" s="207"/>
      <c r="CC186" s="206"/>
      <c r="CD186" s="206"/>
      <c r="CE186" s="208"/>
      <c r="CF186" s="449"/>
      <c r="CG186" s="454"/>
      <c r="CH186" s="448"/>
      <c r="CI186" s="448"/>
      <c r="CJ186" s="455"/>
      <c r="CK186" s="449"/>
      <c r="CL186" s="449"/>
      <c r="CM186" s="448"/>
      <c r="CN186" s="448"/>
      <c r="CO186" s="455"/>
      <c r="CP186" s="205"/>
      <c r="CQ186" s="207"/>
      <c r="CR186" s="206"/>
      <c r="CS186" s="206"/>
      <c r="CT186" s="208"/>
      <c r="CU186" s="449"/>
      <c r="CV186" s="454"/>
      <c r="CW186" s="448"/>
      <c r="CX186" s="448"/>
      <c r="CY186" s="455"/>
      <c r="CZ186" s="449"/>
      <c r="DA186" s="449"/>
      <c r="DB186" s="448"/>
      <c r="DC186" s="448"/>
      <c r="DD186" s="455"/>
    </row>
    <row r="187" spans="1:119" s="329" customFormat="1" ht="18.75" x14ac:dyDescent="0.3">
      <c r="B187" s="439">
        <v>102</v>
      </c>
      <c r="D187" s="490">
        <f>'ONS Post Acute'!S107</f>
        <v>6.1761771560065782E-4</v>
      </c>
      <c r="E187" s="490" t="e">
        <f t="shared" ca="1" si="28"/>
        <v>#NAME?</v>
      </c>
      <c r="F187" s="462" t="e">
        <f t="shared" ca="1" si="34"/>
        <v>#NAME?</v>
      </c>
      <c r="G187" s="491" t="e">
        <f t="shared" ca="1" si="32"/>
        <v>#NAME?</v>
      </c>
      <c r="H187" s="492" t="e">
        <f t="shared" ca="1" si="33"/>
        <v>#NAME?</v>
      </c>
      <c r="I187" s="493">
        <f>'ONS Post Acute'!T107</f>
        <v>1.6853498690396824E-4</v>
      </c>
      <c r="J187" s="493">
        <f>'ONS Post Acute'!U107</f>
        <v>2.267132335721002E-3</v>
      </c>
      <c r="K187" s="498">
        <f t="shared" si="29"/>
        <v>5.3535646653495755E-4</v>
      </c>
      <c r="L187" s="498">
        <f t="shared" si="30"/>
        <v>1.3294847693553544</v>
      </c>
      <c r="M187" s="498">
        <f t="shared" si="31"/>
        <v>2151.2719315653067</v>
      </c>
      <c r="N187" s="498" t="e">
        <f ca="1">_xll.ErBeta(L187,M187)</f>
        <v>#NAME?</v>
      </c>
      <c r="R187" s="443"/>
      <c r="S187" s="443"/>
      <c r="T187" s="443"/>
      <c r="U187" s="443"/>
      <c r="V187" s="443"/>
      <c r="W187" s="443"/>
      <c r="X187" s="449"/>
      <c r="Y187" s="454"/>
      <c r="Z187" s="461"/>
      <c r="AA187" s="448"/>
      <c r="AB187" s="455"/>
      <c r="AC187" s="449"/>
      <c r="AD187" s="449"/>
      <c r="AE187" s="461"/>
      <c r="AF187" s="448"/>
      <c r="AG187" s="455"/>
      <c r="AH187" s="205"/>
      <c r="AI187" s="207"/>
      <c r="AJ187" s="460"/>
      <c r="AK187" s="206"/>
      <c r="AL187" s="208"/>
      <c r="AM187" s="449"/>
      <c r="AN187" s="454"/>
      <c r="AO187" s="461"/>
      <c r="AP187" s="448"/>
      <c r="AQ187" s="455"/>
      <c r="AR187" s="449"/>
      <c r="AS187" s="449"/>
      <c r="AT187" s="461"/>
      <c r="AU187" s="448"/>
      <c r="AV187" s="455"/>
      <c r="AW187" s="205"/>
      <c r="AX187" s="207"/>
      <c r="AY187" s="460"/>
      <c r="AZ187" s="206"/>
      <c r="BA187" s="208"/>
      <c r="BB187" s="449"/>
      <c r="BC187" s="454"/>
      <c r="BD187" s="461"/>
      <c r="BE187" s="448"/>
      <c r="BF187" s="455"/>
      <c r="BG187" s="449"/>
      <c r="BH187" s="449"/>
      <c r="BI187" s="461"/>
      <c r="BJ187" s="448"/>
      <c r="BK187" s="455"/>
      <c r="BL187" s="205"/>
      <c r="BM187" s="207"/>
      <c r="BN187" s="460"/>
      <c r="BO187" s="206"/>
      <c r="BP187" s="208"/>
      <c r="BQ187" s="449"/>
      <c r="BR187" s="454"/>
      <c r="BS187" s="461"/>
      <c r="BT187" s="448"/>
      <c r="BU187" s="455"/>
      <c r="BV187" s="449"/>
      <c r="BW187" s="449"/>
      <c r="BX187" s="461"/>
      <c r="BY187" s="448"/>
      <c r="BZ187" s="455"/>
      <c r="CA187" s="205"/>
      <c r="CB187" s="207"/>
      <c r="CC187" s="206"/>
      <c r="CD187" s="206"/>
      <c r="CE187" s="208"/>
      <c r="CF187" s="449"/>
      <c r="CG187" s="454"/>
      <c r="CH187" s="448"/>
      <c r="CI187" s="448"/>
      <c r="CJ187" s="455"/>
      <c r="CK187" s="449"/>
      <c r="CL187" s="449"/>
      <c r="CM187" s="448"/>
      <c r="CN187" s="448"/>
      <c r="CO187" s="455"/>
      <c r="CP187" s="205"/>
      <c r="CQ187" s="207"/>
      <c r="CR187" s="206"/>
      <c r="CS187" s="206"/>
      <c r="CT187" s="208"/>
      <c r="CU187" s="449"/>
      <c r="CV187" s="454"/>
      <c r="CW187" s="448"/>
      <c r="CX187" s="448"/>
      <c r="CY187" s="455"/>
      <c r="CZ187" s="449"/>
      <c r="DA187" s="449"/>
      <c r="DB187" s="448"/>
      <c r="DC187" s="448"/>
      <c r="DD187" s="455"/>
    </row>
    <row r="188" spans="1:119" s="329" customFormat="1" ht="18.75" x14ac:dyDescent="0.3">
      <c r="B188" s="439">
        <v>103</v>
      </c>
      <c r="D188" s="490">
        <f>'ONS Post Acute'!S108</f>
        <v>5.8106910013446911E-4</v>
      </c>
      <c r="E188" s="490" t="e">
        <f t="shared" ca="1" si="28"/>
        <v>#NAME?</v>
      </c>
      <c r="F188" s="462" t="e">
        <f t="shared" ca="1" si="34"/>
        <v>#NAME?</v>
      </c>
      <c r="G188" s="491" t="e">
        <f t="shared" ca="1" si="32"/>
        <v>#NAME?</v>
      </c>
      <c r="H188" s="492" t="e">
        <f t="shared" ca="1" si="33"/>
        <v>#NAME?</v>
      </c>
      <c r="I188" s="493">
        <f>'ONS Post Acute'!T108</f>
        <v>1.5667026371431504E-4</v>
      </c>
      <c r="J188" s="493">
        <f>'ONS Post Acute'!U108</f>
        <v>2.1587206286028332E-3</v>
      </c>
      <c r="K188" s="498">
        <f t="shared" si="29"/>
        <v>5.1072713390013218E-4</v>
      </c>
      <c r="L188" s="498">
        <f t="shared" si="30"/>
        <v>1.2930941849284068</v>
      </c>
      <c r="M188" s="498">
        <f t="shared" si="31"/>
        <v>2224.0776657284164</v>
      </c>
      <c r="N188" s="498" t="e">
        <f ca="1">_xll.ErBeta(L188,M188)</f>
        <v>#NAME?</v>
      </c>
      <c r="R188" s="443"/>
      <c r="S188" s="443"/>
      <c r="T188" s="443"/>
      <c r="U188" s="443"/>
      <c r="V188" s="443"/>
      <c r="W188" s="443"/>
      <c r="X188" s="449"/>
      <c r="Y188" s="454"/>
      <c r="Z188" s="461"/>
      <c r="AA188" s="448"/>
      <c r="AB188" s="455"/>
      <c r="AC188" s="449"/>
      <c r="AD188" s="449"/>
      <c r="AE188" s="461"/>
      <c r="AF188" s="448"/>
      <c r="AG188" s="455"/>
      <c r="AH188" s="205"/>
      <c r="AI188" s="207"/>
      <c r="AJ188" s="460"/>
      <c r="AK188" s="206"/>
      <c r="AL188" s="208"/>
      <c r="AM188" s="449"/>
      <c r="AN188" s="454"/>
      <c r="AO188" s="461"/>
      <c r="AP188" s="448"/>
      <c r="AQ188" s="455"/>
      <c r="AR188" s="449"/>
      <c r="AS188" s="449"/>
      <c r="AT188" s="461"/>
      <c r="AU188" s="448"/>
      <c r="AV188" s="455"/>
      <c r="AW188" s="205"/>
      <c r="AX188" s="207"/>
      <c r="AY188" s="460"/>
      <c r="AZ188" s="206"/>
      <c r="BA188" s="208"/>
      <c r="BB188" s="449"/>
      <c r="BC188" s="454"/>
      <c r="BD188" s="461"/>
      <c r="BE188" s="448"/>
      <c r="BF188" s="455"/>
      <c r="BG188" s="449"/>
      <c r="BH188" s="449"/>
      <c r="BI188" s="461"/>
      <c r="BJ188" s="448"/>
      <c r="BK188" s="455"/>
      <c r="BL188" s="205"/>
      <c r="BM188" s="207"/>
      <c r="BN188" s="460"/>
      <c r="BO188" s="206"/>
      <c r="BP188" s="208"/>
      <c r="BQ188" s="449"/>
      <c r="BR188" s="454"/>
      <c r="BS188" s="461"/>
      <c r="BT188" s="448"/>
      <c r="BU188" s="455"/>
      <c r="BV188" s="449"/>
      <c r="BW188" s="449"/>
      <c r="BX188" s="461"/>
      <c r="BY188" s="448"/>
      <c r="BZ188" s="455"/>
      <c r="CA188" s="205"/>
      <c r="CB188" s="207"/>
      <c r="CC188" s="206"/>
      <c r="CD188" s="206"/>
      <c r="CE188" s="208"/>
      <c r="CF188" s="449"/>
      <c r="CG188" s="454"/>
      <c r="CH188" s="448"/>
      <c r="CI188" s="448"/>
      <c r="CJ188" s="455"/>
      <c r="CK188" s="449"/>
      <c r="CL188" s="449"/>
      <c r="CM188" s="448"/>
      <c r="CN188" s="448"/>
      <c r="CO188" s="455"/>
      <c r="CP188" s="205"/>
      <c r="CQ188" s="207"/>
      <c r="CR188" s="206"/>
      <c r="CS188" s="206"/>
      <c r="CT188" s="208"/>
      <c r="CU188" s="449"/>
      <c r="CV188" s="454"/>
      <c r="CW188" s="448"/>
      <c r="CX188" s="448"/>
      <c r="CY188" s="455"/>
      <c r="CZ188" s="449"/>
      <c r="DA188" s="449"/>
      <c r="DB188" s="448"/>
      <c r="DC188" s="448"/>
      <c r="DD188" s="455"/>
    </row>
    <row r="189" spans="1:119" s="329" customFormat="1" ht="15.75" thickBot="1" x14ac:dyDescent="0.3">
      <c r="B189" s="439">
        <v>104</v>
      </c>
      <c r="D189" s="490">
        <f>'ONS Post Acute'!S109</f>
        <v>5.4668331332224181E-4</v>
      </c>
      <c r="E189" s="490" t="e">
        <f ca="1">N189-Q190</f>
        <v>#NAME?</v>
      </c>
      <c r="F189" s="451"/>
      <c r="G189" s="451"/>
      <c r="H189" s="492">
        <f t="shared" si="33"/>
        <v>0</v>
      </c>
      <c r="I189" s="493">
        <f>'ONS Post Acute'!T109</f>
        <v>1.4564080718918704E-4</v>
      </c>
      <c r="J189" s="493">
        <f>'ONS Post Acute'!U109</f>
        <v>2.055493046846513E-3</v>
      </c>
      <c r="K189" s="498">
        <f t="shared" si="29"/>
        <v>4.8720720399421581E-4</v>
      </c>
      <c r="L189" s="498">
        <f t="shared" si="30"/>
        <v>1.2578186540211413</v>
      </c>
      <c r="M189" s="498">
        <f t="shared" si="31"/>
        <v>2299.5599004332303</v>
      </c>
      <c r="N189" s="498" t="e">
        <f ca="1">_xll.ErBeta(L189,M189)</f>
        <v>#NAME?</v>
      </c>
      <c r="R189" s="443"/>
      <c r="S189" s="443"/>
      <c r="T189" s="443"/>
      <c r="U189" s="443"/>
      <c r="V189" s="443"/>
      <c r="W189" s="443"/>
      <c r="X189" s="449"/>
      <c r="Y189" s="454"/>
      <c r="Z189" s="448"/>
      <c r="AA189" s="448"/>
      <c r="AB189" s="455"/>
      <c r="AC189" s="449"/>
      <c r="AD189" s="449"/>
      <c r="AE189" s="448"/>
      <c r="AF189" s="448"/>
      <c r="AG189" s="455"/>
      <c r="AH189" s="205"/>
      <c r="AI189" s="207"/>
      <c r="AJ189" s="206"/>
      <c r="AK189" s="206"/>
      <c r="AL189" s="208"/>
      <c r="AM189" s="449"/>
      <c r="AN189" s="454"/>
      <c r="AO189" s="448"/>
      <c r="AP189" s="448"/>
      <c r="AQ189" s="455"/>
      <c r="AR189" s="449"/>
      <c r="AS189" s="449"/>
      <c r="AT189" s="448"/>
      <c r="AU189" s="448"/>
      <c r="AV189" s="455"/>
      <c r="AW189" s="205"/>
      <c r="AX189" s="207"/>
      <c r="AY189" s="206"/>
      <c r="AZ189" s="206"/>
      <c r="BA189" s="208"/>
      <c r="BB189" s="449"/>
      <c r="BC189" s="454"/>
      <c r="BD189" s="448"/>
      <c r="BE189" s="448"/>
      <c r="BF189" s="455"/>
      <c r="BG189" s="449"/>
      <c r="BH189" s="449"/>
      <c r="BI189" s="448"/>
      <c r="BJ189" s="448"/>
      <c r="BK189" s="455"/>
      <c r="BL189" s="205"/>
      <c r="BM189" s="207"/>
      <c r="BN189" s="206"/>
      <c r="BO189" s="206"/>
      <c r="BP189" s="208"/>
      <c r="BQ189" s="449"/>
      <c r="BR189" s="454"/>
      <c r="BS189" s="448"/>
      <c r="BT189" s="448"/>
      <c r="BU189" s="455"/>
      <c r="BV189" s="449"/>
      <c r="BW189" s="449"/>
      <c r="BX189" s="448"/>
      <c r="BY189" s="448"/>
      <c r="BZ189" s="455"/>
      <c r="CA189" s="205"/>
      <c r="CB189" s="207"/>
      <c r="CC189" s="206"/>
      <c r="CD189" s="206"/>
      <c r="CE189" s="208"/>
      <c r="CF189" s="449"/>
      <c r="CG189" s="454"/>
      <c r="CH189" s="448"/>
      <c r="CI189" s="448"/>
      <c r="CJ189" s="455"/>
      <c r="CK189" s="449"/>
      <c r="CL189" s="449"/>
      <c r="CM189" s="448"/>
      <c r="CN189" s="448"/>
      <c r="CO189" s="455"/>
      <c r="CP189" s="205"/>
      <c r="CQ189" s="207"/>
      <c r="CR189" s="206"/>
      <c r="CS189" s="206"/>
      <c r="CT189" s="208"/>
      <c r="CU189" s="449"/>
      <c r="CV189" s="454"/>
      <c r="CW189" s="448"/>
      <c r="CX189" s="448"/>
      <c r="CY189" s="455"/>
      <c r="CZ189" s="449"/>
      <c r="DA189" s="449"/>
      <c r="DB189" s="448"/>
      <c r="DC189" s="448"/>
      <c r="DD189" s="455"/>
    </row>
    <row r="190" spans="1:119" s="143" customFormat="1" ht="16.5" thickTop="1" thickBot="1" x14ac:dyDescent="0.3">
      <c r="B190" s="143" t="s">
        <v>151</v>
      </c>
      <c r="F190" s="167" t="e">
        <f ca="1">_xll.ErTotal(SUM(F90:F188))</f>
        <v>#NAME?</v>
      </c>
      <c r="G190" s="167" t="e">
        <f ca="1">_xll.ErTotal(SUM(G90:G188))</f>
        <v>#NAME?</v>
      </c>
      <c r="H190" s="144" t="e">
        <f ca="1">SUM(H90:H188)</f>
        <v>#NAME?</v>
      </c>
      <c r="I190" s="443"/>
      <c r="J190" s="443"/>
      <c r="K190" s="443"/>
      <c r="L190" s="443"/>
      <c r="M190" s="443"/>
      <c r="N190" s="443"/>
      <c r="O190" s="443"/>
      <c r="P190" s="443"/>
      <c r="Q190" s="443"/>
      <c r="R190" s="443"/>
      <c r="S190" s="443"/>
      <c r="T190" s="443"/>
      <c r="U190" s="443"/>
      <c r="V190" s="443"/>
      <c r="W190" s="443"/>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1"/>
      <c r="DF190" s="211"/>
      <c r="DG190" s="211"/>
      <c r="DH190" s="211"/>
      <c r="DI190" s="211"/>
      <c r="DJ190" s="211"/>
      <c r="DK190" s="211"/>
      <c r="DL190" s="211"/>
      <c r="DM190" s="211"/>
      <c r="DN190" s="211"/>
      <c r="DO190" s="194"/>
    </row>
    <row r="191" spans="1:119" ht="15.75" thickTop="1" x14ac:dyDescent="0.25">
      <c r="R191" s="443"/>
      <c r="S191" s="443"/>
    </row>
    <row r="192" spans="1:119" s="60" customFormat="1" ht="15.75" x14ac:dyDescent="0.25">
      <c r="A192" s="60" t="s">
        <v>174</v>
      </c>
    </row>
    <row r="193" spans="1:24" x14ac:dyDescent="0.25">
      <c r="R193" s="241"/>
    </row>
    <row r="194" spans="1:24" x14ac:dyDescent="0.25">
      <c r="D194" s="4" t="s">
        <v>178</v>
      </c>
      <c r="E194" s="4" t="s">
        <v>179</v>
      </c>
      <c r="F194" s="4" t="s">
        <v>180</v>
      </c>
      <c r="G194" s="4" t="s">
        <v>117</v>
      </c>
      <c r="H194" s="4" t="s">
        <v>181</v>
      </c>
      <c r="I194" s="4" t="s">
        <v>182</v>
      </c>
      <c r="K194" s="971"/>
      <c r="L194" s="971"/>
      <c r="M194" s="971"/>
      <c r="N194" s="971"/>
      <c r="O194" s="971"/>
      <c r="P194" s="971"/>
      <c r="Q194" s="971"/>
      <c r="R194" s="971"/>
    </row>
    <row r="195" spans="1:24" x14ac:dyDescent="0.25">
      <c r="B195" t="s">
        <v>81</v>
      </c>
      <c r="D195" s="62">
        <f>'AusCOVID Cases_update'!K47</f>
        <v>140.10480572597137</v>
      </c>
      <c r="E195" s="62">
        <f>D195*$D$46</f>
        <v>126.93495398773007</v>
      </c>
      <c r="F195" s="62">
        <f>L11</f>
        <v>21.402959811792403</v>
      </c>
      <c r="G195" s="62">
        <f>(F195*$D$26)-28</f>
        <v>7789.4310712571751</v>
      </c>
      <c r="H195" s="62">
        <f>(E195*G195)/$D$26</f>
        <v>2707.0529079277876</v>
      </c>
      <c r="I195" s="62" t="e">
        <f ca="1">H195*$J$33</f>
        <v>#NAME?</v>
      </c>
      <c r="K195" s="971"/>
      <c r="L195" s="971"/>
      <c r="M195" s="971"/>
      <c r="N195" s="971"/>
      <c r="O195" s="971"/>
      <c r="P195" s="971"/>
      <c r="Q195" s="971"/>
      <c r="R195" s="971"/>
    </row>
    <row r="196" spans="1:24" x14ac:dyDescent="0.25">
      <c r="B196" t="s">
        <v>82</v>
      </c>
      <c r="D196" s="62">
        <f>'AusCOVID Cases_update'!K48</f>
        <v>115.24752475247524</v>
      </c>
      <c r="E196" s="62">
        <f>D196*$D$46</f>
        <v>104.41425742574258</v>
      </c>
      <c r="F196" s="62">
        <f t="shared" ref="F196:F198" si="35">L12</f>
        <v>13.448502273927778</v>
      </c>
      <c r="G196" s="62">
        <f>(F196*$D$26)-28</f>
        <v>4884.0654555521205</v>
      </c>
      <c r="H196" s="62">
        <f>(E196*G196)/$D$26</f>
        <v>1396.2110000279147</v>
      </c>
      <c r="I196" s="62" t="e">
        <f t="shared" ref="I196:I198" ca="1" si="36">H196*$J$33</f>
        <v>#NAME?</v>
      </c>
      <c r="K196" s="971"/>
      <c r="L196" s="971"/>
      <c r="M196" s="971"/>
      <c r="N196" s="971"/>
      <c r="O196" s="971"/>
      <c r="P196" s="971"/>
      <c r="Q196" s="971"/>
      <c r="R196" s="971"/>
    </row>
    <row r="197" spans="1:24" x14ac:dyDescent="0.25">
      <c r="B197" t="s">
        <v>83</v>
      </c>
      <c r="D197" s="62">
        <f>'AusCOVID Cases_update'!K49</f>
        <v>24.315789473684212</v>
      </c>
      <c r="E197" s="62">
        <f t="shared" ref="E197:E198" si="37">D197*$D$46</f>
        <v>22.030105263157896</v>
      </c>
      <c r="F197" s="62">
        <f t="shared" si="35"/>
        <v>7.1045363834463728</v>
      </c>
      <c r="G197" s="62">
        <f>(F197*$D$26)-28</f>
        <v>2566.9319140537878</v>
      </c>
      <c r="H197" s="62">
        <f t="shared" ref="H197:H198" si="38">(E197*G197)/$D$26</f>
        <v>154.82486042426919</v>
      </c>
      <c r="I197" s="62" t="e">
        <f t="shared" ca="1" si="36"/>
        <v>#NAME?</v>
      </c>
      <c r="K197" s="971"/>
      <c r="L197" s="971"/>
      <c r="M197" s="971"/>
      <c r="N197" s="971"/>
      <c r="O197" s="971"/>
      <c r="P197" s="971"/>
      <c r="Q197" s="971"/>
      <c r="R197" s="971"/>
    </row>
    <row r="198" spans="1:24" x14ac:dyDescent="0.25">
      <c r="B198" t="s">
        <v>97</v>
      </c>
      <c r="D198" s="62">
        <f>'AusCOVID Cases_update'!K50</f>
        <v>1.2114137483787288</v>
      </c>
      <c r="E198" s="62">
        <f t="shared" si="37"/>
        <v>1.0975408560311284</v>
      </c>
      <c r="F198" s="62">
        <f t="shared" si="35"/>
        <v>3.450685214125738</v>
      </c>
      <c r="G198" s="62">
        <f>(F198*$D$26)-28</f>
        <v>1232.3627744594257</v>
      </c>
      <c r="H198" s="62">
        <f t="shared" si="38"/>
        <v>3.7031307171008749</v>
      </c>
      <c r="I198" s="62" t="e">
        <f t="shared" ca="1" si="36"/>
        <v>#NAME?</v>
      </c>
      <c r="K198" s="971"/>
      <c r="L198" s="971"/>
      <c r="M198" s="971"/>
      <c r="N198" s="971"/>
      <c r="O198" s="971"/>
      <c r="P198" s="971"/>
      <c r="Q198" s="971"/>
      <c r="R198" s="971"/>
    </row>
    <row r="199" spans="1:24" x14ac:dyDescent="0.25">
      <c r="B199" s="326" t="s">
        <v>155</v>
      </c>
      <c r="C199" s="327"/>
      <c r="D199" s="328">
        <f>SUM(D195:D198)</f>
        <v>280.87953370050957</v>
      </c>
      <c r="E199" s="328">
        <f>SUM(E195:E198)</f>
        <v>254.47685753266165</v>
      </c>
      <c r="F199" s="327"/>
      <c r="G199" s="327"/>
      <c r="H199" s="328">
        <f>SUM(H195:H198)</f>
        <v>4261.791899097072</v>
      </c>
      <c r="I199" s="853" t="e">
        <f ca="1">_xll.ErTotal(SUM(I195:I198))</f>
        <v>#NAME?</v>
      </c>
      <c r="K199" s="971"/>
      <c r="L199" s="971"/>
      <c r="M199" s="971"/>
      <c r="N199" s="971"/>
      <c r="O199" s="971"/>
      <c r="P199" s="971"/>
      <c r="Q199" s="971"/>
      <c r="R199" s="971"/>
    </row>
    <row r="201" spans="1:24" s="60" customFormat="1" ht="15.75" x14ac:dyDescent="0.25">
      <c r="A201" s="60" t="s">
        <v>183</v>
      </c>
    </row>
    <row r="202" spans="1:24" ht="14.25" customHeight="1" x14ac:dyDescent="0.25">
      <c r="D202" s="1753" t="s">
        <v>188</v>
      </c>
      <c r="E202" s="1753"/>
      <c r="F202" s="1752" t="s">
        <v>189</v>
      </c>
      <c r="G202" s="1752"/>
      <c r="H202" s="494"/>
      <c r="I202" s="983"/>
      <c r="J202" s="971"/>
      <c r="K202" s="971"/>
      <c r="L202" s="971"/>
      <c r="M202" s="971"/>
      <c r="N202" s="971"/>
      <c r="O202" s="971"/>
      <c r="P202" s="971"/>
    </row>
    <row r="203" spans="1:24" ht="14.25" customHeight="1" x14ac:dyDescent="0.25">
      <c r="D203" s="1753"/>
      <c r="E203" s="1753"/>
      <c r="F203" s="1658" t="s">
        <v>152</v>
      </c>
      <c r="G203" s="1658"/>
      <c r="H203" s="494"/>
      <c r="I203" s="983"/>
      <c r="J203" s="971"/>
      <c r="K203" s="971"/>
      <c r="L203" s="971"/>
      <c r="M203" s="971"/>
      <c r="N203" s="971"/>
      <c r="O203" s="971"/>
      <c r="P203" s="971"/>
    </row>
    <row r="204" spans="1:24" s="4" customFormat="1" x14ac:dyDescent="0.25">
      <c r="D204" s="4" t="s">
        <v>190</v>
      </c>
      <c r="E204" s="4" t="s">
        <v>191</v>
      </c>
      <c r="F204" s="483" t="s">
        <v>166</v>
      </c>
      <c r="G204" s="483" t="s">
        <v>182</v>
      </c>
      <c r="I204" s="919"/>
      <c r="J204" s="919"/>
      <c r="K204" s="919"/>
      <c r="L204" s="971"/>
      <c r="M204" s="971"/>
      <c r="N204" s="971"/>
      <c r="O204" s="971"/>
      <c r="P204" s="971"/>
      <c r="Q204"/>
      <c r="R204"/>
      <c r="S204"/>
      <c r="T204"/>
      <c r="U204"/>
      <c r="V204"/>
      <c r="W204"/>
      <c r="X204"/>
    </row>
    <row r="205" spans="1:24" x14ac:dyDescent="0.25">
      <c r="F205" s="327"/>
      <c r="G205" s="327"/>
      <c r="I205" s="971"/>
      <c r="J205" s="971"/>
      <c r="K205" s="971"/>
      <c r="L205" s="971"/>
      <c r="M205" s="971"/>
      <c r="N205" s="971"/>
      <c r="O205" s="971"/>
      <c r="P205" s="971"/>
    </row>
    <row r="206" spans="1:24" ht="15.75" x14ac:dyDescent="0.25">
      <c r="A206">
        <v>1</v>
      </c>
      <c r="B206" s="172" t="s">
        <v>192</v>
      </c>
      <c r="C206" s="414">
        <v>587</v>
      </c>
      <c r="D206" s="161">
        <f>'Permanent Disb'!F23</f>
        <v>69042.779913154998</v>
      </c>
      <c r="E206" s="161">
        <f>'Permanent Disb'!C23</f>
        <v>186528.44039879201</v>
      </c>
      <c r="F206" s="484" t="e">
        <f ca="1">L49*D24</f>
        <v>#NAME?</v>
      </c>
      <c r="G206" s="484" t="e">
        <f ca="1">(E206/D206)*F206</f>
        <v>#NAME?</v>
      </c>
      <c r="H206" s="481"/>
      <c r="I206" s="984"/>
      <c r="J206" s="971"/>
      <c r="K206" s="971"/>
      <c r="L206" s="971"/>
      <c r="M206" s="971"/>
      <c r="N206" s="971"/>
      <c r="O206" s="971"/>
      <c r="P206" s="971"/>
    </row>
    <row r="207" spans="1:24" ht="15.75" x14ac:dyDescent="0.25">
      <c r="A207">
        <v>2</v>
      </c>
      <c r="B207" s="171" t="s">
        <v>193</v>
      </c>
      <c r="C207" s="415">
        <v>544</v>
      </c>
      <c r="D207" s="161">
        <f>'Permanent Disb'!F24</f>
        <v>6598.0075184347397</v>
      </c>
      <c r="E207" s="161">
        <f>'Permanent Disb'!C24</f>
        <v>38742.4546285135</v>
      </c>
      <c r="F207" s="484" t="e">
        <f ca="1">L50*D23</f>
        <v>#NAME?</v>
      </c>
      <c r="G207" s="484" t="e">
        <f ca="1">(E207/D207)*F207</f>
        <v>#NAME?</v>
      </c>
      <c r="H207" s="481"/>
      <c r="I207" s="984"/>
      <c r="J207" s="971"/>
      <c r="K207" s="971"/>
      <c r="L207" s="971"/>
      <c r="M207" s="971"/>
      <c r="N207" s="971"/>
      <c r="O207" s="971"/>
      <c r="P207" s="971"/>
    </row>
    <row r="208" spans="1:24" ht="15.75" x14ac:dyDescent="0.25">
      <c r="A208">
        <v>3</v>
      </c>
      <c r="B208" s="171" t="s">
        <v>194</v>
      </c>
      <c r="C208" s="414">
        <v>543</v>
      </c>
      <c r="D208" s="161">
        <f>'Permanent Disb'!F25</f>
        <v>43968.576282222399</v>
      </c>
      <c r="E208" s="161">
        <f>'Permanent Disb'!C25</f>
        <v>154293.142132498</v>
      </c>
      <c r="F208" s="484" t="e">
        <f ca="1">L51*D23</f>
        <v>#NAME?</v>
      </c>
      <c r="G208" s="484" t="e">
        <f ca="1">(E208/D208)*F208</f>
        <v>#NAME?</v>
      </c>
      <c r="H208" s="481"/>
      <c r="I208" s="984"/>
      <c r="J208" s="971"/>
      <c r="K208" s="971"/>
      <c r="L208" s="971"/>
      <c r="M208" s="971"/>
      <c r="N208" s="971"/>
      <c r="O208" s="971"/>
      <c r="P208" s="971"/>
    </row>
    <row r="209" spans="1:64" ht="15.75" x14ac:dyDescent="0.25">
      <c r="A209">
        <v>4</v>
      </c>
      <c r="B209" s="171" t="s">
        <v>195</v>
      </c>
      <c r="C209" s="414">
        <v>571</v>
      </c>
      <c r="D209" s="161">
        <f>'Permanent Disb'!F26</f>
        <v>188749.597470596</v>
      </c>
      <c r="E209" s="161">
        <f>'Permanent Disb'!C26</f>
        <v>139107.980565215</v>
      </c>
      <c r="F209" s="484" t="e">
        <f ca="1">L52*D23</f>
        <v>#NAME?</v>
      </c>
      <c r="G209" s="484" t="e">
        <f ca="1">(E209/D209)*F209</f>
        <v>#NAME?</v>
      </c>
      <c r="H209" s="481"/>
      <c r="I209" s="984"/>
      <c r="J209" s="971"/>
      <c r="K209" s="971"/>
      <c r="L209" s="971"/>
      <c r="M209" s="971"/>
      <c r="N209" s="971"/>
      <c r="O209" s="971"/>
      <c r="P209" s="971"/>
    </row>
    <row r="210" spans="1:64" ht="15.75" x14ac:dyDescent="0.25">
      <c r="A210">
        <v>5</v>
      </c>
      <c r="B210" s="171" t="s">
        <v>196</v>
      </c>
      <c r="C210" s="414">
        <v>495</v>
      </c>
      <c r="D210" s="161">
        <f>'Permanent Disb'!F27</f>
        <v>17984.101535608901</v>
      </c>
      <c r="E210" s="161">
        <f>'Permanent Disb'!C27</f>
        <v>114238.128354292</v>
      </c>
      <c r="F210" s="484" t="e">
        <f ca="1">L53*D23</f>
        <v>#NAME?</v>
      </c>
      <c r="G210" s="484" t="e">
        <f ca="1">(E210/D210)*F210</f>
        <v>#NAME?</v>
      </c>
      <c r="H210" s="481"/>
      <c r="I210" s="984"/>
      <c r="J210" s="971"/>
      <c r="K210" s="971"/>
      <c r="L210" s="971"/>
      <c r="M210" s="971"/>
      <c r="N210" s="971"/>
      <c r="O210" s="971"/>
      <c r="P210" s="971"/>
    </row>
    <row r="211" spans="1:64" ht="15.75" x14ac:dyDescent="0.25">
      <c r="B211" s="171" t="s">
        <v>197</v>
      </c>
      <c r="D211" s="481"/>
      <c r="E211" s="481"/>
      <c r="F211" s="327"/>
      <c r="G211" s="854" t="e">
        <f ca="1">_xll.ErTotal(SUM(G206:G210))</f>
        <v>#NAME?</v>
      </c>
      <c r="H211" s="481"/>
      <c r="I211" s="984"/>
      <c r="J211" s="971"/>
      <c r="K211" s="971"/>
      <c r="L211" s="971"/>
      <c r="M211" s="971"/>
      <c r="N211" s="971"/>
      <c r="O211" s="971"/>
      <c r="P211" s="971"/>
    </row>
    <row r="212" spans="1:64" ht="15.75" x14ac:dyDescent="0.25">
      <c r="B212" s="171" t="s">
        <v>198</v>
      </c>
      <c r="F212" s="327"/>
      <c r="G212" s="854" t="e">
        <f ca="1">_xll.ErTotal(SUM(G207:G210))</f>
        <v>#NAME?</v>
      </c>
      <c r="I212" s="971"/>
      <c r="J212" s="971"/>
      <c r="K212" s="971"/>
      <c r="L212" s="971"/>
      <c r="M212" s="971"/>
      <c r="N212" s="971"/>
      <c r="O212" s="971"/>
      <c r="P212" s="971"/>
    </row>
    <row r="214" spans="1:64" s="85" customFormat="1" ht="15.75" x14ac:dyDescent="0.25">
      <c r="A214" s="86" t="s">
        <v>182</v>
      </c>
    </row>
    <row r="215" spans="1:64" s="34" customFormat="1" x14ac:dyDescent="0.25">
      <c r="D215" s="1720" t="s">
        <v>201</v>
      </c>
      <c r="E215" s="1720"/>
      <c r="F215" s="1720"/>
      <c r="G215" s="1720"/>
      <c r="H215" s="1757" t="s">
        <v>202</v>
      </c>
      <c r="I215"/>
      <c r="J215" s="971"/>
      <c r="K215" s="971"/>
      <c r="L215" s="971"/>
      <c r="M215" s="971"/>
      <c r="N215" s="971"/>
      <c r="O215" s="971"/>
      <c r="P215" s="971"/>
      <c r="Q215" s="971"/>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row>
    <row r="216" spans="1:64" s="4" customFormat="1" ht="48.75" customHeight="1" x14ac:dyDescent="0.25">
      <c r="D216" s="543" t="s">
        <v>65</v>
      </c>
      <c r="E216" s="543" t="s">
        <v>203</v>
      </c>
      <c r="F216" s="543" t="s">
        <v>182</v>
      </c>
      <c r="G216" s="544" t="s">
        <v>204</v>
      </c>
      <c r="H216" s="1758"/>
      <c r="I216"/>
      <c r="J216" s="971"/>
      <c r="K216" s="971"/>
      <c r="L216" s="971"/>
      <c r="M216" s="971"/>
      <c r="N216" s="971"/>
      <c r="O216" s="971"/>
      <c r="P216" s="971"/>
      <c r="Q216" s="971"/>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row>
    <row r="217" spans="1:64" x14ac:dyDescent="0.25">
      <c r="B217" s="545" t="s">
        <v>1288</v>
      </c>
      <c r="C217" s="283"/>
      <c r="D217" s="553" t="e">
        <f ca="1">_xll.ErTotal(SUM(M15:N15))</f>
        <v>#NAME?</v>
      </c>
      <c r="E217" s="547"/>
      <c r="F217" s="547"/>
      <c r="G217" s="548"/>
      <c r="H217" s="561" t="e">
        <f ca="1">_xll.ErRunOutput(B217,D217)</f>
        <v>#NAME?</v>
      </c>
      <c r="J217" s="971"/>
      <c r="K217" s="971"/>
      <c r="L217" s="971"/>
      <c r="M217" s="971"/>
      <c r="N217" s="971"/>
      <c r="O217" s="971"/>
      <c r="P217" s="971"/>
      <c r="Q217" s="971"/>
    </row>
    <row r="218" spans="1:64" x14ac:dyDescent="0.25">
      <c r="B218" s="521" t="s">
        <v>1289</v>
      </c>
      <c r="C218" s="535"/>
      <c r="D218" s="536"/>
      <c r="E218" s="537" t="e">
        <f ca="1">F79</f>
        <v>#NAME?</v>
      </c>
      <c r="F218" s="536"/>
      <c r="G218" s="538"/>
      <c r="H218" s="526" t="e">
        <f ca="1">_xll.ErRunOutput(B218,E218)</f>
        <v>#NAME?</v>
      </c>
      <c r="J218" s="971"/>
      <c r="K218" s="971"/>
      <c r="L218" s="971"/>
      <c r="M218" s="971"/>
      <c r="N218" s="971"/>
      <c r="O218" s="971"/>
      <c r="P218" s="971"/>
      <c r="Q218" s="971"/>
    </row>
    <row r="219" spans="1:64" s="79" customFormat="1" x14ac:dyDescent="0.25">
      <c r="B219" s="527" t="s">
        <v>1290</v>
      </c>
      <c r="C219" s="528"/>
      <c r="D219" s="313"/>
      <c r="E219" s="314" t="e">
        <f ca="1">G190</f>
        <v>#NAME?</v>
      </c>
      <c r="F219" s="313"/>
      <c r="G219" s="315"/>
      <c r="H219" s="401" t="e">
        <f ca="1">_xll.ErRunOutput(B219,E219)</f>
        <v>#NAME?</v>
      </c>
      <c r="I219"/>
      <c r="J219" s="971"/>
      <c r="K219" s="971"/>
      <c r="L219" s="971"/>
      <c r="M219" s="971"/>
      <c r="N219" s="971"/>
      <c r="O219" s="971"/>
      <c r="P219" s="971"/>
      <c r="Q219" s="971"/>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s="79" customFormat="1" x14ac:dyDescent="0.25">
      <c r="B220" s="527" t="s">
        <v>1291</v>
      </c>
      <c r="C220" s="528"/>
      <c r="D220" s="313"/>
      <c r="E220" s="314" t="e">
        <f ca="1">I199</f>
        <v>#NAME?</v>
      </c>
      <c r="F220" s="313"/>
      <c r="G220" s="315"/>
      <c r="H220" s="401" t="e">
        <f ca="1">_xll.ErRunOutput(B220,E220)</f>
        <v>#NAME?</v>
      </c>
      <c r="I220"/>
      <c r="J220" s="971"/>
      <c r="K220" s="971"/>
      <c r="L220" s="971"/>
      <c r="M220" s="971"/>
      <c r="N220" s="971"/>
      <c r="O220" s="971"/>
      <c r="P220" s="971"/>
      <c r="Q220" s="971"/>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s="79" customFormat="1" x14ac:dyDescent="0.25">
      <c r="B221" s="527" t="s">
        <v>1292</v>
      </c>
      <c r="C221" s="528"/>
      <c r="D221" s="313"/>
      <c r="E221" s="314" t="e">
        <f ca="1">G211</f>
        <v>#NAME?</v>
      </c>
      <c r="F221" s="313"/>
      <c r="G221" s="315"/>
      <c r="H221" s="401" t="e">
        <f ca="1">_xll.ErRunOutput(B221,E221)</f>
        <v>#NAME?</v>
      </c>
      <c r="I221"/>
      <c r="J221" s="971"/>
      <c r="K221" s="971"/>
      <c r="L221" s="971"/>
      <c r="M221" s="971"/>
      <c r="N221" s="971"/>
      <c r="O221" s="971"/>
      <c r="P221" s="971"/>
      <c r="Q221" s="97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s="79" customFormat="1" x14ac:dyDescent="0.25">
      <c r="B222" s="529" t="s">
        <v>1293</v>
      </c>
      <c r="C222" s="530"/>
      <c r="D222" s="531"/>
      <c r="E222" s="532" t="e">
        <f ca="1">G212</f>
        <v>#NAME?</v>
      </c>
      <c r="F222" s="531"/>
      <c r="G222" s="533"/>
      <c r="H222" s="534" t="e">
        <f ca="1">_xll.ErRunOutput(B222,E222)</f>
        <v>#NAME?</v>
      </c>
      <c r="I222"/>
      <c r="J222" s="971"/>
      <c r="K222" s="971"/>
      <c r="L222" s="971"/>
      <c r="M222" s="971"/>
      <c r="N222" s="971"/>
      <c r="O222" s="971"/>
      <c r="P222" s="971"/>
      <c r="Q222" s="971"/>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s="79" customFormat="1" x14ac:dyDescent="0.25">
      <c r="B223" s="527" t="s">
        <v>1294</v>
      </c>
      <c r="C223" s="528"/>
      <c r="D223" s="313"/>
      <c r="E223" s="314" t="e">
        <f ca="1">_xll.ErTotal(SUM(E218:E220))</f>
        <v>#NAME?</v>
      </c>
      <c r="F223" s="313"/>
      <c r="G223" s="315" t="e">
        <f ca="1">(E223/Auspopul)*100000</f>
        <v>#NAME?</v>
      </c>
      <c r="H223" s="539" t="e">
        <f ca="1">_xll.ErRunOutput(B223,E223)</f>
        <v>#NAME?</v>
      </c>
      <c r="I223"/>
      <c r="J223" s="971"/>
      <c r="K223" s="971"/>
      <c r="L223" s="971"/>
      <c r="M223" s="971"/>
      <c r="N223" s="971"/>
      <c r="O223" s="971"/>
      <c r="P223" s="971"/>
      <c r="Q223" s="971"/>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s="79" customFormat="1" x14ac:dyDescent="0.25">
      <c r="B224" s="145" t="s">
        <v>1295</v>
      </c>
      <c r="D224" s="313"/>
      <c r="E224" s="314" t="e">
        <f ca="1">_xll.ErTotal(SUM(E218:E221))</f>
        <v>#NAME?</v>
      </c>
      <c r="F224" s="313"/>
      <c r="G224" s="315" t="e">
        <f ca="1">(E224/Auspopul)*100000</f>
        <v>#NAME?</v>
      </c>
      <c r="H224" s="520" t="e">
        <f ca="1">_xll.ErRunOutput(B224,E224)</f>
        <v>#NAME?</v>
      </c>
      <c r="I224"/>
      <c r="J224" s="971"/>
      <c r="K224" s="971"/>
      <c r="L224" s="971"/>
      <c r="M224" s="971"/>
      <c r="N224" s="971"/>
      <c r="O224" s="971"/>
      <c r="P224" s="971"/>
      <c r="Q224" s="971"/>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row>
    <row r="225" spans="1:64" s="79" customFormat="1" x14ac:dyDescent="0.25">
      <c r="B225" s="145" t="s">
        <v>1296</v>
      </c>
      <c r="D225" s="313"/>
      <c r="E225" s="314" t="e">
        <f ca="1">_xll.ErTotal(SUM(E218:E220,E222))</f>
        <v>#NAME?</v>
      </c>
      <c r="F225" s="313"/>
      <c r="G225" s="315" t="e">
        <f ca="1">(E225/Auspopul)*100000</f>
        <v>#NAME?</v>
      </c>
      <c r="H225" s="519" t="e">
        <f ca="1">_xll.ErRunOutput(B225,E225)</f>
        <v>#NAME?</v>
      </c>
      <c r="I225"/>
      <c r="J225" s="971"/>
      <c r="K225" s="971"/>
      <c r="L225" s="971"/>
      <c r="M225" s="971"/>
      <c r="N225" s="971"/>
      <c r="O225" s="971"/>
      <c r="P225" s="971"/>
      <c r="Q225" s="971"/>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row>
    <row r="226" spans="1:64" s="79" customFormat="1" x14ac:dyDescent="0.25">
      <c r="A226" s="522"/>
      <c r="B226" s="521" t="s">
        <v>1297</v>
      </c>
      <c r="C226" s="522"/>
      <c r="D226" s="523"/>
      <c r="E226" s="524"/>
      <c r="F226" s="523" t="e">
        <f ca="1">_xll.ErTotal(SUM(D217,E218:E220))</f>
        <v>#NAME?</v>
      </c>
      <c r="G226" s="525" t="e">
        <f ca="1">(F226/Auspopul)*100000</f>
        <v>#NAME?</v>
      </c>
      <c r="H226" s="526" t="e">
        <f ca="1">_xll.ErRunOutput(B226,F226)</f>
        <v>#NAME?</v>
      </c>
      <c r="I226"/>
      <c r="J226" s="971"/>
      <c r="K226" s="971"/>
      <c r="L226" s="971"/>
      <c r="M226" s="971"/>
      <c r="N226" s="971"/>
      <c r="O226" s="971"/>
      <c r="P226" s="971"/>
      <c r="Q226" s="971"/>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row>
    <row r="227" spans="1:64" x14ac:dyDescent="0.25">
      <c r="A227" s="241"/>
      <c r="B227" s="527" t="s">
        <v>1298</v>
      </c>
      <c r="C227" s="241"/>
      <c r="D227" s="311"/>
      <c r="E227" s="311"/>
      <c r="F227" s="310" t="e">
        <f ca="1">_xll.ErTotal(SUM(D217:E221))</f>
        <v>#NAME?</v>
      </c>
      <c r="G227" s="316" t="e">
        <f ca="1">(F227/$D$21)*100000</f>
        <v>#NAME?</v>
      </c>
      <c r="H227" s="401" t="e">
        <f ca="1">_xll.ErRunOutput(B227,F227)</f>
        <v>#NAME?</v>
      </c>
      <c r="J227" s="971"/>
      <c r="K227" s="971"/>
      <c r="L227" s="971"/>
      <c r="M227" s="971"/>
      <c r="N227" s="971"/>
      <c r="O227" s="971"/>
      <c r="P227" s="971"/>
      <c r="Q227" s="971"/>
    </row>
    <row r="228" spans="1:64" x14ac:dyDescent="0.25">
      <c r="A228" s="303"/>
      <c r="B228" s="529" t="s">
        <v>1299</v>
      </c>
      <c r="C228" s="303"/>
      <c r="D228" s="550"/>
      <c r="E228" s="550"/>
      <c r="F228" s="551" t="e">
        <f ca="1">_xll.ErTotal(SUM(D217,E218:E220,E222))</f>
        <v>#NAME?</v>
      </c>
      <c r="G228" s="552" t="e">
        <f ca="1">(F228/$D$21)*100000</f>
        <v>#NAME?</v>
      </c>
      <c r="H228" s="534" t="e">
        <f ca="1">_xll.ErRunOutput(B228,F228)</f>
        <v>#NAME?</v>
      </c>
      <c r="J228" s="971"/>
      <c r="K228" s="971"/>
      <c r="L228" s="971"/>
      <c r="M228" s="971"/>
      <c r="N228" s="971"/>
      <c r="O228" s="971"/>
      <c r="P228" s="971"/>
      <c r="Q228" s="971"/>
    </row>
    <row r="229" spans="1:64" x14ac:dyDescent="0.25">
      <c r="B229" s="145"/>
      <c r="D229" s="311"/>
      <c r="E229" s="311"/>
      <c r="F229" s="310"/>
      <c r="G229" s="470"/>
      <c r="H229" s="520"/>
    </row>
  </sheetData>
  <mergeCells count="37">
    <mergeCell ref="CQ83:CT83"/>
    <mergeCell ref="CU83:CY83"/>
    <mergeCell ref="CZ83:DD83"/>
    <mergeCell ref="D202:E203"/>
    <mergeCell ref="F202:G202"/>
    <mergeCell ref="CB83:CE83"/>
    <mergeCell ref="CF83:CJ83"/>
    <mergeCell ref="CK83:CO83"/>
    <mergeCell ref="AC83:AG83"/>
    <mergeCell ref="D215:G215"/>
    <mergeCell ref="H215:H216"/>
    <mergeCell ref="BM83:BP83"/>
    <mergeCell ref="BQ83:BU83"/>
    <mergeCell ref="BV83:BZ83"/>
    <mergeCell ref="AI83:AL83"/>
    <mergeCell ref="AM83:AQ83"/>
    <mergeCell ref="AR83:AV83"/>
    <mergeCell ref="AX83:BA83"/>
    <mergeCell ref="BB83:BF83"/>
    <mergeCell ref="BG83:BK83"/>
    <mergeCell ref="E83:H83"/>
    <mergeCell ref="I83:J83"/>
    <mergeCell ref="K83:N83"/>
    <mergeCell ref="T83:W83"/>
    <mergeCell ref="X83:AB83"/>
    <mergeCell ref="CP82:DD82"/>
    <mergeCell ref="J57:L57"/>
    <mergeCell ref="M57:O57"/>
    <mergeCell ref="D58:E58"/>
    <mergeCell ref="F58:G58"/>
    <mergeCell ref="H58:I58"/>
    <mergeCell ref="D82:K82"/>
    <mergeCell ref="S82:AG82"/>
    <mergeCell ref="AH82:AV82"/>
    <mergeCell ref="AW82:BK82"/>
    <mergeCell ref="BL82:BZ82"/>
    <mergeCell ref="CA82:CO82"/>
  </mergeCells>
  <hyperlinks>
    <hyperlink ref="A2" location="'Read me'!A1" display="Back to &quot;read me&quot;" xr:uid="{80BCF314-1D78-4C55-879E-7DBAA9843EEC}"/>
  </hyperlink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08360-8EFC-4777-BB31-2016C77BE6ED}">
  <sheetPr codeName="Sheet10">
    <tabColor rgb="FF008080"/>
  </sheetPr>
  <dimension ref="A1:DO229"/>
  <sheetViews>
    <sheetView zoomScale="70" zoomScaleNormal="70" workbookViewId="0">
      <selection activeCell="A81" sqref="A81"/>
    </sheetView>
  </sheetViews>
  <sheetFormatPr defaultRowHeight="15" x14ac:dyDescent="0.25"/>
  <cols>
    <col min="1" max="1" width="19.28515625" customWidth="1"/>
    <col min="2" max="2" width="36.7109375" customWidth="1"/>
    <col min="3" max="3" width="2" customWidth="1"/>
    <col min="4" max="4" width="16.7109375" customWidth="1"/>
    <col min="5" max="5" width="25.140625" customWidth="1"/>
    <col min="6" max="6" width="20.42578125" bestFit="1" customWidth="1"/>
    <col min="7" max="7" width="14.85546875" customWidth="1"/>
    <col min="8" max="8" width="14.5703125" customWidth="1"/>
    <col min="9" max="9" width="15.140625" customWidth="1"/>
    <col min="10" max="10" width="15.28515625" customWidth="1"/>
    <col min="11" max="11" width="20.140625" bestFit="1" customWidth="1"/>
    <col min="12" max="12" width="14.42578125" bestFit="1" customWidth="1"/>
    <col min="13" max="13" width="18.85546875" customWidth="1"/>
    <col min="14" max="14" width="21" bestFit="1" customWidth="1"/>
    <col min="15" max="15" width="19.140625" bestFit="1" customWidth="1"/>
    <col min="16" max="16" width="21.28515625" customWidth="1"/>
    <col min="17" max="17" width="17" customWidth="1"/>
    <col min="18" max="18" width="22" customWidth="1"/>
    <col min="19" max="19" width="25.7109375" customWidth="1"/>
    <col min="20" max="20" width="22.7109375" customWidth="1"/>
    <col min="21" max="21" width="16.42578125" customWidth="1"/>
    <col min="22" max="22" width="14.7109375" customWidth="1"/>
    <col min="23" max="23" width="17.7109375" customWidth="1"/>
    <col min="24" max="24" width="14.42578125" customWidth="1"/>
    <col min="25" max="25" width="18.85546875" customWidth="1"/>
    <col min="26" max="26" width="17.140625" customWidth="1"/>
    <col min="27" max="27" width="19.42578125" customWidth="1"/>
    <col min="28" max="28" width="12" bestFit="1" customWidth="1"/>
    <col min="32" max="32" width="12.85546875" bestFit="1" customWidth="1"/>
    <col min="34" max="34" width="11.85546875" bestFit="1" customWidth="1"/>
    <col min="38" max="38" width="12.140625" bestFit="1" customWidth="1"/>
  </cols>
  <sheetData>
    <row r="1" spans="1:23" ht="24.75" customHeight="1" x14ac:dyDescent="0.25">
      <c r="A1" s="4" t="s">
        <v>1300</v>
      </c>
    </row>
    <row r="2" spans="1:23" x14ac:dyDescent="0.25">
      <c r="A2" s="13" t="s">
        <v>62</v>
      </c>
    </row>
    <row r="3" spans="1:23" s="58" customFormat="1" ht="18.75" x14ac:dyDescent="0.3">
      <c r="A3" s="57" t="s">
        <v>63</v>
      </c>
      <c r="C3" s="57"/>
      <c r="D3" s="57"/>
      <c r="E3" s="57"/>
      <c r="F3" s="57"/>
      <c r="G3" s="57"/>
      <c r="H3" s="57"/>
      <c r="I3" s="57"/>
    </row>
    <row r="4" spans="1:23" ht="46.5" customHeight="1" x14ac:dyDescent="0.25">
      <c r="B4" s="52" t="s">
        <v>66</v>
      </c>
      <c r="C4" s="70" t="s">
        <v>67</v>
      </c>
      <c r="D4" s="53" t="s">
        <v>1231</v>
      </c>
      <c r="E4" s="53" t="s">
        <v>1232</v>
      </c>
      <c r="F4" s="53" t="s">
        <v>1233</v>
      </c>
      <c r="G4" t="s">
        <v>1234</v>
      </c>
      <c r="H4" t="s">
        <v>1235</v>
      </c>
      <c r="I4" t="s">
        <v>1236</v>
      </c>
      <c r="J4" s="1675" t="s">
        <v>1237</v>
      </c>
      <c r="K4" s="1675" t="s">
        <v>1238</v>
      </c>
      <c r="L4" s="4" t="s">
        <v>68</v>
      </c>
      <c r="M4" s="134" t="s">
        <v>1239</v>
      </c>
      <c r="N4" s="134" t="s">
        <v>1240</v>
      </c>
      <c r="O4" s="101" t="s">
        <v>1241</v>
      </c>
      <c r="P4" s="102" t="s">
        <v>1242</v>
      </c>
      <c r="Q4" s="102" t="s">
        <v>1243</v>
      </c>
      <c r="R4" s="103" t="s">
        <v>1244</v>
      </c>
      <c r="S4" s="16"/>
      <c r="T4" s="16"/>
      <c r="U4" s="16"/>
      <c r="V4" s="16"/>
      <c r="W4" s="16"/>
    </row>
    <row r="5" spans="1:23" ht="15.75" x14ac:dyDescent="0.25">
      <c r="A5" s="79"/>
      <c r="B5" s="29" t="s">
        <v>75</v>
      </c>
      <c r="C5" s="71">
        <v>5</v>
      </c>
      <c r="D5" s="92">
        <f>AgeDCovid!B24</f>
        <v>0</v>
      </c>
      <c r="E5" s="92">
        <f>AgeDCovid!C24</f>
        <v>0</v>
      </c>
      <c r="F5" s="30">
        <f>AgeDCovid!D24</f>
        <v>0</v>
      </c>
      <c r="G5">
        <f>AgeDCovid!B5</f>
        <v>0</v>
      </c>
      <c r="H5" s="16">
        <f>AgeDCovid!C5</f>
        <v>0</v>
      </c>
      <c r="I5">
        <f>AgeDCovid!D5</f>
        <v>0</v>
      </c>
      <c r="J5" s="31">
        <f>VLOOKUP(C5,'AusLT17-19'!A4:L106,5)</f>
        <v>76.195430000000002</v>
      </c>
      <c r="K5" s="31">
        <f>VLOOKUP(C5,'AusLT17-19'!A4:L106,10)</f>
        <v>80.338239999999999</v>
      </c>
      <c r="L5" s="324">
        <f>VLOOKUP(C5,'AusLT17-19'!A4:L106,12)</f>
        <v>78.213823105577319</v>
      </c>
      <c r="M5" s="64">
        <f>G5*J5</f>
        <v>0</v>
      </c>
      <c r="N5" s="64">
        <f>H5*K5</f>
        <v>0</v>
      </c>
      <c r="O5" s="64">
        <f>I5*L5</f>
        <v>0</v>
      </c>
      <c r="P5" s="65">
        <f>(M5/Auspopul)*100000</f>
        <v>0</v>
      </c>
      <c r="Q5" s="65">
        <f>(N5/Auspopul)*100000</f>
        <v>0</v>
      </c>
      <c r="R5" s="65">
        <f>(O5/Auspopul)*100000</f>
        <v>0</v>
      </c>
      <c r="S5" s="16"/>
      <c r="T5" s="16"/>
      <c r="U5" s="16"/>
      <c r="V5" s="16"/>
      <c r="W5" s="16"/>
    </row>
    <row r="6" spans="1:23" ht="15.75" x14ac:dyDescent="0.25">
      <c r="A6" s="79"/>
      <c r="B6" s="32" t="s">
        <v>76</v>
      </c>
      <c r="C6" s="71">
        <v>15</v>
      </c>
      <c r="D6" s="92">
        <f>AgeDCovid!B25</f>
        <v>0</v>
      </c>
      <c r="E6" s="92">
        <f>AgeDCovid!C25</f>
        <v>0</v>
      </c>
      <c r="F6" s="30">
        <f>AgeDCovid!D25</f>
        <v>0</v>
      </c>
      <c r="G6">
        <f>AgeDCovid!B6</f>
        <v>0</v>
      </c>
      <c r="H6" s="16">
        <f>AgeDCovid!C6</f>
        <v>0</v>
      </c>
      <c r="I6">
        <f>AgeDCovid!D6</f>
        <v>0</v>
      </c>
      <c r="J6" s="31">
        <f>VLOOKUP(C6,'AusLT17-19'!A5:L107,5)</f>
        <v>66.261089999999996</v>
      </c>
      <c r="K6" s="31">
        <f>VLOOKUP(C6,'AusLT17-19'!A5:L107,10)</f>
        <v>70.396709999999999</v>
      </c>
      <c r="L6" s="324">
        <f>VLOOKUP(C6,'AusLT17-19'!A5:L107,12)</f>
        <v>68.265851805329959</v>
      </c>
      <c r="M6" s="64">
        <f t="shared" ref="M6:O14" si="0">G6*J6</f>
        <v>0</v>
      </c>
      <c r="N6" s="64">
        <f t="shared" si="0"/>
        <v>0</v>
      </c>
      <c r="O6" s="64">
        <f t="shared" si="0"/>
        <v>0</v>
      </c>
      <c r="P6" s="65">
        <f t="shared" ref="P6:P14" si="1">(M6/Auspopul)*100000</f>
        <v>0</v>
      </c>
      <c r="Q6" s="65">
        <f t="shared" ref="Q6:Q14" si="2">(N6/Auspopul)*100000</f>
        <v>0</v>
      </c>
      <c r="R6" s="65">
        <f t="shared" ref="R6:R14" si="3">(O6/Auspopul)*100000</f>
        <v>0</v>
      </c>
      <c r="S6" s="16"/>
      <c r="T6" s="16"/>
      <c r="U6" s="16"/>
      <c r="V6" s="16"/>
      <c r="W6" s="16"/>
    </row>
    <row r="7" spans="1:23" ht="15.75" x14ac:dyDescent="0.25">
      <c r="A7" s="79"/>
      <c r="B7" s="33" t="s">
        <v>77</v>
      </c>
      <c r="C7" s="71">
        <v>25</v>
      </c>
      <c r="D7" s="92">
        <f>AgeDCovid!B26</f>
        <v>2.2727272727272726E-3</v>
      </c>
      <c r="E7" s="92">
        <f>AgeDCovid!C26</f>
        <v>0</v>
      </c>
      <c r="F7" s="30">
        <f>AgeDCovid!D26</f>
        <v>1.1001100110011001E-3</v>
      </c>
      <c r="G7">
        <f>AgeDCovid!B7</f>
        <v>1</v>
      </c>
      <c r="H7" s="16">
        <f>AgeDCovid!C7</f>
        <v>0</v>
      </c>
      <c r="I7">
        <f>AgeDCovid!D7</f>
        <v>1</v>
      </c>
      <c r="J7" s="31">
        <f>VLOOKUP(C7,'AusLT17-19'!A6:L108,5)</f>
        <v>56.567599999999999</v>
      </c>
      <c r="K7" s="31">
        <f>VLOOKUP(C7,'AusLT17-19'!A6:L108,10)</f>
        <v>60.53839</v>
      </c>
      <c r="L7" s="324">
        <f>VLOOKUP(C7,'AusLT17-19'!A6:L108,12)</f>
        <v>58.511546023428302</v>
      </c>
      <c r="M7" s="64">
        <f t="shared" si="0"/>
        <v>56.567599999999999</v>
      </c>
      <c r="N7" s="64">
        <f t="shared" si="0"/>
        <v>0</v>
      </c>
      <c r="O7" s="64">
        <f t="shared" si="0"/>
        <v>58.511546023428302</v>
      </c>
      <c r="P7" s="65">
        <f t="shared" si="1"/>
        <v>0.22015542457064463</v>
      </c>
      <c r="Q7" s="65">
        <f t="shared" si="2"/>
        <v>0</v>
      </c>
      <c r="R7" s="65">
        <f t="shared" si="3"/>
        <v>0.22772106748514473</v>
      </c>
      <c r="S7" s="16"/>
      <c r="T7" s="16"/>
      <c r="U7" s="16"/>
      <c r="V7" s="471"/>
      <c r="W7" s="16"/>
    </row>
    <row r="8" spans="1:23" ht="15.75" x14ac:dyDescent="0.25">
      <c r="A8" s="79"/>
      <c r="B8" s="33" t="s">
        <v>78</v>
      </c>
      <c r="C8" s="71">
        <v>35</v>
      </c>
      <c r="D8" s="92">
        <f>AgeDCovid!B27</f>
        <v>4.5454545454545452E-3</v>
      </c>
      <c r="E8" s="92">
        <f>AgeDCovid!C27</f>
        <v>0</v>
      </c>
      <c r="F8" s="30">
        <f>AgeDCovid!D27</f>
        <v>2.2002200220022001E-3</v>
      </c>
      <c r="G8">
        <f>AgeDCovid!B8</f>
        <v>2</v>
      </c>
      <c r="H8" s="16">
        <f>AgeDCovid!C8</f>
        <v>0</v>
      </c>
      <c r="I8">
        <f>AgeDCovid!D8</f>
        <v>2</v>
      </c>
      <c r="J8" s="31">
        <f>VLOOKUP(C8,'AusLT17-19'!A7:L109,5)</f>
        <v>46.957099999999997</v>
      </c>
      <c r="K8" s="31">
        <f>VLOOKUP(C8,'AusLT17-19'!A7:L109,10)</f>
        <v>50.713529999999999</v>
      </c>
      <c r="L8" s="324">
        <f>VLOOKUP(C8,'AusLT17-19'!A7:L109,12)</f>
        <v>48.854560692942847</v>
      </c>
      <c r="M8" s="64">
        <f t="shared" si="0"/>
        <v>93.914199999999994</v>
      </c>
      <c r="N8" s="64">
        <f t="shared" si="0"/>
        <v>0</v>
      </c>
      <c r="O8" s="64">
        <f t="shared" si="0"/>
        <v>97.709121385885695</v>
      </c>
      <c r="P8" s="65">
        <f t="shared" si="1"/>
        <v>0.36550464531308441</v>
      </c>
      <c r="Q8" s="65">
        <f t="shared" si="2"/>
        <v>0</v>
      </c>
      <c r="R8" s="65">
        <f t="shared" si="3"/>
        <v>0.38027409865602074</v>
      </c>
      <c r="S8" s="16"/>
      <c r="T8" s="16"/>
      <c r="U8" s="16"/>
      <c r="V8" s="471"/>
      <c r="W8" s="16"/>
    </row>
    <row r="9" spans="1:23" ht="15.75" x14ac:dyDescent="0.25">
      <c r="A9" s="79"/>
      <c r="B9" s="33" t="s">
        <v>79</v>
      </c>
      <c r="C9" s="71">
        <v>45</v>
      </c>
      <c r="D9" s="92">
        <f>AgeDCovid!B28</f>
        <v>4.5454545454545452E-3</v>
      </c>
      <c r="E9" s="92">
        <f>AgeDCovid!C28</f>
        <v>0</v>
      </c>
      <c r="F9" s="30">
        <f>AgeDCovid!D28</f>
        <v>2.2002200220022001E-3</v>
      </c>
      <c r="G9">
        <f>AgeDCovid!B9</f>
        <v>2</v>
      </c>
      <c r="H9" s="16">
        <f>AgeDCovid!C9</f>
        <v>0</v>
      </c>
      <c r="I9">
        <f>AgeDCovid!D9</f>
        <v>2</v>
      </c>
      <c r="J9" s="31">
        <f>VLOOKUP(C9,'AusLT17-19'!A8:L110,5)</f>
        <v>37.527239999999999</v>
      </c>
      <c r="K9" s="31">
        <f>VLOOKUP(C9,'AusLT17-19'!A8:L110,10)</f>
        <v>41.05254</v>
      </c>
      <c r="L9" s="324">
        <f>VLOOKUP(C9,'AusLT17-19'!A8:L110,12)</f>
        <v>39.301760548899118</v>
      </c>
      <c r="M9" s="64">
        <f t="shared" si="0"/>
        <v>75.054479999999998</v>
      </c>
      <c r="N9" s="64">
        <f t="shared" si="0"/>
        <v>0</v>
      </c>
      <c r="O9" s="64">
        <f t="shared" si="0"/>
        <v>78.603521097798236</v>
      </c>
      <c r="P9" s="65">
        <f t="shared" si="1"/>
        <v>0.29210450700275348</v>
      </c>
      <c r="Q9" s="65">
        <f t="shared" si="2"/>
        <v>0</v>
      </c>
      <c r="R9" s="65">
        <f t="shared" si="3"/>
        <v>0.30591701893015427</v>
      </c>
      <c r="S9" s="16"/>
      <c r="T9" s="16"/>
      <c r="U9" s="16"/>
      <c r="V9" s="471"/>
      <c r="W9" s="16"/>
    </row>
    <row r="10" spans="1:23" ht="15.75" x14ac:dyDescent="0.25">
      <c r="A10" s="79"/>
      <c r="B10" s="33" t="s">
        <v>80</v>
      </c>
      <c r="C10" s="71">
        <v>55</v>
      </c>
      <c r="D10" s="92">
        <f>AgeDCovid!B29</f>
        <v>2.2727272727272728E-2</v>
      </c>
      <c r="E10" s="92">
        <f>AgeDCovid!C29</f>
        <v>1.0660980810234541E-2</v>
      </c>
      <c r="F10" s="30">
        <f>AgeDCovid!D29</f>
        <v>1.65016501650165E-2</v>
      </c>
      <c r="G10">
        <f>AgeDCovid!B10</f>
        <v>10</v>
      </c>
      <c r="H10" s="16">
        <f>AgeDCovid!C10</f>
        <v>5</v>
      </c>
      <c r="I10">
        <f>AgeDCovid!D10</f>
        <v>15</v>
      </c>
      <c r="J10" s="31">
        <f>VLOOKUP(C10,'AusLT17-19'!A9:L111,5)</f>
        <v>28.454889999999999</v>
      </c>
      <c r="K10" s="31">
        <f>VLOOKUP(C10,'AusLT17-19'!A9:L111,10)</f>
        <v>31.66986</v>
      </c>
      <c r="L10" s="324">
        <f>VLOOKUP(C10,'AusLT17-19'!A9:L111,12)</f>
        <v>30.093279749301921</v>
      </c>
      <c r="M10" s="64">
        <f t="shared" si="0"/>
        <v>284.5489</v>
      </c>
      <c r="N10" s="64">
        <f t="shared" si="0"/>
        <v>158.3493</v>
      </c>
      <c r="O10" s="64">
        <f t="shared" si="0"/>
        <v>451.39919623952881</v>
      </c>
      <c r="P10" s="65">
        <f t="shared" si="1"/>
        <v>1.1074357740227605</v>
      </c>
      <c r="Q10" s="65">
        <f t="shared" si="2"/>
        <v>0.61627959064843441</v>
      </c>
      <c r="R10" s="65">
        <f t="shared" si="3"/>
        <v>1.7568003892504052</v>
      </c>
      <c r="S10" s="16"/>
      <c r="T10" s="16"/>
      <c r="U10" s="16"/>
      <c r="V10" s="471"/>
      <c r="W10" s="16"/>
    </row>
    <row r="11" spans="1:23" ht="15.75" x14ac:dyDescent="0.25">
      <c r="A11" s="79"/>
      <c r="B11" s="33" t="s">
        <v>81</v>
      </c>
      <c r="C11" s="71">
        <v>65</v>
      </c>
      <c r="D11" s="92">
        <f>AgeDCovid!B30</f>
        <v>5.909090909090909E-2</v>
      </c>
      <c r="E11" s="92">
        <f>AgeDCovid!C30</f>
        <v>2.5586353944562899E-2</v>
      </c>
      <c r="F11" s="30">
        <f>AgeDCovid!D30</f>
        <v>4.1804180418041806E-2</v>
      </c>
      <c r="G11">
        <f>AgeDCovid!B11</f>
        <v>26</v>
      </c>
      <c r="H11" s="16">
        <f>AgeDCovid!C11</f>
        <v>12</v>
      </c>
      <c r="I11">
        <f>AgeDCovid!D11</f>
        <v>38</v>
      </c>
      <c r="J11" s="31">
        <f>VLOOKUP(C11,'AusLT17-19'!A10:L112,5)</f>
        <v>20.007860000000001</v>
      </c>
      <c r="K11" s="31">
        <f>VLOOKUP(C11,'AusLT17-19'!A10:L112,10)</f>
        <v>22.703990000000001</v>
      </c>
      <c r="L11" s="324">
        <f>VLOOKUP(C11,'AusLT17-19'!A10:L112,12)</f>
        <v>21.402959811792403</v>
      </c>
      <c r="M11" s="64">
        <f t="shared" si="0"/>
        <v>520.20436000000007</v>
      </c>
      <c r="N11" s="64">
        <f t="shared" si="0"/>
        <v>272.44788</v>
      </c>
      <c r="O11" s="64">
        <f t="shared" si="0"/>
        <v>813.31247284811127</v>
      </c>
      <c r="P11" s="65">
        <f t="shared" si="1"/>
        <v>2.0245831843546571</v>
      </c>
      <c r="Q11" s="65">
        <f t="shared" si="2"/>
        <v>1.060339818107398</v>
      </c>
      <c r="R11" s="65">
        <f t="shared" si="3"/>
        <v>3.165330556157179</v>
      </c>
      <c r="S11" s="16"/>
      <c r="T11" s="16"/>
      <c r="U11" s="16"/>
      <c r="V11" s="471"/>
      <c r="W11" s="16"/>
    </row>
    <row r="12" spans="1:23" ht="15.75" x14ac:dyDescent="0.25">
      <c r="A12" s="79"/>
      <c r="B12" s="33" t="s">
        <v>82</v>
      </c>
      <c r="C12" s="71">
        <v>75</v>
      </c>
      <c r="D12" s="92">
        <f>AgeDCovid!B31</f>
        <v>0.22954545454545455</v>
      </c>
      <c r="E12" s="92">
        <f>AgeDCovid!C31</f>
        <v>0.11940298507462686</v>
      </c>
      <c r="F12" s="30">
        <f>AgeDCovid!D31</f>
        <v>0.17271727172717272</v>
      </c>
      <c r="G12">
        <f>AgeDCovid!B12</f>
        <v>101</v>
      </c>
      <c r="H12" s="16">
        <f>AgeDCovid!C12</f>
        <v>56</v>
      </c>
      <c r="I12">
        <f>AgeDCovid!D12</f>
        <v>157</v>
      </c>
      <c r="J12" s="31">
        <f>VLOOKUP(C12,'AusLT17-19'!A11:L113,5)</f>
        <v>12.42088</v>
      </c>
      <c r="K12" s="31">
        <f>VLOOKUP(C12,'AusLT17-19'!A11:L113,10)</f>
        <v>14.41362</v>
      </c>
      <c r="L12" s="324">
        <f>VLOOKUP(C12,'AusLT17-19'!A11:L113,12)</f>
        <v>13.448502273927778</v>
      </c>
      <c r="M12" s="64">
        <f t="shared" si="0"/>
        <v>1254.5088800000001</v>
      </c>
      <c r="N12" s="64">
        <f t="shared" si="0"/>
        <v>807.16272000000004</v>
      </c>
      <c r="O12" s="64">
        <f t="shared" si="0"/>
        <v>2111.4148570066609</v>
      </c>
      <c r="P12" s="65">
        <f t="shared" si="1"/>
        <v>4.8824227137803957</v>
      </c>
      <c r="Q12" s="65">
        <f t="shared" si="2"/>
        <v>3.1413963349902838</v>
      </c>
      <c r="R12" s="65">
        <f t="shared" si="3"/>
        <v>8.2174148150013142</v>
      </c>
      <c r="S12" s="16"/>
      <c r="T12" s="16"/>
      <c r="U12" s="16"/>
      <c r="V12" s="471"/>
      <c r="W12" s="16"/>
    </row>
    <row r="13" spans="1:23" ht="15.75" x14ac:dyDescent="0.25">
      <c r="A13" s="79"/>
      <c r="B13" s="33" t="s">
        <v>83</v>
      </c>
      <c r="C13" s="71">
        <v>85</v>
      </c>
      <c r="D13" s="92">
        <f>AgeDCovid!B32</f>
        <v>0.41590909090909089</v>
      </c>
      <c r="E13" s="92">
        <f>AgeDCovid!C32</f>
        <v>0.41791044776119401</v>
      </c>
      <c r="F13" s="30">
        <f>AgeDCovid!D32</f>
        <v>0.41694169416941695</v>
      </c>
      <c r="G13">
        <f>AgeDCovid!B13</f>
        <v>183</v>
      </c>
      <c r="H13" s="16">
        <f>AgeDCovid!C13</f>
        <v>196</v>
      </c>
      <c r="I13">
        <f>AgeDCovid!D13</f>
        <v>379</v>
      </c>
      <c r="J13" s="31">
        <f>VLOOKUP(C13,'AusLT17-19'!A12:L114,5)</f>
        <v>6.4410499999999997</v>
      </c>
      <c r="K13" s="31">
        <f>VLOOKUP(C13,'AusLT17-19'!A12:L114,10)</f>
        <v>7.5705400000000003</v>
      </c>
      <c r="L13" s="324">
        <f>VLOOKUP(C13,'AusLT17-19'!A12:L114,12)</f>
        <v>7.1045363834463728</v>
      </c>
      <c r="M13" s="64">
        <f t="shared" si="0"/>
        <v>1178.7121499999998</v>
      </c>
      <c r="N13" s="64">
        <f t="shared" si="0"/>
        <v>1483.82584</v>
      </c>
      <c r="O13" s="64">
        <f t="shared" si="0"/>
        <v>2692.6192893261755</v>
      </c>
      <c r="P13" s="65">
        <f t="shared" si="1"/>
        <v>4.5874294442371131</v>
      </c>
      <c r="Q13" s="65">
        <f t="shared" si="2"/>
        <v>5.7749013179645843</v>
      </c>
      <c r="R13" s="65">
        <f t="shared" si="3"/>
        <v>10.479404161546745</v>
      </c>
      <c r="S13" s="16"/>
      <c r="T13" s="16"/>
      <c r="U13" s="16"/>
      <c r="V13" s="471"/>
      <c r="W13" s="16"/>
    </row>
    <row r="14" spans="1:23" ht="15.75" x14ac:dyDescent="0.25">
      <c r="A14" s="79"/>
      <c r="B14" s="33" t="s">
        <v>84</v>
      </c>
      <c r="C14" s="71">
        <v>95</v>
      </c>
      <c r="D14" s="92">
        <f>AgeDCovid!B33</f>
        <v>0.26136363636363635</v>
      </c>
      <c r="E14" s="92">
        <f>AgeDCovid!C33</f>
        <v>0.42643923240938164</v>
      </c>
      <c r="F14" s="30">
        <f>AgeDCovid!D33</f>
        <v>0.34653465346534651</v>
      </c>
      <c r="G14">
        <f>AgeDCovid!B14</f>
        <v>115</v>
      </c>
      <c r="H14" s="16">
        <f>AgeDCovid!C14</f>
        <v>200</v>
      </c>
      <c r="I14">
        <f>AgeDCovid!D14</f>
        <v>315</v>
      </c>
      <c r="J14" s="31">
        <f>VLOOKUP(C14,'AusLT17-19'!A13:L115,5)</f>
        <v>3.1782699999999999</v>
      </c>
      <c r="K14" s="31">
        <f>VLOOKUP(C14,'AusLT17-19'!A13:L115,10)</f>
        <v>3.5634399999999999</v>
      </c>
      <c r="L14" s="324">
        <f>VLOOKUP(C14,'AusLT17-19'!A13:L115,12)</f>
        <v>3.450685214125738</v>
      </c>
      <c r="M14" s="64">
        <f t="shared" si="0"/>
        <v>365.50104999999996</v>
      </c>
      <c r="N14" s="64">
        <f t="shared" si="0"/>
        <v>712.68799999999999</v>
      </c>
      <c r="O14" s="64">
        <f t="shared" si="0"/>
        <v>1086.9658424496074</v>
      </c>
      <c r="P14" s="65">
        <f t="shared" si="1"/>
        <v>1.4224934210354765</v>
      </c>
      <c r="Q14" s="65">
        <f t="shared" si="2"/>
        <v>2.7737102020662636</v>
      </c>
      <c r="R14" s="65">
        <f t="shared" si="3"/>
        <v>4.2303620188638327</v>
      </c>
      <c r="S14" s="16"/>
      <c r="T14" s="16"/>
      <c r="U14" s="16"/>
      <c r="V14" s="471"/>
      <c r="W14" s="16"/>
    </row>
    <row r="15" spans="1:23" ht="16.5" thickBot="1" x14ac:dyDescent="0.3">
      <c r="A15" s="79"/>
      <c r="B15" s="93" t="s">
        <v>85</v>
      </c>
      <c r="C15" s="94"/>
      <c r="D15" s="95">
        <f>AgeDCovid!B34</f>
        <v>1</v>
      </c>
      <c r="E15" s="95">
        <f>AgeDCovid!C34</f>
        <v>1</v>
      </c>
      <c r="F15" s="96">
        <f>AgeDCovid!D34</f>
        <v>1</v>
      </c>
      <c r="G15" s="97">
        <f>AgeDCovid!B15</f>
        <v>440</v>
      </c>
      <c r="H15" s="98">
        <f>AgeDCovid!C15</f>
        <v>469</v>
      </c>
      <c r="I15" s="97">
        <f>AgeDCovid!D15</f>
        <v>909</v>
      </c>
      <c r="J15" s="99">
        <f>SUMPRODUCT(D5:D14,$J5:$J14)</f>
        <v>8.7022991363636351</v>
      </c>
      <c r="K15" s="99">
        <f>SUMPRODUCT(E5:E14,K5:K14)</f>
        <v>7.3229717270788903</v>
      </c>
      <c r="L15" s="325">
        <f>SUMPRODUCT(F5:F14,L5:L14)</f>
        <v>8.1304024712620429</v>
      </c>
      <c r="M15" s="472">
        <f t="shared" ref="M15:R15" si="4">SUM(M5:M14)</f>
        <v>3829.0116199999998</v>
      </c>
      <c r="N15" s="473">
        <f t="shared" si="4"/>
        <v>3434.4737400000004</v>
      </c>
      <c r="O15" s="473">
        <f t="shared" si="4"/>
        <v>7390.5358463771963</v>
      </c>
      <c r="P15" s="472">
        <f t="shared" si="4"/>
        <v>14.902129114316885</v>
      </c>
      <c r="Q15" s="472">
        <f t="shared" si="4"/>
        <v>13.366627263776964</v>
      </c>
      <c r="R15" s="472">
        <f t="shared" si="4"/>
        <v>28.763224125890797</v>
      </c>
      <c r="S15" s="16"/>
      <c r="T15" s="16"/>
      <c r="U15" s="16"/>
      <c r="V15" s="471"/>
      <c r="W15" s="16"/>
    </row>
    <row r="16" spans="1:23" x14ac:dyDescent="0.25">
      <c r="F16" s="25"/>
      <c r="H16" s="25"/>
      <c r="O16" s="72"/>
      <c r="Q16" s="487"/>
      <c r="R16" s="488"/>
      <c r="S16" s="304"/>
    </row>
    <row r="17" spans="1:12" s="59" customFormat="1" ht="18.75" x14ac:dyDescent="0.3">
      <c r="A17" s="59" t="s">
        <v>1245</v>
      </c>
    </row>
    <row r="18" spans="1:12" s="35" customFormat="1" ht="15.75" customHeight="1" x14ac:dyDescent="0.25">
      <c r="A18" s="36" t="s">
        <v>87</v>
      </c>
      <c r="B18" s="36"/>
      <c r="C18" s="36"/>
      <c r="D18" s="36" t="s">
        <v>163</v>
      </c>
      <c r="F18" s="36"/>
      <c r="G18" s="36"/>
      <c r="H18" s="36"/>
    </row>
    <row r="19" spans="1:12" s="34" customFormat="1" ht="15.75" x14ac:dyDescent="0.25">
      <c r="A19" s="37" t="s">
        <v>88</v>
      </c>
      <c r="B19" s="38"/>
      <c r="C19" s="38"/>
      <c r="D19" s="39" t="s">
        <v>1246</v>
      </c>
      <c r="E19" s="506"/>
      <c r="F19" s="35"/>
      <c r="G19" s="35"/>
      <c r="H19" s="158"/>
    </row>
    <row r="20" spans="1:12" s="34" customFormat="1" ht="15.75" x14ac:dyDescent="0.25">
      <c r="A20" s="41" t="s">
        <v>1247</v>
      </c>
      <c r="B20" s="38"/>
      <c r="C20" s="38"/>
      <c r="D20" s="42">
        <f>'AusCOVID Cases_update'!F16</f>
        <v>27787</v>
      </c>
      <c r="E20" s="35"/>
      <c r="F20" s="35"/>
      <c r="G20" s="35"/>
      <c r="H20" s="38"/>
    </row>
    <row r="21" spans="1:12" s="34" customFormat="1" ht="15.75" x14ac:dyDescent="0.25">
      <c r="A21" s="41" t="s">
        <v>92</v>
      </c>
      <c r="B21" s="38"/>
      <c r="C21" s="38"/>
      <c r="D21" s="465">
        <v>25694393</v>
      </c>
      <c r="E21" s="35"/>
      <c r="F21" s="35"/>
      <c r="G21" s="35"/>
      <c r="H21" s="38"/>
    </row>
    <row r="22" spans="1:12" s="34" customFormat="1" ht="15.75" x14ac:dyDescent="0.25">
      <c r="A22" s="41" t="s">
        <v>1248</v>
      </c>
      <c r="B22" s="38"/>
      <c r="C22" s="38"/>
      <c r="D22" s="465">
        <f>'AusCOVID Cases_update'!D16</f>
        <v>28696</v>
      </c>
      <c r="E22" s="35"/>
      <c r="F22" s="35"/>
      <c r="G22" s="35"/>
      <c r="H22" s="38"/>
    </row>
    <row r="23" spans="1:12" s="34" customFormat="1" ht="15.75" x14ac:dyDescent="0.25">
      <c r="A23" s="41" t="s">
        <v>1249</v>
      </c>
      <c r="B23" s="38"/>
      <c r="C23" s="38"/>
      <c r="D23" s="465">
        <f>'AusCOVID Cases_update'!F17</f>
        <v>26038.9</v>
      </c>
      <c r="E23" s="35"/>
      <c r="F23" s="35"/>
      <c r="G23" s="35"/>
      <c r="H23" s="38"/>
    </row>
    <row r="24" spans="1:12" s="34" customFormat="1" ht="15.75" x14ac:dyDescent="0.25">
      <c r="A24" s="41" t="s">
        <v>98</v>
      </c>
      <c r="B24" s="38"/>
      <c r="C24" s="38"/>
      <c r="D24" s="465">
        <f>'AusCOVID Cases_update'!K55</f>
        <v>2756.4018440474251</v>
      </c>
      <c r="E24" s="35"/>
      <c r="F24" s="35"/>
      <c r="G24" s="35"/>
      <c r="H24" s="38"/>
    </row>
    <row r="25" spans="1:12" s="34" customFormat="1" ht="15.75" x14ac:dyDescent="0.25">
      <c r="A25" s="41"/>
      <c r="B25" s="38"/>
      <c r="C25" s="38"/>
      <c r="D25" s="43"/>
      <c r="E25" s="44"/>
      <c r="F25" s="45"/>
      <c r="G25" s="38"/>
      <c r="H25" s="38"/>
    </row>
    <row r="26" spans="1:12" s="34" customFormat="1" ht="15.75" x14ac:dyDescent="0.25">
      <c r="A26" s="36" t="s">
        <v>100</v>
      </c>
      <c r="B26" s="38"/>
      <c r="C26" s="38"/>
      <c r="D26" s="38">
        <v>365.25</v>
      </c>
      <c r="E26" s="38"/>
      <c r="F26" s="38"/>
      <c r="G26" s="38"/>
      <c r="H26" s="38"/>
    </row>
    <row r="27" spans="1:12" s="34" customFormat="1" ht="15.75" x14ac:dyDescent="0.25">
      <c r="A27" s="38"/>
      <c r="B27" s="38"/>
      <c r="C27" s="38"/>
      <c r="D27" s="38"/>
      <c r="E27" s="38"/>
      <c r="F27" s="38"/>
      <c r="G27" s="38"/>
      <c r="H27" s="38"/>
      <c r="I27" s="38"/>
      <c r="J27" s="38"/>
      <c r="K27" s="38"/>
    </row>
    <row r="28" spans="1:12" s="34" customFormat="1" ht="15.75" x14ac:dyDescent="0.25">
      <c r="A28" s="46" t="s">
        <v>101</v>
      </c>
      <c r="B28" s="38"/>
      <c r="C28" s="38"/>
      <c r="D28" s="47" t="s">
        <v>102</v>
      </c>
      <c r="E28" s="40" t="s">
        <v>103</v>
      </c>
      <c r="F28" s="40" t="s">
        <v>104</v>
      </c>
      <c r="G28" s="466" t="s">
        <v>105</v>
      </c>
      <c r="H28" s="466" t="s">
        <v>106</v>
      </c>
      <c r="I28" s="466" t="s">
        <v>107</v>
      </c>
      <c r="J28" s="466" t="s">
        <v>108</v>
      </c>
      <c r="K28" s="38"/>
      <c r="L28"/>
    </row>
    <row r="29" spans="1:12" s="34" customFormat="1" ht="15.75" x14ac:dyDescent="0.25">
      <c r="A29" s="41" t="s">
        <v>109</v>
      </c>
      <c r="B29" s="38"/>
      <c r="C29" s="38"/>
      <c r="D29" s="44">
        <v>5.0999999999999997E-2</v>
      </c>
      <c r="E29" s="44">
        <v>3.2000000000000001E-2</v>
      </c>
      <c r="F29" s="44">
        <v>7.3999999999999996E-2</v>
      </c>
      <c r="G29" s="467">
        <f>(F29-E29)/(2*1.96)</f>
        <v>1.0714285714285713E-2</v>
      </c>
      <c r="H29" s="468">
        <f>(D29*(D29-D29^2-G29^2))/G29^2</f>
        <v>21.451062400000001</v>
      </c>
      <c r="I29" s="468">
        <f>H29*(1-D29)/D29</f>
        <v>399.15800426666669</v>
      </c>
      <c r="J29" s="469" t="e">
        <f ca="1">_xll.ErBeta(H29,I29)</f>
        <v>#NAME?</v>
      </c>
      <c r="K29" s="38"/>
      <c r="L29"/>
    </row>
    <row r="30" spans="1:12" s="34" customFormat="1" ht="15.75" x14ac:dyDescent="0.25">
      <c r="A30" s="41" t="s">
        <v>110</v>
      </c>
      <c r="B30" s="38"/>
      <c r="C30" s="38"/>
      <c r="D30" s="44">
        <v>0.13300000000000001</v>
      </c>
      <c r="E30" s="44">
        <v>8.7999999999999995E-2</v>
      </c>
      <c r="F30" s="44">
        <v>0.19</v>
      </c>
      <c r="G30" s="467">
        <f t="shared" ref="G30:G33" si="5">(F30-E30)/(2*1.96)</f>
        <v>2.6020408163265309E-2</v>
      </c>
      <c r="H30" s="468">
        <f t="shared" ref="H30:H33" si="6">(D30*(D30-D30^2-G30^2))/G30^2</f>
        <v>22.518354133333329</v>
      </c>
      <c r="I30" s="468">
        <f t="shared" ref="I30:I33" si="7">H30*(1-D30)/D30</f>
        <v>146.79257919999998</v>
      </c>
      <c r="J30" s="469" t="e">
        <f ca="1">_xll.ErBeta(H30,I30)</f>
        <v>#NAME?</v>
      </c>
      <c r="K30" s="38"/>
      <c r="L30"/>
    </row>
    <row r="31" spans="1:12" s="34" customFormat="1" ht="15.75" x14ac:dyDescent="0.25">
      <c r="A31" s="41" t="s">
        <v>111</v>
      </c>
      <c r="B31" s="38"/>
      <c r="C31" s="38"/>
      <c r="D31" s="44">
        <v>0.65500000000000003</v>
      </c>
      <c r="E31" s="44">
        <v>0.57899999999999996</v>
      </c>
      <c r="F31" s="44">
        <v>0.72699999999999998</v>
      </c>
      <c r="G31" s="467">
        <f t="shared" si="5"/>
        <v>3.7755102040816335E-2</v>
      </c>
      <c r="H31" s="468">
        <f t="shared" si="6"/>
        <v>103.18158542731915</v>
      </c>
      <c r="I31" s="468">
        <f t="shared" si="7"/>
        <v>54.347552629656647</v>
      </c>
      <c r="J31" s="469" t="e">
        <f ca="1">_xll.ErBeta(H31,I31)</f>
        <v>#NAME?</v>
      </c>
      <c r="K31" s="38"/>
      <c r="L31"/>
    </row>
    <row r="32" spans="1:12" s="34" customFormat="1" ht="15.75" customHeight="1" x14ac:dyDescent="0.25">
      <c r="A32" s="41" t="s">
        <v>112</v>
      </c>
      <c r="B32" s="38"/>
      <c r="C32" s="38"/>
      <c r="D32" s="44">
        <v>0.219</v>
      </c>
      <c r="E32" s="44">
        <v>0.14799999999999999</v>
      </c>
      <c r="F32" s="44">
        <v>0.308</v>
      </c>
      <c r="G32" s="467">
        <f t="shared" si="5"/>
        <v>4.0816326530612249E-2</v>
      </c>
      <c r="H32" s="468">
        <f t="shared" si="6"/>
        <v>22.264888985249996</v>
      </c>
      <c r="I32" s="468">
        <f t="shared" si="7"/>
        <v>79.401270764749981</v>
      </c>
      <c r="J32" s="469" t="e">
        <f ca="1">_xll.ErBeta(H32,I32)</f>
        <v>#NAME?</v>
      </c>
      <c r="K32" s="38"/>
      <c r="L32"/>
    </row>
    <row r="33" spans="1:16" s="298" customFormat="1" ht="15.75" customHeight="1" x14ac:dyDescent="0.25">
      <c r="A33" s="322" t="s">
        <v>113</v>
      </c>
      <c r="B33" s="318"/>
      <c r="C33" s="318"/>
      <c r="D33" s="323">
        <v>0.224</v>
      </c>
      <c r="E33" s="323">
        <v>0.151</v>
      </c>
      <c r="F33" s="323">
        <v>0.312</v>
      </c>
      <c r="G33" s="467">
        <f t="shared" si="5"/>
        <v>4.1071428571428571E-2</v>
      </c>
      <c r="H33" s="468">
        <f t="shared" si="6"/>
        <v>22.858249968998113</v>
      </c>
      <c r="I33" s="468">
        <f t="shared" si="7"/>
        <v>79.187508821172031</v>
      </c>
      <c r="J33" s="469" t="e">
        <f ca="1">_xll.ErBeta(H33,I33)</f>
        <v>#NAME?</v>
      </c>
      <c r="K33" s="38"/>
      <c r="M33" s="154"/>
      <c r="N33" s="154"/>
      <c r="O33" s="154"/>
      <c r="P33" s="154"/>
    </row>
    <row r="34" spans="1:16" s="154" customFormat="1" ht="15.75" customHeight="1" x14ac:dyDescent="0.25">
      <c r="A34" s="41"/>
      <c r="B34" s="131"/>
      <c r="C34" s="131"/>
      <c r="D34" s="44"/>
      <c r="E34" s="44"/>
      <c r="F34" s="44"/>
      <c r="G34" s="131"/>
      <c r="H34" s="131"/>
      <c r="I34" s="131"/>
      <c r="J34" s="131"/>
      <c r="K34" s="131"/>
    </row>
    <row r="35" spans="1:16" s="35" customFormat="1" ht="15.75" x14ac:dyDescent="0.25">
      <c r="A35" s="36" t="s">
        <v>114</v>
      </c>
      <c r="B35" s="36"/>
      <c r="C35" s="36"/>
      <c r="D35" s="36"/>
      <c r="E35" s="36"/>
      <c r="F35" s="36"/>
      <c r="G35" s="36"/>
      <c r="H35" s="36"/>
      <c r="I35" s="131"/>
      <c r="M35" s="154"/>
      <c r="N35" s="154"/>
      <c r="O35" s="154"/>
      <c r="P35" s="154"/>
    </row>
    <row r="36" spans="1:16" s="35" customFormat="1" ht="16.5" thickBot="1" x14ac:dyDescent="0.3">
      <c r="A36" s="54" t="s">
        <v>115</v>
      </c>
      <c r="B36" s="54"/>
      <c r="C36" s="54"/>
      <c r="D36" s="55" t="s">
        <v>116</v>
      </c>
      <c r="E36" s="55" t="s">
        <v>1250</v>
      </c>
      <c r="F36" s="55" t="s">
        <v>1251</v>
      </c>
      <c r="G36" s="54"/>
      <c r="H36" s="55" t="s">
        <v>117</v>
      </c>
      <c r="K36" s="131"/>
      <c r="L36" s="131"/>
      <c r="M36" s="154"/>
      <c r="N36" s="154"/>
      <c r="O36" s="154"/>
      <c r="P36" s="154"/>
    </row>
    <row r="37" spans="1:16" s="34" customFormat="1" ht="15.75" x14ac:dyDescent="0.25">
      <c r="A37" s="48" t="s">
        <v>118</v>
      </c>
      <c r="B37" s="38"/>
      <c r="C37" s="38"/>
      <c r="D37" s="321">
        <f>'DALYS Australia Base'!D37</f>
        <v>0.16999999999999998</v>
      </c>
      <c r="E37" s="321">
        <f>'DALYS Australia Base'!E37</f>
        <v>0.12850000000000017</v>
      </c>
      <c r="F37" s="321">
        <f>'DALYS Australia Base'!F37</f>
        <v>8.7000000000000077E-2</v>
      </c>
      <c r="G37" s="38"/>
      <c r="H37" s="307">
        <v>14</v>
      </c>
      <c r="I37" s="35"/>
      <c r="J37" s="35"/>
      <c r="K37" s="131"/>
      <c r="L37" s="131"/>
      <c r="M37" s="154"/>
      <c r="N37" s="154"/>
      <c r="O37" s="154"/>
      <c r="P37" s="154"/>
    </row>
    <row r="38" spans="1:16" s="34" customFormat="1" ht="15.75" x14ac:dyDescent="0.25">
      <c r="A38" s="48" t="s">
        <v>120</v>
      </c>
      <c r="B38" s="38"/>
      <c r="C38" s="38"/>
      <c r="D38" s="321">
        <f>'DALYS Australia Base'!D38</f>
        <v>0.70990223870910851</v>
      </c>
      <c r="E38" s="321">
        <f>'DALYS Australia Base'!E38</f>
        <v>0.74539735064456392</v>
      </c>
      <c r="F38" s="321">
        <f>'DALYS Australia Base'!F38</f>
        <v>0.78089246258001932</v>
      </c>
      <c r="G38" s="38"/>
      <c r="H38" s="307">
        <v>14</v>
      </c>
      <c r="I38" s="35"/>
      <c r="J38" s="35"/>
      <c r="K38" s="131"/>
      <c r="L38" s="131"/>
      <c r="M38" s="154"/>
      <c r="N38" s="154"/>
      <c r="O38" s="154"/>
      <c r="P38" s="154"/>
    </row>
    <row r="39" spans="1:16" s="34" customFormat="1" ht="15.75" x14ac:dyDescent="0.25">
      <c r="A39" s="48" t="s">
        <v>121</v>
      </c>
      <c r="B39" s="38"/>
      <c r="C39" s="38"/>
      <c r="D39" s="321">
        <f>'DALYS Australia Base'!D39</f>
        <v>0.10071354571882751</v>
      </c>
      <c r="E39" s="321">
        <f>'DALYS Australia Base'!E39</f>
        <v>0.10574922300476888</v>
      </c>
      <c r="F39" s="321">
        <f>'DALYS Australia Base'!F39</f>
        <v>0.11078490029071027</v>
      </c>
      <c r="G39" s="38"/>
      <c r="H39" s="308">
        <v>14</v>
      </c>
      <c r="I39" s="35"/>
      <c r="J39" s="35"/>
      <c r="K39" s="131"/>
      <c r="L39" s="131"/>
      <c r="M39" s="154"/>
      <c r="N39" s="154"/>
      <c r="O39" s="154"/>
      <c r="P39" s="154"/>
    </row>
    <row r="40" spans="1:16" s="34" customFormat="1" ht="15.75" x14ac:dyDescent="0.25">
      <c r="A40" s="48" t="s">
        <v>122</v>
      </c>
      <c r="B40" s="38"/>
      <c r="C40" s="38"/>
      <c r="D40" s="321">
        <f>'DALYS Australia Base'!D40</f>
        <v>1.9384215572063889E-2</v>
      </c>
      <c r="E40" s="321">
        <f>'DALYS Australia Base'!E40</f>
        <v>2.0353426350667083E-2</v>
      </c>
      <c r="F40" s="321">
        <f>'DALYS Australia Base'!F40</f>
        <v>2.1322637129270277E-2</v>
      </c>
      <c r="G40" s="38"/>
      <c r="H40" s="308">
        <v>14</v>
      </c>
      <c r="I40" s="35"/>
      <c r="J40" s="35"/>
      <c r="K40" s="131"/>
      <c r="L40" s="131"/>
      <c r="M40" s="154"/>
      <c r="N40" s="154"/>
      <c r="O40" s="154"/>
      <c r="P40" s="154"/>
    </row>
    <row r="41" spans="1:16" s="34" customFormat="1" ht="15.75" x14ac:dyDescent="0.25">
      <c r="A41" s="38"/>
      <c r="B41" s="38"/>
      <c r="C41" s="38"/>
      <c r="D41" s="321"/>
      <c r="E41" s="321"/>
      <c r="F41" s="321"/>
      <c r="G41" s="38"/>
      <c r="H41" s="38"/>
      <c r="I41" s="131"/>
      <c r="M41" s="154"/>
      <c r="N41" s="154"/>
      <c r="O41" s="154"/>
      <c r="P41" s="154"/>
    </row>
    <row r="42" spans="1:16" s="34" customFormat="1" ht="15.75" x14ac:dyDescent="0.25">
      <c r="A42" s="135" t="s">
        <v>123</v>
      </c>
      <c r="B42" s="136"/>
      <c r="C42" s="136"/>
      <c r="D42" s="137" t="s">
        <v>116</v>
      </c>
      <c r="E42" s="137" t="s">
        <v>103</v>
      </c>
      <c r="F42" s="138" t="s">
        <v>104</v>
      </c>
      <c r="G42" s="139" t="s">
        <v>1252</v>
      </c>
      <c r="H42" s="140" t="s">
        <v>117</v>
      </c>
      <c r="M42" s="154"/>
      <c r="N42" s="154"/>
      <c r="O42" s="154"/>
      <c r="P42" s="154"/>
    </row>
    <row r="43" spans="1:16" s="34" customFormat="1" ht="15.75" x14ac:dyDescent="0.25">
      <c r="A43" s="49" t="s">
        <v>130</v>
      </c>
      <c r="B43" s="299"/>
      <c r="C43" s="299"/>
      <c r="D43" s="146" t="s">
        <v>1301</v>
      </c>
      <c r="E43" s="147"/>
      <c r="F43" s="147"/>
      <c r="G43" s="300"/>
      <c r="H43" s="301"/>
      <c r="M43" s="154"/>
      <c r="N43" s="154"/>
      <c r="O43" s="154"/>
      <c r="P43" s="154"/>
    </row>
    <row r="44" spans="1:16" s="34" customFormat="1" ht="15.75" x14ac:dyDescent="0.25">
      <c r="A44" s="49"/>
      <c r="B44" s="131"/>
      <c r="C44" s="131"/>
      <c r="D44" s="146"/>
      <c r="E44" s="147"/>
      <c r="F44" s="148"/>
      <c r="G44" s="149"/>
      <c r="H44" s="150"/>
    </row>
    <row r="45" spans="1:16" s="34" customFormat="1" ht="15.75" x14ac:dyDescent="0.25">
      <c r="A45" s="135" t="s">
        <v>133</v>
      </c>
      <c r="B45" s="136"/>
      <c r="C45" s="136"/>
      <c r="D45" s="137" t="s">
        <v>116</v>
      </c>
      <c r="E45" s="137" t="s">
        <v>103</v>
      </c>
      <c r="F45" s="138" t="s">
        <v>104</v>
      </c>
      <c r="G45" s="139" t="s">
        <v>1252</v>
      </c>
      <c r="H45" s="140" t="s">
        <v>117</v>
      </c>
    </row>
    <row r="46" spans="1:16" s="34" customFormat="1" ht="15.75" x14ac:dyDescent="0.25">
      <c r="A46" s="49" t="s">
        <v>134</v>
      </c>
      <c r="B46" s="318"/>
      <c r="C46" s="318"/>
      <c r="D46" s="319">
        <f>'Permanent Disb'!K10</f>
        <v>0.90600000000000003</v>
      </c>
      <c r="E46" s="50"/>
      <c r="F46" s="51"/>
      <c r="G46" s="318"/>
      <c r="H46" s="320" t="s">
        <v>135</v>
      </c>
    </row>
    <row r="47" spans="1:16" s="34" customFormat="1" ht="15.75" x14ac:dyDescent="0.25">
      <c r="A47" s="49"/>
      <c r="B47" s="38"/>
      <c r="C47" s="38"/>
      <c r="D47" s="38"/>
      <c r="E47" s="50"/>
      <c r="F47" s="51"/>
      <c r="G47" s="38"/>
      <c r="H47" s="38"/>
    </row>
    <row r="48" spans="1:16" s="154" customFormat="1" ht="15.75" x14ac:dyDescent="0.25">
      <c r="A48" s="188" t="s">
        <v>136</v>
      </c>
      <c r="B48" s="189"/>
      <c r="C48" s="189"/>
      <c r="D48" s="190" t="s">
        <v>116</v>
      </c>
      <c r="E48" s="191"/>
      <c r="F48" s="192"/>
      <c r="G48" s="189"/>
      <c r="H48" s="193" t="s">
        <v>1253</v>
      </c>
      <c r="I48" s="466" t="s">
        <v>105</v>
      </c>
      <c r="J48" s="466" t="s">
        <v>106</v>
      </c>
      <c r="K48" s="466" t="s">
        <v>107</v>
      </c>
      <c r="L48" s="485" t="s">
        <v>129</v>
      </c>
    </row>
    <row r="49" spans="1:34" s="154" customFormat="1" ht="15.75" x14ac:dyDescent="0.25">
      <c r="A49" s="156" t="s">
        <v>138</v>
      </c>
      <c r="B49" s="131"/>
      <c r="C49" s="131"/>
      <c r="D49" s="155">
        <f>'Permanent Disb'!C6</f>
        <v>2.82920668759425E-2</v>
      </c>
      <c r="E49" s="155">
        <f>'Permanent Disb'!D6</f>
        <v>2.56649103912506E-2</v>
      </c>
      <c r="F49" s="155">
        <f>'Permanent Disb'!E6</f>
        <v>3.1202822359023798E-2</v>
      </c>
      <c r="G49" s="131"/>
      <c r="H49" s="157" t="s">
        <v>135</v>
      </c>
      <c r="I49" s="503">
        <f>(F49-E49)/(2*1.96)</f>
        <v>1.4127326448401015E-3</v>
      </c>
      <c r="J49" s="503">
        <f>(D49*(D49-D49^2-I49^2))/I49^2</f>
        <v>389.684928329694</v>
      </c>
      <c r="K49" s="503">
        <f>J49*(1-D49)/D49</f>
        <v>13383.961586731159</v>
      </c>
      <c r="L49" s="486" t="e">
        <f ca="1">_xll.ErBeta(J49,K49)</f>
        <v>#NAME?</v>
      </c>
    </row>
    <row r="50" spans="1:34" s="154" customFormat="1" ht="15.75" x14ac:dyDescent="0.25">
      <c r="A50" s="156" t="s">
        <v>139</v>
      </c>
      <c r="B50" s="131"/>
      <c r="C50" s="131"/>
      <c r="D50" s="178">
        <f>'Permanent Disb'!G7</f>
        <v>1.1000000000000001E-3</v>
      </c>
      <c r="E50" s="178">
        <f>'Permanent Disb'!H7</f>
        <v>7.9000000000000001E-4</v>
      </c>
      <c r="F50" s="178">
        <f>'Permanent Disb'!I7</f>
        <v>1.4E-3</v>
      </c>
      <c r="G50" s="131"/>
      <c r="H50" s="157" t="s">
        <v>135</v>
      </c>
      <c r="I50" s="503">
        <f>(F50-E50)/(2*1.96)</f>
        <v>1.5561224489795918E-4</v>
      </c>
      <c r="J50" s="503">
        <f>(D50*(D50-D50^2-I50^2))/I50^2</f>
        <v>49.91260954474604</v>
      </c>
      <c r="K50" s="503">
        <f>J50*(1-D50)/D50</f>
        <v>45325.186976588018</v>
      </c>
      <c r="L50" s="486" t="e">
        <f ca="1">_xll.ErBeta(J50,K50)</f>
        <v>#NAME?</v>
      </c>
    </row>
    <row r="51" spans="1:34" s="154" customFormat="1" ht="15.75" x14ac:dyDescent="0.25">
      <c r="A51" s="156" t="s">
        <v>140</v>
      </c>
      <c r="B51" s="131"/>
      <c r="C51" s="131"/>
      <c r="D51" s="178">
        <f>'Permanent Disb'!G8</f>
        <v>6.7000000000000002E-3</v>
      </c>
      <c r="E51" s="178">
        <f>'Permanent Disb'!H8</f>
        <v>5.8999999999999999E-3</v>
      </c>
      <c r="F51" s="178">
        <f>'Permanent Disb'!I8</f>
        <v>7.4999999999999997E-3</v>
      </c>
      <c r="G51" s="131"/>
      <c r="H51" s="157" t="s">
        <v>135</v>
      </c>
      <c r="I51" s="503">
        <f>(F51-E51)/(2*1.96)</f>
        <v>4.0816326530612241E-4</v>
      </c>
      <c r="J51" s="503">
        <f>(D51*(D51-D51^2-I51^2))/I51^2</f>
        <v>267.64019509250005</v>
      </c>
      <c r="K51" s="503">
        <f>J51*(1-D51)/D51</f>
        <v>39678.657579907507</v>
      </c>
      <c r="L51" s="486" t="e">
        <f ca="1">_xll.ErBeta(J51,K51)</f>
        <v>#NAME?</v>
      </c>
    </row>
    <row r="52" spans="1:34" s="154" customFormat="1" ht="15.75" x14ac:dyDescent="0.25">
      <c r="A52" s="156" t="s">
        <v>141</v>
      </c>
      <c r="B52" s="131" t="s">
        <v>142</v>
      </c>
      <c r="C52" s="131"/>
      <c r="D52" s="178">
        <f>'Permanent Disb'!G9</f>
        <v>7.1099999999999997E-2</v>
      </c>
      <c r="E52" s="178">
        <f>'Permanent Disb'!H9</f>
        <v>6.8199999999999997E-2</v>
      </c>
      <c r="F52" s="178">
        <f>'Permanent Disb'!I9</f>
        <v>7.4099999999999999E-2</v>
      </c>
      <c r="G52" s="131"/>
      <c r="H52" s="157" t="s">
        <v>135</v>
      </c>
      <c r="I52" s="503">
        <f>(F52-E52)/(2*1.96)</f>
        <v>1.5051020408163272E-3</v>
      </c>
      <c r="J52" s="503">
        <f>(D52*(D52-D52^2-I52^2))/I52^2</f>
        <v>2072.8189890859385</v>
      </c>
      <c r="K52" s="503">
        <f>J52*(1-D52)/D52</f>
        <v>27080.753290603778</v>
      </c>
      <c r="L52" s="486" t="e">
        <f ca="1">_xll.ErBeta(J52,K52)</f>
        <v>#NAME?</v>
      </c>
    </row>
    <row r="53" spans="1:34" s="154" customFormat="1" ht="15.75" x14ac:dyDescent="0.25">
      <c r="A53" s="156" t="s">
        <v>143</v>
      </c>
      <c r="B53" s="131"/>
      <c r="C53" s="131"/>
      <c r="D53" s="178">
        <f>'Permanent Disb'!G5</f>
        <v>7.6E-3</v>
      </c>
      <c r="E53" s="178">
        <f>'Permanent Disb'!H5</f>
        <v>6.7999999999999996E-3</v>
      </c>
      <c r="F53" s="178">
        <f>'Permanent Disb'!I5</f>
        <v>8.5000000000000006E-3</v>
      </c>
      <c r="G53" s="131"/>
      <c r="H53" s="157" t="s">
        <v>135</v>
      </c>
      <c r="I53" s="503">
        <f>(F53-E53)/(2*1.96)</f>
        <v>4.3367346938775537E-4</v>
      </c>
      <c r="J53" s="503">
        <f>(D53*(D53-D53^2-I53^2))/I53^2</f>
        <v>304.77363985937683</v>
      </c>
      <c r="K53" s="503">
        <f>J53*(1-D53)/D53</f>
        <v>39797.02107847968</v>
      </c>
      <c r="L53" s="486" t="e">
        <f ca="1">_xll.ErBeta(J53,K53)</f>
        <v>#NAME?</v>
      </c>
    </row>
    <row r="54" spans="1:34" s="123" customFormat="1" ht="15.75" x14ac:dyDescent="0.25">
      <c r="A54" s="124"/>
      <c r="B54" s="120"/>
      <c r="C54" s="120"/>
      <c r="D54" s="151"/>
      <c r="E54" s="121"/>
      <c r="F54" s="122"/>
      <c r="G54" s="120"/>
      <c r="H54" s="125"/>
    </row>
    <row r="55" spans="1:34" s="60" customFormat="1" ht="15.75" x14ac:dyDescent="0.25">
      <c r="A55" s="60" t="s">
        <v>1254</v>
      </c>
    </row>
    <row r="56" spans="1:34" s="60" customFormat="1" ht="15.75" x14ac:dyDescent="0.25">
      <c r="A56" s="60" t="s">
        <v>144</v>
      </c>
    </row>
    <row r="57" spans="1:34" s="112" customFormat="1" ht="15.75" x14ac:dyDescent="0.25">
      <c r="J57" s="1749" t="s">
        <v>1255</v>
      </c>
      <c r="K57" s="1750"/>
      <c r="L57" s="1750"/>
      <c r="M57" s="1750" t="s">
        <v>1256</v>
      </c>
      <c r="N57" s="1750"/>
      <c r="O57" s="1751"/>
      <c r="P57"/>
      <c r="Q57" s="971"/>
      <c r="R57" s="971"/>
      <c r="S57" s="971"/>
      <c r="T57" s="971"/>
      <c r="U57" s="971"/>
      <c r="V57" s="971"/>
      <c r="W57" s="971"/>
      <c r="X57" s="971"/>
      <c r="Y57" s="971"/>
      <c r="Z57" s="971"/>
      <c r="AA57" s="971"/>
      <c r="AB57" s="971"/>
      <c r="AC57" s="917"/>
      <c r="AD57" s="917"/>
      <c r="AE57" s="917"/>
      <c r="AF57" s="917"/>
      <c r="AG57" s="917"/>
      <c r="AH57" s="917"/>
    </row>
    <row r="58" spans="1:34" x14ac:dyDescent="0.25">
      <c r="B58" s="4"/>
      <c r="C58" s="4"/>
      <c r="D58" s="1744" t="s">
        <v>154</v>
      </c>
      <c r="E58" s="1745"/>
      <c r="F58" s="1744" t="s">
        <v>93</v>
      </c>
      <c r="G58" s="1745"/>
      <c r="H58" s="1744" t="s">
        <v>95</v>
      </c>
      <c r="I58" s="1744"/>
      <c r="J58" s="272" t="s">
        <v>154</v>
      </c>
      <c r="K58" s="273" t="s">
        <v>93</v>
      </c>
      <c r="L58" s="272" t="s">
        <v>95</v>
      </c>
      <c r="M58" s="275" t="s">
        <v>154</v>
      </c>
      <c r="N58" s="294" t="s">
        <v>93</v>
      </c>
      <c r="O58" s="423" t="s">
        <v>95</v>
      </c>
      <c r="Q58" s="971"/>
      <c r="R58" s="971"/>
      <c r="S58" s="971"/>
      <c r="T58" s="971"/>
      <c r="U58" s="971"/>
      <c r="V58" s="971"/>
      <c r="W58" s="971"/>
      <c r="X58" s="971"/>
      <c r="Y58" s="971"/>
      <c r="Z58" s="971"/>
      <c r="AA58" s="971"/>
      <c r="AB58" s="971"/>
      <c r="AC58" s="971"/>
      <c r="AD58" s="971"/>
      <c r="AE58" s="971"/>
      <c r="AF58" s="971"/>
      <c r="AG58" s="971"/>
      <c r="AH58" s="971"/>
    </row>
    <row r="59" spans="1:34" ht="15.75" x14ac:dyDescent="0.25">
      <c r="B59" s="52" t="s">
        <v>66</v>
      </c>
      <c r="C59" s="4"/>
      <c r="D59" s="4" t="s">
        <v>166</v>
      </c>
      <c r="E59" s="68" t="s">
        <v>1257</v>
      </c>
      <c r="F59" s="4" t="s">
        <v>166</v>
      </c>
      <c r="G59" s="68" t="s">
        <v>1257</v>
      </c>
      <c r="H59" s="4" t="s">
        <v>166</v>
      </c>
      <c r="I59" s="68" t="s">
        <v>1257</v>
      </c>
      <c r="J59" s="110" t="s">
        <v>203</v>
      </c>
      <c r="K59" s="110" t="s">
        <v>203</v>
      </c>
      <c r="L59" s="110" t="s">
        <v>203</v>
      </c>
      <c r="M59" s="113" t="s">
        <v>203</v>
      </c>
      <c r="N59" s="420" t="s">
        <v>203</v>
      </c>
      <c r="O59" s="424" t="s">
        <v>203</v>
      </c>
      <c r="Q59" s="971"/>
      <c r="R59" s="971"/>
      <c r="S59" s="971"/>
      <c r="T59" s="971"/>
      <c r="U59" s="971"/>
      <c r="V59" s="971"/>
      <c r="W59" s="971"/>
      <c r="X59" s="971"/>
      <c r="Y59" s="971"/>
      <c r="Z59" s="971"/>
      <c r="AA59" s="971"/>
      <c r="AB59" s="971"/>
      <c r="AC59" s="971"/>
      <c r="AD59" s="971"/>
      <c r="AE59" s="971"/>
      <c r="AF59" s="971"/>
      <c r="AG59" s="971"/>
      <c r="AH59" s="971"/>
    </row>
    <row r="60" spans="1:34" ht="15.75" x14ac:dyDescent="0.25">
      <c r="B60" s="29" t="s">
        <v>75</v>
      </c>
      <c r="D60" s="7">
        <f>'AusCOVID Cases_update'!D41</f>
        <v>1203.6829215822345</v>
      </c>
      <c r="E60" s="105">
        <f>(D60*$H$38)/$D$26</f>
        <v>46.137059280359431</v>
      </c>
      <c r="F60" s="62">
        <f>'AusCOVID Cases_update'!E41</f>
        <v>40.678001387925057</v>
      </c>
      <c r="G60" s="106">
        <f>(F60*$H$39)/$D$26</f>
        <v>1.5591841736644785</v>
      </c>
      <c r="H60" s="62">
        <f>'AusCOVID Cases_update'!F41</f>
        <v>3.1290770298403885</v>
      </c>
      <c r="I60" s="105">
        <f>(H60*$H$40)/$D$26</f>
        <v>0.11993724412803679</v>
      </c>
      <c r="J60" s="111" t="e">
        <f ca="1">E60*$J$29</f>
        <v>#NAME?</v>
      </c>
      <c r="K60" s="111" t="e">
        <f ca="1">G60*$J$30</f>
        <v>#NAME?</v>
      </c>
      <c r="L60" s="111" t="e">
        <f ca="1">I60*$J$31</f>
        <v>#NAME?</v>
      </c>
      <c r="M60" s="66" t="e">
        <f t="shared" ref="M60:M69" ca="1" si="8">(J60/Auspopul)*100000</f>
        <v>#NAME?</v>
      </c>
      <c r="N60" s="421" t="e">
        <f t="shared" ref="N60:N69" ca="1" si="9">(K60/Auspopul)*100000</f>
        <v>#NAME?</v>
      </c>
      <c r="O60" s="425" t="e">
        <f t="shared" ref="O60:O69" ca="1" si="10">(L60/Auspopul)*100000</f>
        <v>#NAME?</v>
      </c>
      <c r="Q60" s="971"/>
      <c r="R60" s="971"/>
      <c r="S60" s="971"/>
      <c r="T60" s="971"/>
      <c r="U60" s="971"/>
      <c r="V60" s="971"/>
      <c r="W60" s="971"/>
      <c r="X60" s="971"/>
      <c r="Y60" s="971"/>
      <c r="Z60" s="971"/>
      <c r="AA60" s="971"/>
      <c r="AB60" s="971"/>
      <c r="AC60" s="971"/>
      <c r="AD60" s="971"/>
      <c r="AE60" s="971"/>
      <c r="AF60" s="971"/>
      <c r="AG60" s="971"/>
      <c r="AH60" s="971"/>
    </row>
    <row r="61" spans="1:34" ht="15.75" x14ac:dyDescent="0.25">
      <c r="B61" s="32" t="s">
        <v>76</v>
      </c>
      <c r="D61" s="7">
        <f>'AusCOVID Cases_update'!D42</f>
        <v>2000.7114830690098</v>
      </c>
      <c r="E61" s="105">
        <f t="shared" ref="E61:E70" si="11">(D61*$H$38)/$D$26</f>
        <v>76.687093122426106</v>
      </c>
      <c r="F61" s="62">
        <f>'AusCOVID Cases_update'!E42</f>
        <v>29.41620231461637</v>
      </c>
      <c r="G61" s="106">
        <f t="shared" ref="G61:G69" si="12">(F61*$H$39)/$D$26</f>
        <v>1.1275204172611339</v>
      </c>
      <c r="H61" s="62">
        <f>'AusCOVID Cases_update'!F42</f>
        <v>4.2023146163737675</v>
      </c>
      <c r="I61" s="105">
        <f t="shared" ref="I61:I70" si="13">(H61*$H$40)/$D$26</f>
        <v>0.16107434532301915</v>
      </c>
      <c r="J61" s="111" t="e">
        <f t="shared" ref="J61:J69" ca="1" si="14">E61*$J$29</f>
        <v>#NAME?</v>
      </c>
      <c r="K61" s="111" t="e">
        <f t="shared" ref="K61:K69" ca="1" si="15">G61*$J$30</f>
        <v>#NAME?</v>
      </c>
      <c r="L61" s="111" t="e">
        <f t="shared" ref="L61:L69" ca="1" si="16">I61*$J$31</f>
        <v>#NAME?</v>
      </c>
      <c r="M61" s="66" t="e">
        <f t="shared" ca="1" si="8"/>
        <v>#NAME?</v>
      </c>
      <c r="N61" s="421" t="e">
        <f t="shared" ca="1" si="9"/>
        <v>#NAME?</v>
      </c>
      <c r="O61" s="425" t="e">
        <f t="shared" ca="1" si="10"/>
        <v>#NAME?</v>
      </c>
      <c r="Q61" s="971"/>
      <c r="R61" s="971"/>
      <c r="S61" s="971"/>
      <c r="T61" s="971"/>
      <c r="U61" s="971"/>
      <c r="V61" s="971"/>
      <c r="W61" s="971"/>
      <c r="X61" s="971"/>
      <c r="Y61" s="971"/>
      <c r="Z61" s="971"/>
      <c r="AA61" s="971"/>
      <c r="AB61" s="971"/>
      <c r="AC61" s="971"/>
      <c r="AD61" s="971"/>
      <c r="AE61" s="971"/>
      <c r="AF61" s="971"/>
      <c r="AG61" s="971"/>
      <c r="AH61" s="971"/>
    </row>
    <row r="62" spans="1:34" ht="15.75" x14ac:dyDescent="0.25">
      <c r="B62" s="33" t="s">
        <v>77</v>
      </c>
      <c r="D62" s="7">
        <f>'AusCOVID Cases_update'!D43</f>
        <v>5165.4773963173293</v>
      </c>
      <c r="E62" s="105">
        <f t="shared" si="11"/>
        <v>197.99228897588668</v>
      </c>
      <c r="F62" s="62">
        <f>'AusCOVID Cases_update'!E43</f>
        <v>169.95611770779556</v>
      </c>
      <c r="G62" s="106">
        <f t="shared" si="12"/>
        <v>6.5144028690188573</v>
      </c>
      <c r="H62" s="62">
        <f>'AusCOVID Cases_update'!F43</f>
        <v>22.216485974875237</v>
      </c>
      <c r="I62" s="105">
        <f t="shared" si="13"/>
        <v>0.85155593059070034</v>
      </c>
      <c r="J62" s="111" t="e">
        <f ca="1">E62*$J$29</f>
        <v>#NAME?</v>
      </c>
      <c r="K62" s="111" t="e">
        <f ca="1">G62*$J$30</f>
        <v>#NAME?</v>
      </c>
      <c r="L62" s="111" t="e">
        <f ca="1">I62*$J$31</f>
        <v>#NAME?</v>
      </c>
      <c r="M62" s="66" t="e">
        <f t="shared" ca="1" si="8"/>
        <v>#NAME?</v>
      </c>
      <c r="N62" s="421" t="e">
        <f t="shared" ca="1" si="9"/>
        <v>#NAME?</v>
      </c>
      <c r="O62" s="425" t="e">
        <f t="shared" ca="1" si="10"/>
        <v>#NAME?</v>
      </c>
      <c r="Q62" s="971"/>
      <c r="R62" s="971"/>
      <c r="S62" s="971"/>
      <c r="T62" s="971"/>
      <c r="U62" s="971"/>
      <c r="V62" s="971"/>
      <c r="W62" s="971"/>
      <c r="X62" s="971"/>
      <c r="Y62" s="971"/>
      <c r="Z62" s="971"/>
      <c r="AA62" s="971"/>
      <c r="AB62" s="971"/>
      <c r="AC62" s="971"/>
      <c r="AD62" s="971"/>
      <c r="AE62" s="971"/>
      <c r="AF62" s="971"/>
      <c r="AG62" s="971"/>
      <c r="AH62" s="971"/>
    </row>
    <row r="63" spans="1:34" ht="15.75" x14ac:dyDescent="0.25">
      <c r="B63" s="33" t="s">
        <v>78</v>
      </c>
      <c r="D63" s="7">
        <f>'AusCOVID Cases_update'!D44</f>
        <v>3991.951586602027</v>
      </c>
      <c r="E63" s="105">
        <f t="shared" si="11"/>
        <v>153.01114911000241</v>
      </c>
      <c r="F63" s="62">
        <f>'AusCOVID Cases_update'!E44</f>
        <v>197.60246804759805</v>
      </c>
      <c r="G63" s="106">
        <f t="shared" si="12"/>
        <v>7.5740850175670715</v>
      </c>
      <c r="H63" s="62">
        <f>'AusCOVID Cases_update'!F44</f>
        <v>39.295945350374616</v>
      </c>
      <c r="I63" s="105">
        <f t="shared" si="13"/>
        <v>1.5062100887207246</v>
      </c>
      <c r="J63" s="111" t="e">
        <f t="shared" ca="1" si="14"/>
        <v>#NAME?</v>
      </c>
      <c r="K63" s="111" t="e">
        <f t="shared" ca="1" si="15"/>
        <v>#NAME?</v>
      </c>
      <c r="L63" s="111" t="e">
        <f t="shared" ca="1" si="16"/>
        <v>#NAME?</v>
      </c>
      <c r="M63" s="66" t="e">
        <f t="shared" ca="1" si="8"/>
        <v>#NAME?</v>
      </c>
      <c r="N63" s="421" t="e">
        <f t="shared" ca="1" si="9"/>
        <v>#NAME?</v>
      </c>
      <c r="O63" s="425" t="e">
        <f t="shared" ca="1" si="10"/>
        <v>#NAME?</v>
      </c>
      <c r="Q63" s="971"/>
      <c r="R63" s="971"/>
      <c r="S63" s="971"/>
      <c r="T63" s="971"/>
      <c r="U63" s="971"/>
      <c r="V63" s="971"/>
      <c r="W63" s="971"/>
      <c r="X63" s="971"/>
      <c r="Y63" s="971"/>
      <c r="Z63" s="971"/>
      <c r="AA63" s="971"/>
      <c r="AB63" s="971"/>
      <c r="AC63" s="971"/>
      <c r="AD63" s="971"/>
      <c r="AE63" s="971"/>
      <c r="AF63" s="971"/>
      <c r="AG63" s="971"/>
      <c r="AH63" s="971"/>
    </row>
    <row r="64" spans="1:34" ht="15.75" x14ac:dyDescent="0.25">
      <c r="B64" s="33" t="s">
        <v>79</v>
      </c>
      <c r="D64" s="7">
        <f>'AusCOVID Cases_update'!D45</f>
        <v>2776.4135578689529</v>
      </c>
      <c r="E64" s="105">
        <f t="shared" si="11"/>
        <v>106.41968462742051</v>
      </c>
      <c r="F64" s="62">
        <f>'AusCOVID Cases_update'!E45</f>
        <v>242.83037354562157</v>
      </c>
      <c r="G64" s="106">
        <f t="shared" si="12"/>
        <v>9.3076666109204709</v>
      </c>
      <c r="H64" s="62">
        <f>'AusCOVID Cases_update'!F45</f>
        <v>56.736068585425599</v>
      </c>
      <c r="I64" s="105">
        <f t="shared" si="13"/>
        <v>2.1746884604954371</v>
      </c>
      <c r="J64" s="111" t="e">
        <f t="shared" ca="1" si="14"/>
        <v>#NAME?</v>
      </c>
      <c r="K64" s="111" t="e">
        <f t="shared" ca="1" si="15"/>
        <v>#NAME?</v>
      </c>
      <c r="L64" s="111" t="e">
        <f t="shared" ca="1" si="16"/>
        <v>#NAME?</v>
      </c>
      <c r="M64" s="66" t="e">
        <f t="shared" ca="1" si="8"/>
        <v>#NAME?</v>
      </c>
      <c r="N64" s="421" t="e">
        <f t="shared" ca="1" si="9"/>
        <v>#NAME?</v>
      </c>
      <c r="O64" s="425" t="e">
        <f t="shared" ca="1" si="10"/>
        <v>#NAME?</v>
      </c>
      <c r="Q64" s="971"/>
      <c r="R64" s="971"/>
      <c r="S64" s="971"/>
      <c r="T64" s="971"/>
      <c r="U64" s="971"/>
      <c r="V64" s="971"/>
      <c r="W64" s="971"/>
      <c r="X64" s="971"/>
      <c r="Y64" s="971"/>
      <c r="Z64" s="971"/>
      <c r="AA64" s="971"/>
      <c r="AB64" s="971"/>
      <c r="AC64" s="971"/>
      <c r="AD64" s="971"/>
      <c r="AE64" s="971"/>
      <c r="AF64" s="971"/>
      <c r="AG64" s="971"/>
      <c r="AH64" s="971"/>
    </row>
    <row r="65" spans="1:34" ht="15.75" x14ac:dyDescent="0.25">
      <c r="B65" s="33" t="s">
        <v>80</v>
      </c>
      <c r="D65" s="7">
        <f>'AusCOVID Cases_update'!D46</f>
        <v>2385.1974061433443</v>
      </c>
      <c r="E65" s="105">
        <f t="shared" si="11"/>
        <v>91.424404342250028</v>
      </c>
      <c r="F65" s="62">
        <f>'AusCOVID Cases_update'!E46</f>
        <v>309.46484641638227</v>
      </c>
      <c r="G65" s="106">
        <f t="shared" si="12"/>
        <v>11.861760026911298</v>
      </c>
      <c r="H65" s="62">
        <f>'AusCOVID Cases_update'!F46</f>
        <v>124.01774744027304</v>
      </c>
      <c r="I65" s="105">
        <f t="shared" si="13"/>
        <v>4.7535892242678237</v>
      </c>
      <c r="J65" s="111" t="e">
        <f t="shared" ca="1" si="14"/>
        <v>#NAME?</v>
      </c>
      <c r="K65" s="111" t="e">
        <f t="shared" ca="1" si="15"/>
        <v>#NAME?</v>
      </c>
      <c r="L65" s="111" t="e">
        <f t="shared" ca="1" si="16"/>
        <v>#NAME?</v>
      </c>
      <c r="M65" s="66" t="e">
        <f t="shared" ca="1" si="8"/>
        <v>#NAME?</v>
      </c>
      <c r="N65" s="421" t="e">
        <f t="shared" ca="1" si="9"/>
        <v>#NAME?</v>
      </c>
      <c r="O65" s="425" t="e">
        <f t="shared" ca="1" si="10"/>
        <v>#NAME?</v>
      </c>
      <c r="Q65" s="971"/>
      <c r="R65" s="971"/>
      <c r="S65" s="971"/>
      <c r="T65" s="971"/>
      <c r="U65" s="971"/>
      <c r="V65" s="971"/>
      <c r="W65" s="971"/>
      <c r="X65" s="971"/>
      <c r="Y65" s="971"/>
      <c r="Z65" s="971"/>
      <c r="AA65" s="971"/>
      <c r="AB65" s="971"/>
      <c r="AC65" s="971"/>
      <c r="AD65" s="971"/>
      <c r="AE65" s="971"/>
      <c r="AF65" s="971"/>
      <c r="AG65" s="971"/>
      <c r="AH65" s="971"/>
    </row>
    <row r="66" spans="1:34" ht="15.75" x14ac:dyDescent="0.25">
      <c r="B66" s="33" t="s">
        <v>81</v>
      </c>
      <c r="D66" s="7">
        <f>'AusCOVID Cases_update'!D47</f>
        <v>1474.7306134969322</v>
      </c>
      <c r="E66" s="105">
        <f t="shared" si="11"/>
        <v>56.526293193585346</v>
      </c>
      <c r="F66" s="62">
        <f>'AusCOVID Cases_update'!E47</f>
        <v>392.36042944785271</v>
      </c>
      <c r="G66" s="106">
        <f t="shared" si="12"/>
        <v>15.0391403484461</v>
      </c>
      <c r="H66" s="62">
        <f>'AusCOVID Cases_update'!F47</f>
        <v>142.33895705521471</v>
      </c>
      <c r="I66" s="105">
        <f t="shared" si="13"/>
        <v>5.4558395585845476</v>
      </c>
      <c r="J66" s="111" t="e">
        <f t="shared" ca="1" si="14"/>
        <v>#NAME?</v>
      </c>
      <c r="K66" s="111" t="e">
        <f t="shared" ca="1" si="15"/>
        <v>#NAME?</v>
      </c>
      <c r="L66" s="111" t="e">
        <f t="shared" ca="1" si="16"/>
        <v>#NAME?</v>
      </c>
      <c r="M66" s="66" t="e">
        <f t="shared" ca="1" si="8"/>
        <v>#NAME?</v>
      </c>
      <c r="N66" s="421" t="e">
        <f t="shared" ca="1" si="9"/>
        <v>#NAME?</v>
      </c>
      <c r="O66" s="425" t="e">
        <f t="shared" ca="1" si="10"/>
        <v>#NAME?</v>
      </c>
      <c r="Q66" s="971"/>
      <c r="R66" s="971"/>
      <c r="S66" s="971"/>
      <c r="T66" s="971"/>
      <c r="U66" s="971"/>
      <c r="V66" s="971"/>
      <c r="W66" s="971"/>
      <c r="X66" s="971"/>
      <c r="Y66" s="971"/>
      <c r="Z66" s="971"/>
      <c r="AA66" s="971"/>
      <c r="AB66" s="971"/>
      <c r="AC66" s="971"/>
      <c r="AD66" s="971"/>
      <c r="AE66" s="971"/>
      <c r="AF66" s="971"/>
      <c r="AG66" s="971"/>
      <c r="AH66" s="971"/>
    </row>
    <row r="67" spans="1:34" ht="15.75" x14ac:dyDescent="0.25">
      <c r="B67" s="33" t="s">
        <v>82</v>
      </c>
      <c r="D67" s="7">
        <f>'AusCOVID Cases_update'!D48</f>
        <v>710.59366336633661</v>
      </c>
      <c r="E67" s="105">
        <f t="shared" si="11"/>
        <v>27.236991888100512</v>
      </c>
      <c r="F67" s="62">
        <f>'AusCOVID Cases_update'!E48</f>
        <v>499.68316831683171</v>
      </c>
      <c r="G67" s="106">
        <f t="shared" si="12"/>
        <v>19.152811379700601</v>
      </c>
      <c r="H67" s="62">
        <f>'AusCOVID Cases_update'!F48</f>
        <v>127.68316831683168</v>
      </c>
      <c r="I67" s="105">
        <f t="shared" si="13"/>
        <v>4.8940844803166144</v>
      </c>
      <c r="J67" s="111" t="e">
        <f t="shared" ca="1" si="14"/>
        <v>#NAME?</v>
      </c>
      <c r="K67" s="111" t="e">
        <f t="shared" ca="1" si="15"/>
        <v>#NAME?</v>
      </c>
      <c r="L67" s="111" t="e">
        <f t="shared" ca="1" si="16"/>
        <v>#NAME?</v>
      </c>
      <c r="M67" s="66" t="e">
        <f t="shared" ca="1" si="8"/>
        <v>#NAME?</v>
      </c>
      <c r="N67" s="421" t="e">
        <f t="shared" ca="1" si="9"/>
        <v>#NAME?</v>
      </c>
      <c r="O67" s="425" t="e">
        <f t="shared" ca="1" si="10"/>
        <v>#NAME?</v>
      </c>
      <c r="Q67" s="971"/>
      <c r="R67" s="971"/>
      <c r="S67" s="971"/>
      <c r="T67" s="971"/>
      <c r="U67" s="971"/>
      <c r="V67" s="971"/>
      <c r="W67" s="971"/>
      <c r="X67" s="971"/>
      <c r="Y67" s="971"/>
      <c r="Z67" s="971"/>
      <c r="AA67" s="971"/>
      <c r="AB67" s="971"/>
      <c r="AC67" s="971"/>
      <c r="AD67" s="971"/>
      <c r="AE67" s="971"/>
      <c r="AF67" s="971"/>
      <c r="AG67" s="971"/>
      <c r="AH67" s="971"/>
    </row>
    <row r="68" spans="1:34" ht="15.75" x14ac:dyDescent="0.25">
      <c r="B68" s="33" t="s">
        <v>83</v>
      </c>
      <c r="D68" s="7">
        <f>'AusCOVID Cases_update'!D49</f>
        <v>374.61513157894728</v>
      </c>
      <c r="E68" s="105">
        <f t="shared" si="11"/>
        <v>14.35896466011023</v>
      </c>
      <c r="F68" s="62">
        <f>'AusCOVID Cases_update'!E49</f>
        <v>649.03371710526324</v>
      </c>
      <c r="G68" s="106">
        <f t="shared" si="12"/>
        <v>24.877404625526857</v>
      </c>
      <c r="H68" s="62">
        <f>'AusCOVID Cases_update'!F49</f>
        <v>34.601151315789473</v>
      </c>
      <c r="I68" s="105">
        <f t="shared" si="13"/>
        <v>1.3262590511185561</v>
      </c>
      <c r="J68" s="111" t="e">
        <f t="shared" ca="1" si="14"/>
        <v>#NAME?</v>
      </c>
      <c r="K68" s="111" t="e">
        <f t="shared" ca="1" si="15"/>
        <v>#NAME?</v>
      </c>
      <c r="L68" s="111" t="e">
        <f t="shared" ca="1" si="16"/>
        <v>#NAME?</v>
      </c>
      <c r="M68" s="66" t="e">
        <f t="shared" ca="1" si="8"/>
        <v>#NAME?</v>
      </c>
      <c r="N68" s="421" t="e">
        <f t="shared" ca="1" si="9"/>
        <v>#NAME?</v>
      </c>
      <c r="O68" s="425" t="e">
        <f t="shared" ca="1" si="10"/>
        <v>#NAME?</v>
      </c>
      <c r="Q68" s="971"/>
      <c r="R68" s="971"/>
      <c r="S68" s="971"/>
      <c r="T68" s="971"/>
      <c r="U68" s="971"/>
      <c r="V68" s="971"/>
      <c r="W68" s="971"/>
      <c r="X68" s="971"/>
      <c r="Y68" s="971"/>
      <c r="Z68" s="971"/>
      <c r="AA68" s="971"/>
      <c r="AB68" s="971"/>
      <c r="AC68" s="971"/>
      <c r="AD68" s="971"/>
      <c r="AE68" s="971"/>
      <c r="AF68" s="971"/>
      <c r="AG68" s="971"/>
      <c r="AH68" s="971"/>
    </row>
    <row r="69" spans="1:34" ht="15.75" x14ac:dyDescent="0.25">
      <c r="B69" s="33" t="s">
        <v>84</v>
      </c>
      <c r="D69" s="7">
        <f>'AusCOVID Cases_update'!D50</f>
        <v>287.98088197146569</v>
      </c>
      <c r="E69" s="105">
        <f t="shared" si="11"/>
        <v>11.038281581384037</v>
      </c>
      <c r="F69" s="62">
        <f>'AusCOVID Cases_update'!E50</f>
        <v>359.05058365758754</v>
      </c>
      <c r="G69" s="106">
        <f t="shared" si="12"/>
        <v>13.76237692322033</v>
      </c>
      <c r="H69" s="62">
        <f>'AusCOVID Cases_update'!F50</f>
        <v>2.0285343709468222</v>
      </c>
      <c r="I69" s="105">
        <f t="shared" si="13"/>
        <v>7.7753541939097906E-2</v>
      </c>
      <c r="J69" s="111" t="e">
        <f t="shared" ca="1" si="14"/>
        <v>#NAME?</v>
      </c>
      <c r="K69" s="111" t="e">
        <f t="shared" ca="1" si="15"/>
        <v>#NAME?</v>
      </c>
      <c r="L69" s="111" t="e">
        <f t="shared" ca="1" si="16"/>
        <v>#NAME?</v>
      </c>
      <c r="M69" s="66" t="e">
        <f t="shared" ca="1" si="8"/>
        <v>#NAME?</v>
      </c>
      <c r="N69" s="421" t="e">
        <f t="shared" ca="1" si="9"/>
        <v>#NAME?</v>
      </c>
      <c r="O69" s="425" t="e">
        <f t="shared" ca="1" si="10"/>
        <v>#NAME?</v>
      </c>
      <c r="Q69" s="971"/>
      <c r="R69" s="971"/>
      <c r="S69" s="971"/>
      <c r="T69" s="971"/>
      <c r="U69" s="971"/>
      <c r="V69" s="971"/>
      <c r="W69" s="971"/>
      <c r="X69" s="971"/>
      <c r="Y69" s="971"/>
      <c r="Z69" s="971"/>
      <c r="AA69" s="971"/>
      <c r="AB69" s="971"/>
      <c r="AC69" s="971"/>
      <c r="AD69" s="971"/>
      <c r="AE69" s="971"/>
      <c r="AF69" s="971"/>
      <c r="AG69" s="971"/>
      <c r="AH69" s="971"/>
    </row>
    <row r="70" spans="1:34" ht="15.75" x14ac:dyDescent="0.25">
      <c r="B70" s="33" t="s">
        <v>1258</v>
      </c>
      <c r="D70" s="7">
        <f>SUM(D60:D69)</f>
        <v>20371.354641996579</v>
      </c>
      <c r="E70" s="105">
        <f t="shared" si="11"/>
        <v>780.83221078152519</v>
      </c>
      <c r="F70" s="62">
        <f>SUM(F60:F69)</f>
        <v>2890.0759079474742</v>
      </c>
      <c r="G70" s="106">
        <f>(F70*$H$38)/$D$26</f>
        <v>110.7763523922372</v>
      </c>
      <c r="H70" s="62">
        <f>SUM(H60:H69)</f>
        <v>556.24945005594532</v>
      </c>
      <c r="I70" s="105">
        <f t="shared" si="13"/>
        <v>21.320991925484559</v>
      </c>
      <c r="J70" s="114" t="e">
        <f ca="1">_xll.ErTotal(SUM(J60:J69))</f>
        <v>#NAME?</v>
      </c>
      <c r="K70" s="114" t="e">
        <f ca="1">_xll.ErTotal(SUM(K60:K69))</f>
        <v>#NAME?</v>
      </c>
      <c r="L70" s="114" t="e">
        <f ca="1">_xll.ErTotal(SUM(L60:L69))</f>
        <v>#NAME?</v>
      </c>
      <c r="M70" s="115" t="e">
        <f ca="1">SUM(M60:M69)</f>
        <v>#NAME?</v>
      </c>
      <c r="N70" s="422" t="e">
        <f t="shared" ref="N70:O70" ca="1" si="17">SUM(N60:N69)</f>
        <v>#NAME?</v>
      </c>
      <c r="O70" s="426" t="e">
        <f t="shared" ca="1" si="17"/>
        <v>#NAME?</v>
      </c>
      <c r="Q70" s="971"/>
      <c r="R70" s="971"/>
      <c r="S70" s="971"/>
      <c r="T70" s="971"/>
      <c r="U70" s="971"/>
      <c r="V70" s="971"/>
      <c r="W70" s="971"/>
      <c r="X70" s="971"/>
      <c r="Y70" s="971"/>
      <c r="Z70" s="971"/>
      <c r="AA70" s="971"/>
      <c r="AB70" s="971"/>
      <c r="AC70" s="971"/>
      <c r="AD70" s="971"/>
      <c r="AE70" s="971"/>
      <c r="AF70" s="971"/>
      <c r="AG70" s="971"/>
      <c r="AH70" s="971"/>
    </row>
    <row r="71" spans="1:34" s="304" customFormat="1" ht="15.75" x14ac:dyDescent="0.25">
      <c r="B71" s="474"/>
      <c r="D71" s="475"/>
      <c r="E71" s="324"/>
      <c r="F71" s="476"/>
      <c r="G71" s="477"/>
      <c r="H71" s="477"/>
      <c r="I71" s="478"/>
      <c r="J71" s="478"/>
      <c r="K71" s="478"/>
      <c r="L71" s="478"/>
      <c r="M71" s="478"/>
      <c r="N71" s="478"/>
      <c r="O71" s="478"/>
      <c r="P71" s="479"/>
      <c r="Q71" s="479"/>
      <c r="R71"/>
      <c r="S71"/>
      <c r="T71" s="480"/>
      <c r="U71" s="480"/>
      <c r="V71" s="480"/>
      <c r="W71" s="480"/>
      <c r="X71" s="480"/>
      <c r="Y71" s="480"/>
      <c r="Z71" s="480"/>
      <c r="AA71" s="480"/>
    </row>
    <row r="72" spans="1:34" s="60" customFormat="1" ht="15.75" x14ac:dyDescent="0.25">
      <c r="A72" s="60" t="s">
        <v>145</v>
      </c>
    </row>
    <row r="73" spans="1:34" s="112" customFormat="1" ht="15.75" x14ac:dyDescent="0.25"/>
    <row r="74" spans="1:34" s="4" customFormat="1" ht="15.75" x14ac:dyDescent="0.25">
      <c r="D74" s="243" t="s">
        <v>1259</v>
      </c>
      <c r="E74" s="274" t="s">
        <v>150</v>
      </c>
      <c r="F74" s="294" t="s">
        <v>151</v>
      </c>
      <c r="G74" s="112"/>
      <c r="H74" s="917"/>
      <c r="I74" s="917"/>
      <c r="J74" s="917"/>
      <c r="K74" s="917"/>
      <c r="L74" s="917"/>
      <c r="M74" s="917"/>
      <c r="N74" s="917"/>
      <c r="O74" s="112"/>
      <c r="P74" s="112"/>
      <c r="Q74" s="112"/>
      <c r="R74" s="112"/>
      <c r="S74" s="112"/>
      <c r="T74" s="112"/>
      <c r="U74" s="112"/>
    </row>
    <row r="75" spans="1:34" s="4" customFormat="1" ht="15.75" x14ac:dyDescent="0.25">
      <c r="D75" s="1657" t="s">
        <v>152</v>
      </c>
      <c r="E75" s="133" t="s">
        <v>152</v>
      </c>
      <c r="F75" s="295" t="s">
        <v>153</v>
      </c>
      <c r="G75" s="112"/>
      <c r="H75" s="917"/>
      <c r="I75" s="917"/>
      <c r="J75" s="917"/>
      <c r="K75" s="917"/>
      <c r="L75" s="917"/>
      <c r="M75" s="917"/>
      <c r="N75" s="917"/>
      <c r="O75" s="112"/>
      <c r="P75" s="112"/>
      <c r="Q75" s="112"/>
      <c r="R75" s="112"/>
      <c r="S75" s="112"/>
      <c r="T75" s="112"/>
      <c r="U75" s="112"/>
    </row>
    <row r="76" spans="1:34" ht="15.75" x14ac:dyDescent="0.25">
      <c r="B76" t="s">
        <v>154</v>
      </c>
      <c r="D76" s="61">
        <f>D38*$D$22</f>
        <v>20371.354641996579</v>
      </c>
      <c r="E76" s="63">
        <f>(D76*$H38)/$D$26</f>
        <v>780.83221078152519</v>
      </c>
      <c r="F76" s="296" t="e">
        <f ca="1">$E76*J29</f>
        <v>#NAME?</v>
      </c>
      <c r="G76" s="112"/>
      <c r="H76" s="917"/>
      <c r="I76" s="917"/>
      <c r="J76" s="917"/>
      <c r="K76" s="917"/>
      <c r="L76" s="917"/>
      <c r="M76" s="917"/>
      <c r="N76" s="917"/>
      <c r="O76" s="112"/>
      <c r="P76" s="112"/>
      <c r="Q76" s="112"/>
      <c r="R76" s="112"/>
      <c r="S76" s="112"/>
      <c r="T76" s="112"/>
      <c r="U76" s="112"/>
    </row>
    <row r="77" spans="1:34" ht="15.75" x14ac:dyDescent="0.25">
      <c r="B77" t="s">
        <v>93</v>
      </c>
      <c r="D77" s="61">
        <f>D39*$D$22</f>
        <v>2890.0759079474742</v>
      </c>
      <c r="E77" s="63">
        <f>(D77*$H39)/$D$26</f>
        <v>110.7763523922372</v>
      </c>
      <c r="F77" s="296" t="e">
        <f ca="1">$E77*J30</f>
        <v>#NAME?</v>
      </c>
      <c r="G77" s="112"/>
      <c r="H77" s="917"/>
      <c r="I77" s="917"/>
      <c r="J77" s="917"/>
      <c r="K77" s="917"/>
      <c r="L77" s="917"/>
      <c r="M77" s="917"/>
      <c r="N77" s="917"/>
      <c r="O77" s="112"/>
      <c r="P77" s="112"/>
      <c r="Q77" s="112"/>
      <c r="R77" s="112"/>
      <c r="S77" s="112"/>
      <c r="T77" s="112"/>
      <c r="U77" s="112"/>
    </row>
    <row r="78" spans="1:34" ht="15.75" x14ac:dyDescent="0.25">
      <c r="B78" t="s">
        <v>95</v>
      </c>
      <c r="D78" s="61">
        <f>D40*$D$22</f>
        <v>556.24945005594532</v>
      </c>
      <c r="E78" s="63">
        <f>(D78*$H40)/$D$26</f>
        <v>21.320991925484559</v>
      </c>
      <c r="F78" s="296" t="e">
        <f ca="1">$E78*J31</f>
        <v>#NAME?</v>
      </c>
      <c r="G78" s="112"/>
      <c r="H78" s="917"/>
      <c r="I78" s="917"/>
      <c r="J78" s="917"/>
      <c r="K78" s="917"/>
      <c r="L78" s="917"/>
      <c r="M78" s="917"/>
      <c r="N78" s="917"/>
      <c r="O78" s="112"/>
      <c r="P78" s="112"/>
      <c r="Q78" s="112"/>
      <c r="R78" s="112"/>
      <c r="S78" s="112"/>
      <c r="T78" s="112"/>
      <c r="U78" s="112"/>
    </row>
    <row r="79" spans="1:34" s="4" customFormat="1" ht="15.75" x14ac:dyDescent="0.25">
      <c r="B79" s="67" t="s">
        <v>155</v>
      </c>
      <c r="F79" s="297" t="e">
        <f ca="1">_xll.ErTotal(SUM(F76:F78))</f>
        <v>#NAME?</v>
      </c>
      <c r="G79" s="112"/>
      <c r="H79" s="917"/>
      <c r="I79" s="917"/>
      <c r="J79" s="917"/>
      <c r="K79" s="917"/>
      <c r="L79" s="917"/>
      <c r="M79" s="917"/>
      <c r="N79" s="917"/>
      <c r="O79" s="112"/>
      <c r="P79" s="112"/>
      <c r="Q79" s="112"/>
      <c r="R79" s="112"/>
      <c r="S79" s="112"/>
      <c r="T79" s="112"/>
      <c r="U79" s="112"/>
    </row>
    <row r="81" spans="1:118" s="60" customFormat="1" ht="15.75" x14ac:dyDescent="0.25">
      <c r="A81" s="60" t="s">
        <v>156</v>
      </c>
    </row>
    <row r="82" spans="1:118" s="112" customFormat="1" ht="14.25" customHeight="1" x14ac:dyDescent="0.25">
      <c r="D82" s="1754" t="s">
        <v>123</v>
      </c>
      <c r="E82" s="1754"/>
      <c r="F82" s="1754"/>
      <c r="G82" s="1754"/>
      <c r="H82" s="1754"/>
      <c r="I82" s="1754"/>
      <c r="J82" s="1754"/>
      <c r="K82" s="1754"/>
      <c r="L82" s="502"/>
      <c r="M82" s="502"/>
      <c r="N82" s="502"/>
      <c r="O82" s="496"/>
      <c r="P82" s="496"/>
      <c r="Q82" s="496"/>
      <c r="R82" s="496"/>
      <c r="S82" s="1719"/>
      <c r="T82" s="1719"/>
      <c r="U82" s="1719"/>
      <c r="V82" s="1719"/>
      <c r="W82" s="1719"/>
      <c r="X82" s="1719"/>
      <c r="Y82" s="1719"/>
      <c r="Z82" s="1719"/>
      <c r="AA82" s="1719"/>
      <c r="AB82" s="1719"/>
      <c r="AC82" s="1719"/>
      <c r="AD82" s="1719"/>
      <c r="AE82" s="1719"/>
      <c r="AF82" s="1719"/>
      <c r="AG82" s="1719"/>
      <c r="AH82" s="1719"/>
      <c r="AI82" s="1719"/>
      <c r="AJ82" s="1719"/>
      <c r="AK82" s="1719"/>
      <c r="AL82" s="1719"/>
      <c r="AM82" s="1719"/>
      <c r="AN82" s="1719"/>
      <c r="AO82" s="1719"/>
      <c r="AP82" s="1719"/>
      <c r="AQ82" s="1719"/>
      <c r="AR82" s="1719"/>
      <c r="AS82" s="1719"/>
      <c r="AT82" s="1719"/>
      <c r="AU82" s="1719"/>
      <c r="AV82" s="1719"/>
      <c r="AW82" s="1719"/>
      <c r="AX82" s="1719"/>
      <c r="AY82" s="1719"/>
      <c r="AZ82" s="1719"/>
      <c r="BA82" s="1719"/>
      <c r="BB82" s="1719"/>
      <c r="BC82" s="1719"/>
      <c r="BD82" s="1719"/>
      <c r="BE82" s="1719"/>
      <c r="BF82" s="1719"/>
      <c r="BG82" s="1719"/>
      <c r="BH82" s="1719"/>
      <c r="BI82" s="1719"/>
      <c r="BJ82" s="1719"/>
      <c r="BK82" s="1719"/>
      <c r="BL82" s="1719"/>
      <c r="BM82" s="1719"/>
      <c r="BN82" s="1719"/>
      <c r="BO82" s="1719"/>
      <c r="BP82" s="1719"/>
      <c r="BQ82" s="1719"/>
      <c r="BR82" s="1719"/>
      <c r="BS82" s="1719"/>
      <c r="BT82" s="1719"/>
      <c r="BU82" s="1719"/>
      <c r="BV82" s="1719"/>
      <c r="BW82" s="1719"/>
      <c r="BX82" s="1719"/>
      <c r="BY82" s="1719"/>
      <c r="BZ82" s="1719"/>
      <c r="CA82" s="1719"/>
      <c r="CB82" s="1719"/>
      <c r="CC82" s="1719"/>
      <c r="CD82" s="1719"/>
      <c r="CE82" s="1719"/>
      <c r="CF82" s="1719"/>
      <c r="CG82" s="1719"/>
      <c r="CH82" s="1719"/>
      <c r="CI82" s="1719"/>
      <c r="CJ82" s="1719"/>
      <c r="CK82" s="1719"/>
      <c r="CL82" s="1719"/>
      <c r="CM82" s="1719"/>
      <c r="CN82" s="1719"/>
      <c r="CO82" s="1719"/>
      <c r="CP82" s="1719"/>
      <c r="CQ82" s="1719"/>
      <c r="CR82" s="1719"/>
      <c r="CS82" s="1719"/>
      <c r="CT82" s="1719"/>
      <c r="CU82" s="1719"/>
      <c r="CV82" s="1719"/>
      <c r="CW82" s="1719"/>
      <c r="CX82" s="1719"/>
      <c r="CY82" s="1719"/>
      <c r="CZ82" s="1719"/>
      <c r="DA82" s="1719"/>
      <c r="DB82" s="1719"/>
      <c r="DC82" s="1719"/>
      <c r="DD82" s="1719"/>
    </row>
    <row r="83" spans="1:118" x14ac:dyDescent="0.25">
      <c r="D83" s="160"/>
      <c r="E83" s="1746" t="s">
        <v>1260</v>
      </c>
      <c r="F83" s="1746"/>
      <c r="G83" s="1746"/>
      <c r="H83" s="1747"/>
      <c r="I83" s="1755" t="s">
        <v>160</v>
      </c>
      <c r="J83" s="1756"/>
      <c r="K83" s="1704" t="s">
        <v>129</v>
      </c>
      <c r="L83" s="1705"/>
      <c r="M83" s="1705"/>
      <c r="N83" s="1705"/>
      <c r="O83" s="495"/>
      <c r="P83" s="495"/>
      <c r="Q83" s="495"/>
      <c r="R83" s="495"/>
      <c r="S83" s="195"/>
      <c r="T83" s="1706"/>
      <c r="U83" s="1706"/>
      <c r="V83" s="1706"/>
      <c r="W83" s="1706"/>
      <c r="X83" s="1707"/>
      <c r="Y83" s="1707"/>
      <c r="Z83" s="1707"/>
      <c r="AA83" s="1707"/>
      <c r="AB83" s="1707"/>
      <c r="AC83" s="1707"/>
      <c r="AD83" s="1707"/>
      <c r="AE83" s="1707"/>
      <c r="AF83" s="1707"/>
      <c r="AG83" s="1707"/>
      <c r="AH83" s="195"/>
      <c r="AI83" s="1706"/>
      <c r="AJ83" s="1706"/>
      <c r="AK83" s="1706"/>
      <c r="AL83" s="1706"/>
      <c r="AM83" s="1707"/>
      <c r="AN83" s="1707"/>
      <c r="AO83" s="1707"/>
      <c r="AP83" s="1707"/>
      <c r="AQ83" s="1707"/>
      <c r="AR83" s="1707"/>
      <c r="AS83" s="1707"/>
      <c r="AT83" s="1707"/>
      <c r="AU83" s="1707"/>
      <c r="AV83" s="1707"/>
      <c r="AW83" s="195"/>
      <c r="AX83" s="1706"/>
      <c r="AY83" s="1706"/>
      <c r="AZ83" s="1706"/>
      <c r="BA83" s="1706"/>
      <c r="BB83" s="1707"/>
      <c r="BC83" s="1707"/>
      <c r="BD83" s="1707"/>
      <c r="BE83" s="1707"/>
      <c r="BF83" s="1707"/>
      <c r="BG83" s="1707"/>
      <c r="BH83" s="1707"/>
      <c r="BI83" s="1707"/>
      <c r="BJ83" s="1707"/>
      <c r="BK83" s="1707"/>
      <c r="BL83" s="181"/>
      <c r="BM83" s="1707"/>
      <c r="BN83" s="1707"/>
      <c r="BO83" s="1707"/>
      <c r="BP83" s="1707"/>
      <c r="BQ83" s="1707"/>
      <c r="BR83" s="1707"/>
      <c r="BS83" s="1707"/>
      <c r="BT83" s="1707"/>
      <c r="BU83" s="1707"/>
      <c r="BV83" s="1707"/>
      <c r="BW83" s="1707"/>
      <c r="BX83" s="1707"/>
      <c r="BY83" s="1707"/>
      <c r="BZ83" s="1707"/>
      <c r="CA83" s="181"/>
      <c r="CB83" s="1707"/>
      <c r="CC83" s="1707"/>
      <c r="CD83" s="1707"/>
      <c r="CE83" s="1707"/>
      <c r="CF83" s="1707"/>
      <c r="CG83" s="1707"/>
      <c r="CH83" s="1707"/>
      <c r="CI83" s="1707"/>
      <c r="CJ83" s="1707"/>
      <c r="CK83" s="1707"/>
      <c r="CL83" s="1707"/>
      <c r="CM83" s="1707"/>
      <c r="CN83" s="1707"/>
      <c r="CO83" s="1707"/>
      <c r="CP83" s="181"/>
      <c r="CQ83" s="1707"/>
      <c r="CR83" s="1707"/>
      <c r="CS83" s="1707"/>
      <c r="CT83" s="1707"/>
      <c r="CU83" s="1707"/>
      <c r="CV83" s="1707"/>
      <c r="CW83" s="1707"/>
      <c r="CX83" s="1707"/>
      <c r="CY83" s="1707"/>
      <c r="CZ83" s="1707"/>
      <c r="DA83" s="1707"/>
      <c r="DB83" s="1707"/>
      <c r="DC83" s="1707"/>
      <c r="DD83" s="1707"/>
    </row>
    <row r="84" spans="1:118" s="329" customFormat="1" ht="30" x14ac:dyDescent="0.25">
      <c r="B84" s="439" t="s">
        <v>162</v>
      </c>
      <c r="D84" s="440" t="s">
        <v>163</v>
      </c>
      <c r="E84" s="441" t="s">
        <v>165</v>
      </c>
      <c r="F84" s="440" t="s">
        <v>166</v>
      </c>
      <c r="G84" s="440" t="s">
        <v>167</v>
      </c>
      <c r="H84" s="442" t="s">
        <v>168</v>
      </c>
      <c r="I84" s="443" t="s">
        <v>103</v>
      </c>
      <c r="J84" s="443" t="s">
        <v>104</v>
      </c>
      <c r="K84" s="498" t="s">
        <v>105</v>
      </c>
      <c r="L84" s="498" t="s">
        <v>106</v>
      </c>
      <c r="M84" s="498" t="s">
        <v>107</v>
      </c>
      <c r="N84" s="498" t="s">
        <v>164</v>
      </c>
      <c r="R84" s="443"/>
      <c r="S84" s="443"/>
      <c r="T84" s="443"/>
      <c r="U84" s="443"/>
      <c r="V84" s="443"/>
      <c r="W84" s="443"/>
      <c r="X84" s="446"/>
      <c r="Y84" s="447"/>
      <c r="Z84" s="446"/>
      <c r="AA84" s="446"/>
      <c r="AB84" s="446"/>
      <c r="AC84" s="446"/>
      <c r="AD84" s="447"/>
      <c r="AE84" s="446"/>
      <c r="AF84" s="446"/>
      <c r="AG84" s="446"/>
      <c r="AH84" s="444"/>
      <c r="AI84" s="445"/>
      <c r="AJ84" s="444"/>
      <c r="AK84" s="444"/>
      <c r="AL84" s="444"/>
      <c r="AM84" s="446"/>
      <c r="AN84" s="447"/>
      <c r="AO84" s="446"/>
      <c r="AP84" s="446"/>
      <c r="AQ84" s="446"/>
      <c r="AR84" s="446"/>
      <c r="AS84" s="447"/>
      <c r="AT84" s="446"/>
      <c r="AU84" s="446"/>
      <c r="AV84" s="446"/>
      <c r="AW84" s="444"/>
      <c r="AX84" s="445"/>
      <c r="AY84" s="444"/>
      <c r="AZ84" s="444"/>
      <c r="BA84" s="444"/>
      <c r="BB84" s="446"/>
      <c r="BC84" s="447"/>
      <c r="BD84" s="446"/>
      <c r="BE84" s="446"/>
      <c r="BF84" s="446"/>
      <c r="BG84" s="446"/>
      <c r="BH84" s="447"/>
      <c r="BI84" s="446"/>
      <c r="BJ84" s="446"/>
      <c r="BK84" s="446"/>
      <c r="BL84" s="444"/>
      <c r="BM84" s="445"/>
      <c r="BN84" s="444"/>
      <c r="BO84" s="444"/>
      <c r="BP84" s="444"/>
      <c r="BQ84" s="446"/>
      <c r="BR84" s="447"/>
      <c r="BS84" s="446"/>
      <c r="BT84" s="446"/>
      <c r="BU84" s="446"/>
      <c r="BV84" s="446"/>
      <c r="BW84" s="447"/>
      <c r="BX84" s="446"/>
      <c r="BY84" s="446"/>
      <c r="BZ84" s="446"/>
      <c r="CA84" s="444"/>
      <c r="CB84" s="445"/>
      <c r="CC84" s="444"/>
      <c r="CD84" s="444"/>
      <c r="CE84" s="444"/>
      <c r="CF84" s="446"/>
      <c r="CG84" s="447"/>
      <c r="CH84" s="446"/>
      <c r="CI84" s="446"/>
      <c r="CJ84" s="446"/>
      <c r="CK84" s="446"/>
      <c r="CL84" s="447"/>
      <c r="CM84" s="446"/>
      <c r="CN84" s="446"/>
      <c r="CO84" s="446"/>
      <c r="CP84" s="444"/>
      <c r="CQ84" s="445"/>
      <c r="CR84" s="444"/>
      <c r="CS84" s="444"/>
      <c r="CT84" s="444"/>
      <c r="CU84" s="446"/>
      <c r="CV84" s="447"/>
      <c r="CW84" s="446"/>
      <c r="CX84" s="446"/>
      <c r="CY84" s="446"/>
      <c r="CZ84" s="446"/>
      <c r="DA84" s="447"/>
      <c r="DB84" s="446"/>
      <c r="DC84" s="446"/>
      <c r="DD84" s="446"/>
    </row>
    <row r="85" spans="1:118" s="329" customFormat="1" x14ac:dyDescent="0.25">
      <c r="B85" s="439">
        <v>0</v>
      </c>
      <c r="D85" s="490">
        <f>'NSW Post Acute '!T5</f>
        <v>0.56289999999999996</v>
      </c>
      <c r="E85" s="490" t="e">
        <f ca="1">N85-N86</f>
        <v>#NAME?</v>
      </c>
      <c r="F85" s="491" t="e">
        <f ca="1">E85*($D$20-PICS)</f>
        <v>#NAME?</v>
      </c>
      <c r="G85" s="491" t="e">
        <f ca="1">((F85*B86)/52*$J$32)</f>
        <v>#NAME?</v>
      </c>
      <c r="H85" s="492" t="e">
        <f ca="1">(G85/$D$21)*100000</f>
        <v>#NAME?</v>
      </c>
      <c r="I85" s="493">
        <f>'NSW Post Acute '!U5</f>
        <v>0.59970000000000001</v>
      </c>
      <c r="J85" s="493">
        <f>'NSW Post Acute '!V5</f>
        <v>0.52759999999999996</v>
      </c>
      <c r="K85" s="498">
        <f t="shared" ref="K85:K148" si="18">(J85-I85)/(2*1.96)</f>
        <v>-1.8392857142857155E-2</v>
      </c>
      <c r="L85" s="498">
        <f t="shared" ref="L85:L148" si="19">(D85*(D85-D85^2-K85^2))/K85^2</f>
        <v>408.83433804250672</v>
      </c>
      <c r="M85" s="498">
        <f t="shared" ref="M85:M148" si="20">L85*(1-D85)/D85</f>
        <v>317.46578283599166</v>
      </c>
      <c r="N85" s="498" t="e">
        <f ca="1">_xll.ErBeta(L85,M85)</f>
        <v>#NAME?</v>
      </c>
      <c r="R85" s="497"/>
      <c r="S85" s="497"/>
      <c r="T85" s="497"/>
      <c r="U85" s="497"/>
      <c r="V85" s="497"/>
      <c r="W85" s="497"/>
      <c r="X85" s="572"/>
      <c r="Y85" s="573"/>
      <c r="Z85" s="574"/>
      <c r="AA85" s="574"/>
      <c r="AB85" s="575"/>
      <c r="AC85" s="572"/>
      <c r="AD85" s="572"/>
      <c r="AE85" s="574"/>
      <c r="AF85" s="574"/>
      <c r="AG85" s="575"/>
      <c r="AH85" s="568"/>
      <c r="AI85" s="569"/>
      <c r="AJ85" s="570"/>
      <c r="AK85" s="570"/>
      <c r="AL85" s="571"/>
      <c r="AM85" s="572"/>
      <c r="AN85" s="573"/>
      <c r="AO85" s="574"/>
      <c r="AP85" s="574"/>
      <c r="AQ85" s="575"/>
      <c r="AR85" s="572"/>
      <c r="AS85" s="572"/>
      <c r="AT85" s="574"/>
      <c r="AU85" s="574"/>
      <c r="AV85" s="575"/>
      <c r="AW85" s="568"/>
      <c r="AX85" s="569"/>
      <c r="AY85" s="570"/>
      <c r="AZ85" s="570"/>
      <c r="BA85" s="571"/>
      <c r="BB85" s="572"/>
      <c r="BC85" s="573"/>
      <c r="BD85" s="574"/>
      <c r="BE85" s="574"/>
      <c r="BF85" s="575"/>
      <c r="BG85" s="572"/>
      <c r="BH85" s="572"/>
      <c r="BI85" s="574"/>
      <c r="BJ85" s="574"/>
      <c r="BK85" s="575"/>
      <c r="BL85" s="568"/>
      <c r="BM85" s="569"/>
      <c r="BN85" s="570"/>
      <c r="BO85" s="570"/>
      <c r="BP85" s="571"/>
      <c r="BQ85" s="572"/>
      <c r="BR85" s="573"/>
      <c r="BS85" s="574"/>
      <c r="BT85" s="574"/>
      <c r="BU85" s="575"/>
      <c r="BV85" s="572"/>
      <c r="BW85" s="572"/>
      <c r="BX85" s="574"/>
      <c r="BY85" s="574"/>
      <c r="BZ85" s="575"/>
      <c r="CA85" s="568"/>
      <c r="CB85" s="569"/>
      <c r="CC85" s="570"/>
      <c r="CD85" s="570"/>
      <c r="CE85" s="571"/>
      <c r="CF85" s="572"/>
      <c r="CG85" s="573"/>
      <c r="CH85" s="574"/>
      <c r="CI85" s="574"/>
      <c r="CJ85" s="575"/>
      <c r="CK85" s="572"/>
      <c r="CL85" s="572"/>
      <c r="CM85" s="574"/>
      <c r="CN85" s="574"/>
      <c r="CO85" s="575"/>
      <c r="CP85" s="568"/>
      <c r="CQ85" s="569"/>
      <c r="CR85" s="570"/>
      <c r="CS85" s="570"/>
      <c r="CT85" s="571"/>
      <c r="CU85" s="572"/>
      <c r="CV85" s="573"/>
      <c r="CW85" s="574"/>
      <c r="CX85" s="574"/>
      <c r="CY85" s="575"/>
      <c r="CZ85" s="572"/>
      <c r="DA85" s="572"/>
      <c r="DB85" s="574"/>
      <c r="DC85" s="574"/>
      <c r="DD85" s="575"/>
    </row>
    <row r="86" spans="1:118" s="329" customFormat="1" x14ac:dyDescent="0.25">
      <c r="B86" s="439">
        <v>1</v>
      </c>
      <c r="D86" s="490">
        <f>'NSW Post Acute '!T6</f>
        <v>0.47395007657654858</v>
      </c>
      <c r="E86" s="490" t="e">
        <f t="shared" ref="E86:E148" ca="1" si="21">N86-N87</f>
        <v>#NAME?</v>
      </c>
      <c r="F86" s="491" t="e">
        <f t="shared" ref="F86:F104" ca="1" si="22">E86*($D$20-PICS)</f>
        <v>#NAME?</v>
      </c>
      <c r="G86" s="491" t="e">
        <f t="shared" ref="G86:G149" ca="1" si="23">((F86*B87)/52*$J$32)</f>
        <v>#NAME?</v>
      </c>
      <c r="H86" s="492" t="e">
        <f t="shared" ref="H86:H149" ca="1" si="24">(G86/$D$21)*100000</f>
        <v>#NAME?</v>
      </c>
      <c r="I86" s="493">
        <f>'NSW Post Acute '!U6</f>
        <v>0.49148407103175551</v>
      </c>
      <c r="J86" s="493">
        <f>'NSW Post Acute '!V6</f>
        <v>0.4559296042002175</v>
      </c>
      <c r="K86" s="498">
        <f t="shared" si="18"/>
        <v>-9.0700170488617372E-3</v>
      </c>
      <c r="L86" s="498">
        <f t="shared" si="19"/>
        <v>1435.9278822603201</v>
      </c>
      <c r="M86" s="498">
        <f t="shared" si="20"/>
        <v>1593.7749350329286</v>
      </c>
      <c r="N86" s="498" t="e">
        <f ca="1">_xll.ErBeta(L86,M86)</f>
        <v>#NAME?</v>
      </c>
      <c r="R86" s="497"/>
      <c r="S86" s="497"/>
      <c r="T86" s="497"/>
      <c r="U86" s="497"/>
      <c r="V86" s="497"/>
      <c r="W86" s="497"/>
      <c r="X86" s="572"/>
      <c r="Y86" s="573"/>
      <c r="Z86" s="574"/>
      <c r="AA86" s="574"/>
      <c r="AB86" s="575"/>
      <c r="AC86" s="572"/>
      <c r="AD86" s="572"/>
      <c r="AE86" s="574"/>
      <c r="AF86" s="574"/>
      <c r="AG86" s="575"/>
      <c r="AH86" s="568"/>
      <c r="AI86" s="569"/>
      <c r="AJ86" s="570"/>
      <c r="AK86" s="570"/>
      <c r="AL86" s="571"/>
      <c r="AM86" s="572"/>
      <c r="AN86" s="573"/>
      <c r="AO86" s="574"/>
      <c r="AP86" s="574"/>
      <c r="AQ86" s="575"/>
      <c r="AR86" s="572"/>
      <c r="AS86" s="572"/>
      <c r="AT86" s="574"/>
      <c r="AU86" s="574"/>
      <c r="AV86" s="575"/>
      <c r="AW86" s="568"/>
      <c r="AX86" s="569"/>
      <c r="AY86" s="570"/>
      <c r="AZ86" s="570"/>
      <c r="BA86" s="571"/>
      <c r="BB86" s="572"/>
      <c r="BC86" s="573"/>
      <c r="BD86" s="574"/>
      <c r="BE86" s="574"/>
      <c r="BF86" s="575"/>
      <c r="BG86" s="572"/>
      <c r="BH86" s="572"/>
      <c r="BI86" s="574"/>
      <c r="BJ86" s="574"/>
      <c r="BK86" s="575"/>
      <c r="BL86" s="568"/>
      <c r="BM86" s="569"/>
      <c r="BN86" s="570"/>
      <c r="BO86" s="570"/>
      <c r="BP86" s="571"/>
      <c r="BQ86" s="572"/>
      <c r="BR86" s="573"/>
      <c r="BS86" s="574"/>
      <c r="BT86" s="574"/>
      <c r="BU86" s="575"/>
      <c r="BV86" s="572"/>
      <c r="BW86" s="572"/>
      <c r="BX86" s="574"/>
      <c r="BY86" s="574"/>
      <c r="BZ86" s="575"/>
      <c r="CA86" s="568"/>
      <c r="CB86" s="569"/>
      <c r="CC86" s="570"/>
      <c r="CD86" s="570"/>
      <c r="CE86" s="571"/>
      <c r="CF86" s="572"/>
      <c r="CG86" s="573"/>
      <c r="CH86" s="574"/>
      <c r="CI86" s="574"/>
      <c r="CJ86" s="575"/>
      <c r="CK86" s="572"/>
      <c r="CL86" s="572"/>
      <c r="CM86" s="574"/>
      <c r="CN86" s="574"/>
      <c r="CO86" s="575"/>
      <c r="CP86" s="568"/>
      <c r="CQ86" s="569"/>
      <c r="CR86" s="570"/>
      <c r="CS86" s="570"/>
      <c r="CT86" s="571"/>
      <c r="CU86" s="572"/>
      <c r="CV86" s="573"/>
      <c r="CW86" s="574"/>
      <c r="CX86" s="574"/>
      <c r="CY86" s="575"/>
      <c r="CZ86" s="572"/>
      <c r="DA86" s="572"/>
      <c r="DB86" s="574"/>
      <c r="DC86" s="574"/>
      <c r="DD86" s="575"/>
    </row>
    <row r="87" spans="1:118" s="329" customFormat="1" x14ac:dyDescent="0.25">
      <c r="B87" s="439">
        <v>2</v>
      </c>
      <c r="D87" s="490">
        <f>'NSW Post Acute '!T7</f>
        <v>0.39905609359906957</v>
      </c>
      <c r="E87" s="490" t="e">
        <f t="shared" ca="1" si="21"/>
        <v>#NAME?</v>
      </c>
      <c r="F87" s="491" t="e">
        <f t="shared" ca="1" si="22"/>
        <v>#NAME?</v>
      </c>
      <c r="G87" s="491" t="e">
        <f t="shared" ca="1" si="23"/>
        <v>#NAME?</v>
      </c>
      <c r="H87" s="492" t="e">
        <f t="shared" ca="1" si="24"/>
        <v>#NAME?</v>
      </c>
      <c r="I87" s="493">
        <f>'NSW Post Acute '!U7</f>
        <v>0.40279571798890729</v>
      </c>
      <c r="J87" s="493">
        <f>'NSW Post Acute '!V7</f>
        <v>0.39399507957954322</v>
      </c>
      <c r="K87" s="498">
        <f t="shared" si="18"/>
        <v>-2.2450608187153239E-3</v>
      </c>
      <c r="L87" s="498">
        <f t="shared" si="19"/>
        <v>18986.13132108171</v>
      </c>
      <c r="M87" s="498">
        <f t="shared" si="20"/>
        <v>28591.468985297819</v>
      </c>
      <c r="N87" s="498" t="e">
        <f ca="1">_xll.ErBeta(L87,M87)</f>
        <v>#NAME?</v>
      </c>
      <c r="R87" s="497"/>
      <c r="S87" s="497"/>
      <c r="T87" s="497"/>
      <c r="U87" s="497"/>
      <c r="V87" s="497"/>
      <c r="W87" s="497"/>
      <c r="X87" s="572"/>
      <c r="Y87" s="573"/>
      <c r="Z87" s="574"/>
      <c r="AA87" s="574"/>
      <c r="AB87" s="575"/>
      <c r="AC87" s="572"/>
      <c r="AD87" s="572"/>
      <c r="AE87" s="574"/>
      <c r="AF87" s="574"/>
      <c r="AG87" s="575"/>
      <c r="AH87" s="568"/>
      <c r="AI87" s="569"/>
      <c r="AJ87" s="570"/>
      <c r="AK87" s="570"/>
      <c r="AL87" s="571"/>
      <c r="AM87" s="572"/>
      <c r="AN87" s="573"/>
      <c r="AO87" s="574"/>
      <c r="AP87" s="574"/>
      <c r="AQ87" s="575"/>
      <c r="AR87" s="572"/>
      <c r="AS87" s="572"/>
      <c r="AT87" s="574"/>
      <c r="AU87" s="574"/>
      <c r="AV87" s="575"/>
      <c r="AW87" s="568"/>
      <c r="AX87" s="569"/>
      <c r="AY87" s="570"/>
      <c r="AZ87" s="570"/>
      <c r="BA87" s="571"/>
      <c r="BB87" s="572"/>
      <c r="BC87" s="573"/>
      <c r="BD87" s="574"/>
      <c r="BE87" s="574"/>
      <c r="BF87" s="575"/>
      <c r="BG87" s="572"/>
      <c r="BH87" s="572"/>
      <c r="BI87" s="574"/>
      <c r="BJ87" s="574"/>
      <c r="BK87" s="575"/>
      <c r="BL87" s="568"/>
      <c r="BM87" s="569"/>
      <c r="BN87" s="570"/>
      <c r="BO87" s="570"/>
      <c r="BP87" s="571"/>
      <c r="BQ87" s="572"/>
      <c r="BR87" s="573"/>
      <c r="BS87" s="574"/>
      <c r="BT87" s="574"/>
      <c r="BU87" s="575"/>
      <c r="BV87" s="572"/>
      <c r="BW87" s="572"/>
      <c r="BX87" s="574"/>
      <c r="BY87" s="574"/>
      <c r="BZ87" s="575"/>
      <c r="CA87" s="568"/>
      <c r="CB87" s="569"/>
      <c r="CC87" s="570"/>
      <c r="CD87" s="570"/>
      <c r="CE87" s="571"/>
      <c r="CF87" s="572"/>
      <c r="CG87" s="573"/>
      <c r="CH87" s="574"/>
      <c r="CI87" s="574"/>
      <c r="CJ87" s="575"/>
      <c r="CK87" s="572"/>
      <c r="CL87" s="572"/>
      <c r="CM87" s="574"/>
      <c r="CN87" s="574"/>
      <c r="CO87" s="575"/>
      <c r="CP87" s="568"/>
      <c r="CQ87" s="569"/>
      <c r="CR87" s="570"/>
      <c r="CS87" s="570"/>
      <c r="CT87" s="571"/>
      <c r="CU87" s="572"/>
      <c r="CV87" s="573"/>
      <c r="CW87" s="574"/>
      <c r="CX87" s="574"/>
      <c r="CY87" s="575"/>
      <c r="CZ87" s="572"/>
      <c r="DA87" s="572"/>
      <c r="DB87" s="574"/>
      <c r="DC87" s="574"/>
      <c r="DD87" s="575"/>
    </row>
    <row r="88" spans="1:118" s="116" customFormat="1" x14ac:dyDescent="0.25">
      <c r="B88" s="428">
        <v>3</v>
      </c>
      <c r="D88" s="490">
        <f>'NSW Post Acute '!T8</f>
        <v>0.335996919736396</v>
      </c>
      <c r="E88" s="490" t="e">
        <f t="shared" ca="1" si="21"/>
        <v>#NAME?</v>
      </c>
      <c r="F88" s="309" t="e">
        <f t="shared" ca="1" si="22"/>
        <v>#NAME?</v>
      </c>
      <c r="G88" s="491" t="e">
        <f ca="1">((F88*B89)/52*$J$32)</f>
        <v>#NAME?</v>
      </c>
      <c r="H88" s="492" t="e">
        <f t="shared" ca="1" si="24"/>
        <v>#NAME?</v>
      </c>
      <c r="I88" s="493">
        <f>'NSW Post Acute '!U8</f>
        <v>0.33011118771276815</v>
      </c>
      <c r="J88" s="493">
        <f>'NSW Post Acute '!V8</f>
        <v>0.34047388303550857</v>
      </c>
      <c r="K88" s="498">
        <f t="shared" si="18"/>
        <v>2.6435447251888836E-3</v>
      </c>
      <c r="L88" s="498">
        <f t="shared" si="19"/>
        <v>10726.394295565515</v>
      </c>
      <c r="M88" s="498">
        <f t="shared" si="20"/>
        <v>21197.690913253755</v>
      </c>
      <c r="N88" s="498" t="e">
        <f ca="1">_xll.ErBeta(L88,M88)</f>
        <v>#NAME?</v>
      </c>
      <c r="R88" s="497"/>
      <c r="S88" s="497"/>
      <c r="T88" s="497"/>
      <c r="U88" s="497"/>
      <c r="V88" s="497"/>
      <c r="W88" s="497"/>
      <c r="X88" s="434"/>
      <c r="Y88" s="435"/>
      <c r="Z88" s="187"/>
      <c r="AA88" s="187"/>
      <c r="AB88" s="436"/>
      <c r="AC88" s="434"/>
      <c r="AD88" s="434"/>
      <c r="AE88" s="187"/>
      <c r="AF88" s="187"/>
      <c r="AG88" s="436"/>
      <c r="AH88" s="437"/>
      <c r="AI88" s="432"/>
      <c r="AJ88" s="209"/>
      <c r="AK88" s="209"/>
      <c r="AL88" s="433"/>
      <c r="AM88" s="438"/>
      <c r="AN88" s="435"/>
      <c r="AO88" s="187"/>
      <c r="AP88" s="187"/>
      <c r="AQ88" s="436"/>
      <c r="AR88" s="438"/>
      <c r="AS88" s="438"/>
      <c r="AT88" s="187"/>
      <c r="AU88" s="187"/>
      <c r="AV88" s="436"/>
      <c r="AW88" s="437"/>
      <c r="AX88" s="432"/>
      <c r="AY88" s="209"/>
      <c r="AZ88" s="209"/>
      <c r="BA88" s="433"/>
      <c r="BB88" s="438"/>
      <c r="BC88" s="435"/>
      <c r="BD88" s="187"/>
      <c r="BE88" s="187"/>
      <c r="BF88" s="436"/>
      <c r="BG88" s="438"/>
      <c r="BH88" s="438"/>
      <c r="BI88" s="187"/>
      <c r="BJ88" s="187"/>
      <c r="BK88" s="436"/>
      <c r="BL88" s="437"/>
      <c r="BM88" s="432"/>
      <c r="BN88" s="209"/>
      <c r="BO88" s="209"/>
      <c r="BP88" s="433"/>
      <c r="BQ88" s="438"/>
      <c r="BR88" s="435"/>
      <c r="BS88" s="187"/>
      <c r="BT88" s="187"/>
      <c r="BU88" s="436"/>
      <c r="BV88" s="438"/>
      <c r="BW88" s="438"/>
      <c r="BX88" s="187"/>
      <c r="BY88" s="187"/>
      <c r="BZ88" s="436"/>
      <c r="CA88" s="437"/>
      <c r="CB88" s="432"/>
      <c r="CC88" s="209"/>
      <c r="CD88" s="209"/>
      <c r="CE88" s="433"/>
      <c r="CF88" s="438"/>
      <c r="CG88" s="435"/>
      <c r="CH88" s="187"/>
      <c r="CI88" s="187"/>
      <c r="CJ88" s="436"/>
      <c r="CK88" s="438"/>
      <c r="CL88" s="438"/>
      <c r="CM88" s="187"/>
      <c r="CN88" s="187"/>
      <c r="CO88" s="436"/>
      <c r="CP88" s="437"/>
      <c r="CQ88" s="432"/>
      <c r="CR88" s="209"/>
      <c r="CS88" s="209"/>
      <c r="CT88" s="433"/>
      <c r="CU88" s="438"/>
      <c r="CV88" s="435"/>
      <c r="CW88" s="187"/>
      <c r="CX88" s="187"/>
      <c r="CY88" s="436"/>
      <c r="CZ88" s="438"/>
      <c r="DA88" s="438"/>
      <c r="DB88" s="187"/>
      <c r="DC88" s="187"/>
      <c r="DD88" s="436"/>
    </row>
    <row r="89" spans="1:118" s="329" customFormat="1" x14ac:dyDescent="0.25">
      <c r="B89" s="439">
        <v>4</v>
      </c>
      <c r="D89" s="490">
        <f>'NSW Post Acute '!T9</f>
        <v>0.28290240866681365</v>
      </c>
      <c r="E89" s="490" t="e">
        <f t="shared" ca="1" si="21"/>
        <v>#NAME?</v>
      </c>
      <c r="F89" s="165" t="e">
        <f ca="1">E89*($D$20-PICS)</f>
        <v>#NAME?</v>
      </c>
      <c r="G89" s="491" t="e">
        <f t="shared" ca="1" si="23"/>
        <v>#NAME?</v>
      </c>
      <c r="H89" s="492" t="e">
        <f t="shared" ca="1" si="24"/>
        <v>#NAME?</v>
      </c>
      <c r="I89" s="493">
        <f>'NSW Post Acute '!U9</f>
        <v>0.27054258867800451</v>
      </c>
      <c r="J89" s="493">
        <f>'NSW Post Acute '!V9</f>
        <v>0.29422312875832185</v>
      </c>
      <c r="K89" s="498">
        <f t="shared" si="18"/>
        <v>6.0409541021217697E-3</v>
      </c>
      <c r="L89" s="498">
        <f t="shared" si="19"/>
        <v>1572.3975249051989</v>
      </c>
      <c r="M89" s="498">
        <f t="shared" si="20"/>
        <v>3985.6941587788347</v>
      </c>
      <c r="N89" s="498" t="e">
        <f ca="1">_xll.ErBeta(L89,M89)</f>
        <v>#NAME?</v>
      </c>
      <c r="R89" s="443"/>
      <c r="S89" s="443"/>
      <c r="T89" s="443"/>
      <c r="U89" s="443"/>
      <c r="V89" s="443"/>
      <c r="W89" s="443"/>
      <c r="X89" s="449"/>
      <c r="Y89" s="454"/>
      <c r="Z89" s="448"/>
      <c r="AA89" s="448"/>
      <c r="AB89" s="455"/>
      <c r="AC89" s="449"/>
      <c r="AD89" s="449"/>
      <c r="AE89" s="448"/>
      <c r="AF89" s="448"/>
      <c r="AG89" s="455"/>
      <c r="AH89" s="205"/>
      <c r="AI89" s="207"/>
      <c r="AJ89" s="206"/>
      <c r="AK89" s="206"/>
      <c r="AL89" s="208"/>
      <c r="AM89" s="449"/>
      <c r="AN89" s="454"/>
      <c r="AO89" s="448"/>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5</v>
      </c>
      <c r="D90" s="490">
        <f>'NSW Post Acute '!T10</f>
        <v>0.23819793613666082</v>
      </c>
      <c r="E90" s="490" t="e">
        <f t="shared" ca="1" si="21"/>
        <v>#NAME?</v>
      </c>
      <c r="F90" s="165" t="e">
        <f t="shared" ca="1" si="22"/>
        <v>#NAME?</v>
      </c>
      <c r="G90" s="491" t="e">
        <f t="shared" ca="1" si="23"/>
        <v>#NAME?</v>
      </c>
      <c r="H90" s="492" t="e">
        <f t="shared" ca="1" si="24"/>
        <v>#NAME?</v>
      </c>
      <c r="I90" s="493">
        <f>'NSW Post Acute '!U10</f>
        <v>0.22172314969307214</v>
      </c>
      <c r="J90" s="493">
        <f>'NSW Post Acute '!V10</f>
        <v>0.25425518317159079</v>
      </c>
      <c r="K90" s="498">
        <f t="shared" si="18"/>
        <v>8.2989881322751684E-3</v>
      </c>
      <c r="L90" s="498">
        <f t="shared" si="19"/>
        <v>627.33999782348963</v>
      </c>
      <c r="M90" s="498">
        <f t="shared" si="20"/>
        <v>2006.3519979945056</v>
      </c>
      <c r="N90" s="498" t="e">
        <f ca="1">_xll.ErBeta(L90,M90)</f>
        <v>#NAME?</v>
      </c>
      <c r="O90" s="116"/>
      <c r="P90" s="116"/>
      <c r="Q90" s="116"/>
      <c r="R90" s="443"/>
      <c r="S90" s="443"/>
      <c r="T90" s="443"/>
      <c r="U90" s="443"/>
      <c r="V90" s="443"/>
      <c r="W90" s="443"/>
      <c r="X90" s="449"/>
      <c r="Y90" s="454"/>
      <c r="Z90" s="448"/>
      <c r="AA90" s="448"/>
      <c r="AB90" s="455"/>
      <c r="AC90" s="449"/>
      <c r="AD90" s="449"/>
      <c r="AE90" s="448"/>
      <c r="AF90" s="448"/>
      <c r="AG90" s="455"/>
      <c r="AH90" s="205"/>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457" customFormat="1" x14ac:dyDescent="0.25">
      <c r="A91" s="456"/>
      <c r="B91" s="163">
        <v>6</v>
      </c>
      <c r="C91" s="456"/>
      <c r="D91" s="490">
        <f>'NSW Post Acute '!T11</f>
        <v>0.20055770131878878</v>
      </c>
      <c r="E91" s="490" t="e">
        <f t="shared" ca="1" si="21"/>
        <v>#NAME?</v>
      </c>
      <c r="F91" s="165" t="e">
        <f ca="1">E91*($D$20-PICS)</f>
        <v>#NAME?</v>
      </c>
      <c r="G91" s="491" t="e">
        <f t="shared" ca="1" si="23"/>
        <v>#NAME?</v>
      </c>
      <c r="H91" s="492" t="e">
        <f t="shared" ca="1" si="24"/>
        <v>#NAME?</v>
      </c>
      <c r="I91" s="493">
        <f>'NSW Post Acute '!U11</f>
        <v>0.18171318368039763</v>
      </c>
      <c r="J91" s="493">
        <f>'NSW Post Acute '!V11</f>
        <v>0.21971657511235254</v>
      </c>
      <c r="K91" s="498">
        <f t="shared" si="18"/>
        <v>9.6947427122333965E-3</v>
      </c>
      <c r="L91" s="498">
        <f t="shared" si="19"/>
        <v>341.93107829094254</v>
      </c>
      <c r="M91" s="498">
        <f t="shared" si="20"/>
        <v>1362.9701847497579</v>
      </c>
      <c r="N91" s="498" t="e">
        <f ca="1">_xll.ErBeta(L91,M91)</f>
        <v>#NAME?</v>
      </c>
      <c r="O91" s="116"/>
      <c r="P91" s="116"/>
      <c r="Q91" s="116"/>
      <c r="R91" s="443"/>
      <c r="S91" s="443"/>
      <c r="T91" s="443"/>
      <c r="U91" s="443"/>
      <c r="V91" s="443"/>
      <c r="W91" s="443"/>
      <c r="X91" s="449"/>
      <c r="Y91" s="454"/>
      <c r="Z91" s="448"/>
      <c r="AA91" s="448"/>
      <c r="AB91" s="455"/>
      <c r="AC91" s="449"/>
      <c r="AD91" s="449"/>
      <c r="AE91" s="448"/>
      <c r="AF91" s="448"/>
      <c r="AG91" s="455"/>
      <c r="AH91" s="205"/>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c r="DE91" s="456"/>
      <c r="DF91" s="456"/>
      <c r="DG91" s="456"/>
      <c r="DH91" s="456"/>
      <c r="DI91" s="456"/>
      <c r="DJ91" s="456"/>
      <c r="DK91" s="456"/>
      <c r="DL91" s="456"/>
      <c r="DM91" s="456"/>
      <c r="DN91" s="456"/>
    </row>
    <row r="92" spans="1:118" s="329" customFormat="1" x14ac:dyDescent="0.25">
      <c r="B92" s="439">
        <v>7</v>
      </c>
      <c r="D92" s="490">
        <f>'NSW Post Acute '!T12</f>
        <v>0.16886540752896875</v>
      </c>
      <c r="E92" s="490" t="e">
        <f t="shared" ca="1" si="21"/>
        <v>#NAME?</v>
      </c>
      <c r="F92" s="165" t="e">
        <f t="shared" ca="1" si="22"/>
        <v>#NAME?</v>
      </c>
      <c r="G92" s="491" t="e">
        <f t="shared" ca="1" si="23"/>
        <v>#NAME?</v>
      </c>
      <c r="H92" s="492" t="e">
        <f t="shared" ca="1" si="24"/>
        <v>#NAME?</v>
      </c>
      <c r="I92" s="493">
        <f>'NSW Post Acute '!U12</f>
        <v>0.14892302030245619</v>
      </c>
      <c r="J92" s="493">
        <f>'NSW Post Acute '!V12</f>
        <v>0.1898697709006866</v>
      </c>
      <c r="K92" s="498">
        <f t="shared" si="18"/>
        <v>1.0445599642405719E-2</v>
      </c>
      <c r="L92" s="498">
        <f t="shared" si="19"/>
        <v>217.04422310020476</v>
      </c>
      <c r="M92" s="498">
        <f t="shared" si="20"/>
        <v>1068.2647473765992</v>
      </c>
      <c r="N92" s="498" t="e">
        <f ca="1">_xll.ErBeta(L92,M92)</f>
        <v>#NAME?</v>
      </c>
      <c r="O92" s="116"/>
      <c r="P92" s="116"/>
      <c r="Q92" s="116"/>
      <c r="R92" s="443"/>
      <c r="S92" s="443"/>
      <c r="T92" s="443"/>
      <c r="U92" s="443"/>
      <c r="V92" s="443"/>
      <c r="W92" s="443"/>
      <c r="X92" s="449"/>
      <c r="Y92" s="454"/>
      <c r="Z92" s="448"/>
      <c r="AA92" s="448"/>
      <c r="AB92" s="455"/>
      <c r="AC92" s="449"/>
      <c r="AD92" s="449"/>
      <c r="AE92" s="448"/>
      <c r="AF92" s="448"/>
      <c r="AG92" s="455"/>
      <c r="AH92" s="205"/>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8</v>
      </c>
      <c r="D93" s="490">
        <f>'NSW Post Acute '!T13</f>
        <v>0.14218115620800292</v>
      </c>
      <c r="E93" s="490" t="e">
        <f t="shared" ca="1" si="21"/>
        <v>#NAME?</v>
      </c>
      <c r="F93" s="165" t="e">
        <f t="shared" ca="1" si="22"/>
        <v>#NAME?</v>
      </c>
      <c r="G93" s="491" t="e">
        <f t="shared" ca="1" si="23"/>
        <v>#NAME?</v>
      </c>
      <c r="H93" s="492" t="e">
        <f t="shared" ca="1" si="24"/>
        <v>#NAME?</v>
      </c>
      <c r="I93" s="493">
        <f>'NSW Post Acute '!U13</f>
        <v>0.12204984540369507</v>
      </c>
      <c r="J93" s="493">
        <f>'NSW Post Acute '!V13</f>
        <v>0.16407742512573165</v>
      </c>
      <c r="K93" s="498">
        <f t="shared" si="18"/>
        <v>1.0721321357662393E-2</v>
      </c>
      <c r="L93" s="498">
        <f t="shared" si="19"/>
        <v>150.72092250503917</v>
      </c>
      <c r="M93" s="498">
        <f t="shared" si="20"/>
        <v>909.34165206386547</v>
      </c>
      <c r="N93" s="498" t="e">
        <f ca="1">_xll.ErBeta(L93,M93)</f>
        <v>#NAME?</v>
      </c>
      <c r="O93" s="116"/>
      <c r="P93" s="116"/>
      <c r="Q93" s="116"/>
      <c r="R93" s="443"/>
      <c r="S93" s="443"/>
      <c r="T93" s="443"/>
      <c r="U93" s="443"/>
      <c r="V93" s="443"/>
      <c r="W93" s="443"/>
      <c r="X93" s="449"/>
      <c r="Y93" s="454"/>
      <c r="Z93" s="448"/>
      <c r="AA93" s="448"/>
      <c r="AB93" s="455"/>
      <c r="AC93" s="449"/>
      <c r="AD93" s="449"/>
      <c r="AE93" s="448"/>
      <c r="AF93" s="448"/>
      <c r="AG93" s="455"/>
      <c r="AH93" s="205"/>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9</v>
      </c>
      <c r="D94" s="490">
        <f>'NSW Post Acute '!T14</f>
        <v>0.11971357234415562</v>
      </c>
      <c r="E94" s="490" t="e">
        <f t="shared" ca="1" si="21"/>
        <v>#NAME?</v>
      </c>
      <c r="F94" s="165" t="e">
        <f t="shared" ca="1" si="22"/>
        <v>#NAME?</v>
      </c>
      <c r="G94" s="491" t="e">
        <f t="shared" ca="1" si="23"/>
        <v>#NAME?</v>
      </c>
      <c r="H94" s="492" t="e">
        <f t="shared" ca="1" si="24"/>
        <v>#NAME?</v>
      </c>
      <c r="I94" s="493">
        <f>'NSW Post Acute '!U14</f>
        <v>0.10002593778189835</v>
      </c>
      <c r="J94" s="493">
        <f>'NSW Post Acute '!V14</f>
        <v>0.14178877084110247</v>
      </c>
      <c r="K94" s="498">
        <f t="shared" si="18"/>
        <v>1.0653783943674522E-2</v>
      </c>
      <c r="L94" s="498">
        <f t="shared" si="19"/>
        <v>111.02863566006684</v>
      </c>
      <c r="M94" s="498">
        <f t="shared" si="20"/>
        <v>816.42372822795494</v>
      </c>
      <c r="N94" s="498" t="e">
        <f ca="1">_xll.ErBeta(L94,M94)</f>
        <v>#NAME?</v>
      </c>
      <c r="O94" s="116"/>
      <c r="P94" s="116"/>
      <c r="Q94" s="116"/>
      <c r="R94" s="443"/>
      <c r="S94" s="443"/>
      <c r="T94" s="443"/>
      <c r="U94" s="443"/>
      <c r="V94" s="443"/>
      <c r="W94" s="443"/>
      <c r="X94" s="449"/>
      <c r="Y94" s="454"/>
      <c r="Z94" s="448"/>
      <c r="AA94" s="448"/>
      <c r="AB94" s="455"/>
      <c r="AC94" s="449"/>
      <c r="AD94" s="449"/>
      <c r="AE94" s="448"/>
      <c r="AF94" s="448"/>
      <c r="AG94" s="455"/>
      <c r="AH94" s="205"/>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329" customFormat="1" x14ac:dyDescent="0.25">
      <c r="B95" s="439">
        <v>10</v>
      </c>
      <c r="D95" s="490">
        <f>'NSW Post Acute '!T15</f>
        <v>0.10079633465937955</v>
      </c>
      <c r="E95" s="490" t="e">
        <f t="shared" ca="1" si="21"/>
        <v>#NAME?</v>
      </c>
      <c r="F95" s="165" t="e">
        <f t="shared" ca="1" si="22"/>
        <v>#NAME?</v>
      </c>
      <c r="G95" s="491" t="e">
        <f t="shared" ca="1" si="23"/>
        <v>#NAME?</v>
      </c>
      <c r="H95" s="492" t="e">
        <f t="shared" ca="1" si="24"/>
        <v>#NAME?</v>
      </c>
      <c r="I95" s="493">
        <f>'NSW Post Acute '!U15</f>
        <v>8.1976246639680631E-2</v>
      </c>
      <c r="J95" s="493">
        <f>'NSW Post Acute '!V15</f>
        <v>0.12252785854742075</v>
      </c>
      <c r="K95" s="498">
        <f t="shared" si="18"/>
        <v>1.0344798956056153E-2</v>
      </c>
      <c r="L95" s="498">
        <f t="shared" si="19"/>
        <v>85.268841366194238</v>
      </c>
      <c r="M95" s="498">
        <f t="shared" si="20"/>
        <v>760.68296486111274</v>
      </c>
      <c r="N95" s="498" t="e">
        <f ca="1">_xll.ErBeta(L95,M95)</f>
        <v>#NAME?</v>
      </c>
      <c r="O95" s="116"/>
      <c r="P95" s="116"/>
      <c r="Q95" s="116"/>
      <c r="R95" s="443"/>
      <c r="S95" s="443"/>
      <c r="T95" s="443"/>
      <c r="U95" s="443"/>
      <c r="V95" s="443"/>
      <c r="W95" s="443"/>
      <c r="X95" s="449"/>
      <c r="Y95" s="454"/>
      <c r="Z95" s="448"/>
      <c r="AA95" s="448"/>
      <c r="AB95" s="455"/>
      <c r="AC95" s="449"/>
      <c r="AD95" s="449"/>
      <c r="AE95" s="448"/>
      <c r="AF95" s="448"/>
      <c r="AG95" s="455"/>
      <c r="AH95" s="205"/>
      <c r="AI95" s="207"/>
      <c r="AJ95" s="206"/>
      <c r="AK95" s="206"/>
      <c r="AL95" s="208"/>
      <c r="AM95" s="449"/>
      <c r="AN95" s="454"/>
      <c r="AO95" s="448"/>
      <c r="AP95" s="448"/>
      <c r="AQ95" s="455"/>
      <c r="AR95" s="449"/>
      <c r="AS95" s="449"/>
      <c r="AT95" s="448"/>
      <c r="AU95" s="448"/>
      <c r="AV95" s="455"/>
      <c r="AW95" s="205"/>
      <c r="AX95" s="207"/>
      <c r="AY95" s="206"/>
      <c r="AZ95" s="206"/>
      <c r="BA95" s="208"/>
      <c r="BB95" s="449"/>
      <c r="BC95" s="454"/>
      <c r="BD95" s="448"/>
      <c r="BE95" s="448"/>
      <c r="BF95" s="455"/>
      <c r="BG95" s="449"/>
      <c r="BH95" s="449"/>
      <c r="BI95" s="448"/>
      <c r="BJ95" s="448"/>
      <c r="BK95" s="455"/>
      <c r="BL95" s="205"/>
      <c r="BM95" s="207"/>
      <c r="BN95" s="206"/>
      <c r="BO95" s="206"/>
      <c r="BP95" s="208"/>
      <c r="BQ95" s="449"/>
      <c r="BR95" s="454"/>
      <c r="BS95" s="448"/>
      <c r="BT95" s="448"/>
      <c r="BU95" s="455"/>
      <c r="BV95" s="449"/>
      <c r="BW95" s="449"/>
      <c r="BX95" s="448"/>
      <c r="BY95" s="448"/>
      <c r="BZ95" s="455"/>
      <c r="CA95" s="205"/>
      <c r="CB95" s="207"/>
      <c r="CC95" s="206"/>
      <c r="CD95" s="206"/>
      <c r="CE95" s="208"/>
      <c r="CF95" s="449"/>
      <c r="CG95" s="454"/>
      <c r="CH95" s="448"/>
      <c r="CI95" s="448"/>
      <c r="CJ95" s="455"/>
      <c r="CK95" s="449"/>
      <c r="CL95" s="449"/>
      <c r="CM95" s="448"/>
      <c r="CN95" s="448"/>
      <c r="CO95" s="455"/>
      <c r="CP95" s="205"/>
      <c r="CQ95" s="207"/>
      <c r="CR95" s="206"/>
      <c r="CS95" s="206"/>
      <c r="CT95" s="208"/>
      <c r="CU95" s="449"/>
      <c r="CV95" s="454"/>
      <c r="CW95" s="448"/>
      <c r="CX95" s="448"/>
      <c r="CY95" s="455"/>
      <c r="CZ95" s="449"/>
      <c r="DA95" s="449"/>
      <c r="DB95" s="448"/>
      <c r="DC95" s="448"/>
      <c r="DD95" s="455"/>
    </row>
    <row r="96" spans="1:118" s="329" customFormat="1" x14ac:dyDescent="0.25">
      <c r="B96" s="439">
        <v>11</v>
      </c>
      <c r="D96" s="490">
        <f>'NSW Post Acute '!T16</f>
        <v>8.4868414514919804E-2</v>
      </c>
      <c r="E96" s="490" t="e">
        <f t="shared" ca="1" si="21"/>
        <v>#NAME?</v>
      </c>
      <c r="F96" s="165" t="e">
        <f t="shared" ca="1" si="22"/>
        <v>#NAME?</v>
      </c>
      <c r="G96" s="491" t="e">
        <f t="shared" ca="1" si="23"/>
        <v>#NAME?</v>
      </c>
      <c r="H96" s="492" t="e">
        <f t="shared" ca="1" si="24"/>
        <v>#NAME?</v>
      </c>
      <c r="I96" s="493">
        <f>'NSW Post Acute '!U16</f>
        <v>6.7183624189383881E-2</v>
      </c>
      <c r="J96" s="493">
        <f>'NSW Post Acute '!V16</f>
        <v>0.10588339281847192</v>
      </c>
      <c r="K96" s="498">
        <f t="shared" si="18"/>
        <v>9.87238995640001E-3</v>
      </c>
      <c r="L96" s="498">
        <f t="shared" si="19"/>
        <v>67.54384414587625</v>
      </c>
      <c r="M96" s="498">
        <f t="shared" si="20"/>
        <v>728.32166756345464</v>
      </c>
      <c r="N96" s="498" t="e">
        <f ca="1">_xll.ErBeta(L96,M96)</f>
        <v>#NAME?</v>
      </c>
      <c r="O96" s="116"/>
      <c r="P96" s="116"/>
      <c r="Q96" s="116"/>
      <c r="R96" s="443"/>
      <c r="S96" s="443"/>
      <c r="T96" s="443"/>
      <c r="U96" s="443"/>
      <c r="V96" s="443"/>
      <c r="W96" s="443"/>
      <c r="X96" s="449"/>
      <c r="Y96" s="454"/>
      <c r="Z96" s="448"/>
      <c r="AA96" s="448"/>
      <c r="AB96" s="455"/>
      <c r="AC96" s="449"/>
      <c r="AD96" s="449"/>
      <c r="AE96" s="448"/>
      <c r="AF96" s="448"/>
      <c r="AG96" s="455"/>
      <c r="AH96" s="205"/>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1:118" s="329" customFormat="1" x14ac:dyDescent="0.25">
      <c r="B97" s="439">
        <v>12</v>
      </c>
      <c r="D97" s="490">
        <f>'NSW Post Acute '!T17</f>
        <v>7.1457437481393674E-2</v>
      </c>
      <c r="E97" s="490" t="e">
        <f t="shared" ca="1" si="21"/>
        <v>#NAME?</v>
      </c>
      <c r="F97" s="165" t="e">
        <f t="shared" ca="1" si="22"/>
        <v>#NAME?</v>
      </c>
      <c r="G97" s="491" t="e">
        <f t="shared" ca="1" si="23"/>
        <v>#NAME?</v>
      </c>
      <c r="H97" s="492" t="e">
        <f t="shared" ca="1" si="24"/>
        <v>#NAME?</v>
      </c>
      <c r="I97" s="493">
        <f>'NSW Post Acute '!U17</f>
        <v>5.5060332038128934E-2</v>
      </c>
      <c r="J97" s="493">
        <f>'NSW Post Acute '!V17</f>
        <v>9.1499949543407996E-2</v>
      </c>
      <c r="K97" s="498">
        <f t="shared" si="18"/>
        <v>9.2958207921630259E-3</v>
      </c>
      <c r="L97" s="498">
        <f t="shared" si="19"/>
        <v>54.796804899341787</v>
      </c>
      <c r="M97" s="498">
        <f t="shared" si="20"/>
        <v>712.04856250709452</v>
      </c>
      <c r="N97" s="498" t="e">
        <f ca="1">_xll.ErBeta(L97,M97)</f>
        <v>#NAME?</v>
      </c>
      <c r="O97" s="116"/>
      <c r="P97" s="116"/>
      <c r="Q97" s="116"/>
      <c r="R97" s="443"/>
      <c r="S97" s="443"/>
      <c r="T97" s="443"/>
      <c r="U97" s="443"/>
      <c r="V97" s="443"/>
      <c r="W97" s="443"/>
      <c r="X97" s="449"/>
      <c r="Y97" s="454"/>
      <c r="Z97" s="448"/>
      <c r="AA97" s="448"/>
      <c r="AB97" s="455"/>
      <c r="AC97" s="449"/>
      <c r="AD97" s="449"/>
      <c r="AE97" s="448"/>
      <c r="AF97" s="448"/>
      <c r="AG97" s="455"/>
      <c r="AH97" s="205"/>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1:118" s="170" customFormat="1" x14ac:dyDescent="0.25">
      <c r="A98" s="169"/>
      <c r="B98" s="163">
        <v>13</v>
      </c>
      <c r="C98" s="169"/>
      <c r="D98" s="490">
        <f>'NSW Post Acute '!T18</f>
        <v>6.0165674127323633E-2</v>
      </c>
      <c r="E98" s="490" t="e">
        <f t="shared" ca="1" si="21"/>
        <v>#NAME?</v>
      </c>
      <c r="F98" s="165" t="e">
        <f t="shared" ca="1" si="22"/>
        <v>#NAME?</v>
      </c>
      <c r="G98" s="491" t="e">
        <f t="shared" ca="1" si="23"/>
        <v>#NAME?</v>
      </c>
      <c r="H98" s="492" t="e">
        <f t="shared" ca="1" si="24"/>
        <v>#NAME?</v>
      </c>
      <c r="I98" s="493">
        <f>'NSW Post Acute '!U18</f>
        <v>4.5124689248724016E-2</v>
      </c>
      <c r="J98" s="493">
        <f>'NSW Post Acute '!V18</f>
        <v>7.907038623894215E-2</v>
      </c>
      <c r="K98" s="498">
        <f t="shared" si="18"/>
        <v>8.65961657913728E-3</v>
      </c>
      <c r="L98" s="498">
        <f t="shared" si="19"/>
        <v>45.308034515758145</v>
      </c>
      <c r="M98" s="498">
        <f t="shared" si="20"/>
        <v>707.74651316331392</v>
      </c>
      <c r="N98" s="498" t="e">
        <f ca="1">_xll.ErBeta(L98,M98)</f>
        <v>#NAME?</v>
      </c>
      <c r="O98" s="116"/>
      <c r="P98" s="116"/>
      <c r="Q98" s="116"/>
      <c r="R98" s="443"/>
      <c r="S98" s="443"/>
      <c r="T98" s="443"/>
      <c r="U98" s="443"/>
      <c r="V98" s="443"/>
      <c r="W98" s="443"/>
      <c r="X98" s="185"/>
      <c r="Y98" s="186"/>
      <c r="Z98" s="448"/>
      <c r="AA98" s="448"/>
      <c r="AB98" s="204"/>
      <c r="AC98" s="185"/>
      <c r="AD98" s="185"/>
      <c r="AE98" s="448"/>
      <c r="AF98" s="448"/>
      <c r="AG98" s="204"/>
      <c r="AH98" s="205"/>
      <c r="AI98" s="202"/>
      <c r="AJ98" s="206"/>
      <c r="AK98" s="206"/>
      <c r="AL98" s="203"/>
      <c r="AM98" s="449"/>
      <c r="AN98" s="186"/>
      <c r="AO98" s="448"/>
      <c r="AP98" s="448"/>
      <c r="AQ98" s="204"/>
      <c r="AR98" s="449"/>
      <c r="AS98" s="449"/>
      <c r="AT98" s="448"/>
      <c r="AU98" s="448"/>
      <c r="AV98" s="204"/>
      <c r="AW98" s="205"/>
      <c r="AX98" s="202"/>
      <c r="AY98" s="206"/>
      <c r="AZ98" s="206"/>
      <c r="BA98" s="203"/>
      <c r="BB98" s="449"/>
      <c r="BC98" s="186"/>
      <c r="BD98" s="448"/>
      <c r="BE98" s="448"/>
      <c r="BF98" s="204"/>
      <c r="BG98" s="449"/>
      <c r="BH98" s="449"/>
      <c r="BI98" s="448"/>
      <c r="BJ98" s="448"/>
      <c r="BK98" s="204"/>
      <c r="BL98" s="205"/>
      <c r="BM98" s="202"/>
      <c r="BN98" s="206"/>
      <c r="BO98" s="206"/>
      <c r="BP98" s="203"/>
      <c r="BQ98" s="449"/>
      <c r="BR98" s="186"/>
      <c r="BS98" s="448"/>
      <c r="BT98" s="448"/>
      <c r="BU98" s="204"/>
      <c r="BV98" s="449"/>
      <c r="BW98" s="449"/>
      <c r="BX98" s="448"/>
      <c r="BY98" s="448"/>
      <c r="BZ98" s="204"/>
      <c r="CA98" s="205"/>
      <c r="CB98" s="202"/>
      <c r="CC98" s="206"/>
      <c r="CD98" s="206"/>
      <c r="CE98" s="203"/>
      <c r="CF98" s="449"/>
      <c r="CG98" s="186"/>
      <c r="CH98" s="448"/>
      <c r="CI98" s="448"/>
      <c r="CJ98" s="204"/>
      <c r="CK98" s="449"/>
      <c r="CL98" s="449"/>
      <c r="CM98" s="448"/>
      <c r="CN98" s="448"/>
      <c r="CO98" s="204"/>
      <c r="CP98" s="205"/>
      <c r="CQ98" s="202"/>
      <c r="CR98" s="206"/>
      <c r="CS98" s="206"/>
      <c r="CT98" s="203"/>
      <c r="CU98" s="449"/>
      <c r="CV98" s="186"/>
      <c r="CW98" s="448"/>
      <c r="CX98" s="448"/>
      <c r="CY98" s="204"/>
      <c r="CZ98" s="449"/>
      <c r="DA98" s="449"/>
      <c r="DB98" s="448"/>
      <c r="DC98" s="448"/>
      <c r="DD98" s="204"/>
      <c r="DE98" s="169"/>
      <c r="DF98" s="169"/>
      <c r="DG98" s="169"/>
      <c r="DH98" s="169"/>
      <c r="DI98" s="169"/>
      <c r="DJ98" s="169"/>
      <c r="DK98" s="169"/>
      <c r="DL98" s="169"/>
      <c r="DM98" s="169"/>
      <c r="DN98" s="169"/>
    </row>
    <row r="99" spans="1:118" s="329" customFormat="1" x14ac:dyDescent="0.25">
      <c r="B99" s="439">
        <v>14</v>
      </c>
      <c r="D99" s="490">
        <f>'NSW Post Acute '!T19</f>
        <v>5.0658244554849352E-2</v>
      </c>
      <c r="E99" s="490" t="e">
        <f t="shared" ca="1" si="21"/>
        <v>#NAME?</v>
      </c>
      <c r="F99" s="165" t="e">
        <f t="shared" ca="1" si="22"/>
        <v>#NAME?</v>
      </c>
      <c r="G99" s="491" t="e">
        <f t="shared" ca="1" si="23"/>
        <v>#NAME?</v>
      </c>
      <c r="H99" s="492" t="e">
        <f t="shared" ca="1" si="24"/>
        <v>#NAME?</v>
      </c>
      <c r="I99" s="493">
        <f>'NSW Post Acute '!U19</f>
        <v>3.6981934260473193E-2</v>
      </c>
      <c r="J99" s="493">
        <f>'NSW Post Acute '!V19</f>
        <v>6.8329283362166815E-2</v>
      </c>
      <c r="K99" s="498">
        <f t="shared" si="18"/>
        <v>7.9967727300238826E-3</v>
      </c>
      <c r="L99" s="498">
        <f t="shared" si="19"/>
        <v>38.046567268657384</v>
      </c>
      <c r="M99" s="498">
        <f t="shared" si="20"/>
        <v>712.99736650727743</v>
      </c>
      <c r="N99" s="498" t="e">
        <f ca="1">_xll.ErBeta(L99,M99)</f>
        <v>#NAME?</v>
      </c>
      <c r="O99" s="116"/>
      <c r="P99" s="116"/>
      <c r="Q99" s="116"/>
      <c r="R99" s="443"/>
      <c r="S99" s="443"/>
      <c r="T99" s="443"/>
      <c r="U99" s="443"/>
      <c r="V99" s="443"/>
      <c r="W99" s="443"/>
      <c r="X99" s="449"/>
      <c r="Y99" s="454"/>
      <c r="Z99" s="448"/>
      <c r="AA99" s="448"/>
      <c r="AB99" s="455"/>
      <c r="AC99" s="449"/>
      <c r="AD99" s="449"/>
      <c r="AE99" s="448"/>
      <c r="AF99" s="448"/>
      <c r="AG99" s="455"/>
      <c r="AH99" s="205"/>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1:118" s="329" customFormat="1" x14ac:dyDescent="0.25">
      <c r="B100" s="439">
        <v>15</v>
      </c>
      <c r="D100" s="490">
        <f>'NSW Post Acute '!T20</f>
        <v>4.2653186864459736E-2</v>
      </c>
      <c r="E100" s="490" t="e">
        <f t="shared" ca="1" si="21"/>
        <v>#NAME?</v>
      </c>
      <c r="F100" s="165" t="e">
        <f t="shared" ca="1" si="22"/>
        <v>#NAME?</v>
      </c>
      <c r="G100" s="491" t="e">
        <f t="shared" ca="1" si="23"/>
        <v>#NAME?</v>
      </c>
      <c r="H100" s="492" t="e">
        <f t="shared" ca="1" si="24"/>
        <v>#NAME?</v>
      </c>
      <c r="I100" s="493">
        <f>'NSW Post Acute '!U20</f>
        <v>3.0308540278416066E-2</v>
      </c>
      <c r="J100" s="493">
        <f>'NSW Post Acute '!V20</f>
        <v>5.904727657050271E-2</v>
      </c>
      <c r="K100" s="498">
        <f t="shared" si="18"/>
        <v>7.3313102785935317E-3</v>
      </c>
      <c r="L100" s="498">
        <f t="shared" si="19"/>
        <v>32.362125973572361</v>
      </c>
      <c r="M100" s="498">
        <f t="shared" si="20"/>
        <v>726.36490833714458</v>
      </c>
      <c r="N100" s="498" t="e">
        <f ca="1">_xll.ErBeta(L100,M100)</f>
        <v>#NAME?</v>
      </c>
      <c r="O100" s="116"/>
      <c r="P100" s="116"/>
      <c r="Q100" s="116"/>
      <c r="R100" s="443"/>
      <c r="S100" s="443"/>
      <c r="T100" s="443"/>
      <c r="U100" s="443"/>
      <c r="V100" s="443"/>
      <c r="W100" s="443"/>
      <c r="X100" s="449"/>
      <c r="Y100" s="454"/>
      <c r="Z100" s="448"/>
      <c r="AA100" s="448"/>
      <c r="AB100" s="455"/>
      <c r="AC100" s="449"/>
      <c r="AD100" s="449"/>
      <c r="AE100" s="448"/>
      <c r="AF100" s="448"/>
      <c r="AG100" s="455"/>
      <c r="AH100" s="205"/>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1:118" s="329" customFormat="1" x14ac:dyDescent="0.25">
      <c r="B101" s="439">
        <v>16</v>
      </c>
      <c r="D101" s="490">
        <f>'NSW Post Acute '!T21</f>
        <v>3.591309500913932E-2</v>
      </c>
      <c r="E101" s="490" t="e">
        <f t="shared" ca="1" si="21"/>
        <v>#NAME?</v>
      </c>
      <c r="F101" s="165" t="e">
        <f t="shared" ca="1" si="22"/>
        <v>#NAME?</v>
      </c>
      <c r="G101" s="491" t="e">
        <f t="shared" ca="1" si="23"/>
        <v>#NAME?</v>
      </c>
      <c r="H101" s="492" t="e">
        <f t="shared" ca="1" si="24"/>
        <v>#NAME?</v>
      </c>
      <c r="I101" s="493">
        <f>'NSW Post Acute '!U21</f>
        <v>2.483936095225257E-2</v>
      </c>
      <c r="J101" s="493">
        <f>'NSW Post Acute '!V21</f>
        <v>5.1026158900473996E-2</v>
      </c>
      <c r="K101" s="498">
        <f t="shared" si="18"/>
        <v>6.6803055990360787E-3</v>
      </c>
      <c r="L101" s="498">
        <f t="shared" si="19"/>
        <v>27.827171423934281</v>
      </c>
      <c r="M101" s="498">
        <f t="shared" si="20"/>
        <v>747.02031573507281</v>
      </c>
      <c r="N101" s="498" t="e">
        <f ca="1">_xll.ErBeta(L101,M101)</f>
        <v>#NAME?</v>
      </c>
      <c r="O101" s="116"/>
      <c r="P101" s="116"/>
      <c r="Q101" s="116"/>
      <c r="R101" s="443"/>
      <c r="S101" s="443"/>
      <c r="T101" s="443"/>
      <c r="U101" s="443"/>
      <c r="V101" s="443"/>
      <c r="W101" s="443"/>
      <c r="X101" s="449"/>
      <c r="Y101" s="454"/>
      <c r="Z101" s="448"/>
      <c r="AA101" s="448"/>
      <c r="AB101" s="455"/>
      <c r="AC101" s="449"/>
      <c r="AD101" s="449"/>
      <c r="AE101" s="448"/>
      <c r="AF101" s="448"/>
      <c r="AG101" s="455"/>
      <c r="AH101" s="205"/>
      <c r="AI101" s="207"/>
      <c r="AJ101" s="206"/>
      <c r="AK101" s="206"/>
      <c r="AL101" s="208"/>
      <c r="AM101" s="449"/>
      <c r="AN101" s="454"/>
      <c r="AO101" s="448"/>
      <c r="AP101" s="448"/>
      <c r="AQ101" s="455"/>
      <c r="AR101" s="449"/>
      <c r="AS101" s="449"/>
      <c r="AT101" s="448"/>
      <c r="AU101" s="448"/>
      <c r="AV101" s="455"/>
      <c r="AW101" s="205"/>
      <c r="AX101" s="207"/>
      <c r="AY101" s="206"/>
      <c r="AZ101" s="206"/>
      <c r="BA101" s="208"/>
      <c r="BB101" s="449"/>
      <c r="BC101" s="454"/>
      <c r="BD101" s="448"/>
      <c r="BE101" s="448"/>
      <c r="BF101" s="455"/>
      <c r="BG101" s="449"/>
      <c r="BH101" s="449"/>
      <c r="BI101" s="448"/>
      <c r="BJ101" s="448"/>
      <c r="BK101" s="455"/>
      <c r="BL101" s="205"/>
      <c r="BM101" s="207"/>
      <c r="BN101" s="206"/>
      <c r="BO101" s="206"/>
      <c r="BP101" s="208"/>
      <c r="BQ101" s="449"/>
      <c r="BR101" s="454"/>
      <c r="BS101" s="448"/>
      <c r="BT101" s="448"/>
      <c r="BU101" s="455"/>
      <c r="BV101" s="449"/>
      <c r="BW101" s="449"/>
      <c r="BX101" s="448"/>
      <c r="BY101" s="448"/>
      <c r="BZ101" s="455"/>
      <c r="CA101" s="205"/>
      <c r="CB101" s="207"/>
      <c r="CC101" s="206"/>
      <c r="CD101" s="206"/>
      <c r="CE101" s="208"/>
      <c r="CF101" s="449"/>
      <c r="CG101" s="454"/>
      <c r="CH101" s="448"/>
      <c r="CI101" s="448"/>
      <c r="CJ101" s="455"/>
      <c r="CK101" s="449"/>
      <c r="CL101" s="449"/>
      <c r="CM101" s="448"/>
      <c r="CN101" s="448"/>
      <c r="CO101" s="455"/>
      <c r="CP101" s="205"/>
      <c r="CQ101" s="207"/>
      <c r="CR101" s="206"/>
      <c r="CS101" s="206"/>
      <c r="CT101" s="208"/>
      <c r="CU101" s="449"/>
      <c r="CV101" s="454"/>
      <c r="CW101" s="448"/>
      <c r="CX101" s="448"/>
      <c r="CY101" s="455"/>
      <c r="CZ101" s="449"/>
      <c r="DA101" s="449"/>
      <c r="DB101" s="448"/>
      <c r="DC101" s="448"/>
      <c r="DD101" s="455"/>
    </row>
    <row r="102" spans="1:118" s="329" customFormat="1" x14ac:dyDescent="0.25">
      <c r="B102" s="439">
        <v>17</v>
      </c>
      <c r="D102" s="490">
        <f>'NSW Post Acute '!T22</f>
        <v>3.0238078041716902E-2</v>
      </c>
      <c r="E102" s="490" t="e">
        <f t="shared" ca="1" si="21"/>
        <v>#NAME?</v>
      </c>
      <c r="F102" s="165" t="e">
        <f t="shared" ca="1" si="22"/>
        <v>#NAME?</v>
      </c>
      <c r="G102" s="491" t="e">
        <f t="shared" ca="1" si="23"/>
        <v>#NAME?</v>
      </c>
      <c r="H102" s="492" t="e">
        <f t="shared" ca="1" si="24"/>
        <v>#NAME?</v>
      </c>
      <c r="I102" s="493">
        <f>'NSW Post Acute '!U22</f>
        <v>2.0357095618876636E-2</v>
      </c>
      <c r="J102" s="493">
        <f>'NSW Post Acute '!V22</f>
        <v>4.4094648277768232E-2</v>
      </c>
      <c r="K102" s="498">
        <f t="shared" si="18"/>
        <v>6.0554981272682648E-3</v>
      </c>
      <c r="L102" s="498">
        <f t="shared" si="19"/>
        <v>24.150733480035427</v>
      </c>
      <c r="M102" s="498">
        <f t="shared" si="20"/>
        <v>774.53539487497164</v>
      </c>
      <c r="N102" s="498" t="e">
        <f ca="1">_xll.ErBeta(L102,M102)</f>
        <v>#NAME?</v>
      </c>
      <c r="O102" s="116"/>
      <c r="P102" s="116"/>
      <c r="Q102" s="116"/>
      <c r="R102" s="443"/>
      <c r="S102" s="443"/>
      <c r="T102" s="443"/>
      <c r="U102" s="443"/>
      <c r="V102" s="443"/>
      <c r="W102" s="443"/>
      <c r="X102" s="449"/>
      <c r="Y102" s="454"/>
      <c r="Z102" s="448"/>
      <c r="AA102" s="448"/>
      <c r="AB102" s="455"/>
      <c r="AC102" s="449"/>
      <c r="AD102" s="449"/>
      <c r="AE102" s="448"/>
      <c r="AF102" s="448"/>
      <c r="AG102" s="455"/>
      <c r="AH102" s="205"/>
      <c r="AI102" s="207"/>
      <c r="AJ102" s="206"/>
      <c r="AK102" s="206"/>
      <c r="AL102" s="208"/>
      <c r="AM102" s="449"/>
      <c r="AN102" s="454"/>
      <c r="AO102" s="448"/>
      <c r="AP102" s="448"/>
      <c r="AQ102" s="455"/>
      <c r="AR102" s="449"/>
      <c r="AS102" s="449"/>
      <c r="AT102" s="448"/>
      <c r="AU102" s="448"/>
      <c r="AV102" s="455"/>
      <c r="AW102" s="205"/>
      <c r="AX102" s="207"/>
      <c r="AY102" s="206"/>
      <c r="AZ102" s="206"/>
      <c r="BA102" s="208"/>
      <c r="BB102" s="449"/>
      <c r="BC102" s="454"/>
      <c r="BD102" s="448"/>
      <c r="BE102" s="448"/>
      <c r="BF102" s="455"/>
      <c r="BG102" s="449"/>
      <c r="BH102" s="449"/>
      <c r="BI102" s="448"/>
      <c r="BJ102" s="448"/>
      <c r="BK102" s="455"/>
      <c r="BL102" s="205"/>
      <c r="BM102" s="207"/>
      <c r="BN102" s="206"/>
      <c r="BO102" s="206"/>
      <c r="BP102" s="208"/>
      <c r="BQ102" s="449"/>
      <c r="BR102" s="454"/>
      <c r="BS102" s="448"/>
      <c r="BT102" s="448"/>
      <c r="BU102" s="455"/>
      <c r="BV102" s="449"/>
      <c r="BW102" s="449"/>
      <c r="BX102" s="448"/>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1:118" s="329" customFormat="1" x14ac:dyDescent="0.25">
      <c r="B103" s="439">
        <v>18</v>
      </c>
      <c r="D103" s="490">
        <f>'NSW Post Acute '!T23</f>
        <v>2.5459831947769376E-2</v>
      </c>
      <c r="E103" s="490" t="e">
        <f t="shared" ca="1" si="21"/>
        <v>#NAME?</v>
      </c>
      <c r="F103" s="165" t="e">
        <f t="shared" ca="1" si="22"/>
        <v>#NAME?</v>
      </c>
      <c r="G103" s="491" t="e">
        <f t="shared" ca="1" si="23"/>
        <v>#NAME?</v>
      </c>
      <c r="H103" s="492" t="e">
        <f t="shared" ca="1" si="24"/>
        <v>#NAME?</v>
      </c>
      <c r="I103" s="493">
        <f>'NSW Post Acute '!U23</f>
        <v>1.6683655543018507E-2</v>
      </c>
      <c r="J103" s="493">
        <f>'NSW Post Acute '!V23</f>
        <v>3.8104729978450859E-2</v>
      </c>
      <c r="K103" s="498">
        <f t="shared" si="18"/>
        <v>5.4645598049572327E-3</v>
      </c>
      <c r="L103" s="498">
        <f t="shared" si="19"/>
        <v>21.128927069857706</v>
      </c>
      <c r="M103" s="498">
        <f t="shared" si="20"/>
        <v>808.76370981806508</v>
      </c>
      <c r="N103" s="498" t="e">
        <f ca="1">_xll.ErBeta(L103,M103)</f>
        <v>#NAME?</v>
      </c>
      <c r="O103" s="116"/>
      <c r="P103" s="116"/>
      <c r="Q103" s="116"/>
      <c r="R103" s="443"/>
      <c r="S103" s="443"/>
      <c r="T103" s="443"/>
      <c r="U103" s="443"/>
      <c r="V103" s="443"/>
      <c r="W103" s="443"/>
      <c r="X103" s="449"/>
      <c r="Y103" s="454"/>
      <c r="Z103" s="448"/>
      <c r="AA103" s="448"/>
      <c r="AB103" s="455"/>
      <c r="AC103" s="449"/>
      <c r="AD103" s="449"/>
      <c r="AE103" s="448"/>
      <c r="AF103" s="448"/>
      <c r="AG103" s="455"/>
      <c r="AH103" s="205"/>
      <c r="AI103" s="207"/>
      <c r="AJ103" s="206"/>
      <c r="AK103" s="206"/>
      <c r="AL103" s="208"/>
      <c r="AM103" s="449"/>
      <c r="AN103" s="454"/>
      <c r="AO103" s="448"/>
      <c r="AP103" s="448"/>
      <c r="AQ103" s="455"/>
      <c r="AR103" s="449"/>
      <c r="AS103" s="449"/>
      <c r="AT103" s="448"/>
      <c r="AU103" s="448"/>
      <c r="AV103" s="455"/>
      <c r="AW103" s="205"/>
      <c r="AX103" s="207"/>
      <c r="AY103" s="206"/>
      <c r="AZ103" s="206"/>
      <c r="BA103" s="208"/>
      <c r="BB103" s="449"/>
      <c r="BC103" s="454"/>
      <c r="BD103" s="448"/>
      <c r="BE103" s="448"/>
      <c r="BF103" s="455"/>
      <c r="BG103" s="449"/>
      <c r="BH103" s="449"/>
      <c r="BI103" s="448"/>
      <c r="BJ103" s="448"/>
      <c r="BK103" s="455"/>
      <c r="BL103" s="205"/>
      <c r="BM103" s="207"/>
      <c r="BN103" s="206"/>
      <c r="BO103" s="206"/>
      <c r="BP103" s="208"/>
      <c r="BQ103" s="449"/>
      <c r="BR103" s="454"/>
      <c r="BS103" s="448"/>
      <c r="BT103" s="448"/>
      <c r="BU103" s="455"/>
      <c r="BV103" s="449"/>
      <c r="BW103" s="449"/>
      <c r="BX103" s="448"/>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1:118" s="329" customFormat="1" x14ac:dyDescent="0.25">
      <c r="B104" s="439">
        <v>19</v>
      </c>
      <c r="D104" s="490">
        <f>'NSW Post Acute '!T24</f>
        <v>2.1436648252391818E-2</v>
      </c>
      <c r="E104" s="490" t="e">
        <f t="shared" ca="1" si="21"/>
        <v>#NAME?</v>
      </c>
      <c r="F104" s="165" t="e">
        <f t="shared" ca="1" si="22"/>
        <v>#NAME?</v>
      </c>
      <c r="G104" s="491" t="e">
        <f t="shared" ca="1" si="23"/>
        <v>#NAME?</v>
      </c>
      <c r="H104" s="492" t="e">
        <f t="shared" ca="1" si="24"/>
        <v>#NAME?</v>
      </c>
      <c r="I104" s="493">
        <f>'NSW Post Acute '!U24</f>
        <v>1.3673088120684093E-2</v>
      </c>
      <c r="J104" s="493">
        <f>'NSW Post Acute '!V24</f>
        <v>3.2928495938649084E-2</v>
      </c>
      <c r="K104" s="498">
        <f t="shared" si="18"/>
        <v>4.9120938311135176E-3</v>
      </c>
      <c r="L104" s="498">
        <f t="shared" si="19"/>
        <v>18.615279999973794</v>
      </c>
      <c r="M104" s="498">
        <f t="shared" si="20"/>
        <v>849.77047605667894</v>
      </c>
      <c r="N104" s="498" t="e">
        <f ca="1">_xll.ErBeta(L104,M104)</f>
        <v>#NAME?</v>
      </c>
      <c r="O104" s="116"/>
      <c r="P104" s="116"/>
      <c r="Q104" s="116"/>
      <c r="R104" s="443"/>
      <c r="S104" s="443"/>
      <c r="T104" s="443"/>
      <c r="U104" s="443"/>
      <c r="V104" s="443"/>
      <c r="W104" s="443"/>
      <c r="X104" s="449"/>
      <c r="Y104" s="454"/>
      <c r="Z104" s="448"/>
      <c r="AA104" s="448"/>
      <c r="AB104" s="455"/>
      <c r="AC104" s="449"/>
      <c r="AD104" s="449"/>
      <c r="AE104" s="448"/>
      <c r="AF104" s="448"/>
      <c r="AG104" s="455"/>
      <c r="AH104" s="205"/>
      <c r="AI104" s="207"/>
      <c r="AJ104" s="206"/>
      <c r="AK104" s="206"/>
      <c r="AL104" s="208"/>
      <c r="AM104" s="449"/>
      <c r="AN104" s="454"/>
      <c r="AO104" s="448"/>
      <c r="AP104" s="448"/>
      <c r="AQ104" s="455"/>
      <c r="AR104" s="449"/>
      <c r="AS104" s="449"/>
      <c r="AT104" s="448"/>
      <c r="AU104" s="448"/>
      <c r="AV104" s="455"/>
      <c r="AW104" s="205"/>
      <c r="AX104" s="207"/>
      <c r="AY104" s="206"/>
      <c r="AZ104" s="206"/>
      <c r="BA104" s="208"/>
      <c r="BB104" s="449"/>
      <c r="BC104" s="454"/>
      <c r="BD104" s="448"/>
      <c r="BE104" s="448"/>
      <c r="BF104" s="455"/>
      <c r="BG104" s="449"/>
      <c r="BH104" s="449"/>
      <c r="BI104" s="448"/>
      <c r="BJ104" s="448"/>
      <c r="BK104" s="455"/>
      <c r="BL104" s="205"/>
      <c r="BM104" s="207"/>
      <c r="BN104" s="206"/>
      <c r="BO104" s="206"/>
      <c r="BP104" s="208"/>
      <c r="BQ104" s="449"/>
      <c r="BR104" s="454"/>
      <c r="BS104" s="448"/>
      <c r="BT104" s="448"/>
      <c r="BU104" s="455"/>
      <c r="BV104" s="449"/>
      <c r="BW104" s="449"/>
      <c r="BX104" s="448"/>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1:118" s="212" customFormat="1" ht="18.75" x14ac:dyDescent="0.3">
      <c r="B105" s="213">
        <v>20</v>
      </c>
      <c r="D105" s="490">
        <f>'NSW Post Acute '!T25</f>
        <v>1.8049211371052833E-2</v>
      </c>
      <c r="E105" s="490" t="e">
        <f t="shared" ca="1" si="21"/>
        <v>#NAME?</v>
      </c>
      <c r="F105" s="215" t="e">
        <f ca="1">E105*($D$20-Diab_Inc-PICS)</f>
        <v>#NAME?</v>
      </c>
      <c r="G105" s="491" t="e">
        <f t="shared" ca="1" si="23"/>
        <v>#NAME?</v>
      </c>
      <c r="H105" s="492" t="e">
        <f t="shared" ca="1" si="24"/>
        <v>#NAME?</v>
      </c>
      <c r="I105" s="493">
        <f>'NSW Post Acute '!U25</f>
        <v>1.1205777910838337E-2</v>
      </c>
      <c r="J105" s="493">
        <f>'NSW Post Acute '!V25</f>
        <v>2.8455413419667834E-2</v>
      </c>
      <c r="K105" s="498">
        <f t="shared" si="18"/>
        <v>4.4004172216401786E-3</v>
      </c>
      <c r="L105" s="498">
        <f t="shared" si="19"/>
        <v>16.502271486136021</v>
      </c>
      <c r="M105" s="498">
        <f t="shared" si="20"/>
        <v>897.79094315271618</v>
      </c>
      <c r="N105" s="498" t="e">
        <f ca="1">_xll.ErBeta(L105,M105)</f>
        <v>#NAME?</v>
      </c>
      <c r="O105" s="116"/>
      <c r="P105" s="116"/>
      <c r="Q105" s="116"/>
      <c r="R105" s="443"/>
      <c r="S105" s="443"/>
      <c r="T105" s="443"/>
      <c r="U105" s="443"/>
      <c r="V105" s="443"/>
      <c r="W105" s="443"/>
      <c r="X105" s="222"/>
      <c r="Y105" s="223"/>
      <c r="Z105" s="224"/>
      <c r="AA105" s="224"/>
      <c r="AB105" s="225"/>
      <c r="AC105" s="222"/>
      <c r="AD105" s="222"/>
      <c r="AE105" s="224"/>
      <c r="AF105" s="224"/>
      <c r="AG105" s="225"/>
      <c r="AH105" s="218"/>
      <c r="AI105" s="219"/>
      <c r="AJ105" s="220"/>
      <c r="AK105" s="220"/>
      <c r="AL105" s="221"/>
      <c r="AM105" s="222"/>
      <c r="AN105" s="223"/>
      <c r="AO105" s="224"/>
      <c r="AP105" s="224"/>
      <c r="AQ105" s="225"/>
      <c r="AR105" s="222"/>
      <c r="AS105" s="222"/>
      <c r="AT105" s="224"/>
      <c r="AU105" s="224"/>
      <c r="AV105" s="225"/>
      <c r="AW105" s="218"/>
      <c r="AX105" s="219"/>
      <c r="AY105" s="220"/>
      <c r="AZ105" s="220"/>
      <c r="BA105" s="221"/>
      <c r="BB105" s="222"/>
      <c r="BC105" s="223"/>
      <c r="BD105" s="224"/>
      <c r="BE105" s="224"/>
      <c r="BF105" s="225"/>
      <c r="BG105" s="222"/>
      <c r="BH105" s="222"/>
      <c r="BI105" s="224"/>
      <c r="BJ105" s="224"/>
      <c r="BK105" s="225"/>
      <c r="BL105" s="218"/>
      <c r="BM105" s="219"/>
      <c r="BN105" s="220"/>
      <c r="BO105" s="220"/>
      <c r="BP105" s="221"/>
      <c r="BQ105" s="222"/>
      <c r="BR105" s="223"/>
      <c r="BS105" s="224"/>
      <c r="BT105" s="224"/>
      <c r="BU105" s="225"/>
      <c r="BV105" s="222"/>
      <c r="BW105" s="222"/>
      <c r="BX105" s="224"/>
      <c r="BY105" s="224"/>
      <c r="BZ105" s="225"/>
      <c r="CA105" s="218"/>
      <c r="CB105" s="219"/>
      <c r="CC105" s="220"/>
      <c r="CD105" s="220"/>
      <c r="CE105" s="221"/>
      <c r="CF105" s="222"/>
      <c r="CG105" s="223"/>
      <c r="CH105" s="224"/>
      <c r="CI105" s="224"/>
      <c r="CJ105" s="225"/>
      <c r="CK105" s="222"/>
      <c r="CL105" s="222"/>
      <c r="CM105" s="224"/>
      <c r="CN105" s="224"/>
      <c r="CO105" s="225"/>
      <c r="CP105" s="218"/>
      <c r="CQ105" s="219"/>
      <c r="CR105" s="220"/>
      <c r="CS105" s="220"/>
      <c r="CT105" s="221"/>
      <c r="CU105" s="222"/>
      <c r="CV105" s="223"/>
      <c r="CW105" s="224"/>
      <c r="CX105" s="224"/>
      <c r="CY105" s="225"/>
      <c r="CZ105" s="222"/>
      <c r="DA105" s="222"/>
      <c r="DB105" s="224"/>
      <c r="DC105" s="224"/>
      <c r="DD105" s="225"/>
    </row>
    <row r="106" spans="1:118" s="329" customFormat="1" ht="18.75" x14ac:dyDescent="0.3">
      <c r="B106" s="439">
        <v>21</v>
      </c>
      <c r="D106" s="490">
        <f>'NSW Post Acute '!T26</f>
        <v>1.5197060066542549E-2</v>
      </c>
      <c r="E106" s="490" t="e">
        <f t="shared" ca="1" si="21"/>
        <v>#NAME?</v>
      </c>
      <c r="F106" s="458" t="e">
        <f t="shared" ref="F106:F110" ca="1" si="25">E106*($D$20-Diab_Inc-PICS)</f>
        <v>#NAME?</v>
      </c>
      <c r="G106" s="491" t="e">
        <f t="shared" ca="1" si="23"/>
        <v>#NAME?</v>
      </c>
      <c r="H106" s="492" t="e">
        <f t="shared" ca="1" si="24"/>
        <v>#NAME?</v>
      </c>
      <c r="I106" s="493">
        <f>'NSW Post Acute '!U26</f>
        <v>9.1836940915400161E-3</v>
      </c>
      <c r="J106" s="493">
        <f>'NSW Post Acute '!V26</f>
        <v>2.4589964703909617E-2</v>
      </c>
      <c r="K106" s="498">
        <f t="shared" si="18"/>
        <v>3.9301710745840816E-3</v>
      </c>
      <c r="L106" s="498">
        <f t="shared" si="19"/>
        <v>14.709473484578405</v>
      </c>
      <c r="M106" s="498">
        <f t="shared" si="20"/>
        <v>953.20625627965399</v>
      </c>
      <c r="N106" s="498" t="e">
        <f ca="1">_xll.ErBeta(L106,M106)</f>
        <v>#NAME?</v>
      </c>
      <c r="O106" s="116"/>
      <c r="P106" s="116"/>
      <c r="Q106" s="116"/>
      <c r="R106" s="443"/>
      <c r="S106" s="443"/>
      <c r="T106" s="443"/>
      <c r="U106" s="443"/>
      <c r="V106" s="443"/>
      <c r="W106" s="443"/>
      <c r="X106" s="449"/>
      <c r="Y106" s="454"/>
      <c r="Z106" s="461"/>
      <c r="AA106" s="448"/>
      <c r="AB106" s="455"/>
      <c r="AC106" s="449"/>
      <c r="AD106" s="449"/>
      <c r="AE106" s="461"/>
      <c r="AF106" s="448"/>
      <c r="AG106" s="455"/>
      <c r="AH106" s="205"/>
      <c r="AI106" s="207"/>
      <c r="AJ106" s="206"/>
      <c r="AK106" s="206"/>
      <c r="AL106" s="208"/>
      <c r="AM106" s="449"/>
      <c r="AN106" s="454"/>
      <c r="AO106" s="448"/>
      <c r="AP106" s="448"/>
      <c r="AQ106" s="455"/>
      <c r="AR106" s="449"/>
      <c r="AS106" s="449"/>
      <c r="AT106" s="448"/>
      <c r="AU106" s="448"/>
      <c r="AV106" s="455"/>
      <c r="AW106" s="205"/>
      <c r="AX106" s="207"/>
      <c r="AY106" s="206"/>
      <c r="AZ106" s="206"/>
      <c r="BA106" s="208"/>
      <c r="BB106" s="449"/>
      <c r="BC106" s="454"/>
      <c r="BD106" s="448"/>
      <c r="BE106" s="448"/>
      <c r="BF106" s="455"/>
      <c r="BG106" s="449"/>
      <c r="BH106" s="449"/>
      <c r="BI106" s="448"/>
      <c r="BJ106" s="448"/>
      <c r="BK106" s="455"/>
      <c r="BL106" s="205"/>
      <c r="BM106" s="207"/>
      <c r="BN106" s="206"/>
      <c r="BO106" s="206"/>
      <c r="BP106" s="208"/>
      <c r="BQ106" s="449"/>
      <c r="BR106" s="454"/>
      <c r="BS106" s="448"/>
      <c r="BT106" s="448"/>
      <c r="BU106" s="455"/>
      <c r="BV106" s="449"/>
      <c r="BW106" s="449"/>
      <c r="BX106" s="448"/>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1:118" s="329" customFormat="1" ht="18.75" x14ac:dyDescent="0.3">
      <c r="B107" s="439">
        <v>22</v>
      </c>
      <c r="D107" s="490">
        <f>'NSW Post Acute '!T27</f>
        <v>1.2795608069419522E-2</v>
      </c>
      <c r="E107" s="490" t="e">
        <f t="shared" ca="1" si="21"/>
        <v>#NAME?</v>
      </c>
      <c r="F107" s="458" t="e">
        <f t="shared" ca="1" si="25"/>
        <v>#NAME?</v>
      </c>
      <c r="G107" s="491" t="e">
        <f t="shared" ca="1" si="23"/>
        <v>#NAME?</v>
      </c>
      <c r="H107" s="492" t="e">
        <f t="shared" ca="1" si="24"/>
        <v>#NAME?</v>
      </c>
      <c r="I107" s="493">
        <f>'NSW Post Acute '!U27</f>
        <v>7.5264955131238405E-3</v>
      </c>
      <c r="J107" s="493">
        <f>'NSW Post Acute '!V27</f>
        <v>2.1249607419921969E-2</v>
      </c>
      <c r="K107" s="498">
        <f t="shared" si="18"/>
        <v>3.5007938537750332E-3</v>
      </c>
      <c r="L107" s="498">
        <f t="shared" si="19"/>
        <v>13.175718291932213</v>
      </c>
      <c r="M107" s="498">
        <f t="shared" si="20"/>
        <v>1016.5305856563049</v>
      </c>
      <c r="N107" s="498" t="e">
        <f ca="1">_xll.ErBeta(L107,M107)</f>
        <v>#NAME?</v>
      </c>
      <c r="R107" s="443"/>
      <c r="S107" s="443"/>
      <c r="T107" s="443"/>
      <c r="U107" s="443"/>
      <c r="V107" s="443"/>
      <c r="W107" s="443"/>
      <c r="X107" s="449"/>
      <c r="Y107" s="454"/>
      <c r="Z107" s="461"/>
      <c r="AA107" s="448"/>
      <c r="AB107" s="455"/>
      <c r="AC107" s="449"/>
      <c r="AD107" s="449"/>
      <c r="AE107" s="461"/>
      <c r="AF107" s="448"/>
      <c r="AG107" s="455"/>
      <c r="AH107" s="205"/>
      <c r="AI107" s="207"/>
      <c r="AJ107" s="206"/>
      <c r="AK107" s="206"/>
      <c r="AL107" s="208"/>
      <c r="AM107" s="449"/>
      <c r="AN107" s="454"/>
      <c r="AO107" s="448"/>
      <c r="AP107" s="448"/>
      <c r="AQ107" s="455"/>
      <c r="AR107" s="449"/>
      <c r="AS107" s="449"/>
      <c r="AT107" s="448"/>
      <c r="AU107" s="448"/>
      <c r="AV107" s="455"/>
      <c r="AW107" s="205"/>
      <c r="AX107" s="207"/>
      <c r="AY107" s="206"/>
      <c r="AZ107" s="206"/>
      <c r="BA107" s="208"/>
      <c r="BB107" s="449"/>
      <c r="BC107" s="454"/>
      <c r="BD107" s="448"/>
      <c r="BE107" s="448"/>
      <c r="BF107" s="455"/>
      <c r="BG107" s="449"/>
      <c r="BH107" s="449"/>
      <c r="BI107" s="448"/>
      <c r="BJ107" s="448"/>
      <c r="BK107" s="455"/>
      <c r="BL107" s="205"/>
      <c r="BM107" s="207"/>
      <c r="BN107" s="206"/>
      <c r="BO107" s="206"/>
      <c r="BP107" s="208"/>
      <c r="BQ107" s="449"/>
      <c r="BR107" s="454"/>
      <c r="BS107" s="448"/>
      <c r="BT107" s="448"/>
      <c r="BU107" s="455"/>
      <c r="BV107" s="449"/>
      <c r="BW107" s="449"/>
      <c r="BX107" s="448"/>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1:118" s="329" customFormat="1" ht="18.75" x14ac:dyDescent="0.3">
      <c r="B108" s="439">
        <v>23</v>
      </c>
      <c r="D108" s="490">
        <f>'NSW Post Acute '!T28</f>
        <v>1.0773635502478039E-2</v>
      </c>
      <c r="E108" s="490" t="e">
        <f t="shared" ca="1" si="21"/>
        <v>#NAME?</v>
      </c>
      <c r="F108" s="458" t="e">
        <f t="shared" ca="1" si="25"/>
        <v>#NAME?</v>
      </c>
      <c r="G108" s="491" t="e">
        <f t="shared" ca="1" si="23"/>
        <v>#NAME?</v>
      </c>
      <c r="H108" s="492" t="e">
        <f t="shared" ca="1" si="24"/>
        <v>#NAME?</v>
      </c>
      <c r="I108" s="493">
        <f>'NSW Post Acute '!U28</f>
        <v>6.1683385949513883E-3</v>
      </c>
      <c r="J108" s="493">
        <f>'NSW Post Acute '!V28</f>
        <v>1.8363011941575115E-2</v>
      </c>
      <c r="K108" s="498">
        <f t="shared" si="18"/>
        <v>3.110886057812175E-3</v>
      </c>
      <c r="L108" s="498">
        <f t="shared" si="19"/>
        <v>11.853797101082387</v>
      </c>
      <c r="M108" s="498">
        <f t="shared" si="20"/>
        <v>1088.4059154496069</v>
      </c>
      <c r="N108" s="498" t="e">
        <f ca="1">_xll.ErBeta(L108,M108)</f>
        <v>#NAME?</v>
      </c>
      <c r="R108" s="443"/>
      <c r="S108" s="443"/>
      <c r="T108" s="443"/>
      <c r="U108" s="443"/>
      <c r="V108" s="443"/>
      <c r="W108" s="443"/>
      <c r="X108" s="449"/>
      <c r="Y108" s="454"/>
      <c r="Z108" s="461"/>
      <c r="AA108" s="448"/>
      <c r="AB108" s="455"/>
      <c r="AC108" s="449"/>
      <c r="AD108" s="449"/>
      <c r="AE108" s="461"/>
      <c r="AF108" s="448"/>
      <c r="AG108" s="455"/>
      <c r="AH108" s="205"/>
      <c r="AI108" s="207"/>
      <c r="AJ108" s="206"/>
      <c r="AK108" s="206"/>
      <c r="AL108" s="208"/>
      <c r="AM108" s="449"/>
      <c r="AN108" s="454"/>
      <c r="AO108" s="448"/>
      <c r="AP108" s="448"/>
      <c r="AQ108" s="455"/>
      <c r="AR108" s="449"/>
      <c r="AS108" s="449"/>
      <c r="AT108" s="448"/>
      <c r="AU108" s="448"/>
      <c r="AV108" s="455"/>
      <c r="AW108" s="205"/>
      <c r="AX108" s="207"/>
      <c r="AY108" s="206"/>
      <c r="AZ108" s="206"/>
      <c r="BA108" s="208"/>
      <c r="BB108" s="449"/>
      <c r="BC108" s="454"/>
      <c r="BD108" s="448"/>
      <c r="BE108" s="448"/>
      <c r="BF108" s="455"/>
      <c r="BG108" s="449"/>
      <c r="BH108" s="449"/>
      <c r="BI108" s="448"/>
      <c r="BJ108" s="448"/>
      <c r="BK108" s="455"/>
      <c r="BL108" s="205"/>
      <c r="BM108" s="207"/>
      <c r="BN108" s="206"/>
      <c r="BO108" s="206"/>
      <c r="BP108" s="208"/>
      <c r="BQ108" s="449"/>
      <c r="BR108" s="454"/>
      <c r="BS108" s="448"/>
      <c r="BT108" s="448"/>
      <c r="BU108" s="455"/>
      <c r="BV108" s="449"/>
      <c r="BW108" s="449"/>
      <c r="BX108" s="448"/>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1:118" s="456" customFormat="1" ht="18.75" x14ac:dyDescent="0.3">
      <c r="B109" s="163">
        <v>24</v>
      </c>
      <c r="D109" s="490">
        <f>'NSW Post Acute '!T29</f>
        <v>9.0711767123952489E-3</v>
      </c>
      <c r="E109" s="490" t="e">
        <f t="shared" ca="1" si="21"/>
        <v>#NAME?</v>
      </c>
      <c r="F109" s="458" t="e">
        <f t="shared" ca="1" si="25"/>
        <v>#NAME?</v>
      </c>
      <c r="G109" s="491" t="e">
        <f t="shared" ca="1" si="23"/>
        <v>#NAME?</v>
      </c>
      <c r="H109" s="492" t="e">
        <f t="shared" ca="1" si="24"/>
        <v>#NAME?</v>
      </c>
      <c r="I109" s="493">
        <f>'NSW Post Acute '!U29</f>
        <v>5.0552612375337792E-3</v>
      </c>
      <c r="J109" s="493">
        <f>'NSW Post Acute '!V29</f>
        <v>1.586853822298372E-2</v>
      </c>
      <c r="K109" s="498">
        <f t="shared" si="18"/>
        <v>2.7584890269004951E-3</v>
      </c>
      <c r="L109" s="498">
        <f t="shared" si="19"/>
        <v>10.706792852104313</v>
      </c>
      <c r="M109" s="498">
        <f t="shared" si="20"/>
        <v>1169.6023546341405</v>
      </c>
      <c r="N109" s="498" t="e">
        <f ca="1">_xll.ErBeta(L109,M109)</f>
        <v>#NAME?</v>
      </c>
      <c r="R109" s="443"/>
      <c r="S109" s="443"/>
      <c r="T109" s="443"/>
      <c r="U109" s="443"/>
      <c r="V109" s="443"/>
      <c r="W109" s="443"/>
      <c r="X109" s="449"/>
      <c r="Y109" s="454"/>
      <c r="Z109" s="461"/>
      <c r="AA109" s="448"/>
      <c r="AB109" s="455"/>
      <c r="AC109" s="449"/>
      <c r="AD109" s="449"/>
      <c r="AE109" s="461"/>
      <c r="AF109" s="448"/>
      <c r="AG109" s="455"/>
      <c r="AH109" s="205"/>
      <c r="AI109" s="207"/>
      <c r="AJ109" s="206"/>
      <c r="AK109" s="206"/>
      <c r="AL109" s="208"/>
      <c r="AM109" s="449"/>
      <c r="AN109" s="454"/>
      <c r="AO109" s="448"/>
      <c r="AP109" s="448"/>
      <c r="AQ109" s="455"/>
      <c r="AR109" s="449"/>
      <c r="AS109" s="449"/>
      <c r="AT109" s="448"/>
      <c r="AU109" s="448"/>
      <c r="AV109" s="455"/>
      <c r="AW109" s="205"/>
      <c r="AX109" s="207"/>
      <c r="AY109" s="206"/>
      <c r="AZ109" s="206"/>
      <c r="BA109" s="208"/>
      <c r="BB109" s="449"/>
      <c r="BC109" s="454"/>
      <c r="BD109" s="448"/>
      <c r="BE109" s="448"/>
      <c r="BF109" s="455"/>
      <c r="BG109" s="449"/>
      <c r="BH109" s="449"/>
      <c r="BI109" s="448"/>
      <c r="BJ109" s="448"/>
      <c r="BK109" s="455"/>
      <c r="BL109" s="205"/>
      <c r="BM109" s="207"/>
      <c r="BN109" s="206"/>
      <c r="BO109" s="206"/>
      <c r="BP109" s="208"/>
      <c r="BQ109" s="449"/>
      <c r="BR109" s="454"/>
      <c r="BS109" s="448"/>
      <c r="BT109" s="448"/>
      <c r="BU109" s="455"/>
      <c r="BV109" s="449"/>
      <c r="BW109" s="449"/>
      <c r="BX109" s="448"/>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1:118" s="329" customFormat="1" ht="18.75" x14ac:dyDescent="0.3">
      <c r="B110" s="439">
        <v>25</v>
      </c>
      <c r="D110" s="490">
        <f>'NSW Post Acute '!T30</f>
        <v>7.637741867967905E-3</v>
      </c>
      <c r="E110" s="490" t="e">
        <f t="shared" ca="1" si="21"/>
        <v>#NAME?</v>
      </c>
      <c r="F110" s="458" t="e">
        <f t="shared" ca="1" si="25"/>
        <v>#NAME?</v>
      </c>
      <c r="G110" s="491" t="e">
        <f t="shared" ca="1" si="23"/>
        <v>#NAME?</v>
      </c>
      <c r="H110" s="492" t="e">
        <f t="shared" ca="1" si="24"/>
        <v>#NAME?</v>
      </c>
      <c r="I110" s="493">
        <f>'NSW Post Acute '!U30</f>
        <v>4.143038807990879E-3</v>
      </c>
      <c r="J110" s="493">
        <f>'NSW Post Acute '!V30</f>
        <v>1.371291954367132E-2</v>
      </c>
      <c r="K110" s="498">
        <f t="shared" si="18"/>
        <v>2.441296106040929E-3</v>
      </c>
      <c r="L110" s="498">
        <f t="shared" si="19"/>
        <v>9.7054939010835</v>
      </c>
      <c r="M110" s="498">
        <f t="shared" si="20"/>
        <v>1261.0226962970671</v>
      </c>
      <c r="N110" s="498" t="e">
        <f ca="1">_xll.ErBeta(L110,M110)</f>
        <v>#NAME?</v>
      </c>
      <c r="R110" s="443"/>
      <c r="S110" s="443"/>
      <c r="T110" s="443"/>
      <c r="U110" s="443"/>
      <c r="V110" s="443"/>
      <c r="W110" s="443"/>
      <c r="X110" s="449"/>
      <c r="Y110" s="454"/>
      <c r="Z110" s="461"/>
      <c r="AA110" s="448"/>
      <c r="AB110" s="455"/>
      <c r="AC110" s="449"/>
      <c r="AD110" s="449"/>
      <c r="AE110" s="461"/>
      <c r="AF110" s="448"/>
      <c r="AG110" s="455"/>
      <c r="AH110" s="205"/>
      <c r="AI110" s="207"/>
      <c r="AJ110" s="206"/>
      <c r="AK110" s="206"/>
      <c r="AL110" s="208"/>
      <c r="AM110" s="449"/>
      <c r="AN110" s="454"/>
      <c r="AO110" s="448"/>
      <c r="AP110" s="448"/>
      <c r="AQ110" s="455"/>
      <c r="AR110" s="449"/>
      <c r="AS110" s="449"/>
      <c r="AT110" s="448"/>
      <c r="AU110" s="448"/>
      <c r="AV110" s="455"/>
      <c r="AW110" s="205"/>
      <c r="AX110" s="207"/>
      <c r="AY110" s="206"/>
      <c r="AZ110" s="206"/>
      <c r="BA110" s="208"/>
      <c r="BB110" s="449"/>
      <c r="BC110" s="454"/>
      <c r="BD110" s="448"/>
      <c r="BE110" s="448"/>
      <c r="BF110" s="455"/>
      <c r="BG110" s="449"/>
      <c r="BH110" s="449"/>
      <c r="BI110" s="448"/>
      <c r="BJ110" s="448"/>
      <c r="BK110" s="455"/>
      <c r="BL110" s="205"/>
      <c r="BM110" s="207"/>
      <c r="BN110" s="206"/>
      <c r="BO110" s="206"/>
      <c r="BP110" s="208"/>
      <c r="BQ110" s="449"/>
      <c r="BR110" s="454"/>
      <c r="BS110" s="448"/>
      <c r="BT110" s="448"/>
      <c r="BU110" s="455"/>
      <c r="BV110" s="449"/>
      <c r="BW110" s="449"/>
      <c r="BX110" s="448"/>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1:118" s="235" customFormat="1" ht="18.75" x14ac:dyDescent="0.3">
      <c r="B111" s="228">
        <v>26</v>
      </c>
      <c r="C111" s="229"/>
      <c r="D111" s="490">
        <f>'NSW Post Acute '!T31</f>
        <v>6.4308195828660522E-3</v>
      </c>
      <c r="E111" s="490" t="e">
        <f t="shared" ca="1" si="21"/>
        <v>#NAME?</v>
      </c>
      <c r="F111" s="231" t="e">
        <f t="shared" ref="F111:F142" ca="1" si="26">E111*($D$20-Diab_Inc-Park_Inc-Dem_Inc-Anx_Inc-Isc_Inc-PICS)</f>
        <v>#NAME?</v>
      </c>
      <c r="G111" s="491" t="e">
        <f t="shared" ca="1" si="23"/>
        <v>#NAME?</v>
      </c>
      <c r="H111" s="492" t="e">
        <f t="shared" ca="1" si="24"/>
        <v>#NAME?</v>
      </c>
      <c r="I111" s="493">
        <f>'NSW Post Acute '!U31</f>
        <v>3.3954270131630968E-3</v>
      </c>
      <c r="J111" s="493">
        <f>'NSW Post Acute '!V31</f>
        <v>1.1850125056814809E-2</v>
      </c>
      <c r="K111" s="498">
        <f t="shared" si="18"/>
        <v>2.1568107254213553E-3</v>
      </c>
      <c r="L111" s="498">
        <f t="shared" si="19"/>
        <v>8.8265379263793609</v>
      </c>
      <c r="M111" s="498">
        <f t="shared" si="20"/>
        <v>1363.7104789565601</v>
      </c>
      <c r="N111" s="498" t="e">
        <f ca="1">_xll.ErBeta(L111,M111)</f>
        <v>#NAME?</v>
      </c>
      <c r="R111" s="500"/>
      <c r="S111" s="500"/>
      <c r="T111" s="500"/>
      <c r="U111" s="500"/>
      <c r="V111" s="500"/>
      <c r="W111" s="500"/>
      <c r="X111" s="234"/>
      <c r="Y111" s="226"/>
      <c r="Z111" s="224"/>
      <c r="AA111" s="224"/>
      <c r="AB111" s="227"/>
      <c r="AC111" s="234"/>
      <c r="AD111" s="234"/>
      <c r="AE111" s="224"/>
      <c r="AF111" s="224"/>
      <c r="AG111" s="227"/>
      <c r="AH111" s="218"/>
      <c r="AI111" s="219"/>
      <c r="AJ111" s="220"/>
      <c r="AK111" s="220"/>
      <c r="AL111" s="221"/>
      <c r="AM111" s="222"/>
      <c r="AN111" s="226"/>
      <c r="AO111" s="224"/>
      <c r="AP111" s="224"/>
      <c r="AQ111" s="227"/>
      <c r="AR111" s="222"/>
      <c r="AS111" s="222"/>
      <c r="AT111" s="224"/>
      <c r="AU111" s="224"/>
      <c r="AV111" s="227"/>
      <c r="AW111" s="218"/>
      <c r="AX111" s="219"/>
      <c r="AY111" s="220"/>
      <c r="AZ111" s="220"/>
      <c r="BA111" s="221"/>
      <c r="BB111" s="222"/>
      <c r="BC111" s="226"/>
      <c r="BD111" s="224"/>
      <c r="BE111" s="224"/>
      <c r="BF111" s="227"/>
      <c r="BG111" s="222"/>
      <c r="BH111" s="222"/>
      <c r="BI111" s="224"/>
      <c r="BJ111" s="224"/>
      <c r="BK111" s="227"/>
      <c r="BL111" s="218"/>
      <c r="BM111" s="219"/>
      <c r="BN111" s="220"/>
      <c r="BO111" s="220"/>
      <c r="BP111" s="221"/>
      <c r="BQ111" s="222"/>
      <c r="BR111" s="226"/>
      <c r="BS111" s="224"/>
      <c r="BT111" s="224"/>
      <c r="BU111" s="227"/>
      <c r="BV111" s="222"/>
      <c r="BW111" s="222"/>
      <c r="BX111" s="224"/>
      <c r="BY111" s="224"/>
      <c r="BZ111" s="227"/>
      <c r="CA111" s="218"/>
      <c r="CB111" s="219"/>
      <c r="CC111" s="220"/>
      <c r="CD111" s="220"/>
      <c r="CE111" s="221"/>
      <c r="CF111" s="222"/>
      <c r="CG111" s="226"/>
      <c r="CH111" s="224"/>
      <c r="CI111" s="224"/>
      <c r="CJ111" s="227"/>
      <c r="CK111" s="222"/>
      <c r="CL111" s="222"/>
      <c r="CM111" s="224"/>
      <c r="CN111" s="224"/>
      <c r="CO111" s="227"/>
      <c r="CP111" s="218"/>
      <c r="CQ111" s="219"/>
      <c r="CR111" s="220"/>
      <c r="CS111" s="220"/>
      <c r="CT111" s="221"/>
      <c r="CU111" s="222"/>
      <c r="CV111" s="226"/>
      <c r="CW111" s="224"/>
      <c r="CX111" s="224"/>
      <c r="CY111" s="227"/>
      <c r="CZ111" s="222"/>
      <c r="DA111" s="222"/>
      <c r="DB111" s="224"/>
      <c r="DC111" s="224"/>
      <c r="DD111" s="227"/>
    </row>
    <row r="112" spans="1:118" s="329" customFormat="1" ht="18.75" x14ac:dyDescent="0.3">
      <c r="B112" s="439">
        <v>27</v>
      </c>
      <c r="D112" s="490">
        <f>'NSW Post Acute '!T32</f>
        <v>5.4146161551773576E-3</v>
      </c>
      <c r="E112" s="490" t="e">
        <f t="shared" ca="1" si="21"/>
        <v>#NAME?</v>
      </c>
      <c r="F112" s="462" t="e">
        <f t="shared" ca="1" si="26"/>
        <v>#NAME?</v>
      </c>
      <c r="G112" s="491" t="e">
        <f t="shared" ca="1" si="23"/>
        <v>#NAME?</v>
      </c>
      <c r="H112" s="492" t="e">
        <f t="shared" ca="1" si="24"/>
        <v>#NAME?</v>
      </c>
      <c r="I112" s="493">
        <f>'NSW Post Acute '!U32</f>
        <v>2.7827218464575505E-3</v>
      </c>
      <c r="J112" s="493">
        <f>'NSW Post Acute '!V32</f>
        <v>1.0240376851547869E-2</v>
      </c>
      <c r="K112" s="498">
        <f t="shared" si="18"/>
        <v>1.9024630115026325E-3</v>
      </c>
      <c r="L112" s="498">
        <f t="shared" si="19"/>
        <v>8.0510588019160956</v>
      </c>
      <c r="M112" s="498">
        <f t="shared" si="20"/>
        <v>1478.8611379597728</v>
      </c>
      <c r="N112" s="498" t="e">
        <f ca="1">_xll.ErBeta(L112,M112)</f>
        <v>#NAME?</v>
      </c>
      <c r="R112" s="443"/>
      <c r="S112" s="443"/>
      <c r="T112" s="443"/>
      <c r="U112" s="443"/>
      <c r="V112" s="443"/>
      <c r="W112" s="443"/>
      <c r="X112" s="449"/>
      <c r="Y112" s="454"/>
      <c r="Z112" s="461"/>
      <c r="AA112" s="448"/>
      <c r="AB112" s="455"/>
      <c r="AC112" s="449"/>
      <c r="AD112" s="449"/>
      <c r="AE112" s="461"/>
      <c r="AF112" s="448"/>
      <c r="AG112" s="455"/>
      <c r="AH112" s="205"/>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8.75" x14ac:dyDescent="0.3">
      <c r="B113" s="439">
        <v>28</v>
      </c>
      <c r="D113" s="490">
        <f>'NSW Post Acute '!T33</f>
        <v>4.5589940333610312E-3</v>
      </c>
      <c r="E113" s="490" t="e">
        <f t="shared" ca="1" si="21"/>
        <v>#NAME?</v>
      </c>
      <c r="F113" s="462" t="e">
        <f t="shared" ca="1" si="26"/>
        <v>#NAME?</v>
      </c>
      <c r="G113" s="491" t="e">
        <f t="shared" ca="1" si="23"/>
        <v>#NAME?</v>
      </c>
      <c r="H113" s="492" t="e">
        <f t="shared" ca="1" si="24"/>
        <v>#NAME?</v>
      </c>
      <c r="I113" s="493">
        <f>'NSW Post Acute '!U33</f>
        <v>2.2805793924394881E-3</v>
      </c>
      <c r="J113" s="493">
        <f>'NSW Post Acute '!V33</f>
        <v>8.8493005397787868E-3</v>
      </c>
      <c r="K113" s="498">
        <f t="shared" si="18"/>
        <v>1.675694170239617E-3</v>
      </c>
      <c r="L113" s="498">
        <f t="shared" si="19"/>
        <v>7.3636859902161902</v>
      </c>
      <c r="M113" s="498">
        <f t="shared" si="20"/>
        <v>1607.8360568327532</v>
      </c>
      <c r="N113" s="498" t="e">
        <f ca="1">_xll.ErBeta(L113,M113)</f>
        <v>#NAME?</v>
      </c>
      <c r="R113" s="443"/>
      <c r="S113" s="443"/>
      <c r="T113" s="443"/>
      <c r="U113" s="443"/>
      <c r="V113" s="443"/>
      <c r="W113" s="443"/>
      <c r="X113" s="449"/>
      <c r="Y113" s="454"/>
      <c r="Z113" s="461"/>
      <c r="AA113" s="448"/>
      <c r="AB113" s="455"/>
      <c r="AC113" s="449"/>
      <c r="AD113" s="449"/>
      <c r="AE113" s="461"/>
      <c r="AF113" s="448"/>
      <c r="AG113" s="455"/>
      <c r="AH113" s="205"/>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8.75" x14ac:dyDescent="0.3">
      <c r="B114" s="439">
        <v>29</v>
      </c>
      <c r="D114" s="490">
        <f>'NSW Post Acute '!T34</f>
        <v>3.8385780266894467E-3</v>
      </c>
      <c r="E114" s="490" t="e">
        <f t="shared" ca="1" si="21"/>
        <v>#NAME?</v>
      </c>
      <c r="F114" s="462" t="e">
        <f t="shared" ca="1" si="26"/>
        <v>#NAME?</v>
      </c>
      <c r="G114" s="491" t="e">
        <f t="shared" ca="1" si="23"/>
        <v>#NAME?</v>
      </c>
      <c r="H114" s="492" t="e">
        <f t="shared" ca="1" si="24"/>
        <v>#NAME?</v>
      </c>
      <c r="I114" s="493">
        <f>'NSW Post Acute '!U34</f>
        <v>1.8690485978110508E-3</v>
      </c>
      <c r="J114" s="493">
        <f>'NSW Post Acute '!V34</f>
        <v>7.647191229245856E-3</v>
      </c>
      <c r="K114" s="498">
        <f t="shared" si="18"/>
        <v>1.4740159774068382E-3</v>
      </c>
      <c r="L114" s="498">
        <f t="shared" si="19"/>
        <v>6.7517949548842635</v>
      </c>
      <c r="M114" s="498">
        <f t="shared" si="20"/>
        <v>1752.1794832266091</v>
      </c>
      <c r="N114" s="498" t="e">
        <f ca="1">_xll.ErBeta(L114,M114)</f>
        <v>#NAME?</v>
      </c>
      <c r="R114" s="443"/>
      <c r="S114" s="443"/>
      <c r="T114" s="443"/>
      <c r="U114" s="443"/>
      <c r="V114" s="443"/>
      <c r="W114" s="443"/>
      <c r="X114" s="449"/>
      <c r="Y114" s="454"/>
      <c r="Z114" s="461"/>
      <c r="AA114" s="448"/>
      <c r="AB114" s="455"/>
      <c r="AC114" s="449"/>
      <c r="AD114" s="449"/>
      <c r="AE114" s="461"/>
      <c r="AF114" s="448"/>
      <c r="AG114" s="455"/>
      <c r="AH114" s="205"/>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8.75" x14ac:dyDescent="0.3">
      <c r="B115" s="439">
        <v>30</v>
      </c>
      <c r="D115" s="490">
        <f>'NSW Post Acute '!T35</f>
        <v>3.232002753054753E-3</v>
      </c>
      <c r="E115" s="490" t="e">
        <f t="shared" ca="1" si="21"/>
        <v>#NAME?</v>
      </c>
      <c r="F115" s="462" t="e">
        <f t="shared" ca="1" si="26"/>
        <v>#NAME?</v>
      </c>
      <c r="G115" s="491" t="e">
        <f t="shared" ca="1" si="23"/>
        <v>#NAME?</v>
      </c>
      <c r="H115" s="492" t="e">
        <f t="shared" ca="1" si="24"/>
        <v>#NAME?</v>
      </c>
      <c r="I115" s="493">
        <f>'NSW Post Acute '!U35</f>
        <v>1.5317785789700999E-3</v>
      </c>
      <c r="J115" s="493">
        <f>'NSW Post Acute '!V35</f>
        <v>6.6083792084788446E-3</v>
      </c>
      <c r="K115" s="498">
        <f t="shared" si="18"/>
        <v>1.2950511809971287E-3</v>
      </c>
      <c r="L115" s="498">
        <f t="shared" si="19"/>
        <v>6.2049389204412089</v>
      </c>
      <c r="M115" s="498">
        <f t="shared" si="20"/>
        <v>1913.6383887427426</v>
      </c>
      <c r="N115" s="498" t="e">
        <f ca="1">_xll.ErBeta(L115,M115)</f>
        <v>#NAME?</v>
      </c>
      <c r="R115" s="443"/>
      <c r="S115" s="443"/>
      <c r="T115" s="443"/>
      <c r="U115" s="443"/>
      <c r="V115" s="443"/>
      <c r="W115" s="443"/>
      <c r="X115" s="449"/>
      <c r="Y115" s="454"/>
      <c r="Z115" s="461"/>
      <c r="AA115" s="448"/>
      <c r="AB115" s="455"/>
      <c r="AC115" s="449"/>
      <c r="AD115" s="449"/>
      <c r="AE115" s="461"/>
      <c r="AF115" s="448"/>
      <c r="AG115" s="455"/>
      <c r="AH115" s="205"/>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8.75" x14ac:dyDescent="0.3">
      <c r="B116" s="439">
        <v>31</v>
      </c>
      <c r="D116" s="490">
        <f>'NSW Post Acute '!T36</f>
        <v>2.7212790056953548E-3</v>
      </c>
      <c r="E116" s="490" t="e">
        <f t="shared" ca="1" si="21"/>
        <v>#NAME?</v>
      </c>
      <c r="F116" s="462" t="e">
        <f t="shared" ca="1" si="26"/>
        <v>#NAME?</v>
      </c>
      <c r="G116" s="491" t="e">
        <f t="shared" ca="1" si="23"/>
        <v>#NAME?</v>
      </c>
      <c r="H116" s="492" t="e">
        <f t="shared" ca="1" si="24"/>
        <v>#NAME?</v>
      </c>
      <c r="I116" s="493">
        <f>'NSW Post Acute '!U36</f>
        <v>1.2553689710046059E-3</v>
      </c>
      <c r="J116" s="493">
        <f>'NSW Post Acute '!V36</f>
        <v>5.710681798572227E-3</v>
      </c>
      <c r="K116" s="498">
        <f t="shared" si="18"/>
        <v>1.1365593947876586E-3</v>
      </c>
      <c r="L116" s="498">
        <f t="shared" si="19"/>
        <v>5.7144133926225615</v>
      </c>
      <c r="M116" s="498">
        <f t="shared" si="20"/>
        <v>2094.185442764312</v>
      </c>
      <c r="N116" s="498" t="e">
        <f ca="1">_xll.ErBeta(L116,M116)</f>
        <v>#NAME?</v>
      </c>
      <c r="R116" s="443"/>
      <c r="S116" s="443"/>
      <c r="T116" s="443"/>
      <c r="U116" s="443"/>
      <c r="V116" s="443"/>
      <c r="W116" s="443"/>
      <c r="X116" s="449"/>
      <c r="Y116" s="454"/>
      <c r="Z116" s="461"/>
      <c r="AA116" s="448"/>
      <c r="AB116" s="455"/>
      <c r="AC116" s="449"/>
      <c r="AD116" s="449"/>
      <c r="AE116" s="461"/>
      <c r="AF116" s="448"/>
      <c r="AG116" s="455"/>
      <c r="AH116" s="205"/>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8.75" x14ac:dyDescent="0.3">
      <c r="B117" s="439">
        <v>32</v>
      </c>
      <c r="D117" s="490">
        <f>'NSW Post Acute '!T37</f>
        <v>2.291260247176173E-3</v>
      </c>
      <c r="E117" s="490" t="e">
        <f t="shared" ca="1" si="21"/>
        <v>#NAME?</v>
      </c>
      <c r="F117" s="462" t="e">
        <f t="shared" ca="1" si="26"/>
        <v>#NAME?</v>
      </c>
      <c r="G117" s="491" t="e">
        <f t="shared" ca="1" si="23"/>
        <v>#NAME?</v>
      </c>
      <c r="H117" s="492" t="e">
        <f t="shared" ca="1" si="24"/>
        <v>#NAME?</v>
      </c>
      <c r="I117" s="493">
        <f>'NSW Post Acute '!U37</f>
        <v>1.0288375062802895E-3</v>
      </c>
      <c r="J117" s="493">
        <f>'NSW Post Acute '!V37</f>
        <v>4.9349296666725212E-3</v>
      </c>
      <c r="K117" s="498">
        <f t="shared" si="18"/>
        <v>9.9645208173271206E-4</v>
      </c>
      <c r="L117" s="498">
        <f t="shared" si="19"/>
        <v>5.2729190607746501</v>
      </c>
      <c r="M117" s="498">
        <f t="shared" si="20"/>
        <v>2296.0453477197775</v>
      </c>
      <c r="N117" s="498" t="e">
        <f ca="1">_xll.ErBeta(L117,M117)</f>
        <v>#NAME?</v>
      </c>
      <c r="R117" s="443"/>
      <c r="S117" s="443"/>
      <c r="T117" s="443"/>
      <c r="U117" s="443"/>
      <c r="V117" s="443"/>
      <c r="W117" s="443"/>
      <c r="X117" s="449"/>
      <c r="Y117" s="454"/>
      <c r="Z117" s="461"/>
      <c r="AA117" s="448"/>
      <c r="AB117" s="455"/>
      <c r="AC117" s="449"/>
      <c r="AD117" s="449"/>
      <c r="AE117" s="461"/>
      <c r="AF117" s="448"/>
      <c r="AG117" s="455"/>
      <c r="AH117" s="205"/>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8.75" x14ac:dyDescent="0.3">
      <c r="B118" s="439">
        <v>33</v>
      </c>
      <c r="D118" s="490">
        <f>'NSW Post Acute '!T38</f>
        <v>1.9291934084312474E-3</v>
      </c>
      <c r="E118" s="490" t="e">
        <f t="shared" ca="1" si="21"/>
        <v>#NAME?</v>
      </c>
      <c r="F118" s="462" t="e">
        <f t="shared" ca="1" si="26"/>
        <v>#NAME?</v>
      </c>
      <c r="G118" s="491" t="e">
        <f t="shared" ca="1" si="23"/>
        <v>#NAME?</v>
      </c>
      <c r="H118" s="492" t="e">
        <f t="shared" ca="1" si="24"/>
        <v>#NAME?</v>
      </c>
      <c r="I118" s="493">
        <f>'NSW Post Acute '!U38</f>
        <v>8.4318366852892456E-4</v>
      </c>
      <c r="J118" s="493">
        <f>'NSW Post Acute '!V38</f>
        <v>4.26455748612948E-3</v>
      </c>
      <c r="K118" s="498">
        <f t="shared" si="18"/>
        <v>8.7279944326544784E-4</v>
      </c>
      <c r="L118" s="498">
        <f t="shared" si="19"/>
        <v>4.8742984298878413</v>
      </c>
      <c r="M118" s="498">
        <f t="shared" si="20"/>
        <v>2521.7248536227053</v>
      </c>
      <c r="N118" s="498" t="e">
        <f ca="1">_xll.ErBeta(L118,M118)</f>
        <v>#NAME?</v>
      </c>
      <c r="R118" s="443"/>
      <c r="S118" s="443"/>
      <c r="T118" s="443"/>
      <c r="U118" s="443"/>
      <c r="V118" s="443"/>
      <c r="W118" s="443"/>
      <c r="X118" s="449"/>
      <c r="Y118" s="454"/>
      <c r="Z118" s="461"/>
      <c r="AA118" s="448"/>
      <c r="AB118" s="455"/>
      <c r="AC118" s="449"/>
      <c r="AD118" s="449"/>
      <c r="AE118" s="461"/>
      <c r="AF118" s="448"/>
      <c r="AG118" s="455"/>
      <c r="AH118" s="205"/>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8.75" x14ac:dyDescent="0.3">
      <c r="B119" s="439">
        <v>34</v>
      </c>
      <c r="D119" s="490">
        <f>'NSW Post Acute '!T39</f>
        <v>1.6243406709130609E-3</v>
      </c>
      <c r="E119" s="490" t="e">
        <f t="shared" ca="1" si="21"/>
        <v>#NAME?</v>
      </c>
      <c r="F119" s="462" t="e">
        <f t="shared" ca="1" si="26"/>
        <v>#NAME?</v>
      </c>
      <c r="G119" s="491" t="e">
        <f t="shared" ca="1" si="23"/>
        <v>#NAME?</v>
      </c>
      <c r="H119" s="492" t="e">
        <f t="shared" ca="1" si="24"/>
        <v>#NAME?</v>
      </c>
      <c r="I119" s="493">
        <f>'NSW Post Acute '!U39</f>
        <v>6.9103108560294513E-4</v>
      </c>
      <c r="J119" s="493">
        <f>'NSW Post Acute '!V39</f>
        <v>3.6852502023125263E-3</v>
      </c>
      <c r="K119" s="498">
        <f t="shared" si="18"/>
        <v>7.6383140732387274E-4</v>
      </c>
      <c r="L119" s="498">
        <f t="shared" si="19"/>
        <v>4.513328284344813</v>
      </c>
      <c r="M119" s="498">
        <f t="shared" si="20"/>
        <v>2774.0468377969601</v>
      </c>
      <c r="N119" s="498" t="e">
        <f ca="1">_xll.ErBeta(L119,M119)</f>
        <v>#NAME?</v>
      </c>
      <c r="R119" s="443"/>
      <c r="S119" s="443"/>
      <c r="T119" s="443"/>
      <c r="U119" s="443"/>
      <c r="V119" s="443"/>
      <c r="W119" s="443"/>
      <c r="X119" s="449"/>
      <c r="Y119" s="454"/>
      <c r="Z119" s="461"/>
      <c r="AA119" s="448"/>
      <c r="AB119" s="455"/>
      <c r="AC119" s="449"/>
      <c r="AD119" s="449"/>
      <c r="AE119" s="461"/>
      <c r="AF119" s="448"/>
      <c r="AG119" s="455"/>
      <c r="AH119" s="205"/>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8.75" x14ac:dyDescent="0.3">
      <c r="B120" s="439">
        <v>35</v>
      </c>
      <c r="D120" s="490">
        <f>'NSW Post Acute '!T40</f>
        <v>1.3676610150393459E-3</v>
      </c>
      <c r="E120" s="490" t="e">
        <f t="shared" ca="1" si="21"/>
        <v>#NAME?</v>
      </c>
      <c r="F120" s="462" t="e">
        <f t="shared" ca="1" si="26"/>
        <v>#NAME?</v>
      </c>
      <c r="G120" s="491" t="e">
        <f t="shared" ca="1" si="23"/>
        <v>#NAME?</v>
      </c>
      <c r="H120" s="492" t="e">
        <f t="shared" ca="1" si="24"/>
        <v>#NAME?</v>
      </c>
      <c r="I120" s="493">
        <f>'NSW Post Acute '!U40</f>
        <v>5.6633445249562912E-4</v>
      </c>
      <c r="J120" s="493">
        <f>'NSW Post Acute '!V40</f>
        <v>3.1846373504911328E-3</v>
      </c>
      <c r="K120" s="498">
        <f t="shared" si="18"/>
        <v>6.6793441275395506E-4</v>
      </c>
      <c r="L120" s="498">
        <f t="shared" si="19"/>
        <v>4.1855548396633573</v>
      </c>
      <c r="M120" s="498">
        <f t="shared" si="20"/>
        <v>3056.1889046479782</v>
      </c>
      <c r="N120" s="498" t="e">
        <f ca="1">_xll.ErBeta(L120,M120)</f>
        <v>#NAME?</v>
      </c>
      <c r="R120" s="443"/>
      <c r="S120" s="443"/>
      <c r="T120" s="443"/>
      <c r="U120" s="443"/>
      <c r="V120" s="443"/>
      <c r="W120" s="443"/>
      <c r="X120" s="449"/>
      <c r="Y120" s="454"/>
      <c r="Z120" s="461"/>
      <c r="AA120" s="448"/>
      <c r="AB120" s="455"/>
      <c r="AC120" s="449"/>
      <c r="AD120" s="449"/>
      <c r="AE120" s="461"/>
      <c r="AF120" s="448"/>
      <c r="AG120" s="455"/>
      <c r="AH120" s="205"/>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8.75" x14ac:dyDescent="0.3">
      <c r="B121" s="439">
        <v>36</v>
      </c>
      <c r="D121" s="490">
        <f>'NSW Post Acute '!T41</f>
        <v>1.1515420906176199E-3</v>
      </c>
      <c r="E121" s="490" t="e">
        <f t="shared" ca="1" si="21"/>
        <v>#NAME?</v>
      </c>
      <c r="F121" s="462" t="e">
        <f t="shared" ca="1" si="26"/>
        <v>#NAME?</v>
      </c>
      <c r="G121" s="491" t="e">
        <f t="shared" ca="1" si="23"/>
        <v>#NAME?</v>
      </c>
      <c r="H121" s="492" t="e">
        <f t="shared" ca="1" si="24"/>
        <v>#NAME?</v>
      </c>
      <c r="I121" s="493">
        <f>'NSW Post Acute '!U41</f>
        <v>4.6413934013355378E-4</v>
      </c>
      <c r="J121" s="493">
        <f>'NSW Post Acute '!V41</f>
        <v>2.7520288982764438E-3</v>
      </c>
      <c r="K121" s="498">
        <f t="shared" si="18"/>
        <v>5.8364529544461478E-4</v>
      </c>
      <c r="L121" s="498">
        <f t="shared" si="19"/>
        <v>3.8871618266255732</v>
      </c>
      <c r="M121" s="498">
        <f t="shared" si="20"/>
        <v>3371.7270326495195</v>
      </c>
      <c r="N121" s="498" t="e">
        <f ca="1">_xll.ErBeta(L121,M121)</f>
        <v>#NAME?</v>
      </c>
      <c r="R121" s="443"/>
      <c r="S121" s="443"/>
      <c r="T121" s="443"/>
      <c r="U121" s="443"/>
      <c r="V121" s="443"/>
      <c r="W121" s="443"/>
      <c r="X121" s="449"/>
      <c r="Y121" s="454"/>
      <c r="Z121" s="461"/>
      <c r="AA121" s="448"/>
      <c r="AB121" s="455"/>
      <c r="AC121" s="449"/>
      <c r="AD121" s="449"/>
      <c r="AE121" s="461"/>
      <c r="AF121" s="448"/>
      <c r="AG121" s="455"/>
      <c r="AH121" s="205"/>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8.75" x14ac:dyDescent="0.3">
      <c r="B122" s="439">
        <v>37</v>
      </c>
      <c r="D122" s="490">
        <f>'NSW Post Acute '!T42</f>
        <v>9.6957445732694895E-4</v>
      </c>
      <c r="E122" s="490" t="e">
        <f t="shared" ca="1" si="21"/>
        <v>#NAME?</v>
      </c>
      <c r="F122" s="462" t="e">
        <f t="shared" ca="1" si="26"/>
        <v>#NAME?</v>
      </c>
      <c r="G122" s="491" t="e">
        <f t="shared" ca="1" si="23"/>
        <v>#NAME?</v>
      </c>
      <c r="H122" s="492" t="e">
        <f t="shared" ca="1" si="24"/>
        <v>#NAME?</v>
      </c>
      <c r="I122" s="493">
        <f>'NSW Post Acute '!U42</f>
        <v>3.8038534669806849E-4</v>
      </c>
      <c r="J122" s="493">
        <f>'NSW Post Acute '!V42</f>
        <v>2.3781869718323351E-3</v>
      </c>
      <c r="K122" s="498">
        <f t="shared" si="18"/>
        <v>5.0964327171792523E-4</v>
      </c>
      <c r="L122" s="498">
        <f t="shared" si="19"/>
        <v>3.6148641948324034</v>
      </c>
      <c r="M122" s="498">
        <f t="shared" si="20"/>
        <v>3724.6848734017408</v>
      </c>
      <c r="N122" s="498" t="e">
        <f ca="1">_xll.ErBeta(L122,M122)</f>
        <v>#NAME?</v>
      </c>
      <c r="R122" s="443"/>
      <c r="S122" s="443"/>
      <c r="T122" s="443"/>
      <c r="U122" s="443"/>
      <c r="V122" s="443"/>
      <c r="W122" s="443"/>
      <c r="X122" s="449"/>
      <c r="Y122" s="454"/>
      <c r="Z122" s="461"/>
      <c r="AA122" s="448"/>
      <c r="AB122" s="455"/>
      <c r="AC122" s="449"/>
      <c r="AD122" s="449"/>
      <c r="AE122" s="461"/>
      <c r="AF122" s="448"/>
      <c r="AG122" s="455"/>
      <c r="AH122" s="205"/>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8.75" x14ac:dyDescent="0.3">
      <c r="B123" s="439">
        <v>38</v>
      </c>
      <c r="D123" s="490">
        <f>'NSW Post Acute '!T43</f>
        <v>8.1636149990544173E-4</v>
      </c>
      <c r="E123" s="490" t="e">
        <f t="shared" ca="1" si="21"/>
        <v>#NAME?</v>
      </c>
      <c r="F123" s="462" t="e">
        <f t="shared" ca="1" si="26"/>
        <v>#NAME?</v>
      </c>
      <c r="G123" s="491" t="e">
        <f t="shared" ca="1" si="23"/>
        <v>#NAME?</v>
      </c>
      <c r="H123" s="492" t="e">
        <f t="shared" ca="1" si="24"/>
        <v>#NAME?</v>
      </c>
      <c r="I123" s="493">
        <f>'NSW Post Acute '!U43</f>
        <v>3.1174477031181003E-4</v>
      </c>
      <c r="J123" s="493">
        <f>'NSW Post Acute '!V43</f>
        <v>2.0551285913222696E-3</v>
      </c>
      <c r="K123" s="498">
        <f t="shared" si="18"/>
        <v>4.4474077066593358E-4</v>
      </c>
      <c r="L123" s="498">
        <f t="shared" si="19"/>
        <v>3.3658219028379661</v>
      </c>
      <c r="M123" s="498">
        <f t="shared" si="20"/>
        <v>4119.5893924572529</v>
      </c>
      <c r="N123" s="498" t="e">
        <f ca="1">_xll.ErBeta(L123,M123)</f>
        <v>#NAME?</v>
      </c>
      <c r="R123" s="443"/>
      <c r="S123" s="443"/>
      <c r="T123" s="443"/>
      <c r="U123" s="443"/>
      <c r="V123" s="443"/>
      <c r="W123" s="443"/>
      <c r="X123" s="449"/>
      <c r="Y123" s="454"/>
      <c r="Z123" s="461"/>
      <c r="AA123" s="448"/>
      <c r="AB123" s="455"/>
      <c r="AC123" s="449"/>
      <c r="AD123" s="449"/>
      <c r="AE123" s="461"/>
      <c r="AF123" s="448"/>
      <c r="AG123" s="455"/>
      <c r="AH123" s="205"/>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8.75" x14ac:dyDescent="0.3">
      <c r="B124" s="439">
        <v>39</v>
      </c>
      <c r="D124" s="490">
        <f>'NSW Post Acute '!T44</f>
        <v>6.8735938069698047E-4</v>
      </c>
      <c r="E124" s="490" t="e">
        <f t="shared" ca="1" si="21"/>
        <v>#NAME?</v>
      </c>
      <c r="F124" s="462" t="e">
        <f t="shared" ca="1" si="26"/>
        <v>#NAME?</v>
      </c>
      <c r="G124" s="491" t="e">
        <f t="shared" ca="1" si="23"/>
        <v>#NAME?</v>
      </c>
      <c r="H124" s="492" t="e">
        <f t="shared" ca="1" si="24"/>
        <v>#NAME?</v>
      </c>
      <c r="I124" s="493">
        <f>'NSW Post Acute '!U44</f>
        <v>2.5549039325614134E-4</v>
      </c>
      <c r="J124" s="493">
        <f>'NSW Post Acute '!V44</f>
        <v>1.7759552032261428E-3</v>
      </c>
      <c r="K124" s="498">
        <f t="shared" si="18"/>
        <v>3.8787367601275549E-4</v>
      </c>
      <c r="L124" s="498">
        <f t="shared" si="19"/>
        <v>3.1375695724502211</v>
      </c>
      <c r="M124" s="498">
        <f t="shared" si="20"/>
        <v>4561.5336352763643</v>
      </c>
      <c r="N124" s="498" t="e">
        <f ca="1">_xll.ErBeta(L124,M124)</f>
        <v>#NAME?</v>
      </c>
      <c r="R124" s="443"/>
      <c r="S124" s="443"/>
      <c r="T124" s="443"/>
      <c r="U124" s="443"/>
      <c r="V124" s="443"/>
      <c r="W124" s="443"/>
      <c r="X124" s="449"/>
      <c r="Y124" s="454"/>
      <c r="Z124" s="461"/>
      <c r="AA124" s="448"/>
      <c r="AB124" s="455"/>
      <c r="AC124" s="449"/>
      <c r="AD124" s="449"/>
      <c r="AE124" s="461"/>
      <c r="AF124" s="448"/>
      <c r="AG124" s="455"/>
      <c r="AH124" s="205"/>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8.75" x14ac:dyDescent="0.3">
      <c r="B125" s="439">
        <v>40</v>
      </c>
      <c r="D125" s="490">
        <f>'NSW Post Acute '!T45</f>
        <v>5.7874228302885581E-4</v>
      </c>
      <c r="E125" s="490" t="e">
        <f t="shared" ca="1" si="21"/>
        <v>#NAME?</v>
      </c>
      <c r="F125" s="462" t="e">
        <f t="shared" ca="1" si="26"/>
        <v>#NAME?</v>
      </c>
      <c r="G125" s="491" t="e">
        <f t="shared" ca="1" si="23"/>
        <v>#NAME?</v>
      </c>
      <c r="H125" s="492" t="e">
        <f t="shared" ca="1" si="24"/>
        <v>#NAME?</v>
      </c>
      <c r="I125" s="493">
        <f>'NSW Post Acute '!U45</f>
        <v>2.0938712454065771E-4</v>
      </c>
      <c r="J125" s="493">
        <f>'NSW Post Acute '!V45</f>
        <v>1.5347053693787192E-3</v>
      </c>
      <c r="K125" s="498">
        <f t="shared" si="18"/>
        <v>3.3809138898930144E-4</v>
      </c>
      <c r="L125" s="498">
        <f t="shared" si="19"/>
        <v>2.9279587586127285</v>
      </c>
      <c r="M125" s="498">
        <f t="shared" si="20"/>
        <v>5056.2475058181508</v>
      </c>
      <c r="N125" s="498" t="e">
        <f ca="1">_xll.ErBeta(L125,M125)</f>
        <v>#NAME?</v>
      </c>
      <c r="R125" s="443"/>
      <c r="S125" s="443"/>
      <c r="T125" s="443"/>
      <c r="U125" s="443"/>
      <c r="V125" s="443"/>
      <c r="W125" s="443"/>
      <c r="X125" s="449"/>
      <c r="Y125" s="454"/>
      <c r="Z125" s="461"/>
      <c r="AA125" s="448"/>
      <c r="AB125" s="455"/>
      <c r="AC125" s="449"/>
      <c r="AD125" s="449"/>
      <c r="AE125" s="461"/>
      <c r="AF125" s="448"/>
      <c r="AG125" s="455"/>
      <c r="AH125" s="205"/>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8.75" x14ac:dyDescent="0.3">
      <c r="B126" s="439">
        <v>41</v>
      </c>
      <c r="D126" s="490">
        <f>'NSW Post Acute '!T46</f>
        <v>4.8728894894228575E-4</v>
      </c>
      <c r="E126" s="490" t="e">
        <f t="shared" ca="1" si="21"/>
        <v>#NAME?</v>
      </c>
      <c r="F126" s="462" t="e">
        <f t="shared" ca="1" si="26"/>
        <v>#NAME?</v>
      </c>
      <c r="G126" s="491" t="e">
        <f t="shared" ca="1" si="23"/>
        <v>#NAME?</v>
      </c>
      <c r="H126" s="492" t="e">
        <f t="shared" ca="1" si="24"/>
        <v>#NAME?</v>
      </c>
      <c r="I126" s="493">
        <f>'NSW Post Acute '!U46</f>
        <v>1.7160319558258408E-4</v>
      </c>
      <c r="J126" s="493">
        <f>'NSW Post Acute '!V46</f>
        <v>1.3262274670674528E-3</v>
      </c>
      <c r="K126" s="498">
        <f t="shared" si="18"/>
        <v>2.945470080318543E-4</v>
      </c>
      <c r="L126" s="498">
        <f t="shared" si="19"/>
        <v>2.7351103164091168</v>
      </c>
      <c r="M126" s="498">
        <f t="shared" si="20"/>
        <v>5610.1775616125869</v>
      </c>
      <c r="N126" s="498" t="e">
        <f ca="1">_xll.ErBeta(L126,M126)</f>
        <v>#NAME?</v>
      </c>
      <c r="R126" s="443"/>
      <c r="S126" s="443"/>
      <c r="T126" s="443"/>
      <c r="U126" s="443"/>
      <c r="V126" s="443"/>
      <c r="W126" s="443"/>
      <c r="X126" s="449"/>
      <c r="Y126" s="454"/>
      <c r="Z126" s="461"/>
      <c r="AA126" s="448"/>
      <c r="AB126" s="455"/>
      <c r="AC126" s="449"/>
      <c r="AD126" s="449"/>
      <c r="AE126" s="461"/>
      <c r="AF126" s="448"/>
      <c r="AG126" s="455"/>
      <c r="AH126" s="205"/>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329" customFormat="1" ht="18.75" x14ac:dyDescent="0.3">
      <c r="B127" s="439">
        <v>42</v>
      </c>
      <c r="D127" s="490">
        <f>'NSW Post Acute '!T47</f>
        <v>4.1028714632457329E-4</v>
      </c>
      <c r="E127" s="490" t="e">
        <f t="shared" ca="1" si="21"/>
        <v>#NAME?</v>
      </c>
      <c r="F127" s="462" t="e">
        <f t="shared" ca="1" si="26"/>
        <v>#NAME?</v>
      </c>
      <c r="G127" s="491" t="e">
        <f t="shared" ca="1" si="23"/>
        <v>#NAME?</v>
      </c>
      <c r="H127" s="492" t="e">
        <f t="shared" ca="1" si="24"/>
        <v>#NAME?</v>
      </c>
      <c r="I127" s="493">
        <f>'NSW Post Acute '!U47</f>
        <v>1.4063738063529598E-4</v>
      </c>
      <c r="J127" s="493">
        <f>'NSW Post Acute '!V47</f>
        <v>1.1460696818413967E-3</v>
      </c>
      <c r="K127" s="498">
        <f t="shared" si="18"/>
        <v>2.5648783194033185E-4</v>
      </c>
      <c r="L127" s="498">
        <f t="shared" si="19"/>
        <v>2.5573748987254978</v>
      </c>
      <c r="M127" s="498">
        <f t="shared" si="20"/>
        <v>6230.5769595178563</v>
      </c>
      <c r="N127" s="498" t="e">
        <f ca="1">_xll.ErBeta(L127,M127)</f>
        <v>#NAME?</v>
      </c>
      <c r="R127" s="443"/>
      <c r="S127" s="443"/>
      <c r="T127" s="443"/>
      <c r="U127" s="443"/>
      <c r="V127" s="443"/>
      <c r="W127" s="443"/>
      <c r="X127" s="449"/>
      <c r="Y127" s="454"/>
      <c r="Z127" s="461"/>
      <c r="AA127" s="448"/>
      <c r="AB127" s="455"/>
      <c r="AC127" s="449"/>
      <c r="AD127" s="449"/>
      <c r="AE127" s="461"/>
      <c r="AF127" s="448"/>
      <c r="AG127" s="455"/>
      <c r="AH127" s="205"/>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8.75" x14ac:dyDescent="0.3">
      <c r="B128" s="439">
        <v>43</v>
      </c>
      <c r="D128" s="490">
        <f>'NSW Post Acute '!T48</f>
        <v>3.4545323222402762E-4</v>
      </c>
      <c r="E128" s="490" t="e">
        <f t="shared" ca="1" si="21"/>
        <v>#NAME?</v>
      </c>
      <c r="F128" s="462" t="e">
        <f t="shared" ca="1" si="26"/>
        <v>#NAME?</v>
      </c>
      <c r="G128" s="491" t="e">
        <f t="shared" ca="1" si="23"/>
        <v>#NAME?</v>
      </c>
      <c r="H128" s="492" t="e">
        <f t="shared" ca="1" si="24"/>
        <v>#NAME?</v>
      </c>
      <c r="I128" s="493">
        <f>'NSW Post Acute '!U48</f>
        <v>1.152593502982789E-4</v>
      </c>
      <c r="J128" s="493">
        <f>'NSW Post Acute '!V48</f>
        <v>9.9038494394961571E-4</v>
      </c>
      <c r="K128" s="498">
        <f t="shared" si="18"/>
        <v>2.2324632491105531E-4</v>
      </c>
      <c r="L128" s="498">
        <f t="shared" si="19"/>
        <v>2.3933000387127756</v>
      </c>
      <c r="M128" s="498">
        <f t="shared" si="20"/>
        <v>6925.6068327280645</v>
      </c>
      <c r="N128" s="498" t="e">
        <f ca="1">_xll.ErBeta(L128,M128)</f>
        <v>#NAME?</v>
      </c>
      <c r="R128" s="443"/>
      <c r="S128" s="443"/>
      <c r="T128" s="443"/>
      <c r="U128" s="443"/>
      <c r="V128" s="443"/>
      <c r="W128" s="443"/>
      <c r="X128" s="449"/>
      <c r="Y128" s="454"/>
      <c r="Z128" s="461"/>
      <c r="AA128" s="448"/>
      <c r="AB128" s="455"/>
      <c r="AC128" s="449"/>
      <c r="AD128" s="449"/>
      <c r="AE128" s="461"/>
      <c r="AF128" s="448"/>
      <c r="AG128" s="455"/>
      <c r="AH128" s="205"/>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8.75" x14ac:dyDescent="0.3">
      <c r="B129" s="439">
        <v>44</v>
      </c>
      <c r="D129" s="490">
        <f>'NSW Post Acute '!T49</f>
        <v>2.9086442683637234E-4</v>
      </c>
      <c r="E129" s="490" t="e">
        <f t="shared" ca="1" si="21"/>
        <v>#NAME?</v>
      </c>
      <c r="F129" s="462" t="e">
        <f t="shared" ca="1" si="26"/>
        <v>#NAME?</v>
      </c>
      <c r="G129" s="491" t="e">
        <f t="shared" ca="1" si="23"/>
        <v>#NAME?</v>
      </c>
      <c r="H129" s="492" t="e">
        <f t="shared" ca="1" si="24"/>
        <v>#NAME?</v>
      </c>
      <c r="I129" s="493">
        <f>'NSW Post Acute '!U49</f>
        <v>9.4460788242576801E-5</v>
      </c>
      <c r="J129" s="493">
        <f>'NSW Post Acute '!V49</f>
        <v>8.5584877843215119E-4</v>
      </c>
      <c r="K129" s="498">
        <f t="shared" si="18"/>
        <v>1.9423163015040164E-4</v>
      </c>
      <c r="L129" s="498">
        <f t="shared" si="19"/>
        <v>2.2416025940653155</v>
      </c>
      <c r="M129" s="498">
        <f t="shared" si="20"/>
        <v>7704.4505441439178</v>
      </c>
      <c r="N129" s="498" t="e">
        <f ca="1">_xll.ErBeta(L129,M129)</f>
        <v>#NAME?</v>
      </c>
      <c r="R129" s="443"/>
      <c r="S129" s="443"/>
      <c r="T129" s="443"/>
      <c r="U129" s="443"/>
      <c r="V129" s="443"/>
      <c r="W129" s="443"/>
      <c r="X129" s="449"/>
      <c r="Y129" s="454"/>
      <c r="Z129" s="461"/>
      <c r="AA129" s="448"/>
      <c r="AB129" s="455"/>
      <c r="AC129" s="449"/>
      <c r="AD129" s="449"/>
      <c r="AE129" s="461"/>
      <c r="AF129" s="448"/>
      <c r="AG129" s="455"/>
      <c r="AH129" s="205"/>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8.75" x14ac:dyDescent="0.3">
      <c r="B130" s="439">
        <v>45</v>
      </c>
      <c r="D130" s="490">
        <f>'NSW Post Acute '!T50</f>
        <v>2.4490178961181854E-4</v>
      </c>
      <c r="E130" s="490" t="e">
        <f t="shared" ca="1" si="21"/>
        <v>#NAME?</v>
      </c>
      <c r="F130" s="462" t="e">
        <f t="shared" ca="1" si="26"/>
        <v>#NAME?</v>
      </c>
      <c r="G130" s="491" t="e">
        <f t="shared" ca="1" si="23"/>
        <v>#NAME?</v>
      </c>
      <c r="H130" s="492" t="e">
        <f t="shared" ca="1" si="24"/>
        <v>#NAME?</v>
      </c>
      <c r="I130" s="493">
        <f>'NSW Post Acute '!U50</f>
        <v>7.7415328928347901E-5</v>
      </c>
      <c r="J130" s="493">
        <f>'NSW Post Acute '!V50</f>
        <v>7.3958831464331E-4</v>
      </c>
      <c r="K130" s="498">
        <f t="shared" si="18"/>
        <v>1.6892168002932706E-4</v>
      </c>
      <c r="L130" s="498">
        <f t="shared" si="19"/>
        <v>2.1011455797226275</v>
      </c>
      <c r="M130" s="498">
        <f t="shared" si="20"/>
        <v>8577.4424463762516</v>
      </c>
      <c r="N130" s="498" t="e">
        <f ca="1">_xll.ErBeta(L130,M130)</f>
        <v>#NAME?</v>
      </c>
      <c r="R130" s="443"/>
      <c r="S130" s="443"/>
      <c r="T130" s="443"/>
      <c r="U130" s="443"/>
      <c r="V130" s="443"/>
      <c r="W130" s="443"/>
      <c r="X130" s="449"/>
      <c r="Y130" s="454"/>
      <c r="Z130" s="461"/>
      <c r="AA130" s="448"/>
      <c r="AB130" s="455"/>
      <c r="AC130" s="449"/>
      <c r="AD130" s="449"/>
      <c r="AE130" s="461"/>
      <c r="AF130" s="448"/>
      <c r="AG130" s="455"/>
      <c r="AH130" s="205"/>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8.75" x14ac:dyDescent="0.3">
      <c r="B131" s="439">
        <v>46</v>
      </c>
      <c r="D131" s="490">
        <f>'NSW Post Acute '!T51</f>
        <v>2.0620220632484493E-4</v>
      </c>
      <c r="E131" s="490" t="e">
        <f t="shared" ca="1" si="21"/>
        <v>#NAME?</v>
      </c>
      <c r="F131" s="462" t="e">
        <f t="shared" ca="1" si="26"/>
        <v>#NAME?</v>
      </c>
      <c r="G131" s="491" t="e">
        <f t="shared" ca="1" si="23"/>
        <v>#NAME?</v>
      </c>
      <c r="H131" s="492" t="e">
        <f t="shared" ca="1" si="24"/>
        <v>#NAME?</v>
      </c>
      <c r="I131" s="493">
        <f>'NSW Post Acute '!U51</f>
        <v>6.3445724565560884E-5</v>
      </c>
      <c r="J131" s="493">
        <f>'NSW Post Acute '!V51</f>
        <v>6.391209392843638E-4</v>
      </c>
      <c r="K131" s="498">
        <f t="shared" si="18"/>
        <v>1.4685592212214361E-4</v>
      </c>
      <c r="L131" s="498">
        <f t="shared" si="19"/>
        <v>1.9709186098211189</v>
      </c>
      <c r="M131" s="498">
        <f t="shared" si="20"/>
        <v>9556.2129871248781</v>
      </c>
      <c r="N131" s="498" t="e">
        <f ca="1">_xll.ErBeta(L131,M131)</f>
        <v>#NAME?</v>
      </c>
      <c r="R131" s="443"/>
      <c r="S131" s="443"/>
      <c r="T131" s="443"/>
      <c r="U131" s="443"/>
      <c r="V131" s="443"/>
      <c r="W131" s="443"/>
      <c r="X131" s="449"/>
      <c r="Y131" s="454"/>
      <c r="Z131" s="461"/>
      <c r="AA131" s="448"/>
      <c r="AB131" s="455"/>
      <c r="AC131" s="449"/>
      <c r="AD131" s="449"/>
      <c r="AE131" s="461"/>
      <c r="AF131" s="448"/>
      <c r="AG131" s="455"/>
      <c r="AH131" s="205"/>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8.75" x14ac:dyDescent="0.3">
      <c r="B132" s="439">
        <v>47</v>
      </c>
      <c r="D132" s="490">
        <f>'NSW Post Acute '!T52</f>
        <v>1.7361796318691325E-4</v>
      </c>
      <c r="E132" s="490" t="e">
        <f t="shared" ca="1" si="21"/>
        <v>#NAME?</v>
      </c>
      <c r="F132" s="462" t="e">
        <f t="shared" ca="1" si="26"/>
        <v>#NAME?</v>
      </c>
      <c r="G132" s="491" t="e">
        <f t="shared" ca="1" si="23"/>
        <v>#NAME?</v>
      </c>
      <c r="H132" s="492" t="e">
        <f t="shared" ca="1" si="24"/>
        <v>#NAME?</v>
      </c>
      <c r="I132" s="493">
        <f>'NSW Post Acute '!U52</f>
        <v>5.1996936800135608E-5</v>
      </c>
      <c r="J132" s="493">
        <f>'NSW Post Acute '!V52</f>
        <v>5.5230128294918735E-4</v>
      </c>
      <c r="K132" s="498">
        <f t="shared" si="18"/>
        <v>1.2762865973190096E-4</v>
      </c>
      <c r="L132" s="498">
        <f t="shared" si="19"/>
        <v>1.8500213218074371</v>
      </c>
      <c r="M132" s="498">
        <f t="shared" si="20"/>
        <v>10653.852233494677</v>
      </c>
      <c r="N132" s="498" t="e">
        <f ca="1">_xll.ErBeta(L132,M132)</f>
        <v>#NAME?</v>
      </c>
      <c r="R132" s="443"/>
      <c r="S132" s="443"/>
      <c r="T132" s="443"/>
      <c r="U132" s="443"/>
      <c r="V132" s="443"/>
      <c r="W132" s="443"/>
      <c r="X132" s="449"/>
      <c r="Y132" s="454"/>
      <c r="Z132" s="461"/>
      <c r="AA132" s="448"/>
      <c r="AB132" s="455"/>
      <c r="AC132" s="449"/>
      <c r="AD132" s="449"/>
      <c r="AE132" s="461"/>
      <c r="AF132" s="448"/>
      <c r="AG132" s="455"/>
      <c r="AH132" s="205"/>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8.75" x14ac:dyDescent="0.3">
      <c r="B133" s="439">
        <v>48</v>
      </c>
      <c r="D133" s="490">
        <f>'NSW Post Acute '!T53</f>
        <v>1.4618270909131617E-4</v>
      </c>
      <c r="E133" s="490" t="e">
        <f t="shared" ca="1" si="21"/>
        <v>#NAME?</v>
      </c>
      <c r="F133" s="462" t="e">
        <f t="shared" ca="1" si="26"/>
        <v>#NAME?</v>
      </c>
      <c r="G133" s="491" t="e">
        <f t="shared" ca="1" si="23"/>
        <v>#NAME?</v>
      </c>
      <c r="H133" s="492" t="e">
        <f t="shared" ca="1" si="24"/>
        <v>#NAME?</v>
      </c>
      <c r="I133" s="493">
        <f>'NSW Post Acute '!U53</f>
        <v>4.2614084008190021E-5</v>
      </c>
      <c r="J133" s="493">
        <f>'NSW Post Acute '!V53</f>
        <v>4.7727540813930131E-4</v>
      </c>
      <c r="K133" s="498">
        <f t="shared" si="18"/>
        <v>1.108829908497733E-4</v>
      </c>
      <c r="L133" s="498">
        <f t="shared" si="19"/>
        <v>1.7376492754246315</v>
      </c>
      <c r="M133" s="498">
        <f t="shared" si="20"/>
        <v>11885.094153377593</v>
      </c>
      <c r="N133" s="498" t="e">
        <f ca="1">_xll.ErBeta(L133,M133)</f>
        <v>#NAME?</v>
      </c>
      <c r="R133" s="443"/>
      <c r="S133" s="443"/>
      <c r="T133" s="443"/>
      <c r="U133" s="443"/>
      <c r="V133" s="443"/>
      <c r="W133" s="443"/>
      <c r="X133" s="449"/>
      <c r="Y133" s="454"/>
      <c r="Z133" s="461"/>
      <c r="AA133" s="448"/>
      <c r="AB133" s="455"/>
      <c r="AC133" s="449"/>
      <c r="AD133" s="449"/>
      <c r="AE133" s="461"/>
      <c r="AF133" s="448"/>
      <c r="AG133" s="455"/>
      <c r="AH133" s="205"/>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8.75" x14ac:dyDescent="0.3">
      <c r="B134" s="439">
        <v>49</v>
      </c>
      <c r="D134" s="490">
        <f>'NSW Post Acute '!T54</f>
        <v>1.230827965322379E-4</v>
      </c>
      <c r="E134" s="490" t="e">
        <f t="shared" ca="1" si="21"/>
        <v>#NAME?</v>
      </c>
      <c r="F134" s="462" t="e">
        <f t="shared" ca="1" si="26"/>
        <v>#NAME?</v>
      </c>
      <c r="G134" s="491" t="e">
        <f t="shared" ca="1" si="23"/>
        <v>#NAME?</v>
      </c>
      <c r="H134" s="492" t="e">
        <f t="shared" ca="1" si="24"/>
        <v>#NAME?</v>
      </c>
      <c r="I134" s="493">
        <f>'NSW Post Acute '!U54</f>
        <v>3.4924368003392401E-5</v>
      </c>
      <c r="J134" s="493">
        <f>'NSW Post Acute '!V54</f>
        <v>4.1244122048417117E-4</v>
      </c>
      <c r="K134" s="498">
        <f t="shared" si="18"/>
        <v>9.6305319510402748E-5</v>
      </c>
      <c r="L134" s="498">
        <f t="shared" si="19"/>
        <v>1.6330819141860848</v>
      </c>
      <c r="M134" s="498">
        <f t="shared" si="20"/>
        <v>13266.524290171094</v>
      </c>
      <c r="N134" s="498" t="e">
        <f ca="1">_xll.ErBeta(L134,M134)</f>
        <v>#NAME?</v>
      </c>
      <c r="R134" s="443"/>
      <c r="S134" s="443"/>
      <c r="T134" s="443"/>
      <c r="U134" s="443"/>
      <c r="V134" s="443"/>
      <c r="W134" s="443"/>
      <c r="X134" s="449"/>
      <c r="Y134" s="454"/>
      <c r="Z134" s="461"/>
      <c r="AA134" s="448"/>
      <c r="AB134" s="455"/>
      <c r="AC134" s="449"/>
      <c r="AD134" s="449"/>
      <c r="AE134" s="461"/>
      <c r="AF134" s="448"/>
      <c r="AG134" s="455"/>
      <c r="AH134" s="205"/>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8.75" x14ac:dyDescent="0.3">
      <c r="B135" s="439">
        <v>50</v>
      </c>
      <c r="D135" s="490">
        <f>'NSW Post Acute '!T55</f>
        <v>1.0363315125548032E-4</v>
      </c>
      <c r="E135" s="490" t="e">
        <f t="shared" ca="1" si="21"/>
        <v>#NAME?</v>
      </c>
      <c r="F135" s="462" t="e">
        <f t="shared" ca="1" si="26"/>
        <v>#NAME?</v>
      </c>
      <c r="G135" s="491" t="e">
        <f t="shared" ca="1" si="23"/>
        <v>#NAME?</v>
      </c>
      <c r="H135" s="492" t="e">
        <f t="shared" ca="1" si="24"/>
        <v>#NAME?</v>
      </c>
      <c r="I135" s="493">
        <f>'NSW Post Acute '!U55</f>
        <v>2.8622262071900088E-5</v>
      </c>
      <c r="J135" s="493">
        <f>'NSW Post Acute '!V55</f>
        <v>3.5641425779227228E-4</v>
      </c>
      <c r="K135" s="498">
        <f t="shared" si="18"/>
        <v>8.3620407071523519E-5</v>
      </c>
      <c r="L135" s="498">
        <f t="shared" si="19"/>
        <v>1.535672252538129</v>
      </c>
      <c r="M135" s="498">
        <f t="shared" si="20"/>
        <v>14816.813803122695</v>
      </c>
      <c r="N135" s="498" t="e">
        <f ca="1">_xll.ErBeta(L135,M135)</f>
        <v>#NAME?</v>
      </c>
      <c r="R135" s="443"/>
      <c r="S135" s="443"/>
      <c r="T135" s="443"/>
      <c r="U135" s="443"/>
      <c r="V135" s="443"/>
      <c r="W135" s="443"/>
      <c r="X135" s="449"/>
      <c r="Y135" s="454"/>
      <c r="Z135" s="461"/>
      <c r="AA135" s="448"/>
      <c r="AB135" s="455"/>
      <c r="AC135" s="449"/>
      <c r="AD135" s="449"/>
      <c r="AE135" s="461"/>
      <c r="AF135" s="448"/>
      <c r="AG135" s="455"/>
      <c r="AH135" s="205"/>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8.75" x14ac:dyDescent="0.3">
      <c r="B136" s="439">
        <v>51</v>
      </c>
      <c r="D136" s="490">
        <f>'NSW Post Acute '!T56</f>
        <v>8.7256955006935504E-5</v>
      </c>
      <c r="E136" s="490" t="e">
        <f t="shared" ca="1" si="21"/>
        <v>#NAME?</v>
      </c>
      <c r="F136" s="462" t="e">
        <f t="shared" ca="1" si="26"/>
        <v>#NAME?</v>
      </c>
      <c r="G136" s="491" t="e">
        <f t="shared" ca="1" si="23"/>
        <v>#NAME?</v>
      </c>
      <c r="H136" s="492" t="e">
        <f t="shared" ca="1" si="24"/>
        <v>#NAME?</v>
      </c>
      <c r="I136" s="493">
        <f>'NSW Post Acute '!U56</f>
        <v>2.3457371827972765E-5</v>
      </c>
      <c r="J136" s="493">
        <f>'NSW Post Acute '!V56</f>
        <v>3.079981263960292E-4</v>
      </c>
      <c r="K136" s="498">
        <f t="shared" si="18"/>
        <v>7.2586927185728679E-5</v>
      </c>
      <c r="L136" s="498">
        <f t="shared" si="19"/>
        <v>1.4448380124220248</v>
      </c>
      <c r="M136" s="498">
        <f t="shared" si="20"/>
        <v>16556.983224337266</v>
      </c>
      <c r="N136" s="498" t="e">
        <f ca="1">_xll.ErBeta(L136,M136)</f>
        <v>#NAME?</v>
      </c>
      <c r="R136" s="443"/>
      <c r="S136" s="443"/>
      <c r="T136" s="443"/>
      <c r="U136" s="443"/>
      <c r="V136" s="443"/>
      <c r="W136" s="443"/>
      <c r="X136" s="449"/>
      <c r="Y136" s="454"/>
      <c r="Z136" s="461"/>
      <c r="AA136" s="448"/>
      <c r="AB136" s="455"/>
      <c r="AC136" s="449"/>
      <c r="AD136" s="449"/>
      <c r="AE136" s="461"/>
      <c r="AF136" s="448"/>
      <c r="AG136" s="455"/>
      <c r="AH136" s="205"/>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24" customFormat="1" ht="16.5" customHeight="1" x14ac:dyDescent="0.3">
      <c r="B137" s="152">
        <v>52</v>
      </c>
      <c r="D137" s="490">
        <f>'NSW Post Acute '!T57</f>
        <v>7.3468538829940514E-5</v>
      </c>
      <c r="E137" s="490" t="e">
        <f t="shared" ca="1" si="21"/>
        <v>#NAME?</v>
      </c>
      <c r="F137" s="462" t="e">
        <f t="shared" ca="1" si="26"/>
        <v>#NAME?</v>
      </c>
      <c r="G137" s="491" t="e">
        <f t="shared" ca="1" si="23"/>
        <v>#NAME?</v>
      </c>
      <c r="H137" s="492" t="e">
        <f t="shared" ca="1" si="24"/>
        <v>#NAME?</v>
      </c>
      <c r="I137" s="493">
        <f>'NSW Post Acute '!U57</f>
        <v>1.9224486579485855E-5</v>
      </c>
      <c r="J137" s="493">
        <f>'NSW Post Acute '!V57</f>
        <v>2.6615895349156588E-4</v>
      </c>
      <c r="K137" s="498">
        <f t="shared" si="18"/>
        <v>6.2993486457163273E-5</v>
      </c>
      <c r="L137" s="498">
        <f t="shared" si="19"/>
        <v>1.3600539816227082</v>
      </c>
      <c r="M137" s="498">
        <f t="shared" si="20"/>
        <v>18510.699710414396</v>
      </c>
      <c r="N137" s="498" t="e">
        <f ca="1">_xll.ErBeta(L137,M137)</f>
        <v>#NAME?</v>
      </c>
      <c r="R137" s="443"/>
      <c r="S137" s="443"/>
      <c r="T137" s="443"/>
      <c r="U137" s="443"/>
      <c r="V137" s="443"/>
      <c r="W137" s="443"/>
      <c r="X137" s="449"/>
      <c r="Y137" s="454"/>
      <c r="Z137" s="461"/>
      <c r="AA137" s="448"/>
      <c r="AB137" s="455"/>
      <c r="AC137" s="449"/>
      <c r="AD137" s="449"/>
      <c r="AE137" s="461"/>
      <c r="AF137" s="448"/>
      <c r="AG137" s="455"/>
      <c r="AH137" s="205"/>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8.75" x14ac:dyDescent="0.3">
      <c r="B138" s="439">
        <v>53</v>
      </c>
      <c r="D138" s="490">
        <f>'NSW Post Acute '!T58</f>
        <v>6.1858979577931103E-5</v>
      </c>
      <c r="E138" s="490" t="e">
        <f t="shared" ca="1" si="21"/>
        <v>#NAME?</v>
      </c>
      <c r="F138" s="462" t="e">
        <f t="shared" ca="1" si="26"/>
        <v>#NAME?</v>
      </c>
      <c r="G138" s="491" t="e">
        <f t="shared" ca="1" si="23"/>
        <v>#NAME?</v>
      </c>
      <c r="H138" s="492" t="e">
        <f t="shared" ca="1" si="24"/>
        <v>#NAME?</v>
      </c>
      <c r="I138" s="493">
        <f>'NSW Post Acute '!U58</f>
        <v>1.5755425925597896E-5</v>
      </c>
      <c r="J138" s="493">
        <f>'NSW Post Acute '!V58</f>
        <v>2.3000330993129975E-4</v>
      </c>
      <c r="K138" s="498">
        <f t="shared" si="18"/>
        <v>5.4655072450434145E-5</v>
      </c>
      <c r="L138" s="498">
        <f t="shared" si="19"/>
        <v>1.2808454056334482</v>
      </c>
      <c r="M138" s="498">
        <f t="shared" si="20"/>
        <v>20704.612047958621</v>
      </c>
      <c r="N138" s="498" t="e">
        <f ca="1">_xll.ErBeta(L138,M138)</f>
        <v>#NAME?</v>
      </c>
      <c r="R138" s="443"/>
      <c r="S138" s="443"/>
      <c r="T138" s="443"/>
      <c r="U138" s="443"/>
      <c r="V138" s="443"/>
      <c r="W138" s="443"/>
      <c r="X138" s="449"/>
      <c r="Y138" s="454"/>
      <c r="Z138" s="461"/>
      <c r="AA138" s="448"/>
      <c r="AB138" s="455"/>
      <c r="AC138" s="449"/>
      <c r="AD138" s="449"/>
      <c r="AE138" s="461"/>
      <c r="AF138" s="448"/>
      <c r="AG138" s="455"/>
      <c r="AH138" s="205"/>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8.75" x14ac:dyDescent="0.3">
      <c r="B139" s="439">
        <v>54</v>
      </c>
      <c r="D139" s="490">
        <f>'NSW Post Acute '!T59</f>
        <v>5.208397247807361E-5</v>
      </c>
      <c r="E139" s="490" t="e">
        <f t="shared" ca="1" si="21"/>
        <v>#NAME?</v>
      </c>
      <c r="F139" s="462" t="e">
        <f t="shared" ca="1" si="26"/>
        <v>#NAME?</v>
      </c>
      <c r="G139" s="491" t="e">
        <f t="shared" ca="1" si="23"/>
        <v>#NAME?</v>
      </c>
      <c r="H139" s="492" t="e">
        <f t="shared" ca="1" si="24"/>
        <v>#NAME?</v>
      </c>
      <c r="I139" s="493">
        <f>'NSW Post Acute '!U59</f>
        <v>1.2912357636738569E-5</v>
      </c>
      <c r="J139" s="493">
        <f>'NSW Post Acute '!V59</f>
        <v>1.9875913203509755E-4</v>
      </c>
      <c r="K139" s="498">
        <f t="shared" si="18"/>
        <v>4.7409891428152804E-5</v>
      </c>
      <c r="L139" s="498">
        <f t="shared" si="19"/>
        <v>1.2067822567029267</v>
      </c>
      <c r="M139" s="498">
        <f t="shared" si="20"/>
        <v>23168.728214751445</v>
      </c>
      <c r="N139" s="498" t="e">
        <f ca="1">_xll.ErBeta(L139,M139)</f>
        <v>#NAME?</v>
      </c>
      <c r="R139" s="443"/>
      <c r="S139" s="443"/>
      <c r="T139" s="443"/>
      <c r="U139" s="443"/>
      <c r="V139" s="443"/>
      <c r="W139" s="443"/>
      <c r="X139" s="449"/>
      <c r="Y139" s="454"/>
      <c r="Z139" s="461"/>
      <c r="AA139" s="448"/>
      <c r="AB139" s="455"/>
      <c r="AC139" s="449"/>
      <c r="AD139" s="449"/>
      <c r="AE139" s="461"/>
      <c r="AF139" s="448"/>
      <c r="AG139" s="455"/>
      <c r="AH139" s="205"/>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8.75" x14ac:dyDescent="0.3">
      <c r="B140" s="439">
        <v>55</v>
      </c>
      <c r="D140" s="490">
        <f>'NSW Post Acute '!T60</f>
        <v>4.3853620082419299E-5</v>
      </c>
      <c r="E140" s="490" t="e">
        <f t="shared" ca="1" si="21"/>
        <v>#NAME?</v>
      </c>
      <c r="F140" s="462" t="e">
        <f t="shared" ca="1" si="26"/>
        <v>#NAME?</v>
      </c>
      <c r="G140" s="491" t="e">
        <f t="shared" ca="1" si="23"/>
        <v>#NAME?</v>
      </c>
      <c r="H140" s="492" t="e">
        <f t="shared" ca="1" si="24"/>
        <v>#NAME?</v>
      </c>
      <c r="I140" s="493">
        <f>'NSW Post Acute '!U60</f>
        <v>1.0582321323865684E-5</v>
      </c>
      <c r="J140" s="493">
        <f>'NSW Post Acute '!V60</f>
        <v>1.7175923502642305E-4</v>
      </c>
      <c r="K140" s="498">
        <f t="shared" si="18"/>
        <v>4.1116559617999331E-5</v>
      </c>
      <c r="L140" s="498">
        <f t="shared" si="19"/>
        <v>1.137474249769592</v>
      </c>
      <c r="M140" s="498">
        <f t="shared" si="20"/>
        <v>25936.840910015933</v>
      </c>
      <c r="N140" s="498" t="e">
        <f ca="1">_xll.ErBeta(L140,M140)</f>
        <v>#NAME?</v>
      </c>
      <c r="R140" s="443"/>
      <c r="S140" s="443"/>
      <c r="T140" s="443"/>
      <c r="U140" s="443"/>
      <c r="V140" s="443"/>
      <c r="W140" s="443"/>
      <c r="X140" s="449"/>
      <c r="Y140" s="454"/>
      <c r="Z140" s="461"/>
      <c r="AA140" s="448"/>
      <c r="AB140" s="455"/>
      <c r="AC140" s="449"/>
      <c r="AD140" s="449"/>
      <c r="AE140" s="461"/>
      <c r="AF140" s="448"/>
      <c r="AG140" s="455"/>
      <c r="AH140" s="205"/>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8.75" x14ac:dyDescent="0.3">
      <c r="B141" s="439">
        <v>56</v>
      </c>
      <c r="D141" s="490">
        <f>'NSW Post Acute '!T61</f>
        <v>3.6923834777440903E-5</v>
      </c>
      <c r="E141" s="490" t="e">
        <f t="shared" ca="1" si="21"/>
        <v>#NAME?</v>
      </c>
      <c r="F141" s="462" t="e">
        <f t="shared" ca="1" si="26"/>
        <v>#NAME?</v>
      </c>
      <c r="G141" s="491" t="e">
        <f t="shared" ca="1" si="23"/>
        <v>#NAME?</v>
      </c>
      <c r="H141" s="492" t="e">
        <f t="shared" ca="1" si="24"/>
        <v>#NAME?</v>
      </c>
      <c r="I141" s="493">
        <f>'NSW Post Acute '!U61</f>
        <v>8.6727403121888669E-6</v>
      </c>
      <c r="J141" s="493">
        <f>'NSW Post Acute '!V61</f>
        <v>1.4842706604118486E-4</v>
      </c>
      <c r="K141" s="498">
        <f t="shared" si="18"/>
        <v>3.5651613706376524E-5</v>
      </c>
      <c r="L141" s="498">
        <f t="shared" si="19"/>
        <v>1.0725664963030801</v>
      </c>
      <c r="M141" s="498">
        <f t="shared" si="20"/>
        <v>29047.00715675006</v>
      </c>
      <c r="N141" s="498" t="e">
        <f ca="1">_xll.ErBeta(L141,M141)</f>
        <v>#NAME?</v>
      </c>
      <c r="R141" s="443"/>
      <c r="S141" s="443"/>
      <c r="T141" s="443"/>
      <c r="U141" s="443"/>
      <c r="V141" s="443"/>
      <c r="W141" s="443"/>
      <c r="X141" s="449"/>
      <c r="Y141" s="454"/>
      <c r="Z141" s="461"/>
      <c r="AA141" s="448"/>
      <c r="AB141" s="455"/>
      <c r="AC141" s="449"/>
      <c r="AD141" s="449"/>
      <c r="AE141" s="461"/>
      <c r="AF141" s="448"/>
      <c r="AG141" s="455"/>
      <c r="AH141" s="205"/>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8.75" x14ac:dyDescent="0.3">
      <c r="B142" s="439">
        <v>57</v>
      </c>
      <c r="D142" s="490">
        <f>'NSW Post Acute '!T62</f>
        <v>3.1089099876120029E-5</v>
      </c>
      <c r="E142" s="490" t="e">
        <f t="shared" ca="1" si="21"/>
        <v>#NAME?</v>
      </c>
      <c r="F142" s="462" t="e">
        <f t="shared" ca="1" si="26"/>
        <v>#NAME?</v>
      </c>
      <c r="G142" s="491" t="e">
        <f t="shared" ca="1" si="23"/>
        <v>#NAME?</v>
      </c>
      <c r="H142" s="492" t="e">
        <f t="shared" ca="1" si="24"/>
        <v>#NAME?</v>
      </c>
      <c r="I142" s="493">
        <f>'NSW Post Acute '!U62</f>
        <v>7.1077433977585514E-6</v>
      </c>
      <c r="J142" s="493">
        <f>'NSW Post Acute '!V62</f>
        <v>1.2826439248058574E-4</v>
      </c>
      <c r="K142" s="498">
        <f t="shared" si="18"/>
        <v>3.0907308439496736E-5</v>
      </c>
      <c r="L142" s="498">
        <f t="shared" si="19"/>
        <v>1.011735704589251</v>
      </c>
      <c r="M142" s="498">
        <f t="shared" si="20"/>
        <v>32542.088856486542</v>
      </c>
      <c r="N142" s="498" t="e">
        <f ca="1">_xll.ErBeta(L142,M142)</f>
        <v>#NAME?</v>
      </c>
      <c r="R142" s="443"/>
      <c r="S142" s="443"/>
      <c r="T142" s="443"/>
      <c r="U142" s="443"/>
      <c r="V142" s="443"/>
      <c r="W142" s="443"/>
      <c r="X142" s="449"/>
      <c r="Y142" s="454"/>
      <c r="Z142" s="461"/>
      <c r="AA142" s="448"/>
      <c r="AB142" s="455"/>
      <c r="AC142" s="449"/>
      <c r="AD142" s="449"/>
      <c r="AE142" s="461"/>
      <c r="AF142" s="448"/>
      <c r="AG142" s="455"/>
      <c r="AH142" s="205"/>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8.75" x14ac:dyDescent="0.3">
      <c r="B143" s="439">
        <v>58</v>
      </c>
      <c r="D143" s="490">
        <f>'NSW Post Acute '!T63</f>
        <v>2.6176374608248442E-5</v>
      </c>
      <c r="E143" s="490" t="e">
        <f t="shared" ca="1" si="21"/>
        <v>#NAME?</v>
      </c>
      <c r="F143" s="462" t="e">
        <f t="shared" ref="F143:F173" ca="1" si="27">E143*($D$20-Diab_Inc-Park_Inc-Dem_Inc-Anx_Inc-Isc_Inc-PICS)</f>
        <v>#NAME?</v>
      </c>
      <c r="G143" s="491" t="e">
        <f t="shared" ca="1" si="23"/>
        <v>#NAME?</v>
      </c>
      <c r="H143" s="492" t="e">
        <f t="shared" ca="1" si="24"/>
        <v>#NAME?</v>
      </c>
      <c r="I143" s="493">
        <f>'NSW Post Acute '!U63</f>
        <v>5.8251503434708272E-6</v>
      </c>
      <c r="J143" s="493">
        <f>'NSW Post Acute '!V63</f>
        <v>1.1084066280639645E-4</v>
      </c>
      <c r="K143" s="498">
        <f t="shared" si="18"/>
        <v>2.6789671546664699E-5</v>
      </c>
      <c r="L143" s="498">
        <f t="shared" si="19"/>
        <v>0.95468684944520588</v>
      </c>
      <c r="M143" s="498">
        <f t="shared" si="20"/>
        <v>36470.362053260716</v>
      </c>
      <c r="N143" s="498" t="e">
        <f ca="1">_xll.ErBeta(L143,M143)</f>
        <v>#NAME?</v>
      </c>
      <c r="R143" s="443"/>
      <c r="S143" s="443"/>
      <c r="T143" s="443"/>
      <c r="U143" s="443"/>
      <c r="V143" s="443"/>
      <c r="W143" s="443"/>
      <c r="X143" s="449"/>
      <c r="Y143" s="454"/>
      <c r="Z143" s="461"/>
      <c r="AA143" s="448"/>
      <c r="AB143" s="455"/>
      <c r="AC143" s="449"/>
      <c r="AD143" s="449"/>
      <c r="AE143" s="461"/>
      <c r="AF143" s="448"/>
      <c r="AG143" s="455"/>
      <c r="AH143" s="205"/>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8.75" x14ac:dyDescent="0.3">
      <c r="B144" s="439">
        <v>59</v>
      </c>
      <c r="D144" s="490">
        <f>'NSW Post Acute '!T64</f>
        <v>2.2039962249201923E-5</v>
      </c>
      <c r="E144" s="490" t="e">
        <f t="shared" ca="1" si="21"/>
        <v>#NAME?</v>
      </c>
      <c r="F144" s="462" t="e">
        <f t="shared" ca="1" si="27"/>
        <v>#NAME?</v>
      </c>
      <c r="G144" s="491" t="e">
        <f t="shared" ca="1" si="23"/>
        <v>#NAME?</v>
      </c>
      <c r="H144" s="492" t="e">
        <f t="shared" ca="1" si="24"/>
        <v>#NAME?</v>
      </c>
      <c r="I144" s="493">
        <f>'NSW Post Acute '!U64</f>
        <v>4.7740013426397644E-6</v>
      </c>
      <c r="J144" s="493">
        <f>'NSW Post Acute '!V64</f>
        <v>9.5783812590239102E-5</v>
      </c>
      <c r="K144" s="498">
        <f t="shared" si="18"/>
        <v>2.3216788583571262E-5</v>
      </c>
      <c r="L144" s="498">
        <f t="shared" si="19"/>
        <v>0.90115024631292062</v>
      </c>
      <c r="M144" s="498">
        <f t="shared" si="20"/>
        <v>40886.203651648328</v>
      </c>
      <c r="N144" s="498" t="e">
        <f ca="1">_xll.ErBeta(L144,M144)</f>
        <v>#NAME?</v>
      </c>
      <c r="R144" s="443"/>
      <c r="S144" s="443"/>
      <c r="T144" s="443"/>
      <c r="U144" s="443"/>
      <c r="V144" s="443"/>
      <c r="W144" s="443"/>
      <c r="X144" s="449"/>
      <c r="Y144" s="454"/>
      <c r="Z144" s="461"/>
      <c r="AA144" s="448"/>
      <c r="AB144" s="455"/>
      <c r="AC144" s="449"/>
      <c r="AD144" s="449"/>
      <c r="AE144" s="461"/>
      <c r="AF144" s="448"/>
      <c r="AG144" s="455"/>
      <c r="AH144" s="205"/>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8.75" x14ac:dyDescent="0.3">
      <c r="B145" s="439">
        <v>60</v>
      </c>
      <c r="D145" s="490">
        <f>'NSW Post Acute '!T65</f>
        <v>1.8557189191248007E-5</v>
      </c>
      <c r="E145" s="490" t="e">
        <f t="shared" ca="1" si="21"/>
        <v>#NAME?</v>
      </c>
      <c r="F145" s="462" t="e">
        <f t="shared" ca="1" si="27"/>
        <v>#NAME?</v>
      </c>
      <c r="G145" s="491" t="e">
        <f t="shared" ca="1" si="23"/>
        <v>#NAME?</v>
      </c>
      <c r="H145" s="492" t="e">
        <f t="shared" ca="1" si="24"/>
        <v>#NAME?</v>
      </c>
      <c r="I145" s="493">
        <f>'NSW Post Acute '!U65</f>
        <v>3.9125322911316634E-6</v>
      </c>
      <c r="J145" s="493">
        <f>'NSW Post Acute '!V65</f>
        <v>8.2772319490249225E-5</v>
      </c>
      <c r="K145" s="498">
        <f t="shared" si="18"/>
        <v>2.0117292652836112E-5</v>
      </c>
      <c r="L145" s="498">
        <f t="shared" si="19"/>
        <v>0.85087897461797957</v>
      </c>
      <c r="M145" s="498">
        <f t="shared" si="20"/>
        <v>45850.865447723903</v>
      </c>
      <c r="N145" s="498" t="e">
        <f ca="1">_xll.ErBeta(L145,M145)</f>
        <v>#NAME?</v>
      </c>
      <c r="R145" s="443"/>
      <c r="S145" s="443"/>
      <c r="T145" s="443"/>
      <c r="U145" s="443"/>
      <c r="V145" s="443"/>
      <c r="W145" s="443"/>
      <c r="X145" s="449"/>
      <c r="Y145" s="454"/>
      <c r="Z145" s="461"/>
      <c r="AA145" s="448"/>
      <c r="AB145" s="455"/>
      <c r="AC145" s="449"/>
      <c r="AD145" s="449"/>
      <c r="AE145" s="461"/>
      <c r="AF145" s="448"/>
      <c r="AG145" s="455"/>
      <c r="AH145" s="205"/>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8.75" x14ac:dyDescent="0.3">
      <c r="B146" s="439">
        <v>61</v>
      </c>
      <c r="D146" s="490">
        <f>'NSW Post Acute '!T66</f>
        <v>1.5624766811578412E-5</v>
      </c>
      <c r="E146" s="490" t="e">
        <f t="shared" ca="1" si="21"/>
        <v>#NAME?</v>
      </c>
      <c r="F146" s="462" t="e">
        <f t="shared" ca="1" si="27"/>
        <v>#NAME?</v>
      </c>
      <c r="G146" s="491" t="e">
        <f t="shared" ca="1" si="23"/>
        <v>#NAME?</v>
      </c>
      <c r="H146" s="492" t="e">
        <f t="shared" ca="1" si="24"/>
        <v>#NAME?</v>
      </c>
      <c r="I146" s="493">
        <f>'NSW Post Acute '!U66</f>
        <v>3.2065154218585823E-6</v>
      </c>
      <c r="J146" s="493">
        <f>'NSW Post Acute '!V66</f>
        <v>7.1528337497959278E-5</v>
      </c>
      <c r="K146" s="498">
        <f t="shared" si="18"/>
        <v>1.7429036243903239E-5</v>
      </c>
      <c r="L146" s="498">
        <f t="shared" si="19"/>
        <v>0.80364660356288975</v>
      </c>
      <c r="M146" s="498">
        <f t="shared" si="20"/>
        <v>51433.346587713146</v>
      </c>
      <c r="N146" s="498" t="e">
        <f ca="1">_xll.ErBeta(L146,M146)</f>
        <v>#NAME?</v>
      </c>
      <c r="R146" s="443"/>
      <c r="S146" s="443"/>
      <c r="T146" s="443"/>
      <c r="U146" s="443"/>
      <c r="V146" s="443"/>
      <c r="W146" s="443"/>
      <c r="X146" s="449"/>
      <c r="Y146" s="454"/>
      <c r="Z146" s="461"/>
      <c r="AA146" s="448"/>
      <c r="AB146" s="455"/>
      <c r="AC146" s="449"/>
      <c r="AD146" s="449"/>
      <c r="AE146" s="461"/>
      <c r="AF146" s="448"/>
      <c r="AG146" s="455"/>
      <c r="AH146" s="205"/>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8.75" x14ac:dyDescent="0.3">
      <c r="B147" s="439">
        <v>62</v>
      </c>
      <c r="D147" s="490">
        <f>'NSW Post Acute '!T67</f>
        <v>1.3155728240963404E-5</v>
      </c>
      <c r="E147" s="490" t="e">
        <f t="shared" ca="1" si="21"/>
        <v>#NAME?</v>
      </c>
      <c r="F147" s="462" t="e">
        <f t="shared" ca="1" si="27"/>
        <v>#NAME?</v>
      </c>
      <c r="G147" s="491" t="e">
        <f t="shared" ca="1" si="23"/>
        <v>#NAME?</v>
      </c>
      <c r="H147" s="492" t="e">
        <f t="shared" ca="1" si="24"/>
        <v>#NAME?</v>
      </c>
      <c r="I147" s="493">
        <f>'NSW Post Acute '!U67</f>
        <v>2.6278993719545826E-6</v>
      </c>
      <c r="J147" s="493">
        <f>'NSW Post Acute '!V67</f>
        <v>6.1811763844852395E-5</v>
      </c>
      <c r="K147" s="498">
        <f t="shared" si="18"/>
        <v>1.5097924610433115E-5</v>
      </c>
      <c r="L147" s="498">
        <f t="shared" si="19"/>
        <v>0.75924518045099709</v>
      </c>
      <c r="M147" s="498">
        <f t="shared" si="20"/>
        <v>57711.376985097668</v>
      </c>
      <c r="N147" s="498" t="e">
        <f ca="1">_xll.ErBeta(L147,M147)</f>
        <v>#NAME?</v>
      </c>
      <c r="R147" s="443"/>
      <c r="S147" s="443"/>
      <c r="T147" s="443"/>
      <c r="U147" s="443"/>
      <c r="V147" s="443"/>
      <c r="W147" s="443"/>
      <c r="X147" s="449"/>
      <c r="Y147" s="454"/>
      <c r="Z147" s="461"/>
      <c r="AA147" s="448"/>
      <c r="AB147" s="455"/>
      <c r="AC147" s="449"/>
      <c r="AD147" s="449"/>
      <c r="AE147" s="461"/>
      <c r="AF147" s="448"/>
      <c r="AG147" s="455"/>
      <c r="AH147" s="205"/>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8.75" x14ac:dyDescent="0.3">
      <c r="B148" s="439">
        <v>63</v>
      </c>
      <c r="D148" s="490">
        <f>'NSW Post Acute '!T68</f>
        <v>1.1076849186755862E-5</v>
      </c>
      <c r="E148" s="490" t="e">
        <f t="shared" ca="1" si="21"/>
        <v>#NAME?</v>
      </c>
      <c r="F148" s="462" t="e">
        <f t="shared" ca="1" si="27"/>
        <v>#NAME?</v>
      </c>
      <c r="G148" s="491" t="e">
        <f t="shared" ca="1" si="23"/>
        <v>#NAME?</v>
      </c>
      <c r="H148" s="492" t="e">
        <f t="shared" ca="1" si="24"/>
        <v>#NAME?</v>
      </c>
      <c r="I148" s="493">
        <f>'NSW Post Acute '!U68</f>
        <v>2.1536946499750406E-6</v>
      </c>
      <c r="J148" s="493">
        <f>'NSW Post Acute '!V68</f>
        <v>5.3415111873959243E-5</v>
      </c>
      <c r="K148" s="498">
        <f t="shared" si="18"/>
        <v>1.3076892148975563E-5</v>
      </c>
      <c r="L148" s="498">
        <f t="shared" si="19"/>
        <v>0.71748344744624837</v>
      </c>
      <c r="M148" s="498">
        <f t="shared" si="20"/>
        <v>64772.525823332806</v>
      </c>
      <c r="N148" s="498" t="e">
        <f ca="1">_xll.ErBeta(L148,M148)</f>
        <v>#NAME?</v>
      </c>
      <c r="R148" s="443"/>
      <c r="S148" s="443"/>
      <c r="T148" s="443"/>
      <c r="U148" s="443"/>
      <c r="V148" s="443"/>
      <c r="W148" s="443"/>
      <c r="X148" s="449"/>
      <c r="Y148" s="454"/>
      <c r="Z148" s="461"/>
      <c r="AA148" s="448"/>
      <c r="AB148" s="455"/>
      <c r="AC148" s="449"/>
      <c r="AD148" s="449"/>
      <c r="AE148" s="461"/>
      <c r="AF148" s="448"/>
      <c r="AG148" s="455"/>
      <c r="AH148" s="205"/>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8.75" x14ac:dyDescent="0.3">
      <c r="B149" s="439">
        <v>64</v>
      </c>
      <c r="D149" s="490">
        <f>'NSW Post Acute '!T69</f>
        <v>9.3264763195768664E-6</v>
      </c>
      <c r="E149" s="490" t="e">
        <f t="shared" ref="E149:E188" ca="1" si="28">N149-N150</f>
        <v>#NAME?</v>
      </c>
      <c r="F149" s="462" t="e">
        <f t="shared" ca="1" si="27"/>
        <v>#NAME?</v>
      </c>
      <c r="G149" s="491" t="e">
        <f t="shared" ca="1" si="23"/>
        <v>#NAME?</v>
      </c>
      <c r="H149" s="492" t="e">
        <f t="shared" ca="1" si="24"/>
        <v>#NAME?</v>
      </c>
      <c r="I149" s="493">
        <f>'NSW Post Acute '!U69</f>
        <v>1.7650602206587375E-6</v>
      </c>
      <c r="J149" s="493">
        <f>'NSW Post Acute '!V69</f>
        <v>4.6159080392351321E-5</v>
      </c>
      <c r="K149" s="498">
        <f t="shared" ref="K149:K189" si="29">(J149-I149)/(2*1.96)</f>
        <v>1.1325005145839945E-5</v>
      </c>
      <c r="L149" s="498">
        <f t="shared" ref="L149:L189" si="30">(D149*(D149-D149^2-K149^2))/K149^2</f>
        <v>0.67818525756179526</v>
      </c>
      <c r="M149" s="498">
        <f t="shared" ref="M149:M189" si="31">L149*(1-D149)/D149</f>
        <v>72715.451071216419</v>
      </c>
      <c r="N149" s="498" t="e">
        <f ca="1">_xll.ErBeta(L149,M149)</f>
        <v>#NAME?</v>
      </c>
      <c r="R149" s="443"/>
      <c r="S149" s="443"/>
      <c r="T149" s="443"/>
      <c r="U149" s="443"/>
      <c r="V149" s="443"/>
      <c r="W149" s="443"/>
      <c r="X149" s="449"/>
      <c r="Y149" s="454"/>
      <c r="Z149" s="461"/>
      <c r="AA149" s="448"/>
      <c r="AB149" s="455"/>
      <c r="AC149" s="449"/>
      <c r="AD149" s="449"/>
      <c r="AE149" s="461"/>
      <c r="AF149" s="448"/>
      <c r="AG149" s="455"/>
      <c r="AH149" s="205"/>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8.75" x14ac:dyDescent="0.3">
      <c r="B150" s="439">
        <v>65</v>
      </c>
      <c r="D150" s="490">
        <f>'NSW Post Acute '!T70</f>
        <v>7.8526988201329187E-6</v>
      </c>
      <c r="E150" s="490" t="e">
        <f t="shared" ca="1" si="28"/>
        <v>#NAME?</v>
      </c>
      <c r="F150" s="462" t="e">
        <f t="shared" ca="1" si="27"/>
        <v>#NAME?</v>
      </c>
      <c r="G150" s="491" t="e">
        <f t="shared" ref="G150:G188" ca="1" si="32">((F150*B151)/52*$J$32)</f>
        <v>#NAME?</v>
      </c>
      <c r="H150" s="492" t="e">
        <f t="shared" ref="H150:H189" ca="1" si="33">(G150/$D$21)*100000</f>
        <v>#NAME?</v>
      </c>
      <c r="I150" s="493">
        <f>'NSW Post Acute '!U70</f>
        <v>1.4465549155670588E-6</v>
      </c>
      <c r="J150" s="493">
        <f>'NSW Post Acute '!V70</f>
        <v>3.9888724892969565E-5</v>
      </c>
      <c r="K150" s="498">
        <f t="shared" si="29"/>
        <v>9.8066760146434969E-6</v>
      </c>
      <c r="L150" s="498">
        <f t="shared" si="30"/>
        <v>0.64118816479367446</v>
      </c>
      <c r="M150" s="498">
        <f t="shared" si="31"/>
        <v>81651.307967173037</v>
      </c>
      <c r="N150" s="498" t="e">
        <f ca="1">_xll.ErBeta(L150,M150)</f>
        <v>#NAME?</v>
      </c>
      <c r="R150" s="443"/>
      <c r="S150" s="443"/>
      <c r="T150" s="443"/>
      <c r="U150" s="443"/>
      <c r="V150" s="443"/>
      <c r="W150" s="443"/>
      <c r="X150" s="449"/>
      <c r="Y150" s="454"/>
      <c r="Z150" s="461"/>
      <c r="AA150" s="448"/>
      <c r="AB150" s="455"/>
      <c r="AC150" s="449"/>
      <c r="AD150" s="449"/>
      <c r="AE150" s="461"/>
      <c r="AF150" s="448"/>
      <c r="AG150" s="455"/>
      <c r="AH150" s="205"/>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8.75" x14ac:dyDescent="0.3">
      <c r="B151" s="439">
        <v>66</v>
      </c>
      <c r="D151" s="490">
        <f>'NSW Post Acute '!T71</f>
        <v>6.6118088597167779E-6</v>
      </c>
      <c r="E151" s="490" t="e">
        <f t="shared" ca="1" si="28"/>
        <v>#NAME?</v>
      </c>
      <c r="F151" s="462" t="e">
        <f t="shared" ca="1" si="27"/>
        <v>#NAME?</v>
      </c>
      <c r="G151" s="491" t="e">
        <f t="shared" ca="1" si="32"/>
        <v>#NAME?</v>
      </c>
      <c r="H151" s="492" t="e">
        <f t="shared" ca="1" si="33"/>
        <v>#NAME?</v>
      </c>
      <c r="I151" s="493">
        <f>'NSW Post Acute '!U71</f>
        <v>1.1855239267532023E-6</v>
      </c>
      <c r="J151" s="493">
        <f>'NSW Post Acute '!V71</f>
        <v>3.4470148886472697E-5</v>
      </c>
      <c r="K151" s="498">
        <f t="shared" si="29"/>
        <v>8.4909757550304838E-6</v>
      </c>
      <c r="L151" s="498">
        <f t="shared" si="30"/>
        <v>0.60634216680455044</v>
      </c>
      <c r="M151" s="498">
        <f t="shared" si="31"/>
        <v>91705.336716586957</v>
      </c>
      <c r="N151" s="498" t="e">
        <f ca="1">_xll.ErBeta(L151,M151)</f>
        <v>#NAME?</v>
      </c>
      <c r="R151" s="443"/>
      <c r="S151" s="443"/>
      <c r="T151" s="443"/>
      <c r="U151" s="443"/>
      <c r="V151" s="443"/>
      <c r="W151" s="443"/>
      <c r="X151" s="449"/>
      <c r="Y151" s="454"/>
      <c r="Z151" s="461"/>
      <c r="AA151" s="448"/>
      <c r="AB151" s="455"/>
      <c r="AC151" s="449"/>
      <c r="AD151" s="449"/>
      <c r="AE151" s="461"/>
      <c r="AF151" s="448"/>
      <c r="AG151" s="455"/>
      <c r="AH151" s="205"/>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8.75" x14ac:dyDescent="0.3">
      <c r="B152" s="439">
        <v>67</v>
      </c>
      <c r="D152" s="490">
        <f>'NSW Post Acute '!T72</f>
        <v>5.5670053568524918E-6</v>
      </c>
      <c r="E152" s="490" t="e">
        <f t="shared" ca="1" si="28"/>
        <v>#NAME?</v>
      </c>
      <c r="F152" s="462" t="e">
        <f t="shared" ca="1" si="27"/>
        <v>#NAME?</v>
      </c>
      <c r="G152" s="491" t="e">
        <f t="shared" ca="1" si="32"/>
        <v>#NAME?</v>
      </c>
      <c r="H152" s="492" t="e">
        <f t="shared" ca="1" si="33"/>
        <v>#NAME?</v>
      </c>
      <c r="I152" s="493">
        <f>'NSW Post Acute '!U72</f>
        <v>9.7159600771421835E-7</v>
      </c>
      <c r="J152" s="493">
        <f>'NSW Post Acute '!V72</f>
        <v>2.9787644690166897E-5</v>
      </c>
      <c r="K152" s="498">
        <f t="shared" si="29"/>
        <v>7.3510328271562956E-6</v>
      </c>
      <c r="L152" s="498">
        <f t="shared" si="30"/>
        <v>0.5735085815218407</v>
      </c>
      <c r="M152" s="498">
        <f t="shared" si="31"/>
        <v>103018.65222575377</v>
      </c>
      <c r="N152" s="498" t="e">
        <f ca="1">_xll.ErBeta(L152,M152)</f>
        <v>#NAME?</v>
      </c>
      <c r="R152" s="443"/>
      <c r="S152" s="443"/>
      <c r="T152" s="443"/>
      <c r="U152" s="443"/>
      <c r="V152" s="443"/>
      <c r="W152" s="443"/>
      <c r="X152" s="449"/>
      <c r="Y152" s="454"/>
      <c r="Z152" s="461"/>
      <c r="AA152" s="448"/>
      <c r="AB152" s="455"/>
      <c r="AC152" s="449"/>
      <c r="AD152" s="449"/>
      <c r="AE152" s="461"/>
      <c r="AF152" s="448"/>
      <c r="AG152" s="455"/>
      <c r="AH152" s="205"/>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8.75" x14ac:dyDescent="0.3">
      <c r="B153" s="439">
        <v>68</v>
      </c>
      <c r="D153" s="490">
        <f>'NSW Post Acute '!T73</f>
        <v>4.6873025673872674E-6</v>
      </c>
      <c r="E153" s="490" t="e">
        <f t="shared" ca="1" si="28"/>
        <v>#NAME?</v>
      </c>
      <c r="F153" s="462" t="e">
        <f t="shared" ca="1" si="27"/>
        <v>#NAME?</v>
      </c>
      <c r="G153" s="491" t="e">
        <f t="shared" ca="1" si="32"/>
        <v>#NAME?</v>
      </c>
      <c r="H153" s="492" t="e">
        <f t="shared" ca="1" si="33"/>
        <v>#NAME?</v>
      </c>
      <c r="I153" s="493">
        <f>'NSW Post Acute '!U73</f>
        <v>7.9627140448488404E-7</v>
      </c>
      <c r="J153" s="493">
        <f>'NSW Post Acute '!V73</f>
        <v>2.5741222618734868E-5</v>
      </c>
      <c r="K153" s="498">
        <f t="shared" si="29"/>
        <v>6.3635079628188734E-6</v>
      </c>
      <c r="L153" s="498">
        <f t="shared" si="30"/>
        <v>0.54255904153158541</v>
      </c>
      <c r="M153" s="498">
        <f t="shared" si="31"/>
        <v>115750.26160421762</v>
      </c>
      <c r="N153" s="498" t="e">
        <f ca="1">_xll.ErBeta(L153,M153)</f>
        <v>#NAME?</v>
      </c>
      <c r="R153" s="443"/>
      <c r="S153" s="443"/>
      <c r="T153" s="443"/>
      <c r="U153" s="443"/>
      <c r="V153" s="443"/>
      <c r="W153" s="443"/>
      <c r="X153" s="449"/>
      <c r="Y153" s="454"/>
      <c r="Z153" s="461"/>
      <c r="AA153" s="448"/>
      <c r="AB153" s="455"/>
      <c r="AC153" s="449"/>
      <c r="AD153" s="449"/>
      <c r="AE153" s="461"/>
      <c r="AF153" s="448"/>
      <c r="AG153" s="455"/>
      <c r="AH153" s="205"/>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8.75" x14ac:dyDescent="0.3">
      <c r="B154" s="439">
        <v>69</v>
      </c>
      <c r="D154" s="490">
        <f>'NSW Post Acute '!T74</f>
        <v>3.9466111400793227E-6</v>
      </c>
      <c r="E154" s="490" t="e">
        <f t="shared" ca="1" si="28"/>
        <v>#NAME?</v>
      </c>
      <c r="F154" s="462" t="e">
        <f t="shared" ca="1" si="27"/>
        <v>#NAME?</v>
      </c>
      <c r="G154" s="491" t="e">
        <f t="shared" ca="1" si="32"/>
        <v>#NAME?</v>
      </c>
      <c r="H154" s="492" t="e">
        <f t="shared" ca="1" si="33"/>
        <v>#NAME?</v>
      </c>
      <c r="I154" s="493">
        <f>'NSW Post Acute '!U74</f>
        <v>6.525841446096458E-7</v>
      </c>
      <c r="J154" s="493">
        <f>'NSW Post Acute '!V74</f>
        <v>2.2244475815370481E-5</v>
      </c>
      <c r="K154" s="498">
        <f t="shared" si="29"/>
        <v>5.5081356302961317E-6</v>
      </c>
      <c r="L154" s="498">
        <f t="shared" si="30"/>
        <v>0.51337459229551319</v>
      </c>
      <c r="M154" s="498">
        <f t="shared" si="31"/>
        <v>130079.33844612569</v>
      </c>
      <c r="N154" s="498" t="e">
        <f ca="1">_xll.ErBeta(L154,M154)</f>
        <v>#NAME?</v>
      </c>
      <c r="R154" s="443"/>
      <c r="S154" s="443"/>
      <c r="T154" s="443"/>
      <c r="U154" s="443"/>
      <c r="V154" s="443"/>
      <c r="W154" s="443"/>
      <c r="X154" s="449"/>
      <c r="Y154" s="454"/>
      <c r="Z154" s="461"/>
      <c r="AA154" s="448"/>
      <c r="AB154" s="455"/>
      <c r="AC154" s="449"/>
      <c r="AD154" s="449"/>
      <c r="AE154" s="461"/>
      <c r="AF154" s="448"/>
      <c r="AG154" s="455"/>
      <c r="AH154" s="205"/>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8.75" x14ac:dyDescent="0.3">
      <c r="B155" s="439">
        <v>70</v>
      </c>
      <c r="D155" s="490">
        <f>'NSW Post Acute '!T75</f>
        <v>3.3229643845415774E-6</v>
      </c>
      <c r="E155" s="490" t="e">
        <f t="shared" ca="1" si="28"/>
        <v>#NAME?</v>
      </c>
      <c r="F155" s="462" t="e">
        <f t="shared" ca="1" si="27"/>
        <v>#NAME?</v>
      </c>
      <c r="G155" s="491" t="e">
        <f t="shared" ca="1" si="32"/>
        <v>#NAME?</v>
      </c>
      <c r="H155" s="492" t="e">
        <f t="shared" ca="1" si="33"/>
        <v>#NAME?</v>
      </c>
      <c r="I155" s="493">
        <f>'NSW Post Acute '!U75</f>
        <v>5.3482526610559283E-7</v>
      </c>
      <c r="J155" s="493">
        <f>'NSW Post Acute '!V75</f>
        <v>1.9222735129156906E-5</v>
      </c>
      <c r="K155" s="498">
        <f t="shared" si="29"/>
        <v>4.7673239446559471E-6</v>
      </c>
      <c r="L155" s="498">
        <f t="shared" si="30"/>
        <v>0.48584488205300419</v>
      </c>
      <c r="M155" s="498">
        <f t="shared" si="31"/>
        <v>146207.78659798656</v>
      </c>
      <c r="N155" s="498" t="e">
        <f ca="1">_xll.ErBeta(L155,M155)</f>
        <v>#NAME?</v>
      </c>
      <c r="R155" s="443"/>
      <c r="S155" s="443"/>
      <c r="T155" s="443"/>
      <c r="U155" s="443"/>
      <c r="V155" s="443"/>
      <c r="W155" s="443"/>
      <c r="X155" s="449"/>
      <c r="Y155" s="454"/>
      <c r="Z155" s="461"/>
      <c r="AA155" s="448"/>
      <c r="AB155" s="455"/>
      <c r="AC155" s="449"/>
      <c r="AD155" s="449"/>
      <c r="AE155" s="461"/>
      <c r="AF155" s="448"/>
      <c r="AG155" s="455"/>
      <c r="AH155" s="205"/>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8.75" x14ac:dyDescent="0.3">
      <c r="B156" s="439">
        <v>71</v>
      </c>
      <c r="D156" s="490">
        <f>'NSW Post Acute '!T76</f>
        <v>2.797866804964689E-6</v>
      </c>
      <c r="E156" s="490" t="e">
        <f t="shared" ca="1" si="28"/>
        <v>#NAME?</v>
      </c>
      <c r="F156" s="462" t="e">
        <f t="shared" ca="1" si="27"/>
        <v>#NAME?</v>
      </c>
      <c r="G156" s="491" t="e">
        <f t="shared" ca="1" si="32"/>
        <v>#NAME?</v>
      </c>
      <c r="H156" s="492" t="e">
        <f t="shared" ca="1" si="33"/>
        <v>#NAME?</v>
      </c>
      <c r="I156" s="493">
        <f>'NSW Post Acute '!U76</f>
        <v>4.3831598978859221E-7</v>
      </c>
      <c r="J156" s="493">
        <f>'NSW Post Acute '!V76</f>
        <v>1.661147463813897E-5</v>
      </c>
      <c r="K156" s="498">
        <f t="shared" si="29"/>
        <v>4.1258057776404023E-6</v>
      </c>
      <c r="L156" s="498">
        <f t="shared" si="30"/>
        <v>0.45986743284126075</v>
      </c>
      <c r="M156" s="498">
        <f t="shared" si="31"/>
        <v>164363.1302881981</v>
      </c>
      <c r="N156" s="498" t="e">
        <f ca="1">_xll.ErBeta(L156,M156)</f>
        <v>#NAME?</v>
      </c>
      <c r="R156" s="443"/>
      <c r="S156" s="443"/>
      <c r="T156" s="443"/>
      <c r="U156" s="443"/>
      <c r="V156" s="443"/>
      <c r="W156" s="443"/>
      <c r="X156" s="449"/>
      <c r="Y156" s="454"/>
      <c r="Z156" s="461"/>
      <c r="AA156" s="448"/>
      <c r="AB156" s="455"/>
      <c r="AC156" s="449"/>
      <c r="AD156" s="449"/>
      <c r="AE156" s="461"/>
      <c r="AF156" s="448"/>
      <c r="AG156" s="455"/>
      <c r="AH156" s="205"/>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8.75" x14ac:dyDescent="0.3">
      <c r="B157" s="439">
        <v>72</v>
      </c>
      <c r="D157" s="490">
        <f>'NSW Post Acute '!T77</f>
        <v>2.3557455790797643E-6</v>
      </c>
      <c r="E157" s="490" t="e">
        <f t="shared" ca="1" si="28"/>
        <v>#NAME?</v>
      </c>
      <c r="F157" s="462" t="e">
        <f t="shared" ca="1" si="27"/>
        <v>#NAME?</v>
      </c>
      <c r="G157" s="491" t="e">
        <f t="shared" ca="1" si="32"/>
        <v>#NAME?</v>
      </c>
      <c r="H157" s="492" t="e">
        <f t="shared" ca="1" si="33"/>
        <v>#NAME?</v>
      </c>
      <c r="I157" s="493">
        <f>'NSW Post Acute '!U77</f>
        <v>3.5922182267735653E-7</v>
      </c>
      <c r="J157" s="493">
        <f>'NSW Post Acute '!V77</f>
        <v>1.4354933769804129E-5</v>
      </c>
      <c r="K157" s="498">
        <f t="shared" si="29"/>
        <v>3.5703346803894831E-6</v>
      </c>
      <c r="L157" s="498">
        <f t="shared" si="30"/>
        <v>0.43534698341622796</v>
      </c>
      <c r="M157" s="498">
        <f t="shared" si="31"/>
        <v>184801.77219288581</v>
      </c>
      <c r="N157" s="498" t="e">
        <f ca="1">_xll.ErBeta(L157,M157)</f>
        <v>#NAME?</v>
      </c>
      <c r="R157" s="443"/>
      <c r="S157" s="443"/>
      <c r="T157" s="443"/>
      <c r="U157" s="443"/>
      <c r="V157" s="443"/>
      <c r="W157" s="443"/>
      <c r="X157" s="449"/>
      <c r="Y157" s="454"/>
      <c r="Z157" s="461"/>
      <c r="AA157" s="448"/>
      <c r="AB157" s="455"/>
      <c r="AC157" s="449"/>
      <c r="AD157" s="449"/>
      <c r="AE157" s="461"/>
      <c r="AF157" s="448"/>
      <c r="AG157" s="455"/>
      <c r="AH157" s="205"/>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8.75" x14ac:dyDescent="0.3">
      <c r="B158" s="439">
        <v>73</v>
      </c>
      <c r="D158" s="490">
        <f>'NSW Post Acute '!T78</f>
        <v>1.9834887148689276E-6</v>
      </c>
      <c r="E158" s="490" t="e">
        <f t="shared" ca="1" si="28"/>
        <v>#NAME?</v>
      </c>
      <c r="F158" s="462" t="e">
        <f t="shared" ca="1" si="27"/>
        <v>#NAME?</v>
      </c>
      <c r="G158" s="491" t="e">
        <f t="shared" ca="1" si="32"/>
        <v>#NAME?</v>
      </c>
      <c r="H158" s="492" t="e">
        <f t="shared" ca="1" si="33"/>
        <v>#NAME?</v>
      </c>
      <c r="I158" s="493">
        <f>'NSW Post Acute '!U78</f>
        <v>2.9440020645808674E-7</v>
      </c>
      <c r="J158" s="493">
        <f>'NSW Post Acute '!V78</f>
        <v>1.2404926595881592E-5</v>
      </c>
      <c r="K158" s="498">
        <f t="shared" si="29"/>
        <v>3.0894199973019143E-6</v>
      </c>
      <c r="L158" s="498">
        <f t="shared" si="30"/>
        <v>0.4121948960182239</v>
      </c>
      <c r="M158" s="498">
        <f t="shared" si="31"/>
        <v>207812.66631080271</v>
      </c>
      <c r="N158" s="498" t="e">
        <f ca="1">_xll.ErBeta(L158,M158)</f>
        <v>#NAME?</v>
      </c>
      <c r="R158" s="443"/>
      <c r="S158" s="443"/>
      <c r="T158" s="443"/>
      <c r="U158" s="443"/>
      <c r="V158" s="443"/>
      <c r="W158" s="443"/>
      <c r="X158" s="449"/>
      <c r="Y158" s="454"/>
      <c r="Z158" s="461"/>
      <c r="AA158" s="448"/>
      <c r="AB158" s="455"/>
      <c r="AC158" s="449"/>
      <c r="AD158" s="449"/>
      <c r="AE158" s="461"/>
      <c r="AF158" s="448"/>
      <c r="AG158" s="455"/>
      <c r="AH158" s="205"/>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8.75" x14ac:dyDescent="0.3">
      <c r="B159" s="439">
        <v>74</v>
      </c>
      <c r="D159" s="490">
        <f>'NSW Post Acute '!T79</f>
        <v>1.670056188134389E-6</v>
      </c>
      <c r="E159" s="490" t="e">
        <f t="shared" ca="1" si="28"/>
        <v>#NAME?</v>
      </c>
      <c r="F159" s="462" t="e">
        <f t="shared" ca="1" si="27"/>
        <v>#NAME?</v>
      </c>
      <c r="G159" s="491" t="e">
        <f t="shared" ca="1" si="32"/>
        <v>#NAME?</v>
      </c>
      <c r="H159" s="492" t="e">
        <f t="shared" ca="1" si="33"/>
        <v>#NAME?</v>
      </c>
      <c r="I159" s="493">
        <f>'NSW Post Acute '!U79</f>
        <v>2.4127565779991629E-7</v>
      </c>
      <c r="J159" s="493">
        <f>'NSW Post Acute '!V79</f>
        <v>1.0719812875271135E-5</v>
      </c>
      <c r="K159" s="498">
        <f t="shared" si="29"/>
        <v>2.6730962289467395E-6</v>
      </c>
      <c r="L159" s="498">
        <f t="shared" si="30"/>
        <v>0.39032861992763124</v>
      </c>
      <c r="M159" s="498">
        <f t="shared" si="31"/>
        <v>233721.45849352377</v>
      </c>
      <c r="N159" s="498" t="e">
        <f ca="1">_xll.ErBeta(L159,M159)</f>
        <v>#NAME?</v>
      </c>
      <c r="R159" s="443"/>
      <c r="S159" s="443"/>
      <c r="T159" s="443"/>
      <c r="U159" s="443"/>
      <c r="V159" s="443"/>
      <c r="W159" s="443"/>
      <c r="X159" s="449"/>
      <c r="Y159" s="454"/>
      <c r="Z159" s="461"/>
      <c r="AA159" s="448"/>
      <c r="AB159" s="455"/>
      <c r="AC159" s="449"/>
      <c r="AD159" s="449"/>
      <c r="AE159" s="461"/>
      <c r="AF159" s="448"/>
      <c r="AG159" s="455"/>
      <c r="AH159" s="205"/>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8.75" x14ac:dyDescent="0.3">
      <c r="B160" s="439">
        <v>75</v>
      </c>
      <c r="D160" s="490">
        <f>'NSW Post Acute '!T80</f>
        <v>1.4061525284303314E-6</v>
      </c>
      <c r="E160" s="490" t="e">
        <f t="shared" ca="1" si="28"/>
        <v>#NAME?</v>
      </c>
      <c r="F160" s="462" t="e">
        <f t="shared" ca="1" si="27"/>
        <v>#NAME?</v>
      </c>
      <c r="G160" s="491" t="e">
        <f t="shared" ca="1" si="32"/>
        <v>#NAME?</v>
      </c>
      <c r="H160" s="492" t="e">
        <f t="shared" ca="1" si="33"/>
        <v>#NAME?</v>
      </c>
      <c r="I160" s="493">
        <f>'NSW Post Acute '!U80</f>
        <v>1.9773743961375287E-7</v>
      </c>
      <c r="J160" s="493">
        <f>'NSW Post Acute '!V80</f>
        <v>9.26360887286346E-6</v>
      </c>
      <c r="K160" s="498">
        <f t="shared" si="29"/>
        <v>2.3127223044004356E-6</v>
      </c>
      <c r="L160" s="498">
        <f t="shared" si="30"/>
        <v>0.36967120562155797</v>
      </c>
      <c r="M160" s="498">
        <f t="shared" si="31"/>
        <v>262895.1542121222</v>
      </c>
      <c r="N160" s="498" t="e">
        <f ca="1">_xll.ErBeta(L160,M160)</f>
        <v>#NAME?</v>
      </c>
      <c r="R160" s="443"/>
      <c r="S160" s="443"/>
      <c r="T160" s="443"/>
      <c r="U160" s="443"/>
      <c r="V160" s="443"/>
      <c r="W160" s="443"/>
      <c r="X160" s="449"/>
      <c r="Y160" s="454"/>
      <c r="Z160" s="461"/>
      <c r="AA160" s="448"/>
      <c r="AB160" s="455"/>
      <c r="AC160" s="449"/>
      <c r="AD160" s="449"/>
      <c r="AE160" s="461"/>
      <c r="AF160" s="448"/>
      <c r="AG160" s="455"/>
      <c r="AH160" s="205"/>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8.75" x14ac:dyDescent="0.3">
      <c r="B161" s="439">
        <v>76</v>
      </c>
      <c r="D161" s="490">
        <f>'NSW Post Acute '!T81</f>
        <v>1.183951143236565E-6</v>
      </c>
      <c r="E161" s="490" t="e">
        <f t="shared" ca="1" si="28"/>
        <v>#NAME?</v>
      </c>
      <c r="F161" s="462" t="e">
        <f t="shared" ca="1" si="27"/>
        <v>#NAME?</v>
      </c>
      <c r="G161" s="491" t="e">
        <f t="shared" ca="1" si="32"/>
        <v>#NAME?</v>
      </c>
      <c r="H161" s="492" t="e">
        <f t="shared" ca="1" si="33"/>
        <v>#NAME?</v>
      </c>
      <c r="I161" s="493">
        <f>'NSW Post Acute '!U81</f>
        <v>1.6205569754337703E-7</v>
      </c>
      <c r="J161" s="493">
        <f>'NSW Post Acute '!V81</f>
        <v>8.0052189667745562E-6</v>
      </c>
      <c r="K161" s="498">
        <f t="shared" si="29"/>
        <v>2.0008069564365254E-6</v>
      </c>
      <c r="L161" s="498">
        <f t="shared" si="30"/>
        <v>0.35015086409181972</v>
      </c>
      <c r="M161" s="498">
        <f t="shared" si="31"/>
        <v>295747.38073489949</v>
      </c>
      <c r="N161" s="498" t="e">
        <f ca="1">_xll.ErBeta(L161,M161)</f>
        <v>#NAME?</v>
      </c>
      <c r="R161" s="443"/>
      <c r="S161" s="443"/>
      <c r="T161" s="443"/>
      <c r="U161" s="443"/>
      <c r="V161" s="443"/>
      <c r="W161" s="443"/>
      <c r="X161" s="449"/>
      <c r="Y161" s="454"/>
      <c r="Z161" s="461"/>
      <c r="AA161" s="448"/>
      <c r="AB161" s="455"/>
      <c r="AC161" s="449"/>
      <c r="AD161" s="449"/>
      <c r="AE161" s="461"/>
      <c r="AF161" s="448"/>
      <c r="AG161" s="455"/>
      <c r="AH161" s="205"/>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8.75" x14ac:dyDescent="0.3">
      <c r="B162" s="439">
        <v>77</v>
      </c>
      <c r="D162" s="490">
        <f>'NSW Post Acute '!T82</f>
        <v>9.9686220465422267E-7</v>
      </c>
      <c r="E162" s="490" t="e">
        <f t="shared" ca="1" si="28"/>
        <v>#NAME?</v>
      </c>
      <c r="F162" s="462" t="e">
        <f t="shared" ca="1" si="27"/>
        <v>#NAME?</v>
      </c>
      <c r="G162" s="491" t="e">
        <f t="shared" ca="1" si="32"/>
        <v>#NAME?</v>
      </c>
      <c r="H162" s="492" t="e">
        <f t="shared" ca="1" si="33"/>
        <v>#NAME?</v>
      </c>
      <c r="I162" s="493">
        <f>'NSW Post Acute '!U82</f>
        <v>1.328127296356675E-7</v>
      </c>
      <c r="J162" s="493">
        <f>'NSW Post Acute '!V82</f>
        <v>6.9177716358180464E-6</v>
      </c>
      <c r="K162" s="498">
        <f t="shared" si="29"/>
        <v>1.7308568638220354E-6</v>
      </c>
      <c r="L162" s="498">
        <f t="shared" si="30"/>
        <v>0.3317005665349721</v>
      </c>
      <c r="M162" s="498">
        <f t="shared" si="31"/>
        <v>332744.31945212476</v>
      </c>
      <c r="N162" s="498" t="e">
        <f ca="1">_xll.ErBeta(L162,M162)</f>
        <v>#NAME?</v>
      </c>
      <c r="R162" s="443"/>
      <c r="S162" s="443"/>
      <c r="T162" s="443"/>
      <c r="U162" s="443"/>
      <c r="V162" s="443"/>
      <c r="W162" s="443"/>
      <c r="X162" s="449"/>
      <c r="Y162" s="454"/>
      <c r="Z162" s="461"/>
      <c r="AA162" s="448"/>
      <c r="AB162" s="455"/>
      <c r="AC162" s="449"/>
      <c r="AD162" s="449"/>
      <c r="AE162" s="461"/>
      <c r="AF162" s="448"/>
      <c r="AG162" s="455"/>
      <c r="AH162" s="205"/>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8.75" x14ac:dyDescent="0.3">
      <c r="B163" s="439">
        <v>78</v>
      </c>
      <c r="D163" s="490">
        <f>'NSW Post Acute '!T83</f>
        <v>8.3933721483769139E-7</v>
      </c>
      <c r="E163" s="490" t="e">
        <f t="shared" ca="1" si="28"/>
        <v>#NAME?</v>
      </c>
      <c r="F163" s="462" t="e">
        <f t="shared" ca="1" si="27"/>
        <v>#NAME?</v>
      </c>
      <c r="G163" s="491" t="e">
        <f t="shared" ca="1" si="32"/>
        <v>#NAME?</v>
      </c>
      <c r="H163" s="492" t="e">
        <f t="shared" ca="1" si="33"/>
        <v>#NAME?</v>
      </c>
      <c r="I163" s="493">
        <f>'NSW Post Acute '!U83</f>
        <v>1.0884665840616602E-7</v>
      </c>
      <c r="J163" s="493">
        <f>'NSW Post Acute '!V83</f>
        <v>5.978045647964388E-6</v>
      </c>
      <c r="K163" s="498">
        <f t="shared" si="29"/>
        <v>1.497244640193424E-6</v>
      </c>
      <c r="L163" s="498">
        <f t="shared" si="30"/>
        <v>0.31425768019035055</v>
      </c>
      <c r="M163" s="498">
        <f t="shared" si="31"/>
        <v>374411.39373637177</v>
      </c>
      <c r="N163" s="498" t="e">
        <f ca="1">_xll.ErBeta(L163,M163)</f>
        <v>#NAME?</v>
      </c>
      <c r="R163" s="443"/>
      <c r="S163" s="443"/>
      <c r="T163" s="443"/>
      <c r="U163" s="443"/>
      <c r="V163" s="443"/>
      <c r="W163" s="443"/>
      <c r="X163" s="449"/>
      <c r="Y163" s="454"/>
      <c r="Z163" s="461"/>
      <c r="AA163" s="448"/>
      <c r="AB163" s="455"/>
      <c r="AC163" s="449"/>
      <c r="AD163" s="449"/>
      <c r="AE163" s="461"/>
      <c r="AF163" s="448"/>
      <c r="AG163" s="455"/>
      <c r="AH163" s="205"/>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8.75" x14ac:dyDescent="0.3">
      <c r="B164" s="439">
        <v>79</v>
      </c>
      <c r="D164" s="490">
        <f>'NSW Post Acute '!T84</f>
        <v>7.0670445415859051E-7</v>
      </c>
      <c r="E164" s="490" t="e">
        <f t="shared" ca="1" si="28"/>
        <v>#NAME?</v>
      </c>
      <c r="F164" s="462" t="e">
        <f t="shared" ca="1" si="27"/>
        <v>#NAME?</v>
      </c>
      <c r="G164" s="491" t="e">
        <f t="shared" ca="1" si="32"/>
        <v>#NAME?</v>
      </c>
      <c r="H164" s="492" t="e">
        <f t="shared" ca="1" si="33"/>
        <v>#NAME?</v>
      </c>
      <c r="I164" s="493">
        <f>'NSW Post Acute '!U84</f>
        <v>8.9205267286418764E-8</v>
      </c>
      <c r="J164" s="493">
        <f>'NSW Post Acute '!V84</f>
        <v>5.1659741966778603E-6</v>
      </c>
      <c r="K164" s="498">
        <f t="shared" si="29"/>
        <v>1.2950941146406738E-6</v>
      </c>
      <c r="L164" s="498">
        <f t="shared" si="30"/>
        <v>0.29776363659446353</v>
      </c>
      <c r="M164" s="498">
        <f t="shared" si="31"/>
        <v>421340.80861015007</v>
      </c>
      <c r="N164" s="498" t="e">
        <f ca="1">_xll.ErBeta(L164,M164)</f>
        <v>#NAME?</v>
      </c>
      <c r="R164" s="443"/>
      <c r="S164" s="443"/>
      <c r="T164" s="443"/>
      <c r="U164" s="443"/>
      <c r="V164" s="443"/>
      <c r="W164" s="443"/>
      <c r="X164" s="449"/>
      <c r="Y164" s="454"/>
      <c r="Z164" s="461"/>
      <c r="AA164" s="448"/>
      <c r="AB164" s="455"/>
      <c r="AC164" s="449"/>
      <c r="AD164" s="449"/>
      <c r="AE164" s="461"/>
      <c r="AF164" s="448"/>
      <c r="AG164" s="455"/>
      <c r="AH164" s="205"/>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8.75" x14ac:dyDescent="0.3">
      <c r="B165" s="439">
        <v>80</v>
      </c>
      <c r="D165" s="490">
        <f>'NSW Post Acute '!T85</f>
        <v>5.9503043198694678E-7</v>
      </c>
      <c r="E165" s="490" t="e">
        <f t="shared" ca="1" si="28"/>
        <v>#NAME?</v>
      </c>
      <c r="F165" s="462" t="e">
        <f t="shared" ca="1" si="27"/>
        <v>#NAME?</v>
      </c>
      <c r="G165" s="491" t="e">
        <f t="shared" ca="1" si="32"/>
        <v>#NAME?</v>
      </c>
      <c r="H165" s="492" t="e">
        <f t="shared" ca="1" si="33"/>
        <v>#NAME?</v>
      </c>
      <c r="I165" s="493">
        <f>'NSW Post Acute '!U85</f>
        <v>7.3108167289319514E-8</v>
      </c>
      <c r="J165" s="493">
        <f>'NSW Post Acute '!V85</f>
        <v>4.4642163965122653E-6</v>
      </c>
      <c r="K165" s="498">
        <f t="shared" si="29"/>
        <v>1.1201806707201394E-6</v>
      </c>
      <c r="L165" s="498">
        <f t="shared" si="30"/>
        <v>0.28216362894968366</v>
      </c>
      <c r="M165" s="498">
        <f t="shared" si="31"/>
        <v>474200.05076299602</v>
      </c>
      <c r="N165" s="498" t="e">
        <f ca="1">_xll.ErBeta(L165,M165)</f>
        <v>#NAME?</v>
      </c>
      <c r="R165" s="443"/>
      <c r="S165" s="443"/>
      <c r="T165" s="443"/>
      <c r="U165" s="443"/>
      <c r="V165" s="443"/>
      <c r="W165" s="443"/>
      <c r="X165" s="449"/>
      <c r="Y165" s="454"/>
      <c r="Z165" s="461"/>
      <c r="AA165" s="448"/>
      <c r="AB165" s="455"/>
      <c r="AC165" s="449"/>
      <c r="AD165" s="449"/>
      <c r="AE165" s="461"/>
      <c r="AF165" s="448"/>
      <c r="AG165" s="455"/>
      <c r="AH165" s="205"/>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8.75" x14ac:dyDescent="0.3">
      <c r="B166" s="439">
        <v>81</v>
      </c>
      <c r="D166" s="490">
        <f>'NSW Post Acute '!T86</f>
        <v>5.0100323113446449E-7</v>
      </c>
      <c r="E166" s="490" t="e">
        <f t="shared" ca="1" si="28"/>
        <v>#NAME?</v>
      </c>
      <c r="F166" s="462" t="e">
        <f t="shared" ca="1" si="27"/>
        <v>#NAME?</v>
      </c>
      <c r="G166" s="491" t="e">
        <f t="shared" ca="1" si="32"/>
        <v>#NAME?</v>
      </c>
      <c r="H166" s="492" t="e">
        <f t="shared" ca="1" si="33"/>
        <v>#NAME?</v>
      </c>
      <c r="I166" s="493">
        <f>'NSW Post Acute '!U86</f>
        <v>5.9915790703727597E-8</v>
      </c>
      <c r="J166" s="493">
        <f>'NSW Post Acute '!V86</f>
        <v>3.8577869877292658E-6</v>
      </c>
      <c r="K166" s="498">
        <f t="shared" si="29"/>
        <v>9.688446931187597E-7</v>
      </c>
      <c r="L166" s="498">
        <f t="shared" si="30"/>
        <v>0.26740633568053734</v>
      </c>
      <c r="M166" s="498">
        <f t="shared" si="31"/>
        <v>533741.47129468282</v>
      </c>
      <c r="N166" s="498" t="e">
        <f ca="1">_xll.ErBeta(L166,M166)</f>
        <v>#NAME?</v>
      </c>
      <c r="R166" s="443"/>
      <c r="S166" s="443"/>
      <c r="T166" s="443"/>
      <c r="U166" s="443"/>
      <c r="V166" s="443"/>
      <c r="W166" s="443"/>
      <c r="X166" s="449"/>
      <c r="Y166" s="454"/>
      <c r="Z166" s="461"/>
      <c r="AA166" s="448"/>
      <c r="AB166" s="455"/>
      <c r="AC166" s="449"/>
      <c r="AD166" s="449"/>
      <c r="AE166" s="461"/>
      <c r="AF166" s="448"/>
      <c r="AG166" s="455"/>
      <c r="AH166" s="205"/>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8.75" x14ac:dyDescent="0.3">
      <c r="B167" s="439">
        <v>82</v>
      </c>
      <c r="D167" s="490">
        <f>'NSW Post Acute '!T87</f>
        <v>4.2183428630534299E-7</v>
      </c>
      <c r="E167" s="490" t="e">
        <f t="shared" ca="1" si="28"/>
        <v>#NAME?</v>
      </c>
      <c r="F167" s="462" t="e">
        <f t="shared" ca="1" si="27"/>
        <v>#NAME?</v>
      </c>
      <c r="G167" s="491" t="e">
        <f t="shared" ca="1" si="32"/>
        <v>#NAME?</v>
      </c>
      <c r="H167" s="492" t="e">
        <f t="shared" ca="1" si="33"/>
        <v>#NAME?</v>
      </c>
      <c r="I167" s="493">
        <f>'NSW Post Acute '!U87</f>
        <v>4.9103979880197772E-8</v>
      </c>
      <c r="J167" s="493">
        <f>'NSW Post Acute '!V87</f>
        <v>3.3337363426917213E-6</v>
      </c>
      <c r="K167" s="498">
        <f t="shared" si="29"/>
        <v>8.3791641908457233E-7</v>
      </c>
      <c r="L167" s="498">
        <f t="shared" si="30"/>
        <v>0.25344366757972814</v>
      </c>
      <c r="M167" s="498">
        <f t="shared" si="31"/>
        <v>600813.08915948437</v>
      </c>
      <c r="N167" s="498" t="e">
        <f ca="1">_xll.ErBeta(L167,M167)</f>
        <v>#NAME?</v>
      </c>
      <c r="R167" s="443"/>
      <c r="S167" s="443"/>
      <c r="T167" s="443"/>
      <c r="U167" s="443"/>
      <c r="V167" s="443"/>
      <c r="W167" s="443"/>
      <c r="X167" s="449"/>
      <c r="Y167" s="454"/>
      <c r="Z167" s="461"/>
      <c r="AA167" s="448"/>
      <c r="AB167" s="455"/>
      <c r="AC167" s="449"/>
      <c r="AD167" s="449"/>
      <c r="AE167" s="461"/>
      <c r="AF167" s="448"/>
      <c r="AG167" s="455"/>
      <c r="AH167" s="205"/>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8.75" x14ac:dyDescent="0.3">
      <c r="B168" s="439">
        <v>83</v>
      </c>
      <c r="D168" s="490">
        <f>'NSW Post Acute '!T88</f>
        <v>3.5517568359749735E-7</v>
      </c>
      <c r="E168" s="490" t="e">
        <f t="shared" ca="1" si="28"/>
        <v>#NAME?</v>
      </c>
      <c r="F168" s="462" t="e">
        <f t="shared" ca="1" si="27"/>
        <v>#NAME?</v>
      </c>
      <c r="G168" s="491" t="e">
        <f t="shared" ca="1" si="32"/>
        <v>#NAME?</v>
      </c>
      <c r="H168" s="492" t="e">
        <f t="shared" ca="1" si="33"/>
        <v>#NAME?</v>
      </c>
      <c r="I168" s="493">
        <f>'NSW Post Acute '!U88</f>
        <v>4.0243161473038288E-8</v>
      </c>
      <c r="J168" s="493">
        <f>'NSW Post Acute '!V88</f>
        <v>2.8808739409236515E-6</v>
      </c>
      <c r="K168" s="498">
        <f t="shared" si="29"/>
        <v>7.2465070904352378E-7</v>
      </c>
      <c r="L168" s="498">
        <f t="shared" si="30"/>
        <v>0.24023053623418239</v>
      </c>
      <c r="M168" s="498">
        <f t="shared" si="31"/>
        <v>676370.77087286883</v>
      </c>
      <c r="N168" s="498" t="e">
        <f ca="1">_xll.ErBeta(L168,M168)</f>
        <v>#NAME?</v>
      </c>
      <c r="R168" s="443"/>
      <c r="S168" s="443"/>
      <c r="T168" s="443"/>
      <c r="U168" s="443"/>
      <c r="V168" s="443"/>
      <c r="W168" s="443"/>
      <c r="X168" s="449"/>
      <c r="Y168" s="454"/>
      <c r="Z168" s="461"/>
      <c r="AA168" s="448"/>
      <c r="AB168" s="455"/>
      <c r="AC168" s="449"/>
      <c r="AD168" s="449"/>
      <c r="AE168" s="461"/>
      <c r="AF168" s="448"/>
      <c r="AG168" s="455"/>
      <c r="AH168" s="205"/>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8.75" x14ac:dyDescent="0.3">
      <c r="B169" s="439">
        <v>84</v>
      </c>
      <c r="D169" s="490">
        <f>'NSW Post Acute '!T89</f>
        <v>2.9905052840497739E-7</v>
      </c>
      <c r="E169" s="490" t="e">
        <f t="shared" ca="1" si="28"/>
        <v>#NAME?</v>
      </c>
      <c r="F169" s="462" t="e">
        <f t="shared" ca="1" si="27"/>
        <v>#NAME?</v>
      </c>
      <c r="G169" s="491" t="e">
        <f t="shared" ca="1" si="32"/>
        <v>#NAME?</v>
      </c>
      <c r="H169" s="492" t="e">
        <f t="shared" ca="1" si="33"/>
        <v>#NAME?</v>
      </c>
      <c r="I169" s="493">
        <f>'NSW Post Acute '!U89</f>
        <v>3.2981278692608179E-8</v>
      </c>
      <c r="J169" s="493">
        <f>'NSW Post Acute '!V89</f>
        <v>2.489529407953071E-6</v>
      </c>
      <c r="K169" s="498">
        <f t="shared" si="29"/>
        <v>6.2667044113787314E-7</v>
      </c>
      <c r="L169" s="498">
        <f t="shared" si="30"/>
        <v>0.22772464167471326</v>
      </c>
      <c r="M169" s="498">
        <f t="shared" si="31"/>
        <v>761491.9618705766</v>
      </c>
      <c r="N169" s="498" t="e">
        <f ca="1">_xll.ErBeta(L169,M169)</f>
        <v>#NAME?</v>
      </c>
      <c r="R169" s="443"/>
      <c r="S169" s="443"/>
      <c r="T169" s="443"/>
      <c r="U169" s="443"/>
      <c r="V169" s="443"/>
      <c r="W169" s="443"/>
      <c r="X169" s="449"/>
      <c r="Y169" s="454"/>
      <c r="Z169" s="461"/>
      <c r="AA169" s="448"/>
      <c r="AB169" s="455"/>
      <c r="AC169" s="449"/>
      <c r="AD169" s="449"/>
      <c r="AE169" s="461"/>
      <c r="AF169" s="448"/>
      <c r="AG169" s="455"/>
      <c r="AH169" s="205"/>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8.75" x14ac:dyDescent="0.3">
      <c r="B170" s="439">
        <v>85</v>
      </c>
      <c r="D170" s="490">
        <f>'NSW Post Acute '!T90</f>
        <v>2.5179431664202571E-7</v>
      </c>
      <c r="E170" s="490" t="e">
        <f t="shared" ca="1" si="28"/>
        <v>#NAME?</v>
      </c>
      <c r="F170" s="462" t="e">
        <f t="shared" ca="1" si="27"/>
        <v>#NAME?</v>
      </c>
      <c r="G170" s="491" t="e">
        <f t="shared" ca="1" si="32"/>
        <v>#NAME?</v>
      </c>
      <c r="H170" s="492" t="e">
        <f t="shared" ca="1" si="33"/>
        <v>#NAME?</v>
      </c>
      <c r="I170" s="493">
        <f>'NSW Post Acute '!U90</f>
        <v>2.7029803434510575E-8</v>
      </c>
      <c r="J170" s="493">
        <f>'NSW Post Acute '!V90</f>
        <v>2.1513460151873516E-6</v>
      </c>
      <c r="K170" s="498">
        <f t="shared" si="29"/>
        <v>5.4191740095735736E-7</v>
      </c>
      <c r="L170" s="498">
        <f t="shared" si="30"/>
        <v>0.21588627741561828</v>
      </c>
      <c r="M170" s="498">
        <f t="shared" si="31"/>
        <v>857391.16726611659</v>
      </c>
      <c r="N170" s="498" t="e">
        <f ca="1">_xll.ErBeta(L170,M170)</f>
        <v>#NAME?</v>
      </c>
      <c r="R170" s="443"/>
      <c r="S170" s="443"/>
      <c r="T170" s="443"/>
      <c r="U170" s="443"/>
      <c r="V170" s="443"/>
      <c r="W170" s="443"/>
      <c r="X170" s="449"/>
      <c r="Y170" s="454"/>
      <c r="Z170" s="461"/>
      <c r="AA170" s="448"/>
      <c r="AB170" s="455"/>
      <c r="AC170" s="449"/>
      <c r="AD170" s="449"/>
      <c r="AE170" s="461"/>
      <c r="AF170" s="448"/>
      <c r="AG170" s="455"/>
      <c r="AH170" s="205"/>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8.75" x14ac:dyDescent="0.3">
      <c r="B171" s="439">
        <v>86</v>
      </c>
      <c r="D171" s="490">
        <f>'NSW Post Acute '!T91</f>
        <v>2.1200557053478053E-7</v>
      </c>
      <c r="E171" s="490" t="e">
        <f t="shared" ca="1" si="28"/>
        <v>#NAME?</v>
      </c>
      <c r="F171" s="462" t="e">
        <f t="shared" ca="1" si="27"/>
        <v>#NAME?</v>
      </c>
      <c r="G171" s="491" t="e">
        <f t="shared" ca="1" si="32"/>
        <v>#NAME?</v>
      </c>
      <c r="H171" s="492" t="e">
        <f t="shared" ca="1" si="33"/>
        <v>#NAME?</v>
      </c>
      <c r="I171" s="493">
        <f>'NSW Post Acute '!U91</f>
        <v>2.2152272521563051E-8</v>
      </c>
      <c r="J171" s="493">
        <f>'NSW Post Acute '!V91</f>
        <v>1.8591022312397337E-6</v>
      </c>
      <c r="K171" s="498">
        <f t="shared" si="29"/>
        <v>4.6860968334647208E-7</v>
      </c>
      <c r="L171" s="498">
        <f t="shared" si="30"/>
        <v>0.20467815124684546</v>
      </c>
      <c r="M171" s="498">
        <f t="shared" si="31"/>
        <v>965437.40495893627</v>
      </c>
      <c r="N171" s="498" t="e">
        <f ca="1">_xll.ErBeta(L171,M171)</f>
        <v>#NAME?</v>
      </c>
      <c r="R171" s="443"/>
      <c r="S171" s="443"/>
      <c r="T171" s="443"/>
      <c r="U171" s="443"/>
      <c r="V171" s="443"/>
      <c r="W171" s="443"/>
      <c r="X171" s="449"/>
      <c r="Y171" s="454"/>
      <c r="Z171" s="461"/>
      <c r="AA171" s="448"/>
      <c r="AB171" s="455"/>
      <c r="AC171" s="449"/>
      <c r="AD171" s="449"/>
      <c r="AE171" s="461"/>
      <c r="AF171" s="448"/>
      <c r="AG171" s="455"/>
      <c r="AH171" s="205"/>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8.75" x14ac:dyDescent="0.3">
      <c r="B172" s="439">
        <v>87</v>
      </c>
      <c r="D172" s="490">
        <f>'NSW Post Acute '!T92</f>
        <v>1.7850427498599049E-7</v>
      </c>
      <c r="E172" s="490" t="e">
        <f t="shared" ca="1" si="28"/>
        <v>#NAME?</v>
      </c>
      <c r="F172" s="462" t="e">
        <f t="shared" ca="1" si="27"/>
        <v>#NAME?</v>
      </c>
      <c r="G172" s="491" t="e">
        <f t="shared" ca="1" si="32"/>
        <v>#NAME?</v>
      </c>
      <c r="H172" s="492" t="e">
        <f t="shared" ca="1" si="33"/>
        <v>#NAME?</v>
      </c>
      <c r="I172" s="493">
        <f>'NSW Post Acute '!U92</f>
        <v>1.8154892582128867E-8</v>
      </c>
      <c r="J172" s="493">
        <f>'NSW Post Acute '!V92</f>
        <v>1.6065575141335716E-6</v>
      </c>
      <c r="K172" s="498">
        <f t="shared" si="29"/>
        <v>4.0520475039577622E-7</v>
      </c>
      <c r="L172" s="498">
        <f t="shared" si="30"/>
        <v>0.19406522031456197</v>
      </c>
      <c r="M172" s="498">
        <f t="shared" si="31"/>
        <v>1087173.8824648389</v>
      </c>
      <c r="N172" s="498" t="e">
        <f ca="1">_xll.ErBeta(L172,M172)</f>
        <v>#NAME?</v>
      </c>
      <c r="R172" s="443"/>
      <c r="S172" s="443"/>
      <c r="T172" s="443"/>
      <c r="U172" s="443"/>
      <c r="V172" s="443"/>
      <c r="W172" s="443"/>
      <c r="X172" s="449"/>
      <c r="Y172" s="454"/>
      <c r="Z172" s="461"/>
      <c r="AA172" s="448"/>
      <c r="AB172" s="455"/>
      <c r="AC172" s="449"/>
      <c r="AD172" s="449"/>
      <c r="AE172" s="461"/>
      <c r="AF172" s="448"/>
      <c r="AG172" s="455"/>
      <c r="AH172" s="205"/>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8.75" x14ac:dyDescent="0.3">
      <c r="B173" s="439">
        <v>88</v>
      </c>
      <c r="D173" s="490">
        <f>'NSW Post Acute '!T93</f>
        <v>1.502968818597467E-7</v>
      </c>
      <c r="E173" s="490" t="e">
        <f t="shared" ca="1" si="28"/>
        <v>#NAME?</v>
      </c>
      <c r="F173" s="462" t="e">
        <f t="shared" ca="1" si="27"/>
        <v>#NAME?</v>
      </c>
      <c r="G173" s="491" t="e">
        <f t="shared" ca="1" si="32"/>
        <v>#NAME?</v>
      </c>
      <c r="H173" s="492" t="e">
        <f t="shared" ca="1" si="33"/>
        <v>#NAME?</v>
      </c>
      <c r="I173" s="493">
        <f>'NSW Post Acute '!U93</f>
        <v>1.4878840279154467E-8</v>
      </c>
      <c r="J173" s="493">
        <f>'NSW Post Acute '!V93</f>
        <v>1.3883190514476981E-6</v>
      </c>
      <c r="K173" s="498">
        <f t="shared" si="29"/>
        <v>3.5036740080830197E-7</v>
      </c>
      <c r="L173" s="498">
        <f t="shared" si="30"/>
        <v>0.18401453917908914</v>
      </c>
      <c r="M173" s="498">
        <f t="shared" si="31"/>
        <v>1224340.180882764</v>
      </c>
      <c r="N173" s="498" t="e">
        <f ca="1">_xll.ErBeta(L173,M173)</f>
        <v>#NAME?</v>
      </c>
      <c r="R173" s="443"/>
      <c r="S173" s="443"/>
      <c r="T173" s="443"/>
      <c r="U173" s="443"/>
      <c r="V173" s="443"/>
      <c r="W173" s="443"/>
      <c r="X173" s="449"/>
      <c r="Y173" s="454"/>
      <c r="Z173" s="461"/>
      <c r="AA173" s="448"/>
      <c r="AB173" s="455"/>
      <c r="AC173" s="449"/>
      <c r="AD173" s="449"/>
      <c r="AE173" s="461"/>
      <c r="AF173" s="448"/>
      <c r="AG173" s="455"/>
      <c r="AH173" s="205"/>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8.75" x14ac:dyDescent="0.3">
      <c r="B174" s="439">
        <v>89</v>
      </c>
      <c r="D174" s="490">
        <f>'NSW Post Acute '!T94</f>
        <v>1.2654684431807341E-7</v>
      </c>
      <c r="E174" s="490" t="e">
        <f t="shared" ca="1" si="28"/>
        <v>#NAME?</v>
      </c>
      <c r="F174" s="462" t="e">
        <f ca="1">E174*($D$20-Diab_Inc-Park_Inc-Dem_Inc-Anx_Inc-Isc_Inc-PICS)</f>
        <v>#NAME?</v>
      </c>
      <c r="G174" s="491" t="e">
        <f t="shared" ca="1" si="32"/>
        <v>#NAME?</v>
      </c>
      <c r="H174" s="492" t="e">
        <f t="shared" ca="1" si="33"/>
        <v>#NAME?</v>
      </c>
      <c r="I174" s="493">
        <f>'NSW Post Acute '!U94</f>
        <v>1.219395196369866E-8</v>
      </c>
      <c r="J174" s="493">
        <f>'NSW Post Acute '!V94</f>
        <v>1.1997266027865235E-6</v>
      </c>
      <c r="K174" s="498">
        <f t="shared" si="29"/>
        <v>3.0294200276092474E-7</v>
      </c>
      <c r="L174" s="498">
        <f t="shared" si="30"/>
        <v>0.17449511967460365</v>
      </c>
      <c r="M174" s="498">
        <f t="shared" si="31"/>
        <v>1378897.265539126</v>
      </c>
      <c r="N174" s="498" t="e">
        <f ca="1">_xll.ErBeta(L174,M174)</f>
        <v>#NAME?</v>
      </c>
      <c r="R174" s="443"/>
      <c r="S174" s="443"/>
      <c r="T174" s="443"/>
      <c r="U174" s="443"/>
      <c r="V174" s="443"/>
      <c r="W174" s="443"/>
      <c r="X174" s="449"/>
      <c r="Y174" s="454"/>
      <c r="Z174" s="461"/>
      <c r="AA174" s="448"/>
      <c r="AB174" s="455"/>
      <c r="AC174" s="449"/>
      <c r="AD174" s="449"/>
      <c r="AE174" s="461"/>
      <c r="AF174" s="448"/>
      <c r="AG174" s="455"/>
      <c r="AH174" s="205"/>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8.75" x14ac:dyDescent="0.3">
      <c r="B175" s="439">
        <v>90</v>
      </c>
      <c r="D175" s="490">
        <f>'NSW Post Acute '!T95</f>
        <v>1.0654980734601427E-7</v>
      </c>
      <c r="E175" s="490" t="e">
        <f t="shared" ca="1" si="28"/>
        <v>#NAME?</v>
      </c>
      <c r="F175" s="462" t="e">
        <f t="shared" ref="F175:F188" ca="1" si="34">E175*($D$20-Diab_Inc-Park_Inc-Dem_Inc-Anx_Inc-Isc_Inc-PICS)</f>
        <v>#NAME?</v>
      </c>
      <c r="G175" s="491" t="e">
        <f t="shared" ca="1" si="32"/>
        <v>#NAME?</v>
      </c>
      <c r="H175" s="492" t="e">
        <f t="shared" ca="1" si="33"/>
        <v>#NAME?</v>
      </c>
      <c r="I175" s="493">
        <f>'NSW Post Acute '!U95</f>
        <v>9.9935520311560749E-9</v>
      </c>
      <c r="J175" s="493">
        <f>'NSW Post Acute '!V95</f>
        <v>1.0367529855135175E-6</v>
      </c>
      <c r="K175" s="498">
        <f t="shared" si="29"/>
        <v>2.6192842690876569E-7</v>
      </c>
      <c r="L175" s="498">
        <f t="shared" si="30"/>
        <v>0.16547780151510902</v>
      </c>
      <c r="M175" s="498">
        <f t="shared" si="31"/>
        <v>1553055.6835837511</v>
      </c>
      <c r="N175" s="498" t="e">
        <f ca="1">_xll.ErBeta(L175,M175)</f>
        <v>#NAME?</v>
      </c>
      <c r="R175" s="443"/>
      <c r="S175" s="443"/>
      <c r="T175" s="443"/>
      <c r="U175" s="443"/>
      <c r="V175" s="443"/>
      <c r="W175" s="443"/>
      <c r="X175" s="449"/>
      <c r="Y175" s="454"/>
      <c r="Z175" s="461"/>
      <c r="AA175" s="448"/>
      <c r="AB175" s="455"/>
      <c r="AC175" s="449"/>
      <c r="AD175" s="449"/>
      <c r="AE175" s="461"/>
      <c r="AF175" s="448"/>
      <c r="AG175" s="455"/>
      <c r="AH175" s="205"/>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8.75" x14ac:dyDescent="0.3">
      <c r="B176" s="439">
        <v>91</v>
      </c>
      <c r="D176" s="490">
        <f>'NSW Post Acute '!T96</f>
        <v>8.9712718690459992E-8</v>
      </c>
      <c r="E176" s="490" t="e">
        <f t="shared" ca="1" si="28"/>
        <v>#NAME?</v>
      </c>
      <c r="F176" s="462" t="e">
        <f t="shared" ca="1" si="34"/>
        <v>#NAME?</v>
      </c>
      <c r="G176" s="491" t="e">
        <f t="shared" ca="1" si="32"/>
        <v>#NAME?</v>
      </c>
      <c r="H176" s="492" t="e">
        <f t="shared" ca="1" si="33"/>
        <v>#NAME?</v>
      </c>
      <c r="I176" s="493">
        <f>'NSW Post Acute '!U96</f>
        <v>8.1902145011509918E-9</v>
      </c>
      <c r="J176" s="493">
        <f>'NSW Post Acute '!V96</f>
        <v>8.9591807873118172E-7</v>
      </c>
      <c r="K176" s="498">
        <f t="shared" si="29"/>
        <v>2.2646118985459968E-7</v>
      </c>
      <c r="L176" s="498">
        <f t="shared" si="30"/>
        <v>0.15693513269777282</v>
      </c>
      <c r="M176" s="498">
        <f t="shared" si="31"/>
        <v>1749307.3547372478</v>
      </c>
      <c r="N176" s="498" t="e">
        <f ca="1">_xll.ErBeta(L176,M176)</f>
        <v>#NAME?</v>
      </c>
      <c r="R176" s="443"/>
      <c r="S176" s="443"/>
      <c r="T176" s="443"/>
      <c r="U176" s="443"/>
      <c r="V176" s="443"/>
      <c r="W176" s="443"/>
      <c r="X176" s="449"/>
      <c r="Y176" s="454"/>
      <c r="Z176" s="461"/>
      <c r="AA176" s="448"/>
      <c r="AB176" s="455"/>
      <c r="AC176" s="449"/>
      <c r="AD176" s="449"/>
      <c r="AE176" s="461"/>
      <c r="AF176" s="448"/>
      <c r="AG176" s="455"/>
      <c r="AH176" s="205"/>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8.75" x14ac:dyDescent="0.3">
      <c r="B177" s="439">
        <v>92</v>
      </c>
      <c r="D177" s="490">
        <f>'NSW Post Acute '!T97</f>
        <v>7.5536240705691808E-8</v>
      </c>
      <c r="E177" s="490" t="e">
        <f t="shared" ca="1" si="28"/>
        <v>#NAME?</v>
      </c>
      <c r="F177" s="462" t="e">
        <f t="shared" ca="1" si="34"/>
        <v>#NAME?</v>
      </c>
      <c r="G177" s="491" t="e">
        <f t="shared" ca="1" si="32"/>
        <v>#NAME?</v>
      </c>
      <c r="H177" s="492" t="e">
        <f t="shared" ca="1" si="33"/>
        <v>#NAME?</v>
      </c>
      <c r="I177" s="493">
        <f>'NSW Post Acute '!U97</f>
        <v>6.7122894207920884E-9</v>
      </c>
      <c r="J177" s="493">
        <f>'NSW Post Acute '!V97</f>
        <v>7.7421450915793665E-7</v>
      </c>
      <c r="K177" s="498">
        <f t="shared" si="29"/>
        <v>1.9579138258600626E-7</v>
      </c>
      <c r="L177" s="498">
        <f t="shared" si="30"/>
        <v>0.14884125884937449</v>
      </c>
      <c r="M177" s="498">
        <f t="shared" si="31"/>
        <v>1970461.4131697163</v>
      </c>
      <c r="N177" s="498" t="e">
        <f ca="1">_xll.ErBeta(L177,M177)</f>
        <v>#NAME?</v>
      </c>
      <c r="R177" s="443"/>
      <c r="S177" s="443"/>
      <c r="T177" s="443"/>
      <c r="U177" s="443"/>
      <c r="V177" s="443"/>
      <c r="W177" s="443"/>
      <c r="X177" s="449"/>
      <c r="Y177" s="454"/>
      <c r="Z177" s="461"/>
      <c r="AA177" s="448"/>
      <c r="AB177" s="455"/>
      <c r="AC177" s="449"/>
      <c r="AD177" s="449"/>
      <c r="AE177" s="461"/>
      <c r="AF177" s="448"/>
      <c r="AG177" s="455"/>
      <c r="AH177" s="205"/>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8.75" x14ac:dyDescent="0.3">
      <c r="B178" s="439">
        <v>93</v>
      </c>
      <c r="D178" s="490">
        <f>'NSW Post Acute '!T98</f>
        <v>6.3599941493635143E-8</v>
      </c>
      <c r="E178" s="490" t="e">
        <f t="shared" ca="1" si="28"/>
        <v>#NAME?</v>
      </c>
      <c r="F178" s="462" t="e">
        <f t="shared" ca="1" si="34"/>
        <v>#NAME?</v>
      </c>
      <c r="G178" s="491" t="e">
        <f t="shared" ca="1" si="32"/>
        <v>#NAME?</v>
      </c>
      <c r="H178" s="492" t="e">
        <f t="shared" ca="1" si="33"/>
        <v>#NAME?</v>
      </c>
      <c r="I178" s="493">
        <f>'NSW Post Acute '!U98</f>
        <v>5.5010560788298719E-9</v>
      </c>
      <c r="J178" s="493">
        <f>'NSW Post Acute '!V98</f>
        <v>6.6904343200614763E-7</v>
      </c>
      <c r="K178" s="498">
        <f t="shared" si="29"/>
        <v>1.6927101426717291E-7</v>
      </c>
      <c r="L178" s="498">
        <f t="shared" si="30"/>
        <v>0.14117182074594645</v>
      </c>
      <c r="M178" s="498">
        <f t="shared" si="31"/>
        <v>2219684.6168727195</v>
      </c>
      <c r="N178" s="498" t="e">
        <f ca="1">_xll.ErBeta(L178,M178)</f>
        <v>#NAME?</v>
      </c>
      <c r="R178" s="443"/>
      <c r="S178" s="443"/>
      <c r="T178" s="443"/>
      <c r="U178" s="443"/>
      <c r="V178" s="443"/>
      <c r="W178" s="443"/>
      <c r="X178" s="449"/>
      <c r="Y178" s="454"/>
      <c r="Z178" s="461"/>
      <c r="AA178" s="448"/>
      <c r="AB178" s="455"/>
      <c r="AC178" s="449"/>
      <c r="AD178" s="449"/>
      <c r="AE178" s="461"/>
      <c r="AF178" s="448"/>
      <c r="AG178" s="455"/>
      <c r="AH178" s="205"/>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ht="18.75" x14ac:dyDescent="0.3">
      <c r="B179" s="439">
        <v>94</v>
      </c>
      <c r="D179" s="490">
        <f>'NSW Post Acute '!T99</f>
        <v>5.3549826152375858E-8</v>
      </c>
      <c r="E179" s="490" t="e">
        <f t="shared" ca="1" si="28"/>
        <v>#NAME?</v>
      </c>
      <c r="F179" s="462" t="e">
        <f t="shared" ca="1" si="34"/>
        <v>#NAME?</v>
      </c>
      <c r="G179" s="491" t="e">
        <f t="shared" ca="1" si="32"/>
        <v>#NAME?</v>
      </c>
      <c r="H179" s="492" t="e">
        <f t="shared" ca="1" si="33"/>
        <v>#NAME?</v>
      </c>
      <c r="I179" s="493">
        <f>'NSW Post Acute '!U99</f>
        <v>4.5083899226234724E-9</v>
      </c>
      <c r="J179" s="493">
        <f>'NSW Post Acute '!V99</f>
        <v>5.7815903553320372E-7</v>
      </c>
      <c r="K179" s="498">
        <f t="shared" si="29"/>
        <v>1.4633945041086229E-7</v>
      </c>
      <c r="L179" s="498">
        <f t="shared" si="30"/>
        <v>0.13390385931074131</v>
      </c>
      <c r="M179" s="498">
        <f t="shared" si="31"/>
        <v>2500546.9067105828</v>
      </c>
      <c r="N179" s="498" t="e">
        <f ca="1">_xll.ErBeta(L179,M179)</f>
        <v>#NAME?</v>
      </c>
      <c r="R179" s="443"/>
      <c r="S179" s="443"/>
      <c r="T179" s="443"/>
      <c r="U179" s="443"/>
      <c r="V179" s="443"/>
      <c r="W179" s="443"/>
      <c r="X179" s="449"/>
      <c r="Y179" s="454"/>
      <c r="Z179" s="461"/>
      <c r="AA179" s="448"/>
      <c r="AB179" s="455"/>
      <c r="AC179" s="449"/>
      <c r="AD179" s="449"/>
      <c r="AE179" s="461"/>
      <c r="AF179" s="448"/>
      <c r="AG179" s="455"/>
      <c r="AH179" s="205"/>
      <c r="AI179" s="207"/>
      <c r="AJ179" s="460"/>
      <c r="AK179" s="206"/>
      <c r="AL179" s="208"/>
      <c r="AM179" s="449"/>
      <c r="AN179" s="454"/>
      <c r="AO179" s="461"/>
      <c r="AP179" s="448"/>
      <c r="AQ179" s="455"/>
      <c r="AR179" s="449"/>
      <c r="AS179" s="449"/>
      <c r="AT179" s="461"/>
      <c r="AU179" s="448"/>
      <c r="AV179" s="455"/>
      <c r="AW179" s="205"/>
      <c r="AX179" s="207"/>
      <c r="AY179" s="460"/>
      <c r="AZ179" s="206"/>
      <c r="BA179" s="208"/>
      <c r="BB179" s="449"/>
      <c r="BC179" s="454"/>
      <c r="BD179" s="461"/>
      <c r="BE179" s="448"/>
      <c r="BF179" s="455"/>
      <c r="BG179" s="449"/>
      <c r="BH179" s="449"/>
      <c r="BI179" s="461"/>
      <c r="BJ179" s="448"/>
      <c r="BK179" s="455"/>
      <c r="BL179" s="205"/>
      <c r="BM179" s="207"/>
      <c r="BN179" s="460"/>
      <c r="BO179" s="206"/>
      <c r="BP179" s="208"/>
      <c r="BQ179" s="449"/>
      <c r="BR179" s="454"/>
      <c r="BS179" s="461"/>
      <c r="BT179" s="448"/>
      <c r="BU179" s="455"/>
      <c r="BV179" s="449"/>
      <c r="BW179" s="449"/>
      <c r="BX179" s="461"/>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329" customFormat="1" ht="18.75" x14ac:dyDescent="0.3">
      <c r="B180" s="439">
        <v>95</v>
      </c>
      <c r="D180" s="490">
        <f>'NSW Post Acute '!T100</f>
        <v>4.508783834709431E-8</v>
      </c>
      <c r="E180" s="490" t="e">
        <f t="shared" ca="1" si="28"/>
        <v>#NAME?</v>
      </c>
      <c r="F180" s="462" t="e">
        <f t="shared" ca="1" si="34"/>
        <v>#NAME?</v>
      </c>
      <c r="G180" s="491" t="e">
        <f t="shared" ca="1" si="32"/>
        <v>#NAME?</v>
      </c>
      <c r="H180" s="492" t="e">
        <f t="shared" ca="1" si="33"/>
        <v>#NAME?</v>
      </c>
      <c r="I180" s="493">
        <f>'NSW Post Acute '!U100</f>
        <v>3.6948504801892974E-9</v>
      </c>
      <c r="J180" s="493">
        <f>'NSW Post Acute '!V100</f>
        <v>4.9962058422182128E-7</v>
      </c>
      <c r="K180" s="498">
        <f t="shared" si="29"/>
        <v>1.2651166677082446E-7</v>
      </c>
      <c r="L180" s="498">
        <f t="shared" si="30"/>
        <v>0.12701572746267134</v>
      </c>
      <c r="M180" s="498">
        <f t="shared" si="31"/>
        <v>2817072.7715535355</v>
      </c>
      <c r="N180" s="498" t="e">
        <f ca="1">_xll.ErBeta(L180,M180)</f>
        <v>#NAME?</v>
      </c>
      <c r="R180" s="443"/>
      <c r="S180" s="443"/>
      <c r="T180" s="443"/>
      <c r="U180" s="443"/>
      <c r="V180" s="443"/>
      <c r="W180" s="443"/>
      <c r="X180" s="449"/>
      <c r="Y180" s="454"/>
      <c r="Z180" s="461"/>
      <c r="AA180" s="448"/>
      <c r="AB180" s="455"/>
      <c r="AC180" s="449"/>
      <c r="AD180" s="449"/>
      <c r="AE180" s="461"/>
      <c r="AF180" s="448"/>
      <c r="AG180" s="455"/>
      <c r="AH180" s="205"/>
      <c r="AI180" s="207"/>
      <c r="AJ180" s="460"/>
      <c r="AK180" s="206"/>
      <c r="AL180" s="208"/>
      <c r="AM180" s="449"/>
      <c r="AN180" s="454"/>
      <c r="AO180" s="461"/>
      <c r="AP180" s="448"/>
      <c r="AQ180" s="455"/>
      <c r="AR180" s="449"/>
      <c r="AS180" s="449"/>
      <c r="AT180" s="461"/>
      <c r="AU180" s="448"/>
      <c r="AV180" s="455"/>
      <c r="AW180" s="205"/>
      <c r="AX180" s="207"/>
      <c r="AY180" s="460"/>
      <c r="AZ180" s="206"/>
      <c r="BA180" s="208"/>
      <c r="BB180" s="449"/>
      <c r="BC180" s="454"/>
      <c r="BD180" s="461"/>
      <c r="BE180" s="448"/>
      <c r="BF180" s="455"/>
      <c r="BG180" s="449"/>
      <c r="BH180" s="449"/>
      <c r="BI180" s="461"/>
      <c r="BJ180" s="448"/>
      <c r="BK180" s="455"/>
      <c r="BL180" s="205"/>
      <c r="BM180" s="207"/>
      <c r="BN180" s="460"/>
      <c r="BO180" s="206"/>
      <c r="BP180" s="208"/>
      <c r="BQ180" s="449"/>
      <c r="BR180" s="454"/>
      <c r="BS180" s="461"/>
      <c r="BT180" s="448"/>
      <c r="BU180" s="455"/>
      <c r="BV180" s="449"/>
      <c r="BW180" s="449"/>
      <c r="BX180" s="461"/>
      <c r="BY180" s="448"/>
      <c r="BZ180" s="455"/>
      <c r="CA180" s="205"/>
      <c r="CB180" s="207"/>
      <c r="CC180" s="206"/>
      <c r="CD180" s="206"/>
      <c r="CE180" s="208"/>
      <c r="CF180" s="449"/>
      <c r="CG180" s="454"/>
      <c r="CH180" s="448"/>
      <c r="CI180" s="448"/>
      <c r="CJ180" s="455"/>
      <c r="CK180" s="449"/>
      <c r="CL180" s="449"/>
      <c r="CM180" s="448"/>
      <c r="CN180" s="448"/>
      <c r="CO180" s="455"/>
      <c r="CP180" s="205"/>
      <c r="CQ180" s="207"/>
      <c r="CR180" s="206"/>
      <c r="CS180" s="206"/>
      <c r="CT180" s="208"/>
      <c r="CU180" s="449"/>
      <c r="CV180" s="454"/>
      <c r="CW180" s="448"/>
      <c r="CX180" s="448"/>
      <c r="CY180" s="455"/>
      <c r="CZ180" s="449"/>
      <c r="DA180" s="449"/>
      <c r="DB180" s="448"/>
      <c r="DC180" s="448"/>
      <c r="DD180" s="455"/>
    </row>
    <row r="181" spans="1:119" s="329" customFormat="1" ht="18.75" x14ac:dyDescent="0.3">
      <c r="B181" s="439">
        <v>96</v>
      </c>
      <c r="D181" s="490">
        <f>'NSW Post Acute '!T101</f>
        <v>3.796302085144143E-8</v>
      </c>
      <c r="E181" s="490" t="e">
        <f t="shared" ca="1" si="28"/>
        <v>#NAME?</v>
      </c>
      <c r="F181" s="462" t="e">
        <f t="shared" ca="1" si="34"/>
        <v>#NAME?</v>
      </c>
      <c r="G181" s="491" t="e">
        <f t="shared" ca="1" si="32"/>
        <v>#NAME?</v>
      </c>
      <c r="H181" s="492" t="e">
        <f t="shared" ca="1" si="33"/>
        <v>#NAME?</v>
      </c>
      <c r="I181" s="493">
        <f>'NSW Post Acute '!U101</f>
        <v>3.028114316920254E-9</v>
      </c>
      <c r="J181" s="493">
        <f>'NSW Post Acute '!V101</f>
        <v>4.3175097652489883E-7</v>
      </c>
      <c r="K181" s="498">
        <f t="shared" si="29"/>
        <v>1.0936807709387209E-7</v>
      </c>
      <c r="L181" s="498">
        <f t="shared" si="30"/>
        <v>0.12048700824719709</v>
      </c>
      <c r="M181" s="498">
        <f t="shared" si="31"/>
        <v>3173799.1595727154</v>
      </c>
      <c r="N181" s="498" t="e">
        <f ca="1">_xll.ErBeta(L181,M181)</f>
        <v>#NAME?</v>
      </c>
      <c r="R181" s="443"/>
      <c r="S181" s="443"/>
      <c r="T181" s="443"/>
      <c r="U181" s="443"/>
      <c r="V181" s="443"/>
      <c r="W181" s="443"/>
      <c r="X181" s="449"/>
      <c r="Y181" s="454"/>
      <c r="Z181" s="461"/>
      <c r="AA181" s="448"/>
      <c r="AB181" s="455"/>
      <c r="AC181" s="449"/>
      <c r="AD181" s="449"/>
      <c r="AE181" s="461"/>
      <c r="AF181" s="448"/>
      <c r="AG181" s="455"/>
      <c r="AH181" s="205"/>
      <c r="AI181" s="207"/>
      <c r="AJ181" s="460"/>
      <c r="AK181" s="206"/>
      <c r="AL181" s="208"/>
      <c r="AM181" s="449"/>
      <c r="AN181" s="454"/>
      <c r="AO181" s="461"/>
      <c r="AP181" s="448"/>
      <c r="AQ181" s="455"/>
      <c r="AR181" s="449"/>
      <c r="AS181" s="449"/>
      <c r="AT181" s="461"/>
      <c r="AU181" s="448"/>
      <c r="AV181" s="455"/>
      <c r="AW181" s="205"/>
      <c r="AX181" s="207"/>
      <c r="AY181" s="460"/>
      <c r="AZ181" s="206"/>
      <c r="BA181" s="208"/>
      <c r="BB181" s="449"/>
      <c r="BC181" s="454"/>
      <c r="BD181" s="461"/>
      <c r="BE181" s="448"/>
      <c r="BF181" s="455"/>
      <c r="BG181" s="449"/>
      <c r="BH181" s="449"/>
      <c r="BI181" s="461"/>
      <c r="BJ181" s="448"/>
      <c r="BK181" s="455"/>
      <c r="BL181" s="205"/>
      <c r="BM181" s="207"/>
      <c r="BN181" s="460"/>
      <c r="BO181" s="206"/>
      <c r="BP181" s="208"/>
      <c r="BQ181" s="449"/>
      <c r="BR181" s="454"/>
      <c r="BS181" s="461"/>
      <c r="BT181" s="448"/>
      <c r="BU181" s="455"/>
      <c r="BV181" s="449"/>
      <c r="BW181" s="449"/>
      <c r="BX181" s="461"/>
      <c r="BY181" s="448"/>
      <c r="BZ181" s="455"/>
      <c r="CA181" s="205"/>
      <c r="CB181" s="207"/>
      <c r="CC181" s="206"/>
      <c r="CD181" s="206"/>
      <c r="CE181" s="208"/>
      <c r="CF181" s="449"/>
      <c r="CG181" s="454"/>
      <c r="CH181" s="448"/>
      <c r="CI181" s="448"/>
      <c r="CJ181" s="455"/>
      <c r="CK181" s="449"/>
      <c r="CL181" s="449"/>
      <c r="CM181" s="448"/>
      <c r="CN181" s="448"/>
      <c r="CO181" s="455"/>
      <c r="CP181" s="205"/>
      <c r="CQ181" s="207"/>
      <c r="CR181" s="206"/>
      <c r="CS181" s="206"/>
      <c r="CT181" s="208"/>
      <c r="CU181" s="449"/>
      <c r="CV181" s="454"/>
      <c r="CW181" s="448"/>
      <c r="CX181" s="448"/>
      <c r="CY181" s="455"/>
      <c r="CZ181" s="449"/>
      <c r="DA181" s="449"/>
      <c r="DB181" s="448"/>
      <c r="DC181" s="448"/>
      <c r="DD181" s="455"/>
    </row>
    <row r="182" spans="1:119" s="329" customFormat="1" ht="18.75" x14ac:dyDescent="0.3">
      <c r="B182" s="439">
        <v>97</v>
      </c>
      <c r="D182" s="490">
        <f>'NSW Post Acute '!T102</f>
        <v>3.196407290747527E-8</v>
      </c>
      <c r="E182" s="490" t="e">
        <f t="shared" ca="1" si="28"/>
        <v>#NAME?</v>
      </c>
      <c r="F182" s="462" t="e">
        <f t="shared" ca="1" si="34"/>
        <v>#NAME?</v>
      </c>
      <c r="G182" s="491" t="e">
        <f t="shared" ca="1" si="32"/>
        <v>#NAME?</v>
      </c>
      <c r="H182" s="492" t="e">
        <f t="shared" ca="1" si="33"/>
        <v>#NAME?</v>
      </c>
      <c r="I182" s="493">
        <f>'NSW Post Acute '!U102</f>
        <v>2.4816907654318949E-9</v>
      </c>
      <c r="J182" s="493">
        <f>'NSW Post Acute '!V102</f>
        <v>3.7310093222148288E-7</v>
      </c>
      <c r="K182" s="498">
        <f t="shared" si="29"/>
        <v>9.4545724861237501E-8</v>
      </c>
      <c r="L182" s="498">
        <f t="shared" si="30"/>
        <v>0.1142984387351788</v>
      </c>
      <c r="M182" s="498">
        <f t="shared" si="31"/>
        <v>3575840.7701230338</v>
      </c>
      <c r="N182" s="498" t="e">
        <f ca="1">_xll.ErBeta(L182,M182)</f>
        <v>#NAME?</v>
      </c>
      <c r="R182" s="443"/>
      <c r="S182" s="443"/>
      <c r="T182" s="443"/>
      <c r="U182" s="443"/>
      <c r="V182" s="443"/>
      <c r="W182" s="443"/>
      <c r="X182" s="449"/>
      <c r="Y182" s="454"/>
      <c r="Z182" s="461"/>
      <c r="AA182" s="448"/>
      <c r="AB182" s="455"/>
      <c r="AC182" s="449"/>
      <c r="AD182" s="449"/>
      <c r="AE182" s="461"/>
      <c r="AF182" s="448"/>
      <c r="AG182" s="455"/>
      <c r="AH182" s="205"/>
      <c r="AI182" s="207"/>
      <c r="AJ182" s="460"/>
      <c r="AK182" s="206"/>
      <c r="AL182" s="208"/>
      <c r="AM182" s="449"/>
      <c r="AN182" s="454"/>
      <c r="AO182" s="461"/>
      <c r="AP182" s="448"/>
      <c r="AQ182" s="455"/>
      <c r="AR182" s="449"/>
      <c r="AS182" s="449"/>
      <c r="AT182" s="461"/>
      <c r="AU182" s="448"/>
      <c r="AV182" s="455"/>
      <c r="AW182" s="205"/>
      <c r="AX182" s="207"/>
      <c r="AY182" s="460"/>
      <c r="AZ182" s="206"/>
      <c r="BA182" s="208"/>
      <c r="BB182" s="449"/>
      <c r="BC182" s="454"/>
      <c r="BD182" s="461"/>
      <c r="BE182" s="448"/>
      <c r="BF182" s="455"/>
      <c r="BG182" s="449"/>
      <c r="BH182" s="449"/>
      <c r="BI182" s="461"/>
      <c r="BJ182" s="448"/>
      <c r="BK182" s="455"/>
      <c r="BL182" s="205"/>
      <c r="BM182" s="207"/>
      <c r="BN182" s="460"/>
      <c r="BO182" s="206"/>
      <c r="BP182" s="208"/>
      <c r="BQ182" s="449"/>
      <c r="BR182" s="454"/>
      <c r="BS182" s="461"/>
      <c r="BT182" s="448"/>
      <c r="BU182" s="455"/>
      <c r="BV182" s="449"/>
      <c r="BW182" s="449"/>
      <c r="BX182" s="461"/>
      <c r="BY182" s="448"/>
      <c r="BZ182" s="455"/>
      <c r="CA182" s="205"/>
      <c r="CB182" s="207"/>
      <c r="CC182" s="206"/>
      <c r="CD182" s="206"/>
      <c r="CE182" s="208"/>
      <c r="CF182" s="449"/>
      <c r="CG182" s="454"/>
      <c r="CH182" s="448"/>
      <c r="CI182" s="448"/>
      <c r="CJ182" s="455"/>
      <c r="CK182" s="449"/>
      <c r="CL182" s="449"/>
      <c r="CM182" s="448"/>
      <c r="CN182" s="448"/>
      <c r="CO182" s="455"/>
      <c r="CP182" s="205"/>
      <c r="CQ182" s="207"/>
      <c r="CR182" s="206"/>
      <c r="CS182" s="206"/>
      <c r="CT182" s="208"/>
      <c r="CU182" s="449"/>
      <c r="CV182" s="454"/>
      <c r="CW182" s="448"/>
      <c r="CX182" s="448"/>
      <c r="CY182" s="455"/>
      <c r="CZ182" s="449"/>
      <c r="DA182" s="449"/>
      <c r="DB182" s="448"/>
      <c r="DC182" s="448"/>
      <c r="DD182" s="455"/>
    </row>
    <row r="183" spans="1:119" s="329" customFormat="1" ht="18.75" x14ac:dyDescent="0.3">
      <c r="B183" s="439">
        <v>98</v>
      </c>
      <c r="D183" s="490">
        <f>'NSW Post Acute '!T103</f>
        <v>2.6913083677733661E-8</v>
      </c>
      <c r="E183" s="490" t="e">
        <f t="shared" ca="1" si="28"/>
        <v>#NAME?</v>
      </c>
      <c r="F183" s="462" t="e">
        <f t="shared" ca="1" si="34"/>
        <v>#NAME?</v>
      </c>
      <c r="G183" s="491" t="e">
        <f t="shared" ca="1" si="32"/>
        <v>#NAME?</v>
      </c>
      <c r="H183" s="492" t="e">
        <f t="shared" ca="1" si="33"/>
        <v>#NAME?</v>
      </c>
      <c r="I183" s="493">
        <f>'NSW Post Acute '!U103</f>
        <v>2.0338694020950127E-9</v>
      </c>
      <c r="J183" s="493">
        <f>'NSW Post Acute '!V103</f>
        <v>3.2241804464456549E-7</v>
      </c>
      <c r="K183" s="498">
        <f t="shared" si="29"/>
        <v>8.173065694960983E-8</v>
      </c>
      <c r="L183" s="498">
        <f t="shared" si="30"/>
        <v>0.1084318392231023</v>
      </c>
      <c r="M183" s="498">
        <f t="shared" si="31"/>
        <v>4028963.6670129118</v>
      </c>
      <c r="N183" s="498" t="e">
        <f ca="1">_xll.ErBeta(L183,M183)</f>
        <v>#NAME?</v>
      </c>
      <c r="R183" s="443"/>
      <c r="S183" s="443"/>
      <c r="T183" s="443"/>
      <c r="U183" s="443"/>
      <c r="V183" s="443"/>
      <c r="W183" s="443"/>
      <c r="X183" s="449"/>
      <c r="Y183" s="454"/>
      <c r="Z183" s="461"/>
      <c r="AA183" s="448"/>
      <c r="AB183" s="455"/>
      <c r="AC183" s="449"/>
      <c r="AD183" s="449"/>
      <c r="AE183" s="461"/>
      <c r="AF183" s="448"/>
      <c r="AG183" s="455"/>
      <c r="AH183" s="205"/>
      <c r="AI183" s="207"/>
      <c r="AJ183" s="460"/>
      <c r="AK183" s="206"/>
      <c r="AL183" s="208"/>
      <c r="AM183" s="449"/>
      <c r="AN183" s="454"/>
      <c r="AO183" s="461"/>
      <c r="AP183" s="448"/>
      <c r="AQ183" s="455"/>
      <c r="AR183" s="449"/>
      <c r="AS183" s="449"/>
      <c r="AT183" s="461"/>
      <c r="AU183" s="448"/>
      <c r="AV183" s="455"/>
      <c r="AW183" s="205"/>
      <c r="AX183" s="207"/>
      <c r="AY183" s="460"/>
      <c r="AZ183" s="206"/>
      <c r="BA183" s="208"/>
      <c r="BB183" s="449"/>
      <c r="BC183" s="454"/>
      <c r="BD183" s="461"/>
      <c r="BE183" s="448"/>
      <c r="BF183" s="455"/>
      <c r="BG183" s="449"/>
      <c r="BH183" s="449"/>
      <c r="BI183" s="461"/>
      <c r="BJ183" s="448"/>
      <c r="BK183" s="455"/>
      <c r="BL183" s="205"/>
      <c r="BM183" s="207"/>
      <c r="BN183" s="460"/>
      <c r="BO183" s="206"/>
      <c r="BP183" s="208"/>
      <c r="BQ183" s="449"/>
      <c r="BR183" s="454"/>
      <c r="BS183" s="461"/>
      <c r="BT183" s="448"/>
      <c r="BU183" s="455"/>
      <c r="BV183" s="449"/>
      <c r="BW183" s="449"/>
      <c r="BX183" s="461"/>
      <c r="BY183" s="448"/>
      <c r="BZ183" s="455"/>
      <c r="CA183" s="205"/>
      <c r="CB183" s="207"/>
      <c r="CC183" s="206"/>
      <c r="CD183" s="206"/>
      <c r="CE183" s="208"/>
      <c r="CF183" s="449"/>
      <c r="CG183" s="454"/>
      <c r="CH183" s="448"/>
      <c r="CI183" s="448"/>
      <c r="CJ183" s="455"/>
      <c r="CK183" s="449"/>
      <c r="CL183" s="449"/>
      <c r="CM183" s="448"/>
      <c r="CN183" s="448"/>
      <c r="CO183" s="455"/>
      <c r="CP183" s="205"/>
      <c r="CQ183" s="207"/>
      <c r="CR183" s="206"/>
      <c r="CS183" s="206"/>
      <c r="CT183" s="208"/>
      <c r="CU183" s="449"/>
      <c r="CV183" s="454"/>
      <c r="CW183" s="448"/>
      <c r="CX183" s="448"/>
      <c r="CY183" s="455"/>
      <c r="CZ183" s="449"/>
      <c r="DA183" s="449"/>
      <c r="DB183" s="448"/>
      <c r="DC183" s="448"/>
      <c r="DD183" s="455"/>
    </row>
    <row r="184" spans="1:119" s="329" customFormat="1" ht="18.75" x14ac:dyDescent="0.3">
      <c r="B184" s="439">
        <v>99</v>
      </c>
      <c r="D184" s="490">
        <f>'NSW Post Acute '!T104</f>
        <v>2.2660255942392824E-8</v>
      </c>
      <c r="E184" s="490" t="e">
        <f t="shared" ca="1" si="28"/>
        <v>#NAME?</v>
      </c>
      <c r="F184" s="462" t="e">
        <f t="shared" ca="1" si="34"/>
        <v>#NAME?</v>
      </c>
      <c r="G184" s="491" t="e">
        <f t="shared" ca="1" si="32"/>
        <v>#NAME?</v>
      </c>
      <c r="H184" s="492" t="e">
        <f t="shared" ca="1" si="33"/>
        <v>#NAME?</v>
      </c>
      <c r="I184" s="493">
        <f>'NSW Post Acute '!U104</f>
        <v>1.6668574515400721E-9</v>
      </c>
      <c r="J184" s="493">
        <f>'NSW Post Acute '!V104</f>
        <v>2.7862003692533158E-7</v>
      </c>
      <c r="K184" s="498">
        <f t="shared" si="29"/>
        <v>7.065132129433458E-8</v>
      </c>
      <c r="L184" s="498">
        <f t="shared" si="30"/>
        <v>0.1028700473110962</v>
      </c>
      <c r="M184" s="498">
        <f t="shared" si="31"/>
        <v>4539668.273895585</v>
      </c>
      <c r="N184" s="498" t="e">
        <f ca="1">_xll.ErBeta(L184,M184)</f>
        <v>#NAME?</v>
      </c>
      <c r="R184" s="443"/>
      <c r="S184" s="443"/>
      <c r="T184" s="443"/>
      <c r="U184" s="443"/>
      <c r="V184" s="443"/>
      <c r="W184" s="443"/>
      <c r="X184" s="449"/>
      <c r="Y184" s="454"/>
      <c r="Z184" s="461"/>
      <c r="AA184" s="448"/>
      <c r="AB184" s="455"/>
      <c r="AC184" s="449"/>
      <c r="AD184" s="449"/>
      <c r="AE184" s="461"/>
      <c r="AF184" s="448"/>
      <c r="AG184" s="455"/>
      <c r="AH184" s="205"/>
      <c r="AI184" s="207"/>
      <c r="AJ184" s="460"/>
      <c r="AK184" s="206"/>
      <c r="AL184" s="208"/>
      <c r="AM184" s="449"/>
      <c r="AN184" s="454"/>
      <c r="AO184" s="461"/>
      <c r="AP184" s="448"/>
      <c r="AQ184" s="455"/>
      <c r="AR184" s="449"/>
      <c r="AS184" s="449"/>
      <c r="AT184" s="461"/>
      <c r="AU184" s="448"/>
      <c r="AV184" s="455"/>
      <c r="AW184" s="205"/>
      <c r="AX184" s="207"/>
      <c r="AY184" s="460"/>
      <c r="AZ184" s="206"/>
      <c r="BA184" s="208"/>
      <c r="BB184" s="449"/>
      <c r="BC184" s="454"/>
      <c r="BD184" s="461"/>
      <c r="BE184" s="448"/>
      <c r="BF184" s="455"/>
      <c r="BG184" s="449"/>
      <c r="BH184" s="449"/>
      <c r="BI184" s="461"/>
      <c r="BJ184" s="448"/>
      <c r="BK184" s="455"/>
      <c r="BL184" s="205"/>
      <c r="BM184" s="207"/>
      <c r="BN184" s="460"/>
      <c r="BO184" s="206"/>
      <c r="BP184" s="208"/>
      <c r="BQ184" s="449"/>
      <c r="BR184" s="454"/>
      <c r="BS184" s="461"/>
      <c r="BT184" s="448"/>
      <c r="BU184" s="455"/>
      <c r="BV184" s="449"/>
      <c r="BW184" s="449"/>
      <c r="BX184" s="461"/>
      <c r="BY184" s="448"/>
      <c r="BZ184" s="455"/>
      <c r="CA184" s="205"/>
      <c r="CB184" s="207"/>
      <c r="CC184" s="206"/>
      <c r="CD184" s="206"/>
      <c r="CE184" s="208"/>
      <c r="CF184" s="449"/>
      <c r="CG184" s="454"/>
      <c r="CH184" s="448"/>
      <c r="CI184" s="448"/>
      <c r="CJ184" s="455"/>
      <c r="CK184" s="449"/>
      <c r="CL184" s="449"/>
      <c r="CM184" s="448"/>
      <c r="CN184" s="448"/>
      <c r="CO184" s="455"/>
      <c r="CP184" s="205"/>
      <c r="CQ184" s="207"/>
      <c r="CR184" s="206"/>
      <c r="CS184" s="206"/>
      <c r="CT184" s="208"/>
      <c r="CU184" s="449"/>
      <c r="CV184" s="454"/>
      <c r="CW184" s="448"/>
      <c r="CX184" s="448"/>
      <c r="CY184" s="455"/>
      <c r="CZ184" s="449"/>
      <c r="DA184" s="449"/>
      <c r="DB184" s="448"/>
      <c r="DC184" s="448"/>
      <c r="DD184" s="455"/>
    </row>
    <row r="185" spans="1:119" s="329" customFormat="1" ht="18.75" x14ac:dyDescent="0.3">
      <c r="B185" s="439">
        <v>100</v>
      </c>
      <c r="D185" s="490">
        <f>'NSW Post Acute '!T105</f>
        <v>1.9079463562162486E-8</v>
      </c>
      <c r="E185" s="490" t="e">
        <f t="shared" ca="1" si="28"/>
        <v>#NAME?</v>
      </c>
      <c r="F185" s="462" t="e">
        <f t="shared" ca="1" si="34"/>
        <v>#NAME?</v>
      </c>
      <c r="G185" s="491" t="e">
        <f t="shared" ca="1" si="32"/>
        <v>#NAME?</v>
      </c>
      <c r="H185" s="492" t="e">
        <f t="shared" ca="1" si="33"/>
        <v>#NAME?</v>
      </c>
      <c r="I185" s="493">
        <f>'NSW Post Acute '!U105</f>
        <v>1.366072846610856E-9</v>
      </c>
      <c r="J185" s="493">
        <f>'NSW Post Acute '!V105</f>
        <v>2.4077165117061468E-7</v>
      </c>
      <c r="K185" s="498">
        <f t="shared" si="29"/>
        <v>6.1072851613266276E-8</v>
      </c>
      <c r="L185" s="498">
        <f t="shared" si="30"/>
        <v>9.7596856473675067E-2</v>
      </c>
      <c r="M185" s="498">
        <f t="shared" si="31"/>
        <v>5115282.947741203</v>
      </c>
      <c r="N185" s="498" t="e">
        <f ca="1">_xll.ErBeta(L185,M185)</f>
        <v>#NAME?</v>
      </c>
      <c r="R185" s="443"/>
      <c r="S185" s="443"/>
      <c r="T185" s="443"/>
      <c r="U185" s="443"/>
      <c r="V185" s="443"/>
      <c r="W185" s="443"/>
      <c r="X185" s="449"/>
      <c r="Y185" s="454"/>
      <c r="Z185" s="461"/>
      <c r="AA185" s="448"/>
      <c r="AB185" s="455"/>
      <c r="AC185" s="449"/>
      <c r="AD185" s="449"/>
      <c r="AE185" s="461"/>
      <c r="AF185" s="448"/>
      <c r="AG185" s="455"/>
      <c r="AH185" s="205"/>
      <c r="AI185" s="207"/>
      <c r="AJ185" s="460"/>
      <c r="AK185" s="206"/>
      <c r="AL185" s="208"/>
      <c r="AM185" s="449"/>
      <c r="AN185" s="454"/>
      <c r="AO185" s="461"/>
      <c r="AP185" s="448"/>
      <c r="AQ185" s="455"/>
      <c r="AR185" s="449"/>
      <c r="AS185" s="449"/>
      <c r="AT185" s="461"/>
      <c r="AU185" s="448"/>
      <c r="AV185" s="455"/>
      <c r="AW185" s="205"/>
      <c r="AX185" s="207"/>
      <c r="AY185" s="460"/>
      <c r="AZ185" s="206"/>
      <c r="BA185" s="208"/>
      <c r="BB185" s="449"/>
      <c r="BC185" s="454"/>
      <c r="BD185" s="461"/>
      <c r="BE185" s="448"/>
      <c r="BF185" s="455"/>
      <c r="BG185" s="449"/>
      <c r="BH185" s="449"/>
      <c r="BI185" s="461"/>
      <c r="BJ185" s="448"/>
      <c r="BK185" s="455"/>
      <c r="BL185" s="205"/>
      <c r="BM185" s="207"/>
      <c r="BN185" s="460"/>
      <c r="BO185" s="206"/>
      <c r="BP185" s="208"/>
      <c r="BQ185" s="449"/>
      <c r="BR185" s="454"/>
      <c r="BS185" s="461"/>
      <c r="BT185" s="448"/>
      <c r="BU185" s="455"/>
      <c r="BV185" s="449"/>
      <c r="BW185" s="449"/>
      <c r="BX185" s="461"/>
      <c r="BY185" s="448"/>
      <c r="BZ185" s="455"/>
      <c r="CA185" s="205"/>
      <c r="CB185" s="207"/>
      <c r="CC185" s="206"/>
      <c r="CD185" s="206"/>
      <c r="CE185" s="208"/>
      <c r="CF185" s="449"/>
      <c r="CG185" s="454"/>
      <c r="CH185" s="448"/>
      <c r="CI185" s="448"/>
      <c r="CJ185" s="455"/>
      <c r="CK185" s="449"/>
      <c r="CL185" s="449"/>
      <c r="CM185" s="448"/>
      <c r="CN185" s="448"/>
      <c r="CO185" s="455"/>
      <c r="CP185" s="205"/>
      <c r="CQ185" s="207"/>
      <c r="CR185" s="206"/>
      <c r="CS185" s="206"/>
      <c r="CT185" s="208"/>
      <c r="CU185" s="449"/>
      <c r="CV185" s="454"/>
      <c r="CW185" s="448"/>
      <c r="CX185" s="448"/>
      <c r="CY185" s="455"/>
      <c r="CZ185" s="449"/>
      <c r="DA185" s="449"/>
      <c r="DB185" s="448"/>
      <c r="DC185" s="448"/>
      <c r="DD185" s="455"/>
    </row>
    <row r="186" spans="1:119" s="329" customFormat="1" ht="18.75" x14ac:dyDescent="0.3">
      <c r="B186" s="439">
        <v>101</v>
      </c>
      <c r="D186" s="490">
        <f>'NSW Post Acute '!T106</f>
        <v>1.6064510954568079E-8</v>
      </c>
      <c r="E186" s="490" t="e">
        <f t="shared" ca="1" si="28"/>
        <v>#NAME?</v>
      </c>
      <c r="F186" s="462" t="e">
        <f t="shared" ca="1" si="34"/>
        <v>#NAME?</v>
      </c>
      <c r="G186" s="491" t="e">
        <f t="shared" ca="1" si="32"/>
        <v>#NAME?</v>
      </c>
      <c r="H186" s="492" t="e">
        <f t="shared" ca="1" si="33"/>
        <v>#NAME?</v>
      </c>
      <c r="I186" s="493">
        <f>'NSW Post Acute '!U106</f>
        <v>1.1195648557249353E-9</v>
      </c>
      <c r="J186" s="493">
        <f>'NSW Post Acute '!V106</f>
        <v>2.0806467706757261E-7</v>
      </c>
      <c r="K186" s="498">
        <f t="shared" si="29"/>
        <v>5.2792120462206039E-8</v>
      </c>
      <c r="L186" s="498">
        <f t="shared" si="30"/>
        <v>9.2596958772829044E-2</v>
      </c>
      <c r="M186" s="498">
        <f t="shared" si="31"/>
        <v>5764069.4788143216</v>
      </c>
      <c r="N186" s="498" t="e">
        <f ca="1">_xll.ErBeta(L186,M186)</f>
        <v>#NAME?</v>
      </c>
      <c r="R186" s="443"/>
      <c r="S186" s="443"/>
      <c r="T186" s="443"/>
      <c r="U186" s="443"/>
      <c r="V186" s="443"/>
      <c r="W186" s="443"/>
      <c r="X186" s="449"/>
      <c r="Y186" s="454"/>
      <c r="Z186" s="461"/>
      <c r="AA186" s="448"/>
      <c r="AB186" s="455"/>
      <c r="AC186" s="449"/>
      <c r="AD186" s="449"/>
      <c r="AE186" s="461"/>
      <c r="AF186" s="448"/>
      <c r="AG186" s="455"/>
      <c r="AH186" s="205"/>
      <c r="AI186" s="207"/>
      <c r="AJ186" s="460"/>
      <c r="AK186" s="206"/>
      <c r="AL186" s="208"/>
      <c r="AM186" s="449"/>
      <c r="AN186" s="454"/>
      <c r="AO186" s="461"/>
      <c r="AP186" s="448"/>
      <c r="AQ186" s="455"/>
      <c r="AR186" s="449"/>
      <c r="AS186" s="449"/>
      <c r="AT186" s="461"/>
      <c r="AU186" s="448"/>
      <c r="AV186" s="455"/>
      <c r="AW186" s="205"/>
      <c r="AX186" s="207"/>
      <c r="AY186" s="460"/>
      <c r="AZ186" s="206"/>
      <c r="BA186" s="208"/>
      <c r="BB186" s="449"/>
      <c r="BC186" s="454"/>
      <c r="BD186" s="461"/>
      <c r="BE186" s="448"/>
      <c r="BF186" s="455"/>
      <c r="BG186" s="449"/>
      <c r="BH186" s="449"/>
      <c r="BI186" s="461"/>
      <c r="BJ186" s="448"/>
      <c r="BK186" s="455"/>
      <c r="BL186" s="205"/>
      <c r="BM186" s="207"/>
      <c r="BN186" s="460"/>
      <c r="BO186" s="206"/>
      <c r="BP186" s="208"/>
      <c r="BQ186" s="449"/>
      <c r="BR186" s="454"/>
      <c r="BS186" s="461"/>
      <c r="BT186" s="448"/>
      <c r="BU186" s="455"/>
      <c r="BV186" s="449"/>
      <c r="BW186" s="449"/>
      <c r="BX186" s="461"/>
      <c r="BY186" s="448"/>
      <c r="BZ186" s="455"/>
      <c r="CA186" s="205"/>
      <c r="CB186" s="207"/>
      <c r="CC186" s="206"/>
      <c r="CD186" s="206"/>
      <c r="CE186" s="208"/>
      <c r="CF186" s="449"/>
      <c r="CG186" s="454"/>
      <c r="CH186" s="448"/>
      <c r="CI186" s="448"/>
      <c r="CJ186" s="455"/>
      <c r="CK186" s="449"/>
      <c r="CL186" s="449"/>
      <c r="CM186" s="448"/>
      <c r="CN186" s="448"/>
      <c r="CO186" s="455"/>
      <c r="CP186" s="205"/>
      <c r="CQ186" s="207"/>
      <c r="CR186" s="206"/>
      <c r="CS186" s="206"/>
      <c r="CT186" s="208"/>
      <c r="CU186" s="449"/>
      <c r="CV186" s="454"/>
      <c r="CW186" s="448"/>
      <c r="CX186" s="448"/>
      <c r="CY186" s="455"/>
      <c r="CZ186" s="449"/>
      <c r="DA186" s="449"/>
      <c r="DB186" s="448"/>
      <c r="DC186" s="448"/>
      <c r="DD186" s="455"/>
    </row>
    <row r="187" spans="1:119" s="329" customFormat="1" ht="18.75" x14ac:dyDescent="0.3">
      <c r="B187" s="439">
        <v>102</v>
      </c>
      <c r="D187" s="490">
        <f>'NSW Post Acute '!T107</f>
        <v>1.3525983650883583E-8</v>
      </c>
      <c r="E187" s="490" t="e">
        <f t="shared" ca="1" si="28"/>
        <v>#NAME?</v>
      </c>
      <c r="F187" s="462" t="e">
        <f t="shared" ca="1" si="34"/>
        <v>#NAME?</v>
      </c>
      <c r="G187" s="491" t="e">
        <f t="shared" ca="1" si="32"/>
        <v>#NAME?</v>
      </c>
      <c r="H187" s="492" t="e">
        <f t="shared" ca="1" si="33"/>
        <v>#NAME?</v>
      </c>
      <c r="I187" s="493">
        <f>'NSW Post Acute '!U107</f>
        <v>9.175392580886616E-10</v>
      </c>
      <c r="J187" s="493">
        <f>'NSW Post Acute '!V107</f>
        <v>1.798006934485678E-7</v>
      </c>
      <c r="K187" s="498">
        <f t="shared" si="29"/>
        <v>4.5633457701652844E-8</v>
      </c>
      <c r="L187" s="498">
        <f t="shared" si="30"/>
        <v>8.7855891394250166E-2</v>
      </c>
      <c r="M187" s="498">
        <f t="shared" si="31"/>
        <v>6495342.0374845453</v>
      </c>
      <c r="N187" s="498" t="e">
        <f ca="1">_xll.ErBeta(L187,M187)</f>
        <v>#NAME?</v>
      </c>
      <c r="R187" s="443"/>
      <c r="S187" s="443"/>
      <c r="T187" s="443"/>
      <c r="U187" s="443"/>
      <c r="V187" s="443"/>
      <c r="W187" s="443"/>
      <c r="X187" s="449"/>
      <c r="Y187" s="454"/>
      <c r="Z187" s="461"/>
      <c r="AA187" s="448"/>
      <c r="AB187" s="455"/>
      <c r="AC187" s="449"/>
      <c r="AD187" s="449"/>
      <c r="AE187" s="461"/>
      <c r="AF187" s="448"/>
      <c r="AG187" s="455"/>
      <c r="AH187" s="205"/>
      <c r="AI187" s="207"/>
      <c r="AJ187" s="460"/>
      <c r="AK187" s="206"/>
      <c r="AL187" s="208"/>
      <c r="AM187" s="449"/>
      <c r="AN187" s="454"/>
      <c r="AO187" s="461"/>
      <c r="AP187" s="448"/>
      <c r="AQ187" s="455"/>
      <c r="AR187" s="449"/>
      <c r="AS187" s="449"/>
      <c r="AT187" s="461"/>
      <c r="AU187" s="448"/>
      <c r="AV187" s="455"/>
      <c r="AW187" s="205"/>
      <c r="AX187" s="207"/>
      <c r="AY187" s="460"/>
      <c r="AZ187" s="206"/>
      <c r="BA187" s="208"/>
      <c r="BB187" s="449"/>
      <c r="BC187" s="454"/>
      <c r="BD187" s="461"/>
      <c r="BE187" s="448"/>
      <c r="BF187" s="455"/>
      <c r="BG187" s="449"/>
      <c r="BH187" s="449"/>
      <c r="BI187" s="461"/>
      <c r="BJ187" s="448"/>
      <c r="BK187" s="455"/>
      <c r="BL187" s="205"/>
      <c r="BM187" s="207"/>
      <c r="BN187" s="460"/>
      <c r="BO187" s="206"/>
      <c r="BP187" s="208"/>
      <c r="BQ187" s="449"/>
      <c r="BR187" s="454"/>
      <c r="BS187" s="461"/>
      <c r="BT187" s="448"/>
      <c r="BU187" s="455"/>
      <c r="BV187" s="449"/>
      <c r="BW187" s="449"/>
      <c r="BX187" s="461"/>
      <c r="BY187" s="448"/>
      <c r="BZ187" s="455"/>
      <c r="CA187" s="205"/>
      <c r="CB187" s="207"/>
      <c r="CC187" s="206"/>
      <c r="CD187" s="206"/>
      <c r="CE187" s="208"/>
      <c r="CF187" s="449"/>
      <c r="CG187" s="454"/>
      <c r="CH187" s="448"/>
      <c r="CI187" s="448"/>
      <c r="CJ187" s="455"/>
      <c r="CK187" s="449"/>
      <c r="CL187" s="449"/>
      <c r="CM187" s="448"/>
      <c r="CN187" s="448"/>
      <c r="CO187" s="455"/>
      <c r="CP187" s="205"/>
      <c r="CQ187" s="207"/>
      <c r="CR187" s="206"/>
      <c r="CS187" s="206"/>
      <c r="CT187" s="208"/>
      <c r="CU187" s="449"/>
      <c r="CV187" s="454"/>
      <c r="CW187" s="448"/>
      <c r="CX187" s="448"/>
      <c r="CY187" s="455"/>
      <c r="CZ187" s="449"/>
      <c r="DA187" s="449"/>
      <c r="DB187" s="448"/>
      <c r="DC187" s="448"/>
      <c r="DD187" s="455"/>
    </row>
    <row r="188" spans="1:119" s="329" customFormat="1" ht="18.75" x14ac:dyDescent="0.3">
      <c r="B188" s="439">
        <v>103</v>
      </c>
      <c r="D188" s="490">
        <f>'NSW Post Acute '!T108</f>
        <v>1.1388596530661599E-8</v>
      </c>
      <c r="E188" s="490" t="e">
        <f t="shared" ca="1" si="28"/>
        <v>#NAME?</v>
      </c>
      <c r="F188" s="462" t="e">
        <f t="shared" ca="1" si="34"/>
        <v>#NAME?</v>
      </c>
      <c r="G188" s="491" t="e">
        <f t="shared" ca="1" si="32"/>
        <v>#NAME?</v>
      </c>
      <c r="H188" s="492" t="e">
        <f t="shared" ca="1" si="33"/>
        <v>#NAME?</v>
      </c>
      <c r="I188" s="493">
        <f>'NSW Post Acute '!U108</f>
        <v>7.5196920109533571E-10</v>
      </c>
      <c r="J188" s="493">
        <f>'NSW Post Acute '!V108</f>
        <v>1.5537615428152056E-7</v>
      </c>
      <c r="K188" s="498">
        <f t="shared" si="29"/>
        <v>3.9444945173577862E-8</v>
      </c>
      <c r="L188" s="498">
        <f t="shared" si="30"/>
        <v>8.335998671554154E-2</v>
      </c>
      <c r="M188" s="498">
        <f t="shared" si="31"/>
        <v>7319601.2820155332</v>
      </c>
      <c r="N188" s="498" t="e">
        <f ca="1">_xll.ErBeta(L188,M188)</f>
        <v>#NAME?</v>
      </c>
      <c r="R188" s="443"/>
      <c r="S188" s="443"/>
      <c r="T188" s="443"/>
      <c r="U188" s="443"/>
      <c r="V188" s="443"/>
      <c r="W188" s="443"/>
      <c r="X188" s="449"/>
      <c r="Y188" s="454"/>
      <c r="Z188" s="461"/>
      <c r="AA188" s="448"/>
      <c r="AB188" s="455"/>
      <c r="AC188" s="449"/>
      <c r="AD188" s="449"/>
      <c r="AE188" s="461"/>
      <c r="AF188" s="448"/>
      <c r="AG188" s="455"/>
      <c r="AH188" s="205"/>
      <c r="AI188" s="207"/>
      <c r="AJ188" s="460"/>
      <c r="AK188" s="206"/>
      <c r="AL188" s="208"/>
      <c r="AM188" s="449"/>
      <c r="AN188" s="454"/>
      <c r="AO188" s="461"/>
      <c r="AP188" s="448"/>
      <c r="AQ188" s="455"/>
      <c r="AR188" s="449"/>
      <c r="AS188" s="449"/>
      <c r="AT188" s="461"/>
      <c r="AU188" s="448"/>
      <c r="AV188" s="455"/>
      <c r="AW188" s="205"/>
      <c r="AX188" s="207"/>
      <c r="AY188" s="460"/>
      <c r="AZ188" s="206"/>
      <c r="BA188" s="208"/>
      <c r="BB188" s="449"/>
      <c r="BC188" s="454"/>
      <c r="BD188" s="461"/>
      <c r="BE188" s="448"/>
      <c r="BF188" s="455"/>
      <c r="BG188" s="449"/>
      <c r="BH188" s="449"/>
      <c r="BI188" s="461"/>
      <c r="BJ188" s="448"/>
      <c r="BK188" s="455"/>
      <c r="BL188" s="205"/>
      <c r="BM188" s="207"/>
      <c r="BN188" s="460"/>
      <c r="BO188" s="206"/>
      <c r="BP188" s="208"/>
      <c r="BQ188" s="449"/>
      <c r="BR188" s="454"/>
      <c r="BS188" s="461"/>
      <c r="BT188" s="448"/>
      <c r="BU188" s="455"/>
      <c r="BV188" s="449"/>
      <c r="BW188" s="449"/>
      <c r="BX188" s="461"/>
      <c r="BY188" s="448"/>
      <c r="BZ188" s="455"/>
      <c r="CA188" s="205"/>
      <c r="CB188" s="207"/>
      <c r="CC188" s="206"/>
      <c r="CD188" s="206"/>
      <c r="CE188" s="208"/>
      <c r="CF188" s="449"/>
      <c r="CG188" s="454"/>
      <c r="CH188" s="448"/>
      <c r="CI188" s="448"/>
      <c r="CJ188" s="455"/>
      <c r="CK188" s="449"/>
      <c r="CL188" s="449"/>
      <c r="CM188" s="448"/>
      <c r="CN188" s="448"/>
      <c r="CO188" s="455"/>
      <c r="CP188" s="205"/>
      <c r="CQ188" s="207"/>
      <c r="CR188" s="206"/>
      <c r="CS188" s="206"/>
      <c r="CT188" s="208"/>
      <c r="CU188" s="449"/>
      <c r="CV188" s="454"/>
      <c r="CW188" s="448"/>
      <c r="CX188" s="448"/>
      <c r="CY188" s="455"/>
      <c r="CZ188" s="449"/>
      <c r="DA188" s="449"/>
      <c r="DB188" s="448"/>
      <c r="DC188" s="448"/>
      <c r="DD188" s="455"/>
    </row>
    <row r="189" spans="1:119" s="329" customFormat="1" ht="15.75" thickBot="1" x14ac:dyDescent="0.3">
      <c r="B189" s="439">
        <v>104</v>
      </c>
      <c r="D189" s="490">
        <f>'NSW Post Acute '!T109</f>
        <v>9.5889610904360946E-9</v>
      </c>
      <c r="E189" s="490" t="e">
        <f ca="1">N189-Q190</f>
        <v>#NAME?</v>
      </c>
      <c r="F189" s="451"/>
      <c r="G189" s="451"/>
      <c r="H189" s="492">
        <f t="shared" si="33"/>
        <v>0</v>
      </c>
      <c r="I189" s="493">
        <f>'NSW Post Acute '!U109</f>
        <v>6.1627627854732675E-10</v>
      </c>
      <c r="J189" s="493">
        <f>'NSW Post Acute '!V109</f>
        <v>1.3426950061358141E-7</v>
      </c>
      <c r="K189" s="498">
        <f t="shared" si="29"/>
        <v>3.4095210289549514E-8</v>
      </c>
      <c r="L189" s="498">
        <f t="shared" si="30"/>
        <v>7.9096325640610365E-2</v>
      </c>
      <c r="M189" s="498">
        <f t="shared" si="31"/>
        <v>8248685.5600079997</v>
      </c>
      <c r="N189" s="498" t="e">
        <f ca="1">_xll.ErBeta(L189,M189)</f>
        <v>#NAME?</v>
      </c>
      <c r="R189" s="443"/>
      <c r="S189" s="443"/>
      <c r="T189" s="443"/>
      <c r="U189" s="443"/>
      <c r="V189" s="443"/>
      <c r="W189" s="443"/>
      <c r="X189" s="449"/>
      <c r="Y189" s="454"/>
      <c r="Z189" s="448"/>
      <c r="AA189" s="448"/>
      <c r="AB189" s="455"/>
      <c r="AC189" s="449"/>
      <c r="AD189" s="449"/>
      <c r="AE189" s="448"/>
      <c r="AF189" s="448"/>
      <c r="AG189" s="455"/>
      <c r="AH189" s="205"/>
      <c r="AI189" s="207"/>
      <c r="AJ189" s="206"/>
      <c r="AK189" s="206"/>
      <c r="AL189" s="208"/>
      <c r="AM189" s="449"/>
      <c r="AN189" s="454"/>
      <c r="AO189" s="448"/>
      <c r="AP189" s="448"/>
      <c r="AQ189" s="455"/>
      <c r="AR189" s="449"/>
      <c r="AS189" s="449"/>
      <c r="AT189" s="448"/>
      <c r="AU189" s="448"/>
      <c r="AV189" s="455"/>
      <c r="AW189" s="205"/>
      <c r="AX189" s="207"/>
      <c r="AY189" s="206"/>
      <c r="AZ189" s="206"/>
      <c r="BA189" s="208"/>
      <c r="BB189" s="449"/>
      <c r="BC189" s="454"/>
      <c r="BD189" s="448"/>
      <c r="BE189" s="448"/>
      <c r="BF189" s="455"/>
      <c r="BG189" s="449"/>
      <c r="BH189" s="449"/>
      <c r="BI189" s="448"/>
      <c r="BJ189" s="448"/>
      <c r="BK189" s="455"/>
      <c r="BL189" s="205"/>
      <c r="BM189" s="207"/>
      <c r="BN189" s="206"/>
      <c r="BO189" s="206"/>
      <c r="BP189" s="208"/>
      <c r="BQ189" s="449"/>
      <c r="BR189" s="454"/>
      <c r="BS189" s="448"/>
      <c r="BT189" s="448"/>
      <c r="BU189" s="455"/>
      <c r="BV189" s="449"/>
      <c r="BW189" s="449"/>
      <c r="BX189" s="448"/>
      <c r="BY189" s="448"/>
      <c r="BZ189" s="455"/>
      <c r="CA189" s="205"/>
      <c r="CB189" s="207"/>
      <c r="CC189" s="206"/>
      <c r="CD189" s="206"/>
      <c r="CE189" s="208"/>
      <c r="CF189" s="449"/>
      <c r="CG189" s="454"/>
      <c r="CH189" s="448"/>
      <c r="CI189" s="448"/>
      <c r="CJ189" s="455"/>
      <c r="CK189" s="449"/>
      <c r="CL189" s="449"/>
      <c r="CM189" s="448"/>
      <c r="CN189" s="448"/>
      <c r="CO189" s="455"/>
      <c r="CP189" s="205"/>
      <c r="CQ189" s="207"/>
      <c r="CR189" s="206"/>
      <c r="CS189" s="206"/>
      <c r="CT189" s="208"/>
      <c r="CU189" s="449"/>
      <c r="CV189" s="454"/>
      <c r="CW189" s="448"/>
      <c r="CX189" s="448"/>
      <c r="CY189" s="455"/>
      <c r="CZ189" s="449"/>
      <c r="DA189" s="449"/>
      <c r="DB189" s="448"/>
      <c r="DC189" s="448"/>
      <c r="DD189" s="455"/>
    </row>
    <row r="190" spans="1:119" s="143" customFormat="1" ht="16.5" thickTop="1" thickBot="1" x14ac:dyDescent="0.3">
      <c r="B190" s="143" t="s">
        <v>151</v>
      </c>
      <c r="F190" s="167" t="e">
        <f ca="1">_xll.ErTotal(SUM(F88:F188))</f>
        <v>#NAME?</v>
      </c>
      <c r="G190" s="167" t="e">
        <f ca="1">_xll.ErTotal(SUM(G88:G188))</f>
        <v>#NAME?</v>
      </c>
      <c r="H190" s="144" t="e">
        <f ca="1">SUM(H88:H188)</f>
        <v>#NAME?</v>
      </c>
      <c r="I190" s="443"/>
      <c r="J190" s="443"/>
      <c r="K190" s="443"/>
      <c r="L190" s="443"/>
      <c r="M190" s="443"/>
      <c r="N190" s="443"/>
      <c r="O190" s="443"/>
      <c r="P190" s="443"/>
      <c r="Q190" s="443"/>
      <c r="R190" s="443"/>
      <c r="S190" s="443"/>
      <c r="T190" s="443"/>
      <c r="U190" s="443"/>
      <c r="V190" s="443"/>
      <c r="W190" s="443"/>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1"/>
      <c r="DF190" s="211"/>
      <c r="DG190" s="211"/>
      <c r="DH190" s="211"/>
      <c r="DI190" s="211"/>
      <c r="DJ190" s="211"/>
      <c r="DK190" s="211"/>
      <c r="DL190" s="211"/>
      <c r="DM190" s="211"/>
      <c r="DN190" s="211"/>
      <c r="DO190" s="194"/>
    </row>
    <row r="191" spans="1:119" ht="15.75" thickTop="1" x14ac:dyDescent="0.25">
      <c r="R191" s="443"/>
      <c r="S191" s="443"/>
    </row>
    <row r="192" spans="1:119" s="60" customFormat="1" ht="15.75" x14ac:dyDescent="0.25">
      <c r="A192" s="60" t="s">
        <v>174</v>
      </c>
    </row>
    <row r="193" spans="1:24" x14ac:dyDescent="0.25">
      <c r="K193" s="971"/>
      <c r="L193" s="971"/>
      <c r="M193" s="971"/>
      <c r="N193" s="971"/>
      <c r="O193" s="971"/>
      <c r="P193" s="971"/>
      <c r="Q193" s="971"/>
      <c r="R193" s="971"/>
      <c r="S193" s="971"/>
    </row>
    <row r="194" spans="1:24" x14ac:dyDescent="0.25">
      <c r="D194" s="4" t="s">
        <v>178</v>
      </c>
      <c r="E194" s="4" t="s">
        <v>179</v>
      </c>
      <c r="F194" s="4" t="s">
        <v>180</v>
      </c>
      <c r="G194" s="4" t="s">
        <v>117</v>
      </c>
      <c r="H194" s="4" t="s">
        <v>181</v>
      </c>
      <c r="I194" s="4" t="s">
        <v>182</v>
      </c>
      <c r="K194" s="971"/>
      <c r="L194" s="971"/>
      <c r="M194" s="971"/>
      <c r="N194" s="971"/>
      <c r="O194" s="971"/>
      <c r="P194" s="971"/>
      <c r="Q194" s="971"/>
      <c r="R194" s="971"/>
      <c r="S194" s="971"/>
    </row>
    <row r="195" spans="1:24" x14ac:dyDescent="0.25">
      <c r="B195" t="s">
        <v>81</v>
      </c>
      <c r="D195" s="62">
        <f>'AusCOVID Cases_update'!K47</f>
        <v>140.10480572597137</v>
      </c>
      <c r="E195" s="62">
        <f>D195*$D$46</f>
        <v>126.93495398773007</v>
      </c>
      <c r="F195" s="62">
        <f>L11</f>
        <v>21.402959811792403</v>
      </c>
      <c r="G195" s="62">
        <f>(F195*$D$26)-14</f>
        <v>7803.4310712571751</v>
      </c>
      <c r="H195" s="62">
        <f>(E195*G195)/$D$26</f>
        <v>2711.9183134194459</v>
      </c>
      <c r="I195" s="62" t="e">
        <f ca="1">H195*$J$33</f>
        <v>#NAME?</v>
      </c>
      <c r="K195" s="971"/>
      <c r="L195" s="971"/>
      <c r="M195" s="971"/>
      <c r="N195" s="971"/>
      <c r="O195" s="971"/>
      <c r="P195" s="971"/>
      <c r="Q195" s="971"/>
      <c r="R195" s="971"/>
      <c r="S195" s="971"/>
    </row>
    <row r="196" spans="1:24" x14ac:dyDescent="0.25">
      <c r="B196" t="s">
        <v>82</v>
      </c>
      <c r="D196" s="62">
        <f>'AusCOVID Cases_update'!K48</f>
        <v>115.24752475247524</v>
      </c>
      <c r="E196" s="62">
        <f>D196*$D$46</f>
        <v>104.41425742574258</v>
      </c>
      <c r="F196" s="62">
        <f t="shared" ref="F196:F198" si="35">L12</f>
        <v>13.448502273927778</v>
      </c>
      <c r="G196" s="62">
        <f>(F196*$D$26)-14</f>
        <v>4898.0654555521205</v>
      </c>
      <c r="H196" s="62">
        <f>(E196*G196)/$D$26</f>
        <v>1400.2131892242469</v>
      </c>
      <c r="I196" s="62" t="e">
        <f ca="1">H196*$J$33</f>
        <v>#NAME?</v>
      </c>
      <c r="K196" s="971"/>
      <c r="L196" s="971"/>
      <c r="M196" s="971"/>
      <c r="N196" s="971"/>
      <c r="O196" s="971"/>
      <c r="P196" s="971"/>
      <c r="Q196" s="971"/>
      <c r="R196" s="971"/>
      <c r="S196" s="971"/>
    </row>
    <row r="197" spans="1:24" x14ac:dyDescent="0.25">
      <c r="B197" t="s">
        <v>83</v>
      </c>
      <c r="D197" s="62">
        <f>'AusCOVID Cases_update'!K49</f>
        <v>24.315789473684212</v>
      </c>
      <c r="E197" s="62">
        <f t="shared" ref="E197:E198" si="36">D197*$D$46</f>
        <v>22.030105263157896</v>
      </c>
      <c r="F197" s="62">
        <f t="shared" si="35"/>
        <v>7.1045363834463728</v>
      </c>
      <c r="G197" s="62">
        <f t="shared" ref="G197:G198" si="37">(F197*$D$26)-14</f>
        <v>2580.9319140537878</v>
      </c>
      <c r="H197" s="62">
        <f>(E197*G197)/$D$26</f>
        <v>155.66927239876395</v>
      </c>
      <c r="I197" s="62" t="e">
        <f ca="1">H197*$J$33</f>
        <v>#NAME?</v>
      </c>
      <c r="K197" s="971"/>
      <c r="L197" s="971"/>
      <c r="M197" s="971"/>
      <c r="N197" s="971"/>
      <c r="O197" s="971"/>
      <c r="P197" s="971"/>
      <c r="Q197" s="971"/>
      <c r="R197" s="971"/>
      <c r="S197" s="971"/>
    </row>
    <row r="198" spans="1:24" x14ac:dyDescent="0.25">
      <c r="B198" t="s">
        <v>97</v>
      </c>
      <c r="D198" s="62">
        <f>'AusCOVID Cases_update'!K50</f>
        <v>1.2114137483787288</v>
      </c>
      <c r="E198" s="62">
        <f t="shared" si="36"/>
        <v>1.0975408560311284</v>
      </c>
      <c r="F198" s="62">
        <f t="shared" si="35"/>
        <v>3.450685214125738</v>
      </c>
      <c r="G198" s="62">
        <f t="shared" si="37"/>
        <v>1246.3627744594257</v>
      </c>
      <c r="H198" s="62">
        <f>(E198*G198)/$D$26</f>
        <v>3.7451993604531975</v>
      </c>
      <c r="I198" s="62" t="e">
        <f ca="1">H198*$J$33</f>
        <v>#NAME?</v>
      </c>
      <c r="K198" s="971"/>
      <c r="L198" s="971"/>
      <c r="M198" s="971"/>
      <c r="N198" s="971"/>
      <c r="O198" s="971"/>
      <c r="P198" s="971"/>
      <c r="Q198" s="971"/>
      <c r="R198" s="971"/>
      <c r="S198" s="971"/>
    </row>
    <row r="199" spans="1:24" x14ac:dyDescent="0.25">
      <c r="B199" s="326" t="s">
        <v>155</v>
      </c>
      <c r="C199" s="327"/>
      <c r="D199" s="328">
        <f>SUM(D195:D198)</f>
        <v>280.87953370050957</v>
      </c>
      <c r="E199" s="328">
        <f>SUM(E195:E198)</f>
        <v>254.47685753266165</v>
      </c>
      <c r="F199" s="327"/>
      <c r="G199" s="327"/>
      <c r="H199" s="328">
        <f>SUM(H195:H198)</f>
        <v>4271.5459744029104</v>
      </c>
      <c r="I199" s="328" t="e">
        <f ca="1">_xll.ErTotal(SUM(I195:I198))</f>
        <v>#NAME?</v>
      </c>
      <c r="K199" s="971"/>
      <c r="L199" s="971"/>
      <c r="M199" s="971"/>
      <c r="N199" s="971"/>
      <c r="O199" s="971"/>
      <c r="P199" s="971"/>
      <c r="Q199" s="971"/>
      <c r="R199" s="971"/>
      <c r="S199" s="971"/>
    </row>
    <row r="201" spans="1:24" s="60" customFormat="1" ht="15.75" x14ac:dyDescent="0.25">
      <c r="A201" s="60" t="s">
        <v>183</v>
      </c>
    </row>
    <row r="202" spans="1:24" ht="14.25" customHeight="1" x14ac:dyDescent="0.25">
      <c r="D202" s="1753" t="s">
        <v>188</v>
      </c>
      <c r="E202" s="1753"/>
      <c r="F202" s="1752" t="s">
        <v>189</v>
      </c>
      <c r="G202" s="1752"/>
      <c r="H202" s="494"/>
      <c r="I202" s="983"/>
      <c r="J202" s="971"/>
      <c r="K202" s="971"/>
      <c r="L202" s="971"/>
      <c r="M202" s="971"/>
      <c r="N202" s="971"/>
      <c r="O202" s="971"/>
      <c r="P202" s="971"/>
    </row>
    <row r="203" spans="1:24" ht="14.25" customHeight="1" x14ac:dyDescent="0.25">
      <c r="D203" s="1753"/>
      <c r="E203" s="1753"/>
      <c r="F203" s="1658" t="s">
        <v>152</v>
      </c>
      <c r="G203" s="1658"/>
      <c r="H203" s="494"/>
      <c r="I203" s="983"/>
      <c r="J203" s="971"/>
      <c r="K203" s="971"/>
      <c r="L203" s="971"/>
      <c r="M203" s="971"/>
      <c r="N203" s="971"/>
      <c r="O203" s="971"/>
      <c r="P203" s="971"/>
    </row>
    <row r="204" spans="1:24" s="4" customFormat="1" x14ac:dyDescent="0.25">
      <c r="D204" s="4" t="s">
        <v>190</v>
      </c>
      <c r="E204" s="4" t="s">
        <v>191</v>
      </c>
      <c r="F204" s="483" t="s">
        <v>166</v>
      </c>
      <c r="G204" s="483" t="s">
        <v>182</v>
      </c>
      <c r="I204" s="919"/>
      <c r="J204" s="919"/>
      <c r="K204" s="919"/>
      <c r="L204" s="971"/>
      <c r="M204" s="971"/>
      <c r="N204" s="971"/>
      <c r="O204" s="971"/>
      <c r="P204" s="971"/>
      <c r="Q204"/>
      <c r="R204"/>
      <c r="S204"/>
      <c r="T204"/>
      <c r="U204"/>
      <c r="V204"/>
      <c r="W204"/>
      <c r="X204"/>
    </row>
    <row r="205" spans="1:24" x14ac:dyDescent="0.25">
      <c r="F205" s="327"/>
      <c r="G205" s="327"/>
      <c r="I205" s="971"/>
      <c r="J205" s="971"/>
      <c r="K205" s="971"/>
      <c r="L205" s="971"/>
      <c r="M205" s="971"/>
      <c r="N205" s="971"/>
      <c r="O205" s="971"/>
      <c r="P205" s="971"/>
    </row>
    <row r="206" spans="1:24" ht="15.75" x14ac:dyDescent="0.25">
      <c r="A206">
        <v>1</v>
      </c>
      <c r="B206" s="172" t="s">
        <v>192</v>
      </c>
      <c r="C206" s="414">
        <v>587</v>
      </c>
      <c r="D206" s="161">
        <f>'Permanent Disb'!F23</f>
        <v>69042.779913154998</v>
      </c>
      <c r="E206" s="161">
        <f>'Permanent Disb'!C23</f>
        <v>186528.44039879201</v>
      </c>
      <c r="F206" s="484" t="e">
        <f ca="1">L49*D24</f>
        <v>#NAME?</v>
      </c>
      <c r="G206" s="484" t="e">
        <f ca="1">(E206/D206)*F206</f>
        <v>#NAME?</v>
      </c>
      <c r="H206" s="481"/>
      <c r="I206" s="984"/>
      <c r="J206" s="971"/>
      <c r="K206" s="971"/>
      <c r="L206" s="971"/>
      <c r="M206" s="971"/>
      <c r="N206" s="971"/>
      <c r="O206" s="971"/>
      <c r="P206" s="971"/>
    </row>
    <row r="207" spans="1:24" ht="15.75" x14ac:dyDescent="0.25">
      <c r="A207">
        <v>2</v>
      </c>
      <c r="B207" s="171" t="s">
        <v>193</v>
      </c>
      <c r="C207" s="415">
        <v>544</v>
      </c>
      <c r="D207" s="161">
        <f>'Permanent Disb'!F24</f>
        <v>6598.0075184347397</v>
      </c>
      <c r="E207" s="161">
        <f>'Permanent Disb'!C24</f>
        <v>38742.4546285135</v>
      </c>
      <c r="F207" s="484" t="e">
        <f ca="1">L50*D23</f>
        <v>#NAME?</v>
      </c>
      <c r="G207" s="484" t="e">
        <f ca="1">(E207/D207)*F207</f>
        <v>#NAME?</v>
      </c>
      <c r="H207" s="481"/>
      <c r="I207" s="984"/>
      <c r="J207" s="971"/>
      <c r="K207" s="971"/>
      <c r="L207" s="971"/>
      <c r="M207" s="971"/>
      <c r="N207" s="971"/>
      <c r="O207" s="971"/>
      <c r="P207" s="971"/>
    </row>
    <row r="208" spans="1:24" ht="15.75" x14ac:dyDescent="0.25">
      <c r="A208">
        <v>3</v>
      </c>
      <c r="B208" s="171" t="s">
        <v>194</v>
      </c>
      <c r="C208" s="414">
        <v>543</v>
      </c>
      <c r="D208" s="161">
        <f>'Permanent Disb'!F25</f>
        <v>43968.576282222399</v>
      </c>
      <c r="E208" s="161">
        <f>'Permanent Disb'!C25</f>
        <v>154293.142132498</v>
      </c>
      <c r="F208" s="484" t="e">
        <f ca="1">L51*D23</f>
        <v>#NAME?</v>
      </c>
      <c r="G208" s="484" t="e">
        <f ca="1">(E208/D208)*F208</f>
        <v>#NAME?</v>
      </c>
      <c r="H208" s="481"/>
      <c r="I208" s="984"/>
      <c r="J208" s="971"/>
      <c r="K208" s="971"/>
      <c r="L208" s="971"/>
      <c r="M208" s="971"/>
      <c r="N208" s="971"/>
      <c r="O208" s="971"/>
      <c r="P208" s="971"/>
    </row>
    <row r="209" spans="1:64" ht="15.75" x14ac:dyDescent="0.25">
      <c r="A209">
        <v>4</v>
      </c>
      <c r="B209" s="171" t="s">
        <v>195</v>
      </c>
      <c r="C209" s="414">
        <v>571</v>
      </c>
      <c r="D209" s="161">
        <f>'Permanent Disb'!F26</f>
        <v>188749.597470596</v>
      </c>
      <c r="E209" s="161">
        <f>'Permanent Disb'!C26</f>
        <v>139107.980565215</v>
      </c>
      <c r="F209" s="484" t="e">
        <f ca="1">L52*D23</f>
        <v>#NAME?</v>
      </c>
      <c r="G209" s="484" t="e">
        <f ca="1">(E209/D209)*F209</f>
        <v>#NAME?</v>
      </c>
      <c r="H209" s="481"/>
      <c r="I209" s="984"/>
      <c r="J209" s="971"/>
      <c r="K209" s="971"/>
      <c r="L209" s="971"/>
      <c r="M209" s="971"/>
      <c r="N209" s="971"/>
      <c r="O209" s="971"/>
      <c r="P209" s="971"/>
    </row>
    <row r="210" spans="1:64" ht="15.75" x14ac:dyDescent="0.25">
      <c r="A210">
        <v>5</v>
      </c>
      <c r="B210" s="171" t="s">
        <v>196</v>
      </c>
      <c r="C210" s="414">
        <v>495</v>
      </c>
      <c r="D210" s="161">
        <f>'Permanent Disb'!F27</f>
        <v>17984.101535608901</v>
      </c>
      <c r="E210" s="161">
        <f>'Permanent Disb'!C27</f>
        <v>114238.128354292</v>
      </c>
      <c r="F210" s="484" t="e">
        <f ca="1">L53*D23</f>
        <v>#NAME?</v>
      </c>
      <c r="G210" s="484" t="e">
        <f ca="1">(E210/D210)*F210</f>
        <v>#NAME?</v>
      </c>
      <c r="H210" s="481"/>
      <c r="I210" s="984"/>
      <c r="J210" s="971"/>
      <c r="K210" s="971"/>
      <c r="L210" s="971"/>
      <c r="M210" s="971"/>
      <c r="N210" s="971"/>
      <c r="O210" s="971"/>
      <c r="P210" s="971"/>
    </row>
    <row r="211" spans="1:64" ht="15.75" x14ac:dyDescent="0.25">
      <c r="B211" s="171" t="s">
        <v>197</v>
      </c>
      <c r="D211" s="481"/>
      <c r="E211" s="481"/>
      <c r="F211" s="327"/>
      <c r="G211" s="484" t="e">
        <f ca="1">_xll.ErTotal(SUM(G206:G210))</f>
        <v>#NAME?</v>
      </c>
      <c r="H211" s="481"/>
      <c r="I211" s="984"/>
      <c r="J211" s="971"/>
      <c r="K211" s="971"/>
      <c r="L211" s="971"/>
      <c r="M211" s="971"/>
      <c r="N211" s="971"/>
      <c r="O211" s="971"/>
      <c r="P211" s="971"/>
    </row>
    <row r="212" spans="1:64" ht="15.75" x14ac:dyDescent="0.25">
      <c r="B212" s="171" t="s">
        <v>198</v>
      </c>
      <c r="F212" s="327"/>
      <c r="G212" s="484" t="e">
        <f ca="1">_xll.ErTotal(SUM(G207:G210))</f>
        <v>#NAME?</v>
      </c>
      <c r="I212" s="971"/>
      <c r="J212" s="971"/>
      <c r="K212" s="971"/>
      <c r="L212" s="971"/>
      <c r="M212" s="971"/>
      <c r="N212" s="971"/>
      <c r="O212" s="971"/>
      <c r="P212" s="971"/>
    </row>
    <row r="214" spans="1:64" s="85" customFormat="1" ht="15.75" x14ac:dyDescent="0.25">
      <c r="A214" s="86" t="s">
        <v>182</v>
      </c>
    </row>
    <row r="215" spans="1:64" s="34" customFormat="1" x14ac:dyDescent="0.25">
      <c r="D215" s="1720" t="s">
        <v>201</v>
      </c>
      <c r="E215" s="1720"/>
      <c r="F215" s="1720"/>
      <c r="G215" s="1720"/>
      <c r="H215" s="1757" t="s">
        <v>202</v>
      </c>
      <c r="I215"/>
      <c r="J215" s="971"/>
      <c r="K215" s="971"/>
      <c r="L215" s="971"/>
      <c r="M215" s="971"/>
      <c r="N215" s="971"/>
      <c r="O215" s="971"/>
      <c r="P215" s="971"/>
      <c r="Q215" s="971"/>
      <c r="R215" s="971"/>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row>
    <row r="216" spans="1:64" s="4" customFormat="1" ht="48.75" customHeight="1" x14ac:dyDescent="0.25">
      <c r="D216" s="543" t="s">
        <v>65</v>
      </c>
      <c r="E216" s="543" t="s">
        <v>203</v>
      </c>
      <c r="F216" s="543" t="s">
        <v>182</v>
      </c>
      <c r="G216" s="544" t="s">
        <v>204</v>
      </c>
      <c r="H216" s="1758"/>
      <c r="I216"/>
      <c r="J216" s="971"/>
      <c r="K216" s="971"/>
      <c r="L216" s="971"/>
      <c r="M216" s="971"/>
      <c r="N216" s="971"/>
      <c r="O216" s="971"/>
      <c r="P216" s="971"/>
      <c r="Q216" s="971"/>
      <c r="R216" s="971"/>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row>
    <row r="217" spans="1:64" x14ac:dyDescent="0.25">
      <c r="B217" s="549" t="s">
        <v>1302</v>
      </c>
      <c r="C217" s="283"/>
      <c r="D217" s="553" t="e">
        <f ca="1">_xll.ErTotal(SUM(M15:N15))</f>
        <v>#NAME?</v>
      </c>
      <c r="E217" s="547"/>
      <c r="F217" s="547"/>
      <c r="G217" s="548"/>
      <c r="H217" s="561" t="e">
        <f ca="1">_xll.ErRunOutput(B217,D217)</f>
        <v>#NAME?</v>
      </c>
      <c r="J217" s="971"/>
      <c r="K217" s="971"/>
      <c r="L217" s="971"/>
      <c r="M217" s="971"/>
      <c r="N217" s="971"/>
      <c r="O217" s="971"/>
      <c r="P217" s="971"/>
      <c r="Q217" s="971"/>
      <c r="R217" s="971"/>
    </row>
    <row r="218" spans="1:64" x14ac:dyDescent="0.25">
      <c r="B218" s="521" t="s">
        <v>1303</v>
      </c>
      <c r="C218" s="535"/>
      <c r="D218" s="536"/>
      <c r="E218" s="537" t="e">
        <f ca="1">F79</f>
        <v>#NAME?</v>
      </c>
      <c r="F218" s="536"/>
      <c r="G218" s="538"/>
      <c r="H218" s="526" t="e">
        <f ca="1">_xll.ErRunOutput(B218,E218)</f>
        <v>#NAME?</v>
      </c>
      <c r="J218" s="971"/>
      <c r="K218" s="971"/>
      <c r="L218" s="971"/>
      <c r="M218" s="971"/>
      <c r="N218" s="971"/>
      <c r="O218" s="971"/>
      <c r="P218" s="971"/>
      <c r="Q218" s="971"/>
      <c r="R218" s="971"/>
    </row>
    <row r="219" spans="1:64" s="79" customFormat="1" x14ac:dyDescent="0.25">
      <c r="B219" s="527" t="s">
        <v>1304</v>
      </c>
      <c r="C219" s="528"/>
      <c r="D219" s="313"/>
      <c r="E219" s="314" t="e">
        <f ca="1">G190</f>
        <v>#NAME?</v>
      </c>
      <c r="F219" s="313"/>
      <c r="G219" s="315"/>
      <c r="H219" s="401" t="e">
        <f ca="1">_xll.ErRunOutput(B219,E219)</f>
        <v>#NAME?</v>
      </c>
      <c r="I219"/>
      <c r="J219" s="971"/>
      <c r="K219" s="971"/>
      <c r="L219" s="971"/>
      <c r="M219" s="971"/>
      <c r="N219" s="971"/>
      <c r="O219" s="971"/>
      <c r="P219" s="971"/>
      <c r="Q219" s="971"/>
      <c r="R219" s="971"/>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s="79" customFormat="1" x14ac:dyDescent="0.25">
      <c r="B220" s="527" t="s">
        <v>1305</v>
      </c>
      <c r="C220" s="528"/>
      <c r="D220" s="313"/>
      <c r="E220" s="314" t="e">
        <f ca="1">I199</f>
        <v>#NAME?</v>
      </c>
      <c r="F220" s="313"/>
      <c r="G220" s="315"/>
      <c r="H220" s="401" t="e">
        <f ca="1">_xll.ErRunOutput(B220,E220)</f>
        <v>#NAME?</v>
      </c>
      <c r="I220"/>
      <c r="J220" s="971"/>
      <c r="K220" s="971"/>
      <c r="L220" s="971"/>
      <c r="M220" s="971"/>
      <c r="N220" s="971"/>
      <c r="O220" s="971"/>
      <c r="P220" s="971"/>
      <c r="Q220" s="971"/>
      <c r="R220" s="971"/>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s="79" customFormat="1" x14ac:dyDescent="0.25">
      <c r="B221" s="527" t="s">
        <v>1306</v>
      </c>
      <c r="C221" s="528"/>
      <c r="D221" s="313"/>
      <c r="E221" s="314" t="e">
        <f ca="1">G211</f>
        <v>#NAME?</v>
      </c>
      <c r="F221" s="313"/>
      <c r="G221" s="315"/>
      <c r="H221" s="401" t="e">
        <f ca="1">_xll.ErRunOutput(B221,E221)</f>
        <v>#NAME?</v>
      </c>
      <c r="I221"/>
      <c r="J221" s="971"/>
      <c r="K221" s="971"/>
      <c r="L221" s="971"/>
      <c r="M221" s="971"/>
      <c r="N221" s="971"/>
      <c r="O221" s="971"/>
      <c r="P221" s="971"/>
      <c r="Q221" s="971"/>
      <c r="R221" s="97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s="79" customFormat="1" x14ac:dyDescent="0.25">
      <c r="B222" s="529" t="s">
        <v>1307</v>
      </c>
      <c r="C222" s="530"/>
      <c r="D222" s="531"/>
      <c r="E222" s="532" t="e">
        <f ca="1">G212</f>
        <v>#NAME?</v>
      </c>
      <c r="F222" s="531"/>
      <c r="G222" s="533"/>
      <c r="H222" s="534" t="e">
        <f ca="1">_xll.ErRunOutput(B222,E222)</f>
        <v>#NAME?</v>
      </c>
      <c r="I222"/>
      <c r="J222" s="971"/>
      <c r="K222" s="971"/>
      <c r="L222" s="971"/>
      <c r="M222" s="971"/>
      <c r="N222" s="971"/>
      <c r="O222" s="971"/>
      <c r="P222" s="971"/>
      <c r="Q222" s="971"/>
      <c r="R222" s="971"/>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s="79" customFormat="1" x14ac:dyDescent="0.25">
      <c r="B223" s="521" t="s">
        <v>1308</v>
      </c>
      <c r="C223" s="522"/>
      <c r="D223" s="523"/>
      <c r="E223" s="524" t="e">
        <f ca="1">_xll.ErTotal(SUM(E218:E220))</f>
        <v>#NAME?</v>
      </c>
      <c r="F223" s="523"/>
      <c r="G223" s="564" t="e">
        <f ca="1">(E223/Auspopul)*100000</f>
        <v>#NAME?</v>
      </c>
      <c r="H223" s="562" t="e">
        <f ca="1">_xll.ErRunOutput(B223,E223)</f>
        <v>#NAME?</v>
      </c>
      <c r="I223"/>
      <c r="J223" s="971"/>
      <c r="K223" s="971"/>
      <c r="L223" s="971"/>
      <c r="M223" s="971"/>
      <c r="N223" s="971"/>
      <c r="O223" s="971"/>
      <c r="P223" s="971"/>
      <c r="Q223" s="971"/>
      <c r="R223" s="971"/>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s="79" customFormat="1" x14ac:dyDescent="0.25">
      <c r="B224" s="527" t="s">
        <v>1309</v>
      </c>
      <c r="C224" s="528"/>
      <c r="D224" s="313"/>
      <c r="E224" s="314" t="e">
        <f ca="1">_xll.ErTotal(SUM(E218:E221))</f>
        <v>#NAME?</v>
      </c>
      <c r="F224" s="313"/>
      <c r="G224" s="541" t="e">
        <f ca="1">(E224/Auspopul)*100000</f>
        <v>#NAME?</v>
      </c>
      <c r="H224" s="520" t="e">
        <f ca="1">_xll.ErRunOutput(B224,E224)</f>
        <v>#NAME?</v>
      </c>
      <c r="I224"/>
      <c r="J224" s="971"/>
      <c r="K224" s="971"/>
      <c r="L224" s="971"/>
      <c r="M224" s="971"/>
      <c r="N224" s="971"/>
      <c r="O224" s="971"/>
      <c r="P224" s="971"/>
      <c r="Q224" s="971"/>
      <c r="R224" s="971"/>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row>
    <row r="225" spans="2:64" s="79" customFormat="1" x14ac:dyDescent="0.25">
      <c r="B225" s="527" t="s">
        <v>1310</v>
      </c>
      <c r="C225" s="528"/>
      <c r="D225" s="313"/>
      <c r="E225" s="314" t="e">
        <f ca="1">_xll.ErTotal(SUM(E218:E220,E222))</f>
        <v>#NAME?</v>
      </c>
      <c r="F225" s="313"/>
      <c r="G225" s="541" t="e">
        <f ca="1">(E225/Auspopul)*100000</f>
        <v>#NAME?</v>
      </c>
      <c r="H225" s="519" t="e">
        <f ca="1">_xll.ErRunOutput(B225,E225)</f>
        <v>#NAME?</v>
      </c>
      <c r="I225"/>
      <c r="J225" s="971"/>
      <c r="K225" s="971"/>
      <c r="L225" s="971"/>
      <c r="M225" s="971"/>
      <c r="N225" s="971"/>
      <c r="O225" s="971"/>
      <c r="P225" s="971"/>
      <c r="Q225" s="971"/>
      <c r="R225" s="971"/>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row>
    <row r="226" spans="2:64" s="79" customFormat="1" x14ac:dyDescent="0.25">
      <c r="B226" s="521" t="s">
        <v>1311</v>
      </c>
      <c r="C226" s="522"/>
      <c r="D226" s="523"/>
      <c r="E226" s="524"/>
      <c r="F226" s="523" t="e">
        <f ca="1">_xll.ErTotal(SUM(D217,E218:E220))</f>
        <v>#NAME?</v>
      </c>
      <c r="G226" s="542" t="e">
        <f ca="1">(F226/Auspopul)*100000</f>
        <v>#NAME?</v>
      </c>
      <c r="H226" s="563" t="e">
        <f ca="1">_xll.ErRunOutput(B226,F226)</f>
        <v>#NAME?</v>
      </c>
      <c r="I226"/>
      <c r="J226" s="971"/>
      <c r="K226" s="971"/>
      <c r="L226" s="971"/>
      <c r="M226" s="971"/>
      <c r="N226" s="971"/>
      <c r="O226" s="971"/>
      <c r="P226" s="971"/>
      <c r="Q226" s="971"/>
      <c r="R226" s="971"/>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row>
    <row r="227" spans="2:64" x14ac:dyDescent="0.25">
      <c r="B227" s="527" t="s">
        <v>1312</v>
      </c>
      <c r="C227" s="241"/>
      <c r="D227" s="311"/>
      <c r="E227" s="311"/>
      <c r="F227" s="310" t="e">
        <f ca="1">_xll.ErTotal(SUM(D217:E221))</f>
        <v>#NAME?</v>
      </c>
      <c r="G227" s="316" t="e">
        <f ca="1">(F227/$D$21)*100000</f>
        <v>#NAME?</v>
      </c>
      <c r="H227" s="520" t="e">
        <f ca="1">_xll.ErRunOutput(B227,F227)</f>
        <v>#NAME?</v>
      </c>
      <c r="J227" s="971"/>
      <c r="K227" s="971"/>
      <c r="L227" s="971"/>
      <c r="M227" s="971"/>
      <c r="N227" s="971"/>
      <c r="O227" s="971"/>
      <c r="P227" s="971"/>
      <c r="Q227" s="971"/>
      <c r="R227" s="971"/>
    </row>
    <row r="228" spans="2:64" x14ac:dyDescent="0.25">
      <c r="B228" s="529" t="s">
        <v>1313</v>
      </c>
      <c r="C228" s="303"/>
      <c r="D228" s="550"/>
      <c r="E228" s="550"/>
      <c r="F228" s="551" t="e">
        <f ca="1">_xll.ErTotal(SUM(D217,E218:E220,E222))</f>
        <v>#NAME?</v>
      </c>
      <c r="G228" s="552" t="e">
        <f ca="1">(F228/$D$21)*100000</f>
        <v>#NAME?</v>
      </c>
      <c r="H228" s="534" t="e">
        <f ca="1">_xll.ErRunOutput(B228,F228)</f>
        <v>#NAME?</v>
      </c>
      <c r="J228" s="971"/>
      <c r="K228" s="971"/>
      <c r="L228" s="971"/>
      <c r="M228" s="971"/>
      <c r="N228" s="971"/>
      <c r="O228" s="971"/>
      <c r="P228" s="971"/>
      <c r="Q228" s="971"/>
      <c r="R228" s="971"/>
    </row>
    <row r="229" spans="2:64" x14ac:dyDescent="0.25">
      <c r="B229" s="145"/>
      <c r="D229" s="311"/>
      <c r="E229" s="311"/>
      <c r="F229" s="310"/>
      <c r="G229" s="470"/>
      <c r="H229" s="520"/>
      <c r="J229" s="971"/>
      <c r="K229" s="971"/>
      <c r="L229" s="971"/>
      <c r="M229" s="971"/>
      <c r="N229" s="971"/>
      <c r="O229" s="971"/>
      <c r="P229" s="971"/>
      <c r="Q229" s="971"/>
      <c r="R229" s="971"/>
    </row>
  </sheetData>
  <mergeCells count="37">
    <mergeCell ref="CP82:DD82"/>
    <mergeCell ref="J57:L57"/>
    <mergeCell ref="M57:O57"/>
    <mergeCell ref="D58:E58"/>
    <mergeCell ref="F58:G58"/>
    <mergeCell ref="H58:I58"/>
    <mergeCell ref="D82:K82"/>
    <mergeCell ref="S82:AG82"/>
    <mergeCell ref="AH82:AV82"/>
    <mergeCell ref="AW82:BK82"/>
    <mergeCell ref="BL82:BZ82"/>
    <mergeCell ref="CA82:CO82"/>
    <mergeCell ref="D215:G215"/>
    <mergeCell ref="H215:H216"/>
    <mergeCell ref="BM83:BP83"/>
    <mergeCell ref="BQ83:BU83"/>
    <mergeCell ref="BV83:BZ83"/>
    <mergeCell ref="AI83:AL83"/>
    <mergeCell ref="AM83:AQ83"/>
    <mergeCell ref="AR83:AV83"/>
    <mergeCell ref="AX83:BA83"/>
    <mergeCell ref="BB83:BF83"/>
    <mergeCell ref="BG83:BK83"/>
    <mergeCell ref="E83:H83"/>
    <mergeCell ref="I83:J83"/>
    <mergeCell ref="K83:N83"/>
    <mergeCell ref="T83:W83"/>
    <mergeCell ref="X83:AB83"/>
    <mergeCell ref="CQ83:CT83"/>
    <mergeCell ref="CU83:CY83"/>
    <mergeCell ref="CZ83:DD83"/>
    <mergeCell ref="D202:E203"/>
    <mergeCell ref="F202:G202"/>
    <mergeCell ref="CB83:CE83"/>
    <mergeCell ref="CF83:CJ83"/>
    <mergeCell ref="CK83:CO83"/>
    <mergeCell ref="AC83:AG83"/>
  </mergeCells>
  <hyperlinks>
    <hyperlink ref="A2" location="'Read me'!A1" display="Back to &quot;read me&quot;" xr:uid="{BE24211C-E921-4CC8-AB4A-4B0160F4930E}"/>
  </hyperlink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7855D-B0C9-4551-BA48-573BADE3671D}">
  <sheetPr>
    <tabColor rgb="FF990099"/>
  </sheetPr>
  <dimension ref="A1:CK144"/>
  <sheetViews>
    <sheetView zoomScaleNormal="100" workbookViewId="0">
      <selection activeCell="A2" sqref="A2"/>
    </sheetView>
  </sheetViews>
  <sheetFormatPr defaultColWidth="9.140625" defaultRowHeight="15" x14ac:dyDescent="0.25"/>
  <cols>
    <col min="1" max="1" width="8.7109375" customWidth="1"/>
    <col min="2" max="2" width="32.85546875" customWidth="1"/>
    <col min="3" max="5" width="11.42578125" bestFit="1" customWidth="1"/>
    <col min="6" max="6" width="15" customWidth="1"/>
    <col min="7" max="7" width="11.7109375" customWidth="1"/>
    <col min="8" max="9" width="17.5703125" style="1412" customWidth="1"/>
    <col min="10" max="10" width="3.140625" style="1412" customWidth="1"/>
    <col min="11" max="11" width="32.85546875" style="1251" customWidth="1"/>
    <col min="12" max="17" width="11.5703125" style="1251" customWidth="1"/>
    <col min="18" max="18" width="17.5703125" style="1251" customWidth="1"/>
    <col min="19" max="19" width="2.85546875" customWidth="1"/>
    <col min="20" max="20" width="42.140625" style="1287" bestFit="1" customWidth="1"/>
    <col min="21" max="23" width="11.5703125" style="1287" customWidth="1"/>
    <col min="24" max="24" width="13.7109375" style="1287" bestFit="1" customWidth="1"/>
    <col min="25" max="25" width="17" style="1287" customWidth="1"/>
    <col min="26" max="26" width="17.5703125" style="1287" bestFit="1" customWidth="1"/>
    <col min="27" max="27" width="16.42578125" style="1287" bestFit="1" customWidth="1"/>
    <col min="28" max="28" width="2.140625" style="1193" customWidth="1"/>
    <col min="29" max="29" width="53.5703125" customWidth="1"/>
    <col min="30" max="36" width="10.5703125" customWidth="1"/>
    <col min="37" max="37" width="3.140625" customWidth="1"/>
    <col min="38" max="38" width="36.42578125" style="1251" customWidth="1"/>
    <col min="39" max="45" width="11.5703125" style="1251" customWidth="1"/>
    <col min="46" max="46" width="4.140625" customWidth="1"/>
    <col min="47" max="47" width="48.7109375" style="1287" customWidth="1"/>
    <col min="48" max="50" width="12.42578125" style="1287" customWidth="1"/>
    <col min="51" max="51" width="17.5703125" style="1287" customWidth="1"/>
    <col min="52" max="52" width="16.42578125" style="1287" customWidth="1"/>
    <col min="53" max="53" width="15.140625" style="1287" customWidth="1"/>
    <col min="54" max="54" width="16.5703125" style="1287" customWidth="1"/>
    <col min="55" max="59" width="9.140625" style="365" customWidth="1"/>
    <col min="60" max="60" width="14.28515625" style="304" customWidth="1"/>
    <col min="61" max="64" width="12.42578125" style="304" bestFit="1" customWidth="1"/>
    <col min="65" max="65" width="11.42578125" style="684" bestFit="1" customWidth="1"/>
    <col min="66" max="66" width="11" style="304" bestFit="1" customWidth="1"/>
    <col min="67" max="68" width="11.42578125" style="304" bestFit="1" customWidth="1"/>
    <col min="69" max="69" width="9" style="304" bestFit="1" customWidth="1"/>
    <col min="70" max="70" width="11" style="684" bestFit="1" customWidth="1"/>
    <col min="71" max="71" width="10" style="304" bestFit="1" customWidth="1"/>
    <col min="72" max="72" width="9.42578125" style="304" bestFit="1" customWidth="1"/>
    <col min="73" max="73" width="12.28515625" style="304" bestFit="1" customWidth="1"/>
    <col min="74" max="75" width="9.140625" style="304" customWidth="1"/>
    <col min="76" max="76" width="9.140625" style="365"/>
    <col min="77" max="77" width="50.42578125" style="365" customWidth="1"/>
    <col min="78" max="89" width="13.7109375" style="365" customWidth="1"/>
    <col min="90" max="16384" width="9.140625" style="365"/>
  </cols>
  <sheetData>
    <row r="1" spans="1:89" customFormat="1" x14ac:dyDescent="0.25">
      <c r="A1" s="13" t="s">
        <v>62</v>
      </c>
      <c r="H1" s="1656"/>
      <c r="I1" s="1656"/>
      <c r="J1" s="1656"/>
      <c r="K1" s="1251"/>
      <c r="L1" s="1251"/>
      <c r="M1" s="1251"/>
      <c r="N1" s="1251"/>
      <c r="O1" s="1251"/>
      <c r="P1" s="1251"/>
      <c r="Q1" s="1251"/>
      <c r="R1" s="1251"/>
      <c r="T1" s="1287"/>
      <c r="U1" s="1287"/>
      <c r="V1" s="1287"/>
      <c r="W1" s="1287"/>
      <c r="X1" s="1287"/>
      <c r="Y1" s="1287"/>
      <c r="Z1" s="1287"/>
      <c r="AA1" s="1287"/>
      <c r="AB1" s="1193"/>
      <c r="AL1" s="1251"/>
      <c r="AM1" s="1251"/>
      <c r="AN1" s="1251"/>
      <c r="AO1" s="1251"/>
      <c r="AP1" s="1251"/>
      <c r="AQ1" s="1251"/>
      <c r="AR1" s="1251"/>
      <c r="AS1" s="1251"/>
      <c r="AU1" s="1287"/>
      <c r="AV1" s="1287"/>
      <c r="AW1" s="1287"/>
      <c r="AX1" s="1287"/>
      <c r="AY1" s="1287"/>
      <c r="AZ1" s="1287"/>
      <c r="BA1" s="1287"/>
      <c r="BB1" s="1287"/>
      <c r="BC1" s="365"/>
      <c r="BD1" s="365"/>
      <c r="BE1" s="365"/>
      <c r="BF1" s="365"/>
      <c r="BG1" s="365"/>
      <c r="BM1" s="159"/>
      <c r="BR1" s="159"/>
      <c r="BY1" s="79"/>
    </row>
    <row r="2" spans="1:89" customFormat="1" x14ac:dyDescent="0.25">
      <c r="H2" s="1656"/>
      <c r="I2" s="1656"/>
      <c r="J2" s="1656"/>
      <c r="K2" s="1251"/>
      <c r="L2" s="1251"/>
      <c r="M2" s="1251"/>
      <c r="N2" s="1251"/>
      <c r="O2" s="1251"/>
      <c r="P2" s="1251"/>
      <c r="Q2" s="1251"/>
      <c r="R2" s="1251"/>
      <c r="T2" s="1287"/>
      <c r="U2" s="1287"/>
      <c r="V2" s="1287"/>
      <c r="W2" s="1287"/>
      <c r="X2" s="1287"/>
      <c r="Y2" s="1287"/>
      <c r="Z2" s="1287"/>
      <c r="AA2" s="1287"/>
      <c r="AB2" s="1193"/>
      <c r="AL2" s="1251"/>
      <c r="AM2" s="1251"/>
      <c r="AN2" s="1251"/>
      <c r="AO2" s="1251"/>
      <c r="AP2" s="1251"/>
      <c r="AQ2" s="1251"/>
      <c r="AR2" s="1251"/>
      <c r="AS2" s="1251"/>
      <c r="AU2" s="1287"/>
      <c r="AV2" s="1287"/>
      <c r="AW2" s="1287"/>
      <c r="AX2" s="1287"/>
      <c r="AY2" s="1287"/>
      <c r="AZ2" s="1287"/>
      <c r="BA2" s="1287"/>
      <c r="BB2" s="1287"/>
      <c r="BC2" s="365"/>
      <c r="BD2" s="365"/>
      <c r="BE2" s="365"/>
      <c r="BF2" s="365"/>
      <c r="BG2" s="365"/>
      <c r="BM2" s="159"/>
      <c r="BR2" s="159"/>
    </row>
    <row r="3" spans="1:89" customFormat="1" x14ac:dyDescent="0.25">
      <c r="H3" s="1656"/>
      <c r="I3" s="1656"/>
      <c r="J3" s="1656"/>
      <c r="K3" s="1251"/>
      <c r="L3" s="1251"/>
      <c r="M3" s="1251"/>
      <c r="N3" s="1251"/>
      <c r="O3" s="1251"/>
      <c r="P3" s="1251"/>
      <c r="Q3" s="1251"/>
      <c r="R3" s="1251"/>
      <c r="T3" s="1287"/>
      <c r="U3" s="1287"/>
      <c r="V3" s="1287"/>
      <c r="W3" s="1287"/>
      <c r="X3" s="1287"/>
      <c r="Y3" s="1287"/>
      <c r="Z3" s="1287"/>
      <c r="AA3" s="1287"/>
      <c r="AB3" s="1193"/>
      <c r="AL3" s="1251"/>
      <c r="AM3" s="1251"/>
      <c r="AN3" s="1251"/>
      <c r="AO3" s="1251"/>
      <c r="AP3" s="1251"/>
      <c r="AQ3" s="1251"/>
      <c r="AR3" s="1251"/>
      <c r="AS3" s="1251"/>
      <c r="AU3" s="1287"/>
      <c r="AV3" s="1287"/>
      <c r="AW3" s="1287"/>
      <c r="AX3" s="1287"/>
      <c r="AY3" s="1287"/>
      <c r="AZ3" s="1287"/>
      <c r="BA3" s="1287"/>
      <c r="BB3" s="1287"/>
      <c r="BC3" s="365"/>
      <c r="BD3" s="365"/>
      <c r="BE3" s="365"/>
      <c r="BF3" s="365"/>
      <c r="BG3" s="365"/>
      <c r="BM3" s="159"/>
      <c r="BR3" s="159"/>
      <c r="BV3" s="365"/>
      <c r="BW3" s="365"/>
      <c r="BX3" s="365"/>
    </row>
    <row r="4" spans="1:89" s="241" customFormat="1" ht="15.75" thickBot="1" x14ac:dyDescent="0.3">
      <c r="A4"/>
      <c r="B4" s="1133" t="s">
        <v>1359</v>
      </c>
      <c r="C4"/>
      <c r="D4"/>
      <c r="E4"/>
      <c r="F4" t="s">
        <v>1360</v>
      </c>
      <c r="G4"/>
      <c r="H4" s="1656"/>
      <c r="I4" s="1656"/>
      <c r="J4" s="1656"/>
      <c r="K4" s="1251"/>
      <c r="L4" s="1251"/>
      <c r="M4" s="1251"/>
      <c r="N4" s="1251"/>
      <c r="O4" s="1251" t="s">
        <v>1361</v>
      </c>
      <c r="P4" s="1251"/>
      <c r="Q4" s="1251"/>
      <c r="R4" s="1251"/>
      <c r="S4"/>
      <c r="T4" s="1287"/>
      <c r="U4" s="1287"/>
      <c r="V4" s="1287"/>
      <c r="W4" s="1287"/>
      <c r="X4" s="1287" t="s">
        <v>1362</v>
      </c>
      <c r="Y4" s="1287"/>
      <c r="Z4" s="1287"/>
      <c r="AA4" s="1287"/>
      <c r="AB4" s="1193"/>
      <c r="AC4" s="1136" t="s">
        <v>1363</v>
      </c>
      <c r="AD4"/>
      <c r="AE4"/>
      <c r="AF4"/>
      <c r="AG4"/>
      <c r="AH4"/>
      <c r="AI4"/>
      <c r="AJ4"/>
      <c r="AK4"/>
      <c r="AL4" s="1251"/>
      <c r="AM4" s="1251"/>
      <c r="AN4" s="1251"/>
      <c r="AO4" s="1251"/>
      <c r="AP4" s="1251"/>
      <c r="AQ4" s="1251"/>
      <c r="AR4" s="1251"/>
      <c r="AS4" s="1251"/>
      <c r="AT4"/>
      <c r="AU4" s="1287"/>
      <c r="AV4" s="1287"/>
      <c r="AW4" s="1287"/>
      <c r="AX4" s="1287"/>
      <c r="AY4" s="1287" t="s">
        <v>1364</v>
      </c>
      <c r="AZ4" s="1287"/>
      <c r="BA4" s="1287"/>
      <c r="BB4" s="1287"/>
      <c r="BC4" s="365"/>
      <c r="BD4" s="365"/>
      <c r="BE4" s="365"/>
      <c r="BF4" s="365"/>
      <c r="BG4" s="365"/>
      <c r="BH4"/>
      <c r="BI4"/>
      <c r="BJ4"/>
      <c r="BK4"/>
      <c r="BL4"/>
      <c r="BM4" s="159"/>
      <c r="BN4"/>
      <c r="BO4"/>
      <c r="BP4"/>
      <c r="BQ4"/>
      <c r="BR4" s="159"/>
      <c r="BS4"/>
      <c r="BT4"/>
      <c r="BU4"/>
      <c r="BV4" s="365"/>
      <c r="BW4" s="365"/>
      <c r="BX4" s="365"/>
    </row>
    <row r="5" spans="1:89" s="241" customFormat="1" x14ac:dyDescent="0.25">
      <c r="A5"/>
      <c r="B5" s="4" t="s">
        <v>1365</v>
      </c>
      <c r="C5"/>
      <c r="D5"/>
      <c r="E5"/>
      <c r="F5" s="1073" t="s">
        <v>1366</v>
      </c>
      <c r="G5" s="4" t="s">
        <v>1367</v>
      </c>
      <c r="H5" s="1151" t="s">
        <v>1368</v>
      </c>
      <c r="I5" s="1151" t="s">
        <v>1369</v>
      </c>
      <c r="J5" s="1145"/>
      <c r="K5" s="1251"/>
      <c r="L5" s="1251"/>
      <c r="M5" s="1251"/>
      <c r="N5" s="1251"/>
      <c r="O5" s="1252" t="s">
        <v>1366</v>
      </c>
      <c r="P5" s="1253" t="s">
        <v>1367</v>
      </c>
      <c r="Q5" s="1254" t="s">
        <v>1368</v>
      </c>
      <c r="R5" s="1254" t="s">
        <v>1369</v>
      </c>
      <c r="S5" s="1145"/>
      <c r="T5" s="1287"/>
      <c r="U5" s="1287"/>
      <c r="V5" s="1287"/>
      <c r="W5" s="1287"/>
      <c r="X5" s="1288" t="s">
        <v>1366</v>
      </c>
      <c r="Y5" s="1289" t="s">
        <v>1367</v>
      </c>
      <c r="Z5" s="1290" t="s">
        <v>1368</v>
      </c>
      <c r="AA5" s="1290" t="s">
        <v>1369</v>
      </c>
      <c r="AB5" s="1193"/>
      <c r="AC5" s="4" t="s">
        <v>1364</v>
      </c>
      <c r="AD5"/>
      <c r="AE5"/>
      <c r="AF5"/>
      <c r="AG5" s="1073" t="s">
        <v>1366</v>
      </c>
      <c r="AH5" s="4" t="s">
        <v>1367</v>
      </c>
      <c r="AI5" s="1151" t="s">
        <v>1368</v>
      </c>
      <c r="AJ5" s="1151" t="s">
        <v>1369</v>
      </c>
      <c r="AK5"/>
      <c r="AL5" s="1251"/>
      <c r="AM5" s="1251"/>
      <c r="AN5" s="1251"/>
      <c r="AO5" s="1251"/>
      <c r="AP5" s="1252" t="s">
        <v>1366</v>
      </c>
      <c r="AQ5" s="1253" t="s">
        <v>1367</v>
      </c>
      <c r="AR5" s="1254" t="s">
        <v>1368</v>
      </c>
      <c r="AS5" s="1254" t="s">
        <v>1369</v>
      </c>
      <c r="AT5"/>
      <c r="AU5" s="1287"/>
      <c r="AV5" s="1287"/>
      <c r="AW5" s="1287"/>
      <c r="AX5" s="1287"/>
      <c r="AY5" s="1288" t="s">
        <v>1366</v>
      </c>
      <c r="AZ5" s="1289" t="s">
        <v>1370</v>
      </c>
      <c r="BA5" s="1290" t="s">
        <v>1368</v>
      </c>
      <c r="BB5" s="1290" t="s">
        <v>1369</v>
      </c>
      <c r="BC5" s="365"/>
      <c r="BD5" s="365"/>
      <c r="BE5" s="365"/>
      <c r="BF5" s="365"/>
      <c r="BG5" s="365"/>
      <c r="BH5" s="1766" t="s">
        <v>1371</v>
      </c>
      <c r="BI5" s="1767"/>
      <c r="BJ5" s="1767"/>
      <c r="BK5" s="1767"/>
      <c r="BL5" s="1767"/>
      <c r="BM5" s="1767"/>
      <c r="BN5" s="1767"/>
      <c r="BO5" s="1767"/>
      <c r="BP5" s="1767"/>
      <c r="BQ5" s="1767"/>
      <c r="BR5" s="1767"/>
      <c r="BS5" s="1767"/>
      <c r="BT5" s="1767"/>
      <c r="BU5" s="1768"/>
      <c r="BV5" s="1611"/>
      <c r="BW5" s="1611"/>
      <c r="BX5" s="365"/>
    </row>
    <row r="6" spans="1:89" s="241" customFormat="1" x14ac:dyDescent="0.25">
      <c r="A6"/>
      <c r="B6" s="1073" t="str">
        <f>'Ersatz result '!H35</f>
        <v>Scenario 2A_V (Vaccinated)</v>
      </c>
      <c r="C6" s="72">
        <f>'Ersatz result '!I35</f>
        <v>0</v>
      </c>
      <c r="D6" s="72">
        <f>'Ersatz result '!J35</f>
        <v>0</v>
      </c>
      <c r="E6" s="72">
        <f>'Ersatz result '!K35</f>
        <v>0</v>
      </c>
      <c r="F6" s="1192">
        <f>C14</f>
        <v>5662.6072966861802</v>
      </c>
      <c r="G6" s="1192">
        <f>C15</f>
        <v>48349.870770936497</v>
      </c>
      <c r="H6" s="1192">
        <f>C17</f>
        <v>35837.575311949498</v>
      </c>
      <c r="I6" s="1192">
        <f>C18</f>
        <v>78524.838786199805</v>
      </c>
      <c r="J6" s="1145"/>
      <c r="K6" s="1252" t="str">
        <f>'Ersatz result '!M35</f>
        <v>Scenario 2A_U (Unvaccinated)</v>
      </c>
      <c r="L6" s="1255">
        <f>'Ersatz result '!N35</f>
        <v>0</v>
      </c>
      <c r="M6" s="1255">
        <f>'Ersatz result '!O35</f>
        <v>0</v>
      </c>
      <c r="N6" s="1255">
        <f>'Ersatz result '!P35</f>
        <v>0</v>
      </c>
      <c r="O6" s="1256">
        <f>L14</f>
        <v>24836.5912918416</v>
      </c>
      <c r="P6" s="1256">
        <f>L15</f>
        <v>118102.88427441</v>
      </c>
      <c r="Q6" s="1257">
        <f>L17</f>
        <v>87306.083899218502</v>
      </c>
      <c r="R6" s="1257">
        <f>L18</f>
        <v>180572.376881787</v>
      </c>
      <c r="S6" s="1145"/>
      <c r="T6" s="1288" t="str">
        <f>'Ersatz result '!R35</f>
        <v>Scenario 2A Combined</v>
      </c>
      <c r="U6" s="1291">
        <f>'Ersatz result '!S35</f>
        <v>0</v>
      </c>
      <c r="V6" s="1291">
        <f>'Ersatz result '!T35</f>
        <v>0</v>
      </c>
      <c r="W6" s="1291">
        <f>'Ersatz result '!U35</f>
        <v>0</v>
      </c>
      <c r="X6" s="1292">
        <f>U14</f>
        <v>30499.198588527801</v>
      </c>
      <c r="Y6" s="1292">
        <f>U15</f>
        <v>166452.755045347</v>
      </c>
      <c r="Z6" s="1293">
        <f>U17</f>
        <v>123143.65921116799</v>
      </c>
      <c r="AA6" s="1293">
        <f>U18</f>
        <v>259097.21566798701</v>
      </c>
      <c r="AB6" s="1193"/>
      <c r="AC6" s="72" t="str">
        <f>'Ersatz result '!W68</f>
        <v>Scenario 3B_V (Vaccinated)</v>
      </c>
      <c r="AD6" s="72">
        <f>'Ersatz result '!X68</f>
        <v>0</v>
      </c>
      <c r="AE6" s="72">
        <f>'Ersatz result '!Y68</f>
        <v>0</v>
      </c>
      <c r="AF6" s="72">
        <f>'Ersatz result '!Z68</f>
        <v>0</v>
      </c>
      <c r="AG6" s="1152">
        <f>AD14</f>
        <v>3717.4974003678699</v>
      </c>
      <c r="AH6" s="1152">
        <f>AD15</f>
        <v>31679.168912804402</v>
      </c>
      <c r="AI6" s="1153">
        <f>AD17</f>
        <v>25518.650762260499</v>
      </c>
      <c r="AJ6" s="1153">
        <f>AD18</f>
        <v>53480.322274696802</v>
      </c>
      <c r="AK6" s="72"/>
      <c r="AL6" s="1255" t="str">
        <f>'Ersatz result '!AB68</f>
        <v>Scenario 3B_U (Unvaccinated)</v>
      </c>
      <c r="AM6" s="1255">
        <f>'Ersatz result '!AC68</f>
        <v>0</v>
      </c>
      <c r="AN6" s="1255">
        <f>'Ersatz result '!AD68</f>
        <v>0</v>
      </c>
      <c r="AO6" s="1255">
        <f>'Ersatz result '!AE68</f>
        <v>0</v>
      </c>
      <c r="AP6" s="1256">
        <f>AM14</f>
        <v>19396.4567368235</v>
      </c>
      <c r="AQ6" s="1256">
        <f>AM15</f>
        <v>86650.014036599197</v>
      </c>
      <c r="AR6" s="1257">
        <f>AM17</f>
        <v>64439.644286250899</v>
      </c>
      <c r="AS6" s="1257">
        <f>AM18</f>
        <v>131693.201586026</v>
      </c>
      <c r="AT6" s="72"/>
      <c r="AU6" s="1291" t="str">
        <f>'Ersatz result '!AG68</f>
        <v>Scenario 3B Combined</v>
      </c>
      <c r="AV6" s="1291">
        <f>'Ersatz result '!AH68</f>
        <v>0</v>
      </c>
      <c r="AW6" s="1291">
        <f>'Ersatz result '!AI68</f>
        <v>0</v>
      </c>
      <c r="AX6" s="1291">
        <f>'Ersatz result '!AJ68</f>
        <v>0</v>
      </c>
      <c r="AY6" s="1292">
        <f>AV14</f>
        <v>23113.9541371913</v>
      </c>
      <c r="AZ6" s="1292">
        <f>AV19</f>
        <v>163762.678130207</v>
      </c>
      <c r="BA6" s="1293">
        <f>AV17</f>
        <v>89958.295048511398</v>
      </c>
      <c r="BB6" s="1293">
        <f>AV18</f>
        <v>185173.52386072301</v>
      </c>
      <c r="BC6" s="365"/>
      <c r="BD6" s="365"/>
      <c r="BE6" s="365"/>
      <c r="BF6" s="365"/>
      <c r="BG6" s="365"/>
      <c r="BH6" s="1761" t="s">
        <v>1372</v>
      </c>
      <c r="BI6" s="1759"/>
      <c r="BJ6" s="1759"/>
      <c r="BK6" s="1759"/>
      <c r="BL6" s="1759"/>
      <c r="BM6" s="1759"/>
      <c r="BN6" s="1759"/>
      <c r="BO6" s="1759"/>
      <c r="BP6" s="1759"/>
      <c r="BQ6" s="1759"/>
      <c r="BR6" s="1759"/>
      <c r="BS6" s="1759"/>
      <c r="BT6" s="1759"/>
      <c r="BU6" s="1762"/>
      <c r="BV6" s="679"/>
      <c r="BW6" s="679"/>
      <c r="BX6" s="365"/>
      <c r="BY6" s="1759" t="s">
        <v>1373</v>
      </c>
      <c r="BZ6" s="1759"/>
      <c r="CA6" s="1759"/>
      <c r="CB6" s="1759"/>
      <c r="CC6" s="1759"/>
      <c r="CD6" s="1759"/>
      <c r="CE6" s="1759"/>
      <c r="CF6" s="1759"/>
      <c r="CG6" s="1759"/>
      <c r="CH6" s="1759"/>
      <c r="CI6" s="1759"/>
      <c r="CJ6" s="1759"/>
      <c r="CK6" s="1759"/>
    </row>
    <row r="7" spans="1:89" s="241" customFormat="1" ht="17.25" x14ac:dyDescent="0.3">
      <c r="A7"/>
      <c r="B7" s="1073" t="str">
        <f>'Ersatz result '!H36</f>
        <v>Variable</v>
      </c>
      <c r="C7" s="1073" t="str">
        <f>'Ersatz result '!I36</f>
        <v>Mean</v>
      </c>
      <c r="D7" s="1073" t="str">
        <f>'Ersatz result '!J36</f>
        <v>LCI 95%</v>
      </c>
      <c r="E7" s="1073" t="str">
        <f>'Ersatz result '!K36</f>
        <v>HCI 95%</v>
      </c>
      <c r="F7" s="72"/>
      <c r="G7" s="72"/>
      <c r="H7" s="1145"/>
      <c r="I7" s="1145"/>
      <c r="J7" s="1145"/>
      <c r="K7" s="1255" t="str">
        <f>'Ersatz result '!M36</f>
        <v>Variable</v>
      </c>
      <c r="L7" s="1255" t="str">
        <f>'Ersatz result '!N36</f>
        <v>Mean</v>
      </c>
      <c r="M7" s="1255" t="str">
        <f>'Ersatz result '!O36</f>
        <v>LCI 95%</v>
      </c>
      <c r="N7" s="1255" t="str">
        <f>'Ersatz result '!P36</f>
        <v>HCI 95%</v>
      </c>
      <c r="O7" s="1255"/>
      <c r="P7" s="1255"/>
      <c r="Q7" s="1258"/>
      <c r="R7" s="1258"/>
      <c r="S7" s="1145"/>
      <c r="T7" s="1291" t="str">
        <f>'Ersatz result '!R36</f>
        <v>Variable</v>
      </c>
      <c r="U7" s="1291" t="str">
        <f>'Ersatz result '!S36</f>
        <v>Mean</v>
      </c>
      <c r="V7" s="1291" t="str">
        <f>'Ersatz result '!T36</f>
        <v>LCI 95%</v>
      </c>
      <c r="W7" s="1291" t="str">
        <f>'Ersatz result '!U36</f>
        <v>HCI 95%</v>
      </c>
      <c r="X7" s="1291"/>
      <c r="Y7" s="1291"/>
      <c r="Z7" s="1294"/>
      <c r="AA7" s="1294"/>
      <c r="AB7" s="1193"/>
      <c r="AC7" s="72" t="str">
        <f>'Ersatz result '!W69</f>
        <v>Variable</v>
      </c>
      <c r="AD7" s="72" t="str">
        <f>'Ersatz result '!X69</f>
        <v>Mean</v>
      </c>
      <c r="AE7" s="72" t="str">
        <f>'Ersatz result '!Y69</f>
        <v>LCI 95%</v>
      </c>
      <c r="AF7" s="72" t="str">
        <f>'Ersatz result '!Z69</f>
        <v>HCI 95%</v>
      </c>
      <c r="AG7" s="72"/>
      <c r="AH7" s="72"/>
      <c r="AI7" s="1145"/>
      <c r="AJ7" s="1145"/>
      <c r="AK7" s="72"/>
      <c r="AL7" s="1255" t="str">
        <f>'Ersatz result '!AB69</f>
        <v>Variable</v>
      </c>
      <c r="AM7" s="1255" t="str">
        <f>'Ersatz result '!AC69</f>
        <v>Mean</v>
      </c>
      <c r="AN7" s="1255" t="str">
        <f>'Ersatz result '!AD69</f>
        <v>LCI 95%</v>
      </c>
      <c r="AO7" s="1255" t="str">
        <f>'Ersatz result '!AE69</f>
        <v>HCI 95%</v>
      </c>
      <c r="AP7" s="1255"/>
      <c r="AQ7" s="1255"/>
      <c r="AR7" s="1258"/>
      <c r="AS7" s="1258"/>
      <c r="AT7" s="72"/>
      <c r="AU7" s="1291" t="str">
        <f>'Ersatz result '!AG69</f>
        <v>Variable</v>
      </c>
      <c r="AV7" s="1291" t="str">
        <f>'Ersatz result '!AH69</f>
        <v>Mean</v>
      </c>
      <c r="AW7" s="1291" t="str">
        <f>'Ersatz result '!AI69</f>
        <v>LCI 95%</v>
      </c>
      <c r="AX7" s="1291" t="str">
        <f>'Ersatz result '!AJ69</f>
        <v>HCI 95%</v>
      </c>
      <c r="AY7" s="1291"/>
      <c r="AZ7" s="1291"/>
      <c r="BA7" s="1294"/>
      <c r="BB7" s="1294"/>
      <c r="BC7" s="365"/>
      <c r="BD7" s="365"/>
      <c r="BE7" s="365"/>
      <c r="BF7" s="365"/>
      <c r="BG7" s="365"/>
      <c r="BH7" s="1589"/>
      <c r="BI7" s="1590" t="s">
        <v>1374</v>
      </c>
      <c r="BJ7" s="1590" t="s">
        <v>1375</v>
      </c>
      <c r="BK7" s="1590" t="s">
        <v>1376</v>
      </c>
      <c r="BL7" s="1590" t="s">
        <v>1377</v>
      </c>
      <c r="BM7" s="1591" t="s">
        <v>1378</v>
      </c>
      <c r="BN7" s="1591" t="s">
        <v>1379</v>
      </c>
      <c r="BO7" s="1591" t="s">
        <v>1380</v>
      </c>
      <c r="BP7" s="1591" t="s">
        <v>1381</v>
      </c>
      <c r="BQ7" s="1592" t="s">
        <v>1382</v>
      </c>
      <c r="BR7" s="1592" t="s">
        <v>1383</v>
      </c>
      <c r="BS7" s="1592" t="s">
        <v>1384</v>
      </c>
      <c r="BT7" s="1592" t="s">
        <v>1385</v>
      </c>
      <c r="BU7" s="1593">
        <v>2020</v>
      </c>
      <c r="BV7" s="365"/>
      <c r="BW7" s="365"/>
      <c r="BX7" s="365"/>
      <c r="BY7" s="1572" t="s">
        <v>1319</v>
      </c>
      <c r="BZ7" s="1573" t="s">
        <v>1386</v>
      </c>
      <c r="CA7" s="1573" t="s">
        <v>1387</v>
      </c>
      <c r="CB7" s="1573" t="s">
        <v>1388</v>
      </c>
      <c r="CC7" s="1573" t="s">
        <v>1389</v>
      </c>
      <c r="CD7" s="1573" t="s">
        <v>1390</v>
      </c>
      <c r="CE7" s="1573" t="s">
        <v>1391</v>
      </c>
      <c r="CF7" s="1573" t="s">
        <v>1392</v>
      </c>
      <c r="CG7" s="1573" t="s">
        <v>1393</v>
      </c>
      <c r="CH7" s="1573" t="s">
        <v>1394</v>
      </c>
      <c r="CI7" s="1573" t="s">
        <v>1395</v>
      </c>
      <c r="CJ7" s="1573" t="s">
        <v>1396</v>
      </c>
      <c r="CK7" s="1573" t="s">
        <v>1397</v>
      </c>
    </row>
    <row r="8" spans="1:89" s="241" customFormat="1" ht="15.75" x14ac:dyDescent="0.25">
      <c r="A8"/>
      <c r="B8" s="72" t="str">
        <f>'Ersatz result '!H37</f>
        <v>YLL_2AV</v>
      </c>
      <c r="C8" s="72">
        <f>'Ersatz result '!I37</f>
        <v>30174.968015262599</v>
      </c>
      <c r="D8" s="72">
        <f>'Ersatz result '!J37</f>
        <v>0</v>
      </c>
      <c r="E8" s="72">
        <f>'Ersatz result '!K37</f>
        <v>0</v>
      </c>
      <c r="F8" s="1150" t="s">
        <v>1398</v>
      </c>
      <c r="G8" s="1150" t="s">
        <v>1398</v>
      </c>
      <c r="H8" s="1155">
        <f>C8/$H$6</f>
        <v>0.84199245491927044</v>
      </c>
      <c r="I8" s="1154">
        <f>C8/$I$6</f>
        <v>0.38427290627644867</v>
      </c>
      <c r="J8" s="1145"/>
      <c r="K8" s="1255" t="str">
        <f>'Ersatz result '!M37</f>
        <v>YLL_2AU</v>
      </c>
      <c r="L8" s="1255">
        <f>'Ersatz result '!N37</f>
        <v>62469.492607373999</v>
      </c>
      <c r="M8" s="1255">
        <f>'Ersatz result '!O37</f>
        <v>0</v>
      </c>
      <c r="N8" s="1255">
        <f>'Ersatz result '!P37</f>
        <v>0</v>
      </c>
      <c r="O8" s="1259"/>
      <c r="P8" s="1259"/>
      <c r="Q8" s="1260">
        <f>L8/$Q$6</f>
        <v>0.71552278853195905</v>
      </c>
      <c r="R8" s="1261">
        <f>L8/$R$6</f>
        <v>0.3459526517074652</v>
      </c>
      <c r="S8" s="1145"/>
      <c r="T8" s="1291" t="str">
        <f>'Ersatz result '!R37</f>
        <v>YLL_2A_Combined</v>
      </c>
      <c r="U8" s="1291">
        <f>'Ersatz result '!S37</f>
        <v>92644.460622639002</v>
      </c>
      <c r="V8" s="1291">
        <f>'Ersatz result '!T37</f>
        <v>0</v>
      </c>
      <c r="W8" s="1291">
        <f>'Ersatz result '!U37</f>
        <v>0</v>
      </c>
      <c r="X8" s="1295"/>
      <c r="Y8" s="1295"/>
      <c r="Z8" s="1296">
        <f>U8/$Z$6</f>
        <v>0.75232830676057261</v>
      </c>
      <c r="AA8" s="1297">
        <f>U8/$AA$6</f>
        <v>0.35756640758870867</v>
      </c>
      <c r="AB8" s="1193"/>
      <c r="AC8" s="72" t="str">
        <f>'Ersatz result '!W70</f>
        <v>YLL_3BV</v>
      </c>
      <c r="AD8" s="72">
        <f>'Ersatz result '!X70</f>
        <v>21801.153361893499</v>
      </c>
      <c r="AE8" s="72">
        <f>'Ersatz result '!Y70</f>
        <v>0</v>
      </c>
      <c r="AF8" s="72">
        <f>'Ersatz result '!Z70</f>
        <v>0</v>
      </c>
      <c r="AG8" s="1150"/>
      <c r="AH8" s="1150"/>
      <c r="AI8" s="1155">
        <f>AD8/$AI$6</f>
        <v>0.85432233721914475</v>
      </c>
      <c r="AJ8" s="1154">
        <f>AD8/$AJ$6</f>
        <v>0.4076481299030672</v>
      </c>
      <c r="AK8" s="72"/>
      <c r="AL8" s="1255" t="str">
        <f>'Ersatz result '!AB70</f>
        <v>YLL_3BU</v>
      </c>
      <c r="AM8" s="1255">
        <f>'Ersatz result '!AC70</f>
        <v>45043.187549427203</v>
      </c>
      <c r="AN8" s="1255">
        <f>'Ersatz result '!AD70</f>
        <v>0</v>
      </c>
      <c r="AO8" s="1255">
        <f>'Ersatz result '!AE70</f>
        <v>0</v>
      </c>
      <c r="AP8" s="1259"/>
      <c r="AQ8" s="1259"/>
      <c r="AR8" s="1260">
        <f>AM8/$AR$6</f>
        <v>0.69899807871903163</v>
      </c>
      <c r="AS8" s="1261">
        <f>AM8/$AS$6</f>
        <v>0.34203122869636993</v>
      </c>
      <c r="AT8" s="72"/>
      <c r="AU8" s="1291" t="str">
        <f>'Ersatz result '!AG70</f>
        <v>YLL_3B_Combined</v>
      </c>
      <c r="AV8" s="1613">
        <f>'Ersatz result '!AH70</f>
        <v>66844.340911317398</v>
      </c>
      <c r="AW8" s="1613">
        <f>'Ersatz result '!AI70</f>
        <v>0</v>
      </c>
      <c r="AX8" s="1613">
        <f>'Ersatz result '!AJ70</f>
        <v>0</v>
      </c>
      <c r="AY8" s="1296"/>
      <c r="AZ8" s="1296">
        <f>AV8/$AZ$6</f>
        <v>0.40817811283087196</v>
      </c>
      <c r="BA8" s="1296">
        <f>AV8/$BA$6</f>
        <v>0.7430592240023064</v>
      </c>
      <c r="BB8" s="1296">
        <f>AV8/$BB$6</f>
        <v>0.36098217238439501</v>
      </c>
      <c r="BC8" s="365"/>
      <c r="BD8" s="365"/>
      <c r="BE8" s="365"/>
      <c r="BF8" s="365"/>
      <c r="BG8" s="365"/>
      <c r="BH8" s="1355"/>
      <c r="BI8" s="1352"/>
      <c r="BJ8" s="1352"/>
      <c r="BK8" s="1352"/>
      <c r="BL8" s="1352"/>
      <c r="BM8" s="1353"/>
      <c r="BN8" s="1353"/>
      <c r="BO8" s="1353"/>
      <c r="BP8" s="1353"/>
      <c r="BQ8" s="1354"/>
      <c r="BR8" s="1354"/>
      <c r="BS8" s="1354"/>
      <c r="BT8" s="1354"/>
      <c r="BU8" s="1579"/>
      <c r="BV8" s="365"/>
      <c r="BW8" s="365"/>
      <c r="BX8" s="365"/>
      <c r="BY8" s="1563" t="s">
        <v>65</v>
      </c>
      <c r="BZ8" s="1415">
        <f>C41</f>
        <v>4907.3477395065102</v>
      </c>
      <c r="CA8" s="1415">
        <f>C74</f>
        <v>3017.4968015262898</v>
      </c>
      <c r="CB8" s="1415">
        <f>AD8</f>
        <v>21801.153361893499</v>
      </c>
      <c r="CC8" s="1415">
        <f>AD41</f>
        <v>23878.945277131501</v>
      </c>
      <c r="CD8" s="1415">
        <f>L41</f>
        <v>11004.9883349785</v>
      </c>
      <c r="CE8" s="1415">
        <f>L74</f>
        <v>6880.7280007120999</v>
      </c>
      <c r="CF8" s="1415">
        <f>AM8</f>
        <v>45043.187549427203</v>
      </c>
      <c r="CG8" s="1415">
        <f>AM41</f>
        <v>46275.245067004798</v>
      </c>
      <c r="CH8" s="1415">
        <f>U41</f>
        <v>15912.3360744854</v>
      </c>
      <c r="CI8" s="1415">
        <f>U74</f>
        <v>9898.2248022385102</v>
      </c>
      <c r="CJ8" s="1415">
        <f>AV8</f>
        <v>66844.340911317398</v>
      </c>
      <c r="CK8" s="1415">
        <f>AV41</f>
        <v>70154.190344138406</v>
      </c>
    </row>
    <row r="9" spans="1:89" s="241" customFormat="1" ht="15.75" x14ac:dyDescent="0.25">
      <c r="A9"/>
      <c r="B9" s="1144" t="str">
        <f>'Ersatz result '!H38</f>
        <v>YLD_Acute_2AV</v>
      </c>
      <c r="C9" s="72">
        <f>'Ersatz result '!I38</f>
        <v>587.92891632765702</v>
      </c>
      <c r="D9" s="72">
        <f>'Ersatz result '!J38</f>
        <v>430.80387414324701</v>
      </c>
      <c r="E9" s="72">
        <f>'Ersatz result '!K38</f>
        <v>779.35862845429403</v>
      </c>
      <c r="F9" s="1154">
        <f>C9/$F$6</f>
        <v>0.10382653882279978</v>
      </c>
      <c r="G9" s="1154">
        <f>C9/$G$6</f>
        <v>1.2159885992519879E-2</v>
      </c>
      <c r="H9" s="1155">
        <f t="shared" ref="H9:H11" si="0">C9/$H$6</f>
        <v>1.6405376513617564E-2</v>
      </c>
      <c r="I9" s="1154">
        <f t="shared" ref="I9:I12" si="1">C9/$I$6</f>
        <v>7.487171262183877E-3</v>
      </c>
      <c r="J9" s="142"/>
      <c r="K9" s="1255" t="str">
        <f>'Ersatz result '!M38</f>
        <v>YLD_Acute_2AU</v>
      </c>
      <c r="L9" s="1255">
        <f>'Ersatz result '!N38</f>
        <v>2194.8370617804899</v>
      </c>
      <c r="M9" s="1255">
        <f>'Ersatz result '!O38</f>
        <v>1527.32840537078</v>
      </c>
      <c r="N9" s="1255">
        <f>'Ersatz result '!P38</f>
        <v>3006.49223138256</v>
      </c>
      <c r="O9" s="1261">
        <f>L9/$O$6</f>
        <v>8.8371106807295929E-2</v>
      </c>
      <c r="P9" s="1261">
        <f>L9/$P$6</f>
        <v>1.8584110585147303E-2</v>
      </c>
      <c r="Q9" s="1260">
        <f t="shared" ref="Q9:Q11" si="2">L9/$Q$6</f>
        <v>2.5139566038881012E-2</v>
      </c>
      <c r="R9" s="1261">
        <f t="shared" ref="R9:R12" si="3">L9/$R$6</f>
        <v>1.2154888248590512E-2</v>
      </c>
      <c r="S9" s="142"/>
      <c r="T9" s="1291" t="str">
        <f>'Ersatz result '!R38</f>
        <v>YLD_Acute_2A_Combined</v>
      </c>
      <c r="U9" s="1291">
        <f>'Ersatz result '!S38</f>
        <v>2782.7659781081402</v>
      </c>
      <c r="V9" s="1291">
        <f>'Ersatz result '!T38</f>
        <v>1958.5061260840901</v>
      </c>
      <c r="W9" s="1291">
        <f>'Ersatz result '!U38</f>
        <v>3787.9380255883402</v>
      </c>
      <c r="X9" s="1297">
        <f>U9/$X$6</f>
        <v>9.124062620959722E-2</v>
      </c>
      <c r="Y9" s="1297">
        <f>U9/$Y$6</f>
        <v>1.6718052983562975E-2</v>
      </c>
      <c r="Z9" s="1296">
        <f>U9/$Z$6</f>
        <v>2.2597720385555742E-2</v>
      </c>
      <c r="AA9" s="1297">
        <f t="shared" ref="AA9:AA12" si="4">U9/$AA$6</f>
        <v>1.0740238836352603E-2</v>
      </c>
      <c r="AB9" s="1193"/>
      <c r="AC9" s="72" t="str">
        <f>'Ersatz result '!W71</f>
        <v>YLD_Acute_3BV</v>
      </c>
      <c r="AD9" s="72">
        <f>'Ersatz result '!X71</f>
        <v>380.11406938556399</v>
      </c>
      <c r="AE9" s="72">
        <f>'Ersatz result '!Y71</f>
        <v>275.44877416885203</v>
      </c>
      <c r="AF9" s="72">
        <f>'Ersatz result '!Z71</f>
        <v>502.79953125145602</v>
      </c>
      <c r="AG9" s="1154">
        <f>AD9/$AG$6</f>
        <v>0.10224998929332117</v>
      </c>
      <c r="AH9" s="1154">
        <f>AD9/$AH$6</f>
        <v>1.1998864945977976E-2</v>
      </c>
      <c r="AI9" s="1155">
        <f t="shared" ref="AI9:AI11" si="5">AD9/$AI$6</f>
        <v>1.4895539459621989E-2</v>
      </c>
      <c r="AJ9" s="1154">
        <f t="shared" ref="AJ9:AJ12" si="6">AD9/$AJ$6</f>
        <v>7.1075500897908343E-3</v>
      </c>
      <c r="AK9" s="72"/>
      <c r="AL9" s="1255" t="str">
        <f>'Ersatz result '!AB71</f>
        <v>YLD_Acute_3BU</v>
      </c>
      <c r="AM9" s="1255">
        <f>'Ersatz result '!AC71</f>
        <v>1688.6091710927001</v>
      </c>
      <c r="AN9" s="1255">
        <f>'Ersatz result '!AD71</f>
        <v>1144.9648551897501</v>
      </c>
      <c r="AO9" s="1255">
        <f>'Ersatz result '!AE71</f>
        <v>2324.6829782251798</v>
      </c>
      <c r="AP9" s="1261">
        <f>AM9/$AP$6</f>
        <v>8.7057610263782573E-2</v>
      </c>
      <c r="AQ9" s="1261">
        <f>AM9/$AQ$6</f>
        <v>1.9487696451837459E-2</v>
      </c>
      <c r="AR9" s="1260">
        <f t="shared" ref="AR9:AR11" si="7">AM9/$AR$6</f>
        <v>2.6204507951528039E-2</v>
      </c>
      <c r="AS9" s="1261">
        <f t="shared" ref="AS9:AS12" si="8">AM9/$AS$6</f>
        <v>1.2822295689953663E-2</v>
      </c>
      <c r="AT9" s="72"/>
      <c r="AU9" s="1291" t="str">
        <f>'Ersatz result '!AG71</f>
        <v>YLD_Acute_3B_Combined</v>
      </c>
      <c r="AV9" s="1613">
        <f>'Ersatz result '!AH71</f>
        <v>2068.7232404782599</v>
      </c>
      <c r="AW9" s="1613">
        <f>'Ersatz result '!AI71</f>
        <v>1421.9477895790001</v>
      </c>
      <c r="AX9" s="1613">
        <f>'Ersatz result '!AJ71</f>
        <v>2825.0105914292999</v>
      </c>
      <c r="AY9" s="1296">
        <f>AV9/$AY$6</f>
        <v>8.9501053268492878E-2</v>
      </c>
      <c r="AZ9" s="1296">
        <f t="shared" ref="AZ9:AZ13" si="9">AV9/$AZ$6</f>
        <v>1.2632446318650375E-2</v>
      </c>
      <c r="BA9" s="1296">
        <f t="shared" ref="BA9:BA11" si="10">AV9/$BA$6</f>
        <v>2.2996470079414789E-2</v>
      </c>
      <c r="BB9" s="1296">
        <f t="shared" ref="BB9:BB12" si="11">AV9/$BB$6</f>
        <v>1.1171809000266344E-2</v>
      </c>
      <c r="BC9" s="365"/>
      <c r="BD9" s="365"/>
      <c r="BE9" s="365"/>
      <c r="BF9" s="365"/>
      <c r="BG9" s="365"/>
      <c r="BH9" s="1355" t="s">
        <v>1263</v>
      </c>
      <c r="BI9" s="1356">
        <f>F42</f>
        <v>0.10968799861082922</v>
      </c>
      <c r="BJ9" s="1356">
        <f>F75</f>
        <v>0.11079249779204271</v>
      </c>
      <c r="BK9" s="1356">
        <f>AG9</f>
        <v>0.10224998929332117</v>
      </c>
      <c r="BL9" s="1356">
        <f>AG42</f>
        <v>9.9794417118861764E-2</v>
      </c>
      <c r="BM9" s="1357">
        <f>O42</f>
        <v>9.0033776810957949E-2</v>
      </c>
      <c r="BN9" s="1357">
        <f>O75</f>
        <v>9.0126922390671368E-2</v>
      </c>
      <c r="BO9" s="1357">
        <f>AP9</f>
        <v>8.7057610263782573E-2</v>
      </c>
      <c r="BP9" s="1357">
        <f>AP42</f>
        <v>8.6891139810833684E-2</v>
      </c>
      <c r="BQ9" s="1358">
        <f>X42</f>
        <v>9.2990781635092223E-2</v>
      </c>
      <c r="BR9" s="1358">
        <f>X75</f>
        <v>9.3077798339682896E-2</v>
      </c>
      <c r="BS9" s="1358">
        <f>AY9</f>
        <v>8.9501053268492878E-2</v>
      </c>
      <c r="BT9" s="1358">
        <f>AY42</f>
        <v>8.908438042462849E-2</v>
      </c>
      <c r="BU9" s="1583">
        <f>F108</f>
        <v>4.3050149164629792E-2</v>
      </c>
      <c r="BV9" s="365"/>
      <c r="BW9" s="365"/>
      <c r="BX9" s="365"/>
      <c r="BY9" s="1564" t="s">
        <v>1399</v>
      </c>
      <c r="BZ9" s="1415">
        <f t="shared" ref="BZ9:BZ15" si="12">C42</f>
        <v>99.058545409134496</v>
      </c>
      <c r="CA9" s="1415">
        <f t="shared" ref="CA9:CA11" si="13">C75</f>
        <v>60.069831751361498</v>
      </c>
      <c r="CB9" s="1415">
        <f t="shared" ref="CB9:CB19" si="14">AD9</f>
        <v>380.11406938556399</v>
      </c>
      <c r="CC9" s="1415">
        <f t="shared" ref="CC9:CC15" si="15">AD42</f>
        <v>421.40830168682402</v>
      </c>
      <c r="CD9" s="1415">
        <f t="shared" ref="CD9:CD15" si="16">L42</f>
        <v>459.12438591458101</v>
      </c>
      <c r="CE9" s="1415">
        <f t="shared" ref="CE9:CE11" si="17">L75</f>
        <v>293.34820763986801</v>
      </c>
      <c r="CF9" s="1415">
        <f t="shared" ref="CF9:CF19" si="18">AM9</f>
        <v>1688.6091710927001</v>
      </c>
      <c r="CG9" s="1415">
        <f t="shared" ref="CG9:CG15" si="19">AM42</f>
        <v>1791.7483557298799</v>
      </c>
      <c r="CH9" s="1415">
        <f t="shared" ref="CH9:CH15" si="20">U42</f>
        <v>558.182931323714</v>
      </c>
      <c r="CI9" s="1415">
        <f t="shared" ref="CI9:CI11" si="21">U75</f>
        <v>353.418039391229</v>
      </c>
      <c r="CJ9" s="1415">
        <f t="shared" ref="CJ9:CJ19" si="22">AV9</f>
        <v>2068.7232404782599</v>
      </c>
      <c r="CK9" s="1415">
        <f t="shared" ref="CK9:CK15" si="23">AV42</f>
        <v>2213.15665741671</v>
      </c>
    </row>
    <row r="10" spans="1:89" s="241" customFormat="1" ht="15.75" x14ac:dyDescent="0.25">
      <c r="A10"/>
      <c r="B10" s="1144" t="str">
        <f>'Ersatz result '!H39</f>
        <v>YLD_Chronic_2AV</v>
      </c>
      <c r="C10" s="72">
        <f>'Ersatz result '!I39</f>
        <v>2503.0757450347201</v>
      </c>
      <c r="D10" s="72">
        <f>'Ersatz result '!J39</f>
        <v>1482.6631722961499</v>
      </c>
      <c r="E10" s="72">
        <f>'Ersatz result '!K39</f>
        <v>3923.07645392944</v>
      </c>
      <c r="F10" s="1154">
        <f t="shared" ref="F10:F11" si="24">C10/$F$6</f>
        <v>0.44203590570364071</v>
      </c>
      <c r="G10" s="1154">
        <f t="shared" ref="G10:G12" si="25">C10/$G$6</f>
        <v>5.1770060707987238E-2</v>
      </c>
      <c r="H10" s="1155">
        <f t="shared" si="0"/>
        <v>6.9845008297760233E-2</v>
      </c>
      <c r="I10" s="1154">
        <f t="shared" si="1"/>
        <v>3.187622902162033E-2</v>
      </c>
      <c r="J10" s="142"/>
      <c r="K10" s="1255" t="str">
        <f>'Ersatz result '!M39</f>
        <v>YLD_Chronic_2AU</v>
      </c>
      <c r="L10" s="1255">
        <f>'Ersatz result '!N39</f>
        <v>19821.647105547501</v>
      </c>
      <c r="M10" s="1255">
        <f>'Ersatz result '!O39</f>
        <v>13194.291248328</v>
      </c>
      <c r="N10" s="1255">
        <f>'Ersatz result '!P39</f>
        <v>27711.010520566801</v>
      </c>
      <c r="O10" s="1261">
        <f t="shared" ref="O10:O11" si="26">L10/$O$6</f>
        <v>0.79808242897078141</v>
      </c>
      <c r="P10" s="1261">
        <f t="shared" ref="P10:P12" si="27">L10/$P$6</f>
        <v>0.16783372588507026</v>
      </c>
      <c r="Q10" s="1260">
        <f t="shared" si="2"/>
        <v>0.22703626391522216</v>
      </c>
      <c r="R10" s="1261">
        <f t="shared" si="3"/>
        <v>0.10977120336918356</v>
      </c>
      <c r="S10" s="142"/>
      <c r="T10" s="1291" t="str">
        <f>'Ersatz result '!R39</f>
        <v>YLD_Chronic_2A_Combined</v>
      </c>
      <c r="U10" s="1291">
        <f>'Ersatz result '!S39</f>
        <v>22324.722850582199</v>
      </c>
      <c r="V10" s="1291">
        <f>'Ersatz result '!T39</f>
        <v>14862.3545960557</v>
      </c>
      <c r="W10" s="1291">
        <f>'Ersatz result '!U39</f>
        <v>31413.765826085499</v>
      </c>
      <c r="X10" s="1297">
        <f>U10/$X$6</f>
        <v>0.73197735952903331</v>
      </c>
      <c r="Y10" s="1297">
        <f t="shared" ref="Y10:Y12" si="28">U10/$Y$6</f>
        <v>0.13412047667519975</v>
      </c>
      <c r="Z10" s="1296">
        <f>U10/$Z$6</f>
        <v>0.18129007204747374</v>
      </c>
      <c r="AA10" s="1297">
        <f t="shared" si="4"/>
        <v>8.6163499646362857E-2</v>
      </c>
      <c r="AB10" s="1193"/>
      <c r="AC10" s="72" t="str">
        <f>'Ersatz result '!W72</f>
        <v>YLD_Chronic_3BV</v>
      </c>
      <c r="AD10" s="72">
        <f>'Ersatz result '!X72</f>
        <v>1637.72180189048</v>
      </c>
      <c r="AE10" s="72">
        <f>'Ersatz result '!Y72</f>
        <v>926.83990088739699</v>
      </c>
      <c r="AF10" s="72">
        <f>'Ersatz result '!Z72</f>
        <v>2557.9877177385301</v>
      </c>
      <c r="AG10" s="1154">
        <f t="shared" ref="AG10:AG11" si="29">AD10/$AG$6</f>
        <v>0.44054416870027052</v>
      </c>
      <c r="AH10" s="1154">
        <f t="shared" ref="AH10:AH12" si="30">AD10/$AH$6</f>
        <v>5.1697120161145686E-2</v>
      </c>
      <c r="AI10" s="1155">
        <f t="shared" si="5"/>
        <v>6.4177444848005236E-2</v>
      </c>
      <c r="AJ10" s="1154">
        <f t="shared" si="6"/>
        <v>3.0622885806081558E-2</v>
      </c>
      <c r="AK10" s="72"/>
      <c r="AL10" s="1255" t="str">
        <f>'Ersatz result '!AB72</f>
        <v>YLD_Chronic_3BU</v>
      </c>
      <c r="AM10" s="1255">
        <f>'Ersatz result '!AC72</f>
        <v>15829.714604544</v>
      </c>
      <c r="AN10" s="1255">
        <f>'Ersatz result '!AD72</f>
        <v>10423.7108036066</v>
      </c>
      <c r="AO10" s="1255">
        <f>'Ersatz result '!AE72</f>
        <v>22074.1045798505</v>
      </c>
      <c r="AP10" s="1261">
        <f t="shared" ref="AP10:AP11" si="31">AM10/$AP$6</f>
        <v>0.8161137273330874</v>
      </c>
      <c r="AQ10" s="1261">
        <f t="shared" ref="AQ10:AQ12" si="32">AM10/$AQ$6</f>
        <v>0.18268565539825363</v>
      </c>
      <c r="AR10" s="1260">
        <f t="shared" si="7"/>
        <v>0.24565179991102917</v>
      </c>
      <c r="AS10" s="1261">
        <f t="shared" si="8"/>
        <v>0.12020145621718788</v>
      </c>
      <c r="AT10" s="72"/>
      <c r="AU10" s="1291" t="str">
        <f>'Ersatz result '!AG72</f>
        <v>YLD_Chronic_3B_Combined</v>
      </c>
      <c r="AV10" s="1613">
        <f>'Ersatz result '!AH72</f>
        <v>17467.436406434401</v>
      </c>
      <c r="AW10" s="1613">
        <f>'Ersatz result '!AI72</f>
        <v>11501.191623806801</v>
      </c>
      <c r="AX10" s="1613">
        <f>'Ersatz result '!AJ72</f>
        <v>24383.8848295547</v>
      </c>
      <c r="AY10" s="1296">
        <f t="shared" ref="AY10:AY11" si="33">AV10/$AY$6</f>
        <v>0.7557095727869676</v>
      </c>
      <c r="AZ10" s="1296">
        <f t="shared" si="9"/>
        <v>0.10666310911541223</v>
      </c>
      <c r="BA10" s="1296">
        <f t="shared" si="10"/>
        <v>0.19417260406074632</v>
      </c>
      <c r="BB10" s="1296">
        <f t="shared" si="11"/>
        <v>9.4330096669610355E-2</v>
      </c>
      <c r="BC10" s="365"/>
      <c r="BD10" s="365"/>
      <c r="BE10" s="365"/>
      <c r="BF10" s="365"/>
      <c r="BG10" s="365"/>
      <c r="BH10" s="1355" t="s">
        <v>1264</v>
      </c>
      <c r="BI10" s="1356">
        <f>F43</f>
        <v>0.47910259666584099</v>
      </c>
      <c r="BJ10" s="1356">
        <f>F76</f>
        <v>0.48494093501484026</v>
      </c>
      <c r="BK10" s="1356">
        <f>AG10</f>
        <v>0.44054416870027052</v>
      </c>
      <c r="BL10" s="1356">
        <f>AG43</f>
        <v>0.42539456958626382</v>
      </c>
      <c r="BM10" s="1357">
        <f>O43</f>
        <v>0.83002474105465551</v>
      </c>
      <c r="BN10" s="1357">
        <f>O76</f>
        <v>0.83523944389291682</v>
      </c>
      <c r="BO10" s="1357">
        <f>AP10</f>
        <v>0.8161137273330874</v>
      </c>
      <c r="BP10" s="1357">
        <f>AP43</f>
        <v>0.80674699585966281</v>
      </c>
      <c r="BQ10" s="1358">
        <f>X43</f>
        <v>0.77722801959606114</v>
      </c>
      <c r="BR10" s="1358">
        <f>X76</f>
        <v>0.78521966826380651</v>
      </c>
      <c r="BS10" s="1358">
        <f>AY10</f>
        <v>0.7557095727869676</v>
      </c>
      <c r="BT10" s="1358">
        <f>AY43</f>
        <v>0.74192643829855609</v>
      </c>
      <c r="BU10" s="1583">
        <f t="shared" ref="BU10:BU11" si="34">F109</f>
        <v>0.35489523169189191</v>
      </c>
      <c r="BV10" s="365"/>
      <c r="BW10" s="365"/>
      <c r="BX10" s="365"/>
      <c r="BY10" s="1564" t="s">
        <v>1400</v>
      </c>
      <c r="BZ10" s="1415">
        <f t="shared" si="12"/>
        <v>432.67455809674999</v>
      </c>
      <c r="CA10" s="1415">
        <f t="shared" si="13"/>
        <v>262.926831294723</v>
      </c>
      <c r="CB10" s="1415">
        <f t="shared" si="14"/>
        <v>1637.72180189048</v>
      </c>
      <c r="CC10" s="1415">
        <f t="shared" si="15"/>
        <v>1796.3410007458499</v>
      </c>
      <c r="CD10" s="1415">
        <f t="shared" si="16"/>
        <v>4232.6848103993598</v>
      </c>
      <c r="CE10" s="1415">
        <f t="shared" si="17"/>
        <v>2718.5660767827098</v>
      </c>
      <c r="CF10" s="1415">
        <f t="shared" si="18"/>
        <v>15829.714604544</v>
      </c>
      <c r="CG10" s="1415">
        <f t="shared" si="19"/>
        <v>16635.615627421499</v>
      </c>
      <c r="CH10" s="1415">
        <f t="shared" si="20"/>
        <v>4665.3593684961197</v>
      </c>
      <c r="CI10" s="1415">
        <f t="shared" si="21"/>
        <v>2981.49290807743</v>
      </c>
      <c r="CJ10" s="1415">
        <f t="shared" si="22"/>
        <v>17467.436406434401</v>
      </c>
      <c r="CK10" s="1415">
        <f t="shared" si="23"/>
        <v>18431.956628167402</v>
      </c>
    </row>
    <row r="11" spans="1:89" s="241" customFormat="1" ht="15.75" x14ac:dyDescent="0.25">
      <c r="A11"/>
      <c r="B11" s="1144" t="str">
        <f>'Ersatz result '!H40</f>
        <v>YLD_PICS_2AV</v>
      </c>
      <c r="C11" s="72">
        <f>'Ersatz result '!I40</f>
        <v>2571.6026353238099</v>
      </c>
      <c r="D11" s="72">
        <f>'Ersatz result '!J40</f>
        <v>1689.57653657745</v>
      </c>
      <c r="E11" s="72">
        <f>'Ersatz result '!K40</f>
        <v>3579.8315104196099</v>
      </c>
      <c r="F11" s="1154">
        <f t="shared" si="24"/>
        <v>0.45413755547356072</v>
      </c>
      <c r="G11" s="1154">
        <f t="shared" si="25"/>
        <v>5.3187373499033658E-2</v>
      </c>
      <c r="H11" s="1155">
        <f t="shared" si="0"/>
        <v>7.1757160269331835E-2</v>
      </c>
      <c r="I11" s="1154">
        <f t="shared" si="1"/>
        <v>3.2748906907348545E-2</v>
      </c>
      <c r="J11" s="142"/>
      <c r="K11" s="1255" t="str">
        <f>'Ersatz result '!M40</f>
        <v>YLD_PICS_2AU</v>
      </c>
      <c r="L11" s="1255">
        <f>'Ersatz result '!N40</f>
        <v>2820.10712451363</v>
      </c>
      <c r="M11" s="1255">
        <f>'Ersatz result '!O40</f>
        <v>1852.8472333802599</v>
      </c>
      <c r="N11" s="1255">
        <f>'Ersatz result '!P40</f>
        <v>3925.76528287058</v>
      </c>
      <c r="O11" s="1261">
        <f t="shared" si="26"/>
        <v>0.11354646422192353</v>
      </c>
      <c r="P11" s="1261">
        <f t="shared" si="27"/>
        <v>2.3878393333402088E-2</v>
      </c>
      <c r="Q11" s="1260">
        <f t="shared" si="2"/>
        <v>3.2301381513904708E-2</v>
      </c>
      <c r="R11" s="1261">
        <f t="shared" si="3"/>
        <v>1.5617599841197378E-2</v>
      </c>
      <c r="S11" s="142"/>
      <c r="T11" s="1291" t="str">
        <f>'Ersatz result '!R40</f>
        <v>YLD_PICS_2A_Combined</v>
      </c>
      <c r="U11" s="1291">
        <f>'Ersatz result '!S40</f>
        <v>5391.7097598374403</v>
      </c>
      <c r="V11" s="1291">
        <f>'Ersatz result '!T40</f>
        <v>3542.4237699577102</v>
      </c>
      <c r="W11" s="1291">
        <f>'Ersatz result '!U40</f>
        <v>7505.5967932902004</v>
      </c>
      <c r="X11" s="1297">
        <f>U11/$X$6</f>
        <v>0.17678201426136878</v>
      </c>
      <c r="Y11" s="1297">
        <f t="shared" si="28"/>
        <v>3.2391832495464359E-2</v>
      </c>
      <c r="Z11" s="1296">
        <f>U11/$Z$6</f>
        <v>4.3783900806388103E-2</v>
      </c>
      <c r="AA11" s="1297">
        <f t="shared" si="4"/>
        <v>2.0809601314845848E-2</v>
      </c>
      <c r="AB11" s="1193"/>
      <c r="AC11" s="72" t="str">
        <f>'Ersatz result '!W73</f>
        <v>YLD_PICS_3BV</v>
      </c>
      <c r="AD11" s="72">
        <f>'Ersatz result '!X73</f>
        <v>1699.6615290918201</v>
      </c>
      <c r="AE11" s="72">
        <f>'Ersatz result '!Y73</f>
        <v>1117.33728508079</v>
      </c>
      <c r="AF11" s="72">
        <f>'Ersatz result '!Z73</f>
        <v>2360.8710908432199</v>
      </c>
      <c r="AG11" s="1154">
        <f t="shared" si="29"/>
        <v>0.45720584200640674</v>
      </c>
      <c r="AH11" s="1154">
        <f t="shared" si="30"/>
        <v>5.3652339610615038E-2</v>
      </c>
      <c r="AI11" s="1155">
        <f t="shared" si="5"/>
        <v>6.6604678473261889E-2</v>
      </c>
      <c r="AJ11" s="1154">
        <f t="shared" si="6"/>
        <v>3.1781063703424664E-2</v>
      </c>
      <c r="AK11" s="72"/>
      <c r="AL11" s="1255" t="str">
        <f>'Ersatz result '!AB73</f>
        <v>YLD_PICS_3BU</v>
      </c>
      <c r="AM11" s="1255">
        <f>'Ersatz result '!AC73</f>
        <v>1878.13296118678</v>
      </c>
      <c r="AN11" s="1255">
        <f>'Ersatz result '!AD73</f>
        <v>1234.6622830220099</v>
      </c>
      <c r="AO11" s="1255">
        <f>'Ersatz result '!AE73</f>
        <v>2608.7722390203598</v>
      </c>
      <c r="AP11" s="1261">
        <f t="shared" si="31"/>
        <v>9.6828662403129012E-2</v>
      </c>
      <c r="AQ11" s="1261">
        <f t="shared" si="32"/>
        <v>2.1674929681990529E-2</v>
      </c>
      <c r="AR11" s="1260">
        <f t="shared" si="7"/>
        <v>2.9145613418407806E-2</v>
      </c>
      <c r="AS11" s="1261">
        <f t="shared" si="8"/>
        <v>1.4261426850951957E-2</v>
      </c>
      <c r="AT11" s="72"/>
      <c r="AU11" s="1291" t="str">
        <f>'Ersatz result '!AG73</f>
        <v>YLD_PICS_3B_Combined</v>
      </c>
      <c r="AV11" s="1613">
        <f>'Ersatz result '!AH73</f>
        <v>3577.7944902785998</v>
      </c>
      <c r="AW11" s="1613">
        <f>'Ersatz result '!AI73</f>
        <v>2351.9995681027999</v>
      </c>
      <c r="AX11" s="1613">
        <f>'Ersatz result '!AJ73</f>
        <v>4969.6433298635902</v>
      </c>
      <c r="AY11" s="1296">
        <f t="shared" si="33"/>
        <v>0.15478937394453776</v>
      </c>
      <c r="AZ11" s="1296">
        <f t="shared" si="9"/>
        <v>2.1847435149014299E-2</v>
      </c>
      <c r="BA11" s="1296">
        <f t="shared" si="10"/>
        <v>3.9771701857502069E-2</v>
      </c>
      <c r="BB11" s="1296">
        <f t="shared" si="11"/>
        <v>1.9321306932461972E-2</v>
      </c>
      <c r="BC11" s="365"/>
      <c r="BD11" s="365"/>
      <c r="BE11" s="365"/>
      <c r="BF11" s="365"/>
      <c r="BG11" s="365"/>
      <c r="BH11" s="1594" t="s">
        <v>174</v>
      </c>
      <c r="BI11" s="1595">
        <f>F44</f>
        <v>0.41120940472332701</v>
      </c>
      <c r="BJ11" s="1595">
        <f>F77</f>
        <v>0.40426656719311793</v>
      </c>
      <c r="BK11" s="1595">
        <f>AG11</f>
        <v>0.45720584200640674</v>
      </c>
      <c r="BL11" s="1595">
        <f>AG44</f>
        <v>0.47481101329487546</v>
      </c>
      <c r="BM11" s="1596">
        <f>O44</f>
        <v>7.9941482134386246E-2</v>
      </c>
      <c r="BN11" s="1596">
        <f>O77</f>
        <v>7.4633633716415515E-2</v>
      </c>
      <c r="BO11" s="1596">
        <f>AP11</f>
        <v>9.6828662403129012E-2</v>
      </c>
      <c r="BP11" s="1596">
        <f>AP44</f>
        <v>0.1063618643294995</v>
      </c>
      <c r="BQ11" s="1436">
        <f>X44</f>
        <v>0.12978119876884955</v>
      </c>
      <c r="BR11" s="1436">
        <f>X77</f>
        <v>0.12170253339651139</v>
      </c>
      <c r="BS11" s="1436">
        <f>AY11</f>
        <v>0.15478937394453776</v>
      </c>
      <c r="BT11" s="1436">
        <f>AY44</f>
        <v>0.16898918127681309</v>
      </c>
      <c r="BU11" s="1597">
        <f t="shared" si="34"/>
        <v>0.60205461914347813</v>
      </c>
      <c r="BV11" s="365"/>
      <c r="BW11" s="365"/>
      <c r="BX11" s="365"/>
      <c r="BY11" s="1564" t="s">
        <v>174</v>
      </c>
      <c r="BZ11" s="1415">
        <f t="shared" si="12"/>
        <v>371.36064114882402</v>
      </c>
      <c r="CA11" s="1415">
        <f t="shared" si="13"/>
        <v>219.18654383596001</v>
      </c>
      <c r="CB11" s="1415">
        <f t="shared" si="14"/>
        <v>1699.6615290918201</v>
      </c>
      <c r="CC11" s="1415">
        <f t="shared" si="15"/>
        <v>2005.0149949417901</v>
      </c>
      <c r="CD11" s="1415">
        <f t="shared" si="16"/>
        <v>407.65904968216802</v>
      </c>
      <c r="CE11" s="1415">
        <f t="shared" si="17"/>
        <v>242.92011864622401</v>
      </c>
      <c r="CF11" s="1415">
        <f t="shared" si="18"/>
        <v>1878.13296118678</v>
      </c>
      <c r="CG11" s="1415">
        <f t="shared" si="19"/>
        <v>2193.2465834794398</v>
      </c>
      <c r="CH11" s="1415">
        <f t="shared" si="20"/>
        <v>779.01969083099402</v>
      </c>
      <c r="CI11" s="1415">
        <f t="shared" si="21"/>
        <v>462.10666248218399</v>
      </c>
      <c r="CJ11" s="1415">
        <f t="shared" si="22"/>
        <v>3577.7944902785998</v>
      </c>
      <c r="CK11" s="1415">
        <f t="shared" si="23"/>
        <v>4198.2615784212303</v>
      </c>
    </row>
    <row r="12" spans="1:89" s="241" customFormat="1" ht="15.75" x14ac:dyDescent="0.25">
      <c r="A12"/>
      <c r="B12" s="1144" t="str">
        <f>'Ersatz result '!H41</f>
        <v>DALY_Perm_Diab_2AV</v>
      </c>
      <c r="C12" s="72">
        <f>'Ersatz result '!I41</f>
        <v>42687.263474250198</v>
      </c>
      <c r="D12" s="72">
        <f>'Ersatz result '!J41</f>
        <v>40801.872769074798</v>
      </c>
      <c r="E12" s="72">
        <f>'Ersatz result '!K41</f>
        <v>44707.112994681003</v>
      </c>
      <c r="F12" s="1154" t="s">
        <v>1398</v>
      </c>
      <c r="G12" s="1154">
        <f t="shared" si="25"/>
        <v>0.88288267980045687</v>
      </c>
      <c r="H12" s="1155" t="s">
        <v>1398</v>
      </c>
      <c r="I12" s="1154">
        <f t="shared" si="1"/>
        <v>0.54361478653238815</v>
      </c>
      <c r="J12" s="142"/>
      <c r="K12" s="1255" t="str">
        <f>'Ersatz result '!M41</f>
        <v>DALY_Perm_Diab_2AU</v>
      </c>
      <c r="L12" s="1255">
        <f>'Ersatz result '!N41</f>
        <v>93266.292982568601</v>
      </c>
      <c r="M12" s="1255">
        <f>'Ersatz result '!O41</f>
        <v>89267.873946465304</v>
      </c>
      <c r="N12" s="1255">
        <f>'Ersatz result '!P41</f>
        <v>97588.2811695774</v>
      </c>
      <c r="O12" s="1261"/>
      <c r="P12" s="1261">
        <f t="shared" si="27"/>
        <v>0.78970377019638227</v>
      </c>
      <c r="Q12" s="1260"/>
      <c r="R12" s="1261">
        <f t="shared" si="3"/>
        <v>0.51650365683354793</v>
      </c>
      <c r="S12" s="142"/>
      <c r="T12" s="1291" t="str">
        <f>'Ersatz result '!R41</f>
        <v>DALY_Perm_Diab_2A_Combined</v>
      </c>
      <c r="U12" s="1291">
        <f>'Ersatz result '!S41</f>
        <v>135953.556456819</v>
      </c>
      <c r="V12" s="1291">
        <f>'Ersatz result '!T41</f>
        <v>130119.683125568</v>
      </c>
      <c r="W12" s="1291">
        <f>'Ersatz result '!U41</f>
        <v>142246.51518298301</v>
      </c>
      <c r="X12" s="1297"/>
      <c r="Y12" s="1297">
        <f t="shared" si="28"/>
        <v>0.81676963784577161</v>
      </c>
      <c r="Z12" s="1296"/>
      <c r="AA12" s="1297">
        <f t="shared" si="4"/>
        <v>0.52472025261372524</v>
      </c>
      <c r="AB12" s="1193"/>
      <c r="AC12" s="72" t="str">
        <f>'Ersatz result '!W74</f>
        <v>DALY_Perm_Diab_3BV</v>
      </c>
      <c r="AD12" s="72">
        <f>'Ersatz result '!X74</f>
        <v>27961.6715124365</v>
      </c>
      <c r="AE12" s="72">
        <f>'Ersatz result '!Y74</f>
        <v>26658.272229231599</v>
      </c>
      <c r="AF12" s="72">
        <f>'Ersatz result '!Z74</f>
        <v>29276.0283865528</v>
      </c>
      <c r="AG12" s="1154"/>
      <c r="AH12" s="1154">
        <f t="shared" si="30"/>
        <v>0.88265167528226007</v>
      </c>
      <c r="AI12" s="1155"/>
      <c r="AJ12" s="1154">
        <f t="shared" si="6"/>
        <v>0.52284037049765564</v>
      </c>
      <c r="AK12" s="72"/>
      <c r="AL12" s="1255" t="str">
        <f>'Ersatz result '!AB74</f>
        <v>DALY_Perm_Diab_3BU</v>
      </c>
      <c r="AM12" s="1255">
        <f>'Ersatz result '!AC74</f>
        <v>67253.557299775493</v>
      </c>
      <c r="AN12" s="1255">
        <f>'Ersatz result '!AD74</f>
        <v>64185.373899051498</v>
      </c>
      <c r="AO12" s="1255">
        <f>'Ersatz result '!AE74</f>
        <v>70448.560201214801</v>
      </c>
      <c r="AP12" s="1261"/>
      <c r="AQ12" s="1261">
        <f t="shared" si="32"/>
        <v>0.77615171846791586</v>
      </c>
      <c r="AR12" s="1260"/>
      <c r="AS12" s="1261">
        <f t="shared" si="8"/>
        <v>0.51068359254553797</v>
      </c>
      <c r="AT12" s="72"/>
      <c r="AU12" s="1291" t="str">
        <f>'Ersatz result '!AG74</f>
        <v>DALY_Perm_Diab_3B_Combined</v>
      </c>
      <c r="AV12" s="1613">
        <f>'Ersatz result '!AH74</f>
        <v>95215.228812212095</v>
      </c>
      <c r="AW12" s="1613">
        <f>'Ersatz result '!AI74</f>
        <v>90874.706090110194</v>
      </c>
      <c r="AX12" s="1613">
        <f>'Ersatz result '!AJ74</f>
        <v>99750.769203701901</v>
      </c>
      <c r="AY12" s="1296"/>
      <c r="AZ12" s="1296"/>
      <c r="BA12" s="1296"/>
      <c r="BB12" s="1296">
        <f t="shared" si="11"/>
        <v>0.51419461501325414</v>
      </c>
      <c r="BC12" s="365"/>
      <c r="BD12" s="365"/>
      <c r="BE12" s="365"/>
      <c r="BF12" s="365"/>
      <c r="BG12" s="365"/>
      <c r="BH12" s="1355"/>
      <c r="BI12" s="971"/>
      <c r="BJ12" s="971"/>
      <c r="BK12" s="971"/>
      <c r="BL12" s="971"/>
      <c r="BM12" s="971"/>
      <c r="BN12" s="971"/>
      <c r="BO12" s="971"/>
      <c r="BP12" s="971"/>
      <c r="BQ12" s="971"/>
      <c r="BR12" s="971"/>
      <c r="BS12" s="971"/>
      <c r="BT12" s="971"/>
      <c r="BU12" s="1360"/>
      <c r="BV12" s="365"/>
      <c r="BW12" s="365"/>
      <c r="BX12" s="365"/>
      <c r="BY12" s="1564" t="s">
        <v>1401</v>
      </c>
      <c r="BZ12" s="1415">
        <f t="shared" si="12"/>
        <v>7325.6504170387798</v>
      </c>
      <c r="CA12" s="1415">
        <f t="shared" ref="CA12:CA19" si="35">C78</f>
        <v>4463.3578332779398</v>
      </c>
      <c r="CB12" s="1415">
        <f t="shared" si="14"/>
        <v>27961.6715124365</v>
      </c>
      <c r="CC12" s="1415">
        <f t="shared" si="15"/>
        <v>30574.9399701519</v>
      </c>
      <c r="CD12" s="1638">
        <f t="shared" si="16"/>
        <v>19805.4780391881</v>
      </c>
      <c r="CE12" s="1415">
        <f t="shared" ref="CE12:CE19" si="36">L78</f>
        <v>12546.1396470123</v>
      </c>
      <c r="CF12" s="1415">
        <f t="shared" si="18"/>
        <v>67253.557299775493</v>
      </c>
      <c r="CG12" s="1415">
        <f t="shared" si="19"/>
        <v>71961.926952727896</v>
      </c>
      <c r="CH12" s="1415">
        <f t="shared" si="20"/>
        <v>27131.128456226899</v>
      </c>
      <c r="CI12" s="1415">
        <f t="shared" ref="CI12:CI19" si="37">U78</f>
        <v>17009.497480290302</v>
      </c>
      <c r="CJ12" s="1415">
        <f t="shared" si="22"/>
        <v>95215.228812212095</v>
      </c>
      <c r="CK12" s="1415">
        <f t="shared" si="23"/>
        <v>102536.86692288</v>
      </c>
    </row>
    <row r="13" spans="1:89" s="241" customFormat="1" ht="15.75" x14ac:dyDescent="0.25">
      <c r="A13"/>
      <c r="B13" s="1144" t="str">
        <f>'Ersatz result '!H42</f>
        <v>DALY_Perm_WoDiab_2AV</v>
      </c>
      <c r="C13" s="72">
        <f>'Ersatz result '!I42</f>
        <v>29946.008730898498</v>
      </c>
      <c r="D13" s="72">
        <f>'Ersatz result '!J42</f>
        <v>28451.158493610401</v>
      </c>
      <c r="E13" s="72">
        <f>'Ersatz result '!K42</f>
        <v>31521.0663876205</v>
      </c>
      <c r="F13" s="1154"/>
      <c r="G13" s="1150"/>
      <c r="H13" s="1155"/>
      <c r="I13" s="1155"/>
      <c r="J13" s="1145"/>
      <c r="K13" s="1255" t="str">
        <f>'Ersatz result '!M42</f>
        <v>DALY_Perm_WoDiab_2AU</v>
      </c>
      <c r="L13" s="1255">
        <f>'Ersatz result '!N42</f>
        <v>74739.244955860297</v>
      </c>
      <c r="M13" s="1255">
        <f>'Ersatz result '!O42</f>
        <v>71008.397915075097</v>
      </c>
      <c r="N13" s="1255">
        <f>'Ersatz result '!P42</f>
        <v>78670.273664333305</v>
      </c>
      <c r="O13" s="1261"/>
      <c r="P13" s="1259"/>
      <c r="Q13" s="1260"/>
      <c r="R13" s="1260"/>
      <c r="S13" s="72"/>
      <c r="T13" s="1291" t="str">
        <f>'Ersatz result '!R42</f>
        <v>DALY_Perm_WoDiab_2A_Combined</v>
      </c>
      <c r="U13" s="1291">
        <f>'Ersatz result '!S42</f>
        <v>104685.253686759</v>
      </c>
      <c r="V13" s="1291">
        <f>'Ersatz result '!T42</f>
        <v>99459.556408685501</v>
      </c>
      <c r="W13" s="1291">
        <f>'Ersatz result '!U42</f>
        <v>110191.340051954</v>
      </c>
      <c r="X13" s="1297"/>
      <c r="Y13" s="1295"/>
      <c r="Z13" s="1296"/>
      <c r="AA13" s="1296"/>
      <c r="AB13" s="1194"/>
      <c r="AC13" s="72" t="str">
        <f>'Ersatz result '!W75</f>
        <v>DALY_Perm_WoDiab_3BV</v>
      </c>
      <c r="AD13" s="72">
        <f>'Ersatz result '!X75</f>
        <v>19295.691316078399</v>
      </c>
      <c r="AE13" s="72">
        <f>'Ersatz result '!Y75</f>
        <v>18270.627155444399</v>
      </c>
      <c r="AF13" s="72">
        <f>'Ersatz result '!Z75</f>
        <v>20334.699498384201</v>
      </c>
      <c r="AG13" s="1154"/>
      <c r="AH13" s="1150"/>
      <c r="AI13" s="1155"/>
      <c r="AJ13" s="1155"/>
      <c r="AK13"/>
      <c r="AL13" s="1255" t="str">
        <f>'Ersatz result '!AB75</f>
        <v>DALY_Perm_WoDiab_3BU</v>
      </c>
      <c r="AM13" s="1255">
        <f>'Ersatz result '!AC75</f>
        <v>54508.691765617303</v>
      </c>
      <c r="AN13" s="1255">
        <f>'Ersatz result '!AD75</f>
        <v>51612.972433425297</v>
      </c>
      <c r="AO13" s="1255">
        <f>'Ersatz result '!AE75</f>
        <v>57443.801776631401</v>
      </c>
      <c r="AP13" s="1261"/>
      <c r="AQ13" s="1259"/>
      <c r="AR13" s="1260"/>
      <c r="AS13" s="1260"/>
      <c r="AT13" s="72"/>
      <c r="AU13" s="1291" t="str">
        <f>'Ersatz result '!AG75</f>
        <v>DALY_Perm_WoDiab_3B_Combined</v>
      </c>
      <c r="AV13" s="1613">
        <f>'Ersatz result '!AH75</f>
        <v>73804.383081695705</v>
      </c>
      <c r="AW13" s="1613">
        <f>'Ersatz result '!AI75</f>
        <v>69883.599588869707</v>
      </c>
      <c r="AX13" s="1613">
        <f>'Ersatz result '!AJ75</f>
        <v>77778.501275015602</v>
      </c>
      <c r="AY13" s="1296"/>
      <c r="AZ13" s="1296">
        <f t="shared" si="9"/>
        <v>0.45067889658603505</v>
      </c>
      <c r="BA13" s="1296"/>
      <c r="BB13" s="1296"/>
      <c r="BC13" s="365"/>
      <c r="BD13" s="365"/>
      <c r="BE13" s="365"/>
      <c r="BF13" s="365"/>
      <c r="BG13" s="365"/>
      <c r="BH13" s="1355"/>
      <c r="BI13" s="971"/>
      <c r="BJ13" s="971"/>
      <c r="BK13" s="971"/>
      <c r="BL13" s="971"/>
      <c r="BM13" s="971"/>
      <c r="BN13" s="971"/>
      <c r="BO13" s="971"/>
      <c r="BP13" s="971"/>
      <c r="BQ13" s="971"/>
      <c r="BR13" s="971"/>
      <c r="BS13" s="971"/>
      <c r="BT13" s="971"/>
      <c r="BU13" s="1360"/>
      <c r="BV13" s="365"/>
      <c r="BW13" s="365"/>
      <c r="BX13" s="365"/>
      <c r="BY13" s="1564" t="s">
        <v>1402</v>
      </c>
      <c r="BZ13" s="1415">
        <f t="shared" si="12"/>
        <v>5172.2796590756398</v>
      </c>
      <c r="CA13" s="1415">
        <f t="shared" si="35"/>
        <v>3143.2450779534302</v>
      </c>
      <c r="CB13" s="1415">
        <f t="shared" si="14"/>
        <v>19295.691316078399</v>
      </c>
      <c r="CC13" s="1415">
        <f t="shared" si="15"/>
        <v>21166.122021891999</v>
      </c>
      <c r="CD13" s="1415">
        <f t="shared" si="16"/>
        <v>15940.9763688862</v>
      </c>
      <c r="CE13" s="1415">
        <f t="shared" si="36"/>
        <v>10119.301701426601</v>
      </c>
      <c r="CF13" s="1415">
        <f t="shared" si="18"/>
        <v>54508.691765617303</v>
      </c>
      <c r="CG13" s="1415">
        <f t="shared" si="19"/>
        <v>58178.830700407001</v>
      </c>
      <c r="CH13" s="1415">
        <f t="shared" si="20"/>
        <v>21113.256027961899</v>
      </c>
      <c r="CI13" s="1415">
        <f t="shared" si="37"/>
        <v>13262.54677938</v>
      </c>
      <c r="CJ13" s="1415">
        <f t="shared" si="22"/>
        <v>73804.383081695705</v>
      </c>
      <c r="CK13" s="1415">
        <f t="shared" si="23"/>
        <v>79344.952722299102</v>
      </c>
    </row>
    <row r="14" spans="1:89" s="241" customFormat="1" ht="15.75" x14ac:dyDescent="0.25">
      <c r="A14" s="535"/>
      <c r="B14" s="1143" t="str">
        <f>'Ersatz result '!H43</f>
        <v>TOTAL YLD Baseline_2AV</v>
      </c>
      <c r="C14" s="1137">
        <f>'Ersatz result '!I43</f>
        <v>5662.6072966861802</v>
      </c>
      <c r="D14" s="1137">
        <f>'Ersatz result '!J43</f>
        <v>4231.1893664341897</v>
      </c>
      <c r="E14" s="1137">
        <f>'Ersatz result '!K43</f>
        <v>7397.7521332379301</v>
      </c>
      <c r="F14" s="1156">
        <f>SUM(F9:F13)</f>
        <v>1.0000000000000013</v>
      </c>
      <c r="G14" s="1156">
        <f t="shared" ref="G14" si="38">SUM(G9:G13)</f>
        <v>0.99999999999999767</v>
      </c>
      <c r="H14" s="1156">
        <f>SUM(H8:H13)</f>
        <v>0.99999999999998002</v>
      </c>
      <c r="I14" s="1156">
        <f>SUM(I8:I13)</f>
        <v>0.99999999999998956</v>
      </c>
      <c r="J14" s="1187"/>
      <c r="K14" s="1262" t="str">
        <f>'Ersatz result '!M43</f>
        <v>TOTAL YLD Baseline_2AU</v>
      </c>
      <c r="L14" s="1262">
        <f>'Ersatz result '!N43</f>
        <v>24836.5912918416</v>
      </c>
      <c r="M14" s="1262">
        <f>'Ersatz result '!O43</f>
        <v>17962.474370843302</v>
      </c>
      <c r="N14" s="1262">
        <f>'Ersatz result '!P43</f>
        <v>32734.426162859301</v>
      </c>
      <c r="O14" s="1263">
        <f>SUM(O9:O13)</f>
        <v>1.0000000000000009</v>
      </c>
      <c r="P14" s="1263">
        <f t="shared" ref="P14" si="39">SUM(P9:P13)</f>
        <v>1.000000000000002</v>
      </c>
      <c r="Q14" s="1263">
        <f>SUM(Q8:Q13)</f>
        <v>0.99999999999996692</v>
      </c>
      <c r="R14" s="1263">
        <f>SUM(R8:R13)</f>
        <v>0.99999999999998457</v>
      </c>
      <c r="S14" s="1137"/>
      <c r="T14" s="1298" t="str">
        <f>'Ersatz result '!R43</f>
        <v>TOTAL YLD Baseline_2A_Combined</v>
      </c>
      <c r="U14" s="1298">
        <f>'Ersatz result '!S43</f>
        <v>30499.198588527801</v>
      </c>
      <c r="V14" s="1298">
        <f>'Ersatz result '!T43</f>
        <v>22544.454314050199</v>
      </c>
      <c r="W14" s="1298">
        <f>'Ersatz result '!U43</f>
        <v>39996.6496347426</v>
      </c>
      <c r="X14" s="1299">
        <f>SUM(X9:X13)</f>
        <v>0.99999999999999933</v>
      </c>
      <c r="Y14" s="1299">
        <f t="shared" ref="Y14" si="40">SUM(Y9:Y13)</f>
        <v>0.99999999999999867</v>
      </c>
      <c r="Z14" s="1299">
        <f>SUM(Z8:Z13)</f>
        <v>0.99999999999999012</v>
      </c>
      <c r="AA14" s="1299">
        <f>SUM(AA8:AA13)</f>
        <v>0.99999999999999512</v>
      </c>
      <c r="AB14" s="1195"/>
      <c r="AC14" s="1137" t="str">
        <f>'Ersatz result '!W76</f>
        <v>TOTAL YLD Baseline_3BV</v>
      </c>
      <c r="AD14" s="1137">
        <f>'Ersatz result '!X76</f>
        <v>3717.4974003678699</v>
      </c>
      <c r="AE14" s="1137">
        <f>'Ersatz result '!Y76</f>
        <v>2789.08962773351</v>
      </c>
      <c r="AF14" s="1137">
        <f>'Ersatz result '!Z76</f>
        <v>4862.3333676713301</v>
      </c>
      <c r="AG14" s="1156">
        <f>SUM(AG9:AG13)</f>
        <v>0.99999999999999845</v>
      </c>
      <c r="AH14" s="1156">
        <f t="shared" ref="AH14" si="41">SUM(AH9:AH13)</f>
        <v>0.99999999999999878</v>
      </c>
      <c r="AI14" s="1156">
        <f>SUM(AI8:AI13)</f>
        <v>1.0000000000000338</v>
      </c>
      <c r="AJ14" s="1156">
        <f>SUM(AJ8:AJ13)</f>
        <v>1.00000000000002</v>
      </c>
      <c r="AK14" s="535"/>
      <c r="AL14" s="1262" t="str">
        <f>'Ersatz result '!AB76</f>
        <v>TOTAL YLD Baseline_3BU</v>
      </c>
      <c r="AM14" s="1262">
        <f>'Ersatz result '!AC76</f>
        <v>19396.4567368235</v>
      </c>
      <c r="AN14" s="1262">
        <f>'Ersatz result '!AD76</f>
        <v>14004.3709356576</v>
      </c>
      <c r="AO14" s="1262">
        <f>'Ersatz result '!AE76</f>
        <v>25801.4283844126</v>
      </c>
      <c r="AP14" s="1263">
        <f>SUM(AP9:AP13)</f>
        <v>0.999999999999999</v>
      </c>
      <c r="AQ14" s="1263">
        <f t="shared" ref="AQ14" si="42">SUM(AQ9:AQ13)</f>
        <v>0.99999999999999745</v>
      </c>
      <c r="AR14" s="1263">
        <f>SUM(AR8:AR13)</f>
        <v>0.99999999999999667</v>
      </c>
      <c r="AS14" s="1263">
        <f>SUM(AS8:AS13)</f>
        <v>1.0000000000000013</v>
      </c>
      <c r="AT14" s="1137"/>
      <c r="AU14" s="1298" t="str">
        <f>'Ersatz result '!AG76</f>
        <v>TOTAL YLD Baseline_3B_Combined</v>
      </c>
      <c r="AV14" s="1619">
        <f>'Ersatz result '!AH76</f>
        <v>23113.9541371913</v>
      </c>
      <c r="AW14" s="1619">
        <f>'Ersatz result '!AI76</f>
        <v>17080.8338620381</v>
      </c>
      <c r="AX14" s="1619">
        <f>'Ersatz result '!AJ76</f>
        <v>30243.730523804101</v>
      </c>
      <c r="AY14" s="1628">
        <f>SUM(AY9:AY13)</f>
        <v>0.99999999999999822</v>
      </c>
      <c r="AZ14" s="1637">
        <f>SUM(AZ8:AZ13)</f>
        <v>0.99999999999998401</v>
      </c>
      <c r="BA14" s="1628">
        <f>SUM(BA8:BA13)</f>
        <v>0.99999999999996958</v>
      </c>
      <c r="BB14" s="1628">
        <f>SUM(BB8:BB13)</f>
        <v>0.99999999999998779</v>
      </c>
      <c r="BC14" s="365"/>
      <c r="BD14" s="365"/>
      <c r="BE14" s="365"/>
      <c r="BF14" s="365"/>
      <c r="BG14" s="365"/>
      <c r="BH14" s="1763" t="s">
        <v>1403</v>
      </c>
      <c r="BI14" s="1764"/>
      <c r="BJ14" s="1764"/>
      <c r="BK14" s="1764"/>
      <c r="BL14" s="1764"/>
      <c r="BM14" s="1764"/>
      <c r="BN14" s="1764"/>
      <c r="BO14" s="1764"/>
      <c r="BP14" s="1764"/>
      <c r="BQ14" s="1764"/>
      <c r="BR14" s="1764"/>
      <c r="BS14" s="1764"/>
      <c r="BT14" s="1764"/>
      <c r="BU14" s="1765"/>
      <c r="BV14" s="679"/>
      <c r="BW14" s="679"/>
      <c r="BX14" s="365"/>
      <c r="BY14" s="1566" t="s">
        <v>1267</v>
      </c>
      <c r="BZ14" s="1416">
        <f t="shared" si="12"/>
        <v>903.09374465471103</v>
      </c>
      <c r="CA14" s="1416">
        <f t="shared" si="35"/>
        <v>542.18320688204403</v>
      </c>
      <c r="CB14" s="1416">
        <f t="shared" si="14"/>
        <v>3717.4974003678699</v>
      </c>
      <c r="CC14" s="1416">
        <f t="shared" si="15"/>
        <v>4222.7642973744596</v>
      </c>
      <c r="CD14" s="1416">
        <f t="shared" si="16"/>
        <v>5099.4682459961105</v>
      </c>
      <c r="CE14" s="1416">
        <f t="shared" si="36"/>
        <v>3254.8344030687899</v>
      </c>
      <c r="CF14" s="1416">
        <f t="shared" si="18"/>
        <v>19396.4567368235</v>
      </c>
      <c r="CG14" s="1416">
        <f t="shared" si="19"/>
        <v>20620.610566630901</v>
      </c>
      <c r="CH14" s="1416">
        <f t="shared" si="20"/>
        <v>6002.56199065081</v>
      </c>
      <c r="CI14" s="1416">
        <f t="shared" si="37"/>
        <v>3797.0176099508399</v>
      </c>
      <c r="CJ14" s="1416">
        <f t="shared" si="22"/>
        <v>23113.9541371913</v>
      </c>
      <c r="CK14" s="1416">
        <f t="shared" si="23"/>
        <v>24843.3748640054</v>
      </c>
    </row>
    <row r="15" spans="1:89" s="241" customFormat="1" ht="15.75" x14ac:dyDescent="0.25">
      <c r="A15" s="365"/>
      <c r="B15" s="1139" t="str">
        <f>'Ersatz result '!H44</f>
        <v>TOTAL  YLD with Diabetes_2AV</v>
      </c>
      <c r="C15" s="1138">
        <f>'Ersatz result '!I44</f>
        <v>48349.870770936497</v>
      </c>
      <c r="D15" s="1138">
        <f>'Ersatz result '!J44</f>
        <v>45962.287940103102</v>
      </c>
      <c r="E15" s="1138">
        <f>'Ersatz result '!K44</f>
        <v>50906.443311026698</v>
      </c>
      <c r="F15" s="1138"/>
      <c r="G15" s="1138"/>
      <c r="H15" s="1146"/>
      <c r="I15" s="1146"/>
      <c r="J15" s="1146"/>
      <c r="K15" s="1264" t="str">
        <f>'Ersatz result '!M44</f>
        <v>TOTAL  YLD with Diabetes_2AU</v>
      </c>
      <c r="L15" s="1264">
        <f>'Ersatz result '!N44</f>
        <v>118102.88427441</v>
      </c>
      <c r="M15" s="1264">
        <f>'Ersatz result '!O44</f>
        <v>110094.077622907</v>
      </c>
      <c r="N15" s="1264">
        <f>'Ersatz result '!P44</f>
        <v>126933.54852097201</v>
      </c>
      <c r="O15" s="1264"/>
      <c r="P15" s="1264"/>
      <c r="Q15" s="1264"/>
      <c r="R15" s="1264"/>
      <c r="S15" s="1138"/>
      <c r="T15" s="1300" t="str">
        <f>'Ersatz result '!R44</f>
        <v>TOTAL  YLD with Diabetes_2A_Combined</v>
      </c>
      <c r="U15" s="1300">
        <f>'Ersatz result '!S44</f>
        <v>166452.755045347</v>
      </c>
      <c r="V15" s="1300">
        <f>'Ersatz result '!T44</f>
        <v>156365.32850414299</v>
      </c>
      <c r="W15" s="1300">
        <f>'Ersatz result '!U44</f>
        <v>177243.033584355</v>
      </c>
      <c r="X15" s="1300"/>
      <c r="Y15" s="1300"/>
      <c r="Z15" s="1323"/>
      <c r="AA15" s="1323"/>
      <c r="AB15" s="1196"/>
      <c r="AC15" s="1138" t="str">
        <f>'Ersatz result '!W77</f>
        <v>TOTAL  YLD with Diabetes_3BV</v>
      </c>
      <c r="AD15" s="1138">
        <f>'Ersatz result '!X77</f>
        <v>31679.168912804402</v>
      </c>
      <c r="AE15" s="1138">
        <f>'Ersatz result '!Y77</f>
        <v>30030.6777079938</v>
      </c>
      <c r="AF15" s="1138">
        <f>'Ersatz result '!Z77</f>
        <v>33364.659934524803</v>
      </c>
      <c r="AG15" s="1138"/>
      <c r="AH15" s="1138"/>
      <c r="AL15" s="1264" t="str">
        <f>'Ersatz result '!AB77</f>
        <v>TOTAL  YLD with Diabetes_3BU</v>
      </c>
      <c r="AM15" s="1264">
        <f>'Ersatz result '!AC77</f>
        <v>86650.014036599197</v>
      </c>
      <c r="AN15" s="1264">
        <f>'Ersatz result '!AD77</f>
        <v>80258.498965622406</v>
      </c>
      <c r="AO15" s="1264">
        <f>'Ersatz result '!AE77</f>
        <v>93624.424486111602</v>
      </c>
      <c r="AP15" s="1264"/>
      <c r="AQ15" s="1264"/>
      <c r="AR15" s="1264"/>
      <c r="AS15" s="1264"/>
      <c r="AT15" s="1138"/>
      <c r="AU15" s="1300" t="str">
        <f>'Ersatz result '!AG77</f>
        <v>TOTAL  YLD with Diabetes_3B_Combined</v>
      </c>
      <c r="AV15" s="1614">
        <f>'Ersatz result '!AH77</f>
        <v>118329.182949403</v>
      </c>
      <c r="AW15" s="1614">
        <f>'Ersatz result '!AI77</f>
        <v>110538.46835043401</v>
      </c>
      <c r="AX15" s="1614">
        <f>'Ersatz result '!AJ77</f>
        <v>126557.5325648</v>
      </c>
      <c r="AY15" s="1629"/>
      <c r="AZ15" s="1629"/>
      <c r="BA15" s="1629"/>
      <c r="BB15" s="1629"/>
      <c r="BC15" s="365"/>
      <c r="BD15" s="365"/>
      <c r="BE15" s="365"/>
      <c r="BF15" s="365"/>
      <c r="BG15" s="365"/>
      <c r="BH15" s="1341"/>
      <c r="BI15" s="1580" t="s">
        <v>1374</v>
      </c>
      <c r="BJ15" s="1580" t="s">
        <v>1375</v>
      </c>
      <c r="BK15" s="1580" t="s">
        <v>1376</v>
      </c>
      <c r="BL15" s="1580" t="s">
        <v>1377</v>
      </c>
      <c r="BM15" s="1581" t="s">
        <v>1378</v>
      </c>
      <c r="BN15" s="1581" t="s">
        <v>1379</v>
      </c>
      <c r="BO15" s="1581" t="s">
        <v>1380</v>
      </c>
      <c r="BP15" s="1581" t="s">
        <v>1381</v>
      </c>
      <c r="BQ15" s="1582" t="s">
        <v>1382</v>
      </c>
      <c r="BR15" s="1582" t="s">
        <v>1383</v>
      </c>
      <c r="BS15" s="1582" t="s">
        <v>1384</v>
      </c>
      <c r="BT15" s="1582" t="s">
        <v>1385</v>
      </c>
      <c r="BU15" s="1585">
        <v>2020</v>
      </c>
      <c r="BV15" s="365"/>
      <c r="BW15" s="365"/>
      <c r="BX15" s="365"/>
      <c r="BY15" s="1563" t="s">
        <v>1268</v>
      </c>
      <c r="BZ15" s="1415">
        <f t="shared" si="12"/>
        <v>8228.7441616934993</v>
      </c>
      <c r="CA15" s="1415">
        <f t="shared" si="35"/>
        <v>5005.5410401599902</v>
      </c>
      <c r="CB15" s="1415">
        <f t="shared" si="14"/>
        <v>31679.168912804402</v>
      </c>
      <c r="CC15" s="1415">
        <f t="shared" si="15"/>
        <v>34797.7042675263</v>
      </c>
      <c r="CD15" s="1415">
        <f t="shared" si="16"/>
        <v>24904.9462851842</v>
      </c>
      <c r="CE15" s="1415">
        <f t="shared" si="36"/>
        <v>15800.9740500812</v>
      </c>
      <c r="CF15" s="1415">
        <f t="shared" si="18"/>
        <v>86650.014036599197</v>
      </c>
      <c r="CG15" s="1415">
        <f t="shared" si="19"/>
        <v>92582.537519358404</v>
      </c>
      <c r="CH15" s="1415">
        <f t="shared" si="20"/>
        <v>33133.690446877801</v>
      </c>
      <c r="CI15" s="1415">
        <f t="shared" si="37"/>
        <v>20806.515090241101</v>
      </c>
      <c r="CJ15" s="1415">
        <f t="shared" si="22"/>
        <v>118329.182949403</v>
      </c>
      <c r="CK15" s="1415">
        <f t="shared" si="23"/>
        <v>127380.241786885</v>
      </c>
    </row>
    <row r="16" spans="1:89" s="241" customFormat="1" ht="16.5" thickBot="1" x14ac:dyDescent="0.3">
      <c r="A16" s="1142"/>
      <c r="B16" s="1140" t="str">
        <f>'Ersatz result '!H45</f>
        <v>TOTAL  YLD without Diabetes_2AV</v>
      </c>
      <c r="C16" s="1141">
        <f>'Ersatz result '!I45</f>
        <v>35608.616027584598</v>
      </c>
      <c r="D16" s="1141">
        <f>'Ersatz result '!J45</f>
        <v>33578.557533601699</v>
      </c>
      <c r="E16" s="1141">
        <f>'Ersatz result '!K45</f>
        <v>37817.396523343603</v>
      </c>
      <c r="F16" s="1141"/>
      <c r="G16" s="1141"/>
      <c r="H16" s="1188"/>
      <c r="I16" s="1188"/>
      <c r="J16" s="1188"/>
      <c r="K16" s="1265" t="str">
        <f>'Ersatz result '!M45</f>
        <v>TOTAL  YLD without Diabetes_2AU</v>
      </c>
      <c r="L16" s="1265">
        <f>'Ersatz result '!N45</f>
        <v>99575.836247701998</v>
      </c>
      <c r="M16" s="1265">
        <f>'Ersatz result '!O45</f>
        <v>91981.1234972807</v>
      </c>
      <c r="N16" s="1265">
        <f>'Ersatz result '!P45</f>
        <v>108306.41744974301</v>
      </c>
      <c r="O16" s="1265"/>
      <c r="P16" s="1265"/>
      <c r="Q16" s="1265"/>
      <c r="R16" s="1265"/>
      <c r="S16" s="1141"/>
      <c r="T16" s="1302" t="str">
        <f>'Ersatz result '!R45</f>
        <v>TOTAL  YLD without Diabetes_2A_Combined</v>
      </c>
      <c r="U16" s="1302">
        <f>'Ersatz result '!S45</f>
        <v>135184.45227528599</v>
      </c>
      <c r="V16" s="1302">
        <f>'Ersatz result '!T45</f>
        <v>126057.395387802</v>
      </c>
      <c r="W16" s="1302">
        <f>'Ersatz result '!U45</f>
        <v>145806.22108014001</v>
      </c>
      <c r="X16" s="1302"/>
      <c r="Y16" s="1302"/>
      <c r="Z16" s="1324"/>
      <c r="AA16" s="1324"/>
      <c r="AB16" s="1197"/>
      <c r="AC16" s="1141" t="str">
        <f>'Ersatz result '!W78</f>
        <v>TOTAL  YLD without Diabetes_3BV</v>
      </c>
      <c r="AD16" s="1141">
        <f>'Ersatz result '!X78</f>
        <v>23013.188716446301</v>
      </c>
      <c r="AE16" s="1141">
        <f>'Ersatz result '!Y78</f>
        <v>21639.4723586457</v>
      </c>
      <c r="AF16" s="1141">
        <f>'Ersatz result '!Z78</f>
        <v>24446.952964135398</v>
      </c>
      <c r="AG16" s="1141"/>
      <c r="AH16" s="1141"/>
      <c r="AI16" s="1142"/>
      <c r="AJ16" s="1142"/>
      <c r="AK16" s="1142"/>
      <c r="AL16" s="1265" t="str">
        <f>'Ersatz result '!AB78</f>
        <v>TOTAL  YLD without Diabetes_3BU</v>
      </c>
      <c r="AM16" s="1265">
        <f>'Ersatz result '!AC78</f>
        <v>73905.148502440803</v>
      </c>
      <c r="AN16" s="1265">
        <f>'Ersatz result '!AD78</f>
        <v>67707.070124013801</v>
      </c>
      <c r="AO16" s="1265">
        <f>'Ersatz result '!AE78</f>
        <v>80722.303336433601</v>
      </c>
      <c r="AP16" s="1265"/>
      <c r="AQ16" s="1265"/>
      <c r="AR16" s="1265"/>
      <c r="AS16" s="1265"/>
      <c r="AT16" s="1141"/>
      <c r="AU16" s="1302" t="str">
        <f>'Ersatz result '!AG78</f>
        <v>TOTAL  YLD without Diabetes_3B_Combined</v>
      </c>
      <c r="AV16" s="1620">
        <f>'Ersatz result '!AH78</f>
        <v>96918.337218886998</v>
      </c>
      <c r="AW16" s="1620">
        <f>'Ersatz result '!AI78</f>
        <v>89566.469611146196</v>
      </c>
      <c r="AX16" s="1620">
        <f>'Ersatz result '!AJ78</f>
        <v>104768.464197737</v>
      </c>
      <c r="AY16" s="1303"/>
      <c r="AZ16" s="1303"/>
      <c r="BA16" s="1303"/>
      <c r="BB16" s="1303"/>
      <c r="BC16" s="365"/>
      <c r="BD16" s="365"/>
      <c r="BE16" s="365"/>
      <c r="BF16" s="365"/>
      <c r="BG16" s="365"/>
      <c r="BH16" s="1342"/>
      <c r="BI16" s="1330"/>
      <c r="BJ16" s="1330"/>
      <c r="BK16" s="1330"/>
      <c r="BL16" s="1330"/>
      <c r="BM16" s="1331"/>
      <c r="BN16" s="1331"/>
      <c r="BO16" s="1331"/>
      <c r="BP16" s="1331"/>
      <c r="BQ16" s="1332"/>
      <c r="BR16" s="1332"/>
      <c r="BS16" s="1332"/>
      <c r="BT16" s="1598"/>
      <c r="BU16" s="1599"/>
      <c r="BV16" s="365"/>
      <c r="BW16" s="365"/>
      <c r="BX16" s="365"/>
      <c r="BY16" s="1567" t="s">
        <v>1269</v>
      </c>
      <c r="BZ16" s="1568">
        <f>C49</f>
        <v>6075.3734037303502</v>
      </c>
      <c r="CA16" s="1568">
        <f t="shared" si="35"/>
        <v>3685.4282848354701</v>
      </c>
      <c r="CB16" s="1568">
        <f t="shared" si="14"/>
        <v>23013.188716446301</v>
      </c>
      <c r="CC16" s="1568">
        <f>AD49</f>
        <v>25388.886319266501</v>
      </c>
      <c r="CD16" s="1568">
        <f>L49</f>
        <v>21040.444614882301</v>
      </c>
      <c r="CE16" s="1568">
        <f t="shared" si="36"/>
        <v>13374.136104495399</v>
      </c>
      <c r="CF16" s="1568">
        <f t="shared" si="18"/>
        <v>73905.148502440803</v>
      </c>
      <c r="CG16" s="1568">
        <f>AM49</f>
        <v>78799.441267037793</v>
      </c>
      <c r="CH16" s="1568">
        <f>U49</f>
        <v>27115.818018612699</v>
      </c>
      <c r="CI16" s="1568">
        <f t="shared" si="37"/>
        <v>17059.564389330899</v>
      </c>
      <c r="CJ16" s="1568">
        <f t="shared" si="22"/>
        <v>96918.337218886998</v>
      </c>
      <c r="CK16" s="1568">
        <f>AV49</f>
        <v>104188.327586304</v>
      </c>
    </row>
    <row r="17" spans="1:89" s="241" customFormat="1" ht="16.5" thickTop="1" x14ac:dyDescent="0.25">
      <c r="A17" s="365"/>
      <c r="B17" s="1138" t="str">
        <f>'Ersatz result '!H46</f>
        <v>TOTAL DALYS Baseline_2AV</v>
      </c>
      <c r="C17" s="1138">
        <f>'Ersatz result '!I46</f>
        <v>35837.575311949498</v>
      </c>
      <c r="D17" s="1138">
        <f>'Ersatz result '!J46</f>
        <v>34406.157381697398</v>
      </c>
      <c r="E17" s="1138">
        <f>'Ersatz result '!K46</f>
        <v>37572.720148501197</v>
      </c>
      <c r="F17" s="1138"/>
      <c r="G17" s="1138"/>
      <c r="H17" s="1145"/>
      <c r="I17" s="1145"/>
      <c r="J17" s="1145"/>
      <c r="K17" s="1264" t="str">
        <f>'Ersatz result '!M46</f>
        <v>TOTAL DALYS Baseline_2AU</v>
      </c>
      <c r="L17" s="1264">
        <f>'Ersatz result '!N46</f>
        <v>87306.083899218502</v>
      </c>
      <c r="M17" s="1264">
        <f>'Ersatz result '!O46</f>
        <v>80431.9669782204</v>
      </c>
      <c r="N17" s="1264">
        <f>'Ersatz result '!P46</f>
        <v>95203.9187702364</v>
      </c>
      <c r="O17" s="1264"/>
      <c r="P17" s="1264"/>
      <c r="Q17" s="1264"/>
      <c r="R17" s="1264"/>
      <c r="S17" s="1138"/>
      <c r="T17" s="1300" t="str">
        <f>'Ersatz result '!R46</f>
        <v>TOTAL DALYS Baseline_2A_Combined</v>
      </c>
      <c r="U17" s="1614">
        <f>'Ersatz result '!S46</f>
        <v>123143.65921116799</v>
      </c>
      <c r="V17" s="1614">
        <f>'Ersatz result '!T46</f>
        <v>115188.914936691</v>
      </c>
      <c r="W17" s="1614">
        <f>'Ersatz result '!U46</f>
        <v>132641.110257383</v>
      </c>
      <c r="X17" s="1300"/>
      <c r="Y17" s="1300"/>
      <c r="Z17" s="1325"/>
      <c r="AA17" s="1325"/>
      <c r="AB17" s="1194"/>
      <c r="AC17" s="1138" t="str">
        <f>'Ersatz result '!W79</f>
        <v>TOTAL DALYS Baseline_3BV</v>
      </c>
      <c r="AD17" s="1138">
        <f>'Ersatz result '!X79</f>
        <v>25518.650762260499</v>
      </c>
      <c r="AE17" s="1138">
        <f>'Ersatz result '!Y79</f>
        <v>24590.242989626098</v>
      </c>
      <c r="AF17" s="1138">
        <f>'Ersatz result '!Z79</f>
        <v>26663.486729563901</v>
      </c>
      <c r="AG17" s="1138"/>
      <c r="AH17" s="1138"/>
      <c r="AI17"/>
      <c r="AJ17"/>
      <c r="AK17"/>
      <c r="AL17" s="1264" t="str">
        <f>'Ersatz result '!AB79</f>
        <v>TOTAL DALYS Baseline_3BU</v>
      </c>
      <c r="AM17" s="1264">
        <f>'Ersatz result '!AC79</f>
        <v>64439.644286250899</v>
      </c>
      <c r="AN17" s="1264">
        <f>'Ersatz result '!AD79</f>
        <v>59047.558485085203</v>
      </c>
      <c r="AO17" s="1264">
        <f>'Ersatz result '!AE79</f>
        <v>70844.615933840207</v>
      </c>
      <c r="AP17" s="1264"/>
      <c r="AQ17" s="1264"/>
      <c r="AR17" s="1264"/>
      <c r="AS17" s="1264"/>
      <c r="AT17" s="1138"/>
      <c r="AU17" s="1300" t="str">
        <f>'Ersatz result '!AG79</f>
        <v>TOTAL DALYS Baseline_3B_Combined</v>
      </c>
      <c r="AV17" s="1614">
        <f>'Ersatz result '!AH79</f>
        <v>89958.295048511398</v>
      </c>
      <c r="AW17" s="1614">
        <f>'Ersatz result '!AI79</f>
        <v>83925.174773358201</v>
      </c>
      <c r="AX17" s="1614">
        <f>'Ersatz result '!AJ79</f>
        <v>97088.071435124206</v>
      </c>
      <c r="AY17" s="1287"/>
      <c r="AZ17" s="1287"/>
      <c r="BA17" s="1287"/>
      <c r="BB17" s="1287"/>
      <c r="BC17" s="365"/>
      <c r="BD17" s="365"/>
      <c r="BE17" s="365"/>
      <c r="BF17" s="365"/>
      <c r="BG17" s="365"/>
      <c r="BH17" s="1343" t="s">
        <v>1263</v>
      </c>
      <c r="BI17" s="1333">
        <f>F58</f>
        <v>0.13168250580352306</v>
      </c>
      <c r="BJ17" s="1333">
        <f>F91</f>
        <v>0.13333547024715564</v>
      </c>
      <c r="BK17" s="1333">
        <f>AG25</f>
        <v>0.12145061038036756</v>
      </c>
      <c r="BL17" s="1333">
        <f>AG58</f>
        <v>0.11777636615034121</v>
      </c>
      <c r="BM17" s="1335">
        <f>O58</f>
        <v>0.1285172691925531</v>
      </c>
      <c r="BN17" s="1335">
        <f>O91</f>
        <v>0.12903240055624524</v>
      </c>
      <c r="BO17" s="1335">
        <f>AP25</f>
        <v>0.1243296599471812</v>
      </c>
      <c r="BP17" s="1335">
        <f>AP58</f>
        <v>0.12344736185826598</v>
      </c>
      <c r="BQ17" s="1337">
        <f>X58</f>
        <v>0.12906822865655757</v>
      </c>
      <c r="BR17" s="1337">
        <f>X91</f>
        <v>0.12974461053602937</v>
      </c>
      <c r="BS17" s="1337">
        <f>AY25</f>
        <v>0.12379023994096888</v>
      </c>
      <c r="BT17" s="1584">
        <f>AY58</f>
        <v>0.12232542186289765</v>
      </c>
      <c r="BU17" s="1586">
        <f>F124</f>
        <v>4.9151945379376664E-2</v>
      </c>
      <c r="BV17" s="365"/>
      <c r="BW17" s="365"/>
      <c r="BX17" s="365"/>
      <c r="BY17" s="1574" t="s">
        <v>1404</v>
      </c>
      <c r="BZ17" s="1416">
        <f>C50</f>
        <v>5810.4414841611897</v>
      </c>
      <c r="CA17" s="1416">
        <f t="shared" si="35"/>
        <v>3559.6800084083702</v>
      </c>
      <c r="CB17" s="1416">
        <f t="shared" si="14"/>
        <v>25518.650762260499</v>
      </c>
      <c r="CC17" s="1416">
        <f>AD50</f>
        <v>28101.709574504901</v>
      </c>
      <c r="CD17" s="1416">
        <f>L50</f>
        <v>16104.4565809745</v>
      </c>
      <c r="CE17" s="1416">
        <f t="shared" si="36"/>
        <v>10135.562403781099</v>
      </c>
      <c r="CF17" s="1416">
        <f t="shared" si="18"/>
        <v>64439.644286250899</v>
      </c>
      <c r="CG17" s="1416">
        <f>AM50</f>
        <v>66895.855633636704</v>
      </c>
      <c r="CH17" s="1416">
        <f>U50</f>
        <v>21914.898065135701</v>
      </c>
      <c r="CI17" s="1416">
        <f t="shared" si="37"/>
        <v>13695.2424121894</v>
      </c>
      <c r="CJ17" s="1416">
        <f t="shared" si="22"/>
        <v>89958.295048511398</v>
      </c>
      <c r="CK17" s="1416">
        <f>AV50</f>
        <v>94997.565208141503</v>
      </c>
    </row>
    <row r="18" spans="1:89" s="241" customFormat="1" ht="15.75" x14ac:dyDescent="0.25">
      <c r="A18" s="365"/>
      <c r="B18" s="1138" t="str">
        <f>'Ersatz result '!H47</f>
        <v>Total  DALY_D_2AV</v>
      </c>
      <c r="C18" s="1138">
        <f>'Ersatz result '!I47</f>
        <v>78524.838786199805</v>
      </c>
      <c r="D18" s="1138">
        <f>'Ersatz result '!J47</f>
        <v>76137.255955366403</v>
      </c>
      <c r="E18" s="1138">
        <f>'Ersatz result '!K47</f>
        <v>81081.411326289905</v>
      </c>
      <c r="F18" s="1138"/>
      <c r="G18" s="1138"/>
      <c r="H18" s="1145"/>
      <c r="I18" s="1145"/>
      <c r="J18" s="1145"/>
      <c r="K18" s="1264" t="str">
        <f>'Ersatz result '!M47</f>
        <v>Total  DALY_D_2AU</v>
      </c>
      <c r="L18" s="1264">
        <f>'Ersatz result '!N47</f>
        <v>180572.376881787</v>
      </c>
      <c r="M18" s="1264">
        <f>'Ersatz result '!O47</f>
        <v>172563.57023028401</v>
      </c>
      <c r="N18" s="1264">
        <f>'Ersatz result '!P47</f>
        <v>189403.041128349</v>
      </c>
      <c r="O18" s="1264"/>
      <c r="P18" s="1264"/>
      <c r="Q18" s="1264"/>
      <c r="R18" s="1264"/>
      <c r="S18" s="1138"/>
      <c r="T18" s="1300" t="str">
        <f>'Ersatz result '!R47</f>
        <v>Total  DALY_D_2A_Combined</v>
      </c>
      <c r="U18" s="1614">
        <f>'Ersatz result '!S47</f>
        <v>259097.21566798701</v>
      </c>
      <c r="V18" s="1614">
        <f>'Ersatz result '!T47</f>
        <v>249009.78912678399</v>
      </c>
      <c r="W18" s="1614">
        <f>'Ersatz result '!U47</f>
        <v>269887.49420699599</v>
      </c>
      <c r="X18" s="1300"/>
      <c r="Y18" s="1300"/>
      <c r="Z18" s="1325"/>
      <c r="AA18" s="1325"/>
      <c r="AB18" s="1194"/>
      <c r="AC18" s="1138" t="str">
        <f>'Ersatz result '!W80</f>
        <v>Total  DALY_D_3BV</v>
      </c>
      <c r="AD18" s="1138">
        <f>'Ersatz result '!X80</f>
        <v>53480.322274696802</v>
      </c>
      <c r="AE18" s="1138">
        <f>'Ersatz result '!Y80</f>
        <v>51831.831069886401</v>
      </c>
      <c r="AF18" s="1138">
        <f>'Ersatz result '!Z80</f>
        <v>55165.8132964174</v>
      </c>
      <c r="AG18" s="1138"/>
      <c r="AH18" s="1138"/>
      <c r="AI18"/>
      <c r="AJ18"/>
      <c r="AK18"/>
      <c r="AL18" s="1264" t="str">
        <f>'Ersatz result '!AB80</f>
        <v>Total  DALY_D_3BU</v>
      </c>
      <c r="AM18" s="1264">
        <f>'Ersatz result '!AC80</f>
        <v>131693.201586026</v>
      </c>
      <c r="AN18" s="1264">
        <f>'Ersatz result '!AD80</f>
        <v>125301.68651504999</v>
      </c>
      <c r="AO18" s="1264">
        <f>'Ersatz result '!AE80</f>
        <v>138667.612035539</v>
      </c>
      <c r="AP18" s="1264"/>
      <c r="AQ18" s="1264"/>
      <c r="AR18" s="1264"/>
      <c r="AS18" s="1264"/>
      <c r="AT18" s="1138"/>
      <c r="AU18" s="1300" t="str">
        <f>'Ersatz result '!AG80</f>
        <v>Total  DALY_D_3B_Combined</v>
      </c>
      <c r="AV18" s="1614">
        <f>'Ersatz result '!AH80</f>
        <v>185173.52386072301</v>
      </c>
      <c r="AW18" s="1614">
        <f>'Ersatz result '!AI80</f>
        <v>177382.80926175401</v>
      </c>
      <c r="AX18" s="1614">
        <f>'Ersatz result '!AJ80</f>
        <v>193401.87347612</v>
      </c>
      <c r="AY18" s="1287"/>
      <c r="AZ18" s="1287"/>
      <c r="BA18" s="1287"/>
      <c r="BB18" s="1287"/>
      <c r="BC18" s="365"/>
      <c r="BD18" s="365"/>
      <c r="BE18" s="365"/>
      <c r="BF18" s="365"/>
      <c r="BG18" s="365"/>
      <c r="BH18" s="1343" t="s">
        <v>1264</v>
      </c>
      <c r="BI18" s="1333">
        <f>F59</f>
        <v>0.37271807687055669</v>
      </c>
      <c r="BJ18" s="1333">
        <f>F92</f>
        <v>0.37822795095007927</v>
      </c>
      <c r="BK18" s="1333">
        <f>AG26</f>
        <v>0.33594183159954077</v>
      </c>
      <c r="BL18" s="1333">
        <f>AG59</f>
        <v>0.32229664942264091</v>
      </c>
      <c r="BM18" s="1335">
        <f>O59</f>
        <v>0.75682587636833287</v>
      </c>
      <c r="BN18" s="1335">
        <f>O92</f>
        <v>0.7636014462570041</v>
      </c>
      <c r="BO18" s="1335">
        <f>AP26</f>
        <v>0.73743162807678497</v>
      </c>
      <c r="BP18" s="1335">
        <f>AP59</f>
        <v>0.72549259342005412</v>
      </c>
      <c r="BQ18" s="1337">
        <f>X59</f>
        <v>0.68996584239871706</v>
      </c>
      <c r="BR18" s="1337">
        <f>X92</f>
        <v>0.69981748061919746</v>
      </c>
      <c r="BS18" s="1337">
        <f>AY26</f>
        <v>0.66220832139724994</v>
      </c>
      <c r="BT18" s="1584">
        <f>AY59</f>
        <v>0.64572500429831159</v>
      </c>
      <c r="BU18" s="1586">
        <f t="shared" ref="BU18:BU19" si="43">F125</f>
        <v>0.25939376773993711</v>
      </c>
      <c r="BV18" s="365"/>
      <c r="BW18" s="365"/>
      <c r="BX18" s="365"/>
      <c r="BY18" s="1565" t="s">
        <v>1405</v>
      </c>
      <c r="BZ18" s="1415">
        <f>C51</f>
        <v>13136.091901199999</v>
      </c>
      <c r="CA18" s="1415">
        <f t="shared" si="35"/>
        <v>8023.0378416863005</v>
      </c>
      <c r="CB18" s="1415">
        <f t="shared" si="14"/>
        <v>53480.322274696802</v>
      </c>
      <c r="CC18" s="1415">
        <f>AD51</f>
        <v>58676.649544656699</v>
      </c>
      <c r="CD18" s="1415">
        <f>L51</f>
        <v>35909.934620162501</v>
      </c>
      <c r="CE18" s="1415">
        <f t="shared" si="36"/>
        <v>22681.702050793399</v>
      </c>
      <c r="CF18" s="1415">
        <f t="shared" si="18"/>
        <v>131693.201586026</v>
      </c>
      <c r="CG18" s="1415">
        <f>AM51</f>
        <v>138857.78258636399</v>
      </c>
      <c r="CH18" s="1415">
        <f>U51</f>
        <v>49046.026521362503</v>
      </c>
      <c r="CI18" s="1415">
        <f t="shared" si="37"/>
        <v>30704.739892479702</v>
      </c>
      <c r="CJ18" s="1415">
        <f t="shared" si="22"/>
        <v>185173.52386072301</v>
      </c>
      <c r="CK18" s="1415">
        <f>AV51</f>
        <v>197534.43213102099</v>
      </c>
    </row>
    <row r="19" spans="1:89" s="241" customFormat="1" ht="16.5" thickBot="1" x14ac:dyDescent="0.3">
      <c r="A19" s="365"/>
      <c r="B19" s="1138" t="str">
        <f>'Ersatz result '!H48</f>
        <v>Total DALYS_WoD_2AV</v>
      </c>
      <c r="C19" s="1138">
        <f>'Ersatz result '!I48</f>
        <v>65783.584042847899</v>
      </c>
      <c r="D19" s="1138">
        <f>'Ersatz result '!J48</f>
        <v>63753.525548864898</v>
      </c>
      <c r="E19" s="1138">
        <f>'Ersatz result '!K48</f>
        <v>67992.364538606795</v>
      </c>
      <c r="F19" s="1138"/>
      <c r="G19" s="1138"/>
      <c r="H19" s="1146"/>
      <c r="I19" s="1146"/>
      <c r="J19" s="1146"/>
      <c r="K19" s="1264" t="str">
        <f>'Ersatz result '!M48</f>
        <v>Total DALYS_WoD_2AU</v>
      </c>
      <c r="L19" s="1264">
        <f>'Ersatz result '!N48</f>
        <v>162045.32885507899</v>
      </c>
      <c r="M19" s="1264">
        <f>'Ersatz result '!O48</f>
        <v>154450.61610465799</v>
      </c>
      <c r="N19" s="1264">
        <f>'Ersatz result '!P48</f>
        <v>170775.91005712</v>
      </c>
      <c r="O19" s="1264"/>
      <c r="P19" s="1264"/>
      <c r="Q19" s="1264"/>
      <c r="R19" s="1264"/>
      <c r="S19" s="1138"/>
      <c r="T19" s="1300" t="str">
        <f>'Ersatz result '!R48</f>
        <v>Total DALYS_WoD_2A_Combined</v>
      </c>
      <c r="U19" s="1614">
        <f>'Ersatz result '!S48</f>
        <v>227828.91289792699</v>
      </c>
      <c r="V19" s="1614">
        <f>'Ersatz result '!T48</f>
        <v>218701.85601044199</v>
      </c>
      <c r="W19" s="1614">
        <f>'Ersatz result '!U48</f>
        <v>238450.681702781</v>
      </c>
      <c r="X19" s="1300"/>
      <c r="Y19" s="1300"/>
      <c r="Z19" s="1300"/>
      <c r="AA19" s="1301"/>
      <c r="AB19" s="1198"/>
      <c r="AC19" s="1138" t="str">
        <f>'Ersatz result '!W81</f>
        <v>Total DALYS_WoD_3BV</v>
      </c>
      <c r="AD19" s="1138">
        <f>'Ersatz result '!X81</f>
        <v>44814.342078338799</v>
      </c>
      <c r="AE19" s="1138">
        <f>'Ersatz result '!Y81</f>
        <v>43440.625720538301</v>
      </c>
      <c r="AF19" s="1138">
        <f>'Ersatz result '!Z81</f>
        <v>46248.106326027999</v>
      </c>
      <c r="AG19" s="1138"/>
      <c r="AH19" s="1138"/>
      <c r="AI19" s="1138"/>
      <c r="AJ19" s="1138"/>
      <c r="AK19"/>
      <c r="AL19" s="1264" t="str">
        <f>'Ersatz result '!AB81</f>
        <v>Total DALYS_WoD_3BU</v>
      </c>
      <c r="AM19" s="1264">
        <f>'Ersatz result '!AC81</f>
        <v>118948.336051868</v>
      </c>
      <c r="AN19" s="1264">
        <f>'Ersatz result '!AD81</f>
        <v>112750.257673441</v>
      </c>
      <c r="AO19" s="1264">
        <f>'Ersatz result '!AE81</f>
        <v>125765.490885861</v>
      </c>
      <c r="AP19" s="1264"/>
      <c r="AQ19" s="1264"/>
      <c r="AR19" s="1264"/>
      <c r="AS19" s="1264"/>
      <c r="AT19" s="1138"/>
      <c r="AU19" s="1300" t="str">
        <f>'Ersatz result '!AG81</f>
        <v>Total DALYS_WoD_3B_Combined</v>
      </c>
      <c r="AV19" s="1614">
        <f>'Ersatz result '!AH81</f>
        <v>163762.678130207</v>
      </c>
      <c r="AW19" s="1614">
        <f>'Ersatz result '!AI81</f>
        <v>156410.810522466</v>
      </c>
      <c r="AX19" s="1614">
        <f>'Ersatz result '!AJ81</f>
        <v>171612.80510905699</v>
      </c>
      <c r="AY19" s="1287"/>
      <c r="AZ19" s="1287"/>
      <c r="BA19" s="1287"/>
      <c r="BB19" s="1287"/>
      <c r="BC19" s="365"/>
      <c r="BD19" s="365"/>
      <c r="BE19" s="365"/>
      <c r="BF19" s="365"/>
      <c r="BG19" s="365"/>
      <c r="BH19" s="1345" t="s">
        <v>174</v>
      </c>
      <c r="BI19" s="1346">
        <f>F60</f>
        <v>0.49559941732591761</v>
      </c>
      <c r="BJ19" s="1346">
        <f>F93</f>
        <v>0.48843657880276714</v>
      </c>
      <c r="BK19" s="1346">
        <f>AG27</f>
        <v>0.5426075580200862</v>
      </c>
      <c r="BL19" s="1346">
        <f>AG60</f>
        <v>0.55992698442702138</v>
      </c>
      <c r="BM19" s="1348">
        <f>O60</f>
        <v>0.11465685443911888</v>
      </c>
      <c r="BN19" s="1348">
        <f>O93</f>
        <v>0.10736615318675292</v>
      </c>
      <c r="BO19" s="1348">
        <f>AP27</f>
        <v>0.13823871197604121</v>
      </c>
      <c r="BP19" s="1348">
        <f>AP60</f>
        <v>0.15106004472167775</v>
      </c>
      <c r="BQ19" s="1350">
        <f>X60</f>
        <v>0.18096592894472469</v>
      </c>
      <c r="BR19" s="1350">
        <f>X93</f>
        <v>0.17043790884476992</v>
      </c>
      <c r="BS19" s="1350">
        <f>AY27</f>
        <v>0.21400143866178056</v>
      </c>
      <c r="BT19" s="1587">
        <f>AY60</f>
        <v>0.23194957383878576</v>
      </c>
      <c r="BU19" s="1588">
        <f t="shared" si="43"/>
        <v>0.69145428688068344</v>
      </c>
      <c r="BV19" s="365"/>
      <c r="BW19" s="365"/>
      <c r="BX19" s="365"/>
      <c r="BY19" s="1575" t="s">
        <v>1406</v>
      </c>
      <c r="BZ19" s="1568">
        <f>C52</f>
        <v>10982.7211432368</v>
      </c>
      <c r="CA19" s="1568">
        <f t="shared" si="35"/>
        <v>6702.9250863617799</v>
      </c>
      <c r="CB19" s="1568">
        <f t="shared" si="14"/>
        <v>44814.342078338799</v>
      </c>
      <c r="CC19" s="1568">
        <f>AD52</f>
        <v>49267.8315963969</v>
      </c>
      <c r="CD19" s="1568">
        <f>L52</f>
        <v>32045.4329498607</v>
      </c>
      <c r="CE19" s="1568">
        <f t="shared" si="36"/>
        <v>20254.864105207598</v>
      </c>
      <c r="CF19" s="1568">
        <f t="shared" si="18"/>
        <v>118948.336051868</v>
      </c>
      <c r="CG19" s="1568">
        <f>AM52</f>
        <v>125074.686334043</v>
      </c>
      <c r="CH19" s="1568">
        <f>U52</f>
        <v>43028.154093097502</v>
      </c>
      <c r="CI19" s="1568">
        <f t="shared" si="37"/>
        <v>26957.789191569402</v>
      </c>
      <c r="CJ19" s="1568">
        <f t="shared" si="22"/>
        <v>163762.678130207</v>
      </c>
      <c r="CK19" s="1568">
        <f>AV52</f>
        <v>174342.51793044101</v>
      </c>
    </row>
    <row r="20" spans="1:89" s="241" customFormat="1" x14ac:dyDescent="0.25">
      <c r="A20"/>
      <c r="B20" s="1138"/>
      <c r="C20" s="1138"/>
      <c r="D20" s="1138"/>
      <c r="E20" s="1138"/>
      <c r="F20" s="1138"/>
      <c r="G20" s="1138"/>
      <c r="H20" s="1138"/>
      <c r="I20" s="1138"/>
      <c r="J20" s="1138"/>
      <c r="K20" s="1264"/>
      <c r="L20" s="1264"/>
      <c r="M20" s="1264"/>
      <c r="N20" s="1264"/>
      <c r="O20" s="1264"/>
      <c r="P20" s="1264"/>
      <c r="Q20" s="1264"/>
      <c r="R20" s="1264"/>
      <c r="S20" s="1138"/>
      <c r="T20" s="1300"/>
      <c r="U20" s="1300"/>
      <c r="V20" s="1300"/>
      <c r="W20" s="1300"/>
      <c r="X20" s="1300"/>
      <c r="Y20" s="1300"/>
      <c r="Z20" s="1300"/>
      <c r="AA20" s="1301"/>
      <c r="AB20" s="1198"/>
      <c r="AC20" s="1138">
        <f>'Ersatz result '!W82</f>
        <v>0</v>
      </c>
      <c r="AD20" s="1138">
        <f>'Ersatz result '!X82</f>
        <v>0</v>
      </c>
      <c r="AE20" s="1138">
        <f>'Ersatz result '!Y82</f>
        <v>0</v>
      </c>
      <c r="AF20" s="1138">
        <f>'Ersatz result '!Z82</f>
        <v>0</v>
      </c>
      <c r="AG20" s="1138"/>
      <c r="AH20" s="1138"/>
      <c r="AI20" s="1138"/>
      <c r="AJ20" s="1138"/>
      <c r="AK20"/>
      <c r="AL20" s="1264">
        <f>'Ersatz result '!AB82</f>
        <v>0</v>
      </c>
      <c r="AM20" s="1264">
        <f>'Ersatz result '!AC82</f>
        <v>0</v>
      </c>
      <c r="AN20" s="1264">
        <f>'Ersatz result '!AD82</f>
        <v>0</v>
      </c>
      <c r="AO20" s="1264">
        <f>'Ersatz result '!AE82</f>
        <v>0</v>
      </c>
      <c r="AP20" s="1264"/>
      <c r="AQ20" s="1264"/>
      <c r="AR20" s="1264"/>
      <c r="AS20" s="1264"/>
      <c r="AT20" s="1138"/>
      <c r="AU20" s="1300">
        <f>'Ersatz result '!AG82</f>
        <v>0</v>
      </c>
      <c r="AV20" s="1300">
        <f>'Ersatz result '!AH82</f>
        <v>0</v>
      </c>
      <c r="AW20" s="1300">
        <f>'Ersatz result '!AI82</f>
        <v>0</v>
      </c>
      <c r="AX20" s="1300">
        <f>'Ersatz result '!AJ82</f>
        <v>0</v>
      </c>
      <c r="AY20" s="1287"/>
      <c r="AZ20" s="1631">
        <f>SUM(AZ9:AZ13)</f>
        <v>0.59182188716911188</v>
      </c>
      <c r="BA20" s="1287"/>
      <c r="BB20" s="1287"/>
      <c r="BC20" s="365"/>
      <c r="BD20" s="365"/>
      <c r="BE20" s="365"/>
      <c r="BF20" s="365"/>
      <c r="BG20" s="365"/>
      <c r="BH20" s="1328"/>
      <c r="BI20" s="1329"/>
      <c r="BJ20" s="1329"/>
      <c r="BK20" s="1329"/>
      <c r="BL20" s="1329"/>
      <c r="BM20" s="365"/>
      <c r="BV20" s="365"/>
      <c r="BW20" s="365"/>
      <c r="BX20" s="365"/>
      <c r="BY20" s="971"/>
      <c r="BZ20" s="971"/>
      <c r="CA20" s="971"/>
      <c r="CB20" s="971"/>
      <c r="CC20" s="971"/>
      <c r="CD20" s="971"/>
      <c r="CE20" s="971"/>
      <c r="CF20" s="971"/>
      <c r="CG20" s="971"/>
      <c r="CH20" s="971"/>
      <c r="CI20" s="971"/>
      <c r="CJ20" s="971"/>
      <c r="CK20" s="971"/>
    </row>
    <row r="21" spans="1:89" ht="15.75" thickBot="1" x14ac:dyDescent="0.3">
      <c r="A21" s="1163"/>
      <c r="B21" s="1134" t="str">
        <f>'Ersatz result '!H50</f>
        <v>Scenario 2 (NSW)</v>
      </c>
      <c r="C21" s="1134"/>
      <c r="D21" s="1134"/>
      <c r="E21" s="1134"/>
      <c r="F21" s="1160" t="s">
        <v>1366</v>
      </c>
      <c r="G21" s="1161" t="s">
        <v>1367</v>
      </c>
      <c r="H21" s="1162" t="s">
        <v>1368</v>
      </c>
      <c r="I21" s="1162" t="s">
        <v>1369</v>
      </c>
      <c r="J21" s="1157"/>
      <c r="K21" s="1266"/>
      <c r="L21" s="1266"/>
      <c r="M21" s="1266"/>
      <c r="N21" s="1266"/>
      <c r="O21" s="1267" t="s">
        <v>1366</v>
      </c>
      <c r="P21" s="1268" t="s">
        <v>1367</v>
      </c>
      <c r="Q21" s="1269" t="s">
        <v>1368</v>
      </c>
      <c r="R21" s="1269" t="s">
        <v>1369</v>
      </c>
      <c r="S21" s="1134"/>
      <c r="T21" s="1304"/>
      <c r="U21" s="1304"/>
      <c r="V21" s="1304"/>
      <c r="W21" s="1304"/>
      <c r="X21" s="1305" t="s">
        <v>1366</v>
      </c>
      <c r="Y21" s="1306" t="s">
        <v>1367</v>
      </c>
      <c r="Z21" s="1307" t="s">
        <v>1368</v>
      </c>
      <c r="AA21" s="1307" t="s">
        <v>1369</v>
      </c>
      <c r="AC21" s="1134">
        <f>'Ersatz result '!W83</f>
        <v>0</v>
      </c>
      <c r="AD21" s="1134">
        <f>'Ersatz result '!X83</f>
        <v>0</v>
      </c>
      <c r="AE21" s="1134">
        <f>'Ersatz result '!Y83</f>
        <v>0</v>
      </c>
      <c r="AF21" s="1134">
        <f>'Ersatz result '!Z83</f>
        <v>0</v>
      </c>
      <c r="AG21" s="1160" t="s">
        <v>1366</v>
      </c>
      <c r="AH21" s="1161" t="s">
        <v>1367</v>
      </c>
      <c r="AI21" s="1162" t="s">
        <v>1368</v>
      </c>
      <c r="AJ21" s="1162" t="s">
        <v>1369</v>
      </c>
      <c r="AK21" s="1163"/>
      <c r="AL21" s="1266">
        <f>'Ersatz result '!AB83</f>
        <v>0</v>
      </c>
      <c r="AM21" s="1266">
        <f>'Ersatz result '!AC83</f>
        <v>0</v>
      </c>
      <c r="AN21" s="1266">
        <f>'Ersatz result '!AD83</f>
        <v>0</v>
      </c>
      <c r="AO21" s="1266">
        <f>'Ersatz result '!AE83</f>
        <v>0</v>
      </c>
      <c r="AP21" s="1267" t="s">
        <v>1366</v>
      </c>
      <c r="AQ21" s="1268" t="s">
        <v>1367</v>
      </c>
      <c r="AR21" s="1269" t="s">
        <v>1368</v>
      </c>
      <c r="AS21" s="1269" t="s">
        <v>1369</v>
      </c>
      <c r="AT21" s="1134"/>
      <c r="AU21" s="1304">
        <f>'Ersatz result '!AG83</f>
        <v>0</v>
      </c>
      <c r="AV21" s="1304">
        <f>'Ersatz result '!AH83</f>
        <v>0</v>
      </c>
      <c r="AW21" s="1304">
        <f>'Ersatz result '!AI83</f>
        <v>0</v>
      </c>
      <c r="AX21" s="1304">
        <f>'Ersatz result '!AJ83</f>
        <v>0</v>
      </c>
      <c r="AY21" s="1305" t="s">
        <v>1366</v>
      </c>
      <c r="AZ21" s="1306" t="s">
        <v>1367</v>
      </c>
      <c r="BA21" s="1307" t="s">
        <v>1368</v>
      </c>
      <c r="BB21" s="1307" t="s">
        <v>1369</v>
      </c>
      <c r="BH21" s="365"/>
      <c r="BI21" s="365"/>
      <c r="BJ21" s="365"/>
      <c r="BK21" s="365"/>
      <c r="BL21" s="365"/>
      <c r="BM21" s="365"/>
      <c r="BN21" s="365"/>
      <c r="BO21" s="365"/>
      <c r="BP21" s="365"/>
      <c r="BQ21" s="365"/>
      <c r="BR21" s="365"/>
      <c r="BS21" s="365"/>
      <c r="BT21" s="365"/>
      <c r="BU21" s="365"/>
      <c r="BV21" s="365"/>
      <c r="BW21" s="365"/>
      <c r="BY21" s="971"/>
      <c r="BZ21" s="971"/>
      <c r="CA21" s="971"/>
      <c r="CB21" s="971"/>
      <c r="CC21" s="971"/>
      <c r="CD21" s="971"/>
      <c r="CE21" s="971"/>
      <c r="CF21" s="971"/>
      <c r="CG21" s="971"/>
      <c r="CH21" s="971"/>
      <c r="CI21" s="971"/>
      <c r="CJ21" s="971"/>
      <c r="CK21" s="971"/>
    </row>
    <row r="22" spans="1:89" x14ac:dyDescent="0.25">
      <c r="A22" s="1163"/>
      <c r="B22" s="1134" t="str">
        <f>'Ersatz result '!H51</f>
        <v>Scenario 2A_V (Vaccinated)</v>
      </c>
      <c r="C22" s="1134"/>
      <c r="D22" s="1134"/>
      <c r="E22" s="1134"/>
      <c r="F22" s="1164">
        <f>C30</f>
        <v>4771.6693466386796</v>
      </c>
      <c r="G22" s="1164">
        <f>C31</f>
        <v>47417.593999274301</v>
      </c>
      <c r="H22" s="1165">
        <f>C33</f>
        <v>34946.637361902001</v>
      </c>
      <c r="I22" s="1165">
        <f>C34</f>
        <v>77592.562014537703</v>
      </c>
      <c r="J22" s="1157"/>
      <c r="K22" s="1266" t="str">
        <f>'Ersatz result '!M51</f>
        <v>Scenario 2A_U (Unvaccinated)</v>
      </c>
      <c r="L22" s="1266"/>
      <c r="M22" s="1266"/>
      <c r="N22" s="1266"/>
      <c r="O22" s="1270">
        <f>L30</f>
        <v>17600.9942698216</v>
      </c>
      <c r="P22" s="1270">
        <f>L31</f>
        <v>110776.662818251</v>
      </c>
      <c r="Q22" s="1271">
        <f>L33</f>
        <v>80070.486877198899</v>
      </c>
      <c r="R22" s="1271">
        <f>L34</f>
        <v>173246.15542562801</v>
      </c>
      <c r="S22" s="1134"/>
      <c r="T22" s="1304" t="str">
        <f>'Ersatz result '!R51</f>
        <v>Scenario 2A Combined (NSW)</v>
      </c>
      <c r="U22" s="1304"/>
      <c r="V22" s="1304"/>
      <c r="W22" s="1304"/>
      <c r="X22" s="1308">
        <f>U30</f>
        <v>22372.663616460301</v>
      </c>
      <c r="Y22" s="1308">
        <f>U31</f>
        <v>158194.25681752601</v>
      </c>
      <c r="Z22" s="1309">
        <f>U33</f>
        <v>115017.124239101</v>
      </c>
      <c r="AA22" s="1309">
        <f>U34</f>
        <v>250838.71744016599</v>
      </c>
      <c r="AC22" s="1134" t="str">
        <f>'Ersatz result '!W84</f>
        <v>Scenario 3B_V (Vaccinated)_NSW</v>
      </c>
      <c r="AD22" s="1134">
        <f>'Ersatz result '!X84</f>
        <v>0</v>
      </c>
      <c r="AE22" s="1134">
        <f>'Ersatz result '!Y84</f>
        <v>0</v>
      </c>
      <c r="AF22" s="1134">
        <f>'Ersatz result '!Z84</f>
        <v>0</v>
      </c>
      <c r="AG22" s="1164">
        <f>AD30</f>
        <v>3134.57314121636</v>
      </c>
      <c r="AH22" s="1164">
        <f>AD31</f>
        <v>31107.720727261902</v>
      </c>
      <c r="AI22" s="1165">
        <f>AD33</f>
        <v>24935.726503108999</v>
      </c>
      <c r="AJ22" s="1165">
        <f>AD34</f>
        <v>52908.874089154699</v>
      </c>
      <c r="AK22" s="1163"/>
      <c r="AL22" s="1266" t="str">
        <f>'Ersatz result '!AB84</f>
        <v>Scenario 3B_U (Unvaccinated)</v>
      </c>
      <c r="AM22" s="1266">
        <f>'Ersatz result '!AC84</f>
        <v>0</v>
      </c>
      <c r="AN22" s="1266">
        <f>'Ersatz result '!AD84</f>
        <v>0</v>
      </c>
      <c r="AO22" s="1266">
        <f>'Ersatz result '!AE84</f>
        <v>0</v>
      </c>
      <c r="AP22" s="1270">
        <f>AM30</f>
        <v>13595.6024926667</v>
      </c>
      <c r="AQ22" s="1270">
        <f>AM31</f>
        <v>80876.533695289603</v>
      </c>
      <c r="AR22" s="1271">
        <f>AM33</f>
        <v>58638.790042094202</v>
      </c>
      <c r="AS22" s="1271">
        <f>AM34</f>
        <v>125919.721244717</v>
      </c>
      <c r="AT22" s="1134"/>
      <c r="AU22" s="1304" t="str">
        <f>'Ersatz result '!AG84</f>
        <v>Scenario 3B Combined (NSW)</v>
      </c>
      <c r="AV22" s="1304">
        <f>'Ersatz result '!AH84</f>
        <v>0</v>
      </c>
      <c r="AW22" s="1304">
        <f>'Ersatz result '!AI84</f>
        <v>0</v>
      </c>
      <c r="AX22" s="1304">
        <f>'Ersatz result '!AJ84</f>
        <v>0</v>
      </c>
      <c r="AY22" s="1308">
        <f>AV30</f>
        <v>16730.1756338831</v>
      </c>
      <c r="AZ22" s="1308">
        <f>AV31</f>
        <v>111984.254422552</v>
      </c>
      <c r="BA22" s="1309">
        <f>AV33</f>
        <v>83574.516545203107</v>
      </c>
      <c r="BB22" s="1309">
        <f>AV34</f>
        <v>178828.59533387201</v>
      </c>
      <c r="BH22" s="1769" t="s">
        <v>1407</v>
      </c>
      <c r="BI22" s="1770"/>
      <c r="BJ22" s="1770"/>
      <c r="BK22" s="1770"/>
      <c r="BL22" s="1770"/>
      <c r="BM22" s="1770"/>
      <c r="BN22" s="1770"/>
      <c r="BO22" s="1770"/>
      <c r="BP22" s="1770"/>
      <c r="BQ22" s="1770"/>
      <c r="BR22" s="1770"/>
      <c r="BS22" s="1770"/>
      <c r="BT22" s="1770"/>
      <c r="BU22" s="1771"/>
      <c r="BV22" s="679"/>
      <c r="BW22" s="679"/>
      <c r="BY22" s="1760" t="s">
        <v>1408</v>
      </c>
      <c r="BZ22" s="1760"/>
      <c r="CA22" s="1760"/>
      <c r="CB22" s="1760"/>
      <c r="CC22" s="1760"/>
      <c r="CD22" s="1760"/>
      <c r="CE22" s="1760"/>
      <c r="CF22" s="1760"/>
      <c r="CG22" s="1760"/>
      <c r="CH22" s="1760"/>
      <c r="CI22" s="1760"/>
      <c r="CJ22" s="1760"/>
      <c r="CK22" s="1760"/>
    </row>
    <row r="23" spans="1:89" ht="17.25" x14ac:dyDescent="0.3">
      <c r="A23" s="1163"/>
      <c r="B23" s="1134" t="str">
        <f>'Ersatz result '!H52</f>
        <v>Variable</v>
      </c>
      <c r="C23" s="1134" t="str">
        <f>'Ersatz result '!I52</f>
        <v>Mean</v>
      </c>
      <c r="D23" s="1134" t="str">
        <f>'Ersatz result '!J52</f>
        <v>LCI 95%</v>
      </c>
      <c r="E23" s="1134" t="str">
        <f>'Ersatz result '!K52</f>
        <v>HCI 95%</v>
      </c>
      <c r="F23" s="1134"/>
      <c r="G23" s="1134"/>
      <c r="H23" s="1147"/>
      <c r="I23" s="1147"/>
      <c r="J23" s="1157"/>
      <c r="K23" s="1266" t="str">
        <f>'Ersatz result '!M52</f>
        <v>Variable</v>
      </c>
      <c r="L23" s="1266" t="str">
        <f>'Ersatz result '!N52</f>
        <v>Mean</v>
      </c>
      <c r="M23" s="1266" t="str">
        <f>'Ersatz result '!O52</f>
        <v>LCI 95%</v>
      </c>
      <c r="N23" s="1266" t="str">
        <f>'Ersatz result '!P52</f>
        <v>HCI 95%</v>
      </c>
      <c r="O23" s="1266"/>
      <c r="P23" s="1266"/>
      <c r="Q23" s="1272"/>
      <c r="R23" s="1272"/>
      <c r="S23" s="1134"/>
      <c r="T23" s="1304" t="str">
        <f>'Ersatz result '!R52</f>
        <v>Variable</v>
      </c>
      <c r="U23" s="1304" t="str">
        <f>'Ersatz result '!S52</f>
        <v>Mean</v>
      </c>
      <c r="V23" s="1304" t="str">
        <f>'Ersatz result '!T52</f>
        <v>LCI 95%</v>
      </c>
      <c r="W23" s="1304" t="str">
        <f>'Ersatz result '!U52</f>
        <v>HCI 95%</v>
      </c>
      <c r="X23" s="1304"/>
      <c r="Y23" s="1304"/>
      <c r="Z23" s="1310"/>
      <c r="AA23" s="1310"/>
      <c r="AC23" s="1134" t="str">
        <f>'Ersatz result '!W85</f>
        <v>Variable</v>
      </c>
      <c r="AD23" s="1134" t="str">
        <f>'Ersatz result '!X85</f>
        <v>Mean</v>
      </c>
      <c r="AE23" s="1134" t="str">
        <f>'Ersatz result '!Y85</f>
        <v>LCI 95%</v>
      </c>
      <c r="AF23" s="1134" t="str">
        <f>'Ersatz result '!Z85</f>
        <v>HCI 95%</v>
      </c>
      <c r="AG23" s="1134"/>
      <c r="AH23" s="1134"/>
      <c r="AI23" s="1147"/>
      <c r="AJ23" s="1147"/>
      <c r="AK23" s="1163"/>
      <c r="AL23" s="1266" t="str">
        <f>'Ersatz result '!AB85</f>
        <v>Variable</v>
      </c>
      <c r="AM23" s="1266" t="str">
        <f>'Ersatz result '!AC85</f>
        <v>Mean</v>
      </c>
      <c r="AN23" s="1266" t="str">
        <f>'Ersatz result '!AD85</f>
        <v>LCI 95%</v>
      </c>
      <c r="AO23" s="1266" t="str">
        <f>'Ersatz result '!AE85</f>
        <v>HCI 95%</v>
      </c>
      <c r="AP23" s="1266"/>
      <c r="AQ23" s="1266"/>
      <c r="AR23" s="1272"/>
      <c r="AS23" s="1272"/>
      <c r="AT23" s="1134"/>
      <c r="AU23" s="1304" t="str">
        <f>'Ersatz result '!AG85</f>
        <v>Variable</v>
      </c>
      <c r="AV23" s="1304" t="str">
        <f>'Ersatz result '!AH85</f>
        <v>Mean</v>
      </c>
      <c r="AW23" s="1304" t="str">
        <f>'Ersatz result '!AI85</f>
        <v>LCI 95%</v>
      </c>
      <c r="AX23" s="1304" t="str">
        <f>'Ersatz result '!AJ85</f>
        <v>HCI 95%</v>
      </c>
      <c r="AY23" s="1304"/>
      <c r="AZ23" s="1304"/>
      <c r="BA23" s="1310"/>
      <c r="BB23" s="1310"/>
      <c r="BH23" s="1640"/>
      <c r="BI23" s="1603" t="s">
        <v>1374</v>
      </c>
      <c r="BJ23" s="1603" t="s">
        <v>1375</v>
      </c>
      <c r="BK23" s="1603" t="s">
        <v>1376</v>
      </c>
      <c r="BL23" s="1604" t="s">
        <v>1377</v>
      </c>
      <c r="BM23" s="1605" t="s">
        <v>1378</v>
      </c>
      <c r="BN23" s="1605" t="s">
        <v>1379</v>
      </c>
      <c r="BO23" s="1605" t="s">
        <v>1380</v>
      </c>
      <c r="BP23" s="1606" t="s">
        <v>1381</v>
      </c>
      <c r="BQ23" s="1607" t="s">
        <v>1382</v>
      </c>
      <c r="BR23" s="1607" t="s">
        <v>1383</v>
      </c>
      <c r="BS23" s="1607" t="s">
        <v>1384</v>
      </c>
      <c r="BT23" s="1607" t="s">
        <v>1385</v>
      </c>
      <c r="BU23" s="1608">
        <v>2020</v>
      </c>
      <c r="BV23" s="365"/>
      <c r="BW23" s="365"/>
      <c r="BY23" s="1577" t="s">
        <v>1319</v>
      </c>
      <c r="BZ23" s="1578" t="s">
        <v>1386</v>
      </c>
      <c r="CA23" s="1578" t="s">
        <v>1387</v>
      </c>
      <c r="CB23" s="1578" t="s">
        <v>1388</v>
      </c>
      <c r="CC23" s="1578" t="s">
        <v>1389</v>
      </c>
      <c r="CD23" s="1578" t="s">
        <v>1390</v>
      </c>
      <c r="CE23" s="1578" t="s">
        <v>1391</v>
      </c>
      <c r="CF23" s="1578" t="s">
        <v>1392</v>
      </c>
      <c r="CG23" s="1578" t="s">
        <v>1393</v>
      </c>
      <c r="CH23" s="1578" t="s">
        <v>1394</v>
      </c>
      <c r="CI23" s="1578" t="s">
        <v>1395</v>
      </c>
      <c r="CJ23" s="1578" t="s">
        <v>1396</v>
      </c>
      <c r="CK23" s="1578" t="s">
        <v>1397</v>
      </c>
    </row>
    <row r="24" spans="1:89" ht="15.75" x14ac:dyDescent="0.25">
      <c r="A24" s="1163"/>
      <c r="B24" s="1134" t="str">
        <f>'Ersatz result '!H53</f>
        <v>YLL_2AV_N</v>
      </c>
      <c r="C24" s="1134">
        <f>'Ersatz result '!I53</f>
        <v>30174.968015262599</v>
      </c>
      <c r="D24" s="1134">
        <f>'Ersatz result '!J53</f>
        <v>0</v>
      </c>
      <c r="E24" s="1134">
        <f>'Ersatz result '!K53</f>
        <v>0</v>
      </c>
      <c r="F24" s="1166"/>
      <c r="G24" s="1166"/>
      <c r="H24" s="1167">
        <f>C24/$H$22</f>
        <v>0.86345841240103505</v>
      </c>
      <c r="I24" s="1168">
        <f>C24/$I$22</f>
        <v>0.38888995583892477</v>
      </c>
      <c r="J24" s="1157"/>
      <c r="K24" s="1266" t="str">
        <f>'Ersatz result '!M53</f>
        <v>YLL_2AU_N</v>
      </c>
      <c r="L24" s="1266">
        <f>'Ersatz result '!N53</f>
        <v>62469.492607373999</v>
      </c>
      <c r="M24" s="1266">
        <f>'Ersatz result '!O53</f>
        <v>0</v>
      </c>
      <c r="N24" s="1266">
        <f>'Ersatz result '!P53</f>
        <v>0</v>
      </c>
      <c r="O24" s="1273"/>
      <c r="P24" s="1273"/>
      <c r="Q24" s="1274">
        <f>L24/$Q$22</f>
        <v>0.78018125084191281</v>
      </c>
      <c r="R24" s="1275">
        <f>L24/$R$22</f>
        <v>0.36058227355117972</v>
      </c>
      <c r="S24" s="1134"/>
      <c r="T24" s="1304" t="str">
        <f>'Ersatz result '!R53</f>
        <v>YLL_2A_Combined_NSW</v>
      </c>
      <c r="U24" s="1304">
        <f>'Ersatz result '!S53</f>
        <v>92644.460622639002</v>
      </c>
      <c r="V24" s="1304">
        <f>'Ersatz result '!T53</f>
        <v>0</v>
      </c>
      <c r="W24" s="1304">
        <f>'Ersatz result '!U53</f>
        <v>0</v>
      </c>
      <c r="X24" s="1311"/>
      <c r="Y24" s="1311"/>
      <c r="Z24" s="1312">
        <f>U24/$Z$22</f>
        <v>0.80548406366035508</v>
      </c>
      <c r="AA24" s="1313">
        <f>U24/$AA$22</f>
        <v>0.36933875905635671</v>
      </c>
      <c r="AC24" s="1134" t="str">
        <f>'Ersatz result '!W86</f>
        <v>YLL_3BV_N</v>
      </c>
      <c r="AD24" s="1134">
        <f>'Ersatz result '!X86</f>
        <v>21801.153361893499</v>
      </c>
      <c r="AE24" s="1134">
        <f>'Ersatz result '!Y86</f>
        <v>0</v>
      </c>
      <c r="AF24" s="1134">
        <f>'Ersatz result '!Z86</f>
        <v>0</v>
      </c>
      <c r="AG24" s="1166"/>
      <c r="AH24" s="1166"/>
      <c r="AI24" s="1167">
        <f>AD24/$AI$22</f>
        <v>0.87429389150443726</v>
      </c>
      <c r="AJ24" s="1168">
        <f>AD24/$AJ$22</f>
        <v>0.41205097891815307</v>
      </c>
      <c r="AK24" s="1163"/>
      <c r="AL24" s="1266" t="str">
        <f>'Ersatz result '!AB86</f>
        <v>YLL_3BU_N</v>
      </c>
      <c r="AM24" s="1266">
        <f>'Ersatz result '!AC86</f>
        <v>45043.187549427203</v>
      </c>
      <c r="AN24" s="1266">
        <f>'Ersatz result '!AD86</f>
        <v>0</v>
      </c>
      <c r="AO24" s="1266">
        <f>'Ersatz result '!AE86</f>
        <v>0</v>
      </c>
      <c r="AP24" s="1273"/>
      <c r="AQ24" s="1273"/>
      <c r="AR24" s="1274">
        <f>AM24/$AR$22</f>
        <v>0.76814660597690854</v>
      </c>
      <c r="AS24" s="1275">
        <f>AM24/$AS$22</f>
        <v>0.35771352655624628</v>
      </c>
      <c r="AT24" s="1134"/>
      <c r="AU24" s="1304" t="str">
        <f>'Ersatz result '!AG86</f>
        <v>YLL_3B_Combined_NSW</v>
      </c>
      <c r="AV24" s="1304">
        <f>'Ersatz result '!AH86</f>
        <v>66844.340911317398</v>
      </c>
      <c r="AW24" s="1304">
        <f>'Ersatz result '!AI86</f>
        <v>0</v>
      </c>
      <c r="AX24" s="1304">
        <f>'Ersatz result '!AJ86</f>
        <v>0</v>
      </c>
      <c r="AY24" s="1311"/>
      <c r="AZ24" s="1311"/>
      <c r="BA24" s="1312">
        <f>AV24/$BA$22</f>
        <v>0.79981726098485029</v>
      </c>
      <c r="BB24" s="1313">
        <f>AV24/$BB$22</f>
        <v>0.37379000146212288</v>
      </c>
      <c r="BH24" s="1355" t="s">
        <v>1263</v>
      </c>
      <c r="BI24" s="1356">
        <f>G42</f>
        <v>1.2038112190955267E-2</v>
      </c>
      <c r="BJ24" s="1356">
        <f>C75/$C$81</f>
        <v>1.2000667114586579E-2</v>
      </c>
      <c r="BK24" s="1356">
        <f>AH9</f>
        <v>1.1998864945977976E-2</v>
      </c>
      <c r="BL24" s="1368">
        <f>AH42</f>
        <v>1.2110232860392691E-2</v>
      </c>
      <c r="BM24" s="1357">
        <f>P42</f>
        <v>1.8435068305596439E-2</v>
      </c>
      <c r="BN24" s="1357">
        <f>L75/$L$81</f>
        <v>1.8565197734652344E-2</v>
      </c>
      <c r="BO24" s="1357">
        <f>AQ9</f>
        <v>1.9487696451837459E-2</v>
      </c>
      <c r="BP24" s="1369">
        <f>AQ42</f>
        <v>1.935298387512048E-2</v>
      </c>
      <c r="BQ24" s="1358">
        <f>U42/$U$48</f>
        <v>1.6846385772168394E-2</v>
      </c>
      <c r="BR24" s="1358">
        <f>U75/$U$81</f>
        <v>1.6985931467062114E-2</v>
      </c>
      <c r="BS24" s="1358">
        <f>AV9/$AV$15</f>
        <v>1.7482781414647614E-2</v>
      </c>
      <c r="BT24" s="1358">
        <f>AV42/$AV$48</f>
        <v>1.7374410869147646E-2</v>
      </c>
      <c r="BU24" s="1359">
        <f>C108/$C$114</f>
        <v>1.3170449415883989E-2</v>
      </c>
      <c r="BV24" s="365"/>
      <c r="BW24" s="365"/>
      <c r="BY24" s="1339" t="s">
        <v>65</v>
      </c>
      <c r="BZ24" s="1413">
        <f>C57</f>
        <v>4907.3477395065102</v>
      </c>
      <c r="CA24" s="1413">
        <f>C90</f>
        <v>3017.4968015262898</v>
      </c>
      <c r="CB24" s="1413">
        <f>AD24</f>
        <v>21801.153361893499</v>
      </c>
      <c r="CC24" s="1413">
        <f>AD57</f>
        <v>23878.945277131501</v>
      </c>
      <c r="CD24" s="1413">
        <f>L57</f>
        <v>11004.9883349785</v>
      </c>
      <c r="CE24" s="1413">
        <f>L90</f>
        <v>6880.7280007120999</v>
      </c>
      <c r="CF24" s="1413">
        <f>AM24</f>
        <v>45043.187549427203</v>
      </c>
      <c r="CG24" s="1413">
        <f>AM57</f>
        <v>46275.245067004798</v>
      </c>
      <c r="CH24" s="1413">
        <f>U57</f>
        <v>15912.3360744854</v>
      </c>
      <c r="CI24" s="1413">
        <f>U90</f>
        <v>9898.2248022385102</v>
      </c>
      <c r="CJ24" s="1413">
        <f>AV24</f>
        <v>66844.340911317398</v>
      </c>
      <c r="CK24" s="1413">
        <f>AV57</f>
        <v>70154.190344138406</v>
      </c>
    </row>
    <row r="25" spans="1:89" ht="15.75" x14ac:dyDescent="0.25">
      <c r="A25" s="1163"/>
      <c r="B25" s="1134" t="str">
        <f>'Ersatz result '!H54</f>
        <v>YLD_Acute_2AV_N</v>
      </c>
      <c r="C25" s="1134">
        <f>'Ersatz result '!I54</f>
        <v>585.517254714106</v>
      </c>
      <c r="D25" s="1134">
        <f>'Ersatz result '!J54</f>
        <v>424.74256277979703</v>
      </c>
      <c r="E25" s="1134">
        <f>'Ersatz result '!K54</f>
        <v>777.375105606376</v>
      </c>
      <c r="F25" s="1168">
        <f>C25/$F$22</f>
        <v>0.12270700507078589</v>
      </c>
      <c r="G25" s="1168">
        <f>C25/$G$22</f>
        <v>1.2348101312839007E-2</v>
      </c>
      <c r="H25" s="1167">
        <f t="shared" ref="H25:H27" si="44">C25/$H$22</f>
        <v>1.6754609281876803E-2</v>
      </c>
      <c r="I25" s="1168">
        <f t="shared" ref="I25:I28" si="45">C25/$I$22</f>
        <v>7.5460487385943485E-3</v>
      </c>
      <c r="J25" s="1157"/>
      <c r="K25" s="1266" t="str">
        <f>'Ersatz result '!M54</f>
        <v>YLD_Acute_2AU_N</v>
      </c>
      <c r="L25" s="1266">
        <f>'Ersatz result '!N54</f>
        <v>2183.9209468341901</v>
      </c>
      <c r="M25" s="1266">
        <f>'Ersatz result '!O54</f>
        <v>1509.2338848714801</v>
      </c>
      <c r="N25" s="1266">
        <f>'Ersatz result '!P54</f>
        <v>3000.8775039779698</v>
      </c>
      <c r="O25" s="1275">
        <f>L25/$O$22</f>
        <v>0.12407940786496977</v>
      </c>
      <c r="P25" s="1275">
        <f>L25/$P$22</f>
        <v>1.9714630241365046E-2</v>
      </c>
      <c r="Q25" s="1274">
        <f t="shared" ref="Q25:Q27" si="46">L25/$Q$22</f>
        <v>2.7274980233148671E-2</v>
      </c>
      <c r="R25" s="1275">
        <f t="shared" ref="R25:R28" si="47">L25/$R$22</f>
        <v>1.2605884046712453E-2</v>
      </c>
      <c r="S25" s="1134"/>
      <c r="T25" s="1304" t="str">
        <f>'Ersatz result '!R54</f>
        <v>YLD_Acute_2A_Combined_NSW</v>
      </c>
      <c r="U25" s="1304">
        <f>'Ersatz result '!S54</f>
        <v>2769.4382015483002</v>
      </c>
      <c r="V25" s="1304">
        <f>'Ersatz result '!T54</f>
        <v>1939.6260863350401</v>
      </c>
      <c r="W25" s="1304">
        <f>'Ersatz result '!U54</f>
        <v>3780.3552354732001</v>
      </c>
      <c r="X25" s="1313">
        <f>U25/$X$22</f>
        <v>0.12378670010086479</v>
      </c>
      <c r="Y25" s="1313">
        <f>U25/$Y$22</f>
        <v>1.7506566023713446E-2</v>
      </c>
      <c r="Z25" s="1312">
        <f t="shared" ref="Z25:Z27" si="48">U25/$Z$22</f>
        <v>2.4078485876512703E-2</v>
      </c>
      <c r="AA25" s="1313">
        <f t="shared" ref="AA25:AA28" si="49">U25/$AA$22</f>
        <v>1.1040712653176878E-2</v>
      </c>
      <c r="AC25" s="1134" t="str">
        <f>'Ersatz result '!W87</f>
        <v>YLD_Acute_3BV_N</v>
      </c>
      <c r="AD25" s="1134">
        <f>'Ersatz result '!X87</f>
        <v>380.69582128263301</v>
      </c>
      <c r="AE25" s="1134">
        <f>'Ersatz result '!Y87</f>
        <v>279.77216742862402</v>
      </c>
      <c r="AF25" s="1134">
        <f>'Ersatz result '!Z87</f>
        <v>504.24977991775597</v>
      </c>
      <c r="AG25" s="1168">
        <f>AD25/$AG$22</f>
        <v>0.12145061038036756</v>
      </c>
      <c r="AH25" s="1168">
        <f>AD25/$AH$22</f>
        <v>1.2237985052662577E-2</v>
      </c>
      <c r="AI25" s="1167">
        <f t="shared" ref="AI25:AI27" si="50">AD25/$AI$22</f>
        <v>1.5267083605330996E-2</v>
      </c>
      <c r="AJ25" s="1168">
        <f t="shared" ref="AJ25:AJ28" si="51">AD25/$AJ$22</f>
        <v>7.1953113317273993E-3</v>
      </c>
      <c r="AK25" s="1163"/>
      <c r="AL25" s="1266" t="str">
        <f>'Ersatz result '!AB87</f>
        <v>YLD_Acute_3BU_N</v>
      </c>
      <c r="AM25" s="1266">
        <f>'Ersatz result '!AC87</f>
        <v>1690.3366346902999</v>
      </c>
      <c r="AN25" s="1266">
        <f>'Ersatz result '!AD87</f>
        <v>1150.72362353669</v>
      </c>
      <c r="AO25" s="1266">
        <f>'Ersatz result '!AE87</f>
        <v>2352.2192289649502</v>
      </c>
      <c r="AP25" s="1275">
        <f>AM25/$AP$22</f>
        <v>0.1243296599471812</v>
      </c>
      <c r="AQ25" s="1275">
        <f>AM25/$AQ$22</f>
        <v>2.0900211191775497E-2</v>
      </c>
      <c r="AR25" s="1274">
        <f t="shared" ref="AR25:AR27" si="52">AM25/$AR$22</f>
        <v>2.8826253636490141E-2</v>
      </c>
      <c r="AS25" s="1275">
        <f t="shared" ref="AS25:AS28" si="53">AM25/$AS$22</f>
        <v>1.3423922940595126E-2</v>
      </c>
      <c r="AT25" s="1134"/>
      <c r="AU25" s="1304" t="str">
        <f>'Ersatz result '!AG87</f>
        <v>YLD_Acute_3B_Combined_NSW</v>
      </c>
      <c r="AV25" s="1304">
        <f>'Ersatz result '!AH87</f>
        <v>2071.0324559729402</v>
      </c>
      <c r="AW25" s="1304">
        <f>'Ersatz result '!AI87</f>
        <v>1430.48166245931</v>
      </c>
      <c r="AX25" s="1304">
        <f>'Ersatz result '!AJ87</f>
        <v>2854.4816095627698</v>
      </c>
      <c r="AY25" s="1313">
        <f>AV25/$AY$22</f>
        <v>0.12379023994096888</v>
      </c>
      <c r="AZ25" s="1313">
        <f>AV25/$AZ$22</f>
        <v>1.8493961197065079E-2</v>
      </c>
      <c r="BA25" s="1312">
        <f t="shared" ref="BA25:BA27" si="54">AV25/$BA$22</f>
        <v>2.4780669294721877E-2</v>
      </c>
      <c r="BB25" s="1313">
        <f t="shared" ref="BB25:BB28" si="55">AV25/$BB$22</f>
        <v>1.158110341417341E-2</v>
      </c>
      <c r="BH25" s="1355" t="s">
        <v>1264</v>
      </c>
      <c r="BI25" s="1356">
        <f t="shared" ref="BI25:BI27" si="56">G43</f>
        <v>5.2580873775483171E-2</v>
      </c>
      <c r="BJ25" s="1356">
        <f t="shared" ref="BJ25:BJ27" si="57">C76/$C$81</f>
        <v>5.2527155243605628E-2</v>
      </c>
      <c r="BK25" s="1356">
        <f t="shared" ref="BK25:BK27" si="58">AH10</f>
        <v>5.1697120161145686E-2</v>
      </c>
      <c r="BL25" s="1368">
        <f t="shared" ref="BL25:BL27" si="59">AH43</f>
        <v>5.162239976911983E-2</v>
      </c>
      <c r="BM25" s="1357">
        <f t="shared" ref="BM25:BM27" si="60">P43</f>
        <v>0.16995358118549159</v>
      </c>
      <c r="BN25" s="1357">
        <f t="shared" ref="BN25:BN27" si="61">L76/$L$81</f>
        <v>0.17205053740144199</v>
      </c>
      <c r="BO25" s="1357">
        <f t="shared" ref="BO25:BO27" si="62">AQ10</f>
        <v>0.18268565539825363</v>
      </c>
      <c r="BP25" s="1369">
        <f t="shared" ref="BP25:BP27" si="63">AQ43</f>
        <v>0.17968416154010794</v>
      </c>
      <c r="BQ25" s="1358">
        <f t="shared" ref="BQ25:BQ27" si="64">U43/$U$48</f>
        <v>0.14080409714625489</v>
      </c>
      <c r="BR25" s="1358">
        <f t="shared" ref="BR25:BR27" si="65">U76/$U$81</f>
        <v>0.14329612119791471</v>
      </c>
      <c r="BS25" s="1358">
        <f t="shared" ref="BS25:BS27" si="66">AV10/$AV$15</f>
        <v>0.14761731612651627</v>
      </c>
      <c r="BT25" s="1358">
        <f t="shared" ref="BT25:BT27" si="67">AV43/$AV$48</f>
        <v>0.1447002798048162</v>
      </c>
      <c r="BU25" s="1359">
        <f t="shared" ref="BU25:BU27" si="68">C109/$C$114</f>
        <v>0.10857406507610382</v>
      </c>
      <c r="BV25" s="365"/>
      <c r="BW25" s="365"/>
      <c r="BY25" s="1639" t="s">
        <v>1399</v>
      </c>
      <c r="BZ25" s="1413">
        <f t="shared" ref="BZ25:BZ35" si="69">C58</f>
        <v>98.634835537054997</v>
      </c>
      <c r="CA25" s="1413">
        <f t="shared" ref="CA25:CA35" si="70">C91</f>
        <v>59.812032659145899</v>
      </c>
      <c r="CB25" s="1413">
        <f t="shared" ref="CB25:CB35" si="71">AD25</f>
        <v>380.69582128263301</v>
      </c>
      <c r="CC25" s="1413">
        <f t="shared" ref="CC25:CC35" si="72">AD58</f>
        <v>422.03277538637298</v>
      </c>
      <c r="CD25" s="1413">
        <f t="shared" ref="CD25:CD35" si="73">L58</f>
        <v>456.768041739713</v>
      </c>
      <c r="CE25" s="1413">
        <f t="shared" ref="CE25:CE35" si="74">L91</f>
        <v>291.831404542884</v>
      </c>
      <c r="CF25" s="1413">
        <f t="shared" ref="CF25:CF35" si="75">AM25</f>
        <v>1690.3366346902999</v>
      </c>
      <c r="CG25" s="1413">
        <f t="shared" ref="CG25:CG35" si="76">AM58</f>
        <v>1793.5829552636301</v>
      </c>
      <c r="CH25" s="1413">
        <f t="shared" ref="CH25:CH35" si="77">U58</f>
        <v>555.402877276769</v>
      </c>
      <c r="CI25" s="1413">
        <f t="shared" ref="CI25:CI35" si="78">U91</f>
        <v>351.64343720202902</v>
      </c>
      <c r="CJ25" s="1413">
        <f t="shared" ref="CJ25:CJ35" si="79">AV25</f>
        <v>2071.0324559729402</v>
      </c>
      <c r="CK25" s="1413">
        <f t="shared" ref="CK25:CK35" si="80">AV58</f>
        <v>2215.6157306500099</v>
      </c>
    </row>
    <row r="26" spans="1:89" ht="15.75" x14ac:dyDescent="0.25">
      <c r="A26" s="1163"/>
      <c r="B26" s="1134" t="str">
        <f>'Ersatz result '!H55</f>
        <v>YLD_Chronic_2AV_N</v>
      </c>
      <c r="C26" s="1134">
        <f>'Ersatz result '!I55</f>
        <v>1615.51352496755</v>
      </c>
      <c r="D26" s="1134">
        <f>'Ersatz result '!J55</f>
        <v>928.76644852606</v>
      </c>
      <c r="E26" s="1134">
        <f>'Ersatz result '!K55</f>
        <v>2515.8975473474102</v>
      </c>
      <c r="F26" s="1168">
        <f t="shared" ref="F26:F27" si="81">C26/$F$22</f>
        <v>0.33856359433320138</v>
      </c>
      <c r="G26" s="1168">
        <f t="shared" ref="G26:G28" si="82">C26/$G$22</f>
        <v>3.4069917697474791E-2</v>
      </c>
      <c r="H26" s="1167">
        <f t="shared" si="44"/>
        <v>4.6228010673460239E-2</v>
      </c>
      <c r="I26" s="1168">
        <f t="shared" si="45"/>
        <v>2.0820468908667667E-2</v>
      </c>
      <c r="J26" s="1157"/>
      <c r="K26" s="1266" t="str">
        <f>'Ersatz result '!M55</f>
        <v>YLD_Chronic_2AU_N</v>
      </c>
      <c r="L26" s="1266">
        <f>'Ersatz result '!N55</f>
        <v>12598.023428713201</v>
      </c>
      <c r="M26" s="1266">
        <f>'Ersatz result '!O55</f>
        <v>8548.4606623867403</v>
      </c>
      <c r="N26" s="1266">
        <f>'Ersatz result '!P55</f>
        <v>17464.815636531999</v>
      </c>
      <c r="O26" s="1275">
        <f t="shared" ref="O26:O27" si="83">L26/$O$22</f>
        <v>0.71575635078261357</v>
      </c>
      <c r="P26" s="1275">
        <f t="shared" ref="P26:P28" si="84">L26/$P$22</f>
        <v>0.11372452561946661</v>
      </c>
      <c r="Q26" s="1274">
        <f t="shared" si="46"/>
        <v>0.15733666573096172</v>
      </c>
      <c r="R26" s="1275">
        <f t="shared" si="47"/>
        <v>7.2717477613067988E-2</v>
      </c>
      <c r="S26" s="1134"/>
      <c r="T26" s="1304" t="str">
        <f>'Ersatz result '!R55</f>
        <v>YLD_Chronic_2A_Combined_NSW</v>
      </c>
      <c r="U26" s="1304">
        <f>'Ersatz result '!S55</f>
        <v>14213.536953680699</v>
      </c>
      <c r="V26" s="1304">
        <f>'Ersatz result '!T55</f>
        <v>9580.6264269976</v>
      </c>
      <c r="W26" s="1304">
        <f>'Ersatz result '!U55</f>
        <v>19755.711340697901</v>
      </c>
      <c r="X26" s="1313">
        <f t="shared" ref="X26:X27" si="85">U26/$X$22</f>
        <v>0.63530821351210653</v>
      </c>
      <c r="Y26" s="1313">
        <f t="shared" ref="Y26:Y28" si="86">U26/$Y$22</f>
        <v>8.9848628133673253E-2</v>
      </c>
      <c r="Z26" s="1312">
        <f t="shared" si="48"/>
        <v>0.12357757201556507</v>
      </c>
      <c r="AA26" s="1313">
        <f t="shared" si="49"/>
        <v>5.6664047315865967E-2</v>
      </c>
      <c r="AC26" s="1134" t="str">
        <f>'Ersatz result '!W88</f>
        <v>YLD_Chronic_3BV_N</v>
      </c>
      <c r="AD26" s="1134">
        <f>'Ersatz result '!X88</f>
        <v>1053.0342423429499</v>
      </c>
      <c r="AE26" s="1134">
        <f>'Ersatz result '!Y88</f>
        <v>613.81667945629295</v>
      </c>
      <c r="AF26" s="1134">
        <f>'Ersatz result '!Z88</f>
        <v>1643.65270754056</v>
      </c>
      <c r="AG26" s="1168">
        <f t="shared" ref="AG26:AG27" si="87">AD26/$AG$22</f>
        <v>0.33594183159954077</v>
      </c>
      <c r="AH26" s="1168">
        <f t="shared" ref="AH26:AH28" si="88">AD26/$AH$22</f>
        <v>3.38512182096357E-2</v>
      </c>
      <c r="AI26" s="1167">
        <f t="shared" si="50"/>
        <v>4.222994033126154E-2</v>
      </c>
      <c r="AJ26" s="1168">
        <f t="shared" si="51"/>
        <v>1.9902790608783749E-2</v>
      </c>
      <c r="AK26" s="1163"/>
      <c r="AL26" s="1266" t="str">
        <f>'Ersatz result '!AB88</f>
        <v>YLD_Chronic_3BU_N</v>
      </c>
      <c r="AM26" s="1266">
        <f>'Ersatz result '!AC88</f>
        <v>10025.827280852</v>
      </c>
      <c r="AN26" s="1266">
        <f>'Ersatz result '!AD88</f>
        <v>6832.5499839445702</v>
      </c>
      <c r="AO26" s="1266">
        <f>'Ersatz result '!AE88</f>
        <v>13910.6063538166</v>
      </c>
      <c r="AP26" s="1275">
        <f t="shared" ref="AP26:AP27" si="89">AM26/$AP$22</f>
        <v>0.73743162807678497</v>
      </c>
      <c r="AQ26" s="1275">
        <f t="shared" ref="AQ26:AQ28" si="90">AM26/$AQ$22</f>
        <v>0.12396460163123833</v>
      </c>
      <c r="AR26" s="1274">
        <f t="shared" si="52"/>
        <v>0.17097602582957289</v>
      </c>
      <c r="AS26" s="1275">
        <f t="shared" si="53"/>
        <v>7.9620786813587682E-2</v>
      </c>
      <c r="AT26" s="1134"/>
      <c r="AU26" s="1304" t="str">
        <f>'Ersatz result '!AG88</f>
        <v>YLD_Chronic_3B_Combined_NSW</v>
      </c>
      <c r="AV26" s="1304">
        <f>'Ersatz result '!AH88</f>
        <v>11078.861523194901</v>
      </c>
      <c r="AW26" s="1304">
        <f>'Ersatz result '!AI88</f>
        <v>7486.5128649176604</v>
      </c>
      <c r="AX26" s="1304">
        <f>'Ersatz result '!AJ88</f>
        <v>15367.3101825715</v>
      </c>
      <c r="AY26" s="1313">
        <f t="shared" ref="AY26:AY27" si="91">AV26/$AY$22</f>
        <v>0.66220832139724994</v>
      </c>
      <c r="AZ26" s="1313">
        <f t="shared" ref="AZ26:AZ28" si="92">AV26/$AZ$22</f>
        <v>9.8932314907333785E-2</v>
      </c>
      <c r="BA26" s="1312">
        <f t="shared" si="54"/>
        <v>0.13256267557590543</v>
      </c>
      <c r="BB26" s="1313">
        <f t="shared" si="55"/>
        <v>6.195240477346884E-2</v>
      </c>
      <c r="BH26" s="1355" t="s">
        <v>174</v>
      </c>
      <c r="BI26" s="1356">
        <f t="shared" si="56"/>
        <v>4.512968611633162E-2</v>
      </c>
      <c r="BJ26" s="1356">
        <f t="shared" si="57"/>
        <v>4.3788781687614381E-2</v>
      </c>
      <c r="BK26" s="1356">
        <f t="shared" si="58"/>
        <v>5.3652339610615038E-2</v>
      </c>
      <c r="BL26" s="1368">
        <f t="shared" si="59"/>
        <v>5.7619174515857297E-2</v>
      </c>
      <c r="BM26" s="1357">
        <f t="shared" si="60"/>
        <v>1.6368597828483648E-2</v>
      </c>
      <c r="BN26" s="1357">
        <f t="shared" si="61"/>
        <v>1.5373743281666592E-2</v>
      </c>
      <c r="BO26" s="1357">
        <f t="shared" si="62"/>
        <v>2.1674929681990529E-2</v>
      </c>
      <c r="BP26" s="1369">
        <f t="shared" si="63"/>
        <v>2.3689635672611006E-2</v>
      </c>
      <c r="BQ26" s="1358">
        <f t="shared" si="64"/>
        <v>2.3511407281358278E-2</v>
      </c>
      <c r="BR26" s="1358">
        <f t="shared" si="65"/>
        <v>2.2209709818196623E-2</v>
      </c>
      <c r="BS26" s="1358">
        <f t="shared" si="66"/>
        <v>3.0235943501853199E-2</v>
      </c>
      <c r="BT26" s="1358">
        <f t="shared" si="67"/>
        <v>3.2958499053920627E-2</v>
      </c>
      <c r="BU26" s="1359">
        <f t="shared" si="68"/>
        <v>0.18418820981794076</v>
      </c>
      <c r="BV26" s="365"/>
      <c r="BW26" s="365"/>
      <c r="BY26" s="1639" t="s">
        <v>1400</v>
      </c>
      <c r="BZ26" s="1413">
        <f t="shared" si="69"/>
        <v>279.17896906265599</v>
      </c>
      <c r="CA26" s="1413">
        <f t="shared" si="70"/>
        <v>169.66664993863901</v>
      </c>
      <c r="CB26" s="1413">
        <f t="shared" si="71"/>
        <v>1053.0342423429499</v>
      </c>
      <c r="CC26" s="1413">
        <f t="shared" si="72"/>
        <v>1154.8985072262899</v>
      </c>
      <c r="CD26" s="1413">
        <f t="shared" si="73"/>
        <v>2689.8632040552002</v>
      </c>
      <c r="CE26" s="1413">
        <f t="shared" si="74"/>
        <v>1727.0304327557001</v>
      </c>
      <c r="CF26" s="1413">
        <f t="shared" si="75"/>
        <v>10025.827280852</v>
      </c>
      <c r="CG26" s="1413">
        <f t="shared" si="76"/>
        <v>10540.7773008726</v>
      </c>
      <c r="CH26" s="1413">
        <f t="shared" si="77"/>
        <v>2969.0421731178499</v>
      </c>
      <c r="CI26" s="1413">
        <f t="shared" si="78"/>
        <v>1896.69708269433</v>
      </c>
      <c r="CJ26" s="1413">
        <f t="shared" si="79"/>
        <v>11078.861523194901</v>
      </c>
      <c r="CK26" s="1413">
        <f t="shared" si="80"/>
        <v>11695.6758080989</v>
      </c>
    </row>
    <row r="27" spans="1:89" ht="15.75" x14ac:dyDescent="0.25">
      <c r="A27" s="1163"/>
      <c r="B27" s="1134" t="str">
        <f>'Ersatz result '!H56</f>
        <v>YLD_PICS_2AV_N</v>
      </c>
      <c r="C27" s="1134">
        <f>'Ersatz result '!I56</f>
        <v>2570.63856695702</v>
      </c>
      <c r="D27" s="1134">
        <f>'Ersatz result '!J56</f>
        <v>1720.9322443291901</v>
      </c>
      <c r="E27" s="1134">
        <f>'Ersatz result '!K56</f>
        <v>3513.4387627740498</v>
      </c>
      <c r="F27" s="1168">
        <f t="shared" si="81"/>
        <v>0.53872940059601193</v>
      </c>
      <c r="G27" s="1168">
        <f t="shared" si="82"/>
        <v>5.4212758390827717E-2</v>
      </c>
      <c r="H27" s="1167">
        <f t="shared" si="44"/>
        <v>7.3558967643607087E-2</v>
      </c>
      <c r="I27" s="1168">
        <f t="shared" si="45"/>
        <v>3.312996117431187E-2</v>
      </c>
      <c r="J27" s="1157"/>
      <c r="K27" s="1266" t="str">
        <f>'Ersatz result '!M56</f>
        <v>YLD_PICS_2AU_N</v>
      </c>
      <c r="L27" s="1266">
        <f>'Ersatz result '!N56</f>
        <v>2819.0498942742502</v>
      </c>
      <c r="M27" s="1266">
        <f>'Ersatz result '!O56</f>
        <v>1887.23297152278</v>
      </c>
      <c r="N27" s="1266">
        <f>'Ersatz result '!P56</f>
        <v>3852.9567322495</v>
      </c>
      <c r="O27" s="1275">
        <f t="shared" si="83"/>
        <v>0.16016424135241897</v>
      </c>
      <c r="P27" s="1275">
        <f t="shared" si="84"/>
        <v>2.5448048556033932E-2</v>
      </c>
      <c r="Q27" s="1274">
        <f t="shared" si="46"/>
        <v>3.5207103193936128E-2</v>
      </c>
      <c r="R27" s="1275">
        <f t="shared" si="47"/>
        <v>1.627193335025796E-2</v>
      </c>
      <c r="S27" s="1134"/>
      <c r="T27" s="1304" t="str">
        <f>'Ersatz result '!R56</f>
        <v>YLD_PICS_2A_Combined_NSW</v>
      </c>
      <c r="U27" s="1304">
        <f>'Ersatz result '!S56</f>
        <v>5389.6884612312697</v>
      </c>
      <c r="V27" s="1304">
        <f>'Ersatz result '!T56</f>
        <v>3608.1652158519701</v>
      </c>
      <c r="W27" s="1304">
        <f>'Ersatz result '!U56</f>
        <v>7366.3954950235502</v>
      </c>
      <c r="X27" s="1313">
        <f t="shared" si="85"/>
        <v>0.24090508638702723</v>
      </c>
      <c r="Y27" s="1313">
        <f t="shared" si="86"/>
        <v>3.4070064044411992E-2</v>
      </c>
      <c r="Z27" s="1312">
        <f t="shared" si="48"/>
        <v>4.6859878447552086E-2</v>
      </c>
      <c r="AA27" s="1313">
        <f t="shared" si="49"/>
        <v>2.1486668869278139E-2</v>
      </c>
      <c r="AC27" s="1134" t="str">
        <f>'Ersatz result '!W89</f>
        <v>YLD_PICS_3BV_N</v>
      </c>
      <c r="AD27" s="1134">
        <f>'Ersatz result '!X89</f>
        <v>1700.84307759076</v>
      </c>
      <c r="AE27" s="1134">
        <f>'Ersatz result '!Y89</f>
        <v>1145.46598989121</v>
      </c>
      <c r="AF27" s="1134">
        <f>'Ersatz result '!Z89</f>
        <v>2340.3610057893302</v>
      </c>
      <c r="AG27" s="1168">
        <f t="shared" si="87"/>
        <v>0.5426075580200862</v>
      </c>
      <c r="AH27" s="1168">
        <f t="shared" si="88"/>
        <v>5.4675914461974409E-2</v>
      </c>
      <c r="AI27" s="1167">
        <f t="shared" si="50"/>
        <v>6.8209084559004041E-2</v>
      </c>
      <c r="AJ27" s="1168">
        <f t="shared" si="51"/>
        <v>3.2146650384673375E-2</v>
      </c>
      <c r="AK27" s="1163"/>
      <c r="AL27" s="1266" t="str">
        <f>'Ersatz result '!AB89</f>
        <v>YLD_PICS_3BU_N</v>
      </c>
      <c r="AM27" s="1266">
        <f>'Ersatz result '!AC89</f>
        <v>1879.4385771244999</v>
      </c>
      <c r="AN27" s="1266">
        <f>'Ersatz result '!AD89</f>
        <v>1265.7446172136699</v>
      </c>
      <c r="AO27" s="1266">
        <f>'Ersatz result '!AE89</f>
        <v>2586.10851090913</v>
      </c>
      <c r="AP27" s="1275">
        <f t="shared" si="89"/>
        <v>0.13823871197604121</v>
      </c>
      <c r="AQ27" s="1275">
        <f t="shared" si="90"/>
        <v>2.3238367067083661E-2</v>
      </c>
      <c r="AR27" s="1274">
        <f t="shared" si="52"/>
        <v>3.2051114557025029E-2</v>
      </c>
      <c r="AS27" s="1275">
        <f t="shared" si="53"/>
        <v>1.4925688832108595E-2</v>
      </c>
      <c r="AT27" s="1134"/>
      <c r="AU27" s="1304" t="str">
        <f>'Ersatz result '!AG89</f>
        <v>YLD_PICS_3B_Combined_NSW</v>
      </c>
      <c r="AV27" s="1304">
        <f>'Ersatz result '!AH89</f>
        <v>3580.2816547152502</v>
      </c>
      <c r="AW27" s="1304">
        <f>'Ersatz result '!AI89</f>
        <v>2411.2106071048802</v>
      </c>
      <c r="AX27" s="1304">
        <f>'Ersatz result '!AJ89</f>
        <v>4926.4695166984602</v>
      </c>
      <c r="AY27" s="1313">
        <f t="shared" si="91"/>
        <v>0.21400143866178056</v>
      </c>
      <c r="AZ27" s="1313">
        <f t="shared" si="92"/>
        <v>3.197129518946222E-2</v>
      </c>
      <c r="BA27" s="1312">
        <f t="shared" si="54"/>
        <v>4.2839394144491116E-2</v>
      </c>
      <c r="BB27" s="1313">
        <f t="shared" si="55"/>
        <v>2.0020744713846707E-2</v>
      </c>
      <c r="BH27" s="1355" t="s">
        <v>1409</v>
      </c>
      <c r="BI27" s="1356">
        <f t="shared" si="56"/>
        <v>0.89025132791722861</v>
      </c>
      <c r="BJ27" s="1356">
        <f t="shared" si="57"/>
        <v>0.89168339595419221</v>
      </c>
      <c r="BK27" s="1356">
        <f t="shared" si="58"/>
        <v>0.88265167528226007</v>
      </c>
      <c r="BL27" s="1368">
        <f t="shared" si="59"/>
        <v>0.87864819285463203</v>
      </c>
      <c r="BM27" s="1357">
        <f t="shared" si="60"/>
        <v>0.79524275268042866</v>
      </c>
      <c r="BN27" s="1357">
        <f t="shared" si="61"/>
        <v>0.79401052158223284</v>
      </c>
      <c r="BO27" s="1357">
        <f t="shared" si="62"/>
        <v>0.77615171846791586</v>
      </c>
      <c r="BP27" s="1369">
        <f t="shared" si="63"/>
        <v>0.77727321891216394</v>
      </c>
      <c r="BQ27" s="1358">
        <f t="shared" si="64"/>
        <v>0.81883810980021621</v>
      </c>
      <c r="BR27" s="1358">
        <f t="shared" si="65"/>
        <v>0.81750823751682866</v>
      </c>
      <c r="BS27" s="1358">
        <f t="shared" si="66"/>
        <v>0.80466395895698595</v>
      </c>
      <c r="BT27" s="1358">
        <f t="shared" si="67"/>
        <v>0.80496681027211814</v>
      </c>
      <c r="BU27" s="1359">
        <f t="shared" si="68"/>
        <v>0.69406727569007154</v>
      </c>
      <c r="BV27" s="365"/>
      <c r="BW27" s="365"/>
      <c r="BY27" s="1639" t="s">
        <v>174</v>
      </c>
      <c r="BZ27" s="1413">
        <f t="shared" si="69"/>
        <v>371.221421721262</v>
      </c>
      <c r="CA27" s="1413">
        <f t="shared" si="70"/>
        <v>219.104372970821</v>
      </c>
      <c r="CB27" s="1413">
        <f t="shared" si="71"/>
        <v>1700.84307759076</v>
      </c>
      <c r="CC27" s="1413">
        <f t="shared" si="72"/>
        <v>2006.40881507426</v>
      </c>
      <c r="CD27" s="1413">
        <f t="shared" si="73"/>
        <v>407.506222340634</v>
      </c>
      <c r="CE27" s="1413">
        <f t="shared" si="74"/>
        <v>242.82905029887101</v>
      </c>
      <c r="CF27" s="1413">
        <f t="shared" si="75"/>
        <v>1879.4385771244999</v>
      </c>
      <c r="CG27" s="1413">
        <f t="shared" si="76"/>
        <v>2194.77125598874</v>
      </c>
      <c r="CH27" s="1413">
        <f t="shared" si="77"/>
        <v>778.72764406189799</v>
      </c>
      <c r="CI27" s="1413">
        <f t="shared" si="78"/>
        <v>461.93342326969201</v>
      </c>
      <c r="CJ27" s="1413">
        <f t="shared" si="79"/>
        <v>3580.2816547152502</v>
      </c>
      <c r="CK27" s="1413">
        <f t="shared" si="80"/>
        <v>4201.1800710629996</v>
      </c>
    </row>
    <row r="28" spans="1:89" ht="15.75" x14ac:dyDescent="0.25">
      <c r="A28" s="1163"/>
      <c r="B28" s="1134" t="str">
        <f>'Ersatz result '!H57</f>
        <v>DALY_Perm_Diab_2AV_N</v>
      </c>
      <c r="C28" s="1134">
        <f>'Ersatz result '!I57</f>
        <v>42645.9246526356</v>
      </c>
      <c r="D28" s="1134">
        <f>'Ersatz result '!J57</f>
        <v>40635.498409944601</v>
      </c>
      <c r="E28" s="1134">
        <f>'Ersatz result '!K57</f>
        <v>44629.8388612739</v>
      </c>
      <c r="F28" s="1168"/>
      <c r="G28" s="1168">
        <f t="shared" si="82"/>
        <v>0.89936922259885799</v>
      </c>
      <c r="H28" s="1167"/>
      <c r="I28" s="1168">
        <f t="shared" si="45"/>
        <v>0.54961356533949068</v>
      </c>
      <c r="J28" s="1157"/>
      <c r="K28" s="1266" t="str">
        <f>'Ersatz result '!M57</f>
        <v>DALY_Perm_Diab_2AU_N</v>
      </c>
      <c r="L28" s="1266">
        <f>'Ersatz result '!N57</f>
        <v>93175.668548429603</v>
      </c>
      <c r="M28" s="1266">
        <f>'Ersatz result '!O57</f>
        <v>88788.825048379498</v>
      </c>
      <c r="N28" s="1266">
        <f>'Ersatz result '!P57</f>
        <v>97516.801243688198</v>
      </c>
      <c r="O28" s="1275"/>
      <c r="P28" s="1275">
        <f t="shared" si="84"/>
        <v>0.84111279558313656</v>
      </c>
      <c r="Q28" s="1274"/>
      <c r="R28" s="1275">
        <f t="shared" si="47"/>
        <v>0.53782243143876596</v>
      </c>
      <c r="S28" s="1134"/>
      <c r="T28" s="1304" t="str">
        <f>'Ersatz result '!R57</f>
        <v>DALY_Perm_Diab_2A_Combined_NSW</v>
      </c>
      <c r="U28" s="1304">
        <f>'Ersatz result '!S57</f>
        <v>135821.593201065</v>
      </c>
      <c r="V28" s="1304">
        <f>'Ersatz result '!T57</f>
        <v>129488.413392531</v>
      </c>
      <c r="W28" s="1304">
        <f>'Ersatz result '!U57</f>
        <v>142116.26223044901</v>
      </c>
      <c r="X28" s="1313"/>
      <c r="Y28" s="1313">
        <f t="shared" si="86"/>
        <v>0.85857474179819659</v>
      </c>
      <c r="Z28" s="1312"/>
      <c r="AA28" s="1313">
        <f t="shared" si="49"/>
        <v>0.54146981210531553</v>
      </c>
      <c r="AC28" s="1134" t="str">
        <f>'Ersatz result '!W90</f>
        <v>DALY_Perm_Diab_3BV_N</v>
      </c>
      <c r="AD28" s="1134">
        <f>'Ersatz result '!X90</f>
        <v>27973.147586045601</v>
      </c>
      <c r="AE28" s="1134">
        <f>'Ersatz result '!Y90</f>
        <v>26684.121760719401</v>
      </c>
      <c r="AF28" s="1134">
        <f>'Ersatz result '!Z90</f>
        <v>29335.110161057099</v>
      </c>
      <c r="AG28" s="1168"/>
      <c r="AH28" s="1168">
        <f t="shared" si="88"/>
        <v>0.89923488227572868</v>
      </c>
      <c r="AI28" s="1167"/>
      <c r="AJ28" s="1168">
        <f t="shared" si="51"/>
        <v>0.52870426875667642</v>
      </c>
      <c r="AK28" s="1163"/>
      <c r="AL28" s="1266" t="str">
        <f>'Ersatz result '!AB90</f>
        <v>DALY_Perm_Diab_3BU_N</v>
      </c>
      <c r="AM28" s="1266">
        <f>'Ersatz result '!AC90</f>
        <v>67280.931202623004</v>
      </c>
      <c r="AN28" s="1266">
        <f>'Ersatz result '!AD90</f>
        <v>64262.410098928602</v>
      </c>
      <c r="AO28" s="1266">
        <f>'Ersatz result '!AE90</f>
        <v>70464.859784157103</v>
      </c>
      <c r="AP28" s="1275"/>
      <c r="AQ28" s="1275">
        <f t="shared" si="90"/>
        <v>0.83189682010990496</v>
      </c>
      <c r="AR28" s="1274"/>
      <c r="AS28" s="1275">
        <f t="shared" si="53"/>
        <v>0.53431607485746235</v>
      </c>
      <c r="AT28" s="1134"/>
      <c r="AU28" s="1304" t="str">
        <f>'Ersatz result '!AG90</f>
        <v>DALY_Perm_Diab_3B_Combined_NSW</v>
      </c>
      <c r="AV28" s="1304">
        <f>'Ersatz result '!AH90</f>
        <v>95254.078788668499</v>
      </c>
      <c r="AW28" s="1304">
        <f>'Ersatz result '!AI90</f>
        <v>91028.261292965995</v>
      </c>
      <c r="AX28" s="1304">
        <f>'Ersatz result '!AJ90</f>
        <v>99766.0936336288</v>
      </c>
      <c r="AY28" s="1313"/>
      <c r="AZ28" s="1313">
        <f t="shared" si="92"/>
        <v>0.85060242870613534</v>
      </c>
      <c r="BA28" s="1312"/>
      <c r="BB28" s="1313">
        <f t="shared" si="55"/>
        <v>0.5326557456363713</v>
      </c>
      <c r="BH28" s="1772"/>
      <c r="BI28" s="1773"/>
      <c r="BJ28" s="1773"/>
      <c r="BK28" s="1773"/>
      <c r="BL28" s="1773"/>
      <c r="BM28" s="1773"/>
      <c r="BN28" s="1773"/>
      <c r="BO28" s="1773"/>
      <c r="BP28" s="1773"/>
      <c r="BQ28" s="1773"/>
      <c r="BR28" s="1773"/>
      <c r="BS28" s="1773"/>
      <c r="BT28" s="1773"/>
      <c r="BU28" s="1774"/>
      <c r="BV28" s="365"/>
      <c r="BW28" s="365"/>
      <c r="BY28" s="1639" t="s">
        <v>1401</v>
      </c>
      <c r="BZ28" s="1413">
        <f t="shared" si="69"/>
        <v>7318.5550910185002</v>
      </c>
      <c r="CA28" s="1413">
        <f t="shared" si="70"/>
        <v>4459.0350721442701</v>
      </c>
      <c r="CB28" s="1413">
        <f t="shared" si="71"/>
        <v>27973.147586045601</v>
      </c>
      <c r="CC28" s="1413">
        <f t="shared" si="72"/>
        <v>30587.486693780102</v>
      </c>
      <c r="CD28" s="1413">
        <f t="shared" si="73"/>
        <v>19786.231289584099</v>
      </c>
      <c r="CE28" s="1413">
        <f t="shared" si="74"/>
        <v>12533.946751117999</v>
      </c>
      <c r="CF28" s="1413">
        <f t="shared" si="75"/>
        <v>67280.931202623004</v>
      </c>
      <c r="CG28" s="1413">
        <f t="shared" si="76"/>
        <v>71991.221398330497</v>
      </c>
      <c r="CH28" s="1413">
        <f t="shared" si="77"/>
        <v>27104.7863806026</v>
      </c>
      <c r="CI28" s="1413">
        <f t="shared" si="78"/>
        <v>16992.9818232623</v>
      </c>
      <c r="CJ28" s="1413">
        <f t="shared" si="79"/>
        <v>95254.078788668499</v>
      </c>
      <c r="CK28" s="1413">
        <f t="shared" si="80"/>
        <v>102578.70809211</v>
      </c>
    </row>
    <row r="29" spans="1:89" ht="15.75" x14ac:dyDescent="0.25">
      <c r="A29" s="1163"/>
      <c r="B29" s="1134" t="str">
        <f>'Ersatz result '!H58</f>
        <v>DALY_Perm_WoDiab_2AV_N</v>
      </c>
      <c r="C29" s="1134">
        <f>'Ersatz result '!I58</f>
        <v>29916.716547824799</v>
      </c>
      <c r="D29" s="1134">
        <f>'Ersatz result '!J58</f>
        <v>28328.190765903099</v>
      </c>
      <c r="E29" s="1134">
        <f>'Ersatz result '!K58</f>
        <v>31529.429658999801</v>
      </c>
      <c r="F29" s="1168"/>
      <c r="G29" s="1166"/>
      <c r="H29" s="1167"/>
      <c r="I29" s="1167"/>
      <c r="J29" s="1157"/>
      <c r="K29" s="1266" t="str">
        <f>'Ersatz result '!M58</f>
        <v>DALY_Perm_WoDiab_2AU_N</v>
      </c>
      <c r="L29" s="1266">
        <f>'Ersatz result '!N58</f>
        <v>74666.137528900101</v>
      </c>
      <c r="M29" s="1266">
        <f>'Ersatz result '!O58</f>
        <v>70701.495075188504</v>
      </c>
      <c r="N29" s="1266">
        <f>'Ersatz result '!P58</f>
        <v>78691.146716026706</v>
      </c>
      <c r="O29" s="1275"/>
      <c r="P29" s="1273"/>
      <c r="Q29" s="1274"/>
      <c r="R29" s="1274"/>
      <c r="S29" s="1134"/>
      <c r="T29" s="1304" t="str">
        <f>'Ersatz result '!R58</f>
        <v>DALY_Perm_WoDiab_2A_Combined_NSW</v>
      </c>
      <c r="U29" s="1304">
        <f>'Ersatz result '!S58</f>
        <v>104582.85407672499</v>
      </c>
      <c r="V29" s="1304">
        <f>'Ersatz result '!T58</f>
        <v>99029.685841091603</v>
      </c>
      <c r="W29" s="1304">
        <f>'Ersatz result '!U58</f>
        <v>110220.576375027</v>
      </c>
      <c r="X29" s="1313"/>
      <c r="Y29" s="1311"/>
      <c r="Z29" s="1312"/>
      <c r="AA29" s="1312"/>
      <c r="AC29" s="1134" t="str">
        <f>'Ersatz result '!W91</f>
        <v>DALY_Perm_WoDiab_3BV_N</v>
      </c>
      <c r="AD29" s="1134">
        <f>'Ersatz result '!X91</f>
        <v>19303.442021949701</v>
      </c>
      <c r="AE29" s="1134">
        <f>'Ersatz result '!Y91</f>
        <v>18376.754137371299</v>
      </c>
      <c r="AF29" s="1134">
        <f>'Ersatz result '!Z91</f>
        <v>20331.561020015499</v>
      </c>
      <c r="AG29" s="1168"/>
      <c r="AH29" s="1166"/>
      <c r="AI29" s="1167"/>
      <c r="AJ29" s="1167"/>
      <c r="AK29" s="1163"/>
      <c r="AL29" s="1266" t="str">
        <f>'Ersatz result '!AB91</f>
        <v>DALY_Perm_WoDiab_3BU_N</v>
      </c>
      <c r="AM29" s="1266">
        <f>'Ersatz result '!AC91</f>
        <v>54530.586852472799</v>
      </c>
      <c r="AN29" s="1266">
        <f>'Ersatz result '!AD91</f>
        <v>51912.772158198299</v>
      </c>
      <c r="AO29" s="1266">
        <f>'Ersatz result '!AE91</f>
        <v>57434.935841371298</v>
      </c>
      <c r="AP29" s="1275"/>
      <c r="AQ29" s="1273"/>
      <c r="AR29" s="1274"/>
      <c r="AS29" s="1274"/>
      <c r="AT29" s="1134"/>
      <c r="AU29" s="1304" t="str">
        <f>'Ersatz result '!AG91</f>
        <v>DALY_Perm_WoDiab_3B_Combined_NSW</v>
      </c>
      <c r="AV29" s="1304">
        <f>'Ersatz result '!AH91</f>
        <v>73834.0288744227</v>
      </c>
      <c r="AW29" s="1304">
        <f>'Ersatz result '!AI91</f>
        <v>70289.526295569594</v>
      </c>
      <c r="AX29" s="1304">
        <f>'Ersatz result '!AJ91</f>
        <v>77766.496861386797</v>
      </c>
      <c r="AY29" s="1313"/>
      <c r="AZ29" s="1311"/>
      <c r="BA29" s="1312"/>
      <c r="BB29" s="1312"/>
      <c r="BH29" s="1763" t="s">
        <v>1410</v>
      </c>
      <c r="BI29" s="1764"/>
      <c r="BJ29" s="1764"/>
      <c r="BK29" s="1764"/>
      <c r="BL29" s="1764"/>
      <c r="BM29" s="1764"/>
      <c r="BN29" s="1764"/>
      <c r="BO29" s="1764"/>
      <c r="BP29" s="1764"/>
      <c r="BQ29" s="1764"/>
      <c r="BR29" s="1764"/>
      <c r="BS29" s="1764"/>
      <c r="BT29" s="1764"/>
      <c r="BU29" s="1765"/>
      <c r="BV29" s="679"/>
      <c r="BW29" s="679"/>
      <c r="BY29" s="1639" t="s">
        <v>1402</v>
      </c>
      <c r="BZ29" s="1413">
        <f t="shared" si="69"/>
        <v>5167.2203082939204</v>
      </c>
      <c r="CA29" s="1413">
        <f t="shared" si="70"/>
        <v>3140.1704608618402</v>
      </c>
      <c r="CB29" s="1413">
        <f t="shared" si="71"/>
        <v>19303.442021949701</v>
      </c>
      <c r="CC29" s="1413">
        <f t="shared" si="72"/>
        <v>21174.624043588999</v>
      </c>
      <c r="CD29" s="1413">
        <f t="shared" si="73"/>
        <v>15925.3834395457</v>
      </c>
      <c r="CE29" s="1413">
        <f t="shared" si="74"/>
        <v>10109.4033393216</v>
      </c>
      <c r="CF29" s="1413">
        <f t="shared" si="75"/>
        <v>54530.586852472799</v>
      </c>
      <c r="CG29" s="1413">
        <f t="shared" si="76"/>
        <v>58202.200011063404</v>
      </c>
      <c r="CH29" s="1413">
        <f t="shared" si="77"/>
        <v>21092.603747839701</v>
      </c>
      <c r="CI29" s="1413">
        <f t="shared" si="78"/>
        <v>13249.5738001834</v>
      </c>
      <c r="CJ29" s="1413">
        <f t="shared" si="79"/>
        <v>73834.0288744227</v>
      </c>
      <c r="CK29" s="1413">
        <f t="shared" si="80"/>
        <v>79376.824054652403</v>
      </c>
    </row>
    <row r="30" spans="1:89" ht="15.75" x14ac:dyDescent="0.25">
      <c r="A30" s="1163"/>
      <c r="B30" s="1159" t="str">
        <f>'Ersatz result '!H59</f>
        <v>TOTAL YLD Baseline_2AV_N</v>
      </c>
      <c r="C30" s="1159">
        <f>'Ersatz result '!I59</f>
        <v>4771.6693466386796</v>
      </c>
      <c r="D30" s="1159">
        <f>'Ersatz result '!J59</f>
        <v>3574.0561646646402</v>
      </c>
      <c r="E30" s="1159">
        <f>'Ersatz result '!K59</f>
        <v>6091.9427570265598</v>
      </c>
      <c r="F30" s="1169">
        <f>SUM(F25:F29)</f>
        <v>0.99999999999999922</v>
      </c>
      <c r="G30" s="1169">
        <f t="shared" ref="G30" si="93">SUM(G25:G29)</f>
        <v>0.99999999999999956</v>
      </c>
      <c r="H30" s="1169">
        <f>SUM(H24:H29)</f>
        <v>0.99999999999997913</v>
      </c>
      <c r="I30" s="1169">
        <f>SUM(I24:I29)</f>
        <v>0.99999999999998934</v>
      </c>
      <c r="J30" s="1159"/>
      <c r="K30" s="1276" t="str">
        <f>'Ersatz result '!M59</f>
        <v>TOTAL YLD Baseline_2AU_N</v>
      </c>
      <c r="L30" s="1276">
        <f>'Ersatz result '!N59</f>
        <v>17600.9942698216</v>
      </c>
      <c r="M30" s="1276">
        <f>'Ersatz result '!O59</f>
        <v>13355.210770744099</v>
      </c>
      <c r="N30" s="1276">
        <f>'Ersatz result '!P59</f>
        <v>22756.725145359698</v>
      </c>
      <c r="O30" s="1277">
        <f>SUM(O25:O29)</f>
        <v>1.0000000000000022</v>
      </c>
      <c r="P30" s="1277">
        <f t="shared" ref="P30" si="94">SUM(P25:P29)</f>
        <v>1.0000000000000022</v>
      </c>
      <c r="Q30" s="1277">
        <f>SUM(Q24:Q29)</f>
        <v>0.99999999999995937</v>
      </c>
      <c r="R30" s="1277">
        <f>SUM(R24:R29)</f>
        <v>0.99999999999998401</v>
      </c>
      <c r="S30" s="1159"/>
      <c r="T30" s="1314" t="str">
        <f>'Ersatz result '!R59</f>
        <v>TOTAL YLD Baseline_2A_Combined_NSW</v>
      </c>
      <c r="U30" s="1314">
        <f>'Ersatz result '!S59</f>
        <v>22372.663616460301</v>
      </c>
      <c r="V30" s="1314">
        <f>'Ersatz result '!T59</f>
        <v>17380.187345088001</v>
      </c>
      <c r="W30" s="1314">
        <f>'Ersatz result '!U59</f>
        <v>28461.206156349101</v>
      </c>
      <c r="X30" s="1315">
        <f>SUM(X25:X29)</f>
        <v>0.99999999999999856</v>
      </c>
      <c r="Y30" s="1315">
        <f t="shared" ref="Y30" si="95">SUM(Y25:Y29)</f>
        <v>0.99999999999999534</v>
      </c>
      <c r="Z30" s="1315">
        <f>SUM(Z24:Z29)</f>
        <v>0.99999999999998501</v>
      </c>
      <c r="AA30" s="1315">
        <f>SUM(AA24:AA29)</f>
        <v>0.99999999999999312</v>
      </c>
      <c r="AB30" s="1199"/>
      <c r="AC30" s="1159" t="str">
        <f>'Ersatz result '!W92</f>
        <v>TOTAL YLD Baseline_3BV_N</v>
      </c>
      <c r="AD30" s="1159">
        <f>'Ersatz result '!X92</f>
        <v>3134.57314121636</v>
      </c>
      <c r="AE30" s="1159">
        <f>'Ersatz result '!Y92</f>
        <v>2369.1529339946201</v>
      </c>
      <c r="AF30" s="1159">
        <f>'Ersatz result '!Z92</f>
        <v>3988.0484255935598</v>
      </c>
      <c r="AG30" s="1169">
        <f>SUM(AG25:AG29)</f>
        <v>0.99999999999999456</v>
      </c>
      <c r="AH30" s="1169">
        <f t="shared" ref="AH30" si="96">SUM(AH25:AH29)</f>
        <v>1.0000000000000013</v>
      </c>
      <c r="AI30" s="1169">
        <f>SUM(AI24:AI29)</f>
        <v>1.0000000000000338</v>
      </c>
      <c r="AJ30" s="1169">
        <f>SUM(AJ24:AJ29)</f>
        <v>1.000000000000014</v>
      </c>
      <c r="AK30" s="1170"/>
      <c r="AL30" s="1276" t="str">
        <f>'Ersatz result '!AB92</f>
        <v>TOTAL YLD Baseline_3BU_N</v>
      </c>
      <c r="AM30" s="1276">
        <f>'Ersatz result '!AC92</f>
        <v>13595.6024926667</v>
      </c>
      <c r="AN30" s="1276">
        <f>'Ersatz result '!AD92</f>
        <v>10201.238836702099</v>
      </c>
      <c r="AO30" s="1276">
        <f>'Ersatz result '!AE92</f>
        <v>17590.1814458933</v>
      </c>
      <c r="AP30" s="1277">
        <f>SUM(AP25:AP29)</f>
        <v>1.0000000000000075</v>
      </c>
      <c r="AQ30" s="1277">
        <f t="shared" ref="AQ30" si="97">SUM(AQ25:AQ29)</f>
        <v>1.0000000000000024</v>
      </c>
      <c r="AR30" s="1277">
        <f>SUM(AR24:AR29)</f>
        <v>0.99999999999999667</v>
      </c>
      <c r="AS30" s="1277">
        <f>SUM(AS24:AS29)</f>
        <v>1</v>
      </c>
      <c r="AT30" s="1159"/>
      <c r="AU30" s="1314" t="str">
        <f>'Ersatz result '!AG92</f>
        <v>TOTAL YLD Baseline_3B_Combined_NSW</v>
      </c>
      <c r="AV30" s="1314">
        <f>'Ersatz result '!AH92</f>
        <v>16730.1756338831</v>
      </c>
      <c r="AW30" s="1314">
        <f>'Ersatz result '!AI92</f>
        <v>12807.2138937905</v>
      </c>
      <c r="AX30" s="1314">
        <f>'Ersatz result '!AJ92</f>
        <v>21184.7868776826</v>
      </c>
      <c r="AY30" s="1315">
        <f>SUM(AY25:AY29)</f>
        <v>0.99999999999999933</v>
      </c>
      <c r="AZ30" s="1315">
        <f t="shared" ref="AZ30" si="98">SUM(AZ25:AZ29)</f>
        <v>0.99999999999999645</v>
      </c>
      <c r="BA30" s="1315">
        <f>SUM(BA24:BA29)</f>
        <v>0.99999999999996869</v>
      </c>
      <c r="BB30" s="1315">
        <f>SUM(BB24:BB29)</f>
        <v>0.99999999999998312</v>
      </c>
      <c r="BH30" s="1538"/>
      <c r="BI30" s="1600" t="s">
        <v>1374</v>
      </c>
      <c r="BJ30" s="1600" t="s">
        <v>1375</v>
      </c>
      <c r="BK30" s="1600" t="s">
        <v>1376</v>
      </c>
      <c r="BL30" s="1601" t="s">
        <v>1377</v>
      </c>
      <c r="BM30" s="1541" t="s">
        <v>1378</v>
      </c>
      <c r="BN30" s="1541" t="s">
        <v>1379</v>
      </c>
      <c r="BO30" s="1541" t="s">
        <v>1380</v>
      </c>
      <c r="BP30" s="1602" t="s">
        <v>1381</v>
      </c>
      <c r="BQ30" s="1539" t="s">
        <v>1382</v>
      </c>
      <c r="BR30" s="1539" t="s">
        <v>1383</v>
      </c>
      <c r="BS30" s="1539" t="s">
        <v>1384</v>
      </c>
      <c r="BT30" s="1539" t="s">
        <v>1385</v>
      </c>
      <c r="BU30" s="1609">
        <v>2020</v>
      </c>
      <c r="BV30" s="365"/>
      <c r="BW30" s="365"/>
      <c r="BY30" s="1569" t="s">
        <v>1267</v>
      </c>
      <c r="BZ30" s="1414">
        <f t="shared" si="69"/>
        <v>749.03522632097497</v>
      </c>
      <c r="CA30" s="1414">
        <f t="shared" si="70"/>
        <v>448.583055568605</v>
      </c>
      <c r="CB30" s="1414">
        <f t="shared" si="71"/>
        <v>3134.57314121636</v>
      </c>
      <c r="CC30" s="1414">
        <f t="shared" si="72"/>
        <v>3583.3400976869102</v>
      </c>
      <c r="CD30" s="1414">
        <f t="shared" si="73"/>
        <v>3554.1374681355301</v>
      </c>
      <c r="CE30" s="1414">
        <f t="shared" si="74"/>
        <v>2261.69088759745</v>
      </c>
      <c r="CF30" s="1414">
        <f t="shared" si="75"/>
        <v>13595.6024926667</v>
      </c>
      <c r="CG30" s="1414">
        <f t="shared" si="76"/>
        <v>14529.131512125001</v>
      </c>
      <c r="CH30" s="1414">
        <f t="shared" si="77"/>
        <v>4303.1726944565198</v>
      </c>
      <c r="CI30" s="1414">
        <f t="shared" si="78"/>
        <v>2710.2739431660598</v>
      </c>
      <c r="CJ30" s="1414">
        <f t="shared" si="79"/>
        <v>16730.1756338831</v>
      </c>
      <c r="CK30" s="1414">
        <f t="shared" si="80"/>
        <v>18112.471609812001</v>
      </c>
    </row>
    <row r="31" spans="1:89" ht="15.75" x14ac:dyDescent="0.25">
      <c r="A31" s="1163"/>
      <c r="B31" s="1157" t="str">
        <f>'Ersatz result '!H60</f>
        <v>TOTAL  YLD with Diabetes_2AV_N</v>
      </c>
      <c r="C31" s="1157">
        <f>'Ersatz result '!I60</f>
        <v>47417.593999274301</v>
      </c>
      <c r="D31" s="1157">
        <f>'Ersatz result '!J60</f>
        <v>45127.493713046897</v>
      </c>
      <c r="E31" s="1157">
        <f>'Ersatz result '!K60</f>
        <v>49752.779160209902</v>
      </c>
      <c r="F31" s="1157"/>
      <c r="G31" s="1157"/>
      <c r="H31" s="1157"/>
      <c r="I31" s="1157"/>
      <c r="J31" s="1157"/>
      <c r="K31" s="1278" t="str">
        <f>'Ersatz result '!M60</f>
        <v>TOTAL  YLD with Diabetes_2AU_N</v>
      </c>
      <c r="L31" s="1278">
        <f>'Ersatz result '!N60</f>
        <v>110776.662818251</v>
      </c>
      <c r="M31" s="1278">
        <f>'Ersatz result '!O60</f>
        <v>104644.00288916699</v>
      </c>
      <c r="N31" s="1278">
        <f>'Ersatz result '!P60</f>
        <v>117588.88714201401</v>
      </c>
      <c r="O31" s="1278"/>
      <c r="P31" s="1278"/>
      <c r="Q31" s="1278"/>
      <c r="R31" s="1278"/>
      <c r="S31" s="1157"/>
      <c r="T31" s="1316" t="str">
        <f>'Ersatz result '!R60</f>
        <v>TOTAL  YLD with Diabetes_2A_Combined_NSW</v>
      </c>
      <c r="U31" s="1316">
        <f>'Ersatz result '!S60</f>
        <v>158194.25681752601</v>
      </c>
      <c r="V31" s="1316">
        <f>'Ersatz result '!T60</f>
        <v>150032.071443227</v>
      </c>
      <c r="W31" s="1316">
        <f>'Ersatz result '!U60</f>
        <v>166795.55397742699</v>
      </c>
      <c r="X31" s="1326"/>
      <c r="Y31" s="1326"/>
      <c r="Z31" s="1326"/>
      <c r="AA31" s="1321"/>
      <c r="AB31" s="1198"/>
      <c r="AC31" s="1157" t="str">
        <f>'Ersatz result '!W93</f>
        <v>TOTAL  YLD with Diabetes_3BV_N</v>
      </c>
      <c r="AD31" s="1157">
        <f>'Ersatz result '!X93</f>
        <v>31107.720727261902</v>
      </c>
      <c r="AE31" s="1157">
        <f>'Ersatz result '!Y93</f>
        <v>29590.375753027802</v>
      </c>
      <c r="AF31" s="1157">
        <f>'Ersatz result '!Z93</f>
        <v>32667.344072315998</v>
      </c>
      <c r="AG31" s="1157"/>
      <c r="AH31" s="1157"/>
      <c r="AI31" s="1157"/>
      <c r="AJ31" s="1157"/>
      <c r="AK31" s="1157"/>
      <c r="AL31" s="1278" t="str">
        <f>'Ersatz result '!AB93</f>
        <v>TOTAL  YLD with Diabetes_3BU_N</v>
      </c>
      <c r="AM31" s="1278">
        <f>'Ersatz result '!AC93</f>
        <v>80876.533695289603</v>
      </c>
      <c r="AN31" s="1278">
        <f>'Ersatz result '!AD93</f>
        <v>76161.085022743806</v>
      </c>
      <c r="AO31" s="1278">
        <f>'Ersatz result '!AE93</f>
        <v>85627.625557763997</v>
      </c>
      <c r="AP31" s="1278"/>
      <c r="AQ31" s="1278"/>
      <c r="AR31" s="1278"/>
      <c r="AS31" s="1278"/>
      <c r="AT31" s="1157"/>
      <c r="AU31" s="1316" t="str">
        <f>'Ersatz result '!AG93</f>
        <v>TOTAL  YLD with Diabetes_3B_Combined_NSW</v>
      </c>
      <c r="AV31" s="1316">
        <f>'Ersatz result '!AH93</f>
        <v>111984.254422552</v>
      </c>
      <c r="AW31" s="1316">
        <f>'Ersatz result '!AI93</f>
        <v>105940.34577196201</v>
      </c>
      <c r="AX31" s="1316">
        <f>'Ersatz result '!AJ93</f>
        <v>118035.940544274</v>
      </c>
      <c r="AY31" s="1317"/>
      <c r="AZ31" s="1317"/>
      <c r="BA31" s="1317"/>
      <c r="BB31" s="1317"/>
      <c r="BH31" s="1343" t="s">
        <v>1263</v>
      </c>
      <c r="BI31" s="1333">
        <f>G58</f>
        <v>1.2226059040834224E-2</v>
      </c>
      <c r="BJ31" s="1333">
        <f>G58</f>
        <v>1.2226059040834224E-2</v>
      </c>
      <c r="BK31" s="1333">
        <f>AH25</f>
        <v>1.2237985052662577E-2</v>
      </c>
      <c r="BL31" s="1334">
        <f>AH58</f>
        <v>1.2350674976695656E-2</v>
      </c>
      <c r="BM31" s="1335">
        <f>P58</f>
        <v>1.9569872544907389E-2</v>
      </c>
      <c r="BN31" s="1335">
        <f>L91/$L$97</f>
        <v>1.97241519202426E-2</v>
      </c>
      <c r="BO31" s="1335">
        <f>AQ25</f>
        <v>2.0900211191775497E-2</v>
      </c>
      <c r="BP31" s="1336">
        <f>AQ58</f>
        <v>2.0730185383315603E-2</v>
      </c>
      <c r="BQ31" s="1337">
        <f>U58/$U$64</f>
        <v>1.7683507417640885E-2</v>
      </c>
      <c r="BR31" s="1337">
        <f>Y91</f>
        <v>1.7846971148858665E-2</v>
      </c>
      <c r="BS31" s="1337">
        <f>AV25/$AV$31</f>
        <v>1.8493961197065079E-2</v>
      </c>
      <c r="BT31" s="1337">
        <f>AV58/$AV$64</f>
        <v>1.8357727019671567E-2</v>
      </c>
      <c r="BU31" s="1344">
        <f>C124/$C$130</f>
        <v>1.3653907058715139E-2</v>
      </c>
      <c r="BV31" s="365"/>
      <c r="BW31" s="365"/>
      <c r="BY31" s="1339" t="s">
        <v>1268</v>
      </c>
      <c r="BZ31" s="1413">
        <f t="shared" si="69"/>
        <v>8067.59031733948</v>
      </c>
      <c r="CA31" s="1413">
        <f t="shared" si="70"/>
        <v>4907.6181277128499</v>
      </c>
      <c r="CB31" s="1413">
        <f t="shared" si="71"/>
        <v>31107.720727261902</v>
      </c>
      <c r="CC31" s="1413">
        <f t="shared" si="72"/>
        <v>34170.826791467</v>
      </c>
      <c r="CD31" s="1413">
        <f t="shared" si="73"/>
        <v>23340.368757719702</v>
      </c>
      <c r="CE31" s="1413">
        <f t="shared" si="74"/>
        <v>14795.6376387155</v>
      </c>
      <c r="CF31" s="1413">
        <f t="shared" si="75"/>
        <v>80876.533695289603</v>
      </c>
      <c r="CG31" s="1413">
        <f t="shared" si="76"/>
        <v>86520.352910455404</v>
      </c>
      <c r="CH31" s="1413">
        <f t="shared" si="77"/>
        <v>31407.959075059101</v>
      </c>
      <c r="CI31" s="1413">
        <f t="shared" si="78"/>
        <v>19703.255766428301</v>
      </c>
      <c r="CJ31" s="1413">
        <f t="shared" si="79"/>
        <v>111984.254422552</v>
      </c>
      <c r="CK31" s="1413">
        <f t="shared" si="80"/>
        <v>120691.179701922</v>
      </c>
    </row>
    <row r="32" spans="1:89" ht="16.5" thickBot="1" x14ac:dyDescent="0.3">
      <c r="A32" s="1163"/>
      <c r="B32" s="1158" t="str">
        <f>'Ersatz result '!H61</f>
        <v>TOTAL  YLD without Diabetes_2AV_N</v>
      </c>
      <c r="C32" s="1158">
        <f>'Ersatz result '!I61</f>
        <v>34688.385894463499</v>
      </c>
      <c r="D32" s="1158">
        <f>'Ersatz result '!J61</f>
        <v>32781.888324734799</v>
      </c>
      <c r="E32" s="1158">
        <f>'Ersatz result '!K61</f>
        <v>36734.859786431603</v>
      </c>
      <c r="F32" s="1158"/>
      <c r="G32" s="1158"/>
      <c r="H32" s="1158"/>
      <c r="I32" s="1158"/>
      <c r="J32" s="1158"/>
      <c r="K32" s="1279" t="str">
        <f>'Ersatz result '!M61</f>
        <v>TOTAL  YLD without Diabetes_2AU_N</v>
      </c>
      <c r="L32" s="1279">
        <f>'Ersatz result '!N61</f>
        <v>92267.131798721894</v>
      </c>
      <c r="M32" s="1279">
        <f>'Ersatz result '!O61</f>
        <v>86406.621196148204</v>
      </c>
      <c r="N32" s="1279">
        <f>'Ersatz result '!P61</f>
        <v>98625.842518332007</v>
      </c>
      <c r="O32" s="1279"/>
      <c r="P32" s="1279"/>
      <c r="Q32" s="1279"/>
      <c r="R32" s="1279"/>
      <c r="S32" s="1158"/>
      <c r="T32" s="1318" t="str">
        <f>'Ersatz result '!R61</f>
        <v>TOTAL  YLD without Diabetes_2A_Combined_NSW</v>
      </c>
      <c r="U32" s="1318">
        <f>'Ersatz result '!S61</f>
        <v>126955.517693185</v>
      </c>
      <c r="V32" s="1318">
        <f>'Ersatz result '!T61</f>
        <v>119664.78980351301</v>
      </c>
      <c r="W32" s="1318">
        <f>'Ersatz result '!U61</f>
        <v>134882.990907228</v>
      </c>
      <c r="X32" s="1327"/>
      <c r="Y32" s="1327"/>
      <c r="Z32" s="1327"/>
      <c r="AA32" s="1327"/>
      <c r="AB32" s="1200"/>
      <c r="AC32" s="1158" t="str">
        <f>'Ersatz result '!W94</f>
        <v>TOTAL  YLD without Diabetes_3BV_N</v>
      </c>
      <c r="AD32" s="1158">
        <f>'Ersatz result '!X94</f>
        <v>22438.015163166099</v>
      </c>
      <c r="AE32" s="1158">
        <f>'Ersatz result '!Y94</f>
        <v>21214.133834378801</v>
      </c>
      <c r="AF32" s="1158">
        <f>'Ersatz result '!Z94</f>
        <v>23745.775739847701</v>
      </c>
      <c r="AG32" s="1158"/>
      <c r="AH32" s="1158"/>
      <c r="AI32" s="1158"/>
      <c r="AJ32" s="1158"/>
      <c r="AK32" s="1158"/>
      <c r="AL32" s="1279" t="str">
        <f>'Ersatz result '!AB94</f>
        <v>TOTAL  YLD without Diabetes_3BU_N</v>
      </c>
      <c r="AM32" s="1279">
        <f>'Ersatz result '!AC94</f>
        <v>68126.189345139806</v>
      </c>
      <c r="AN32" s="1279">
        <f>'Ersatz result '!AD94</f>
        <v>63751.773402690997</v>
      </c>
      <c r="AO32" s="1279">
        <f>'Ersatz result '!AE94</f>
        <v>72830.068991089502</v>
      </c>
      <c r="AP32" s="1279"/>
      <c r="AQ32" s="1279"/>
      <c r="AR32" s="1279"/>
      <c r="AS32" s="1279"/>
      <c r="AT32" s="1158"/>
      <c r="AU32" s="1318" t="str">
        <f>'Ersatz result '!AG94</f>
        <v>TOTAL  YLD without Diabetes_3B_Combined_NSW</v>
      </c>
      <c r="AV32" s="1318">
        <f>'Ersatz result '!AH94</f>
        <v>90564.204508305804</v>
      </c>
      <c r="AW32" s="1318">
        <f>'Ersatz result '!AI94</f>
        <v>85086.608721259807</v>
      </c>
      <c r="AX32" s="1318">
        <f>'Ersatz result '!AJ94</f>
        <v>96291.065702434207</v>
      </c>
      <c r="AY32" s="1317"/>
      <c r="AZ32" s="1317"/>
      <c r="BA32" s="1317"/>
      <c r="BB32" s="1317"/>
      <c r="BH32" s="1343" t="s">
        <v>1264</v>
      </c>
      <c r="BI32" s="1333">
        <f t="shared" ref="BI32:BI34" si="99">G59</f>
        <v>3.4605000759969591E-2</v>
      </c>
      <c r="BJ32" s="1333">
        <f t="shared" ref="BJ32:BJ34" si="100">G59</f>
        <v>3.4605000759969591E-2</v>
      </c>
      <c r="BK32" s="1333">
        <f t="shared" ref="BK32:BK34" si="101">AH26</f>
        <v>3.38512182096357E-2</v>
      </c>
      <c r="BL32" s="1334">
        <f t="shared" ref="BL32:BL34" si="102">AH59</f>
        <v>3.3797792317822595E-2</v>
      </c>
      <c r="BM32" s="1335">
        <f t="shared" ref="BM32:BM34" si="103">P59</f>
        <v>0.11524510310770229</v>
      </c>
      <c r="BN32" s="1335">
        <f t="shared" ref="BN32:BN34" si="104">L92/$L$97</f>
        <v>0.11672565082538978</v>
      </c>
      <c r="BO32" s="1335">
        <f t="shared" ref="BO32:BO34" si="105">AQ26</f>
        <v>0.12396460163123833</v>
      </c>
      <c r="BP32" s="1336">
        <f t="shared" ref="BP32:BP34" si="106">AQ59</f>
        <v>0.12183003127347182</v>
      </c>
      <c r="BQ32" s="1337">
        <f t="shared" ref="BQ32:BQ34" si="107">U59/$U$64</f>
        <v>9.4531521963028498E-2</v>
      </c>
      <c r="BR32" s="1337">
        <f t="shared" ref="BR32:BR34" si="108">Y92</f>
        <v>9.6263130579974848E-2</v>
      </c>
      <c r="BS32" s="1337">
        <f t="shared" ref="BS32:BS34" si="109">AV26/$AV$31</f>
        <v>9.8932314907333785E-2</v>
      </c>
      <c r="BT32" s="1337">
        <f t="shared" ref="BT32:BT34" si="110">AV59/$AV$64</f>
        <v>9.6905804027969472E-2</v>
      </c>
      <c r="BU32" s="1344">
        <f t="shared" ref="BU32:BU34" si="111">C125/$C$130</f>
        <v>7.2056932212841707E-2</v>
      </c>
      <c r="BV32" s="365"/>
      <c r="BW32" s="365"/>
      <c r="BY32" s="1570" t="s">
        <v>1269</v>
      </c>
      <c r="BZ32" s="1571">
        <f t="shared" si="69"/>
        <v>5916.2555346148902</v>
      </c>
      <c r="CA32" s="1571">
        <f t="shared" si="70"/>
        <v>3588.75351643044</v>
      </c>
      <c r="CB32" s="1571">
        <f t="shared" si="71"/>
        <v>22438.015163166099</v>
      </c>
      <c r="CC32" s="1571">
        <f t="shared" si="72"/>
        <v>24757.964141275901</v>
      </c>
      <c r="CD32" s="1571">
        <f t="shared" si="73"/>
        <v>19479.520907681301</v>
      </c>
      <c r="CE32" s="1571">
        <f t="shared" si="74"/>
        <v>12371.0942269191</v>
      </c>
      <c r="CF32" s="1571">
        <f t="shared" si="75"/>
        <v>68126.189345139806</v>
      </c>
      <c r="CG32" s="1571">
        <f t="shared" si="76"/>
        <v>72731.331523188594</v>
      </c>
      <c r="CH32" s="1571">
        <f t="shared" si="77"/>
        <v>25395.776442296101</v>
      </c>
      <c r="CI32" s="1571">
        <f t="shared" si="78"/>
        <v>15959.847743349501</v>
      </c>
      <c r="CJ32" s="1571">
        <f t="shared" si="79"/>
        <v>90564.204508305804</v>
      </c>
      <c r="CK32" s="1571">
        <f t="shared" si="80"/>
        <v>97489.2956644644</v>
      </c>
    </row>
    <row r="33" spans="1:89" ht="16.5" thickTop="1" x14ac:dyDescent="0.25">
      <c r="A33" s="1163"/>
      <c r="B33" s="1134" t="str">
        <f>'Ersatz result '!H62</f>
        <v>TOTAL DALYS Baseline_2AV_N</v>
      </c>
      <c r="C33" s="1134">
        <f>'Ersatz result '!I62</f>
        <v>34946.637361902001</v>
      </c>
      <c r="D33" s="1134">
        <f>'Ersatz result '!J62</f>
        <v>33749.024179927903</v>
      </c>
      <c r="E33" s="1134">
        <f>'Ersatz result '!K62</f>
        <v>36266.910772289797</v>
      </c>
      <c r="F33" s="1157"/>
      <c r="G33" s="1157"/>
      <c r="H33" s="1157"/>
      <c r="I33" s="1157"/>
      <c r="J33" s="1157"/>
      <c r="K33" s="1266" t="str">
        <f>'Ersatz result '!M62</f>
        <v>TOTAL DALYS Baseline_2AU_N</v>
      </c>
      <c r="L33" s="1266">
        <f>'Ersatz result '!N62</f>
        <v>80070.486877198899</v>
      </c>
      <c r="M33" s="1266">
        <f>'Ersatz result '!O62</f>
        <v>75824.703378121194</v>
      </c>
      <c r="N33" s="1266">
        <f>'Ersatz result '!P62</f>
        <v>85226.217752736804</v>
      </c>
      <c r="O33" s="1266"/>
      <c r="P33" s="1266"/>
      <c r="Q33" s="1266"/>
      <c r="R33" s="1266"/>
      <c r="S33" s="1134"/>
      <c r="T33" s="1304" t="str">
        <f>'Ersatz result '!R62</f>
        <v>TOTAL DALYS Baseline_2A_Combined_NSW</v>
      </c>
      <c r="U33" s="1304">
        <f>'Ersatz result '!S62</f>
        <v>115017.124239101</v>
      </c>
      <c r="V33" s="1304">
        <f>'Ersatz result '!T62</f>
        <v>110024.647967728</v>
      </c>
      <c r="W33" s="1304">
        <f>'Ersatz result '!U62</f>
        <v>121105.66677898999</v>
      </c>
      <c r="X33" s="1313"/>
      <c r="Y33" s="1313"/>
      <c r="Z33" s="1313"/>
      <c r="AA33" s="1313"/>
      <c r="AB33" s="1201"/>
      <c r="AC33" s="1134" t="str">
        <f>'Ersatz result '!W95</f>
        <v>TOTAL DALYS Baseline_3BV_N</v>
      </c>
      <c r="AD33" s="1134">
        <f>'Ersatz result '!X95</f>
        <v>24935.726503108999</v>
      </c>
      <c r="AE33" s="1134">
        <f>'Ersatz result '!Y95</f>
        <v>24170.3062958872</v>
      </c>
      <c r="AF33" s="1134">
        <f>'Ersatz result '!Z95</f>
        <v>25789.201787486199</v>
      </c>
      <c r="AG33" s="1134"/>
      <c r="AH33" s="1134"/>
      <c r="AI33" s="1134"/>
      <c r="AJ33" s="1134"/>
      <c r="AK33" s="1134"/>
      <c r="AL33" s="1266" t="str">
        <f>'Ersatz result '!AB95</f>
        <v>TOTAL DALYS Baseline_3BU_N</v>
      </c>
      <c r="AM33" s="1266">
        <f>'Ersatz result '!AC95</f>
        <v>58638.790042094202</v>
      </c>
      <c r="AN33" s="1266">
        <f>'Ersatz result '!AD95</f>
        <v>55244.4263861297</v>
      </c>
      <c r="AO33" s="1266">
        <f>'Ersatz result '!AE95</f>
        <v>62633.368995320801</v>
      </c>
      <c r="AP33" s="1266"/>
      <c r="AQ33" s="1266"/>
      <c r="AR33" s="1266"/>
      <c r="AS33" s="1266"/>
      <c r="AT33" s="1134"/>
      <c r="AU33" s="1304" t="str">
        <f>'Ersatz result '!AG95</f>
        <v>TOTAL DALYS Baseline_3B_Combined_NSW</v>
      </c>
      <c r="AV33" s="1304">
        <f>'Ersatz result '!AH95</f>
        <v>83574.516545203107</v>
      </c>
      <c r="AW33" s="1304">
        <f>'Ersatz result '!AI95</f>
        <v>79651.554805110602</v>
      </c>
      <c r="AX33" s="1304">
        <f>'Ersatz result '!AJ95</f>
        <v>88029.1277890028</v>
      </c>
      <c r="AY33" s="1317"/>
      <c r="AZ33" s="1317"/>
      <c r="BA33" s="1317"/>
      <c r="BB33" s="1317"/>
      <c r="BH33" s="1343" t="s">
        <v>174</v>
      </c>
      <c r="BI33" s="1333">
        <f t="shared" si="99"/>
        <v>4.6013915818631075E-2</v>
      </c>
      <c r="BJ33" s="1333">
        <f t="shared" si="100"/>
        <v>4.6013915818631075E-2</v>
      </c>
      <c r="BK33" s="1333">
        <f t="shared" si="101"/>
        <v>5.4675914461974409E-2</v>
      </c>
      <c r="BL33" s="1334">
        <f t="shared" si="102"/>
        <v>5.8717011072594014E-2</v>
      </c>
      <c r="BM33" s="1335">
        <f t="shared" si="103"/>
        <v>1.7459288093117788E-2</v>
      </c>
      <c r="BN33" s="1335">
        <f t="shared" si="104"/>
        <v>1.6412205829065742E-2</v>
      </c>
      <c r="BO33" s="1335">
        <f t="shared" si="105"/>
        <v>2.3238367067083661E-2</v>
      </c>
      <c r="BP33" s="1336">
        <f t="shared" si="106"/>
        <v>2.5367109381306242E-2</v>
      </c>
      <c r="BQ33" s="1337">
        <f t="shared" si="107"/>
        <v>2.4793958824286727E-2</v>
      </c>
      <c r="BR33" s="1337">
        <f t="shared" si="108"/>
        <v>2.3444522506618649E-2</v>
      </c>
      <c r="BS33" s="1337">
        <f t="shared" si="109"/>
        <v>3.197129518946222E-2</v>
      </c>
      <c r="BT33" s="1337">
        <f t="shared" si="110"/>
        <v>3.4809338026514425E-2</v>
      </c>
      <c r="BU33" s="1344">
        <f t="shared" si="111"/>
        <v>0.19207891967548277</v>
      </c>
      <c r="BV33" s="365"/>
      <c r="BW33" s="365"/>
      <c r="BY33" s="1340" t="s">
        <v>1404</v>
      </c>
      <c r="BZ33" s="1414">
        <f t="shared" si="69"/>
        <v>5656.3829658274499</v>
      </c>
      <c r="CA33" s="1414">
        <f t="shared" si="70"/>
        <v>3466.07985709493</v>
      </c>
      <c r="CB33" s="1414">
        <f t="shared" si="71"/>
        <v>24935.726503108999</v>
      </c>
      <c r="CC33" s="1414">
        <f t="shared" si="72"/>
        <v>27462.285374817398</v>
      </c>
      <c r="CD33" s="1414">
        <f t="shared" si="73"/>
        <v>14559.1258031139</v>
      </c>
      <c r="CE33" s="1414">
        <f t="shared" si="74"/>
        <v>9142.4188883097195</v>
      </c>
      <c r="CF33" s="1414">
        <f t="shared" si="75"/>
        <v>58638.790042094202</v>
      </c>
      <c r="CG33" s="1414">
        <f t="shared" si="76"/>
        <v>60804.376579130803</v>
      </c>
      <c r="CH33" s="1414">
        <f t="shared" si="77"/>
        <v>20215.508768941399</v>
      </c>
      <c r="CI33" s="1414">
        <f t="shared" si="78"/>
        <v>12608.4987454047</v>
      </c>
      <c r="CJ33" s="1414">
        <f t="shared" si="79"/>
        <v>83574.516545203107</v>
      </c>
      <c r="CK33" s="1414">
        <f t="shared" si="80"/>
        <v>88266.661953948205</v>
      </c>
    </row>
    <row r="34" spans="1:89" ht="16.5" thickBot="1" x14ac:dyDescent="0.3">
      <c r="A34" s="1163"/>
      <c r="B34" s="1134" t="str">
        <f>'Ersatz result '!H63</f>
        <v>Total  DALY_D_2AV_N</v>
      </c>
      <c r="C34" s="1134">
        <f>'Ersatz result '!I63</f>
        <v>77592.562014537703</v>
      </c>
      <c r="D34" s="1134">
        <f>'Ersatz result '!J63</f>
        <v>75302.461728310096</v>
      </c>
      <c r="E34" s="1134">
        <f>'Ersatz result '!K63</f>
        <v>79927.747175473094</v>
      </c>
      <c r="F34" s="1157"/>
      <c r="G34" s="1157"/>
      <c r="H34" s="1157"/>
      <c r="I34" s="1157"/>
      <c r="J34" s="1157"/>
      <c r="K34" s="1266" t="str">
        <f>'Ersatz result '!M63</f>
        <v>Total  DALY_D_2AU_N</v>
      </c>
      <c r="L34" s="1266">
        <f>'Ersatz result '!N63</f>
        <v>173246.15542562801</v>
      </c>
      <c r="M34" s="1266">
        <f>'Ersatz result '!O63</f>
        <v>167113.495496544</v>
      </c>
      <c r="N34" s="1266">
        <f>'Ersatz result '!P63</f>
        <v>180058.379749391</v>
      </c>
      <c r="O34" s="1266"/>
      <c r="P34" s="1266"/>
      <c r="Q34" s="1266"/>
      <c r="R34" s="1266"/>
      <c r="S34" s="1134"/>
      <c r="T34" s="1304" t="str">
        <f>'Ersatz result '!R63</f>
        <v>Total  DALY_D_2A_Combined_NSW</v>
      </c>
      <c r="U34" s="1304">
        <f>'Ersatz result '!S63</f>
        <v>250838.71744016599</v>
      </c>
      <c r="V34" s="1304">
        <f>'Ersatz result '!T63</f>
        <v>242676.53206586701</v>
      </c>
      <c r="W34" s="1304">
        <f>'Ersatz result '!U63</f>
        <v>259440.01460006801</v>
      </c>
      <c r="X34" s="1313"/>
      <c r="Y34" s="1313"/>
      <c r="Z34" s="1313"/>
      <c r="AA34" s="1313"/>
      <c r="AB34" s="1201"/>
      <c r="AC34" s="1134" t="str">
        <f>'Ersatz result '!W96</f>
        <v>Total  DALY_D_3BV_N</v>
      </c>
      <c r="AD34" s="1134">
        <f>'Ersatz result '!X96</f>
        <v>52908.874089154699</v>
      </c>
      <c r="AE34" s="1134">
        <f>'Ersatz result '!Y96</f>
        <v>51391.529114920399</v>
      </c>
      <c r="AF34" s="1134">
        <f>'Ersatz result '!Z96</f>
        <v>54468.497434208599</v>
      </c>
      <c r="AG34" s="1134"/>
      <c r="AH34" s="1134"/>
      <c r="AI34" s="1134"/>
      <c r="AJ34" s="1134"/>
      <c r="AK34" s="1134"/>
      <c r="AL34" s="1266" t="str">
        <f>'Ersatz result '!AB96</f>
        <v>Total  DALY_D_3BU_N</v>
      </c>
      <c r="AM34" s="1266">
        <f>'Ersatz result '!AC96</f>
        <v>125919.721244717</v>
      </c>
      <c r="AN34" s="1266">
        <f>'Ersatz result '!AD96</f>
        <v>121204.272572171</v>
      </c>
      <c r="AO34" s="1266">
        <f>'Ersatz result '!AE96</f>
        <v>130670.813107191</v>
      </c>
      <c r="AP34" s="1266"/>
      <c r="AQ34" s="1266"/>
      <c r="AR34" s="1266"/>
      <c r="AS34" s="1266"/>
      <c r="AT34" s="1134"/>
      <c r="AU34" s="1304" t="str">
        <f>'Ersatz result '!AG96</f>
        <v>Total  DALY_D_3B_Combined_NSW</v>
      </c>
      <c r="AV34" s="1304">
        <f>'Ersatz result '!AH96</f>
        <v>178828.59533387201</v>
      </c>
      <c r="AW34" s="1304">
        <f>'Ersatz result '!AI96</f>
        <v>172784.68668328199</v>
      </c>
      <c r="AX34" s="1304">
        <f>'Ersatz result '!AJ96</f>
        <v>184880.281455594</v>
      </c>
      <c r="AY34" s="1317"/>
      <c r="AZ34" s="1317"/>
      <c r="BA34" s="1317"/>
      <c r="BB34" s="1317"/>
      <c r="BH34" s="1345" t="s">
        <v>1411</v>
      </c>
      <c r="BI34" s="1346">
        <f t="shared" si="99"/>
        <v>0.90715502438056428</v>
      </c>
      <c r="BJ34" s="1346">
        <f t="shared" si="100"/>
        <v>0.90715502438056428</v>
      </c>
      <c r="BK34" s="1346">
        <f t="shared" si="101"/>
        <v>0.89923488227572868</v>
      </c>
      <c r="BL34" s="1347">
        <f t="shared" si="102"/>
        <v>0.89513452163288842</v>
      </c>
      <c r="BM34" s="1348">
        <f t="shared" si="103"/>
        <v>0.84772573625427017</v>
      </c>
      <c r="BN34" s="1348">
        <f t="shared" si="104"/>
        <v>0.84713799142529878</v>
      </c>
      <c r="BO34" s="1348">
        <f t="shared" si="105"/>
        <v>0.83189682010990496</v>
      </c>
      <c r="BP34" s="1349">
        <f t="shared" si="106"/>
        <v>0.83207267396190709</v>
      </c>
      <c r="BQ34" s="1350">
        <f t="shared" si="107"/>
        <v>0.86299101179504434</v>
      </c>
      <c r="BR34" s="1350">
        <f t="shared" si="108"/>
        <v>0.86244537576455038</v>
      </c>
      <c r="BS34" s="1350">
        <f t="shared" si="109"/>
        <v>0.85060242870613534</v>
      </c>
      <c r="BT34" s="1350">
        <f t="shared" si="110"/>
        <v>0.84992713092584382</v>
      </c>
      <c r="BU34" s="1351">
        <f t="shared" si="111"/>
        <v>0.72221024105296161</v>
      </c>
      <c r="BY34" s="1338" t="s">
        <v>1405</v>
      </c>
      <c r="BZ34" s="1413">
        <f t="shared" si="69"/>
        <v>12974.9380568459</v>
      </c>
      <c r="CA34" s="1413">
        <f t="shared" si="70"/>
        <v>7925.1149292391801</v>
      </c>
      <c r="CB34" s="1413">
        <f t="shared" si="71"/>
        <v>52908.874089154699</v>
      </c>
      <c r="CC34" s="1413">
        <f t="shared" si="72"/>
        <v>58049.772068597304</v>
      </c>
      <c r="CD34" s="1413">
        <f t="shared" si="73"/>
        <v>34345.357092698097</v>
      </c>
      <c r="CE34" s="1413">
        <f t="shared" si="74"/>
        <v>21676.365639427699</v>
      </c>
      <c r="CF34" s="1413">
        <f t="shared" si="75"/>
        <v>125919.721244717</v>
      </c>
      <c r="CG34" s="1413">
        <f t="shared" si="76"/>
        <v>132795.597977461</v>
      </c>
      <c r="CH34" s="1413">
        <f t="shared" si="77"/>
        <v>47320.295149544101</v>
      </c>
      <c r="CI34" s="1413">
        <f t="shared" si="78"/>
        <v>29601.480568666899</v>
      </c>
      <c r="CJ34" s="1413">
        <f t="shared" si="79"/>
        <v>178828.59533387201</v>
      </c>
      <c r="CK34" s="1413">
        <f t="shared" si="80"/>
        <v>190845.37004605899</v>
      </c>
    </row>
    <row r="35" spans="1:89" ht="15.75" x14ac:dyDescent="0.25">
      <c r="A35" s="1163"/>
      <c r="B35" s="1134" t="str">
        <f>'Ersatz result '!H64</f>
        <v>Total DALYS_WoD_2AV_N</v>
      </c>
      <c r="C35" s="1134">
        <f>'Ersatz result '!I64</f>
        <v>64863.353909726698</v>
      </c>
      <c r="D35" s="1134">
        <f>'Ersatz result '!J64</f>
        <v>62956.856339998099</v>
      </c>
      <c r="E35" s="1134">
        <f>'Ersatz result '!K64</f>
        <v>66909.827801694802</v>
      </c>
      <c r="F35" s="1157"/>
      <c r="G35" s="1157"/>
      <c r="H35" s="1157"/>
      <c r="I35" s="1157"/>
      <c r="J35" s="1157"/>
      <c r="K35" s="1266" t="str">
        <f>'Ersatz result '!M64</f>
        <v>Total DALYS_WoD_2AU_N</v>
      </c>
      <c r="L35" s="1266">
        <f>'Ersatz result '!N64</f>
        <v>154736.624406099</v>
      </c>
      <c r="M35" s="1266">
        <f>'Ersatz result '!O64</f>
        <v>148876.11380352499</v>
      </c>
      <c r="N35" s="1266">
        <f>'Ersatz result '!P64</f>
        <v>161095.33512570901</v>
      </c>
      <c r="O35" s="1266"/>
      <c r="P35" s="1266"/>
      <c r="Q35" s="1266"/>
      <c r="R35" s="1266"/>
      <c r="S35" s="1134"/>
      <c r="T35" s="1304" t="str">
        <f>'Ersatz result '!R64</f>
        <v>Total DALYS_WoD_2A_Combined_NSW</v>
      </c>
      <c r="U35" s="1304">
        <f>'Ersatz result '!S64</f>
        <v>219599.97831582601</v>
      </c>
      <c r="V35" s="1304">
        <f>'Ersatz result '!T64</f>
        <v>212309.25042615301</v>
      </c>
      <c r="W35" s="1304">
        <f>'Ersatz result '!U64</f>
        <v>227527.45152986801</v>
      </c>
      <c r="X35" s="1313"/>
      <c r="Y35" s="1313"/>
      <c r="Z35" s="1313"/>
      <c r="AA35" s="1317"/>
      <c r="AC35" s="1134" t="str">
        <f>'Ersatz result '!W97</f>
        <v>Total DALYS_WoD_3BV_N</v>
      </c>
      <c r="AD35" s="1134">
        <f>'Ersatz result '!X97</f>
        <v>44239.168525058602</v>
      </c>
      <c r="AE35" s="1134">
        <f>'Ersatz result '!Y97</f>
        <v>43015.287196271398</v>
      </c>
      <c r="AF35" s="1134">
        <f>'Ersatz result '!Z97</f>
        <v>45546.929101740301</v>
      </c>
      <c r="AG35" s="1134"/>
      <c r="AH35" s="1134"/>
      <c r="AI35" s="1134"/>
      <c r="AJ35" s="1134"/>
      <c r="AK35" s="1134"/>
      <c r="AL35" s="1266" t="str">
        <f>'Ersatz result '!AB97</f>
        <v>Total DALYS_WoD_3BU_N</v>
      </c>
      <c r="AM35" s="1266">
        <f>'Ersatz result '!AC97</f>
        <v>113169.376894567</v>
      </c>
      <c r="AN35" s="1266">
        <f>'Ersatz result '!AD97</f>
        <v>108794.960952119</v>
      </c>
      <c r="AO35" s="1266">
        <f>'Ersatz result '!AE97</f>
        <v>117873.256540517</v>
      </c>
      <c r="AP35" s="1266"/>
      <c r="AQ35" s="1266"/>
      <c r="AR35" s="1266"/>
      <c r="AS35" s="1266"/>
      <c r="AT35" s="1134"/>
      <c r="AU35" s="1304" t="str">
        <f>'Ersatz result '!AG97</f>
        <v>Total DALYS_WoD_3B_Combined_NSW</v>
      </c>
      <c r="AV35" s="1304">
        <f>'Ersatz result '!AH97</f>
        <v>157408.545419626</v>
      </c>
      <c r="AW35" s="1304">
        <f>'Ersatz result '!AI97</f>
        <v>151930.94963258001</v>
      </c>
      <c r="AX35" s="1304">
        <f>'Ersatz result '!AJ97</f>
        <v>163135.40661375399</v>
      </c>
      <c r="AY35" s="1317"/>
      <c r="AZ35" s="1317"/>
      <c r="BA35" s="1317"/>
      <c r="BB35" s="1317"/>
      <c r="BY35" s="1576" t="s">
        <v>1406</v>
      </c>
      <c r="BZ35" s="1571">
        <f t="shared" si="69"/>
        <v>10823.6032741214</v>
      </c>
      <c r="CA35" s="1571">
        <f t="shared" si="70"/>
        <v>6606.2503179567602</v>
      </c>
      <c r="CB35" s="1571">
        <f t="shared" si="71"/>
        <v>44239.168525058602</v>
      </c>
      <c r="CC35" s="1571">
        <f t="shared" si="72"/>
        <v>48636.909418406503</v>
      </c>
      <c r="CD35" s="1571">
        <f t="shared" si="73"/>
        <v>30484.509242659598</v>
      </c>
      <c r="CE35" s="1571">
        <f t="shared" si="74"/>
        <v>19251.822227631401</v>
      </c>
      <c r="CF35" s="1571">
        <f t="shared" si="75"/>
        <v>113169.376894567</v>
      </c>
      <c r="CG35" s="1571">
        <f t="shared" si="76"/>
        <v>119006.576590194</v>
      </c>
      <c r="CH35" s="1571">
        <f t="shared" si="77"/>
        <v>41308.112516781002</v>
      </c>
      <c r="CI35" s="1571">
        <f t="shared" si="78"/>
        <v>25858.0725455881</v>
      </c>
      <c r="CJ35" s="1571">
        <f t="shared" si="79"/>
        <v>157408.545419626</v>
      </c>
      <c r="CK35" s="1571">
        <f t="shared" si="80"/>
        <v>167643.486008601</v>
      </c>
    </row>
    <row r="36" spans="1:89" ht="15.75" thickBot="1" x14ac:dyDescent="0.3">
      <c r="B36" s="72"/>
      <c r="C36" s="72"/>
      <c r="D36" s="72"/>
      <c r="E36" s="72"/>
      <c r="F36" s="1138"/>
      <c r="G36" s="1138"/>
      <c r="H36" s="1138"/>
      <c r="I36" s="1138"/>
      <c r="J36" s="1138"/>
      <c r="K36" s="1255"/>
      <c r="L36" s="1255"/>
      <c r="M36" s="1255"/>
      <c r="N36" s="1255"/>
      <c r="O36" s="1255"/>
      <c r="P36" s="1255"/>
      <c r="Q36" s="1255"/>
      <c r="R36" s="1255"/>
      <c r="S36" s="72"/>
      <c r="T36" s="1291"/>
      <c r="U36" s="1291"/>
      <c r="V36" s="1291"/>
      <c r="W36" s="1291"/>
      <c r="X36" s="1291"/>
      <c r="Y36" s="1291"/>
      <c r="Z36" s="1291"/>
    </row>
    <row r="37" spans="1:89" x14ac:dyDescent="0.25">
      <c r="B37" s="72"/>
      <c r="C37" s="72"/>
      <c r="D37" s="72"/>
      <c r="E37" s="72"/>
      <c r="F37" s="1138"/>
      <c r="G37" s="1138"/>
      <c r="H37" s="1138"/>
      <c r="I37" s="1138"/>
      <c r="J37" s="1138"/>
      <c r="K37" s="1255"/>
      <c r="L37" s="1255"/>
      <c r="M37" s="1255"/>
      <c r="N37" s="1255"/>
      <c r="O37" s="1255"/>
      <c r="P37" s="1255"/>
      <c r="Q37" s="1255"/>
      <c r="R37" s="1255"/>
      <c r="S37" s="72"/>
      <c r="T37" s="1291"/>
      <c r="U37" s="1291"/>
      <c r="V37" s="1291"/>
      <c r="W37" s="1291"/>
      <c r="X37" s="1291" t="s">
        <v>1412</v>
      </c>
      <c r="Y37" s="1291"/>
      <c r="BH37" s="1503" t="s">
        <v>1413</v>
      </c>
      <c r="BI37" s="1504"/>
      <c r="BJ37" s="1504"/>
      <c r="BK37" s="1504"/>
      <c r="BL37" s="1504"/>
      <c r="BM37" s="1504"/>
      <c r="BN37" s="1504"/>
      <c r="BO37" s="1504"/>
      <c r="BP37" s="1504"/>
      <c r="BQ37" s="1504"/>
      <c r="BR37" s="1504"/>
      <c r="BS37" s="1504"/>
      <c r="BT37" s="1504"/>
      <c r="BU37" s="1505"/>
    </row>
    <row r="38" spans="1:89" x14ac:dyDescent="0.25">
      <c r="B38" s="4" t="s">
        <v>1412</v>
      </c>
      <c r="F38" s="1073" t="s">
        <v>1366</v>
      </c>
      <c r="G38" s="4" t="s">
        <v>1367</v>
      </c>
      <c r="H38" s="1151" t="s">
        <v>1368</v>
      </c>
      <c r="I38" s="1151" t="s">
        <v>1369</v>
      </c>
      <c r="J38" s="1138"/>
      <c r="O38" s="1252" t="s">
        <v>1366</v>
      </c>
      <c r="P38" s="1253" t="s">
        <v>1367</v>
      </c>
      <c r="Q38" s="1254" t="s">
        <v>1368</v>
      </c>
      <c r="R38" s="1254" t="s">
        <v>1369</v>
      </c>
      <c r="X38" s="1288" t="s">
        <v>1366</v>
      </c>
      <c r="Y38" s="1289" t="s">
        <v>1370</v>
      </c>
      <c r="Z38" s="1290" t="s">
        <v>1368</v>
      </c>
      <c r="AA38" s="1290" t="s">
        <v>1369</v>
      </c>
      <c r="AC38" s="4" t="s">
        <v>1414</v>
      </c>
      <c r="AG38" s="1073" t="s">
        <v>1366</v>
      </c>
      <c r="AH38" s="4" t="s">
        <v>1367</v>
      </c>
      <c r="AI38" s="1151" t="s">
        <v>1368</v>
      </c>
      <c r="AJ38" s="1151" t="s">
        <v>1369</v>
      </c>
      <c r="AP38" s="1252" t="s">
        <v>1366</v>
      </c>
      <c r="AQ38" s="1253" t="s">
        <v>1367</v>
      </c>
      <c r="AR38" s="1254" t="s">
        <v>1368</v>
      </c>
      <c r="AS38" s="1254" t="s">
        <v>1369</v>
      </c>
      <c r="AY38" s="1288" t="s">
        <v>1366</v>
      </c>
      <c r="AZ38" s="1289" t="s">
        <v>1370</v>
      </c>
      <c r="BA38" s="1290" t="s">
        <v>1368</v>
      </c>
      <c r="BB38" s="1290" t="s">
        <v>1369</v>
      </c>
      <c r="BH38" s="1439"/>
      <c r="BI38" s="1352" t="s">
        <v>1386</v>
      </c>
      <c r="BJ38" s="1352" t="s">
        <v>1387</v>
      </c>
      <c r="BK38" s="1352" t="s">
        <v>1388</v>
      </c>
      <c r="BL38" s="1366" t="s">
        <v>1389</v>
      </c>
      <c r="BM38" s="1353" t="s">
        <v>1390</v>
      </c>
      <c r="BN38" s="1353" t="s">
        <v>1391</v>
      </c>
      <c r="BO38" s="1353" t="s">
        <v>1392</v>
      </c>
      <c r="BP38" s="1367" t="s">
        <v>1393</v>
      </c>
      <c r="BQ38" s="1354" t="s">
        <v>1394</v>
      </c>
      <c r="BR38" s="1354" t="s">
        <v>1395</v>
      </c>
      <c r="BS38" s="1354" t="s">
        <v>1396</v>
      </c>
      <c r="BT38" s="1354" t="s">
        <v>1397</v>
      </c>
      <c r="BU38" s="1454">
        <v>2020</v>
      </c>
    </row>
    <row r="39" spans="1:89" x14ac:dyDescent="0.25">
      <c r="B39" s="1074" t="str">
        <f>'Ersatz result '!AL35</f>
        <v>Scenario 2C_V (Vaccinated)</v>
      </c>
      <c r="C39" s="1074">
        <f>'Ersatz result '!AM35</f>
        <v>0</v>
      </c>
      <c r="D39" s="1074">
        <f>'Ersatz result '!AN35</f>
        <v>0</v>
      </c>
      <c r="E39" s="1074">
        <f>'Ersatz result '!AO35</f>
        <v>0</v>
      </c>
      <c r="F39" s="1152">
        <f>C47</f>
        <v>903.09374465471103</v>
      </c>
      <c r="G39" s="1152">
        <f>C48</f>
        <v>8228.7441616934993</v>
      </c>
      <c r="H39" s="1153">
        <f>C50</f>
        <v>5810.4414841611897</v>
      </c>
      <c r="I39" s="1153">
        <f>C51</f>
        <v>13136.091901199999</v>
      </c>
      <c r="J39" s="1148"/>
      <c r="K39" s="1255" t="str">
        <f>'Ersatz result '!AQ35</f>
        <v>Scenario 2C_U (Unvaccinated)</v>
      </c>
      <c r="L39" s="1255">
        <f>'Ersatz result '!AR35</f>
        <v>0</v>
      </c>
      <c r="M39" s="1255">
        <f>'Ersatz result '!AS35</f>
        <v>0</v>
      </c>
      <c r="N39" s="1255">
        <f>'Ersatz result '!AT35</f>
        <v>0</v>
      </c>
      <c r="O39" s="1256">
        <f>L47</f>
        <v>5099.4682459961105</v>
      </c>
      <c r="P39" s="1256">
        <f>L48</f>
        <v>24904.9462851842</v>
      </c>
      <c r="Q39" s="1257">
        <f>L50</f>
        <v>16104.4565809745</v>
      </c>
      <c r="R39" s="1257">
        <f>L51</f>
        <v>35909.934620162501</v>
      </c>
      <c r="S39" s="1074"/>
      <c r="T39" s="1291" t="str">
        <f>'Ersatz result '!AV35</f>
        <v>Scenario 2C Combined</v>
      </c>
      <c r="U39" s="1291">
        <f>'Ersatz result '!AW35</f>
        <v>0</v>
      </c>
      <c r="V39" s="1291">
        <f>'Ersatz result '!AX35</f>
        <v>0</v>
      </c>
      <c r="W39" s="1291">
        <f>'Ersatz result '!AY35</f>
        <v>0</v>
      </c>
      <c r="X39" s="1292">
        <f>U47</f>
        <v>6002.56199065081</v>
      </c>
      <c r="Y39" s="1292">
        <f>U52</f>
        <v>43028.154093097502</v>
      </c>
      <c r="Z39" s="1293">
        <f>U50</f>
        <v>21914.898065135701</v>
      </c>
      <c r="AA39" s="1293">
        <f>U51</f>
        <v>49046.026521362503</v>
      </c>
      <c r="AC39" s="72" t="str">
        <f>'Ersatz result '!AL68</f>
        <v>Scenario 3C_V (Vaccinated)</v>
      </c>
      <c r="AD39" s="72">
        <f>'Ersatz result '!AM68</f>
        <v>0</v>
      </c>
      <c r="AE39" s="72">
        <f>'Ersatz result '!AN68</f>
        <v>0</v>
      </c>
      <c r="AF39" s="72">
        <f>'Ersatz result '!AO68</f>
        <v>0</v>
      </c>
      <c r="AG39" s="1152">
        <f>AD47</f>
        <v>4222.7642973744596</v>
      </c>
      <c r="AH39" s="1152">
        <f>AD48</f>
        <v>34797.7042675263</v>
      </c>
      <c r="AI39" s="1153">
        <f>AD50</f>
        <v>28101.709574504901</v>
      </c>
      <c r="AJ39" s="1153">
        <f>AD51</f>
        <v>58676.649544656699</v>
      </c>
      <c r="AK39" s="72"/>
      <c r="AL39" s="1255" t="str">
        <f>'Ersatz result '!AQ68</f>
        <v>Scenario 3C_U (Unvaccinated)</v>
      </c>
      <c r="AM39" s="1255">
        <f>'Ersatz result '!AR68</f>
        <v>0</v>
      </c>
      <c r="AN39" s="1255">
        <f>'Ersatz result '!AS68</f>
        <v>0</v>
      </c>
      <c r="AO39" s="1255">
        <f>'Ersatz result '!AT68</f>
        <v>0</v>
      </c>
      <c r="AP39" s="1256">
        <f>AM47</f>
        <v>20620.610566630901</v>
      </c>
      <c r="AQ39" s="1256">
        <f>AM48</f>
        <v>92582.537519358404</v>
      </c>
      <c r="AR39" s="1257">
        <f>AM50</f>
        <v>66895.855633636704</v>
      </c>
      <c r="AS39" s="1257">
        <f>AM51</f>
        <v>138857.78258636399</v>
      </c>
      <c r="AT39" s="72"/>
      <c r="AU39" s="1291" t="str">
        <f>'Ersatz result '!AV68</f>
        <v>Scenario 3C Combined</v>
      </c>
      <c r="AV39" s="1291">
        <f>'Ersatz result '!AW68</f>
        <v>0</v>
      </c>
      <c r="AW39" s="1291">
        <f>'Ersatz result '!AX68</f>
        <v>0</v>
      </c>
      <c r="AX39" s="1291">
        <f>'Ersatz result '!AY68</f>
        <v>0</v>
      </c>
      <c r="AY39" s="1292">
        <f>AV47</f>
        <v>24843.3748640054</v>
      </c>
      <c r="AZ39" s="1292">
        <f>AV52</f>
        <v>174342.51793044101</v>
      </c>
      <c r="BA39" s="1293">
        <f>AV50</f>
        <v>94997.565208141503</v>
      </c>
      <c r="BB39" s="1293">
        <f>AV51</f>
        <v>197534.43213102099</v>
      </c>
      <c r="BH39" s="1461" t="s">
        <v>1415</v>
      </c>
      <c r="BI39" s="1483">
        <f>'Doherty Data '!L17</f>
        <v>470</v>
      </c>
      <c r="BJ39" s="1483">
        <f>'Doherty Data '!N17</f>
        <v>289</v>
      </c>
      <c r="BK39" s="1483">
        <f>'Doherty Data '!R17</f>
        <v>2088</v>
      </c>
      <c r="BL39" s="1484">
        <f>'Doherty Data '!T17</f>
        <v>2287</v>
      </c>
      <c r="BM39" s="1485">
        <f>'Doherty Data '!M17</f>
        <v>1054</v>
      </c>
      <c r="BN39" s="1485">
        <f>'Doherty Data '!O17</f>
        <v>659</v>
      </c>
      <c r="BO39" s="1485">
        <f>'Doherty Data '!S17</f>
        <v>4314</v>
      </c>
      <c r="BP39" s="1486">
        <f>'Doherty Data '!U17</f>
        <v>4432</v>
      </c>
      <c r="BQ39" s="1487">
        <f>SUM('Doherty Data '!L17:M17)</f>
        <v>1524</v>
      </c>
      <c r="BR39" s="1487">
        <f>SUM('Doherty Data '!N17:O17)</f>
        <v>948</v>
      </c>
      <c r="BS39" s="1487">
        <f>SUM('Doherty Data '!R17:S17)</f>
        <v>6402</v>
      </c>
      <c r="BT39" s="1487">
        <f>SUM('Doherty Data '!T17:U17)</f>
        <v>6719</v>
      </c>
      <c r="BU39" s="1488">
        <f>AgeDCovid!D15</f>
        <v>909</v>
      </c>
    </row>
    <row r="40" spans="1:89" x14ac:dyDescent="0.25">
      <c r="B40" s="1074" t="str">
        <f>'Ersatz result '!AL36</f>
        <v>Variable</v>
      </c>
      <c r="C40" s="1074" t="str">
        <f>'Ersatz result '!AM36</f>
        <v>Mean</v>
      </c>
      <c r="D40" s="1074" t="str">
        <f>'Ersatz result '!AN36</f>
        <v>LCI 95%</v>
      </c>
      <c r="E40" s="1074" t="str">
        <f>'Ersatz result '!AO36</f>
        <v>HCI 95%</v>
      </c>
      <c r="F40" s="501"/>
      <c r="G40" s="501"/>
      <c r="H40" s="142"/>
      <c r="I40" s="142"/>
      <c r="J40" s="1148"/>
      <c r="K40" s="1255" t="str">
        <f>'Ersatz result '!AQ36</f>
        <v>Variable</v>
      </c>
      <c r="L40" s="1255" t="str">
        <f>'Ersatz result '!AR36</f>
        <v>Mean</v>
      </c>
      <c r="M40" s="1255" t="str">
        <f>'Ersatz result '!AS36</f>
        <v>LCI 95%</v>
      </c>
      <c r="N40" s="1255" t="str">
        <f>'Ersatz result '!AT36</f>
        <v>HCI 95%</v>
      </c>
      <c r="O40" s="1255"/>
      <c r="P40" s="1255"/>
      <c r="Q40" s="1258"/>
      <c r="R40" s="1258"/>
      <c r="S40" s="1074"/>
      <c r="T40" s="1291" t="str">
        <f>'Ersatz result '!AV36</f>
        <v>Variable</v>
      </c>
      <c r="U40" s="1291" t="str">
        <f>'Ersatz result '!AW36</f>
        <v>Mean</v>
      </c>
      <c r="V40" s="1291" t="str">
        <f>'Ersatz result '!AX36</f>
        <v>LCI 95%</v>
      </c>
      <c r="W40" s="1291" t="str">
        <f>'Ersatz result '!AY36</f>
        <v>HCI 95%</v>
      </c>
      <c r="X40" s="1291"/>
      <c r="Y40" s="1291"/>
      <c r="Z40" s="1294"/>
      <c r="AA40" s="1294"/>
      <c r="AC40" s="72" t="str">
        <f>'Ersatz result '!AL69</f>
        <v>Variable</v>
      </c>
      <c r="AD40" s="72" t="str">
        <f>'Ersatz result '!AM69</f>
        <v>Mean</v>
      </c>
      <c r="AE40" s="72" t="str">
        <f>'Ersatz result '!AN69</f>
        <v>LCI 95%</v>
      </c>
      <c r="AF40" s="72" t="str">
        <f>'Ersatz result '!AO69</f>
        <v>HCI 95%</v>
      </c>
      <c r="AG40" s="72"/>
      <c r="AH40" s="72"/>
      <c r="AI40" s="1145"/>
      <c r="AJ40" s="1145"/>
      <c r="AK40" s="72"/>
      <c r="AL40" s="1255" t="str">
        <f>'Ersatz result '!AQ69</f>
        <v>Variable</v>
      </c>
      <c r="AM40" s="1255" t="str">
        <f>'Ersatz result '!AR69</f>
        <v>Mean</v>
      </c>
      <c r="AN40" s="1255" t="str">
        <f>'Ersatz result '!AS69</f>
        <v>LCI 95%</v>
      </c>
      <c r="AO40" s="1255" t="str">
        <f>'Ersatz result '!AT69</f>
        <v>HCI 95%</v>
      </c>
      <c r="AP40" s="1255"/>
      <c r="AQ40" s="1255"/>
      <c r="AR40" s="1258"/>
      <c r="AS40" s="1258"/>
      <c r="AT40" s="72"/>
      <c r="AU40" s="1291" t="str">
        <f>'Ersatz result '!AV69</f>
        <v>Variable</v>
      </c>
      <c r="AV40" s="1291" t="str">
        <f>'Ersatz result '!AW69</f>
        <v>Mean</v>
      </c>
      <c r="AW40" s="1291" t="str">
        <f>'Ersatz result '!AX69</f>
        <v>LCI 95%</v>
      </c>
      <c r="AX40" s="1291" t="str">
        <f>'Ersatz result '!AY69</f>
        <v>HCI 95%</v>
      </c>
      <c r="AY40" s="1291"/>
      <c r="AZ40" s="1291"/>
      <c r="BA40" s="1294"/>
      <c r="BB40" s="1294"/>
      <c r="BH40" s="1462" t="s">
        <v>1416</v>
      </c>
      <c r="BI40" s="1489">
        <f>'Doherty Data '!L100</f>
        <v>40030</v>
      </c>
      <c r="BJ40" s="1489">
        <f>'Doherty Data '!N100</f>
        <v>24330</v>
      </c>
      <c r="BK40" s="1489">
        <f>'Doherty Data '!R100</f>
        <v>149795</v>
      </c>
      <c r="BL40" s="1490">
        <f>'Doherty Data '!T100</f>
        <v>164312</v>
      </c>
      <c r="BM40" s="1491">
        <f>'Doherty Data '!M100</f>
        <v>206369</v>
      </c>
      <c r="BN40" s="1491">
        <f>'Doherty Data '!O100</f>
        <v>132469</v>
      </c>
      <c r="BO40" s="1491">
        <f>'Doherty Data '!S100</f>
        <v>764562</v>
      </c>
      <c r="BP40" s="1492">
        <f>'Doherty Data '!U100</f>
        <v>803842</v>
      </c>
      <c r="BQ40" s="1493">
        <f>SUM('Doherty Data '!L100:M100)</f>
        <v>246399</v>
      </c>
      <c r="BR40" s="1493">
        <f>SUM('Doherty Data '!N100:O100)</f>
        <v>156799</v>
      </c>
      <c r="BS40" s="1493">
        <f>SUM('Doherty Data '!R100:S100)</f>
        <v>914357</v>
      </c>
      <c r="BT40" s="1493">
        <f>SUM('Doherty Data '!T100:U100)</f>
        <v>968154</v>
      </c>
      <c r="BU40" s="1494">
        <f>'AusCOVID Cases_update'!B51</f>
        <v>28696</v>
      </c>
    </row>
    <row r="41" spans="1:89" x14ac:dyDescent="0.25">
      <c r="B41" s="1074" t="str">
        <f>'Ersatz result '!AL37</f>
        <v>YLL_2CV</v>
      </c>
      <c r="C41" s="1074">
        <f>'Ersatz result '!AM37</f>
        <v>4907.3477395065102</v>
      </c>
      <c r="D41" s="1074">
        <f>'Ersatz result '!AN37</f>
        <v>0</v>
      </c>
      <c r="E41" s="1074">
        <f>'Ersatz result '!AO37</f>
        <v>0</v>
      </c>
      <c r="F41" s="1155"/>
      <c r="G41" s="1155"/>
      <c r="H41" s="1155">
        <f>C41/$H$39</f>
        <v>0.84457398854864252</v>
      </c>
      <c r="I41" s="1155">
        <f>C41/$I$39</f>
        <v>0.3735774518339216</v>
      </c>
      <c r="J41" s="1148"/>
      <c r="K41" s="1255" t="str">
        <f>'Ersatz result '!AQ37</f>
        <v>YLL_2CU</v>
      </c>
      <c r="L41" s="1255">
        <f>'Ersatz result '!AR37</f>
        <v>11004.9883349785</v>
      </c>
      <c r="M41" s="1255">
        <f>'Ersatz result '!AS37</f>
        <v>0</v>
      </c>
      <c r="N41" s="1255">
        <f>'Ersatz result '!AT37</f>
        <v>0</v>
      </c>
      <c r="O41" s="1259"/>
      <c r="P41" s="1259"/>
      <c r="Q41" s="1260">
        <f>L41/$Q$39</f>
        <v>0.68335049243323021</v>
      </c>
      <c r="R41" s="1261">
        <f>L41/$R$39</f>
        <v>0.30646082905423844</v>
      </c>
      <c r="S41" s="1074"/>
      <c r="T41" s="1291" t="str">
        <f>'Ersatz result '!AV37</f>
        <v>YLL_2C_Combined</v>
      </c>
      <c r="U41" s="1613">
        <f>'Ersatz result '!AW37</f>
        <v>15912.3360744854</v>
      </c>
      <c r="V41" s="1613">
        <f>'Ersatz result '!AX37</f>
        <v>0</v>
      </c>
      <c r="W41" s="1613">
        <f>'Ersatz result '!AY37</f>
        <v>0</v>
      </c>
      <c r="X41" s="1295"/>
      <c r="Y41" s="1296">
        <f>U41/$Y$39</f>
        <v>0.36981219412891403</v>
      </c>
      <c r="Z41" s="1296">
        <f>U41/$Z$39</f>
        <v>0.72609674145828007</v>
      </c>
      <c r="AA41" s="1296">
        <f>U41/$AA$39</f>
        <v>0.3244368036125132</v>
      </c>
      <c r="AC41" s="72" t="str">
        <f>'Ersatz result '!AL70</f>
        <v>YLL_3CV</v>
      </c>
      <c r="AD41" s="72">
        <f>'Ersatz result '!AM70</f>
        <v>23878.945277131501</v>
      </c>
      <c r="AE41" s="72">
        <f>'Ersatz result '!AN70</f>
        <v>0</v>
      </c>
      <c r="AF41" s="72">
        <f>'Ersatz result '!AO70</f>
        <v>0</v>
      </c>
      <c r="AG41" s="1150"/>
      <c r="AH41" s="1150"/>
      <c r="AI41" s="1155">
        <f>AD41/$AI$39</f>
        <v>0.84973283258167054</v>
      </c>
      <c r="AJ41" s="1154">
        <f>AD41/$AJ$39</f>
        <v>0.40695822720685665</v>
      </c>
      <c r="AK41" s="72"/>
      <c r="AL41" s="1255" t="str">
        <f>'Ersatz result '!AQ70</f>
        <v>YLL_3CU</v>
      </c>
      <c r="AM41" s="1255">
        <f>'Ersatz result '!AR70</f>
        <v>46275.245067004798</v>
      </c>
      <c r="AN41" s="1255">
        <f>'Ersatz result '!AS70</f>
        <v>0</v>
      </c>
      <c r="AO41" s="1255">
        <f>'Ersatz result '!AT70</f>
        <v>0</v>
      </c>
      <c r="AP41" s="1259"/>
      <c r="AQ41" s="1259"/>
      <c r="AR41" s="1260">
        <f>AM41/$AR$39</f>
        <v>0.69175055208856007</v>
      </c>
      <c r="AS41" s="1261">
        <f>AM41/$AS$39</f>
        <v>0.33325640237862392</v>
      </c>
      <c r="AT41" s="72"/>
      <c r="AU41" s="1291" t="str">
        <f>'Ersatz result '!AV70</f>
        <v>YLL_3C_Combined</v>
      </c>
      <c r="AV41" s="1613">
        <f>'Ersatz result '!AW70</f>
        <v>70154.190344138406</v>
      </c>
      <c r="AW41" s="1613">
        <f>'Ersatz result '!AX70</f>
        <v>0</v>
      </c>
      <c r="AX41" s="1613">
        <f>'Ersatz result '!AY70</f>
        <v>0</v>
      </c>
      <c r="AY41" s="1296"/>
      <c r="AZ41" s="1296">
        <f>AV41/$AZ$39</f>
        <v>0.40239289403935563</v>
      </c>
      <c r="BA41" s="1296">
        <f>AV41/$BA$39</f>
        <v>0.73848408841246849</v>
      </c>
      <c r="BB41" s="1296">
        <f>AV41/$BB$39</f>
        <v>0.35514917367725746</v>
      </c>
      <c r="BH41" s="1455" t="s">
        <v>65</v>
      </c>
      <c r="BI41" s="1377">
        <f>H41</f>
        <v>0.84457398854864252</v>
      </c>
      <c r="BJ41" s="1377">
        <f>H74</f>
        <v>0.84768765574394833</v>
      </c>
      <c r="BK41" s="1377">
        <f>AI8</f>
        <v>0.85432233721914475</v>
      </c>
      <c r="BL41" s="1383">
        <f>AI41</f>
        <v>0.84973283258167054</v>
      </c>
      <c r="BM41" s="1381">
        <f>Q41</f>
        <v>0.68335049243323021</v>
      </c>
      <c r="BN41" s="1381">
        <f>Q74</f>
        <v>0.67886987683537181</v>
      </c>
      <c r="BO41" s="1381">
        <f>AR8</f>
        <v>0.69899807871903163</v>
      </c>
      <c r="BP41" s="1385">
        <f>AR41</f>
        <v>0.69175055208856007</v>
      </c>
      <c r="BQ41" s="1382">
        <f>Z41</f>
        <v>0.72609674145828007</v>
      </c>
      <c r="BR41" s="1382">
        <f>Z74</f>
        <v>0.72274914925409661</v>
      </c>
      <c r="BS41" s="1382">
        <f>BA8</f>
        <v>0.7430592240023064</v>
      </c>
      <c r="BT41" s="1376">
        <f>BA41</f>
        <v>0.73848408841246849</v>
      </c>
      <c r="BU41" s="1447">
        <f>H107</f>
        <v>0.82024256743410195</v>
      </c>
    </row>
    <row r="42" spans="1:89" x14ac:dyDescent="0.25">
      <c r="B42" s="1074" t="str">
        <f>'Ersatz result '!AL38</f>
        <v>YLD_Acute_2CV</v>
      </c>
      <c r="C42" s="1074">
        <f>'Ersatz result '!AM38</f>
        <v>99.058545409134496</v>
      </c>
      <c r="D42" s="1074">
        <f>'Ersatz result '!AN38</f>
        <v>71.777771883928907</v>
      </c>
      <c r="E42" s="1074">
        <f>'Ersatz result '!AO38</f>
        <v>132.33588798302901</v>
      </c>
      <c r="F42" s="1155">
        <f>C42/$F$39</f>
        <v>0.10968799861082922</v>
      </c>
      <c r="G42" s="1155">
        <f>C42/$G$39</f>
        <v>1.2038112190955267E-2</v>
      </c>
      <c r="H42" s="1155">
        <f t="shared" ref="H42:H44" si="112">C42/$H$39</f>
        <v>1.7048368128163818E-2</v>
      </c>
      <c r="I42" s="1155">
        <f t="shared" ref="I42:I45" si="113">C42/$I$39</f>
        <v>7.5409449137673413E-3</v>
      </c>
      <c r="J42" s="1148"/>
      <c r="K42" s="1255" t="str">
        <f>'Ersatz result '!AQ38</f>
        <v>YLD_Acute_2CU</v>
      </c>
      <c r="L42" s="1255">
        <f>'Ersatz result '!AR38</f>
        <v>459.12438591458101</v>
      </c>
      <c r="M42" s="1255">
        <f>'Ersatz result '!AS38</f>
        <v>316.29608661884299</v>
      </c>
      <c r="N42" s="1255">
        <f>'Ersatz result '!AT38</f>
        <v>633.20024020223605</v>
      </c>
      <c r="O42" s="1261">
        <f>L42/$O$39</f>
        <v>9.0033776810957949E-2</v>
      </c>
      <c r="P42" s="1261">
        <f>L42/$P$39</f>
        <v>1.8435068305596439E-2</v>
      </c>
      <c r="Q42" s="1260">
        <f t="shared" ref="Q42:Q44" si="114">L42/$Q$39</f>
        <v>2.8509151091566907E-2</v>
      </c>
      <c r="R42" s="1261">
        <f t="shared" ref="R42:R45" si="115">L42/$R$39</f>
        <v>1.278544198899194E-2</v>
      </c>
      <c r="S42" s="1074"/>
      <c r="T42" s="1291" t="str">
        <f>'Ersatz result '!AV38</f>
        <v>YLD_Acute_2C_Combined</v>
      </c>
      <c r="U42" s="1613">
        <f>'Ersatz result '!AW38</f>
        <v>558.182931323714</v>
      </c>
      <c r="V42" s="1613">
        <f>'Ersatz result '!AX38</f>
        <v>388.25694525630598</v>
      </c>
      <c r="W42" s="1613">
        <f>'Ersatz result '!AY38</f>
        <v>764.69670785569099</v>
      </c>
      <c r="X42" s="1297">
        <f>U42/$X$39</f>
        <v>9.2990781635092223E-2</v>
      </c>
      <c r="Y42" s="1296">
        <f>U42/$Y$39</f>
        <v>1.297250470275825E-2</v>
      </c>
      <c r="Z42" s="1296">
        <f t="shared" ref="Z42:Z44" si="116">U42/$Z$39</f>
        <v>2.5470478104195445E-2</v>
      </c>
      <c r="AA42" s="1296">
        <f t="shared" ref="AA42:AA45" si="117">U42/$AA$39</f>
        <v>1.1380798219822999E-2</v>
      </c>
      <c r="AC42" s="72" t="str">
        <f>'Ersatz result '!AL71</f>
        <v>YLD_Acute_3CV</v>
      </c>
      <c r="AD42" s="72">
        <f>'Ersatz result '!AM71</f>
        <v>421.40830168682402</v>
      </c>
      <c r="AE42" s="72">
        <f>'Ersatz result '!AN71</f>
        <v>306.60612176718797</v>
      </c>
      <c r="AF42" s="72">
        <f>'Ersatz result '!AO71</f>
        <v>555.79059434296596</v>
      </c>
      <c r="AG42" s="1154">
        <f>AD42/$AG$39</f>
        <v>9.9794417118861764E-2</v>
      </c>
      <c r="AH42" s="1154">
        <f>AD42/$AH$39</f>
        <v>1.2110232860392691E-2</v>
      </c>
      <c r="AI42" s="1155">
        <f t="shared" ref="AI42:AI44" si="118">AD42/$AI$39</f>
        <v>1.4995824384618366E-2</v>
      </c>
      <c r="AJ42" s="1154">
        <f t="shared" ref="AJ42:AJ45" si="119">AD42/$AJ$39</f>
        <v>7.181873964465289E-3</v>
      </c>
      <c r="AK42" s="72"/>
      <c r="AL42" s="1255" t="str">
        <f>'Ersatz result '!AQ71</f>
        <v>YLD_Acute_3CU</v>
      </c>
      <c r="AM42" s="1255">
        <f>'Ersatz result '!AR71</f>
        <v>1791.7483557298799</v>
      </c>
      <c r="AN42" s="1255">
        <f>'Ersatz result '!AS71</f>
        <v>1221.5337912479099</v>
      </c>
      <c r="AO42" s="1255">
        <f>'Ersatz result '!AT71</f>
        <v>2460.5239631234999</v>
      </c>
      <c r="AP42" s="1261">
        <f>AM42/$AP$39</f>
        <v>8.6891139810833684E-2</v>
      </c>
      <c r="AQ42" s="1261">
        <f>AM42/$AQ$39</f>
        <v>1.935298387512048E-2</v>
      </c>
      <c r="AR42" s="1260">
        <f t="shared" ref="AR42:AR44" si="120">AM42/$AR$39</f>
        <v>2.6784145875083921E-2</v>
      </c>
      <c r="AS42" s="1261">
        <f t="shared" ref="AS42:AS45" si="121">AM42/$AS$39</f>
        <v>1.2903478093606199E-2</v>
      </c>
      <c r="AT42" s="72"/>
      <c r="AU42" s="1291" t="str">
        <f>'Ersatz result '!AV71</f>
        <v>YLD_Acute_3C_Combined</v>
      </c>
      <c r="AV42" s="1613">
        <f>'Ersatz result '!AW71</f>
        <v>2213.15665741671</v>
      </c>
      <c r="AW42" s="1613">
        <f>'Ersatz result '!AX71</f>
        <v>1531.55980214955</v>
      </c>
      <c r="AX42" s="1613">
        <f>'Ersatz result '!AY71</f>
        <v>3013.5728610658998</v>
      </c>
      <c r="AY42" s="1296">
        <f>AV42/$AY$39</f>
        <v>8.908438042462849E-2</v>
      </c>
      <c r="AZ42" s="1296">
        <f t="shared" ref="AZ42:AZ46" si="122">AV42/$AZ$39</f>
        <v>1.2694302478180984E-2</v>
      </c>
      <c r="BA42" s="1296">
        <f>AV42/$BA$39</f>
        <v>2.3296982954959328E-2</v>
      </c>
      <c r="BB42" s="1296">
        <f t="shared" ref="BB42:BB45" si="123">AV42/$BB$39</f>
        <v>1.1203903205840911E-2</v>
      </c>
      <c r="BH42" s="1456" t="s">
        <v>1263</v>
      </c>
      <c r="BI42" s="1378">
        <f>H42</f>
        <v>1.7048368128163818E-2</v>
      </c>
      <c r="BJ42" s="1378">
        <f>H75</f>
        <v>1.6875065064688315E-2</v>
      </c>
      <c r="BK42" s="1378">
        <f>AI9</f>
        <v>1.4895539459621989E-2</v>
      </c>
      <c r="BL42" s="1384">
        <f>AI42</f>
        <v>1.4995824384618366E-2</v>
      </c>
      <c r="BM42" s="1379">
        <f>Q42</f>
        <v>2.8509151091566907E-2</v>
      </c>
      <c r="BN42" s="1379">
        <f>Q75</f>
        <v>2.894246968776332E-2</v>
      </c>
      <c r="BO42" s="1379">
        <f>AR9</f>
        <v>2.6204507951528039E-2</v>
      </c>
      <c r="BP42" s="1386">
        <f>AR42</f>
        <v>2.6784145875083921E-2</v>
      </c>
      <c r="BQ42" s="1380">
        <f>Z42</f>
        <v>2.5470478104195445E-2</v>
      </c>
      <c r="BR42" s="1380">
        <f>Z75</f>
        <v>2.5805898775232382E-2</v>
      </c>
      <c r="BS42" s="1380">
        <f>BA9</f>
        <v>2.2996470079414789E-2</v>
      </c>
      <c r="BT42" s="1358">
        <f>BA42</f>
        <v>2.3296982954959328E-2</v>
      </c>
      <c r="BU42" s="1448">
        <f t="shared" ref="BU42:BU44" si="124">H108</f>
        <v>7.7385842854135649E-3</v>
      </c>
    </row>
    <row r="43" spans="1:89" x14ac:dyDescent="0.25">
      <c r="B43" s="1074" t="str">
        <f>'Ersatz result '!AL39</f>
        <v>YLD_Chronic_2CV</v>
      </c>
      <c r="C43" s="1074">
        <f>'Ersatz result '!AM39</f>
        <v>432.67455809674999</v>
      </c>
      <c r="D43" s="1074">
        <f>'Ersatz result '!AN39</f>
        <v>256.29872760250498</v>
      </c>
      <c r="E43" s="1074">
        <f>'Ersatz result '!AO39</f>
        <v>678.146454043841</v>
      </c>
      <c r="F43" s="1155">
        <f t="shared" ref="F43:F44" si="125">C43/$F$39</f>
        <v>0.47910259666584099</v>
      </c>
      <c r="G43" s="1155">
        <f t="shared" ref="G43:G45" si="126">C43/$G$39</f>
        <v>5.2580873775483171E-2</v>
      </c>
      <c r="H43" s="1155">
        <f t="shared" si="112"/>
        <v>7.4465005675762697E-2</v>
      </c>
      <c r="I43" s="1155">
        <f t="shared" si="113"/>
        <v>3.2937844935237139E-2</v>
      </c>
      <c r="J43" s="1148"/>
      <c r="K43" s="1255" t="str">
        <f>'Ersatz result '!AQ39</f>
        <v>YLD_Chronic_2CU</v>
      </c>
      <c r="L43" s="1255">
        <f>'Ersatz result '!AR39</f>
        <v>4232.6848103993598</v>
      </c>
      <c r="M43" s="1255">
        <f>'Ersatz result '!AS39</f>
        <v>2817.4131624121501</v>
      </c>
      <c r="N43" s="1255">
        <f>'Ersatz result '!AT39</f>
        <v>5917.3525322613696</v>
      </c>
      <c r="O43" s="1261">
        <f t="shared" ref="O43:O44" si="127">L43/$O$39</f>
        <v>0.83002474105465551</v>
      </c>
      <c r="P43" s="1261">
        <f t="shared" ref="P43:P45" si="128">L43/$P$39</f>
        <v>0.16995358118549159</v>
      </c>
      <c r="Q43" s="1260">
        <f t="shared" si="114"/>
        <v>0.26282692552319792</v>
      </c>
      <c r="R43" s="1261">
        <f t="shared" si="115"/>
        <v>0.11786946579464995</v>
      </c>
      <c r="S43" s="1074"/>
      <c r="T43" s="1291" t="str">
        <f>'Ersatz result '!AV39</f>
        <v>YLD_Chronic_2C_Combined</v>
      </c>
      <c r="U43" s="1613">
        <f>'Ersatz result '!AW39</f>
        <v>4665.3593684961197</v>
      </c>
      <c r="V43" s="1613">
        <f>'Ersatz result '!AX39</f>
        <v>3102.2675624082599</v>
      </c>
      <c r="W43" s="1613">
        <f>'Ersatz result '!AY39</f>
        <v>6555.1757044053002</v>
      </c>
      <c r="X43" s="1297">
        <f t="shared" ref="X43:X44" si="129">U43/$X$39</f>
        <v>0.77722801959606114</v>
      </c>
      <c r="Y43" s="1296">
        <f>U43/$Y$39</f>
        <v>0.10842573814349447</v>
      </c>
      <c r="Z43" s="1296">
        <f t="shared" si="116"/>
        <v>0.21288528719730693</v>
      </c>
      <c r="AA43" s="1296">
        <f t="shared" si="117"/>
        <v>9.5122065932580172E-2</v>
      </c>
      <c r="AC43" s="72" t="str">
        <f>'Ersatz result '!AL72</f>
        <v>YLD_Chronic_3CV</v>
      </c>
      <c r="AD43" s="72">
        <f>'Ersatz result '!AM72</f>
        <v>1796.3410007458499</v>
      </c>
      <c r="AE43" s="72">
        <f>'Ersatz result '!AN72</f>
        <v>1016.58223541453</v>
      </c>
      <c r="AF43" s="72">
        <f>'Ersatz result '!AO72</f>
        <v>2805.7053308808499</v>
      </c>
      <c r="AG43" s="1154">
        <f t="shared" ref="AG43:AG44" si="130">AD43/$AG$39</f>
        <v>0.42539456958626382</v>
      </c>
      <c r="AH43" s="1154">
        <f t="shared" ref="AH43:AH45" si="131">AD43/$AH$39</f>
        <v>5.162239976911983E-2</v>
      </c>
      <c r="AI43" s="1155">
        <f t="shared" si="118"/>
        <v>6.3922837006883351E-2</v>
      </c>
      <c r="AJ43" s="1154">
        <f t="shared" si="119"/>
        <v>3.0614239474916149E-2</v>
      </c>
      <c r="AK43" s="72"/>
      <c r="AL43" s="1255" t="str">
        <f>'Ersatz result '!AQ72</f>
        <v>YLD_Chronic_3CU</v>
      </c>
      <c r="AM43" s="1255">
        <f>'Ersatz result '!AR72</f>
        <v>16635.615627421499</v>
      </c>
      <c r="AN43" s="1255">
        <f>'Ersatz result '!AS72</f>
        <v>10954.498483224501</v>
      </c>
      <c r="AO43" s="1255">
        <f>'Ersatz result '!AT72</f>
        <v>23197.003101582901</v>
      </c>
      <c r="AP43" s="1261">
        <f t="shared" ref="AP43:AP44" si="132">AM43/$AP$39</f>
        <v>0.80674699585966281</v>
      </c>
      <c r="AQ43" s="1261">
        <f t="shared" ref="AQ43:AQ45" si="133">AM43/$AQ$39</f>
        <v>0.17968416154010794</v>
      </c>
      <c r="AR43" s="1260">
        <f t="shared" si="120"/>
        <v>0.24867931607794169</v>
      </c>
      <c r="AS43" s="1261">
        <f t="shared" si="121"/>
        <v>0.11980326430083105</v>
      </c>
      <c r="AT43" s="72"/>
      <c r="AU43" s="1291" t="str">
        <f>'Ersatz result '!AV72</f>
        <v>YLD_Chronic_3C_Combined</v>
      </c>
      <c r="AV43" s="1613">
        <f>'Ersatz result '!AW72</f>
        <v>18431.956628167402</v>
      </c>
      <c r="AW43" s="1613">
        <f>'Ersatz result '!AX72</f>
        <v>12136.532169802</v>
      </c>
      <c r="AX43" s="1613">
        <f>'Ersatz result '!AY72</f>
        <v>25742.071716009199</v>
      </c>
      <c r="AY43" s="1296">
        <f t="shared" ref="AY43:AY44" si="134">AV43/$AY$39</f>
        <v>0.74192643829855609</v>
      </c>
      <c r="AZ43" s="1296">
        <f t="shared" si="122"/>
        <v>0.10572267079176499</v>
      </c>
      <c r="BA43" s="1296">
        <f t="shared" ref="BA43:BA44" si="135">AV43/$BA$39</f>
        <v>0.19402556884255537</v>
      </c>
      <c r="BB43" s="1296">
        <f t="shared" si="123"/>
        <v>9.331009500126955E-2</v>
      </c>
      <c r="BH43" s="1456" t="s">
        <v>1264</v>
      </c>
      <c r="BI43" s="1378">
        <f>H43</f>
        <v>7.4465005675762697E-2</v>
      </c>
      <c r="BJ43" s="1378">
        <f>H76</f>
        <v>7.3862490637826947E-2</v>
      </c>
      <c r="BK43" s="1378">
        <f>AI10</f>
        <v>6.4177444848005236E-2</v>
      </c>
      <c r="BL43" s="1384">
        <f>AI43</f>
        <v>6.3922837006883351E-2</v>
      </c>
      <c r="BM43" s="1379">
        <f>Q43</f>
        <v>0.26282692552319792</v>
      </c>
      <c r="BN43" s="1379">
        <f>Q76</f>
        <v>0.26822054548927066</v>
      </c>
      <c r="BO43" s="1379">
        <f>AR10</f>
        <v>0.24565179991102917</v>
      </c>
      <c r="BP43" s="1386">
        <f>AR43</f>
        <v>0.24867931607794169</v>
      </c>
      <c r="BQ43" s="1380">
        <f>Z43</f>
        <v>0.21288528719730693</v>
      </c>
      <c r="BR43" s="1380">
        <f>Z76</f>
        <v>0.21770282104855357</v>
      </c>
      <c r="BS43" s="1380">
        <f>BA10</f>
        <v>0.19417260406074632</v>
      </c>
      <c r="BT43" s="1358">
        <f>BA43</f>
        <v>0.19402556884255537</v>
      </c>
      <c r="BU43" s="1448">
        <f t="shared" si="124"/>
        <v>6.3795055678820406E-2</v>
      </c>
    </row>
    <row r="44" spans="1:89" x14ac:dyDescent="0.25">
      <c r="B44" s="1074" t="str">
        <f>'Ersatz result '!AL40</f>
        <v>YLD_PICS_2CV</v>
      </c>
      <c r="C44" s="1074">
        <f>'Ersatz result '!AM40</f>
        <v>371.36064114882402</v>
      </c>
      <c r="D44" s="1074">
        <f>'Ersatz result '!AN40</f>
        <v>243.98879409858901</v>
      </c>
      <c r="E44" s="1074">
        <f>'Ersatz result '!AO40</f>
        <v>516.95721051662201</v>
      </c>
      <c r="F44" s="1155">
        <f t="shared" si="125"/>
        <v>0.41120940472332701</v>
      </c>
      <c r="G44" s="1155">
        <f t="shared" si="126"/>
        <v>4.512968611633162E-2</v>
      </c>
      <c r="H44" s="1155">
        <f t="shared" si="112"/>
        <v>6.3912637647435946E-2</v>
      </c>
      <c r="I44" s="1155">
        <f t="shared" si="113"/>
        <v>2.827025297492778E-2</v>
      </c>
      <c r="J44" s="1148"/>
      <c r="K44" s="1255" t="str">
        <f>'Ersatz result '!AQ40</f>
        <v>YLD_PICS_2CU</v>
      </c>
      <c r="L44" s="1255">
        <f>'Ersatz result '!AR40</f>
        <v>407.65904968216802</v>
      </c>
      <c r="M44" s="1255">
        <f>'Ersatz result '!AS40</f>
        <v>267.83732284506698</v>
      </c>
      <c r="N44" s="1255">
        <f>'Ersatz result '!AT40</f>
        <v>567.48686267238099</v>
      </c>
      <c r="O44" s="1261">
        <f t="shared" si="127"/>
        <v>7.9941482134386246E-2</v>
      </c>
      <c r="P44" s="1261">
        <f t="shared" si="128"/>
        <v>1.6368597828483648E-2</v>
      </c>
      <c r="Q44" s="1260">
        <f t="shared" si="114"/>
        <v>2.5313430952011676E-2</v>
      </c>
      <c r="R44" s="1261">
        <f t="shared" si="115"/>
        <v>1.1352263767511233E-2</v>
      </c>
      <c r="S44" s="1074"/>
      <c r="T44" s="1291" t="str">
        <f>'Ersatz result '!AV40</f>
        <v>YLD_PICS_2C_Combined</v>
      </c>
      <c r="U44" s="1613">
        <f>'Ersatz result '!AW40</f>
        <v>779.01969083099402</v>
      </c>
      <c r="V44" s="1613">
        <f>'Ersatz result '!AX40</f>
        <v>511.82611694365602</v>
      </c>
      <c r="W44" s="1613">
        <f>'Ersatz result '!AY40</f>
        <v>1084.4440731889999</v>
      </c>
      <c r="X44" s="1297">
        <f t="shared" si="129"/>
        <v>0.12978119876884955</v>
      </c>
      <c r="Y44" s="1296">
        <f>U44/$Y$39</f>
        <v>1.8104882890060185E-2</v>
      </c>
      <c r="Z44" s="1296">
        <f t="shared" si="116"/>
        <v>3.5547493240241555E-2</v>
      </c>
      <c r="AA44" s="1296">
        <f t="shared" si="117"/>
        <v>1.5883441454562768E-2</v>
      </c>
      <c r="AC44" s="72" t="str">
        <f>'Ersatz result '!AL73</f>
        <v>YLD_PICS_3CV</v>
      </c>
      <c r="AD44" s="72">
        <f>'Ersatz result '!AM73</f>
        <v>2005.0149949417901</v>
      </c>
      <c r="AE44" s="72">
        <f>'Ersatz result '!AN73</f>
        <v>1318.0730237458399</v>
      </c>
      <c r="AF44" s="72">
        <f>'Ersatz result '!AO73</f>
        <v>2785.0144615525501</v>
      </c>
      <c r="AG44" s="1154">
        <f t="shared" si="130"/>
        <v>0.47481101329487546</v>
      </c>
      <c r="AH44" s="1154">
        <f t="shared" si="131"/>
        <v>5.7619174515857297E-2</v>
      </c>
      <c r="AI44" s="1155">
        <f t="shared" si="118"/>
        <v>7.1348506026865613E-2</v>
      </c>
      <c r="AJ44" s="1154">
        <f t="shared" si="119"/>
        <v>3.4170577401762603E-2</v>
      </c>
      <c r="AK44" s="72"/>
      <c r="AL44" s="1255" t="str">
        <f>'Ersatz result '!AQ73</f>
        <v>YLD_PICS_3CU</v>
      </c>
      <c r="AM44" s="1255">
        <f>'Ersatz result '!AR73</f>
        <v>2193.2465834794398</v>
      </c>
      <c r="AN44" s="1255">
        <f>'Ersatz result '!AS73</f>
        <v>1441.81423251196</v>
      </c>
      <c r="AO44" s="1255">
        <f>'Ersatz result '!AT73</f>
        <v>3046.4727037706198</v>
      </c>
      <c r="AP44" s="1261">
        <f t="shared" si="132"/>
        <v>0.1063618643294995</v>
      </c>
      <c r="AQ44" s="1261">
        <f t="shared" si="133"/>
        <v>2.3689635672611006E-2</v>
      </c>
      <c r="AR44" s="1260">
        <f t="shared" si="120"/>
        <v>3.2785985958398108E-2</v>
      </c>
      <c r="AS44" s="1261">
        <f t="shared" si="121"/>
        <v>1.5794912914696216E-2</v>
      </c>
      <c r="AT44" s="72"/>
      <c r="AU44" s="1291" t="str">
        <f>'Ersatz result '!AV73</f>
        <v>YLD_PICS_3C_Combined</v>
      </c>
      <c r="AV44" s="1613">
        <f>'Ersatz result '!AW73</f>
        <v>4198.2615784212303</v>
      </c>
      <c r="AW44" s="1613">
        <f>'Ersatz result '!AX73</f>
        <v>2759.8872562577999</v>
      </c>
      <c r="AX44" s="1613">
        <f>'Ersatz result '!AY73</f>
        <v>5831.4871653231703</v>
      </c>
      <c r="AY44" s="1296">
        <f t="shared" si="134"/>
        <v>0.16898918127681309</v>
      </c>
      <c r="AZ44" s="1296">
        <f t="shared" si="122"/>
        <v>2.4080537715396814E-2</v>
      </c>
      <c r="BA44" s="1296">
        <f t="shared" si="135"/>
        <v>4.4193359790040493E-2</v>
      </c>
      <c r="BB44" s="1296">
        <f t="shared" si="123"/>
        <v>2.1253315349278448E-2</v>
      </c>
      <c r="BH44" s="1457" t="s">
        <v>174</v>
      </c>
      <c r="BI44" s="1433">
        <f>H44</f>
        <v>6.3912637647435946E-2</v>
      </c>
      <c r="BJ44" s="1433">
        <f>H77</f>
        <v>6.1574788553526272E-2</v>
      </c>
      <c r="BK44" s="1433">
        <f>AI11</f>
        <v>6.6604678473261889E-2</v>
      </c>
      <c r="BL44" s="1437">
        <f>AI44</f>
        <v>7.1348506026865613E-2</v>
      </c>
      <c r="BM44" s="1434">
        <f>Q44</f>
        <v>2.5313430952011676E-2</v>
      </c>
      <c r="BN44" s="1434">
        <f>Q77</f>
        <v>2.3967107987574718E-2</v>
      </c>
      <c r="BO44" s="1434">
        <f>AR11</f>
        <v>2.9145613418407806E-2</v>
      </c>
      <c r="BP44" s="1438">
        <f>AR44</f>
        <v>3.2785985958398108E-2</v>
      </c>
      <c r="BQ44" s="1435">
        <f>Z44</f>
        <v>3.5547493240241555E-2</v>
      </c>
      <c r="BR44" s="1435">
        <f>Z77</f>
        <v>3.3742130922114068E-2</v>
      </c>
      <c r="BS44" s="1435">
        <f>BA11</f>
        <v>3.9771701857502069E-2</v>
      </c>
      <c r="BT44" s="1436">
        <f>BA44</f>
        <v>4.4193359790040493E-2</v>
      </c>
      <c r="BU44" s="1449">
        <f t="shared" si="124"/>
        <v>0.10822379260168201</v>
      </c>
    </row>
    <row r="45" spans="1:89" x14ac:dyDescent="0.25">
      <c r="B45" s="1074" t="str">
        <f>'Ersatz result '!AL41</f>
        <v>DALY_Perm_Diab_2CV</v>
      </c>
      <c r="C45" s="1074">
        <f>'Ersatz result '!AM41</f>
        <v>7325.6504170387798</v>
      </c>
      <c r="D45" s="1074">
        <f>'Ersatz result '!AN41</f>
        <v>7004.1098832504003</v>
      </c>
      <c r="E45" s="1074">
        <f>'Ersatz result '!AO41</f>
        <v>7670.9748660695996</v>
      </c>
      <c r="F45" s="1155"/>
      <c r="G45" s="1155">
        <f t="shared" si="126"/>
        <v>0.89025132791722861</v>
      </c>
      <c r="H45" s="1155"/>
      <c r="I45" s="1155">
        <f t="shared" si="113"/>
        <v>0.5576735053421461</v>
      </c>
      <c r="J45" s="1148"/>
      <c r="K45" s="1255" t="str">
        <f>'Ersatz result '!AQ41</f>
        <v>DALY_Perm_Diab_2CU</v>
      </c>
      <c r="L45" s="1255">
        <f>'Ersatz result '!AR41</f>
        <v>19805.4780391881</v>
      </c>
      <c r="M45" s="1255">
        <f>'Ersatz result '!AS41</f>
        <v>18954.036466138601</v>
      </c>
      <c r="N45" s="1255">
        <f>'Ersatz result '!AT41</f>
        <v>20722.933539328798</v>
      </c>
      <c r="O45" s="1261"/>
      <c r="P45" s="1261">
        <f t="shared" si="128"/>
        <v>0.79524275268042866</v>
      </c>
      <c r="Q45" s="1260"/>
      <c r="R45" s="1261">
        <f t="shared" si="115"/>
        <v>0.55153199939461417</v>
      </c>
      <c r="S45" s="1074"/>
      <c r="T45" s="1291" t="str">
        <f>'Ersatz result '!AV41</f>
        <v>DALY_Perm_Diab_2C_Combined</v>
      </c>
      <c r="U45" s="1613">
        <f>'Ersatz result '!AW41</f>
        <v>27131.128456226899</v>
      </c>
      <c r="V45" s="1613">
        <f>'Ersatz result '!AX41</f>
        <v>25968.383112929499</v>
      </c>
      <c r="W45" s="1613">
        <f>'Ersatz result '!AY41</f>
        <v>28386.766420871401</v>
      </c>
      <c r="X45" s="1297"/>
      <c r="Y45" s="1296"/>
      <c r="Z45" s="1296"/>
      <c r="AA45" s="1296">
        <f t="shared" si="117"/>
        <v>0.55317689078053356</v>
      </c>
      <c r="AC45" s="72" t="str">
        <f>'Ersatz result '!AL74</f>
        <v>DALY_Perm_Diab_3CV</v>
      </c>
      <c r="AD45" s="72">
        <f>'Ersatz result '!AM74</f>
        <v>30574.9399701519</v>
      </c>
      <c r="AE45" s="72">
        <f>'Ersatz result '!AN74</f>
        <v>29151.606168613998</v>
      </c>
      <c r="AF45" s="72">
        <f>'Ersatz result '!AO74</f>
        <v>32013.126700653502</v>
      </c>
      <c r="AG45" s="1154"/>
      <c r="AH45" s="1154">
        <f t="shared" si="131"/>
        <v>0.87864819285463203</v>
      </c>
      <c r="AI45" s="1155"/>
      <c r="AJ45" s="1154">
        <f t="shared" si="119"/>
        <v>0.52107508195201924</v>
      </c>
      <c r="AK45" s="72"/>
      <c r="AL45" s="1255" t="str">
        <f>'Ersatz result '!AQ74</f>
        <v>DALY_Perm_Diab_3CU</v>
      </c>
      <c r="AM45" s="1255">
        <f>'Ersatz result '!AR74</f>
        <v>71961.926952727896</v>
      </c>
      <c r="AN45" s="1255">
        <f>'Ersatz result '!AS74</f>
        <v>68671.657359481003</v>
      </c>
      <c r="AO45" s="1255">
        <f>'Ersatz result '!AT74</f>
        <v>75389.549820554894</v>
      </c>
      <c r="AP45" s="1261"/>
      <c r="AQ45" s="1261">
        <f t="shared" si="133"/>
        <v>0.77727321891216394</v>
      </c>
      <c r="AR45" s="1260"/>
      <c r="AS45" s="1261">
        <f t="shared" si="121"/>
        <v>0.51824194231223919</v>
      </c>
      <c r="AT45" s="72"/>
      <c r="AU45" s="1291" t="str">
        <f>'Ersatz result '!AV74</f>
        <v>DALY_Perm_Diab_3C_Combined</v>
      </c>
      <c r="AV45" s="1613">
        <f>'Ersatz result '!AW74</f>
        <v>102536.86692288</v>
      </c>
      <c r="AW45" s="1613">
        <f>'Ersatz result '!AX74</f>
        <v>97868.156633443898</v>
      </c>
      <c r="AX45" s="1613">
        <f>'Ersatz result '!AY74</f>
        <v>107421.171898624</v>
      </c>
      <c r="AY45" s="1296"/>
      <c r="AZ45" s="1296"/>
      <c r="BA45" s="1296"/>
      <c r="BB45" s="1296">
        <f t="shared" si="123"/>
        <v>0.51908351276636755</v>
      </c>
      <c r="BH45" s="1506" t="s">
        <v>1417</v>
      </c>
      <c r="BI45" s="1507"/>
      <c r="BJ45" s="1507"/>
      <c r="BK45" s="1507"/>
      <c r="BL45" s="1507"/>
      <c r="BM45" s="1507"/>
      <c r="BN45" s="1507"/>
      <c r="BO45" s="1507"/>
      <c r="BP45" s="1507"/>
      <c r="BQ45" s="1507"/>
      <c r="BR45" s="1507"/>
      <c r="BS45" s="1507"/>
      <c r="BT45" s="1507"/>
      <c r="BU45" s="1508"/>
    </row>
    <row r="46" spans="1:89" x14ac:dyDescent="0.25">
      <c r="B46" s="1074" t="str">
        <f>'Ersatz result '!AL42</f>
        <v>DALY_Perm_WoDiab_2CV</v>
      </c>
      <c r="C46" s="1074">
        <f>'Ersatz result '!AM42</f>
        <v>5172.2796590756398</v>
      </c>
      <c r="D46" s="1074">
        <f>'Ersatz result '!AN42</f>
        <v>4914.0888749491496</v>
      </c>
      <c r="E46" s="1074">
        <f>'Ersatz result '!AO42</f>
        <v>5444.3238821619998</v>
      </c>
      <c r="F46" s="1155"/>
      <c r="G46" s="1155"/>
      <c r="H46" s="1155"/>
      <c r="I46" s="1155"/>
      <c r="J46" s="1148"/>
      <c r="K46" s="1255" t="str">
        <f>'Ersatz result '!AQ42</f>
        <v>DALY_Perm_WoDiab_2CU</v>
      </c>
      <c r="L46" s="1255">
        <f>'Ersatz result '!AR42</f>
        <v>15940.9763688862</v>
      </c>
      <c r="M46" s="1255">
        <f>'Ersatz result '!AS42</f>
        <v>15145.231850083401</v>
      </c>
      <c r="N46" s="1255">
        <f>'Ersatz result '!AT42</f>
        <v>16779.417214578301</v>
      </c>
      <c r="O46" s="1261"/>
      <c r="P46" s="1259"/>
      <c r="Q46" s="1260"/>
      <c r="R46" s="1260"/>
      <c r="S46" s="1074"/>
      <c r="T46" s="1291" t="str">
        <f>'Ersatz result '!AV42</f>
        <v>DALY_Perm_WoDiab_2C_Combined</v>
      </c>
      <c r="U46" s="1613">
        <f>'Ersatz result '!AW42</f>
        <v>21113.256027961899</v>
      </c>
      <c r="V46" s="1613">
        <f>'Ersatz result '!AX42</f>
        <v>20059.320725032601</v>
      </c>
      <c r="W46" s="1613">
        <f>'Ersatz result '!AY42</f>
        <v>22223.741096740301</v>
      </c>
      <c r="X46" s="1297"/>
      <c r="Y46" s="1296">
        <f>U46/$Y$39</f>
        <v>0.49068468013478761</v>
      </c>
      <c r="Z46" s="1296"/>
      <c r="AA46" s="1296"/>
      <c r="AC46" s="72" t="str">
        <f>'Ersatz result '!AL75</f>
        <v>DALY_Perm_WoDiab_3CV</v>
      </c>
      <c r="AD46" s="72">
        <f>'Ersatz result '!AM75</f>
        <v>21166.122021891999</v>
      </c>
      <c r="AE46" s="72">
        <f>'Ersatz result '!AN75</f>
        <v>20041.693114482601</v>
      </c>
      <c r="AF46" s="72">
        <f>'Ersatz result '!AO75</f>
        <v>22305.846616786599</v>
      </c>
      <c r="AG46" s="1154"/>
      <c r="AH46" s="1150"/>
      <c r="AI46" s="1155"/>
      <c r="AJ46" s="1155"/>
      <c r="AK46" s="72"/>
      <c r="AL46" s="1255" t="str">
        <f>'Ersatz result '!AQ75</f>
        <v>DALY_Perm_WoDiab_3CU</v>
      </c>
      <c r="AM46" s="1255">
        <f>'Ersatz result '!AR75</f>
        <v>58178.830700407001</v>
      </c>
      <c r="AN46" s="1255">
        <f>'Ersatz result '!AS75</f>
        <v>55088.138934992799</v>
      </c>
      <c r="AO46" s="1255">
        <f>'Ersatz result '!AT75</f>
        <v>61311.565368707597</v>
      </c>
      <c r="AP46" s="1261"/>
      <c r="AQ46" s="1259"/>
      <c r="AR46" s="1260"/>
      <c r="AS46" s="1260"/>
      <c r="AT46" s="72"/>
      <c r="AU46" s="1291" t="str">
        <f>'Ersatz result '!AV75</f>
        <v>DALY_Perm_WoDiab_3C_Combined</v>
      </c>
      <c r="AV46" s="1613">
        <f>'Ersatz result '!AW75</f>
        <v>79344.952722299102</v>
      </c>
      <c r="AW46" s="1613">
        <f>'Ersatz result '!AX75</f>
        <v>75129.832049475401</v>
      </c>
      <c r="AX46" s="1613">
        <f>'Ersatz result '!AY75</f>
        <v>83617.411985494196</v>
      </c>
      <c r="AY46" s="1296"/>
      <c r="AZ46" s="1296">
        <f t="shared" si="122"/>
        <v>0.45510959497531212</v>
      </c>
      <c r="BA46" s="1296"/>
      <c r="BB46" s="1296"/>
      <c r="BH46" s="1446"/>
      <c r="BI46" s="1388" t="s">
        <v>1386</v>
      </c>
      <c r="BJ46" s="1388" t="s">
        <v>1387</v>
      </c>
      <c r="BK46" s="1388" t="s">
        <v>1388</v>
      </c>
      <c r="BL46" s="1389" t="s">
        <v>1389</v>
      </c>
      <c r="BM46" s="1390" t="s">
        <v>1390</v>
      </c>
      <c r="BN46" s="1390" t="s">
        <v>1391</v>
      </c>
      <c r="BO46" s="1390" t="s">
        <v>1392</v>
      </c>
      <c r="BP46" s="1391" t="s">
        <v>1393</v>
      </c>
      <c r="BQ46" s="1392" t="s">
        <v>1394</v>
      </c>
      <c r="BR46" s="1392" t="s">
        <v>1395</v>
      </c>
      <c r="BS46" s="1392" t="s">
        <v>1396</v>
      </c>
      <c r="BT46" s="1392" t="s">
        <v>1397</v>
      </c>
      <c r="BU46" s="1450">
        <v>2020</v>
      </c>
    </row>
    <row r="47" spans="1:89" x14ac:dyDescent="0.25">
      <c r="B47" s="1173" t="str">
        <f>'Ersatz result '!AL43</f>
        <v>TOTAL YLD Baseline_2CV</v>
      </c>
      <c r="C47" s="1173">
        <f>'Ersatz result '!AM43</f>
        <v>903.09374465471103</v>
      </c>
      <c r="D47" s="1173">
        <f>'Ersatz result '!AN43</f>
        <v>674.80995434976205</v>
      </c>
      <c r="E47" s="1173">
        <f>'Ersatz result '!AO43</f>
        <v>1185.44804692875</v>
      </c>
      <c r="F47" s="1615">
        <f>SUM(F42:F46)</f>
        <v>0.99999999999999722</v>
      </c>
      <c r="G47" s="1615">
        <f t="shared" ref="G47" si="136">SUM(G42:G46)</f>
        <v>0.99999999999999867</v>
      </c>
      <c r="H47" s="1615">
        <f>SUM(H41:H46)</f>
        <v>1.0000000000000049</v>
      </c>
      <c r="I47" s="1615">
        <f>SUM(I41:I46)</f>
        <v>1</v>
      </c>
      <c r="J47" s="1179"/>
      <c r="K47" s="1262" t="str">
        <f>'Ersatz result '!AQ43</f>
        <v>TOTAL YLD Baseline_2CU</v>
      </c>
      <c r="L47" s="1262">
        <f>'Ersatz result '!AR43</f>
        <v>5099.4682459961105</v>
      </c>
      <c r="M47" s="1262">
        <f>'Ersatz result '!AS43</f>
        <v>3638.0080286458001</v>
      </c>
      <c r="N47" s="1262">
        <f>'Ersatz result '!AT43</f>
        <v>6778.8081727385998</v>
      </c>
      <c r="O47" s="1263">
        <f>SUM(O42:O46)</f>
        <v>0.99999999999999967</v>
      </c>
      <c r="P47" s="1263">
        <f t="shared" ref="P47" si="137">SUM(P42:P46)</f>
        <v>1.0000000000000004</v>
      </c>
      <c r="Q47" s="1263">
        <f>SUM(Q41:Q46)</f>
        <v>1.0000000000000069</v>
      </c>
      <c r="R47" s="1263">
        <f>SUM(R41:R46)</f>
        <v>1.0000000000000058</v>
      </c>
      <c r="S47" s="1173"/>
      <c r="T47" s="1298" t="str">
        <f>'Ersatz result '!AV43</f>
        <v>TOTAL YLD Baseline_2C_Combined</v>
      </c>
      <c r="U47" s="1619">
        <f>'Ersatz result '!AW43</f>
        <v>6002.56199065081</v>
      </c>
      <c r="V47" s="1619">
        <f>'Ersatz result '!AX43</f>
        <v>4365.1999248164402</v>
      </c>
      <c r="W47" s="1619">
        <f>'Ersatz result '!AY43</f>
        <v>7939.4309958656504</v>
      </c>
      <c r="X47" s="1299">
        <f>SUM(X42:X46)</f>
        <v>1.0000000000000029</v>
      </c>
      <c r="Y47" s="1637">
        <f>SUM(Y41:Y46)</f>
        <v>1.0000000000000147</v>
      </c>
      <c r="Z47" s="1299">
        <f>SUM(Z41:Z46)</f>
        <v>1.000000000000024</v>
      </c>
      <c r="AA47" s="1637">
        <f>SUM(AA41:AA46)</f>
        <v>1.0000000000000127</v>
      </c>
      <c r="AB47" s="1199"/>
      <c r="AC47" s="1137" t="str">
        <f>'Ersatz result '!AL76</f>
        <v>TOTAL YLD Baseline_3CV</v>
      </c>
      <c r="AD47" s="1137">
        <f>'Ersatz result '!AM76</f>
        <v>4222.7642973744596</v>
      </c>
      <c r="AE47" s="1137">
        <f>'Ersatz result '!AN76</f>
        <v>3156.6950675072999</v>
      </c>
      <c r="AF47" s="1137">
        <f>'Ersatz result '!AO76</f>
        <v>5491.5196046690198</v>
      </c>
      <c r="AG47" s="1156">
        <f>SUM(AG42:AG46)</f>
        <v>1.0000000000000011</v>
      </c>
      <c r="AH47" s="1156">
        <f t="shared" ref="AH47" si="138">SUM(AH42:AH46)</f>
        <v>1.0000000000000018</v>
      </c>
      <c r="AI47" s="1156">
        <f>SUM(AI41:AI46)</f>
        <v>1.000000000000038</v>
      </c>
      <c r="AJ47" s="1156">
        <f>SUM(AJ41:AJ46)</f>
        <v>1.00000000000002</v>
      </c>
      <c r="AK47" s="1137"/>
      <c r="AL47" s="1262" t="str">
        <f>'Ersatz result '!AQ76</f>
        <v>TOTAL YLD Baseline_3CU</v>
      </c>
      <c r="AM47" s="1262">
        <f>'Ersatz result '!AR76</f>
        <v>20620.610566630901</v>
      </c>
      <c r="AN47" s="1262">
        <f>'Ersatz result '!AS76</f>
        <v>14924.853166389001</v>
      </c>
      <c r="AO47" s="1262">
        <f>'Ersatz result '!AT76</f>
        <v>27372.763531156801</v>
      </c>
      <c r="AP47" s="1263">
        <f>SUM(AP42:AP46)</f>
        <v>0.999999999999996</v>
      </c>
      <c r="AQ47" s="1263">
        <f t="shared" ref="AQ47" si="139">SUM(AQ42:AQ46)</f>
        <v>1.0000000000000033</v>
      </c>
      <c r="AR47" s="1263">
        <f>SUM(AR41:AR46)</f>
        <v>0.99999999999998379</v>
      </c>
      <c r="AS47" s="1263">
        <f>SUM(AS41:AS46)</f>
        <v>0.99999999999999656</v>
      </c>
      <c r="AT47" s="1137"/>
      <c r="AU47" s="1298" t="str">
        <f>'Ersatz result '!AV76</f>
        <v>TOTAL YLD Baseline_3C_Combined</v>
      </c>
      <c r="AV47" s="1619">
        <f>'Ersatz result '!AW76</f>
        <v>24843.3748640054</v>
      </c>
      <c r="AW47" s="1619">
        <f>'Ersatz result '!AX76</f>
        <v>18475.55710328</v>
      </c>
      <c r="AX47" s="1619">
        <f>'Ersatz result '!AY76</f>
        <v>32404.358358490899</v>
      </c>
      <c r="AY47" s="1628">
        <f>SUM(AY42:AY46)</f>
        <v>0.99999999999999767</v>
      </c>
      <c r="AZ47" s="1637">
        <f>SUM(AZ41:AZ46)</f>
        <v>1.0000000000000107</v>
      </c>
      <c r="BA47" s="1628">
        <f>SUM(BA41:BA46)</f>
        <v>1.0000000000000238</v>
      </c>
      <c r="BB47" s="1628">
        <f>SUM(BB41:BB46)</f>
        <v>1.0000000000000138</v>
      </c>
      <c r="BH47" s="1458" t="s">
        <v>65</v>
      </c>
      <c r="BI47" s="1395">
        <f>H57</f>
        <v>0.86757699560900114</v>
      </c>
      <c r="BJ47" s="1395">
        <f>H90</f>
        <v>0.87057913433517453</v>
      </c>
      <c r="BK47" s="1395">
        <f>AI24</f>
        <v>0.87429389150443726</v>
      </c>
      <c r="BL47" s="1396">
        <f>AI57</f>
        <v>0.8695177750584524</v>
      </c>
      <c r="BM47" s="1397">
        <f>Q57</f>
        <v>0.7558824948558901</v>
      </c>
      <c r="BN47" s="1397">
        <f>Q90</f>
        <v>0.75261570102748065</v>
      </c>
      <c r="BO47" s="1397">
        <f>AR24</f>
        <v>0.76814660597690854</v>
      </c>
      <c r="BP47" s="1398">
        <f>AR57</f>
        <v>0.76105122148209514</v>
      </c>
      <c r="BQ47" s="1399">
        <f>Z57</f>
        <v>0.7871350781402402</v>
      </c>
      <c r="BR47" s="1399">
        <f>Z90</f>
        <v>0.78504388207565334</v>
      </c>
      <c r="BS47" s="1399">
        <f>BA24</f>
        <v>0.79981726098485029</v>
      </c>
      <c r="BT47" s="1399">
        <f>BA57</f>
        <v>0.79479827141010828</v>
      </c>
      <c r="BU47" s="1451">
        <f>H123</f>
        <v>0.8393299007149071</v>
      </c>
    </row>
    <row r="48" spans="1:89" x14ac:dyDescent="0.25">
      <c r="B48" s="1174" t="str">
        <f>'Ersatz result '!AL44</f>
        <v>TOTAL  YLD with Diabetes_2CV</v>
      </c>
      <c r="C48" s="1174">
        <f>'Ersatz result '!AM44</f>
        <v>8228.7441616934993</v>
      </c>
      <c r="D48" s="1174">
        <f>'Ersatz result '!AN44</f>
        <v>7827.1770225116497</v>
      </c>
      <c r="E48" s="1174">
        <f>'Ersatz result '!AO44</f>
        <v>8656.0204230251293</v>
      </c>
      <c r="F48" s="1616"/>
      <c r="G48" s="1616"/>
      <c r="H48" s="141"/>
      <c r="I48" s="141"/>
      <c r="J48" s="1180"/>
      <c r="K48" s="1264" t="str">
        <f>'Ersatz result '!AQ44</f>
        <v>TOTAL  YLD with Diabetes_2CU</v>
      </c>
      <c r="L48" s="1264">
        <f>'Ersatz result '!AR44</f>
        <v>24904.9462851842</v>
      </c>
      <c r="M48" s="1264">
        <f>'Ersatz result '!AS44</f>
        <v>23200.787376295</v>
      </c>
      <c r="N48" s="1264">
        <f>'Ersatz result '!AT44</f>
        <v>26760.636260946099</v>
      </c>
      <c r="O48" s="1264"/>
      <c r="P48" s="1264"/>
      <c r="Q48" s="1264"/>
      <c r="R48" s="1264"/>
      <c r="S48" s="1174"/>
      <c r="T48" s="1300" t="str">
        <f>'Ersatz result '!AV44</f>
        <v>TOTAL  YLD with Diabetes_2C_Combined</v>
      </c>
      <c r="U48" s="1614">
        <f>'Ersatz result '!AW44</f>
        <v>33133.690446877801</v>
      </c>
      <c r="V48" s="1614">
        <f>'Ersatz result '!AX44</f>
        <v>31093.788959216199</v>
      </c>
      <c r="W48" s="1614">
        <f>'Ersatz result '!AY44</f>
        <v>35280.751756055601</v>
      </c>
      <c r="X48" s="1300"/>
      <c r="Y48" s="1300"/>
      <c r="Z48" s="1301"/>
      <c r="AA48" s="1301"/>
      <c r="AB48" s="1198"/>
      <c r="AC48" s="1138" t="str">
        <f>'Ersatz result '!AL77</f>
        <v>TOTAL  YLD with Diabetes_3CV</v>
      </c>
      <c r="AD48" s="1138">
        <f>'Ersatz result '!AM77</f>
        <v>34797.7042675263</v>
      </c>
      <c r="AE48" s="1138">
        <f>'Ersatz result '!AN77</f>
        <v>32985.490806757902</v>
      </c>
      <c r="AF48" s="1138">
        <f>'Ersatz result '!AO77</f>
        <v>36682.387054158797</v>
      </c>
      <c r="AG48" s="1138"/>
      <c r="AH48" s="1138"/>
      <c r="AI48" s="1138"/>
      <c r="AJ48" s="1138"/>
      <c r="AK48" s="1138"/>
      <c r="AL48" s="1264" t="str">
        <f>'Ersatz result '!AQ77</f>
        <v>TOTAL  YLD with Diabetes_3CU</v>
      </c>
      <c r="AM48" s="1264">
        <f>'Ersatz result '!AR77</f>
        <v>92582.537519358404</v>
      </c>
      <c r="AN48" s="1264">
        <f>'Ersatz result '!AS77</f>
        <v>85812.412076614593</v>
      </c>
      <c r="AO48" s="1264">
        <f>'Ersatz result '!AT77</f>
        <v>99880.439579396902</v>
      </c>
      <c r="AP48" s="1264"/>
      <c r="AQ48" s="1264"/>
      <c r="AR48" s="1264"/>
      <c r="AS48" s="1264"/>
      <c r="AT48" s="1138"/>
      <c r="AU48" s="1300" t="str">
        <f>'Ersatz result '!AV77</f>
        <v>TOTAL  YLD with Diabetes_3C_Combined</v>
      </c>
      <c r="AV48" s="1614">
        <f>'Ersatz result '!AW77</f>
        <v>127380.241786885</v>
      </c>
      <c r="AW48" s="1614">
        <f>'Ersatz result '!AX77</f>
        <v>119027.707485204</v>
      </c>
      <c r="AX48" s="1614">
        <f>'Ersatz result '!AY77</f>
        <v>136107.63428886401</v>
      </c>
      <c r="AY48" s="1629"/>
      <c r="AZ48" s="1629"/>
      <c r="BA48" s="1629"/>
      <c r="BB48" s="1629"/>
      <c r="BH48" s="1459" t="s">
        <v>1263</v>
      </c>
      <c r="BI48" s="1400">
        <f>H58</f>
        <v>1.7437793044238491E-2</v>
      </c>
      <c r="BJ48" s="1400">
        <f>H91</f>
        <v>1.7256391983212101E-2</v>
      </c>
      <c r="BK48" s="1400">
        <f>AI25</f>
        <v>1.5267083605330996E-2</v>
      </c>
      <c r="BL48" s="1401">
        <f>AI58</f>
        <v>1.536772230083124E-2</v>
      </c>
      <c r="BM48" s="1402">
        <f>Q58</f>
        <v>3.1373315123221175E-2</v>
      </c>
      <c r="BN48" s="1402">
        <f>Q91</f>
        <v>3.1920589956345648E-2</v>
      </c>
      <c r="BO48" s="1402">
        <f>AR25</f>
        <v>2.8826253636490141E-2</v>
      </c>
      <c r="BP48" s="1403">
        <f>AR58</f>
        <v>2.9497596327288409E-2</v>
      </c>
      <c r="BQ48" s="1404">
        <f>Z58</f>
        <v>2.7474098407559055E-2</v>
      </c>
      <c r="BR48" s="1404">
        <f>Z91</f>
        <v>2.788939780242982E-2</v>
      </c>
      <c r="BS48" s="1404">
        <f>BA25</f>
        <v>2.4780669294721877E-2</v>
      </c>
      <c r="BT48" s="1404">
        <f>BA58</f>
        <v>2.5101388016757379E-2</v>
      </c>
      <c r="BU48" s="1452">
        <f>H124</f>
        <v>7.8972479441609313E-3</v>
      </c>
    </row>
    <row r="49" spans="1:77" ht="15.75" thickBot="1" x14ac:dyDescent="0.3">
      <c r="B49" s="1175" t="str">
        <f>'Ersatz result '!AL45</f>
        <v>TOTAL  YLD without Diabetes_2CV</v>
      </c>
      <c r="C49" s="1175">
        <f>'Ersatz result '!AM45</f>
        <v>6075.3734037303502</v>
      </c>
      <c r="D49" s="1175">
        <f>'Ersatz result '!AN45</f>
        <v>5732.0039344404104</v>
      </c>
      <c r="E49" s="1175">
        <f>'Ersatz result '!AO45</f>
        <v>6446.2163446632503</v>
      </c>
      <c r="F49" s="1617"/>
      <c r="G49" s="1617"/>
      <c r="H49" s="1618"/>
      <c r="I49" s="1618"/>
      <c r="J49" s="1181"/>
      <c r="K49" s="1265" t="str">
        <f>'Ersatz result '!AQ45</f>
        <v>TOTAL  YLD without Diabetes_2CU</v>
      </c>
      <c r="L49" s="1265">
        <f>'Ersatz result '!AR45</f>
        <v>21040.444614882301</v>
      </c>
      <c r="M49" s="1265">
        <f>'Ersatz result '!AS45</f>
        <v>19421.9379710346</v>
      </c>
      <c r="N49" s="1265">
        <f>'Ersatz result '!AT45</f>
        <v>22908.568787760301</v>
      </c>
      <c r="O49" s="1265"/>
      <c r="P49" s="1265"/>
      <c r="Q49" s="1265"/>
      <c r="R49" s="1265"/>
      <c r="S49" s="1175"/>
      <c r="T49" s="1302" t="str">
        <f>'Ersatz result '!AV45</f>
        <v>TOTAL  YLD without Diabetes_2C_Combined</v>
      </c>
      <c r="U49" s="1620">
        <f>'Ersatz result '!AW45</f>
        <v>27115.818018612699</v>
      </c>
      <c r="V49" s="1620">
        <f>'Ersatz result '!AX45</f>
        <v>25256.7398057438</v>
      </c>
      <c r="W49" s="1620">
        <f>'Ersatz result '!AY45</f>
        <v>29266.810530668601</v>
      </c>
      <c r="X49" s="1302"/>
      <c r="Y49" s="1302"/>
      <c r="Z49" s="1303"/>
      <c r="AA49" s="1303"/>
      <c r="AB49" s="1202"/>
      <c r="AC49" s="1141" t="str">
        <f>'Ersatz result '!AL78</f>
        <v>TOTAL  YLD without Diabetes_3CV</v>
      </c>
      <c r="AD49" s="1141">
        <f>'Ersatz result '!AM78</f>
        <v>25388.886319266501</v>
      </c>
      <c r="AE49" s="1141">
        <f>'Ersatz result '!AN78</f>
        <v>23864.852293994099</v>
      </c>
      <c r="AF49" s="1141">
        <f>'Ersatz result '!AO78</f>
        <v>26981.039399329002</v>
      </c>
      <c r="AG49" s="1141"/>
      <c r="AH49" s="1141"/>
      <c r="AI49" s="1141"/>
      <c r="AJ49" s="1141"/>
      <c r="AK49" s="1141"/>
      <c r="AL49" s="1265" t="str">
        <f>'Ersatz result '!AQ78</f>
        <v>TOTAL  YLD without Diabetes_3CU</v>
      </c>
      <c r="AM49" s="1265">
        <f>'Ersatz result '!AR78</f>
        <v>78799.441267037793</v>
      </c>
      <c r="AN49" s="1265">
        <f>'Ersatz result '!AS78</f>
        <v>72263.582106342103</v>
      </c>
      <c r="AO49" s="1265">
        <f>'Ersatz result '!AT78</f>
        <v>85968.302683761998</v>
      </c>
      <c r="AP49" s="1265"/>
      <c r="AQ49" s="1265"/>
      <c r="AR49" s="1265"/>
      <c r="AS49" s="1265"/>
      <c r="AT49" s="1141"/>
      <c r="AU49" s="1302" t="str">
        <f>'Ersatz result '!AV78</f>
        <v>TOTAL  YLD without Diabetes_3C_Combined</v>
      </c>
      <c r="AV49" s="1620">
        <f>'Ersatz result '!AW78</f>
        <v>104188.327586304</v>
      </c>
      <c r="AW49" s="1620">
        <f>'Ersatz result '!AX78</f>
        <v>96388.355019536306</v>
      </c>
      <c r="AX49" s="1620">
        <f>'Ersatz result '!AY78</f>
        <v>112480.941490659</v>
      </c>
      <c r="AY49" s="1303"/>
      <c r="AZ49" s="1303"/>
      <c r="BA49" s="1303"/>
      <c r="BB49" s="1303"/>
      <c r="BH49" s="1459" t="s">
        <v>1264</v>
      </c>
      <c r="BI49" s="1400">
        <f>H59</f>
        <v>4.9356447530036714E-2</v>
      </c>
      <c r="BJ49" s="1400">
        <f>H92</f>
        <v>4.8950588830588539E-2</v>
      </c>
      <c r="BK49" s="1400">
        <f>AI26</f>
        <v>4.222994033126154E-2</v>
      </c>
      <c r="BL49" s="1401">
        <f>AI59</f>
        <v>4.2053983907884035E-2</v>
      </c>
      <c r="BM49" s="1402">
        <f>Q59</f>
        <v>0.18475444476754871</v>
      </c>
      <c r="BN49" s="1402">
        <f>Q92</f>
        <v>0.18890300847667671</v>
      </c>
      <c r="BO49" s="1402">
        <f>AR26</f>
        <v>0.17097602582957289</v>
      </c>
      <c r="BP49" s="1403">
        <f>AR59</f>
        <v>0.1733555690214969</v>
      </c>
      <c r="BQ49" s="1404">
        <f>Z59</f>
        <v>0.14686952512812398</v>
      </c>
      <c r="BR49" s="1404">
        <f>Z92</f>
        <v>0.15043004888949219</v>
      </c>
      <c r="BS49" s="1404">
        <f>BA26</f>
        <v>0.13256267557590543</v>
      </c>
      <c r="BT49" s="1404">
        <f>BA59</f>
        <v>0.1325038870757449</v>
      </c>
      <c r="BU49" s="1452">
        <f>H125</f>
        <v>4.1676822416715401E-2</v>
      </c>
    </row>
    <row r="50" spans="1:77" ht="16.5" thickTop="1" thickBot="1" x14ac:dyDescent="0.3">
      <c r="B50" s="1074" t="str">
        <f>'Ersatz result '!AL46</f>
        <v>TOTAL DALYS Baseline_2CV</v>
      </c>
      <c r="C50" s="1074">
        <f>'Ersatz result '!AM46</f>
        <v>5810.4414841611897</v>
      </c>
      <c r="D50" s="1074">
        <f>'Ersatz result '!AN46</f>
        <v>5582.1576938562403</v>
      </c>
      <c r="E50" s="1074">
        <f>'Ersatz result '!AO46</f>
        <v>6092.7957864352302</v>
      </c>
      <c r="F50" s="1074"/>
      <c r="G50" s="1074"/>
      <c r="H50" s="1148"/>
      <c r="I50" s="1148"/>
      <c r="J50" s="1148"/>
      <c r="K50" s="1255" t="str">
        <f>'Ersatz result '!AQ46</f>
        <v>TOTAL DALYS Baseline_2CU</v>
      </c>
      <c r="L50" s="1255">
        <f>'Ersatz result '!AR46</f>
        <v>16104.4565809745</v>
      </c>
      <c r="M50" s="1255">
        <f>'Ersatz result '!AS46</f>
        <v>14642.996363624199</v>
      </c>
      <c r="N50" s="1255">
        <f>'Ersatz result '!AT46</f>
        <v>17783.796507717001</v>
      </c>
      <c r="O50" s="1255"/>
      <c r="P50" s="1255"/>
      <c r="Q50" s="1255"/>
      <c r="R50" s="1255"/>
      <c r="S50" s="1074"/>
      <c r="T50" s="1291" t="str">
        <f>'Ersatz result '!AV46</f>
        <v>TOTAL DALYS Baseline_2C_Combined</v>
      </c>
      <c r="U50" s="1613">
        <f>'Ersatz result '!AW46</f>
        <v>21914.898065135701</v>
      </c>
      <c r="V50" s="1613">
        <f>'Ersatz result '!AX46</f>
        <v>20277.535999301301</v>
      </c>
      <c r="W50" s="1613">
        <f>'Ersatz result '!AY46</f>
        <v>23851.767070350499</v>
      </c>
      <c r="X50" s="1291"/>
      <c r="Y50" s="1291"/>
      <c r="AC50" s="72" t="str">
        <f>'Ersatz result '!AL79</f>
        <v>TOTAL DALYS Baseline_3CV</v>
      </c>
      <c r="AD50" s="72">
        <f>'Ersatz result '!AM79</f>
        <v>28101.709574504901</v>
      </c>
      <c r="AE50" s="72">
        <f>'Ersatz result '!AN79</f>
        <v>27035.640344637799</v>
      </c>
      <c r="AF50" s="72">
        <f>'Ersatz result '!AO79</f>
        <v>29370.4648817995</v>
      </c>
      <c r="AG50" s="72"/>
      <c r="AH50" s="72"/>
      <c r="AI50" s="72"/>
      <c r="AJ50" s="72"/>
      <c r="AK50" s="72"/>
      <c r="AL50" s="1255" t="str">
        <f>'Ersatz result '!AQ79</f>
        <v>TOTAL DALYS Baseline_3CU</v>
      </c>
      <c r="AM50" s="1255">
        <f>'Ersatz result '!AR79</f>
        <v>66895.855633636704</v>
      </c>
      <c r="AN50" s="1255">
        <f>'Ersatz result '!AS79</f>
        <v>61200.098233394703</v>
      </c>
      <c r="AO50" s="1255">
        <f>'Ersatz result '!AT79</f>
        <v>73648.008598162603</v>
      </c>
      <c r="AP50" s="1255"/>
      <c r="AQ50" s="1255"/>
      <c r="AR50" s="1255"/>
      <c r="AS50" s="1255"/>
      <c r="AT50" s="72"/>
      <c r="AU50" s="1291" t="str">
        <f>'Ersatz result '!AV79</f>
        <v>TOTAL DALYS Baseline_3C_Combined</v>
      </c>
      <c r="AV50" s="1613">
        <f>'Ersatz result '!AW79</f>
        <v>94997.565208141503</v>
      </c>
      <c r="AW50" s="1613">
        <f>'Ersatz result '!AX79</f>
        <v>88629.747447416201</v>
      </c>
      <c r="AX50" s="1613">
        <f>'Ersatz result '!AY79</f>
        <v>102558.548702627</v>
      </c>
      <c r="BH50" s="1460" t="s">
        <v>174</v>
      </c>
      <c r="BI50" s="1405">
        <f>H60</f>
        <v>6.5628763816729566E-2</v>
      </c>
      <c r="BJ50" s="1405">
        <f>H93</f>
        <v>6.3213884851014882E-2</v>
      </c>
      <c r="BK50" s="1405">
        <f>AI27</f>
        <v>6.8209084559004041E-2</v>
      </c>
      <c r="BL50" s="1406">
        <f>AI60</f>
        <v>7.30605187328697E-2</v>
      </c>
      <c r="BM50" s="1407">
        <f>Q60</f>
        <v>2.798974525335008E-2</v>
      </c>
      <c r="BN50" s="1407">
        <f>Q93</f>
        <v>2.6560700539479006E-2</v>
      </c>
      <c r="BO50" s="1407">
        <f>AR27</f>
        <v>3.2051114557025029E-2</v>
      </c>
      <c r="BP50" s="1408">
        <f>AR60</f>
        <v>3.6095613169102474E-2</v>
      </c>
      <c r="BQ50" s="1409">
        <f>Z60</f>
        <v>3.8521298324102317E-2</v>
      </c>
      <c r="BR50" s="1409">
        <f>Z93</f>
        <v>3.6636671232413653E-2</v>
      </c>
      <c r="BS50" s="1409">
        <f>BA27</f>
        <v>4.2839394144491116E-2</v>
      </c>
      <c r="BT50" s="1409">
        <f>BA60</f>
        <v>4.7596453497413344E-2</v>
      </c>
      <c r="BU50" s="1453">
        <f>H126</f>
        <v>0.11109602892423687</v>
      </c>
    </row>
    <row r="51" spans="1:77" x14ac:dyDescent="0.25">
      <c r="B51" s="1074" t="str">
        <f>'Ersatz result '!AL47</f>
        <v>Total  DALY_D_2CV</v>
      </c>
      <c r="C51" s="1074">
        <f>'Ersatz result '!AM47</f>
        <v>13136.091901199999</v>
      </c>
      <c r="D51" s="1074">
        <f>'Ersatz result '!AN47</f>
        <v>12734.5247620181</v>
      </c>
      <c r="E51" s="1074">
        <f>'Ersatz result '!AO47</f>
        <v>13563.3681625316</v>
      </c>
      <c r="F51" s="1074"/>
      <c r="G51" s="1074"/>
      <c r="H51" s="1148"/>
      <c r="I51" s="1148"/>
      <c r="J51" s="1148"/>
      <c r="K51" s="1255" t="str">
        <f>'Ersatz result '!AQ47</f>
        <v>Total  DALY_D_2CU</v>
      </c>
      <c r="L51" s="1255">
        <f>'Ersatz result '!AR47</f>
        <v>35909.934620162501</v>
      </c>
      <c r="M51" s="1255">
        <f>'Ersatz result '!AS47</f>
        <v>34205.775711273403</v>
      </c>
      <c r="N51" s="1255">
        <f>'Ersatz result '!AT47</f>
        <v>37765.624595924499</v>
      </c>
      <c r="O51" s="1255"/>
      <c r="P51" s="1255"/>
      <c r="Q51" s="1255"/>
      <c r="R51" s="1255"/>
      <c r="S51" s="1074"/>
      <c r="T51" s="1291" t="str">
        <f>'Ersatz result '!AV47</f>
        <v>Total  DALY_D_2C_Combined</v>
      </c>
      <c r="U51" s="1613">
        <f>'Ersatz result '!AW47</f>
        <v>49046.026521362503</v>
      </c>
      <c r="V51" s="1613">
        <f>'Ersatz result '!AX47</f>
        <v>47006.125033700999</v>
      </c>
      <c r="W51" s="1613">
        <f>'Ersatz result '!AY47</f>
        <v>51193.087830540397</v>
      </c>
      <c r="X51" s="1291"/>
      <c r="Y51" s="1291"/>
      <c r="AC51" s="72" t="str">
        <f>'Ersatz result '!AL80</f>
        <v>Total  DALY_D_3CV</v>
      </c>
      <c r="AD51" s="72">
        <f>'Ersatz result '!AM80</f>
        <v>58676.649544656699</v>
      </c>
      <c r="AE51" s="72">
        <f>'Ersatz result '!AN80</f>
        <v>56864.436083888402</v>
      </c>
      <c r="AF51" s="72">
        <f>'Ersatz result '!AO80</f>
        <v>60561.332331289297</v>
      </c>
      <c r="AG51" s="72"/>
      <c r="AH51" s="72"/>
      <c r="AI51" s="72"/>
      <c r="AJ51" s="72"/>
      <c r="AK51" s="72"/>
      <c r="AL51" s="1255" t="str">
        <f>'Ersatz result '!AQ80</f>
        <v>Total  DALY_D_3CU</v>
      </c>
      <c r="AM51" s="1255">
        <f>'Ersatz result '!AR80</f>
        <v>138857.78258636399</v>
      </c>
      <c r="AN51" s="1255">
        <f>'Ersatz result '!AS80</f>
        <v>132087.65714361999</v>
      </c>
      <c r="AO51" s="1255">
        <f>'Ersatz result '!AT80</f>
        <v>146155.68464640301</v>
      </c>
      <c r="AP51" s="1255"/>
      <c r="AQ51" s="1255"/>
      <c r="AR51" s="1255"/>
      <c r="AS51" s="1255"/>
      <c r="AT51" s="72"/>
      <c r="AU51" s="1291" t="str">
        <f>'Ersatz result '!AV80</f>
        <v>Total  DALY_D_3C_Combined</v>
      </c>
      <c r="AV51" s="1613">
        <f>'Ersatz result '!AW80</f>
        <v>197534.43213102099</v>
      </c>
      <c r="AW51" s="1613">
        <f>'Ersatz result '!AX80</f>
        <v>189181.897829341</v>
      </c>
      <c r="AX51" s="1613">
        <f>'Ersatz result '!AY80</f>
        <v>206261.82463300001</v>
      </c>
    </row>
    <row r="52" spans="1:77" x14ac:dyDescent="0.25">
      <c r="B52" s="1074" t="str">
        <f>'Ersatz result '!AL48</f>
        <v>Total DALYS_WoD_2CV</v>
      </c>
      <c r="C52" s="1074">
        <f>'Ersatz result '!AM48</f>
        <v>10982.7211432368</v>
      </c>
      <c r="D52" s="1074">
        <f>'Ersatz result '!AN48</f>
        <v>10639.3516739469</v>
      </c>
      <c r="E52" s="1074">
        <f>'Ersatz result '!AO48</f>
        <v>11353.5640841697</v>
      </c>
      <c r="F52" s="1074"/>
      <c r="G52" s="1074"/>
      <c r="H52" s="1148"/>
      <c r="I52" s="1148"/>
      <c r="J52" s="1148"/>
      <c r="K52" s="1255" t="str">
        <f>'Ersatz result '!AQ48</f>
        <v>Total DALYS_WoD_2CU</v>
      </c>
      <c r="L52" s="1255">
        <f>'Ersatz result '!AR48</f>
        <v>32045.4329498607</v>
      </c>
      <c r="M52" s="1255">
        <f>'Ersatz result '!AS48</f>
        <v>30426.926306012901</v>
      </c>
      <c r="N52" s="1255">
        <f>'Ersatz result '!AT48</f>
        <v>33913.557122738603</v>
      </c>
      <c r="O52" s="1255"/>
      <c r="P52" s="1255"/>
      <c r="Q52" s="1255"/>
      <c r="R52" s="1255"/>
      <c r="S52" s="1074"/>
      <c r="T52" s="1291" t="str">
        <f>'Ersatz result '!AV48</f>
        <v>Total DALYS_WoD_2C_Combined</v>
      </c>
      <c r="U52" s="1613">
        <f>'Ersatz result '!AW48</f>
        <v>43028.154093097502</v>
      </c>
      <c r="V52" s="1613">
        <f>'Ersatz result '!AX48</f>
        <v>41169.075880228702</v>
      </c>
      <c r="W52" s="1613">
        <f>'Ersatz result '!AY48</f>
        <v>45179.146605153503</v>
      </c>
      <c r="X52" s="1291"/>
      <c r="Y52" s="1291"/>
      <c r="AC52" s="72" t="str">
        <f>'Ersatz result '!AL81</f>
        <v>Total DALYS_WoD_3CV</v>
      </c>
      <c r="AD52" s="72">
        <f>'Ersatz result '!AM81</f>
        <v>49267.8315963969</v>
      </c>
      <c r="AE52" s="72">
        <f>'Ersatz result '!AN81</f>
        <v>47743.797571124604</v>
      </c>
      <c r="AF52" s="72">
        <f>'Ersatz result '!AO81</f>
        <v>50859.984676459499</v>
      </c>
      <c r="AG52" s="72"/>
      <c r="AH52" s="72"/>
      <c r="AI52" s="72"/>
      <c r="AJ52" s="72"/>
      <c r="AK52" s="72"/>
      <c r="AL52" s="1255" t="str">
        <f>'Ersatz result '!AQ81</f>
        <v>Total DALYS_WoD_3CU</v>
      </c>
      <c r="AM52" s="1255">
        <f>'Ersatz result '!AR81</f>
        <v>125074.686334043</v>
      </c>
      <c r="AN52" s="1255">
        <f>'Ersatz result '!AS81</f>
        <v>118538.82717334801</v>
      </c>
      <c r="AO52" s="1255">
        <f>'Ersatz result '!AT81</f>
        <v>132243.54775076799</v>
      </c>
      <c r="AP52" s="1255"/>
      <c r="AQ52" s="1255"/>
      <c r="AR52" s="1255"/>
      <c r="AS52" s="1255"/>
      <c r="AT52" s="72"/>
      <c r="AU52" s="1291" t="str">
        <f>'Ersatz result '!AV81</f>
        <v>Total DALYS_WoD_3C_Combined</v>
      </c>
      <c r="AV52" s="1613">
        <f>'Ersatz result '!AW81</f>
        <v>174342.51793044101</v>
      </c>
      <c r="AW52" s="1613">
        <f>'Ersatz result '!AX81</f>
        <v>166542.54536367301</v>
      </c>
      <c r="AX52" s="1613">
        <f>'Ersatz result '!AY81</f>
        <v>182635.13183479599</v>
      </c>
    </row>
    <row r="53" spans="1:77" x14ac:dyDescent="0.25">
      <c r="B53" s="1074"/>
      <c r="C53" s="1074"/>
      <c r="D53" s="1074"/>
      <c r="E53" s="1074"/>
      <c r="F53" s="1074"/>
      <c r="G53" s="1074"/>
      <c r="H53" s="1148"/>
      <c r="I53" s="1148"/>
      <c r="J53" s="1148"/>
      <c r="K53" s="1255"/>
      <c r="L53" s="1255"/>
      <c r="M53" s="1255"/>
      <c r="N53" s="1255"/>
      <c r="O53" s="1255"/>
      <c r="P53" s="1255"/>
      <c r="Q53" s="1255"/>
      <c r="R53" s="1255"/>
      <c r="S53" s="1074"/>
      <c r="T53" s="1291"/>
      <c r="U53" s="1291"/>
      <c r="V53" s="1291"/>
      <c r="W53" s="1291"/>
      <c r="X53" s="1291"/>
      <c r="Y53" s="1631">
        <f>SUM(Y42:Y46)</f>
        <v>0.63018780587110057</v>
      </c>
      <c r="AC53" s="72">
        <f>'Ersatz result '!AL82</f>
        <v>0</v>
      </c>
      <c r="AD53" s="72">
        <f>'Ersatz result '!AM82</f>
        <v>0</v>
      </c>
      <c r="AE53" s="72">
        <f>'Ersatz result '!AN82</f>
        <v>0</v>
      </c>
      <c r="AF53" s="72">
        <f>'Ersatz result '!AO82</f>
        <v>0</v>
      </c>
      <c r="AG53" s="72"/>
      <c r="AH53" s="72"/>
      <c r="AI53" s="72"/>
      <c r="AJ53" s="72"/>
      <c r="AK53" s="72"/>
      <c r="AL53" s="1255">
        <f>'Ersatz result '!AQ82</f>
        <v>0</v>
      </c>
      <c r="AM53" s="1255">
        <f>'Ersatz result '!AR82</f>
        <v>0</v>
      </c>
      <c r="AN53" s="1255">
        <f>'Ersatz result '!AS82</f>
        <v>0</v>
      </c>
      <c r="AO53" s="1255">
        <f>'Ersatz result '!AT82</f>
        <v>0</v>
      </c>
      <c r="AP53" s="1255"/>
      <c r="AQ53" s="1255"/>
      <c r="AR53" s="1255"/>
      <c r="AS53" s="1255"/>
      <c r="AT53" s="72"/>
      <c r="AU53" s="1291">
        <f>'Ersatz result '!AV82</f>
        <v>0</v>
      </c>
      <c r="AV53" s="1291">
        <f>'Ersatz result '!AW82</f>
        <v>0</v>
      </c>
      <c r="AW53" s="1291">
        <f>'Ersatz result '!AX82</f>
        <v>0</v>
      </c>
      <c r="AX53" s="1291">
        <f>'Ersatz result '!AY82</f>
        <v>0</v>
      </c>
      <c r="AZ53" s="1631">
        <f>SUM(AZ42:AZ46)</f>
        <v>0.59760710596065492</v>
      </c>
      <c r="BY53" s="365">
        <f>BH38</f>
        <v>0</v>
      </c>
    </row>
    <row r="54" spans="1:77" x14ac:dyDescent="0.25">
      <c r="A54" s="1163"/>
      <c r="B54" s="1135"/>
      <c r="C54" s="1135"/>
      <c r="D54" s="1135"/>
      <c r="E54" s="1135"/>
      <c r="F54" s="1160" t="s">
        <v>1366</v>
      </c>
      <c r="G54" s="1161" t="s">
        <v>1367</v>
      </c>
      <c r="H54" s="1162" t="s">
        <v>1368</v>
      </c>
      <c r="I54" s="1162" t="s">
        <v>1369</v>
      </c>
      <c r="J54" s="1149"/>
      <c r="K54" s="1266"/>
      <c r="L54" s="1266"/>
      <c r="M54" s="1266"/>
      <c r="N54" s="1266"/>
      <c r="O54" s="1267" t="s">
        <v>1366</v>
      </c>
      <c r="P54" s="1268" t="s">
        <v>1367</v>
      </c>
      <c r="Q54" s="1269" t="s">
        <v>1368</v>
      </c>
      <c r="R54" s="1269" t="s">
        <v>1369</v>
      </c>
      <c r="S54" s="1135"/>
      <c r="T54" s="1304"/>
      <c r="U54" s="1304"/>
      <c r="V54" s="1304"/>
      <c r="W54" s="1304"/>
      <c r="X54" s="1305" t="s">
        <v>1366</v>
      </c>
      <c r="Y54" s="1306" t="s">
        <v>1367</v>
      </c>
      <c r="Z54" s="1307" t="s">
        <v>1368</v>
      </c>
      <c r="AA54" s="1307" t="s">
        <v>1369</v>
      </c>
      <c r="AC54" s="1134">
        <f>'Ersatz result '!AL83</f>
        <v>0</v>
      </c>
      <c r="AD54" s="1134">
        <f>'Ersatz result '!AM83</f>
        <v>0</v>
      </c>
      <c r="AE54" s="1134">
        <f>'Ersatz result '!AN83</f>
        <v>0</v>
      </c>
      <c r="AF54" s="1134">
        <f>'Ersatz result '!AO83</f>
        <v>0</v>
      </c>
      <c r="AG54" s="1160" t="s">
        <v>1366</v>
      </c>
      <c r="AH54" s="1161" t="s">
        <v>1367</v>
      </c>
      <c r="AI54" s="1162" t="s">
        <v>1368</v>
      </c>
      <c r="AJ54" s="1162" t="s">
        <v>1369</v>
      </c>
      <c r="AK54" s="1134"/>
      <c r="AL54" s="1266">
        <f>'Ersatz result '!AQ83</f>
        <v>0</v>
      </c>
      <c r="AM54" s="1266">
        <f>'Ersatz result '!AR83</f>
        <v>0</v>
      </c>
      <c r="AN54" s="1266">
        <f>'Ersatz result '!AS83</f>
        <v>0</v>
      </c>
      <c r="AO54" s="1266">
        <f>'Ersatz result '!AT83</f>
        <v>0</v>
      </c>
      <c r="AP54" s="1267" t="s">
        <v>1366</v>
      </c>
      <c r="AQ54" s="1268" t="s">
        <v>1367</v>
      </c>
      <c r="AR54" s="1269" t="s">
        <v>1368</v>
      </c>
      <c r="AS54" s="1269" t="s">
        <v>1369</v>
      </c>
      <c r="AT54" s="1134"/>
      <c r="AU54" s="1304">
        <f>'Ersatz result '!AV83</f>
        <v>0</v>
      </c>
      <c r="AV54" s="1304">
        <f>'Ersatz result '!AW83</f>
        <v>0</v>
      </c>
      <c r="AW54" s="1304">
        <f>'Ersatz result '!AX83</f>
        <v>0</v>
      </c>
      <c r="AX54" s="1304">
        <f>'Ersatz result '!AY83</f>
        <v>0</v>
      </c>
      <c r="AY54" s="1305" t="s">
        <v>1366</v>
      </c>
      <c r="AZ54" s="1306" t="s">
        <v>1367</v>
      </c>
      <c r="BA54" s="1307" t="s">
        <v>1368</v>
      </c>
      <c r="BB54" s="1307" t="s">
        <v>1369</v>
      </c>
    </row>
    <row r="55" spans="1:77" x14ac:dyDescent="0.25">
      <c r="A55" s="1163"/>
      <c r="B55" s="1135" t="str">
        <f>'Ersatz result '!AL51</f>
        <v>Scenario 2C_V (Vaccinated)_(NSW)</v>
      </c>
      <c r="C55" s="1135">
        <f>'Ersatz result '!AM51</f>
        <v>0</v>
      </c>
      <c r="D55" s="1135">
        <f>'Ersatz result '!AN51</f>
        <v>0</v>
      </c>
      <c r="E55" s="1135">
        <f>'Ersatz result '!AO51</f>
        <v>0</v>
      </c>
      <c r="F55" s="1164">
        <f>C63</f>
        <v>749.03522632097497</v>
      </c>
      <c r="G55" s="1164">
        <f>C64</f>
        <v>8067.59031733948</v>
      </c>
      <c r="H55" s="1165">
        <f>C66</f>
        <v>5656.3829658274499</v>
      </c>
      <c r="I55" s="1165">
        <f>C67</f>
        <v>12974.9380568459</v>
      </c>
      <c r="J55" s="1149"/>
      <c r="K55" s="1266" t="str">
        <f>'Ersatz result '!AQ51</f>
        <v>Scenario 2C_U (Unvaccinated)</v>
      </c>
      <c r="L55" s="1266">
        <f>'Ersatz result '!AR51</f>
        <v>0</v>
      </c>
      <c r="M55" s="1266">
        <f>'Ersatz result '!AS51</f>
        <v>0</v>
      </c>
      <c r="N55" s="1266">
        <f>'Ersatz result '!AT51</f>
        <v>0</v>
      </c>
      <c r="O55" s="1270">
        <f>L63</f>
        <v>3554.1374681355301</v>
      </c>
      <c r="P55" s="1270">
        <f>L64</f>
        <v>23340.368757719702</v>
      </c>
      <c r="Q55" s="1271">
        <f>L66</f>
        <v>14559.1258031139</v>
      </c>
      <c r="R55" s="1271">
        <f>L67</f>
        <v>34345.357092698097</v>
      </c>
      <c r="S55" s="1135"/>
      <c r="T55" s="1304" t="str">
        <f>'Ersatz result '!AV51</f>
        <v>Scenario 2C Combined (NSW)</v>
      </c>
      <c r="U55" s="1304">
        <f>'Ersatz result '!AW51</f>
        <v>0</v>
      </c>
      <c r="V55" s="1304">
        <f>'Ersatz result '!AX51</f>
        <v>0</v>
      </c>
      <c r="W55" s="1304">
        <f>'Ersatz result '!AY51</f>
        <v>0</v>
      </c>
      <c r="X55" s="1308">
        <f>U63</f>
        <v>4303.1726944565198</v>
      </c>
      <c r="Y55" s="1308">
        <f>U64</f>
        <v>31407.959075059101</v>
      </c>
      <c r="Z55" s="1309">
        <f>U66</f>
        <v>20215.508768941399</v>
      </c>
      <c r="AA55" s="1309">
        <f>U67</f>
        <v>47320.295149544101</v>
      </c>
      <c r="AC55" s="1134" t="str">
        <f>'Ersatz result '!AL84</f>
        <v>Scenario 3C_V (Vaccinated)_NSW</v>
      </c>
      <c r="AD55" s="1134">
        <f>'Ersatz result '!AM84</f>
        <v>0</v>
      </c>
      <c r="AE55" s="1134">
        <f>'Ersatz result '!AN84</f>
        <v>0</v>
      </c>
      <c r="AF55" s="1134">
        <f>'Ersatz result '!AO84</f>
        <v>0</v>
      </c>
      <c r="AG55" s="1164">
        <f>AD63</f>
        <v>3583.3400976869102</v>
      </c>
      <c r="AH55" s="1164">
        <f>AD64</f>
        <v>34170.826791467</v>
      </c>
      <c r="AI55" s="1165">
        <f>AD66</f>
        <v>27462.285374817398</v>
      </c>
      <c r="AJ55" s="1165">
        <f>AD67</f>
        <v>58049.772068597304</v>
      </c>
      <c r="AK55" s="1134"/>
      <c r="AL55" s="1266" t="str">
        <f>'Ersatz result '!AQ84</f>
        <v>Scenario 3C_U (Unvaccinated)</v>
      </c>
      <c r="AM55" s="1266">
        <f>'Ersatz result '!AR84</f>
        <v>0</v>
      </c>
      <c r="AN55" s="1266">
        <f>'Ersatz result '!AS84</f>
        <v>0</v>
      </c>
      <c r="AO55" s="1266">
        <f>'Ersatz result '!AT84</f>
        <v>0</v>
      </c>
      <c r="AP55" s="1270">
        <f>AM63</f>
        <v>14529.131512125001</v>
      </c>
      <c r="AQ55" s="1270">
        <f>AM64</f>
        <v>86520.352910455404</v>
      </c>
      <c r="AR55" s="1271">
        <f>AM66</f>
        <v>60804.376579130803</v>
      </c>
      <c r="AS55" s="1271">
        <f>AM67</f>
        <v>132795.597977461</v>
      </c>
      <c r="AT55" s="1134"/>
      <c r="AU55" s="1304" t="str">
        <f>'Ersatz result '!AV84</f>
        <v>Scenario 3C Combined (NSW)</v>
      </c>
      <c r="AV55" s="1304">
        <f>'Ersatz result '!AW84</f>
        <v>0</v>
      </c>
      <c r="AW55" s="1304">
        <f>'Ersatz result '!AX84</f>
        <v>0</v>
      </c>
      <c r="AX55" s="1304">
        <f>'Ersatz result '!AY84</f>
        <v>0</v>
      </c>
      <c r="AY55" s="1308">
        <f>AV63</f>
        <v>18112.471609812001</v>
      </c>
      <c r="AZ55" s="1308">
        <f>AV64</f>
        <v>120691.179701922</v>
      </c>
      <c r="BA55" s="1309">
        <f>AV66</f>
        <v>88266.661953948205</v>
      </c>
      <c r="BB55" s="1309">
        <f>AV67</f>
        <v>190845.37004605899</v>
      </c>
      <c r="BH55" s="365"/>
      <c r="BI55" s="365"/>
      <c r="BJ55" s="365"/>
      <c r="BK55" s="365"/>
      <c r="BL55" s="365"/>
      <c r="BM55" s="365"/>
      <c r="BN55" s="365"/>
      <c r="BO55" s="365"/>
      <c r="BP55" s="365"/>
      <c r="BQ55" s="365"/>
      <c r="BR55" s="365"/>
      <c r="BS55" s="365"/>
      <c r="BT55" s="365"/>
    </row>
    <row r="56" spans="1:77" ht="15.75" thickBot="1" x14ac:dyDescent="0.3">
      <c r="A56" s="1163"/>
      <c r="B56" s="1135" t="str">
        <f>'Ersatz result '!AL52</f>
        <v>Variable</v>
      </c>
      <c r="C56" s="1135" t="str">
        <f>'Ersatz result '!AM52</f>
        <v>Mean</v>
      </c>
      <c r="D56" s="1135" t="str">
        <f>'Ersatz result '!AN52</f>
        <v>LCI 95%</v>
      </c>
      <c r="E56" s="1135" t="str">
        <f>'Ersatz result '!AO52</f>
        <v>HCI 95%</v>
      </c>
      <c r="F56" s="1134"/>
      <c r="G56" s="1134"/>
      <c r="H56" s="1147"/>
      <c r="I56" s="1147"/>
      <c r="J56" s="1149"/>
      <c r="K56" s="1266" t="str">
        <f>'Ersatz result '!AQ52</f>
        <v>Variable</v>
      </c>
      <c r="L56" s="1266" t="str">
        <f>'Ersatz result '!AR52</f>
        <v>Mean</v>
      </c>
      <c r="M56" s="1266" t="str">
        <f>'Ersatz result '!AS52</f>
        <v>LCI 95%</v>
      </c>
      <c r="N56" s="1266" t="str">
        <f>'Ersatz result '!AT52</f>
        <v>HCI 95%</v>
      </c>
      <c r="O56" s="1266"/>
      <c r="P56" s="1266"/>
      <c r="Q56" s="1272"/>
      <c r="R56" s="1272"/>
      <c r="S56" s="1135"/>
      <c r="T56" s="1304" t="str">
        <f>'Ersatz result '!AV52</f>
        <v>Variable</v>
      </c>
      <c r="U56" s="1304" t="str">
        <f>'Ersatz result '!AW52</f>
        <v>Mean</v>
      </c>
      <c r="V56" s="1304" t="str">
        <f>'Ersatz result '!AX52</f>
        <v>LCI 95%</v>
      </c>
      <c r="W56" s="1304" t="str">
        <f>'Ersatz result '!AY52</f>
        <v>HCI 95%</v>
      </c>
      <c r="X56" s="1304"/>
      <c r="Y56" s="1304"/>
      <c r="Z56" s="1310"/>
      <c r="AA56" s="1310"/>
      <c r="AC56" s="1134" t="str">
        <f>'Ersatz result '!AL85</f>
        <v>Variable</v>
      </c>
      <c r="AD56" s="1134" t="str">
        <f>'Ersatz result '!AM85</f>
        <v>Mean</v>
      </c>
      <c r="AE56" s="1134" t="str">
        <f>'Ersatz result '!AN85</f>
        <v>LCI 95%</v>
      </c>
      <c r="AF56" s="1134" t="str">
        <f>'Ersatz result '!AO85</f>
        <v>HCI 95%</v>
      </c>
      <c r="AG56" s="1134"/>
      <c r="AH56" s="1134"/>
      <c r="AI56" s="1147"/>
      <c r="AJ56" s="1147"/>
      <c r="AK56" s="1134"/>
      <c r="AL56" s="1266" t="str">
        <f>'Ersatz result '!AQ85</f>
        <v>Variable</v>
      </c>
      <c r="AM56" s="1266" t="str">
        <f>'Ersatz result '!AR85</f>
        <v>Mean</v>
      </c>
      <c r="AN56" s="1266" t="str">
        <f>'Ersatz result '!AS85</f>
        <v>LCI 95%</v>
      </c>
      <c r="AO56" s="1266" t="str">
        <f>'Ersatz result '!AT85</f>
        <v>HCI 95%</v>
      </c>
      <c r="AP56" s="1266"/>
      <c r="AQ56" s="1266"/>
      <c r="AR56" s="1272"/>
      <c r="AS56" s="1272"/>
      <c r="AT56" s="1134"/>
      <c r="AU56" s="1304" t="str">
        <f>'Ersatz result '!AV85</f>
        <v>Variable</v>
      </c>
      <c r="AV56" s="1304" t="str">
        <f>'Ersatz result '!AW85</f>
        <v>Mean</v>
      </c>
      <c r="AW56" s="1304" t="str">
        <f>'Ersatz result '!AX85</f>
        <v>LCI 95%</v>
      </c>
      <c r="AX56" s="1304" t="str">
        <f>'Ersatz result '!AY85</f>
        <v>HCI 95%</v>
      </c>
      <c r="AY56" s="1304"/>
      <c r="AZ56" s="1304"/>
      <c r="BA56" s="1310"/>
      <c r="BB56" s="1310"/>
      <c r="BH56" s="365"/>
      <c r="BI56" s="365"/>
      <c r="BJ56" s="365"/>
      <c r="BK56" s="365"/>
      <c r="BL56" s="365"/>
      <c r="BM56" s="365"/>
      <c r="BN56" s="365"/>
      <c r="BO56" s="365"/>
      <c r="BP56" s="365"/>
      <c r="BQ56" s="365"/>
      <c r="BR56" s="365"/>
      <c r="BS56" s="365"/>
      <c r="BT56" s="365"/>
    </row>
    <row r="57" spans="1:77" x14ac:dyDescent="0.25">
      <c r="A57" s="1163"/>
      <c r="B57" s="1135" t="str">
        <f>'Ersatz result '!AL53</f>
        <v>YLL_2CV_N</v>
      </c>
      <c r="C57" s="1135">
        <f>'Ersatz result '!AM53</f>
        <v>4907.3477395065102</v>
      </c>
      <c r="D57" s="1135">
        <f>'Ersatz result '!AN53</f>
        <v>0</v>
      </c>
      <c r="E57" s="1135">
        <f>'Ersatz result '!AO53</f>
        <v>0</v>
      </c>
      <c r="F57" s="1166"/>
      <c r="G57" s="1166"/>
      <c r="H57" s="1167">
        <f>C57/H$55</f>
        <v>0.86757699560900114</v>
      </c>
      <c r="I57" s="1168">
        <f>C57/$I$55</f>
        <v>0.37821743102020217</v>
      </c>
      <c r="J57" s="1149"/>
      <c r="K57" s="1266" t="str">
        <f>'Ersatz result '!AQ53</f>
        <v>YLL_2CU_N</v>
      </c>
      <c r="L57" s="1266">
        <f>'Ersatz result '!AR53</f>
        <v>11004.9883349785</v>
      </c>
      <c r="M57" s="1266">
        <f>'Ersatz result '!AS53</f>
        <v>0</v>
      </c>
      <c r="N57" s="1266">
        <f>'Ersatz result '!AT53</f>
        <v>0</v>
      </c>
      <c r="O57" s="1273"/>
      <c r="P57" s="1273"/>
      <c r="Q57" s="1274">
        <f>L57/$Q$55</f>
        <v>0.7558824948558901</v>
      </c>
      <c r="R57" s="1275">
        <f>L57/$R$55</f>
        <v>0.32042142713135996</v>
      </c>
      <c r="S57" s="1135"/>
      <c r="T57" s="1304" t="str">
        <f>'Ersatz result '!AV53</f>
        <v>YLL_2C_Combined_NSW</v>
      </c>
      <c r="U57" s="1304">
        <f>'Ersatz result '!AW53</f>
        <v>15912.3360744854</v>
      </c>
      <c r="V57" s="1304">
        <f>'Ersatz result '!AX53</f>
        <v>0</v>
      </c>
      <c r="W57" s="1304">
        <f>'Ersatz result '!AY53</f>
        <v>0</v>
      </c>
      <c r="X57" s="1311"/>
      <c r="Y57" s="1311"/>
      <c r="Z57" s="1312">
        <f>U57/$Z$55</f>
        <v>0.7871350781402402</v>
      </c>
      <c r="AA57" s="1313">
        <f>U57/$AA$55</f>
        <v>0.3362687410169018</v>
      </c>
      <c r="AC57" s="1134" t="str">
        <f>'Ersatz result '!AL86</f>
        <v>YLL_3CV_N</v>
      </c>
      <c r="AD57" s="1134">
        <f>'Ersatz result '!AM86</f>
        <v>23878.945277131501</v>
      </c>
      <c r="AE57" s="1134">
        <f>'Ersatz result '!AN86</f>
        <v>0</v>
      </c>
      <c r="AF57" s="1134">
        <f>'Ersatz result '!AO86</f>
        <v>0</v>
      </c>
      <c r="AG57" s="1166"/>
      <c r="AH57" s="1166"/>
      <c r="AI57" s="1167">
        <f>AD57/$AI$55</f>
        <v>0.8695177750584524</v>
      </c>
      <c r="AJ57" s="1168">
        <f>AD57/$AJ$55</f>
        <v>0.41135295499375601</v>
      </c>
      <c r="AK57" s="1134"/>
      <c r="AL57" s="1266" t="str">
        <f>'Ersatz result '!AQ86</f>
        <v>YLL_3CU_N</v>
      </c>
      <c r="AM57" s="1266">
        <f>'Ersatz result '!AR86</f>
        <v>46275.245067004798</v>
      </c>
      <c r="AN57" s="1266">
        <f>'Ersatz result '!AS86</f>
        <v>0</v>
      </c>
      <c r="AO57" s="1266">
        <f>'Ersatz result '!AT86</f>
        <v>0</v>
      </c>
      <c r="AP57" s="1273"/>
      <c r="AQ57" s="1273"/>
      <c r="AR57" s="1274">
        <f>AM57/$AR$55</f>
        <v>0.76105122148209514</v>
      </c>
      <c r="AS57" s="1275">
        <f>AM57/$AS$55</f>
        <v>0.34846972167600732</v>
      </c>
      <c r="AT57" s="1134"/>
      <c r="AU57" s="1304" t="str">
        <f>'Ersatz result '!AV86</f>
        <v>YLL_3C_Combined_NSW</v>
      </c>
      <c r="AV57" s="1304">
        <f>'Ersatz result '!AW86</f>
        <v>70154.190344138406</v>
      </c>
      <c r="AW57" s="1304">
        <f>'Ersatz result '!AX86</f>
        <v>0</v>
      </c>
      <c r="AX57" s="1304">
        <f>'Ersatz result '!AY86</f>
        <v>0</v>
      </c>
      <c r="AY57" s="1311"/>
      <c r="AZ57" s="1311"/>
      <c r="BA57" s="1312">
        <f>AV57/$BA$55</f>
        <v>0.79479827141010828</v>
      </c>
      <c r="BB57" s="1313">
        <f>AV57/$BB$55</f>
        <v>0.36759702542014649</v>
      </c>
      <c r="BH57" s="1497" t="s">
        <v>1418</v>
      </c>
      <c r="BI57" s="1498"/>
      <c r="BJ57" s="1498"/>
      <c r="BK57" s="1498"/>
      <c r="BL57" s="1498"/>
      <c r="BM57" s="1498"/>
      <c r="BN57" s="1498"/>
      <c r="BO57" s="1498"/>
      <c r="BP57" s="1498"/>
      <c r="BQ57" s="1498"/>
      <c r="BR57" s="1498"/>
      <c r="BS57" s="1498"/>
      <c r="BT57" s="1498"/>
      <c r="BU57" s="1499"/>
    </row>
    <row r="58" spans="1:77" x14ac:dyDescent="0.25">
      <c r="A58" s="1163"/>
      <c r="B58" s="1135" t="str">
        <f>'Ersatz result '!AL54</f>
        <v>YLD_Acute_2CV_N</v>
      </c>
      <c r="C58" s="1135">
        <f>'Ersatz result '!AM54</f>
        <v>98.634835537054997</v>
      </c>
      <c r="D58" s="1135">
        <f>'Ersatz result '!AN54</f>
        <v>70.963497355119003</v>
      </c>
      <c r="E58" s="1135">
        <f>'Ersatz result '!AO54</f>
        <v>131.86432514367101</v>
      </c>
      <c r="F58" s="1168">
        <f>C58/$F$55</f>
        <v>0.13168250580352306</v>
      </c>
      <c r="G58" s="1168">
        <f>C58/$G$55</f>
        <v>1.2226059040834224E-2</v>
      </c>
      <c r="H58" s="1167">
        <f t="shared" ref="H58:H60" si="140">C58/H$55</f>
        <v>1.7437793044238491E-2</v>
      </c>
      <c r="I58" s="1168">
        <f t="shared" ref="I58:I61" si="141">C58/$I$55</f>
        <v>7.6019503989086714E-3</v>
      </c>
      <c r="J58" s="1149"/>
      <c r="K58" s="1266" t="str">
        <f>'Ersatz result '!AQ54</f>
        <v>YLD_Acute_2CU_N</v>
      </c>
      <c r="L58" s="1266">
        <f>'Ersatz result '!AR54</f>
        <v>456.768041739713</v>
      </c>
      <c r="M58" s="1266">
        <f>'Ersatz result '!AS54</f>
        <v>311.30171194136102</v>
      </c>
      <c r="N58" s="1266">
        <f>'Ersatz result '!AT54</f>
        <v>630.95023779940095</v>
      </c>
      <c r="O58" s="1275">
        <f>L58/$O$55</f>
        <v>0.1285172691925531</v>
      </c>
      <c r="P58" s="1275">
        <f>L58/$P$55</f>
        <v>1.9569872544907389E-2</v>
      </c>
      <c r="Q58" s="1274">
        <f t="shared" ref="Q58:Q60" si="142">L58/$Q$55</f>
        <v>3.1373315123221175E-2</v>
      </c>
      <c r="R58" s="1275">
        <f t="shared" ref="R58:R61" si="143">L58/$R$55</f>
        <v>1.3299266055289404E-2</v>
      </c>
      <c r="S58" s="1135"/>
      <c r="T58" s="1304" t="str">
        <f>'Ersatz result '!AV54</f>
        <v>YLD_Acute_2C_Combined_NSW</v>
      </c>
      <c r="U58" s="1304">
        <f>'Ersatz result '!AW54</f>
        <v>555.402877276769</v>
      </c>
      <c r="V58" s="1304">
        <f>'Ersatz result '!AX54</f>
        <v>383.60335024837002</v>
      </c>
      <c r="W58" s="1304">
        <f>'Ersatz result '!AY54</f>
        <v>763.54519837718306</v>
      </c>
      <c r="X58" s="1313">
        <f>U58/$X$55</f>
        <v>0.12906822865655757</v>
      </c>
      <c r="Y58" s="1313">
        <f>U58/$Y$55</f>
        <v>1.7683507417640885E-2</v>
      </c>
      <c r="Z58" s="1312">
        <f t="shared" ref="Z58:Z60" si="144">U58/$Z$55</f>
        <v>2.7474098407559055E-2</v>
      </c>
      <c r="AA58" s="1313">
        <f t="shared" ref="AA58:AA61" si="145">U58/$AA$55</f>
        <v>1.173709664154789E-2</v>
      </c>
      <c r="AC58" s="1134" t="str">
        <f>'Ersatz result '!AL87</f>
        <v>YLD_Acute_3CV_N</v>
      </c>
      <c r="AD58" s="1134">
        <f>'Ersatz result '!AM87</f>
        <v>422.03277538637298</v>
      </c>
      <c r="AE58" s="1134">
        <f>'Ersatz result '!AN87</f>
        <v>311.67308214027702</v>
      </c>
      <c r="AF58" s="1134">
        <f>'Ersatz result '!AO87</f>
        <v>557.35995006336304</v>
      </c>
      <c r="AG58" s="1168">
        <f>AD58/$AG$55</f>
        <v>0.11777636615034121</v>
      </c>
      <c r="AH58" s="1168">
        <f>AD58/$AH$55</f>
        <v>1.2350674976695656E-2</v>
      </c>
      <c r="AI58" s="1167">
        <f t="shared" ref="AI58:AI60" si="146">AD58/$AI$55</f>
        <v>1.536772230083124E-2</v>
      </c>
      <c r="AJ58" s="1168">
        <f t="shared" ref="AJ58:AJ61" si="147">AD58/$AJ$55</f>
        <v>7.2701883288647136E-3</v>
      </c>
      <c r="AK58" s="1134"/>
      <c r="AL58" s="1266" t="str">
        <f>'Ersatz result '!AQ87</f>
        <v>YLD_Acute_3CU_N</v>
      </c>
      <c r="AM58" s="1266">
        <f>'Ersatz result '!AR87</f>
        <v>1793.5829552636301</v>
      </c>
      <c r="AN58" s="1266">
        <f>'Ersatz result '!AS87</f>
        <v>1227.64758406388</v>
      </c>
      <c r="AO58" s="1266">
        <f>'Ersatz result '!AT87</f>
        <v>2487.71660498356</v>
      </c>
      <c r="AP58" s="1275">
        <f>AM58/$AP$55</f>
        <v>0.12344736185826598</v>
      </c>
      <c r="AQ58" s="1275">
        <f>AM58/$AQ$55</f>
        <v>2.0730185383315603E-2</v>
      </c>
      <c r="AR58" s="1274">
        <f t="shared" ref="AR58:AR60" si="148">AM58/$AR$55</f>
        <v>2.9497596327288409E-2</v>
      </c>
      <c r="AS58" s="1275">
        <f t="shared" ref="AS58:AS61" si="149">AM58/$AS$55</f>
        <v>1.3506343452499453E-2</v>
      </c>
      <c r="AT58" s="1134"/>
      <c r="AU58" s="1304" t="str">
        <f>'Ersatz result '!AV87</f>
        <v>YLD_Acute_3C_Combined_NSW</v>
      </c>
      <c r="AV58" s="1304">
        <f>'Ersatz result '!AW87</f>
        <v>2215.6157306500099</v>
      </c>
      <c r="AW58" s="1304">
        <f>'Ersatz result '!AX87</f>
        <v>1539.2846220354099</v>
      </c>
      <c r="AX58" s="1304">
        <f>'Ersatz result '!AY87</f>
        <v>3043.5109595049398</v>
      </c>
      <c r="AY58" s="1313">
        <f>AV58/$AY$55</f>
        <v>0.12232542186289765</v>
      </c>
      <c r="AZ58" s="1313">
        <f>AV58/$AZ$55</f>
        <v>1.8357727019671567E-2</v>
      </c>
      <c r="BA58" s="1312">
        <f t="shared" ref="BA58:BA60" si="150">AV58/$BA$55</f>
        <v>2.5101388016757379E-2</v>
      </c>
      <c r="BB58" s="1313">
        <f t="shared" ref="BB58:BB61" si="151">AV58/$BB$55</f>
        <v>1.1609481173765384E-2</v>
      </c>
      <c r="BH58" s="1463"/>
      <c r="BI58" s="1471" t="s">
        <v>1386</v>
      </c>
      <c r="BJ58" s="1471" t="s">
        <v>1387</v>
      </c>
      <c r="BK58" s="1471" t="s">
        <v>1388</v>
      </c>
      <c r="BL58" s="1472" t="s">
        <v>1389</v>
      </c>
      <c r="BM58" s="1473" t="s">
        <v>1390</v>
      </c>
      <c r="BN58" s="1473" t="s">
        <v>1391</v>
      </c>
      <c r="BO58" s="1473" t="s">
        <v>1392</v>
      </c>
      <c r="BP58" s="1474" t="s">
        <v>1393</v>
      </c>
      <c r="BQ58" s="1475" t="s">
        <v>1394</v>
      </c>
      <c r="BR58" s="1475" t="s">
        <v>1395</v>
      </c>
      <c r="BS58" s="1475" t="s">
        <v>1396</v>
      </c>
      <c r="BT58" s="1475" t="s">
        <v>1397</v>
      </c>
      <c r="BU58" s="1476">
        <v>2020</v>
      </c>
    </row>
    <row r="59" spans="1:77" x14ac:dyDescent="0.25">
      <c r="A59" s="1163"/>
      <c r="B59" s="1135" t="str">
        <f>'Ersatz result '!AL55</f>
        <v>YLD_Chronic_2CV_N</v>
      </c>
      <c r="C59" s="1135">
        <f>'Ersatz result '!AM55</f>
        <v>279.17896906265599</v>
      </c>
      <c r="D59" s="1135">
        <f>'Ersatz result '!AN55</f>
        <v>160.49816253218401</v>
      </c>
      <c r="E59" s="1135">
        <f>'Ersatz result '!AO55</f>
        <v>434.77482572180401</v>
      </c>
      <c r="F59" s="1168">
        <f t="shared" ref="F59:F60" si="152">C59/$F$55</f>
        <v>0.37271807687055669</v>
      </c>
      <c r="G59" s="1168">
        <f t="shared" ref="G59:G61" si="153">C59/$G$55</f>
        <v>3.4605000759969591E-2</v>
      </c>
      <c r="H59" s="1167">
        <f t="shared" si="140"/>
        <v>4.9356447530036714E-2</v>
      </c>
      <c r="I59" s="1168">
        <f t="shared" si="141"/>
        <v>2.1516786272081988E-2</v>
      </c>
      <c r="J59" s="1149"/>
      <c r="K59" s="1266" t="str">
        <f>'Ersatz result '!AQ55</f>
        <v>YLD_Chronic_2CU_N</v>
      </c>
      <c r="L59" s="1266">
        <f>'Ersatz result '!AR55</f>
        <v>2689.8632040552002</v>
      </c>
      <c r="M59" s="1266">
        <f>'Ersatz result '!AS55</f>
        <v>1825.2297652795</v>
      </c>
      <c r="N59" s="1266">
        <f>'Ersatz result '!AT55</f>
        <v>3728.9778850309699</v>
      </c>
      <c r="O59" s="1275">
        <f t="shared" ref="O59:O60" si="154">L59/$O$55</f>
        <v>0.75682587636833287</v>
      </c>
      <c r="P59" s="1275">
        <f t="shared" ref="P59:P61" si="155">L59/$P$55</f>
        <v>0.11524510310770229</v>
      </c>
      <c r="Q59" s="1274">
        <f t="shared" si="142"/>
        <v>0.18475444476754871</v>
      </c>
      <c r="R59" s="1275">
        <f t="shared" si="143"/>
        <v>7.831810270003195E-2</v>
      </c>
      <c r="S59" s="1135"/>
      <c r="T59" s="1304" t="str">
        <f>'Ersatz result '!AV55</f>
        <v>YLD_Chronic_2C_Combined_NSW</v>
      </c>
      <c r="U59" s="1304">
        <f>'Ersatz result '!AW55</f>
        <v>2969.0421731178499</v>
      </c>
      <c r="V59" s="1304">
        <f>'Ersatz result '!AX55</f>
        <v>1995.92757183086</v>
      </c>
      <c r="W59" s="1304">
        <f>'Ersatz result '!AY55</f>
        <v>4122.9627021489096</v>
      </c>
      <c r="X59" s="1313">
        <f t="shared" ref="X59:X60" si="156">U59/$X$55</f>
        <v>0.68996584239871706</v>
      </c>
      <c r="Y59" s="1313">
        <f t="shared" ref="Y59:Y61" si="157">U59/$Y$55</f>
        <v>9.4531521963028498E-2</v>
      </c>
      <c r="Z59" s="1312">
        <f t="shared" si="144"/>
        <v>0.14686952512812398</v>
      </c>
      <c r="AA59" s="1313">
        <f t="shared" si="145"/>
        <v>6.2743526086110113E-2</v>
      </c>
      <c r="AC59" s="1134" t="str">
        <f>'Ersatz result '!AL88</f>
        <v>YLD_Chronic_3CV_N</v>
      </c>
      <c r="AD59" s="1134">
        <f>'Ersatz result '!AM88</f>
        <v>1154.8985072262899</v>
      </c>
      <c r="AE59" s="1134">
        <f>'Ersatz result '!AN88</f>
        <v>673.19894824083804</v>
      </c>
      <c r="AF59" s="1134">
        <f>'Ersatz result '!AO88</f>
        <v>1802.6581323446701</v>
      </c>
      <c r="AG59" s="1168">
        <f t="shared" ref="AG59:AG60" si="158">AD59/$AG$55</f>
        <v>0.32229664942264091</v>
      </c>
      <c r="AH59" s="1168">
        <f t="shared" ref="AH59:AH61" si="159">AD59/$AH$55</f>
        <v>3.3797792317822595E-2</v>
      </c>
      <c r="AI59" s="1167">
        <f t="shared" si="146"/>
        <v>4.2053983907884035E-2</v>
      </c>
      <c r="AJ59" s="1168">
        <f t="shared" si="147"/>
        <v>1.9894970575621701E-2</v>
      </c>
      <c r="AK59" s="1134"/>
      <c r="AL59" s="1266" t="str">
        <f>'Ersatz result '!AQ88</f>
        <v>YLD_Chronic_3CU_N</v>
      </c>
      <c r="AM59" s="1266">
        <f>'Ersatz result '!AR88</f>
        <v>10540.7773008726</v>
      </c>
      <c r="AN59" s="1266">
        <f>'Ersatz result '!AS88</f>
        <v>7183.4646716378002</v>
      </c>
      <c r="AO59" s="1266">
        <f>'Ersatz result '!AT88</f>
        <v>14624.928448161299</v>
      </c>
      <c r="AP59" s="1275">
        <f t="shared" ref="AP59:AP60" si="160">AM59/$AP$55</f>
        <v>0.72549259342005412</v>
      </c>
      <c r="AQ59" s="1275">
        <f t="shared" ref="AQ59:AQ61" si="161">AM59/$AQ$55</f>
        <v>0.12183003127347182</v>
      </c>
      <c r="AR59" s="1274">
        <f t="shared" si="148"/>
        <v>0.1733555690214969</v>
      </c>
      <c r="AS59" s="1275">
        <f t="shared" si="149"/>
        <v>7.9375954183825093E-2</v>
      </c>
      <c r="AT59" s="1134"/>
      <c r="AU59" s="1304" t="str">
        <f>'Ersatz result '!AV88</f>
        <v>YLD_Chronic_3C_Combined_NSW</v>
      </c>
      <c r="AV59" s="1304">
        <f>'Ersatz result '!AW88</f>
        <v>11695.6758080989</v>
      </c>
      <c r="AW59" s="1304">
        <f>'Ersatz result '!AX88</f>
        <v>7905.5752814820198</v>
      </c>
      <c r="AX59" s="1304">
        <f>'Ersatz result '!AY88</f>
        <v>16233.178673640199</v>
      </c>
      <c r="AY59" s="1313">
        <f t="shared" ref="AY59:AY60" si="162">AV59/$AY$55</f>
        <v>0.64572500429831159</v>
      </c>
      <c r="AZ59" s="1313">
        <f t="shared" ref="AZ59:AZ61" si="163">AV59/$AZ$55</f>
        <v>9.6905804027969472E-2</v>
      </c>
      <c r="BA59" s="1312">
        <f t="shared" si="150"/>
        <v>0.1325038870757449</v>
      </c>
      <c r="BB59" s="1313">
        <f t="shared" si="151"/>
        <v>6.1283518721340961E-2</v>
      </c>
      <c r="BH59" s="1464" t="s">
        <v>1415</v>
      </c>
      <c r="BI59" s="1361">
        <v>470</v>
      </c>
      <c r="BJ59" s="1361">
        <v>289</v>
      </c>
      <c r="BK59" s="1361">
        <v>2088</v>
      </c>
      <c r="BL59" s="1370">
        <v>2287</v>
      </c>
      <c r="BM59" s="1362">
        <v>1054</v>
      </c>
      <c r="BN59" s="1362">
        <v>659</v>
      </c>
      <c r="BO59" s="1362">
        <v>4314</v>
      </c>
      <c r="BP59" s="1371">
        <v>4432</v>
      </c>
      <c r="BQ59" s="1363">
        <v>1524</v>
      </c>
      <c r="BR59" s="1363">
        <v>948</v>
      </c>
      <c r="BS59" s="1363">
        <v>6402</v>
      </c>
      <c r="BT59" s="1363">
        <v>6719</v>
      </c>
      <c r="BU59" s="1364">
        <v>909</v>
      </c>
    </row>
    <row r="60" spans="1:77" x14ac:dyDescent="0.25">
      <c r="A60" s="1163"/>
      <c r="B60" s="1135" t="str">
        <f>'Ersatz result '!AL56</f>
        <v>YLD_PICS_2CV_N</v>
      </c>
      <c r="C60" s="1135">
        <f>'Ersatz result '!AM56</f>
        <v>371.221421721262</v>
      </c>
      <c r="D60" s="1135">
        <f>'Ersatz result '!AN56</f>
        <v>248.51681704210901</v>
      </c>
      <c r="E60" s="1135">
        <f>'Ersatz result '!AO56</f>
        <v>507.36954989028101</v>
      </c>
      <c r="F60" s="1168">
        <f t="shared" si="152"/>
        <v>0.49559941732591761</v>
      </c>
      <c r="G60" s="1168">
        <f t="shared" si="153"/>
        <v>4.6013915818631075E-2</v>
      </c>
      <c r="H60" s="1167">
        <f t="shared" si="140"/>
        <v>6.5628763816729566E-2</v>
      </c>
      <c r="I60" s="1168">
        <f t="shared" si="141"/>
        <v>2.8610650786528906E-2</v>
      </c>
      <c r="J60" s="1149"/>
      <c r="K60" s="1266" t="str">
        <f>'Ersatz result '!AQ56</f>
        <v>YLD_PICS_2CU_N</v>
      </c>
      <c r="L60" s="1266">
        <f>'Ersatz result '!AR56</f>
        <v>407.506222340634</v>
      </c>
      <c r="M60" s="1266">
        <f>'Ersatz result '!AS56</f>
        <v>272.80793449735302</v>
      </c>
      <c r="N60" s="1266">
        <f>'Ersatz result '!AT56</f>
        <v>556.96206228557105</v>
      </c>
      <c r="O60" s="1275">
        <f t="shared" si="154"/>
        <v>0.11465685443911888</v>
      </c>
      <c r="P60" s="1275">
        <f t="shared" si="155"/>
        <v>1.7459288093117788E-2</v>
      </c>
      <c r="Q60" s="1274">
        <f t="shared" si="142"/>
        <v>2.798974525335008E-2</v>
      </c>
      <c r="R60" s="1275">
        <f t="shared" si="143"/>
        <v>1.1864958085623479E-2</v>
      </c>
      <c r="S60" s="1135"/>
      <c r="T60" s="1304" t="str">
        <f>'Ersatz result '!AV56</f>
        <v>YLD_PICS_2C_Combined_NSW</v>
      </c>
      <c r="U60" s="1304">
        <f>'Ersatz result '!AW56</f>
        <v>778.72764406189799</v>
      </c>
      <c r="V60" s="1304">
        <f>'Ersatz result '!AX56</f>
        <v>521.324751539462</v>
      </c>
      <c r="W60" s="1304">
        <f>'Ersatz result '!AY56</f>
        <v>1064.3316121758501</v>
      </c>
      <c r="X60" s="1313">
        <f t="shared" si="156"/>
        <v>0.18096592894472469</v>
      </c>
      <c r="Y60" s="1313">
        <f t="shared" si="157"/>
        <v>2.4793958824286727E-2</v>
      </c>
      <c r="Z60" s="1312">
        <f t="shared" si="144"/>
        <v>3.8521298324102317E-2</v>
      </c>
      <c r="AA60" s="1313">
        <f t="shared" si="145"/>
        <v>1.6456525505619136E-2</v>
      </c>
      <c r="AC60" s="1134" t="str">
        <f>'Ersatz result '!AL89</f>
        <v>YLD_PICS_3CV_N</v>
      </c>
      <c r="AD60" s="1134">
        <f>'Ersatz result '!AM89</f>
        <v>2006.40881507426</v>
      </c>
      <c r="AE60" s="1134">
        <f>'Ersatz result '!AN89</f>
        <v>1351.25520382573</v>
      </c>
      <c r="AF60" s="1134">
        <f>'Ersatz result '!AO89</f>
        <v>2760.8196278302298</v>
      </c>
      <c r="AG60" s="1168">
        <f t="shared" si="158"/>
        <v>0.55992698442702138</v>
      </c>
      <c r="AH60" s="1168">
        <f t="shared" si="159"/>
        <v>5.8717011072594014E-2</v>
      </c>
      <c r="AI60" s="1167">
        <f t="shared" si="146"/>
        <v>7.30605187328697E-2</v>
      </c>
      <c r="AJ60" s="1168">
        <f t="shared" si="147"/>
        <v>3.4563595059482588E-2</v>
      </c>
      <c r="AK60" s="1134"/>
      <c r="AL60" s="1266" t="str">
        <f>'Ersatz result '!AQ89</f>
        <v>YLD_PICS_3CU_N</v>
      </c>
      <c r="AM60" s="1266">
        <f>'Ersatz result '!AR89</f>
        <v>2194.77125598874</v>
      </c>
      <c r="AN60" s="1266">
        <f>'Ersatz result '!AS89</f>
        <v>1478.11156857988</v>
      </c>
      <c r="AO60" s="1266">
        <f>'Ersatz result '!AT89</f>
        <v>3020.0064496362702</v>
      </c>
      <c r="AP60" s="1275">
        <f t="shared" si="160"/>
        <v>0.15106004472167775</v>
      </c>
      <c r="AQ60" s="1275">
        <f t="shared" si="161"/>
        <v>2.5367109381306242E-2</v>
      </c>
      <c r="AR60" s="1274">
        <f t="shared" si="148"/>
        <v>3.6095613169102474E-2</v>
      </c>
      <c r="AS60" s="1275">
        <f t="shared" si="149"/>
        <v>1.6527439835477466E-2</v>
      </c>
      <c r="AT60" s="1134"/>
      <c r="AU60" s="1304" t="str">
        <f>'Ersatz result '!AV89</f>
        <v>YLD_PICS_3C_Combined_NSW</v>
      </c>
      <c r="AV60" s="1304">
        <f>'Ersatz result '!AW89</f>
        <v>4201.1800710629996</v>
      </c>
      <c r="AW60" s="1304">
        <f>'Ersatz result '!AX89</f>
        <v>2829.3667724055999</v>
      </c>
      <c r="AX60" s="1304">
        <f>'Ersatz result '!AY89</f>
        <v>5780.8260774664996</v>
      </c>
      <c r="AY60" s="1313">
        <f t="shared" si="162"/>
        <v>0.23194957383878576</v>
      </c>
      <c r="AZ60" s="1313">
        <f t="shared" si="163"/>
        <v>3.4809338026514425E-2</v>
      </c>
      <c r="BA60" s="1312">
        <f t="shared" si="150"/>
        <v>4.7596453497413344E-2</v>
      </c>
      <c r="BB60" s="1313">
        <f t="shared" si="151"/>
        <v>2.2013528911123591E-2</v>
      </c>
      <c r="BH60" s="1465" t="s">
        <v>1416</v>
      </c>
      <c r="BI60" s="1440">
        <v>40030</v>
      </c>
      <c r="BJ60" s="1440">
        <v>24330</v>
      </c>
      <c r="BK60" s="1440">
        <v>149795</v>
      </c>
      <c r="BL60" s="1441">
        <v>164312</v>
      </c>
      <c r="BM60" s="1442">
        <v>206369</v>
      </c>
      <c r="BN60" s="1442">
        <f>'Doherty Data '!M100</f>
        <v>206369</v>
      </c>
      <c r="BO60" s="1442">
        <v>764562</v>
      </c>
      <c r="BP60" s="1443">
        <v>803842</v>
      </c>
      <c r="BQ60" s="1444">
        <v>246399</v>
      </c>
      <c r="BR60" s="1444">
        <v>156799</v>
      </c>
      <c r="BS60" s="1444">
        <v>914357</v>
      </c>
      <c r="BT60" s="1444">
        <v>968154</v>
      </c>
      <c r="BU60" s="1445">
        <v>28696</v>
      </c>
    </row>
    <row r="61" spans="1:77" x14ac:dyDescent="0.25">
      <c r="A61" s="1163"/>
      <c r="B61" s="1135" t="str">
        <f>'Ersatz result '!AL57</f>
        <v>DALY_Perm_Diab_2CV_N</v>
      </c>
      <c r="C61" s="1135">
        <f>'Ersatz result '!AM57</f>
        <v>7318.5550910185002</v>
      </c>
      <c r="D61" s="1135">
        <f>'Ersatz result '!AN57</f>
        <v>6975.8248962060898</v>
      </c>
      <c r="E61" s="1135">
        <f>'Ersatz result '!AO57</f>
        <v>7657.9123983872396</v>
      </c>
      <c r="F61" s="1168"/>
      <c r="G61" s="1168">
        <f t="shared" si="153"/>
        <v>0.90715502438056428</v>
      </c>
      <c r="H61" s="1167"/>
      <c r="I61" s="1168">
        <f t="shared" si="141"/>
        <v>0.56405318152228467</v>
      </c>
      <c r="J61" s="1149"/>
      <c r="K61" s="1266" t="str">
        <f>'Ersatz result '!AQ57</f>
        <v>DALY_Perm_Diab_2CU_N</v>
      </c>
      <c r="L61" s="1266">
        <f>'Ersatz result '!AR57</f>
        <v>19786.231289584099</v>
      </c>
      <c r="M61" s="1266">
        <f>'Ersatz result '!AS57</f>
        <v>18860.712776338602</v>
      </c>
      <c r="N61" s="1266">
        <f>'Ersatz result '!AT57</f>
        <v>20708.157743614302</v>
      </c>
      <c r="O61" s="1275"/>
      <c r="P61" s="1275">
        <f t="shared" si="155"/>
        <v>0.84772573625427017</v>
      </c>
      <c r="Q61" s="1274"/>
      <c r="R61" s="1275">
        <f t="shared" si="143"/>
        <v>0.5760962460276966</v>
      </c>
      <c r="S61" s="1135"/>
      <c r="T61" s="1304" t="str">
        <f>'Ersatz result '!AV57</f>
        <v>DALY_Perm_Diab_2C_Combined_NSW</v>
      </c>
      <c r="U61" s="1304">
        <f>'Ersatz result '!AW57</f>
        <v>27104.7863806026</v>
      </c>
      <c r="V61" s="1304">
        <f>'Ersatz result '!AX57</f>
        <v>25844.389461579402</v>
      </c>
      <c r="W61" s="1304">
        <f>'Ersatz result '!AY57</f>
        <v>28361.691528506701</v>
      </c>
      <c r="X61" s="1313"/>
      <c r="Y61" s="1313">
        <f t="shared" si="157"/>
        <v>0.86299101179504434</v>
      </c>
      <c r="Z61" s="1312"/>
      <c r="AA61" s="1313">
        <f t="shared" si="145"/>
        <v>0.57279411074982989</v>
      </c>
      <c r="AC61" s="1134" t="str">
        <f>'Ersatz result '!AL90</f>
        <v>DALY_Perm_Diab_3CV_N</v>
      </c>
      <c r="AD61" s="1134">
        <f>'Ersatz result '!AM90</f>
        <v>30587.486693780102</v>
      </c>
      <c r="AE61" s="1134">
        <f>'Ersatz result '!AN90</f>
        <v>29179.044741055899</v>
      </c>
      <c r="AF61" s="1134">
        <f>'Ersatz result '!AO90</f>
        <v>32076.8807205622</v>
      </c>
      <c r="AG61" s="1168"/>
      <c r="AH61" s="1168">
        <f t="shared" si="159"/>
        <v>0.89513452163288842</v>
      </c>
      <c r="AI61" s="1167"/>
      <c r="AJ61" s="1168">
        <f t="shared" si="147"/>
        <v>0.52691829104229604</v>
      </c>
      <c r="AK61" s="1134"/>
      <c r="AL61" s="1266" t="str">
        <f>'Ersatz result '!AQ90</f>
        <v>DALY_Perm_Diab_3CU_N</v>
      </c>
      <c r="AM61" s="1266">
        <f>'Ersatz result '!AR90</f>
        <v>71991.221398330497</v>
      </c>
      <c r="AN61" s="1266">
        <f>'Ersatz result '!AS90</f>
        <v>68766.5432854471</v>
      </c>
      <c r="AO61" s="1266">
        <f>'Ersatz result '!AT90</f>
        <v>75393.478757594494</v>
      </c>
      <c r="AP61" s="1275"/>
      <c r="AQ61" s="1275">
        <f t="shared" si="161"/>
        <v>0.83207267396190709</v>
      </c>
      <c r="AR61" s="1274"/>
      <c r="AS61" s="1275">
        <f t="shared" si="149"/>
        <v>0.54212054085218508</v>
      </c>
      <c r="AT61" s="1134"/>
      <c r="AU61" s="1304" t="str">
        <f>'Ersatz result '!AV90</f>
        <v>DALY_Perm_Diab_3C_Combined_NSW</v>
      </c>
      <c r="AV61" s="1304">
        <f>'Ersatz result '!AW90</f>
        <v>102578.70809211</v>
      </c>
      <c r="AW61" s="1304">
        <f>'Ersatz result '!AX90</f>
        <v>98000.972621635694</v>
      </c>
      <c r="AX61" s="1304">
        <f>'Ersatz result '!AY90</f>
        <v>107434.529134615</v>
      </c>
      <c r="AY61" s="1313"/>
      <c r="AZ61" s="1313">
        <f t="shared" si="163"/>
        <v>0.84992713092584382</v>
      </c>
      <c r="BA61" s="1312"/>
      <c r="BB61" s="1313">
        <f t="shared" si="151"/>
        <v>0.53749644577363054</v>
      </c>
      <c r="BH61" s="1466" t="s">
        <v>65</v>
      </c>
      <c r="BI61" s="1372">
        <f>I41</f>
        <v>0.3735774518339216</v>
      </c>
      <c r="BJ61" s="1372">
        <f>I74</f>
        <v>0.37610402207601523</v>
      </c>
      <c r="BK61" s="1372">
        <f>AJ8</f>
        <v>0.4076481299030672</v>
      </c>
      <c r="BL61" s="1373">
        <f>AJ41</f>
        <v>0.40695822720685665</v>
      </c>
      <c r="BM61" s="1374">
        <f>R41</f>
        <v>0.30646082905423844</v>
      </c>
      <c r="BN61" s="1374">
        <f>R74</f>
        <v>0.30336030273669051</v>
      </c>
      <c r="BO61" s="1374">
        <f>AS8</f>
        <v>0.34203122869636993</v>
      </c>
      <c r="BP61" s="1375">
        <f>AS41</f>
        <v>0.33325640237862392</v>
      </c>
      <c r="BQ61" s="1382">
        <f>AA41</f>
        <v>0.3244368036125132</v>
      </c>
      <c r="BR61" s="1382">
        <f>AA74</f>
        <v>0.32236797435508691</v>
      </c>
      <c r="BS61" s="1382">
        <f>BB8</f>
        <v>0.36098217238439501</v>
      </c>
      <c r="BT61" s="1382">
        <f>BB41</f>
        <v>0.35514917367725746</v>
      </c>
      <c r="BU61" s="1685">
        <f>I107</f>
        <v>0.58263546915413678</v>
      </c>
    </row>
    <row r="62" spans="1:77" x14ac:dyDescent="0.25">
      <c r="A62" s="1163"/>
      <c r="B62" s="1135" t="str">
        <f>'Ersatz result '!AL58</f>
        <v>DALY_Perm_WoDiab_2CV_N</v>
      </c>
      <c r="C62" s="1135">
        <f>'Ersatz result '!AM58</f>
        <v>5167.2203082939204</v>
      </c>
      <c r="D62" s="1135">
        <f>'Ersatz result '!AN58</f>
        <v>4892.8498683603702</v>
      </c>
      <c r="E62" s="1135">
        <f>'Ersatz result '!AO58</f>
        <v>5445.7683877996997</v>
      </c>
      <c r="F62" s="1168"/>
      <c r="G62" s="1166"/>
      <c r="H62" s="1167"/>
      <c r="I62" s="1167"/>
      <c r="J62" s="1149"/>
      <c r="K62" s="1266" t="str">
        <f>'Ersatz result '!AQ58</f>
        <v>DALY_Perm_WoDiab_2CU_N</v>
      </c>
      <c r="L62" s="1266">
        <f>'Ersatz result '!AR58</f>
        <v>15925.3834395457</v>
      </c>
      <c r="M62" s="1266">
        <f>'Ersatz result '!AS58</f>
        <v>15079.773188826301</v>
      </c>
      <c r="N62" s="1266">
        <f>'Ersatz result '!AT58</f>
        <v>16783.8691838749</v>
      </c>
      <c r="O62" s="1275"/>
      <c r="P62" s="1273"/>
      <c r="Q62" s="1274"/>
      <c r="R62" s="1274"/>
      <c r="S62" s="1135"/>
      <c r="T62" s="1304" t="str">
        <f>'Ersatz result '!AV58</f>
        <v>DALY_Perm_WoDiab_2C_Combined_NSW</v>
      </c>
      <c r="U62" s="1304">
        <f>'Ersatz result '!AW58</f>
        <v>21092.603747839701</v>
      </c>
      <c r="V62" s="1304">
        <f>'Ersatz result '!AX58</f>
        <v>19972.623057186702</v>
      </c>
      <c r="W62" s="1304">
        <f>'Ersatz result '!AY58</f>
        <v>22229.637571674601</v>
      </c>
      <c r="X62" s="1313"/>
      <c r="Y62" s="1311"/>
      <c r="Z62" s="1312"/>
      <c r="AA62" s="1312"/>
      <c r="AC62" s="1134" t="str">
        <f>'Ersatz result '!AL91</f>
        <v>DALY_Perm_WoDiab_3CV_N</v>
      </c>
      <c r="AD62" s="1134">
        <f>'Ersatz result '!AM91</f>
        <v>21174.624043588999</v>
      </c>
      <c r="AE62" s="1134">
        <f>'Ersatz result '!AN91</f>
        <v>20158.107531177098</v>
      </c>
      <c r="AF62" s="1134">
        <f>'Ersatz result '!AO91</f>
        <v>22302.403909550801</v>
      </c>
      <c r="AG62" s="1168"/>
      <c r="AH62" s="1166"/>
      <c r="AI62" s="1167"/>
      <c r="AJ62" s="1167"/>
      <c r="AK62" s="1134"/>
      <c r="AL62" s="1266" t="str">
        <f>'Ersatz result '!AQ91</f>
        <v>DALY_Perm_WoDiab_3CU_N</v>
      </c>
      <c r="AM62" s="1266">
        <f>'Ersatz result '!AR91</f>
        <v>58202.200011063404</v>
      </c>
      <c r="AN62" s="1266">
        <f>'Ersatz result '!AS91</f>
        <v>55408.124553187401</v>
      </c>
      <c r="AO62" s="1266">
        <f>'Ersatz result '!AT91</f>
        <v>61302.1024788492</v>
      </c>
      <c r="AP62" s="1275"/>
      <c r="AQ62" s="1275"/>
      <c r="AR62" s="1274"/>
      <c r="AS62" s="1274"/>
      <c r="AT62" s="1134"/>
      <c r="AU62" s="1304" t="str">
        <f>'Ersatz result '!AV91</f>
        <v>DALY_Perm_WoDiab_3C_Combined_NSW</v>
      </c>
      <c r="AV62" s="1304">
        <f>'Ersatz result '!AW91</f>
        <v>79376.824054652403</v>
      </c>
      <c r="AW62" s="1304">
        <f>'Ersatz result '!AX91</f>
        <v>75566.232084364499</v>
      </c>
      <c r="AX62" s="1304">
        <f>'Ersatz result '!AY91</f>
        <v>83604.506388399997</v>
      </c>
      <c r="AY62" s="1313"/>
      <c r="AZ62" s="1311"/>
      <c r="BA62" s="1312"/>
      <c r="BB62" s="1312"/>
      <c r="BH62" s="1467" t="s">
        <v>1263</v>
      </c>
      <c r="BI62" s="1356">
        <f>I42</f>
        <v>7.5409449137673413E-3</v>
      </c>
      <c r="BJ62" s="1356">
        <f>I75</f>
        <v>7.487167945195169E-3</v>
      </c>
      <c r="BK62" s="1356">
        <f>AJ9</f>
        <v>7.1075500897908343E-3</v>
      </c>
      <c r="BL62" s="1368">
        <f>AJ42</f>
        <v>7.181873964465289E-3</v>
      </c>
      <c r="BM62" s="1357">
        <f>R42</f>
        <v>1.278544198899194E-2</v>
      </c>
      <c r="BN62" s="1357">
        <f>R75</f>
        <v>1.2933253729501609E-2</v>
      </c>
      <c r="BO62" s="1357">
        <f>AS9</f>
        <v>1.2822295689953663E-2</v>
      </c>
      <c r="BP62" s="1369">
        <f>AS42</f>
        <v>1.2903478093606199E-2</v>
      </c>
      <c r="BQ62" s="1380">
        <f>AA42</f>
        <v>1.1380798219822999E-2</v>
      </c>
      <c r="BR62" s="1380">
        <f>AA75</f>
        <v>1.151021114749092E-2</v>
      </c>
      <c r="BS62" s="1380">
        <f>BB9</f>
        <v>1.1171809000266344E-2</v>
      </c>
      <c r="BT62" s="1380">
        <f>BB42</f>
        <v>1.1203903205840911E-2</v>
      </c>
      <c r="BU62" s="1686">
        <f t="shared" ref="BU62:BU65" si="164">I108</f>
        <v>5.4968784414898058E-3</v>
      </c>
    </row>
    <row r="63" spans="1:77" x14ac:dyDescent="0.25">
      <c r="A63" s="1163"/>
      <c r="B63" s="1178" t="str">
        <f>'Ersatz result '!AL59</f>
        <v>TOTAL YLD Baseline_2CV_N</v>
      </c>
      <c r="C63" s="1178">
        <f>'Ersatz result '!AM59</f>
        <v>749.03522632097497</v>
      </c>
      <c r="D63" s="1178">
        <f>'Ersatz result '!AN59</f>
        <v>564.98543494905698</v>
      </c>
      <c r="E63" s="1178">
        <f>'Ersatz result '!AO59</f>
        <v>958.15046574037399</v>
      </c>
      <c r="F63" s="1169">
        <f>SUM(F58:F62)</f>
        <v>0.99999999999999734</v>
      </c>
      <c r="G63" s="1169">
        <f t="shared" ref="G63" si="165">SUM(G58:G62)</f>
        <v>0.99999999999999911</v>
      </c>
      <c r="H63" s="1169">
        <f>SUM(H57:H62)</f>
        <v>1.000000000000006</v>
      </c>
      <c r="I63" s="1169">
        <f>SUM(I57:I62)</f>
        <v>1.0000000000000064</v>
      </c>
      <c r="J63" s="1184"/>
      <c r="K63" s="1276" t="str">
        <f>'Ersatz result '!AQ59</f>
        <v>TOTAL YLD Baseline_2CU_N</v>
      </c>
      <c r="L63" s="1276">
        <f>'Ersatz result '!AR59</f>
        <v>3554.1374681355301</v>
      </c>
      <c r="M63" s="1276">
        <f>'Ersatz result '!AS59</f>
        <v>2666.55285481274</v>
      </c>
      <c r="N63" s="1276">
        <f>'Ersatz result '!AT59</f>
        <v>4623.59477982522</v>
      </c>
      <c r="O63" s="1277">
        <f>SUM(O58:O62)</f>
        <v>1.0000000000000049</v>
      </c>
      <c r="P63" s="1277">
        <f t="shared" ref="P63" si="166">SUM(P58:P62)</f>
        <v>0.99999999999999767</v>
      </c>
      <c r="Q63" s="1277">
        <f>SUM(Q57:Q62)</f>
        <v>1.0000000000000102</v>
      </c>
      <c r="R63" s="1277">
        <f>SUM(R57:R62)</f>
        <v>1.0000000000000013</v>
      </c>
      <c r="S63" s="1178"/>
      <c r="T63" s="1314" t="str">
        <f>'Ersatz result '!AV59</f>
        <v>TOTAL YLD Baseline_2C_Combined_NSW</v>
      </c>
      <c r="U63" s="1314">
        <f>'Ersatz result '!AW59</f>
        <v>4303.1726944565198</v>
      </c>
      <c r="V63" s="1314">
        <f>'Ersatz result '!AX59</f>
        <v>3306.8735042929602</v>
      </c>
      <c r="W63" s="1314">
        <f>'Ersatz result '!AY59</f>
        <v>5541.3110804733597</v>
      </c>
      <c r="X63" s="1315">
        <f>SUM(X58:X62)</f>
        <v>0.99999999999999933</v>
      </c>
      <c r="Y63" s="1315">
        <f t="shared" ref="Y63" si="167">SUM(Y58:Y62)</f>
        <v>1.0000000000000004</v>
      </c>
      <c r="Z63" s="1315">
        <f>SUM(Z57:Z62)</f>
        <v>1.0000000000000255</v>
      </c>
      <c r="AA63" s="1315">
        <f>SUM(AA57:AA62)</f>
        <v>1.0000000000000089</v>
      </c>
      <c r="AB63" s="1199"/>
      <c r="AC63" s="1159" t="str">
        <f>'Ersatz result '!AL92</f>
        <v>TOTAL YLD Baseline_3CV_N</v>
      </c>
      <c r="AD63" s="1159">
        <f>'Ersatz result '!AM92</f>
        <v>3583.3400976869102</v>
      </c>
      <c r="AE63" s="1159">
        <f>'Ersatz result '!AN92</f>
        <v>2712.9207476236702</v>
      </c>
      <c r="AF63" s="1159">
        <f>'Ersatz result '!AO92</f>
        <v>4554.0006444958499</v>
      </c>
      <c r="AG63" s="1169">
        <f>SUM(AG58:AG62)</f>
        <v>1.0000000000000036</v>
      </c>
      <c r="AH63" s="1169">
        <f t="shared" ref="AH63" si="168">SUM(AH58:AH62)</f>
        <v>1.0000000000000007</v>
      </c>
      <c r="AI63" s="1169">
        <f>SUM(AI57:AI62)</f>
        <v>1.0000000000000375</v>
      </c>
      <c r="AJ63" s="1169">
        <f>SUM(AJ57:AJ62)</f>
        <v>1.0000000000000211</v>
      </c>
      <c r="AK63" s="1159"/>
      <c r="AL63" s="1276" t="str">
        <f>'Ersatz result '!AQ92</f>
        <v>TOTAL YLD Baseline_3CU_N</v>
      </c>
      <c r="AM63" s="1276">
        <f>'Ersatz result '!AR92</f>
        <v>14529.131512125001</v>
      </c>
      <c r="AN63" s="1276">
        <f>'Ersatz result '!AS92</f>
        <v>10921.035355522699</v>
      </c>
      <c r="AO63" s="1276">
        <f>'Ersatz result '!AT92</f>
        <v>18743.779944403799</v>
      </c>
      <c r="AP63" s="1277">
        <f>SUM(AP58:AP62)</f>
        <v>0.99999999999999789</v>
      </c>
      <c r="AQ63" s="1277">
        <f t="shared" ref="AQ63" si="169">SUM(AQ58:AQ62)</f>
        <v>1.0000000000000007</v>
      </c>
      <c r="AR63" s="1277">
        <f>SUM(AR57:AR62)</f>
        <v>0.99999999999998301</v>
      </c>
      <c r="AS63" s="1277">
        <f>SUM(AS57:AS62)</f>
        <v>0.99999999999999445</v>
      </c>
      <c r="AT63" s="1159"/>
      <c r="AU63" s="1314" t="str">
        <f>'Ersatz result '!AV92</f>
        <v>TOTAL YLD Baseline_3C_Combined_NSW</v>
      </c>
      <c r="AV63" s="1314">
        <f>'Ersatz result '!AW92</f>
        <v>18112.471609812001</v>
      </c>
      <c r="AW63" s="1314">
        <f>'Ersatz result '!AX92</f>
        <v>13874.808082305501</v>
      </c>
      <c r="AX63" s="1314">
        <f>'Ersatz result '!AY92</f>
        <v>22898.580276328201</v>
      </c>
      <c r="AY63" s="1315">
        <f>SUM(AY58:AY62)</f>
        <v>0.999999999999995</v>
      </c>
      <c r="AZ63" s="1315">
        <f t="shared" ref="AZ63" si="170">SUM(AZ58:AZ62)</f>
        <v>0.99999999999999933</v>
      </c>
      <c r="BA63" s="1315">
        <f>SUM(BA57:BA62)</f>
        <v>1.000000000000024</v>
      </c>
      <c r="BB63" s="1315">
        <f>SUM(BB57:BB62)</f>
        <v>1.0000000000000069</v>
      </c>
      <c r="BH63" s="1467" t="s">
        <v>1264</v>
      </c>
      <c r="BI63" s="1356">
        <f>I43</f>
        <v>3.2937844935237139E-2</v>
      </c>
      <c r="BJ63" s="1356">
        <f>I76</f>
        <v>3.2771480888274168E-2</v>
      </c>
      <c r="BK63" s="1356">
        <f>AJ10</f>
        <v>3.0622885806081558E-2</v>
      </c>
      <c r="BL63" s="1368">
        <f>AJ43</f>
        <v>3.0614239474916149E-2</v>
      </c>
      <c r="BM63" s="1357">
        <f>R43</f>
        <v>0.11786946579464995</v>
      </c>
      <c r="BN63" s="1357">
        <f>R76</f>
        <v>0.1198572342893295</v>
      </c>
      <c r="BO63" s="1357">
        <f>AS10</f>
        <v>0.12020145621718788</v>
      </c>
      <c r="BP63" s="1369">
        <f>AS43</f>
        <v>0.11980326430083105</v>
      </c>
      <c r="BQ63" s="1380">
        <f>AA43</f>
        <v>9.5122065932580172E-2</v>
      </c>
      <c r="BR63" s="1380">
        <f>AA76</f>
        <v>9.7102040874401496E-2</v>
      </c>
      <c r="BS63" s="1380">
        <f>BB10</f>
        <v>9.4330096669610355E-2</v>
      </c>
      <c r="BT63" s="1380">
        <f>BB43</f>
        <v>9.331009500126955E-2</v>
      </c>
      <c r="BU63" s="1686">
        <f t="shared" si="164"/>
        <v>4.5314963732518032E-2</v>
      </c>
    </row>
    <row r="64" spans="1:77" x14ac:dyDescent="0.25">
      <c r="A64" s="1163"/>
      <c r="B64" s="1176" t="str">
        <f>'Ersatz result '!AL60</f>
        <v>TOTAL  YLD with Diabetes_2CV_N</v>
      </c>
      <c r="C64" s="1176">
        <f>'Ersatz result '!AM60</f>
        <v>8067.59031733948</v>
      </c>
      <c r="D64" s="1176">
        <f>'Ersatz result '!AN60</f>
        <v>7684.2738868963097</v>
      </c>
      <c r="E64" s="1176">
        <f>'Ersatz result '!AO60</f>
        <v>8457.4355378907403</v>
      </c>
      <c r="F64" s="1182"/>
      <c r="G64" s="1182"/>
      <c r="H64" s="1182"/>
      <c r="I64" s="1182"/>
      <c r="J64" s="1185"/>
      <c r="K64" s="1278" t="str">
        <f>'Ersatz result '!AQ60</f>
        <v>TOTAL  YLD with Diabetes_2CU_N</v>
      </c>
      <c r="L64" s="1278">
        <f>'Ersatz result '!AR60</f>
        <v>23340.368757719702</v>
      </c>
      <c r="M64" s="1278">
        <f>'Ersatz result '!AS60</f>
        <v>22053.210922721599</v>
      </c>
      <c r="N64" s="1278">
        <f>'Ersatz result '!AT60</f>
        <v>24773.169014929499</v>
      </c>
      <c r="O64" s="1278"/>
      <c r="P64" s="1278"/>
      <c r="Q64" s="1278"/>
      <c r="R64" s="1278"/>
      <c r="S64" s="1176"/>
      <c r="T64" s="1316" t="str">
        <f>'Ersatz result '!AV60</f>
        <v>TOTAL  YLD with Diabetes_2C_Combined_NSW</v>
      </c>
      <c r="U64" s="1316">
        <f>'Ersatz result '!AW60</f>
        <v>31407.959075059101</v>
      </c>
      <c r="V64" s="1316">
        <f>'Ersatz result '!AX60</f>
        <v>29761.087586983602</v>
      </c>
      <c r="W64" s="1316">
        <f>'Ersatz result '!AY60</f>
        <v>33134.7038363311</v>
      </c>
      <c r="X64" s="1316"/>
      <c r="Y64" s="1316"/>
      <c r="Z64" s="1316"/>
      <c r="AA64" s="1316"/>
      <c r="AB64" s="1198"/>
      <c r="AC64" s="1157" t="str">
        <f>'Ersatz result '!AL93</f>
        <v>TOTAL  YLD with Diabetes_3CV_N</v>
      </c>
      <c r="AD64" s="1157">
        <f>'Ersatz result '!AM93</f>
        <v>34170.826791467</v>
      </c>
      <c r="AE64" s="1157">
        <f>'Ersatz result '!AN93</f>
        <v>32502.5531957075</v>
      </c>
      <c r="AF64" s="1157">
        <f>'Ersatz result '!AO93</f>
        <v>35891.260819319403</v>
      </c>
      <c r="AG64" s="1157"/>
      <c r="AH64" s="1157"/>
      <c r="AI64" s="1157"/>
      <c r="AJ64" s="1157"/>
      <c r="AK64" s="1157"/>
      <c r="AL64" s="1278" t="str">
        <f>'Ersatz result '!AQ93</f>
        <v>TOTAL  YLD with Diabetes_3CU_N</v>
      </c>
      <c r="AM64" s="1278">
        <f>'Ersatz result '!AR93</f>
        <v>86520.352910455404</v>
      </c>
      <c r="AN64" s="1278">
        <f>'Ersatz result '!AS93</f>
        <v>81500.524940648407</v>
      </c>
      <c r="AO64" s="1278">
        <f>'Ersatz result '!AT93</f>
        <v>91545.415889458003</v>
      </c>
      <c r="AP64" s="1278"/>
      <c r="AQ64" s="1278"/>
      <c r="AR64" s="1278"/>
      <c r="AS64" s="1278"/>
      <c r="AT64" s="1157"/>
      <c r="AU64" s="1316" t="str">
        <f>'Ersatz result '!AV93</f>
        <v>TOTAL  YLD with Diabetes_3C_Combined_NSW</v>
      </c>
      <c r="AV64" s="1316">
        <f>'Ersatz result '!AW93</f>
        <v>120691.179701922</v>
      </c>
      <c r="AW64" s="1316">
        <f>'Ersatz result '!AX93</f>
        <v>114186.175996252</v>
      </c>
      <c r="AX64" s="1316">
        <f>'Ersatz result '!AY93</f>
        <v>127165.822026587</v>
      </c>
      <c r="AY64" s="1316"/>
      <c r="AZ64" s="1316"/>
      <c r="BA64" s="1316"/>
      <c r="BB64" s="1316"/>
      <c r="BH64" s="1467" t="s">
        <v>174</v>
      </c>
      <c r="BI64" s="1356">
        <f>I44</f>
        <v>2.827025297492778E-2</v>
      </c>
      <c r="BJ64" s="1356">
        <f>I77</f>
        <v>2.7319644773093937E-2</v>
      </c>
      <c r="BK64" s="1356">
        <f>AJ11</f>
        <v>3.1781063703424664E-2</v>
      </c>
      <c r="BL64" s="1368">
        <f>AJ44</f>
        <v>3.4170577401762603E-2</v>
      </c>
      <c r="BM64" s="1357">
        <f>R44</f>
        <v>1.1352263767511233E-2</v>
      </c>
      <c r="BN64" s="1357">
        <f>R77</f>
        <v>1.0709959865543985E-2</v>
      </c>
      <c r="BO64" s="1357">
        <f>AS11</f>
        <v>1.4261426850951957E-2</v>
      </c>
      <c r="BP64" s="1369">
        <f>AS44</f>
        <v>1.5794912914696216E-2</v>
      </c>
      <c r="BQ64" s="1380">
        <f>AA44</f>
        <v>1.5883441454562768E-2</v>
      </c>
      <c r="BR64" s="1380">
        <f>AA77</f>
        <v>1.5050010653090227E-2</v>
      </c>
      <c r="BS64" s="1380">
        <f>BB11</f>
        <v>1.9321306932461972E-2</v>
      </c>
      <c r="BT64" s="1380">
        <f>BB44</f>
        <v>2.1253315349278448E-2</v>
      </c>
      <c r="BU64" s="1686">
        <f t="shared" si="164"/>
        <v>7.6873625778007215E-2</v>
      </c>
    </row>
    <row r="65" spans="1:75" ht="15.75" thickBot="1" x14ac:dyDescent="0.3">
      <c r="A65" s="1163"/>
      <c r="B65" s="1177" t="str">
        <f>'Ersatz result '!AL61</f>
        <v>TOTAL  YLD without Diabetes_2CV_N</v>
      </c>
      <c r="C65" s="1177">
        <f>'Ersatz result '!AM61</f>
        <v>5916.2555346148902</v>
      </c>
      <c r="D65" s="1177">
        <f>'Ersatz result '!AN61</f>
        <v>5602.9985525063703</v>
      </c>
      <c r="E65" s="1177">
        <f>'Ersatz result '!AO61</f>
        <v>6257.5555047906701</v>
      </c>
      <c r="F65" s="1183"/>
      <c r="G65" s="1183"/>
      <c r="H65" s="1183"/>
      <c r="I65" s="1183"/>
      <c r="J65" s="1186"/>
      <c r="K65" s="1279" t="str">
        <f>'Ersatz result '!AQ61</f>
        <v>TOTAL  YLD without Diabetes_2CU_N</v>
      </c>
      <c r="L65" s="1279">
        <f>'Ersatz result '!AR61</f>
        <v>19479.520907681301</v>
      </c>
      <c r="M65" s="1279">
        <f>'Ersatz result '!AS61</f>
        <v>18244.685486201201</v>
      </c>
      <c r="N65" s="1279">
        <f>'Ersatz result '!AT61</f>
        <v>20834.632617241899</v>
      </c>
      <c r="O65" s="1279"/>
      <c r="P65" s="1279"/>
      <c r="Q65" s="1279"/>
      <c r="R65" s="1279"/>
      <c r="S65" s="1177"/>
      <c r="T65" s="1318" t="str">
        <f>'Ersatz result '!AV61</f>
        <v>TOTAL  YLD without Diabetes_2C_Combined_NSW</v>
      </c>
      <c r="U65" s="1318">
        <f>'Ersatz result '!AW61</f>
        <v>25395.776442296101</v>
      </c>
      <c r="V65" s="1318">
        <f>'Ersatz result '!AX61</f>
        <v>23878.354540218501</v>
      </c>
      <c r="W65" s="1318">
        <f>'Ersatz result '!AY61</f>
        <v>27008.310897224699</v>
      </c>
      <c r="X65" s="1318"/>
      <c r="Y65" s="1318"/>
      <c r="Z65" s="1318"/>
      <c r="AA65" s="1318"/>
      <c r="AB65" s="1202"/>
      <c r="AC65" s="1158" t="str">
        <f>'Ersatz result '!AL94</f>
        <v>TOTAL  YLD without Diabetes_3CV_N</v>
      </c>
      <c r="AD65" s="1158">
        <f>'Ersatz result '!AM94</f>
        <v>24757.964141275901</v>
      </c>
      <c r="AE65" s="1158">
        <f>'Ersatz result '!AN94</f>
        <v>23394.711042340401</v>
      </c>
      <c r="AF65" s="1158">
        <f>'Ersatz result '!AO94</f>
        <v>26209.312458193901</v>
      </c>
      <c r="AG65" s="1158"/>
      <c r="AH65" s="1158"/>
      <c r="AI65" s="1158"/>
      <c r="AJ65" s="1158"/>
      <c r="AK65" s="1158"/>
      <c r="AL65" s="1279" t="str">
        <f>'Ersatz result '!AQ94</f>
        <v>TOTAL  YLD without Diabetes_3CU_N</v>
      </c>
      <c r="AM65" s="1279">
        <f>'Ersatz result '!AR94</f>
        <v>72731.331523188594</v>
      </c>
      <c r="AN65" s="1279">
        <f>'Ersatz result '!AS94</f>
        <v>68083.105546723003</v>
      </c>
      <c r="AO65" s="1279">
        <f>'Ersatz result '!AT94</f>
        <v>77727.169128779802</v>
      </c>
      <c r="AP65" s="1279"/>
      <c r="AQ65" s="1279"/>
      <c r="AR65" s="1279"/>
      <c r="AS65" s="1279"/>
      <c r="AT65" s="1158"/>
      <c r="AU65" s="1318" t="str">
        <f>'Ersatz result '!AV94</f>
        <v>TOTAL  YLD without Diabetes_3C_Combined_NSW</v>
      </c>
      <c r="AV65" s="1318">
        <f>'Ersatz result '!AW94</f>
        <v>97489.2956644644</v>
      </c>
      <c r="AW65" s="1318">
        <f>'Ersatz result '!AX94</f>
        <v>91617.947735566806</v>
      </c>
      <c r="AX65" s="1318">
        <f>'Ersatz result '!AY94</f>
        <v>103661.009384636</v>
      </c>
      <c r="AY65" s="1318"/>
      <c r="AZ65" s="1318"/>
      <c r="BA65" s="1318"/>
      <c r="BB65" s="1318"/>
      <c r="BH65" s="1467" t="s">
        <v>1409</v>
      </c>
      <c r="BI65" s="1356">
        <f>I45</f>
        <v>0.5576735053421461</v>
      </c>
      <c r="BJ65" s="1356">
        <f>I78</f>
        <v>0.55631768431741824</v>
      </c>
      <c r="BK65" s="1356">
        <f>AJ12</f>
        <v>0.52284037049765564</v>
      </c>
      <c r="BL65" s="1368">
        <f>AJ45</f>
        <v>0.52107508195201924</v>
      </c>
      <c r="BM65" s="1357">
        <f>R45</f>
        <v>0.55153199939461417</v>
      </c>
      <c r="BN65" s="1357">
        <f>R78</f>
        <v>0.55313924937892567</v>
      </c>
      <c r="BO65" s="1357">
        <f>AS12</f>
        <v>0.51068359254553797</v>
      </c>
      <c r="BP65" s="1369">
        <f>AS45</f>
        <v>0.51824194231223919</v>
      </c>
      <c r="BQ65" s="1380">
        <f>AA45</f>
        <v>0.55317689078053356</v>
      </c>
      <c r="BR65" s="1380">
        <f>AA78</f>
        <v>0.55396976296992895</v>
      </c>
      <c r="BS65" s="1380">
        <f>BB12</f>
        <v>0.51419461501325414</v>
      </c>
      <c r="BT65" s="1380">
        <f>BB45</f>
        <v>0.51908351276636755</v>
      </c>
      <c r="BU65" s="1686">
        <f t="shared" si="164"/>
        <v>0.28967906289386425</v>
      </c>
    </row>
    <row r="66" spans="1:75" ht="15.75" thickTop="1" x14ac:dyDescent="0.25">
      <c r="A66" s="1163"/>
      <c r="B66" s="1135" t="str">
        <f>'Ersatz result '!AL62</f>
        <v>TOTAL DALYS Baseline_2CV_N</v>
      </c>
      <c r="C66" s="1135">
        <f>'Ersatz result '!AM62</f>
        <v>5656.3829658274499</v>
      </c>
      <c r="D66" s="1135">
        <f>'Ersatz result '!AN62</f>
        <v>5472.3331744555298</v>
      </c>
      <c r="E66" s="1135">
        <f>'Ersatz result '!AO62</f>
        <v>5865.4982052468504</v>
      </c>
      <c r="F66" s="1168"/>
      <c r="G66" s="1168"/>
      <c r="H66" s="1168"/>
      <c r="I66" s="1168"/>
      <c r="J66" s="1149"/>
      <c r="K66" s="1266" t="str">
        <f>'Ersatz result '!AQ62</f>
        <v>TOTAL DALYS Baseline_2CU_N</v>
      </c>
      <c r="L66" s="1266">
        <f>'Ersatz result '!AR62</f>
        <v>14559.1258031139</v>
      </c>
      <c r="M66" s="1266">
        <f>'Ersatz result '!AS62</f>
        <v>13671.5411897911</v>
      </c>
      <c r="N66" s="1266">
        <f>'Ersatz result '!AT62</f>
        <v>15628.5831148036</v>
      </c>
      <c r="O66" s="1266"/>
      <c r="P66" s="1266"/>
      <c r="Q66" s="1266"/>
      <c r="R66" s="1266"/>
      <c r="S66" s="1135"/>
      <c r="T66" s="1304" t="str">
        <f>'Ersatz result '!AV62</f>
        <v>TOTAL DALYS Baseline_2C_Combined_NSW</v>
      </c>
      <c r="U66" s="1304">
        <f>'Ersatz result '!AW62</f>
        <v>20215.508768941399</v>
      </c>
      <c r="V66" s="1304">
        <f>'Ersatz result '!AX62</f>
        <v>19219.209578777802</v>
      </c>
      <c r="W66" s="1304">
        <f>'Ersatz result '!AY62</f>
        <v>21453.647154958198</v>
      </c>
      <c r="X66" s="1304"/>
      <c r="Y66" s="1304"/>
      <c r="Z66" s="1304"/>
      <c r="AA66" s="1304"/>
      <c r="AC66" s="1134" t="str">
        <f>'Ersatz result '!AL95</f>
        <v>TOTAL DALYS Baseline_3CV_N</v>
      </c>
      <c r="AD66" s="1134">
        <f>'Ersatz result '!AM95</f>
        <v>27462.285374817398</v>
      </c>
      <c r="AE66" s="1134">
        <f>'Ersatz result '!AN95</f>
        <v>26591.866024754101</v>
      </c>
      <c r="AF66" s="1134">
        <f>'Ersatz result '!AO95</f>
        <v>28432.945921626299</v>
      </c>
      <c r="AG66" s="1134"/>
      <c r="AH66" s="1134"/>
      <c r="AI66" s="1134"/>
      <c r="AJ66" s="1134"/>
      <c r="AK66" s="1134"/>
      <c r="AL66" s="1266" t="str">
        <f>'Ersatz result '!AQ95</f>
        <v>TOTAL DALYS Baseline_3CU_N</v>
      </c>
      <c r="AM66" s="1266">
        <f>'Ersatz result '!AR95</f>
        <v>60804.376579130803</v>
      </c>
      <c r="AN66" s="1266">
        <f>'Ersatz result '!AS95</f>
        <v>57196.280422528398</v>
      </c>
      <c r="AO66" s="1266">
        <f>'Ersatz result '!AT95</f>
        <v>65019.025011409503</v>
      </c>
      <c r="AP66" s="1266"/>
      <c r="AQ66" s="1266"/>
      <c r="AR66" s="1266"/>
      <c r="AS66" s="1266"/>
      <c r="AT66" s="1134"/>
      <c r="AU66" s="1304" t="str">
        <f>'Ersatz result '!AV95</f>
        <v>TOTAL DALYS Baseline_3C_Combined_NSW</v>
      </c>
      <c r="AV66" s="1304">
        <f>'Ersatz result '!AW95</f>
        <v>88266.661953948205</v>
      </c>
      <c r="AW66" s="1304">
        <f>'Ersatz result '!AX95</f>
        <v>84028.9984264417</v>
      </c>
      <c r="AX66" s="1304">
        <f>'Ersatz result '!AY95</f>
        <v>93052.770620464406</v>
      </c>
      <c r="AY66" s="1317"/>
      <c r="AZ66" s="1317"/>
      <c r="BA66" s="1317"/>
      <c r="BB66" s="1317"/>
      <c r="BH66" s="1467"/>
      <c r="BI66" s="971"/>
      <c r="BJ66" s="971"/>
      <c r="BK66" s="971"/>
      <c r="BL66" s="1365"/>
      <c r="BM66" s="971"/>
      <c r="BN66" s="971"/>
      <c r="BO66" s="971"/>
      <c r="BP66" s="1365"/>
      <c r="BQ66" s="971"/>
      <c r="BR66" s="971"/>
      <c r="BS66" s="971"/>
      <c r="BT66" s="971"/>
      <c r="BU66" s="1417"/>
    </row>
    <row r="67" spans="1:75" x14ac:dyDescent="0.25">
      <c r="A67" s="1163"/>
      <c r="B67" s="1135" t="str">
        <f>'Ersatz result '!AL63</f>
        <v>Total  DALY_D_2CV_N</v>
      </c>
      <c r="C67" s="1135">
        <f>'Ersatz result '!AM63</f>
        <v>12974.9380568459</v>
      </c>
      <c r="D67" s="1135">
        <f>'Ersatz result '!AN63</f>
        <v>12591.621626402801</v>
      </c>
      <c r="E67" s="1135">
        <f>'Ersatz result '!AO63</f>
        <v>13364.7832773972</v>
      </c>
      <c r="F67" s="1168"/>
      <c r="G67" s="1168"/>
      <c r="H67" s="1168"/>
      <c r="I67" s="1168"/>
      <c r="J67" s="1149"/>
      <c r="K67" s="1266" t="str">
        <f>'Ersatz result '!AQ63</f>
        <v>Total  DALY_D_2CU_N</v>
      </c>
      <c r="L67" s="1266">
        <f>'Ersatz result '!AR63</f>
        <v>34345.357092698097</v>
      </c>
      <c r="M67" s="1266">
        <f>'Ersatz result '!AS63</f>
        <v>33058.199257699896</v>
      </c>
      <c r="N67" s="1266">
        <f>'Ersatz result '!AT63</f>
        <v>35778.1573499078</v>
      </c>
      <c r="O67" s="1266"/>
      <c r="P67" s="1266"/>
      <c r="Q67" s="1266"/>
      <c r="R67" s="1266"/>
      <c r="S67" s="1135"/>
      <c r="T67" s="1304" t="str">
        <f>'Ersatz result '!AV63</f>
        <v>Total  DALY_D_2C_Combined_NSW</v>
      </c>
      <c r="U67" s="1304">
        <f>'Ersatz result '!AW63</f>
        <v>47320.295149544101</v>
      </c>
      <c r="V67" s="1304">
        <f>'Ersatz result '!AX63</f>
        <v>45673.423661468398</v>
      </c>
      <c r="W67" s="1304">
        <f>'Ersatz result '!AY63</f>
        <v>49047.039910815904</v>
      </c>
      <c r="X67" s="1304"/>
      <c r="Y67" s="1304"/>
      <c r="Z67" s="1304"/>
      <c r="AA67" s="1304"/>
      <c r="AC67" s="1134" t="str">
        <f>'Ersatz result '!AL96</f>
        <v>Total  DALY_D_3CV_N</v>
      </c>
      <c r="AD67" s="1134">
        <f>'Ersatz result '!AM96</f>
        <v>58049.772068597304</v>
      </c>
      <c r="AE67" s="1134">
        <f>'Ersatz result '!AN96</f>
        <v>56381.498472838</v>
      </c>
      <c r="AF67" s="1134">
        <f>'Ersatz result '!AO96</f>
        <v>59770.206096449801</v>
      </c>
      <c r="AG67" s="1134"/>
      <c r="AH67" s="1134"/>
      <c r="AI67" s="1134"/>
      <c r="AJ67" s="1134"/>
      <c r="AK67" s="1134"/>
      <c r="AL67" s="1266" t="str">
        <f>'Ersatz result '!AQ96</f>
        <v>Total  DALY_D_3CU_N</v>
      </c>
      <c r="AM67" s="1266">
        <f>'Ersatz result '!AR96</f>
        <v>132795.597977461</v>
      </c>
      <c r="AN67" s="1266">
        <f>'Ersatz result '!AS96</f>
        <v>127775.77000765401</v>
      </c>
      <c r="AO67" s="1266">
        <f>'Ersatz result '!AT96</f>
        <v>137820.66095646401</v>
      </c>
      <c r="AP67" s="1266"/>
      <c r="AQ67" s="1266"/>
      <c r="AR67" s="1266"/>
      <c r="AS67" s="1266"/>
      <c r="AT67" s="1134"/>
      <c r="AU67" s="1304" t="str">
        <f>'Ersatz result '!AV96</f>
        <v>Total  DALY_D_3C_Combined_NSW</v>
      </c>
      <c r="AV67" s="1304">
        <f>'Ersatz result '!AW96</f>
        <v>190845.37004605899</v>
      </c>
      <c r="AW67" s="1304">
        <f>'Ersatz result '!AX96</f>
        <v>184340.36634038901</v>
      </c>
      <c r="AX67" s="1304">
        <f>'Ersatz result '!AY96</f>
        <v>197320.01237072301</v>
      </c>
      <c r="AY67" s="1317"/>
      <c r="AZ67" s="1317"/>
      <c r="BA67" s="1317"/>
      <c r="BB67" s="1317"/>
      <c r="BH67" s="1500" t="s">
        <v>1419</v>
      </c>
      <c r="BI67" s="1501"/>
      <c r="BJ67" s="1501"/>
      <c r="BK67" s="1501"/>
      <c r="BL67" s="1501"/>
      <c r="BM67" s="1501"/>
      <c r="BN67" s="1501"/>
      <c r="BO67" s="1501"/>
      <c r="BP67" s="1501"/>
      <c r="BQ67" s="1501"/>
      <c r="BR67" s="1501"/>
      <c r="BS67" s="1501"/>
      <c r="BT67" s="1501"/>
      <c r="BU67" s="1502"/>
    </row>
    <row r="68" spans="1:75" x14ac:dyDescent="0.25">
      <c r="A68" s="1163"/>
      <c r="B68" s="1135" t="str">
        <f>'Ersatz result '!AL64</f>
        <v>Total DALYS_WoD_2CV_N</v>
      </c>
      <c r="C68" s="1135">
        <f>'Ersatz result '!AM64</f>
        <v>10823.6032741214</v>
      </c>
      <c r="D68" s="1135">
        <f>'Ersatz result '!AN64</f>
        <v>10510.3462920129</v>
      </c>
      <c r="E68" s="1135">
        <f>'Ersatz result '!AO64</f>
        <v>11164.9032442971</v>
      </c>
      <c r="F68" s="1168"/>
      <c r="G68" s="1168"/>
      <c r="H68" s="1168"/>
      <c r="I68" s="1168"/>
      <c r="J68" s="1149"/>
      <c r="K68" s="1266" t="str">
        <f>'Ersatz result '!AQ64</f>
        <v>Total DALYS_WoD_2CU_N</v>
      </c>
      <c r="L68" s="1266">
        <f>'Ersatz result '!AR64</f>
        <v>30484.509242659598</v>
      </c>
      <c r="M68" s="1266">
        <f>'Ersatz result '!AS64</f>
        <v>29249.673821179498</v>
      </c>
      <c r="N68" s="1266">
        <f>'Ersatz result '!AT64</f>
        <v>31839.620952220299</v>
      </c>
      <c r="O68" s="1266"/>
      <c r="P68" s="1266"/>
      <c r="Q68" s="1266"/>
      <c r="R68" s="1266"/>
      <c r="S68" s="1135"/>
      <c r="T68" s="1304" t="str">
        <f>'Ersatz result '!AV64</f>
        <v>Total DALYS_WoD_2C_Combined_NSW</v>
      </c>
      <c r="U68" s="1304">
        <f>'Ersatz result '!AW64</f>
        <v>41308.112516781002</v>
      </c>
      <c r="V68" s="1304">
        <f>'Ersatz result '!AX64</f>
        <v>39790.690614703301</v>
      </c>
      <c r="W68" s="1304">
        <f>'Ersatz result '!AY64</f>
        <v>42920.646971709597</v>
      </c>
      <c r="X68" s="1304"/>
      <c r="Y68" s="1304"/>
      <c r="Z68" s="1304"/>
      <c r="AA68" s="1304"/>
      <c r="AC68" s="1134" t="str">
        <f>'Ersatz result '!AL97</f>
        <v>Total DALYS_WoD_3CV_N</v>
      </c>
      <c r="AD68" s="1134">
        <f>'Ersatz result '!AM97</f>
        <v>48636.909418406503</v>
      </c>
      <c r="AE68" s="1134">
        <f>'Ersatz result '!AN97</f>
        <v>47273.656319470902</v>
      </c>
      <c r="AF68" s="1134">
        <f>'Ersatz result '!AO97</f>
        <v>50088.257735324303</v>
      </c>
      <c r="AG68" s="1134"/>
      <c r="AH68" s="1134"/>
      <c r="AI68" s="1134"/>
      <c r="AJ68" s="1134"/>
      <c r="AK68" s="1134"/>
      <c r="AL68" s="1266" t="str">
        <f>'Ersatz result '!AQ97</f>
        <v>Total DALYS_WoD_3CU_N</v>
      </c>
      <c r="AM68" s="1266">
        <f>'Ersatz result '!AR97</f>
        <v>119006.576590194</v>
      </c>
      <c r="AN68" s="1266">
        <f>'Ersatz result '!AS97</f>
        <v>114358.350613729</v>
      </c>
      <c r="AO68" s="1266">
        <f>'Ersatz result '!AT97</f>
        <v>124002.414195786</v>
      </c>
      <c r="AP68" s="1266"/>
      <c r="AQ68" s="1266"/>
      <c r="AR68" s="1266"/>
      <c r="AS68" s="1266"/>
      <c r="AT68" s="1134"/>
      <c r="AU68" s="1304" t="str">
        <f>'Ersatz result '!AV97</f>
        <v>Total DALYS_WoD_3C_Combined_NSW</v>
      </c>
      <c r="AV68" s="1304">
        <f>'Ersatz result '!AW97</f>
        <v>167643.486008601</v>
      </c>
      <c r="AW68" s="1304">
        <f>'Ersatz result '!AX97</f>
        <v>161772.138079703</v>
      </c>
      <c r="AX68" s="1304">
        <f>'Ersatz result '!AY97</f>
        <v>173815.199728773</v>
      </c>
      <c r="AY68" s="1317"/>
      <c r="AZ68" s="1317"/>
      <c r="BA68" s="1317"/>
      <c r="BB68" s="1317"/>
      <c r="BH68" s="1468"/>
      <c r="BI68" s="1477" t="s">
        <v>1386</v>
      </c>
      <c r="BJ68" s="1477" t="s">
        <v>1387</v>
      </c>
      <c r="BK68" s="1477" t="s">
        <v>1388</v>
      </c>
      <c r="BL68" s="1478" t="s">
        <v>1389</v>
      </c>
      <c r="BM68" s="1479" t="s">
        <v>1390</v>
      </c>
      <c r="BN68" s="1479" t="s">
        <v>1391</v>
      </c>
      <c r="BO68" s="1479" t="s">
        <v>1392</v>
      </c>
      <c r="BP68" s="1480" t="s">
        <v>1393</v>
      </c>
      <c r="BQ68" s="1481" t="s">
        <v>1394</v>
      </c>
      <c r="BR68" s="1481" t="s">
        <v>1395</v>
      </c>
      <c r="BS68" s="1481" t="s">
        <v>1396</v>
      </c>
      <c r="BT68" s="1481" t="s">
        <v>1397</v>
      </c>
      <c r="BU68" s="1482">
        <v>2020</v>
      </c>
    </row>
    <row r="69" spans="1:75" x14ac:dyDescent="0.25">
      <c r="B69" s="1074"/>
      <c r="C69" s="1074"/>
      <c r="D69" s="1074"/>
      <c r="E69" s="1074"/>
      <c r="F69" s="1074"/>
      <c r="G69" s="1074"/>
      <c r="H69" s="1148"/>
      <c r="I69" s="1148"/>
      <c r="J69" s="1148"/>
      <c r="K69" s="1255"/>
      <c r="L69" s="1255"/>
      <c r="M69" s="1255"/>
      <c r="N69" s="1255"/>
      <c r="O69" s="1255"/>
      <c r="P69" s="1255"/>
      <c r="Q69" s="1255"/>
      <c r="R69" s="1255"/>
      <c r="S69" s="1074"/>
      <c r="T69" s="1291"/>
      <c r="U69" s="1291"/>
      <c r="V69" s="1291"/>
      <c r="W69" s="1291"/>
      <c r="X69" s="1291"/>
      <c r="Y69" s="1291"/>
      <c r="Z69" s="1291"/>
      <c r="AA69" s="1291"/>
      <c r="BH69" s="1469" t="s">
        <v>65</v>
      </c>
      <c r="BI69" s="1333">
        <f>I57</f>
        <v>0.37821743102020217</v>
      </c>
      <c r="BJ69" s="1333">
        <f>I90</f>
        <v>0.38075117250267726</v>
      </c>
      <c r="BK69" s="1333">
        <f>AJ24</f>
        <v>0.41205097891815307</v>
      </c>
      <c r="BL69" s="1334">
        <f>AJ57</f>
        <v>0.41135295499375601</v>
      </c>
      <c r="BM69" s="1335">
        <f>R57</f>
        <v>0.32042142713135996</v>
      </c>
      <c r="BN69" s="1335">
        <f>R90</f>
        <v>0.31742996566714887</v>
      </c>
      <c r="BO69" s="1335">
        <f>AS24</f>
        <v>0.35771352655624628</v>
      </c>
      <c r="BP69" s="1336">
        <f>AS57</f>
        <v>0.34846972167600732</v>
      </c>
      <c r="BQ69" s="1337">
        <f>AA57</f>
        <v>0.3362687410169018</v>
      </c>
      <c r="BR69" s="1337">
        <f>AA90</f>
        <v>0.33438276099999398</v>
      </c>
      <c r="BS69" s="1337">
        <f>BB24</f>
        <v>0.37379000146212288</v>
      </c>
      <c r="BT69" s="1337">
        <f>BB57</f>
        <v>0.36759702542014649</v>
      </c>
      <c r="BU69" s="1393">
        <f>I123</f>
        <v>0.59202909789846236</v>
      </c>
    </row>
    <row r="70" spans="1:75" x14ac:dyDescent="0.25">
      <c r="B70" s="1074"/>
      <c r="C70" s="1074"/>
      <c r="D70" s="1074"/>
      <c r="E70" s="1074"/>
      <c r="F70" s="1074"/>
      <c r="G70" s="1074"/>
      <c r="H70" s="1148"/>
      <c r="I70" s="1148"/>
      <c r="J70" s="1148"/>
      <c r="K70" s="1255"/>
      <c r="L70" s="1255"/>
      <c r="M70" s="1255"/>
      <c r="N70" s="1255"/>
      <c r="O70" s="1255"/>
      <c r="P70" s="1255"/>
      <c r="Q70" s="1255"/>
      <c r="R70" s="1255"/>
      <c r="S70" s="1074"/>
      <c r="T70" s="1291"/>
      <c r="U70" s="1291"/>
      <c r="V70" s="1291"/>
      <c r="W70" s="1291"/>
      <c r="X70" s="1291"/>
      <c r="Y70" s="1291"/>
      <c r="Z70" s="1291"/>
      <c r="AA70" s="1291"/>
      <c r="BH70" s="1469" t="s">
        <v>1263</v>
      </c>
      <c r="BI70" s="1333">
        <f>I58</f>
        <v>7.6019503989086714E-3</v>
      </c>
      <c r="BJ70" s="1333">
        <f>I91</f>
        <v>7.5471501919137365E-3</v>
      </c>
      <c r="BK70" s="1333">
        <f>AJ25</f>
        <v>7.1953113317273993E-3</v>
      </c>
      <c r="BL70" s="1334">
        <f>AJ58</f>
        <v>7.2701883288647136E-3</v>
      </c>
      <c r="BM70" s="1335">
        <f>R58</f>
        <v>1.3299266055289404E-2</v>
      </c>
      <c r="BN70" s="1335">
        <f>R91</f>
        <v>1.3463115053386272E-2</v>
      </c>
      <c r="BO70" s="1335">
        <f>AS25</f>
        <v>1.3423922940595126E-2</v>
      </c>
      <c r="BP70" s="1336">
        <f>AS58</f>
        <v>1.3506343452499453E-2</v>
      </c>
      <c r="BQ70" s="1337">
        <f>AA58</f>
        <v>1.173709664154789E-2</v>
      </c>
      <c r="BR70" s="1337">
        <f>AA91</f>
        <v>1.1879251660616017E-2</v>
      </c>
      <c r="BS70" s="1337">
        <f>BB25</f>
        <v>1.158110341417341E-2</v>
      </c>
      <c r="BT70" s="1337">
        <f>BB58</f>
        <v>1.1609481173765384E-2</v>
      </c>
      <c r="BU70" s="1393">
        <f>I124</f>
        <v>5.5703967799547787E-3</v>
      </c>
    </row>
    <row r="71" spans="1:75" x14ac:dyDescent="0.25">
      <c r="B71" s="1073" t="s">
        <v>1420</v>
      </c>
      <c r="C71" s="1074"/>
      <c r="D71" s="1074"/>
      <c r="E71" s="1074"/>
      <c r="F71" s="1073" t="s">
        <v>1366</v>
      </c>
      <c r="G71" s="1289" t="s">
        <v>1370</v>
      </c>
      <c r="H71" s="1151" t="s">
        <v>1368</v>
      </c>
      <c r="I71" s="1151" t="s">
        <v>1369</v>
      </c>
      <c r="J71" s="1148"/>
      <c r="K71" s="1255"/>
      <c r="L71" s="1255"/>
      <c r="M71" s="1255"/>
      <c r="N71" s="1255"/>
      <c r="O71" s="1252" t="s">
        <v>1366</v>
      </c>
      <c r="P71" s="1253" t="s">
        <v>1367</v>
      </c>
      <c r="Q71" s="1254" t="s">
        <v>1368</v>
      </c>
      <c r="R71" s="1254" t="s">
        <v>1369</v>
      </c>
      <c r="S71" s="1074"/>
      <c r="T71" s="1291"/>
      <c r="U71" s="1291"/>
      <c r="V71" s="1291"/>
      <c r="W71" s="1291"/>
      <c r="X71" s="1288" t="s">
        <v>1366</v>
      </c>
      <c r="Y71" s="1289" t="s">
        <v>1370</v>
      </c>
      <c r="Z71" s="1290" t="s">
        <v>1368</v>
      </c>
      <c r="AA71" s="1290" t="s">
        <v>1369</v>
      </c>
      <c r="BH71" s="1469" t="s">
        <v>1264</v>
      </c>
      <c r="BI71" s="1333">
        <f>I59</f>
        <v>2.1516786272081988E-2</v>
      </c>
      <c r="BJ71" s="1333">
        <f>I92</f>
        <v>2.1408730529908819E-2</v>
      </c>
      <c r="BK71" s="1333">
        <f>AJ26</f>
        <v>1.9902790608783749E-2</v>
      </c>
      <c r="BL71" s="1334">
        <f>AJ59</f>
        <v>1.9894970575621701E-2</v>
      </c>
      <c r="BM71" s="1335">
        <f>R59</f>
        <v>7.831810270003195E-2</v>
      </c>
      <c r="BN71" s="1335">
        <f>R92</f>
        <v>7.9673431491410165E-2</v>
      </c>
      <c r="BO71" s="1335">
        <f>AS26</f>
        <v>7.9620786813587682E-2</v>
      </c>
      <c r="BP71" s="1336">
        <f>AS59</f>
        <v>7.9375954183825093E-2</v>
      </c>
      <c r="BQ71" s="1337">
        <f>AA59</f>
        <v>6.2743526086110113E-2</v>
      </c>
      <c r="BR71" s="1337">
        <f>AA92</f>
        <v>6.4074399194139625E-2</v>
      </c>
      <c r="BS71" s="1337">
        <f>BB26</f>
        <v>6.195240477346884E-2</v>
      </c>
      <c r="BT71" s="1337">
        <f>BB59</f>
        <v>6.1283518721340961E-2</v>
      </c>
      <c r="BU71" s="1393">
        <f>I125</f>
        <v>2.939713163754349E-2</v>
      </c>
    </row>
    <row r="72" spans="1:75" x14ac:dyDescent="0.25">
      <c r="B72" s="72" t="str">
        <f>'Ersatz result '!BA35</f>
        <v>Scenario 2D_V (Vaccinated)</v>
      </c>
      <c r="C72" s="72">
        <f>'Ersatz result '!BB35</f>
        <v>0</v>
      </c>
      <c r="D72" s="72">
        <f>'Ersatz result '!BC35</f>
        <v>0</v>
      </c>
      <c r="E72" s="72">
        <f>'Ersatz result '!BD35</f>
        <v>0</v>
      </c>
      <c r="F72" s="1152">
        <f>C80</f>
        <v>542.18320688204403</v>
      </c>
      <c r="G72" s="1292">
        <f>C85</f>
        <v>6702.9250863617799</v>
      </c>
      <c r="H72" s="1153">
        <f>C83</f>
        <v>3559.6800084083702</v>
      </c>
      <c r="I72" s="1153">
        <f>C84</f>
        <v>8023.0378416863005</v>
      </c>
      <c r="J72" s="1145"/>
      <c r="K72" s="1255" t="str">
        <f>'Ersatz result '!BF35</f>
        <v>Scenario 2D_U (UNVaccinated)</v>
      </c>
      <c r="L72" s="1255">
        <f>'Ersatz result '!BG35</f>
        <v>0</v>
      </c>
      <c r="M72" s="1255">
        <f>'Ersatz result '!BH35</f>
        <v>0</v>
      </c>
      <c r="N72" s="1255">
        <f>'Ersatz result '!BI35</f>
        <v>0</v>
      </c>
      <c r="O72" s="1256">
        <f>L80</f>
        <v>3254.8344030687899</v>
      </c>
      <c r="P72" s="1256">
        <f>L81</f>
        <v>15800.9740500812</v>
      </c>
      <c r="Q72" s="1257">
        <f>L83</f>
        <v>10135.562403781099</v>
      </c>
      <c r="R72" s="1257">
        <f>L84</f>
        <v>22681.702050793399</v>
      </c>
      <c r="S72" s="72"/>
      <c r="T72" s="1291" t="str">
        <f>'Ersatz result '!BK35</f>
        <v>Scenario 2D Combined</v>
      </c>
      <c r="U72" s="1291">
        <f>'Ersatz result '!BL35</f>
        <v>0</v>
      </c>
      <c r="V72" s="1291">
        <f>'Ersatz result '!BM35</f>
        <v>0</v>
      </c>
      <c r="W72" s="1291">
        <f>'Ersatz result '!BN35</f>
        <v>0</v>
      </c>
      <c r="X72" s="1292">
        <f>U80</f>
        <v>3797.0176099508399</v>
      </c>
      <c r="Y72" s="1292">
        <f>U85</f>
        <v>26957.789191569402</v>
      </c>
      <c r="Z72" s="1293">
        <f>U83</f>
        <v>13695.2424121894</v>
      </c>
      <c r="AA72" s="1293">
        <f>U84</f>
        <v>30704.739892479702</v>
      </c>
      <c r="AB72" s="1203">
        <f>'Ersatz result '!BS35</f>
        <v>0</v>
      </c>
      <c r="AC72" s="72">
        <f>'Ersatz result '!BT35</f>
        <v>0</v>
      </c>
      <c r="AD72" s="72">
        <f>'Ersatz result '!BU35</f>
        <v>0</v>
      </c>
      <c r="AE72" s="72">
        <f>'Ersatz result '!BV35</f>
        <v>0</v>
      </c>
      <c r="AF72" s="72">
        <f>'Ersatz result '!BW35</f>
        <v>0</v>
      </c>
      <c r="AG72" s="72"/>
      <c r="AH72" s="72"/>
      <c r="AI72" s="72">
        <f>'Ersatz result '!BX35</f>
        <v>0</v>
      </c>
      <c r="AJ72" s="72">
        <f>'Ersatz result '!BY35</f>
        <v>0</v>
      </c>
      <c r="AK72" s="72"/>
      <c r="AL72" s="1255">
        <f>'Ersatz result '!CA35</f>
        <v>0</v>
      </c>
      <c r="AM72" s="1255">
        <f>'Ersatz result '!CB35</f>
        <v>0</v>
      </c>
      <c r="AN72" s="1255">
        <f>'Ersatz result '!CC35</f>
        <v>0</v>
      </c>
      <c r="AO72" s="1255">
        <f>'Ersatz result '!CD35</f>
        <v>0</v>
      </c>
      <c r="AP72" s="1255"/>
      <c r="AQ72" s="1255"/>
      <c r="BH72" s="1469" t="s">
        <v>174</v>
      </c>
      <c r="BI72" s="1333">
        <f>I60</f>
        <v>2.8610650786528906E-2</v>
      </c>
      <c r="BJ72" s="1333">
        <f>I93</f>
        <v>2.7646838554031578E-2</v>
      </c>
      <c r="BK72" s="1333">
        <f>AJ27</f>
        <v>3.2146650384673375E-2</v>
      </c>
      <c r="BL72" s="1334">
        <f>AJ60</f>
        <v>3.4563595059482588E-2</v>
      </c>
      <c r="BM72" s="1335">
        <f>R60</f>
        <v>1.1864958085623479E-2</v>
      </c>
      <c r="BN72" s="1335">
        <f>R93</f>
        <v>1.1202479896223147E-2</v>
      </c>
      <c r="BO72" s="1335">
        <f>AS27</f>
        <v>1.4925688832108595E-2</v>
      </c>
      <c r="BP72" s="1336">
        <f>AS60</f>
        <v>1.6527439835477466E-2</v>
      </c>
      <c r="BQ72" s="1337">
        <f>AA60</f>
        <v>1.6456525505619136E-2</v>
      </c>
      <c r="BR72" s="1337">
        <f>AA93</f>
        <v>1.5605078340528936E-2</v>
      </c>
      <c r="BS72" s="1337">
        <f>BB27</f>
        <v>2.0020744713846707E-2</v>
      </c>
      <c r="BT72" s="1337">
        <f>BB60</f>
        <v>2.2013528911123591E-2</v>
      </c>
      <c r="BU72" s="1393">
        <f>I126</f>
        <v>7.836261013469846E-2</v>
      </c>
      <c r="BV72" s="365"/>
      <c r="BW72" s="365"/>
    </row>
    <row r="73" spans="1:75" ht="15.75" thickBot="1" x14ac:dyDescent="0.3">
      <c r="B73" s="72" t="str">
        <f>'Ersatz result '!BA36</f>
        <v>Variable</v>
      </c>
      <c r="C73" s="72" t="str">
        <f>'Ersatz result '!BB36</f>
        <v>Mean</v>
      </c>
      <c r="D73" s="72" t="str">
        <f>'Ersatz result '!BC36</f>
        <v>LCI 95%</v>
      </c>
      <c r="E73" s="72" t="str">
        <f>'Ersatz result '!BD36</f>
        <v>HCI 95%</v>
      </c>
      <c r="F73" s="72"/>
      <c r="G73" s="1291"/>
      <c r="H73" s="1145"/>
      <c r="I73" s="1145"/>
      <c r="J73" s="1145"/>
      <c r="K73" s="1255" t="str">
        <f>'Ersatz result '!BF36</f>
        <v>Variable</v>
      </c>
      <c r="L73" s="1255" t="str">
        <f>'Ersatz result '!BG36</f>
        <v>Mean</v>
      </c>
      <c r="M73" s="1255" t="str">
        <f>'Ersatz result '!BH36</f>
        <v>LCI 95%</v>
      </c>
      <c r="N73" s="1255" t="str">
        <f>'Ersatz result '!BI36</f>
        <v>HCI 95%</v>
      </c>
      <c r="O73" s="1255"/>
      <c r="P73" s="1255"/>
      <c r="Q73" s="1258"/>
      <c r="R73" s="1258"/>
      <c r="S73" s="72"/>
      <c r="T73" s="1291" t="str">
        <f>'Ersatz result '!BK36</f>
        <v>Variable</v>
      </c>
      <c r="U73" s="1291" t="str">
        <f>'Ersatz result '!BL36</f>
        <v>Mean</v>
      </c>
      <c r="V73" s="1291" t="str">
        <f>'Ersatz result '!BM36</f>
        <v>LCI 95%</v>
      </c>
      <c r="W73" s="1291" t="str">
        <f>'Ersatz result '!BN36</f>
        <v>HCI 95%</v>
      </c>
      <c r="X73" s="1291"/>
      <c r="Y73" s="1291"/>
      <c r="Z73" s="1294"/>
      <c r="AA73" s="1294"/>
      <c r="AB73" s="1203">
        <f>'Ersatz result '!BS36</f>
        <v>0</v>
      </c>
      <c r="AC73" s="72">
        <f>'Ersatz result '!BT36</f>
        <v>0</v>
      </c>
      <c r="AD73" s="72">
        <f>'Ersatz result '!BU36</f>
        <v>0</v>
      </c>
      <c r="AE73" s="72">
        <f>'Ersatz result '!BV36</f>
        <v>0</v>
      </c>
      <c r="AF73" s="72">
        <f>'Ersatz result '!BW36</f>
        <v>0</v>
      </c>
      <c r="AG73" s="72"/>
      <c r="AH73" s="72"/>
      <c r="AI73" s="72">
        <f>'Ersatz result '!BX36</f>
        <v>0</v>
      </c>
      <c r="AJ73" s="72">
        <f>'Ersatz result '!BY36</f>
        <v>0</v>
      </c>
      <c r="AK73" s="72"/>
      <c r="AL73" s="1255">
        <f>'Ersatz result '!CA36</f>
        <v>0</v>
      </c>
      <c r="AM73" s="1255">
        <f>'Ersatz result '!CB36</f>
        <v>0</v>
      </c>
      <c r="AN73" s="1255">
        <f>'Ersatz result '!CC36</f>
        <v>0</v>
      </c>
      <c r="AO73" s="1255">
        <f>'Ersatz result '!CD36</f>
        <v>0</v>
      </c>
      <c r="AP73" s="1255"/>
      <c r="AQ73" s="1255"/>
      <c r="BH73" s="1470" t="s">
        <v>1409</v>
      </c>
      <c r="BI73" s="1346">
        <f>I61</f>
        <v>0.56405318152228467</v>
      </c>
      <c r="BJ73" s="1346">
        <f>I94</f>
        <v>0.56264610822146677</v>
      </c>
      <c r="BK73" s="1346">
        <f>AJ28</f>
        <v>0.52870426875667642</v>
      </c>
      <c r="BL73" s="1347">
        <f>AJ61</f>
        <v>0.52691829104229604</v>
      </c>
      <c r="BM73" s="1348">
        <f>R61</f>
        <v>0.5760962460276966</v>
      </c>
      <c r="BN73" s="1348">
        <f>R94</f>
        <v>0.57823100789182491</v>
      </c>
      <c r="BO73" s="1348">
        <f>AS28</f>
        <v>0.53431607485746235</v>
      </c>
      <c r="BP73" s="1349">
        <f>AS61</f>
        <v>0.54212054085218508</v>
      </c>
      <c r="BQ73" s="1350">
        <f>AA61</f>
        <v>0.57279411074982989</v>
      </c>
      <c r="BR73" s="1350">
        <f>AA94</f>
        <v>0.57405850980472017</v>
      </c>
      <c r="BS73" s="1350">
        <f>BB28</f>
        <v>0.5326557456363713</v>
      </c>
      <c r="BT73" s="1350">
        <f>BB61</f>
        <v>0.53749644577363054</v>
      </c>
      <c r="BU73" s="1394">
        <f>I127</f>
        <v>0.29464076354935687</v>
      </c>
      <c r="BV73" s="365"/>
      <c r="BW73" s="365"/>
    </row>
    <row r="74" spans="1:75" x14ac:dyDescent="0.25">
      <c r="B74" s="72" t="str">
        <f>'Ersatz result '!BA37</f>
        <v>YLL_2DV</v>
      </c>
      <c r="C74" s="72">
        <f>'Ersatz result '!BB37</f>
        <v>3017.4968015262898</v>
      </c>
      <c r="D74" s="72">
        <f>'Ersatz result '!BC37</f>
        <v>0</v>
      </c>
      <c r="E74" s="72">
        <f>'Ersatz result '!BD37</f>
        <v>0</v>
      </c>
      <c r="F74" s="1150"/>
      <c r="G74" s="1296">
        <f>C74/$G$72</f>
        <v>0.45017611902986815</v>
      </c>
      <c r="H74" s="1155">
        <f>C74/$H$72</f>
        <v>0.84768765574394833</v>
      </c>
      <c r="I74" s="1154">
        <f>C74/$I$72</f>
        <v>0.37610402207601523</v>
      </c>
      <c r="J74" s="1145"/>
      <c r="K74" s="1255" t="str">
        <f>'Ersatz result '!BF37</f>
        <v>YLL_2DU</v>
      </c>
      <c r="L74" s="1255">
        <f>'Ersatz result '!BG37</f>
        <v>6880.7280007120999</v>
      </c>
      <c r="M74" s="1255">
        <f>'Ersatz result '!BH37</f>
        <v>0</v>
      </c>
      <c r="N74" s="1255">
        <f>'Ersatz result '!BI37</f>
        <v>0</v>
      </c>
      <c r="O74" s="1259"/>
      <c r="P74" s="1259"/>
      <c r="Q74" s="1260">
        <f>L74/$Q$72</f>
        <v>0.67886987683537181</v>
      </c>
      <c r="R74" s="1261">
        <f>L74/$R$72</f>
        <v>0.30336030273669051</v>
      </c>
      <c r="S74" s="72"/>
      <c r="T74" s="1291" t="str">
        <f>'Ersatz result '!BK37</f>
        <v>YLL_2D_Combined</v>
      </c>
      <c r="U74" s="1613">
        <f>'Ersatz result '!BL37</f>
        <v>9898.2248022385102</v>
      </c>
      <c r="V74" s="1613">
        <f>'Ersatz result '!BM37</f>
        <v>0</v>
      </c>
      <c r="W74" s="1613">
        <f>'Ersatz result '!BN37</f>
        <v>0</v>
      </c>
      <c r="X74" s="1296"/>
      <c r="Y74" s="1296">
        <f>U74/$Y$72</f>
        <v>0.36717494642824844</v>
      </c>
      <c r="Z74" s="1296">
        <f>U74/$Z$72</f>
        <v>0.72274914925409661</v>
      </c>
      <c r="AA74" s="1296">
        <f>U74/$AA$72</f>
        <v>0.32236797435508691</v>
      </c>
      <c r="AB74" s="1203">
        <f>'Ersatz result '!BS37</f>
        <v>0</v>
      </c>
      <c r="AC74" s="72">
        <f>'Ersatz result '!BT37</f>
        <v>0</v>
      </c>
      <c r="AD74" s="72">
        <f>'Ersatz result '!BU37</f>
        <v>0</v>
      </c>
      <c r="AE74" s="72">
        <f>'Ersatz result '!BV37</f>
        <v>0</v>
      </c>
      <c r="AF74" s="72">
        <f>'Ersatz result '!BW37</f>
        <v>0</v>
      </c>
      <c r="AG74" s="72"/>
      <c r="AH74" s="72"/>
      <c r="AI74" s="72">
        <f>'Ersatz result '!BX37</f>
        <v>0</v>
      </c>
      <c r="AJ74" s="72">
        <f>'Ersatz result '!BY37</f>
        <v>0</v>
      </c>
      <c r="AK74" s="72"/>
      <c r="AL74" s="1255">
        <f>'Ersatz result '!CA37</f>
        <v>0</v>
      </c>
      <c r="AM74" s="1255">
        <f>'Ersatz result '!CB37</f>
        <v>0</v>
      </c>
      <c r="AN74" s="1255">
        <f>'Ersatz result '!CC37</f>
        <v>0</v>
      </c>
      <c r="AO74" s="1255">
        <f>'Ersatz result '!CD37</f>
        <v>0</v>
      </c>
      <c r="AP74" s="1255"/>
      <c r="AQ74" s="1255"/>
      <c r="BL74" s="365"/>
      <c r="BM74" s="365"/>
      <c r="BN74" s="365"/>
      <c r="BO74" s="365"/>
      <c r="BP74" s="365"/>
      <c r="BQ74" s="365"/>
      <c r="BR74" s="365"/>
      <c r="BS74" s="365"/>
      <c r="BT74" s="365"/>
      <c r="BU74" s="365"/>
      <c r="BV74" s="365"/>
      <c r="BW74" s="365"/>
    </row>
    <row r="75" spans="1:75" x14ac:dyDescent="0.25">
      <c r="B75" s="72" t="str">
        <f>'Ersatz result '!BA38</f>
        <v>YLD_Acute_2DV</v>
      </c>
      <c r="C75" s="72">
        <f>'Ersatz result '!BB38</f>
        <v>60.069831751361498</v>
      </c>
      <c r="D75" s="72">
        <f>'Ersatz result '!BC38</f>
        <v>43.515202303055297</v>
      </c>
      <c r="E75" s="72">
        <f>'Ersatz result '!BD38</f>
        <v>80.267695175972193</v>
      </c>
      <c r="F75" s="1154">
        <f>C75/$F$72</f>
        <v>0.11079249779204271</v>
      </c>
      <c r="G75" s="1296">
        <f t="shared" ref="G75:G79" si="171">C75/$G$72</f>
        <v>8.9617340157334587E-3</v>
      </c>
      <c r="H75" s="1155">
        <f t="shared" ref="H75:H77" si="172">C75/$H$72</f>
        <v>1.6875065064688315E-2</v>
      </c>
      <c r="I75" s="1154">
        <f t="shared" ref="I75:I78" si="173">C75/$I$72</f>
        <v>7.487167945195169E-3</v>
      </c>
      <c r="J75" s="1145"/>
      <c r="K75" s="1255" t="str">
        <f>'Ersatz result '!BF38</f>
        <v>YLD_Acute_2DU</v>
      </c>
      <c r="L75" s="1255">
        <f>'Ersatz result '!BG38</f>
        <v>293.34820763986801</v>
      </c>
      <c r="M75" s="1255">
        <f>'Ersatz result '!BH38</f>
        <v>201.54222464216301</v>
      </c>
      <c r="N75" s="1255">
        <f>'Ersatz result '!BI38</f>
        <v>405.16675381365297</v>
      </c>
      <c r="O75" s="1261">
        <f>L75/$O$72</f>
        <v>9.0126922390671368E-2</v>
      </c>
      <c r="P75" s="1261">
        <f>L75/$P$72</f>
        <v>1.8565197734652344E-2</v>
      </c>
      <c r="Q75" s="1260">
        <f t="shared" ref="Q75:Q77" si="174">L75/$Q$72</f>
        <v>2.894246968776332E-2</v>
      </c>
      <c r="R75" s="1261">
        <f t="shared" ref="R75:R78" si="175">L75/$R$72</f>
        <v>1.2933253729501609E-2</v>
      </c>
      <c r="S75" s="72"/>
      <c r="T75" s="1291" t="str">
        <f>'Ersatz result '!BK38</f>
        <v>YLD_Acute_2D_Combined</v>
      </c>
      <c r="U75" s="1613">
        <f>'Ersatz result '!BL38</f>
        <v>353.418039391229</v>
      </c>
      <c r="V75" s="1613">
        <f>'Ersatz result '!BM38</f>
        <v>245.25573895430301</v>
      </c>
      <c r="W75" s="1613">
        <f>'Ersatz result '!BN38</f>
        <v>484.81388178597001</v>
      </c>
      <c r="X75" s="1296">
        <f>U75/$X$72</f>
        <v>9.3077798339682896E-2</v>
      </c>
      <c r="Y75" s="1296">
        <f t="shared" ref="Y75:Y79" si="176">U75/$Y$72</f>
        <v>1.3110052789557186E-2</v>
      </c>
      <c r="Z75" s="1296">
        <f>U75/$Z$72</f>
        <v>2.5805898775232382E-2</v>
      </c>
      <c r="AA75" s="1296">
        <f t="shared" ref="AA75:AA78" si="177">U75/$AA$72</f>
        <v>1.151021114749092E-2</v>
      </c>
      <c r="AB75" s="1203">
        <f>'Ersatz result '!BS38</f>
        <v>0</v>
      </c>
      <c r="AC75" s="72">
        <f>'Ersatz result '!BT38</f>
        <v>0</v>
      </c>
      <c r="AD75" s="72">
        <f>'Ersatz result '!BU38</f>
        <v>0</v>
      </c>
      <c r="AE75" s="72">
        <f>'Ersatz result '!BV38</f>
        <v>0</v>
      </c>
      <c r="AF75" s="72">
        <f>'Ersatz result '!BW38</f>
        <v>0</v>
      </c>
      <c r="AG75" s="72"/>
      <c r="AH75" s="72"/>
      <c r="AI75" s="72">
        <f>'Ersatz result '!BX38</f>
        <v>0</v>
      </c>
      <c r="AJ75" s="72">
        <f>'Ersatz result '!BY38</f>
        <v>0</v>
      </c>
      <c r="AK75" s="72"/>
      <c r="AL75" s="1255">
        <f>'Ersatz result '!CA38</f>
        <v>0</v>
      </c>
      <c r="AM75" s="1255">
        <f>'Ersatz result '!CB38</f>
        <v>0</v>
      </c>
      <c r="AN75" s="1255">
        <f>'Ersatz result '!CC38</f>
        <v>0</v>
      </c>
      <c r="AO75" s="1255">
        <f>'Ersatz result '!CD38</f>
        <v>0</v>
      </c>
      <c r="AP75" s="1255"/>
      <c r="AQ75" s="1255"/>
      <c r="BL75" s="365"/>
      <c r="BM75" s="365"/>
      <c r="BN75" s="365"/>
      <c r="BO75" s="365"/>
      <c r="BP75" s="365"/>
      <c r="BQ75" s="365"/>
      <c r="BR75" s="365"/>
      <c r="BS75" s="365"/>
      <c r="BT75" s="365"/>
      <c r="BU75" s="365"/>
      <c r="BV75" s="365"/>
      <c r="BW75" s="365"/>
    </row>
    <row r="76" spans="1:75" x14ac:dyDescent="0.25">
      <c r="B76" s="72" t="str">
        <f>'Ersatz result '!BA39</f>
        <v>YLD_Chronic_2DV</v>
      </c>
      <c r="C76" s="72">
        <f>'Ersatz result '!BB39</f>
        <v>262.926831294723</v>
      </c>
      <c r="D76" s="72">
        <f>'Ersatz result '!BC39</f>
        <v>155.744673078717</v>
      </c>
      <c r="E76" s="72">
        <f>'Ersatz result '!BD39</f>
        <v>412.09109616729</v>
      </c>
      <c r="F76" s="1154">
        <f t="shared" ref="F76:F77" si="178">C76/$F$72</f>
        <v>0.48494093501484026</v>
      </c>
      <c r="G76" s="1296">
        <f t="shared" si="171"/>
        <v>3.9225685489114523E-2</v>
      </c>
      <c r="H76" s="1155">
        <f t="shared" si="172"/>
        <v>7.3862490637826947E-2</v>
      </c>
      <c r="I76" s="1154">
        <f t="shared" si="173"/>
        <v>3.2771480888274168E-2</v>
      </c>
      <c r="J76" s="1145"/>
      <c r="K76" s="1255" t="str">
        <f>'Ersatz result '!BF39</f>
        <v>YLD_Chronic_2DU</v>
      </c>
      <c r="L76" s="1255">
        <f>'Ersatz result '!BG39</f>
        <v>2718.5660767827098</v>
      </c>
      <c r="M76" s="1255">
        <f>'Ersatz result '!BH39</f>
        <v>1809.4988515330299</v>
      </c>
      <c r="N76" s="1255">
        <f>'Ersatz result '!BI39</f>
        <v>3800.5919400043999</v>
      </c>
      <c r="O76" s="1261">
        <f t="shared" ref="O76:O77" si="179">L76/$O$72</f>
        <v>0.83523944389291682</v>
      </c>
      <c r="P76" s="1261">
        <f t="shared" ref="P76:P78" si="180">L76/$P$72</f>
        <v>0.17205053740144199</v>
      </c>
      <c r="Q76" s="1260">
        <f t="shared" si="174"/>
        <v>0.26822054548927066</v>
      </c>
      <c r="R76" s="1261">
        <f t="shared" si="175"/>
        <v>0.1198572342893295</v>
      </c>
      <c r="S76" s="72"/>
      <c r="T76" s="1291" t="str">
        <f>'Ersatz result '!BK39</f>
        <v>YLD_Chronic_2D_Combined</v>
      </c>
      <c r="U76" s="1613">
        <f>'Ersatz result '!BL39</f>
        <v>2981.49290807743</v>
      </c>
      <c r="V76" s="1613">
        <f>'Ersatz result '!BM39</f>
        <v>1981.7528315111001</v>
      </c>
      <c r="W76" s="1613">
        <f>'Ersatz result '!BN39</f>
        <v>4187.7201309952698</v>
      </c>
      <c r="X76" s="1296">
        <f t="shared" ref="X76:X77" si="181">U76/$X$72</f>
        <v>0.78521966826380651</v>
      </c>
      <c r="Y76" s="1296">
        <f t="shared" si="176"/>
        <v>0.11059856900319712</v>
      </c>
      <c r="Z76" s="1296">
        <f>U76/$Z$72</f>
        <v>0.21770282104855357</v>
      </c>
      <c r="AA76" s="1296">
        <f t="shared" si="177"/>
        <v>9.7102040874401496E-2</v>
      </c>
      <c r="AB76" s="1203">
        <f>'Ersatz result '!BS39</f>
        <v>0</v>
      </c>
      <c r="AC76" s="72">
        <f>'Ersatz result '!BT39</f>
        <v>0</v>
      </c>
      <c r="AD76" s="72">
        <f>'Ersatz result '!BU39</f>
        <v>0</v>
      </c>
      <c r="AE76" s="72">
        <f>'Ersatz result '!BV39</f>
        <v>0</v>
      </c>
      <c r="AF76" s="72">
        <f>'Ersatz result '!BW39</f>
        <v>0</v>
      </c>
      <c r="AG76" s="72"/>
      <c r="AH76" s="72"/>
      <c r="AI76" s="72">
        <f>'Ersatz result '!BX39</f>
        <v>0</v>
      </c>
      <c r="AJ76" s="72">
        <f>'Ersatz result '!BY39</f>
        <v>0</v>
      </c>
      <c r="AK76" s="72"/>
      <c r="AL76" s="1255">
        <f>'Ersatz result '!CA39</f>
        <v>0</v>
      </c>
      <c r="AM76" s="1255">
        <f>'Ersatz result '!CB39</f>
        <v>0</v>
      </c>
      <c r="AN76" s="1255">
        <f>'Ersatz result '!CC39</f>
        <v>0</v>
      </c>
      <c r="AO76" s="1255">
        <f>'Ersatz result '!CD39</f>
        <v>0</v>
      </c>
      <c r="AP76" s="1255"/>
      <c r="AQ76" s="1255"/>
      <c r="BG76" s="304"/>
      <c r="BI76" s="365"/>
      <c r="BJ76" s="365"/>
      <c r="BK76" s="365"/>
      <c r="BL76" s="365"/>
      <c r="BM76" s="365"/>
      <c r="BN76" s="365"/>
      <c r="BO76" s="365"/>
      <c r="BP76" s="365"/>
      <c r="BQ76" s="365"/>
      <c r="BR76" s="365"/>
      <c r="BS76" s="365"/>
      <c r="BT76" s="365"/>
      <c r="BU76" s="365"/>
      <c r="BV76" s="365"/>
      <c r="BW76" s="365"/>
    </row>
    <row r="77" spans="1:75" x14ac:dyDescent="0.25">
      <c r="B77" s="72" t="str">
        <f>'Ersatz result '!BA40</f>
        <v>YLD_PICS_2DV</v>
      </c>
      <c r="C77" s="72">
        <f>'Ersatz result '!BB40</f>
        <v>219.18654383596001</v>
      </c>
      <c r="D77" s="72">
        <f>'Ersatz result '!BC40</f>
        <v>144.00842358450501</v>
      </c>
      <c r="E77" s="72">
        <f>'Ersatz result '!BD40</f>
        <v>305.121361094397</v>
      </c>
      <c r="F77" s="1154">
        <f t="shared" si="178"/>
        <v>0.40426656719311793</v>
      </c>
      <c r="G77" s="1296">
        <f t="shared" si="171"/>
        <v>3.2700133301792618E-2</v>
      </c>
      <c r="H77" s="1155">
        <f t="shared" si="172"/>
        <v>6.1574788553526272E-2</v>
      </c>
      <c r="I77" s="1154">
        <f t="shared" si="173"/>
        <v>2.7319644773093937E-2</v>
      </c>
      <c r="J77" s="1145"/>
      <c r="K77" s="1255" t="str">
        <f>'Ersatz result '!BF40</f>
        <v>YLD_PICS_2DU</v>
      </c>
      <c r="L77" s="1255">
        <f>'Ersatz result '!BG40</f>
        <v>242.92011864622401</v>
      </c>
      <c r="M77" s="1255">
        <f>'Ersatz result '!BH40</f>
        <v>159.60169238028001</v>
      </c>
      <c r="N77" s="1255">
        <f>'Ersatz result '!BI40</f>
        <v>338.15997981162502</v>
      </c>
      <c r="O77" s="1261">
        <f t="shared" si="179"/>
        <v>7.4633633716415515E-2</v>
      </c>
      <c r="P77" s="1261">
        <f t="shared" si="180"/>
        <v>1.5373743281666592E-2</v>
      </c>
      <c r="Q77" s="1260">
        <f t="shared" si="174"/>
        <v>2.3967107987574718E-2</v>
      </c>
      <c r="R77" s="1261">
        <f t="shared" si="175"/>
        <v>1.0709959865543985E-2</v>
      </c>
      <c r="S77" s="72"/>
      <c r="T77" s="1291" t="str">
        <f>'Ersatz result '!BK40</f>
        <v>YLD_PICS_2D_Combined</v>
      </c>
      <c r="U77" s="1613">
        <f>'Ersatz result '!BL40</f>
        <v>462.10666248218399</v>
      </c>
      <c r="V77" s="1613">
        <f>'Ersatz result '!BM40</f>
        <v>303.610115964785</v>
      </c>
      <c r="W77" s="1613">
        <f>'Ersatz result '!BN40</f>
        <v>643.28134090602202</v>
      </c>
      <c r="X77" s="1296">
        <f t="shared" si="181"/>
        <v>0.12170253339651139</v>
      </c>
      <c r="Y77" s="1296">
        <f t="shared" si="176"/>
        <v>1.7141860528633413E-2</v>
      </c>
      <c r="Z77" s="1296">
        <f>U77/$Z$72</f>
        <v>3.3742130922114068E-2</v>
      </c>
      <c r="AA77" s="1296">
        <f t="shared" si="177"/>
        <v>1.5050010653090227E-2</v>
      </c>
      <c r="AB77" s="1203">
        <f>'Ersatz result '!BS40</f>
        <v>0</v>
      </c>
      <c r="AC77" s="72">
        <f>'Ersatz result '!BT40</f>
        <v>0</v>
      </c>
      <c r="AD77" s="72">
        <f>'Ersatz result '!BU40</f>
        <v>0</v>
      </c>
      <c r="AE77" s="72">
        <f>'Ersatz result '!BV40</f>
        <v>0</v>
      </c>
      <c r="AF77" s="72">
        <f>'Ersatz result '!BW40</f>
        <v>0</v>
      </c>
      <c r="AG77" s="72"/>
      <c r="AH77" s="72"/>
      <c r="AI77" s="72">
        <f>'Ersatz result '!BX40</f>
        <v>0</v>
      </c>
      <c r="AJ77" s="72">
        <f>'Ersatz result '!BY40</f>
        <v>0</v>
      </c>
      <c r="AK77" s="72"/>
      <c r="AL77" s="1255">
        <f>'Ersatz result '!CA40</f>
        <v>0</v>
      </c>
      <c r="AM77" s="1255">
        <f>'Ersatz result '!CB40</f>
        <v>0</v>
      </c>
      <c r="AN77" s="1255">
        <f>'Ersatz result '!CC40</f>
        <v>0</v>
      </c>
      <c r="AO77" s="1255">
        <f>'Ersatz result '!CD40</f>
        <v>0</v>
      </c>
      <c r="AP77" s="1255"/>
      <c r="AQ77" s="1255"/>
      <c r="BG77" s="304"/>
      <c r="BI77" s="304" t="s">
        <v>1394</v>
      </c>
      <c r="BJ77" s="304" t="s">
        <v>1395</v>
      </c>
      <c r="BK77" s="304" t="s">
        <v>1396</v>
      </c>
      <c r="BL77" s="365" t="s">
        <v>1397</v>
      </c>
      <c r="BM77" s="365">
        <v>2020</v>
      </c>
      <c r="BN77" s="365"/>
      <c r="BO77" s="365"/>
      <c r="BP77" s="365"/>
      <c r="BQ77" s="365"/>
      <c r="BR77" s="365"/>
      <c r="BS77" s="365"/>
      <c r="BT77" s="365"/>
      <c r="BU77" s="365"/>
      <c r="BV77" s="365"/>
      <c r="BW77" s="365"/>
    </row>
    <row r="78" spans="1:75" x14ac:dyDescent="0.25">
      <c r="B78" s="72" t="str">
        <f>'Ersatz result '!BA41</f>
        <v>DALY_Perm_Diab_2DV</v>
      </c>
      <c r="C78" s="72">
        <f>'Ersatz result '!BB41</f>
        <v>4463.3578332779398</v>
      </c>
      <c r="D78" s="72">
        <f>'Ersatz result '!BC41</f>
        <v>4267.1990540262104</v>
      </c>
      <c r="E78" s="72">
        <f>'Ersatz result '!BD41</f>
        <v>4673.7732981761801</v>
      </c>
      <c r="F78" s="1154"/>
      <c r="G78" s="1296"/>
      <c r="H78" s="1155"/>
      <c r="I78" s="1154">
        <f t="shared" si="173"/>
        <v>0.55631768431741824</v>
      </c>
      <c r="J78" s="1145"/>
      <c r="K78" s="1255" t="str">
        <f>'Ersatz result '!BF41</f>
        <v>DALY_Perm_Diab_2DU</v>
      </c>
      <c r="L78" s="1255">
        <f>'Ersatz result '!BG41</f>
        <v>12546.1396470123</v>
      </c>
      <c r="M78" s="1255">
        <f>'Ersatz result '!BH41</f>
        <v>12005.828847982</v>
      </c>
      <c r="N78" s="1255">
        <f>'Ersatz result '!BI41</f>
        <v>13127.4982703268</v>
      </c>
      <c r="O78" s="1261"/>
      <c r="P78" s="1261">
        <f t="shared" si="180"/>
        <v>0.79401052158223284</v>
      </c>
      <c r="Q78" s="1260"/>
      <c r="R78" s="1261">
        <f t="shared" si="175"/>
        <v>0.55313924937892567</v>
      </c>
      <c r="S78" s="72"/>
      <c r="T78" s="1291" t="str">
        <f>'Ersatz result '!BK41</f>
        <v>DALY_Perm_Diab_2D_Combined</v>
      </c>
      <c r="U78" s="1613">
        <f>'Ersatz result '!BL41</f>
        <v>17009.497480290302</v>
      </c>
      <c r="V78" s="1613">
        <f>'Ersatz result '!BM41</f>
        <v>16280.701427349</v>
      </c>
      <c r="W78" s="1613">
        <f>'Ersatz result '!BN41</f>
        <v>17798.149369099399</v>
      </c>
      <c r="X78" s="1296"/>
      <c r="Y78" s="1296"/>
      <c r="Z78" s="1296"/>
      <c r="AA78" s="1296">
        <f t="shared" si="177"/>
        <v>0.55396976296992895</v>
      </c>
      <c r="AB78" s="1203">
        <f>'Ersatz result '!BS41</f>
        <v>0</v>
      </c>
      <c r="AC78" s="72">
        <f>'Ersatz result '!BT41</f>
        <v>0</v>
      </c>
      <c r="AD78" s="72">
        <f>'Ersatz result '!BU41</f>
        <v>0</v>
      </c>
      <c r="AE78" s="72">
        <f>'Ersatz result '!BV41</f>
        <v>0</v>
      </c>
      <c r="AF78" s="72">
        <f>'Ersatz result '!BW41</f>
        <v>0</v>
      </c>
      <c r="AG78" s="72"/>
      <c r="AH78" s="72"/>
      <c r="AI78" s="72">
        <f>'Ersatz result '!BX41</f>
        <v>0</v>
      </c>
      <c r="AJ78" s="72">
        <f>'Ersatz result '!BY41</f>
        <v>0</v>
      </c>
      <c r="AK78" s="72"/>
      <c r="AL78" s="1255">
        <f>'Ersatz result '!CA41</f>
        <v>0</v>
      </c>
      <c r="AM78" s="1255">
        <f>'Ersatz result '!CB41</f>
        <v>0</v>
      </c>
      <c r="AN78" s="1255">
        <f>'Ersatz result '!CC41</f>
        <v>0</v>
      </c>
      <c r="AO78" s="1255">
        <f>'Ersatz result '!CD41</f>
        <v>0</v>
      </c>
      <c r="AP78" s="1255"/>
      <c r="AQ78" s="1255"/>
      <c r="BG78" s="304"/>
      <c r="BH78" s="304" t="s">
        <v>174</v>
      </c>
      <c r="BI78" s="476">
        <f>SUM('Scenario 2'!PICSIC_V,'Scenario 2'!PICSIC_U)</f>
        <v>192.37667256637201</v>
      </c>
      <c r="BJ78" s="476">
        <f>SUM(PICS4D_V,PICS4D_U)</f>
        <v>114.11591150442496</v>
      </c>
      <c r="BK78" s="476">
        <f>SUM('Scenario 3'!PICSIB_V,'Scenario 3'!PICSIB_U)</f>
        <v>884.65688495575364</v>
      </c>
      <c r="BL78" s="365">
        <f>SUM('Scenario 3'!PICSIC_U,'Scenario 3'!PICSIC_V)</f>
        <v>1038.0755575221256</v>
      </c>
      <c r="BM78" s="365">
        <f>'DALYS Australia Sensitivity_ONS'!PICS</f>
        <v>254.47685753266165</v>
      </c>
      <c r="BN78" s="365"/>
      <c r="BO78" s="365"/>
      <c r="BP78" s="365"/>
      <c r="BQ78" s="365"/>
      <c r="BR78" s="365"/>
      <c r="BS78" s="365"/>
      <c r="BT78" s="365"/>
      <c r="BU78" s="365"/>
      <c r="BV78" s="365"/>
      <c r="BW78" s="365"/>
    </row>
    <row r="79" spans="1:75" x14ac:dyDescent="0.25">
      <c r="B79" s="72" t="str">
        <f>'Ersatz result '!BA42</f>
        <v>DALY_Perm_WoDiab_2DV</v>
      </c>
      <c r="C79" s="72">
        <f>'Ersatz result '!BB42</f>
        <v>3143.2450779534302</v>
      </c>
      <c r="D79" s="72">
        <f>'Ersatz result '!BC42</f>
        <v>2986.3400061337902</v>
      </c>
      <c r="E79" s="72">
        <f>'Ersatz result '!BD42</f>
        <v>3308.56902050193</v>
      </c>
      <c r="F79" s="1154"/>
      <c r="G79" s="1296">
        <f t="shared" si="171"/>
        <v>0.46893632816348896</v>
      </c>
      <c r="H79" s="1155"/>
      <c r="I79" s="1155"/>
      <c r="J79" s="1145"/>
      <c r="K79" s="1255" t="str">
        <f>'Ersatz result '!BF42</f>
        <v>DALY_Perm_WoDiab_2DU</v>
      </c>
      <c r="L79" s="1255">
        <f>'Ersatz result '!BG42</f>
        <v>10119.301701426601</v>
      </c>
      <c r="M79" s="1255">
        <f>'Ersatz result '!BH42</f>
        <v>9614.1645833050807</v>
      </c>
      <c r="N79" s="1255">
        <f>'Ersatz result '!BI42</f>
        <v>10651.542367244099</v>
      </c>
      <c r="O79" s="1261"/>
      <c r="P79" s="1259"/>
      <c r="Q79" s="1260"/>
      <c r="R79" s="1260"/>
      <c r="S79" s="72"/>
      <c r="T79" s="1291" t="str">
        <f>'Ersatz result '!BK42</f>
        <v>DALY_Perm_WoDiab_2D_Combined</v>
      </c>
      <c r="U79" s="1613">
        <f>'Ersatz result '!BL42</f>
        <v>13262.54677938</v>
      </c>
      <c r="V79" s="1613">
        <f>'Ersatz result '!BM42</f>
        <v>12600.5045894389</v>
      </c>
      <c r="W79" s="1613">
        <f>'Ersatz result '!BN42</f>
        <v>13960.111387746099</v>
      </c>
      <c r="X79" s="1296"/>
      <c r="Y79" s="1296">
        <f t="shared" si="176"/>
        <v>0.49197457125036204</v>
      </c>
      <c r="Z79" s="1296"/>
      <c r="AA79" s="1296"/>
      <c r="AB79" s="1203">
        <f>'Ersatz result '!BS42</f>
        <v>0</v>
      </c>
      <c r="AC79" s="72">
        <f>'Ersatz result '!BT42</f>
        <v>0</v>
      </c>
      <c r="AD79" s="72">
        <f>'Ersatz result '!BU42</f>
        <v>0</v>
      </c>
      <c r="AE79" s="72">
        <f>'Ersatz result '!BV42</f>
        <v>0</v>
      </c>
      <c r="AF79" s="72">
        <f>'Ersatz result '!BW42</f>
        <v>0</v>
      </c>
      <c r="AG79" s="72"/>
      <c r="AH79" s="72"/>
      <c r="AI79" s="72">
        <f>'Ersatz result '!BX42</f>
        <v>0</v>
      </c>
      <c r="AJ79" s="72">
        <f>'Ersatz result '!BY42</f>
        <v>0</v>
      </c>
      <c r="AK79" s="72"/>
      <c r="AL79" s="1255">
        <f>'Ersatz result '!CA42</f>
        <v>0</v>
      </c>
      <c r="AM79" s="1255">
        <f>'Ersatz result '!CB42</f>
        <v>0</v>
      </c>
      <c r="AN79" s="1255">
        <f>'Ersatz result '!CC42</f>
        <v>0</v>
      </c>
      <c r="AO79" s="1255">
        <f>'Ersatz result '!CD42</f>
        <v>0</v>
      </c>
      <c r="AP79" s="1255"/>
      <c r="AQ79" s="1255"/>
      <c r="BG79" s="304"/>
      <c r="BH79" s="304" t="s">
        <v>1409</v>
      </c>
      <c r="BI79" s="476" t="e">
        <f ca="1">SUM('Scenario 2'!N201:N205)</f>
        <v>#NAME?</v>
      </c>
      <c r="BJ79" s="476" t="e">
        <f ca="1">SUM('Scenario 2'!R201:R205,'Scenario 2'!T201:T205)</f>
        <v>#NAME?</v>
      </c>
      <c r="BK79" s="476" t="e">
        <f ca="1">SUM('Scenario 3'!J201:J205,'Scenario 3'!L201:L205)</f>
        <v>#NAME?</v>
      </c>
      <c r="BL79" s="365" t="e">
        <f ca="1">SUM('Scenario 3'!N201:N205,'Scenario 3'!P201:P205)</f>
        <v>#NAME?</v>
      </c>
      <c r="BM79" s="365" t="e">
        <f ca="1">SUM('DALYS Australia Sensitivity_ONS'!F206:F210)</f>
        <v>#NAME?</v>
      </c>
      <c r="BN79" s="365"/>
      <c r="BO79" s="365"/>
      <c r="BP79" s="365"/>
      <c r="BQ79" s="365"/>
      <c r="BR79" s="365"/>
      <c r="BS79" s="365"/>
      <c r="BT79" s="365"/>
      <c r="BU79" s="365"/>
      <c r="BV79" s="365"/>
      <c r="BW79" s="365"/>
    </row>
    <row r="80" spans="1:75" x14ac:dyDescent="0.25">
      <c r="A80" s="535"/>
      <c r="B80" s="1137" t="str">
        <f>'Ersatz result '!BA43</f>
        <v>TOTAL YLD Baseline_2DV</v>
      </c>
      <c r="C80" s="1137">
        <f>'Ersatz result '!BB43</f>
        <v>542.18320688204403</v>
      </c>
      <c r="D80" s="1137">
        <f>'Ersatz result '!BC43</f>
        <v>404.153526526333</v>
      </c>
      <c r="E80" s="1137">
        <f>'Ersatz result '!BD43</f>
        <v>712.48284500103796</v>
      </c>
      <c r="F80" s="1156">
        <f>SUM(F75:F79)</f>
        <v>1.0000000000000009</v>
      </c>
      <c r="G80" s="1637">
        <f>SUM(G74:G79)</f>
        <v>0.99999999999999778</v>
      </c>
      <c r="H80" s="1156">
        <f>SUM(H74:H79)</f>
        <v>0.99999999999998979</v>
      </c>
      <c r="I80" s="1156">
        <f>SUM(I74:I79)</f>
        <v>0.99999999999999667</v>
      </c>
      <c r="J80" s="1187"/>
      <c r="K80" s="1262" t="str">
        <f>'Ersatz result '!BF43</f>
        <v>TOTAL YLD Baseline_2DU</v>
      </c>
      <c r="L80" s="1262">
        <f>'Ersatz result '!BG43</f>
        <v>3254.8344030687899</v>
      </c>
      <c r="M80" s="1262">
        <f>'Ersatz result '!BH43</f>
        <v>2315.6776331301398</v>
      </c>
      <c r="N80" s="1262">
        <f>'Ersatz result '!BI43</f>
        <v>4333.0763431039904</v>
      </c>
      <c r="O80" s="1263">
        <f>SUM(O75:O79)</f>
        <v>1.0000000000000036</v>
      </c>
      <c r="P80" s="1263">
        <f t="shared" ref="P80" si="182">SUM(P75:P79)</f>
        <v>0.99999999999999378</v>
      </c>
      <c r="Q80" s="1263">
        <f>SUM(Q74:Q79)</f>
        <v>0.99999999999998057</v>
      </c>
      <c r="R80" s="1263">
        <f>SUM(R74:R79)</f>
        <v>0.99999999999999123</v>
      </c>
      <c r="S80" s="1137"/>
      <c r="T80" s="1298" t="str">
        <f>'Ersatz result '!BK43</f>
        <v>TOTAL YLD Baseline_2D_Combined</v>
      </c>
      <c r="U80" s="1619">
        <f>'Ersatz result '!BL43</f>
        <v>3797.0176099508399</v>
      </c>
      <c r="V80" s="1619">
        <f>'Ersatz result '!BM43</f>
        <v>2747.75659603349</v>
      </c>
      <c r="W80" s="1619">
        <f>'Ersatz result '!BN43</f>
        <v>5022.6688647811397</v>
      </c>
      <c r="X80" s="1628">
        <f>SUM(X75:X79)</f>
        <v>1.0000000000000009</v>
      </c>
      <c r="Y80" s="1637">
        <f>SUM(Y74:Y79)</f>
        <v>0.99999999999999822</v>
      </c>
      <c r="Z80" s="1628">
        <f>SUM(Z74:Z79)</f>
        <v>0.99999999999999667</v>
      </c>
      <c r="AA80" s="1628">
        <f>SUM(AA74:AA79)</f>
        <v>0.99999999999999845</v>
      </c>
      <c r="AB80" s="1204">
        <f>'Ersatz result '!BS43</f>
        <v>0</v>
      </c>
      <c r="AC80" s="1137">
        <f>'Ersatz result '!BT43</f>
        <v>0</v>
      </c>
      <c r="AD80" s="1137">
        <f>'Ersatz result '!BU43</f>
        <v>0</v>
      </c>
      <c r="AE80" s="1137">
        <f>'Ersatz result '!BV43</f>
        <v>0</v>
      </c>
      <c r="AF80" s="1137">
        <f>'Ersatz result '!BW43</f>
        <v>0</v>
      </c>
      <c r="AG80" s="1137"/>
      <c r="AH80" s="1137"/>
      <c r="AI80" s="1137">
        <f>'Ersatz result '!BX43</f>
        <v>0</v>
      </c>
      <c r="AJ80" s="1137">
        <f>'Ersatz result '!BY43</f>
        <v>0</v>
      </c>
      <c r="AK80" s="1137"/>
      <c r="AL80" s="1262">
        <f>'Ersatz result '!CA43</f>
        <v>0</v>
      </c>
      <c r="AM80" s="1262">
        <f>'Ersatz result '!CB43</f>
        <v>0</v>
      </c>
      <c r="AN80" s="1262">
        <f>'Ersatz result '!CC43</f>
        <v>0</v>
      </c>
      <c r="AO80" s="1262">
        <f>'Ersatz result '!CD43</f>
        <v>0</v>
      </c>
      <c r="AP80" s="1262"/>
      <c r="AQ80" s="1262"/>
      <c r="AR80" s="1280"/>
      <c r="AS80" s="1280"/>
      <c r="AT80" s="535"/>
      <c r="AU80" s="1319"/>
      <c r="AV80" s="1319"/>
      <c r="AW80" s="1319"/>
      <c r="AX80" s="1319"/>
      <c r="AY80" s="1319"/>
      <c r="AZ80" s="1319"/>
      <c r="BA80" s="1319"/>
      <c r="BB80" s="1319"/>
      <c r="BG80" s="304"/>
      <c r="BL80" s="365"/>
      <c r="BM80" s="365"/>
      <c r="BN80" s="365"/>
      <c r="BO80" s="365"/>
      <c r="BP80" s="365"/>
      <c r="BQ80" s="365"/>
      <c r="BR80" s="365"/>
      <c r="BS80" s="365"/>
      <c r="BT80" s="365"/>
      <c r="BU80" s="365"/>
      <c r="BV80" s="365"/>
      <c r="BW80" s="365"/>
    </row>
    <row r="81" spans="1:75" x14ac:dyDescent="0.25">
      <c r="A81" s="241"/>
      <c r="B81" s="1138" t="str">
        <f>'Ersatz result '!BA44</f>
        <v>TOTAL  YLD with Diabetes_2DV</v>
      </c>
      <c r="C81" s="1138">
        <f>'Ersatz result '!BB44</f>
        <v>5005.5410401599902</v>
      </c>
      <c r="D81" s="1138">
        <f>'Ersatz result '!BC44</f>
        <v>4762.3697666964699</v>
      </c>
      <c r="E81" s="1138">
        <f>'Ersatz result '!BD44</f>
        <v>5263.4484113777899</v>
      </c>
      <c r="F81" s="1138"/>
      <c r="G81" s="1138"/>
      <c r="H81" s="1146"/>
      <c r="I81" s="1146"/>
      <c r="J81" s="1146"/>
      <c r="K81" s="1264" t="str">
        <f>'Ersatz result '!BF44</f>
        <v>TOTAL  YLD with Diabetes_2DU</v>
      </c>
      <c r="L81" s="1264">
        <f>'Ersatz result '!BG44</f>
        <v>15800.9740500812</v>
      </c>
      <c r="M81" s="1264">
        <f>'Ersatz result '!BH44</f>
        <v>14712.0222582115</v>
      </c>
      <c r="N81" s="1264">
        <f>'Ersatz result '!BI44</f>
        <v>16983.033824961902</v>
      </c>
      <c r="O81" s="1264"/>
      <c r="P81" s="1264"/>
      <c r="Q81" s="1264"/>
      <c r="R81" s="1264"/>
      <c r="S81" s="1138"/>
      <c r="T81" s="1300" t="str">
        <f>'Ersatz result '!BK44</f>
        <v>TOTAL  YLD with Diabetes_2D_Combined</v>
      </c>
      <c r="U81" s="1614">
        <f>'Ersatz result '!BL44</f>
        <v>20806.515090241101</v>
      </c>
      <c r="V81" s="1614">
        <f>'Ersatz result '!BM44</f>
        <v>19510.572613842101</v>
      </c>
      <c r="W81" s="1614">
        <f>'Ersatz result '!BN44</f>
        <v>22182.9746859308</v>
      </c>
      <c r="X81" s="1629"/>
      <c r="Y81" s="1629"/>
      <c r="Z81" s="1629"/>
      <c r="AA81" s="1629"/>
      <c r="AB81" s="1205">
        <f>'Ersatz result '!BS44</f>
        <v>0</v>
      </c>
      <c r="AC81" s="1138">
        <f>'Ersatz result '!BT44</f>
        <v>0</v>
      </c>
      <c r="AD81" s="1138">
        <f>'Ersatz result '!BU44</f>
        <v>0</v>
      </c>
      <c r="AE81" s="1138">
        <f>'Ersatz result '!BV44</f>
        <v>0</v>
      </c>
      <c r="AF81" s="1138">
        <f>'Ersatz result '!BW44</f>
        <v>0</v>
      </c>
      <c r="AG81" s="1138"/>
      <c r="AH81" s="1138"/>
      <c r="AI81" s="1138">
        <f>'Ersatz result '!BX44</f>
        <v>0</v>
      </c>
      <c r="AJ81" s="1138">
        <f>'Ersatz result '!BY44</f>
        <v>0</v>
      </c>
      <c r="AK81" s="1138"/>
      <c r="AL81" s="1264">
        <f>'Ersatz result '!CA44</f>
        <v>0</v>
      </c>
      <c r="AM81" s="1264">
        <f>'Ersatz result '!CB44</f>
        <v>0</v>
      </c>
      <c r="AN81" s="1264">
        <f>'Ersatz result '!CC44</f>
        <v>0</v>
      </c>
      <c r="AO81" s="1264">
        <f>'Ersatz result '!CD44</f>
        <v>0</v>
      </c>
      <c r="AP81" s="1264"/>
      <c r="AQ81" s="1264"/>
      <c r="AR81" s="1281"/>
      <c r="AS81" s="1281"/>
      <c r="AT81" s="241"/>
      <c r="AU81" s="1301"/>
      <c r="AV81" s="1301"/>
      <c r="AW81" s="1301"/>
      <c r="AX81" s="1301"/>
      <c r="AY81" s="1301"/>
      <c r="AZ81" s="1301"/>
      <c r="BA81" s="1301"/>
      <c r="BB81" s="1301"/>
      <c r="BG81" s="304"/>
      <c r="BL81" s="365"/>
      <c r="BM81" s="365"/>
      <c r="BN81" s="365"/>
      <c r="BO81" s="365"/>
      <c r="BP81" s="365"/>
      <c r="BQ81" s="365"/>
      <c r="BR81" s="365"/>
      <c r="BS81" s="365"/>
      <c r="BT81" s="365"/>
      <c r="BU81" s="365"/>
      <c r="BV81" s="365"/>
      <c r="BW81" s="365"/>
    </row>
    <row r="82" spans="1:75" ht="15.75" thickBot="1" x14ac:dyDescent="0.3">
      <c r="A82" s="1142"/>
      <c r="B82" s="1141" t="str">
        <f>'Ersatz result '!BA45</f>
        <v>TOTAL  YLD without Diabetes_2DV</v>
      </c>
      <c r="C82" s="1141">
        <f>'Ersatz result '!BB45</f>
        <v>3685.4282848354701</v>
      </c>
      <c r="D82" s="1141">
        <f>'Ersatz result '!BC45</f>
        <v>3477.6960654057302</v>
      </c>
      <c r="E82" s="1141">
        <f>'Ersatz result '!BD45</f>
        <v>3909.14071366179</v>
      </c>
      <c r="F82" s="1141"/>
      <c r="G82" s="1141"/>
      <c r="H82" s="1188"/>
      <c r="I82" s="1188"/>
      <c r="J82" s="1188"/>
      <c r="K82" s="1265" t="str">
        <f>'Ersatz result '!BF45</f>
        <v>TOTAL  YLD without Diabetes_2DU</v>
      </c>
      <c r="L82" s="1265">
        <f>'Ersatz result '!BG45</f>
        <v>13374.136104495399</v>
      </c>
      <c r="M82" s="1265">
        <f>'Ersatz result '!BH45</f>
        <v>12337.917569797501</v>
      </c>
      <c r="N82" s="1265">
        <f>'Ersatz result '!BI45</f>
        <v>14566.060468072301</v>
      </c>
      <c r="O82" s="1265"/>
      <c r="P82" s="1265"/>
      <c r="Q82" s="1265"/>
      <c r="R82" s="1265"/>
      <c r="S82" s="1141"/>
      <c r="T82" s="1302" t="str">
        <f>'Ersatz result '!BK45</f>
        <v>TOTAL  YLD without Diabetes_2D_Combined</v>
      </c>
      <c r="U82" s="1620">
        <f>'Ersatz result '!BL45</f>
        <v>17059.564389330899</v>
      </c>
      <c r="V82" s="1620">
        <f>'Ersatz result '!BM45</f>
        <v>15882.5571573828</v>
      </c>
      <c r="W82" s="1620">
        <f>'Ersatz result '!BN45</f>
        <v>18425.752934827098</v>
      </c>
      <c r="X82" s="1630"/>
      <c r="Y82" s="1630"/>
      <c r="Z82" s="1630"/>
      <c r="AA82" s="1630"/>
      <c r="AB82" s="1206">
        <f>'Ersatz result '!BS45</f>
        <v>0</v>
      </c>
      <c r="AC82" s="1141">
        <f>'Ersatz result '!BT45</f>
        <v>0</v>
      </c>
      <c r="AD82" s="1141">
        <f>'Ersatz result '!BU45</f>
        <v>0</v>
      </c>
      <c r="AE82" s="1141">
        <f>'Ersatz result '!BV45</f>
        <v>0</v>
      </c>
      <c r="AF82" s="1141">
        <f>'Ersatz result '!BW45</f>
        <v>0</v>
      </c>
      <c r="AG82" s="1141"/>
      <c r="AH82" s="1141"/>
      <c r="AI82" s="1141">
        <f>'Ersatz result '!BX45</f>
        <v>0</v>
      </c>
      <c r="AJ82" s="1141">
        <f>'Ersatz result '!BY45</f>
        <v>0</v>
      </c>
      <c r="AK82" s="1141"/>
      <c r="AL82" s="1265">
        <f>'Ersatz result '!CA45</f>
        <v>0</v>
      </c>
      <c r="AM82" s="1265">
        <f>'Ersatz result '!CB45</f>
        <v>0</v>
      </c>
      <c r="AN82" s="1265">
        <f>'Ersatz result '!CC45</f>
        <v>0</v>
      </c>
      <c r="AO82" s="1265">
        <f>'Ersatz result '!CD45</f>
        <v>0</v>
      </c>
      <c r="AP82" s="1265"/>
      <c r="AQ82" s="1265"/>
      <c r="AR82" s="1282"/>
      <c r="AS82" s="1282"/>
      <c r="AT82" s="1142"/>
      <c r="AU82" s="1303"/>
      <c r="AV82" s="1303"/>
      <c r="AW82" s="1303"/>
      <c r="AX82" s="1303"/>
      <c r="AY82" s="1303"/>
      <c r="AZ82" s="1303"/>
      <c r="BA82" s="1303"/>
      <c r="BB82" s="1303"/>
      <c r="BG82" s="304"/>
      <c r="BI82" s="365"/>
      <c r="BJ82" s="365"/>
      <c r="BK82" s="365"/>
      <c r="BL82" s="365"/>
      <c r="BM82" s="365"/>
      <c r="BN82" s="365"/>
      <c r="BO82" s="365"/>
      <c r="BP82" s="365"/>
      <c r="BQ82" s="365"/>
      <c r="BR82" s="365"/>
      <c r="BS82" s="365"/>
      <c r="BT82" s="365"/>
      <c r="BU82" s="365"/>
      <c r="BV82" s="365"/>
      <c r="BW82" s="365"/>
    </row>
    <row r="83" spans="1:75" ht="15.75" thickTop="1" x14ac:dyDescent="0.25">
      <c r="B83" s="72" t="str">
        <f>'Ersatz result '!BA46</f>
        <v>TOTAL DALYS Baseline_2DV</v>
      </c>
      <c r="C83" s="72">
        <f>'Ersatz result '!BB46</f>
        <v>3559.6800084083702</v>
      </c>
      <c r="D83" s="72">
        <f>'Ersatz result '!BC46</f>
        <v>3421.6503280526599</v>
      </c>
      <c r="E83" s="72">
        <f>'Ersatz result '!BD46</f>
        <v>3729.9796465273598</v>
      </c>
      <c r="F83" s="72"/>
      <c r="G83" s="72"/>
      <c r="H83" s="1145"/>
      <c r="I83" s="1145"/>
      <c r="J83" s="1145"/>
      <c r="K83" s="1255" t="str">
        <f>'Ersatz result '!BF46</f>
        <v>TOTAL DALYS Baseline_2DU</v>
      </c>
      <c r="L83" s="1255">
        <f>'Ersatz result '!BG46</f>
        <v>10135.562403781099</v>
      </c>
      <c r="M83" s="1255">
        <f>'Ersatz result '!BH46</f>
        <v>9196.4056338424107</v>
      </c>
      <c r="N83" s="1255">
        <f>'Ersatz result '!BI46</f>
        <v>11213.8043438163</v>
      </c>
      <c r="O83" s="1255"/>
      <c r="P83" s="1255"/>
      <c r="Q83" s="1255"/>
      <c r="R83" s="1255"/>
      <c r="S83" s="72"/>
      <c r="T83" s="1291" t="str">
        <f>'Ersatz result '!BK46</f>
        <v>TOTAL DALYS Baseline_2D_Combined</v>
      </c>
      <c r="U83" s="1613">
        <f>'Ersatz result '!BL46</f>
        <v>13695.2424121894</v>
      </c>
      <c r="V83" s="1613">
        <f>'Ersatz result '!BM46</f>
        <v>12645.981398272101</v>
      </c>
      <c r="W83" s="1613">
        <f>'Ersatz result '!BN46</f>
        <v>14920.8936670197</v>
      </c>
      <c r="X83" s="1291">
        <f>'Ersatz result '!BO46</f>
        <v>0</v>
      </c>
      <c r="Y83" s="1291">
        <f>'Ersatz result '!BP46</f>
        <v>0</v>
      </c>
      <c r="Z83" s="1291">
        <f>'Ersatz result '!BQ46</f>
        <v>0</v>
      </c>
      <c r="AA83" s="1291">
        <f>'Ersatz result '!BR46</f>
        <v>0</v>
      </c>
      <c r="AB83" s="1203">
        <f>'Ersatz result '!BS46</f>
        <v>0</v>
      </c>
      <c r="AC83" s="72">
        <f>'Ersatz result '!BT46</f>
        <v>0</v>
      </c>
      <c r="AD83" s="72">
        <f>'Ersatz result '!BU46</f>
        <v>0</v>
      </c>
      <c r="AE83" s="72">
        <f>'Ersatz result '!BV46</f>
        <v>0</v>
      </c>
      <c r="AF83" s="72">
        <f>'Ersatz result '!BW46</f>
        <v>0</v>
      </c>
      <c r="AG83" s="72"/>
      <c r="AH83" s="72"/>
      <c r="AI83" s="72">
        <f>'Ersatz result '!BX46</f>
        <v>0</v>
      </c>
      <c r="AJ83" s="72">
        <f>'Ersatz result '!BY46</f>
        <v>0</v>
      </c>
      <c r="AK83" s="72"/>
      <c r="AL83" s="1255">
        <f>'Ersatz result '!CA46</f>
        <v>0</v>
      </c>
      <c r="AM83" s="1255">
        <f>'Ersatz result '!CB46</f>
        <v>0</v>
      </c>
      <c r="AN83" s="1255">
        <f>'Ersatz result '!CC46</f>
        <v>0</v>
      </c>
      <c r="AO83" s="1255">
        <f>'Ersatz result '!CD46</f>
        <v>0</v>
      </c>
      <c r="AP83" s="1255"/>
      <c r="AQ83" s="1255"/>
      <c r="BG83" s="304"/>
      <c r="BI83" s="365"/>
      <c r="BJ83" s="365"/>
      <c r="BK83" s="365"/>
      <c r="BL83" s="365"/>
      <c r="BM83" s="365"/>
      <c r="BN83" s="365"/>
      <c r="BO83" s="365"/>
      <c r="BP83" s="365"/>
      <c r="BQ83" s="365"/>
      <c r="BR83" s="365"/>
      <c r="BS83" s="365"/>
      <c r="BT83" s="365"/>
      <c r="BU83" s="365"/>
      <c r="BV83" s="365"/>
      <c r="BW83" s="365"/>
    </row>
    <row r="84" spans="1:75" x14ac:dyDescent="0.25">
      <c r="B84" s="72" t="str">
        <f>'Ersatz result '!BA47</f>
        <v>Total  DALY_D_2DV</v>
      </c>
      <c r="C84" s="72">
        <f>'Ersatz result '!BB47</f>
        <v>8023.0378416863005</v>
      </c>
      <c r="D84" s="72">
        <f>'Ersatz result '!BC47</f>
        <v>7779.8665682227902</v>
      </c>
      <c r="E84" s="72">
        <f>'Ersatz result '!BD47</f>
        <v>8280.9452129041201</v>
      </c>
      <c r="F84" s="72"/>
      <c r="G84" s="72"/>
      <c r="H84" s="1145"/>
      <c r="I84" s="1145"/>
      <c r="J84" s="1145"/>
      <c r="K84" s="1255" t="str">
        <f>'Ersatz result '!BF47</f>
        <v>Total  DALY_D_2DU</v>
      </c>
      <c r="L84" s="1255">
        <f>'Ersatz result '!BG47</f>
        <v>22681.702050793399</v>
      </c>
      <c r="M84" s="1255">
        <f>'Ersatz result '!BH47</f>
        <v>21592.750258923799</v>
      </c>
      <c r="N84" s="1255">
        <f>'Ersatz result '!BI47</f>
        <v>23863.761825674199</v>
      </c>
      <c r="O84" s="1255"/>
      <c r="P84" s="1255"/>
      <c r="Q84" s="1255"/>
      <c r="R84" s="1255"/>
      <c r="S84" s="72"/>
      <c r="T84" s="1291" t="str">
        <f>'Ersatz result '!BK47</f>
        <v>Total  DALY_D_2D_Combined</v>
      </c>
      <c r="U84" s="1613">
        <f>'Ersatz result '!BL47</f>
        <v>30704.739892479702</v>
      </c>
      <c r="V84" s="1613">
        <f>'Ersatz result '!BM47</f>
        <v>29408.797416080699</v>
      </c>
      <c r="W84" s="1613">
        <f>'Ersatz result '!BN47</f>
        <v>32081.199488169401</v>
      </c>
      <c r="X84" s="1291">
        <f>'Ersatz result '!BO47</f>
        <v>0</v>
      </c>
      <c r="Y84" s="1291">
        <f>'Ersatz result '!BP47</f>
        <v>0</v>
      </c>
      <c r="Z84" s="1291">
        <f>'Ersatz result '!BQ47</f>
        <v>0</v>
      </c>
      <c r="AA84" s="1291">
        <f>'Ersatz result '!BR47</f>
        <v>0</v>
      </c>
      <c r="AB84" s="1203">
        <f>'Ersatz result '!BS47</f>
        <v>0</v>
      </c>
      <c r="AC84" s="72">
        <f>'Ersatz result '!BT47</f>
        <v>0</v>
      </c>
      <c r="AD84" s="72">
        <f>'Ersatz result '!BU47</f>
        <v>0</v>
      </c>
      <c r="AE84" s="72">
        <f>'Ersatz result '!BV47</f>
        <v>0</v>
      </c>
      <c r="AF84" s="72">
        <f>'Ersatz result '!BW47</f>
        <v>0</v>
      </c>
      <c r="AG84" s="72"/>
      <c r="AH84" s="72"/>
      <c r="AI84" s="72">
        <f>'Ersatz result '!BX47</f>
        <v>0</v>
      </c>
      <c r="AJ84" s="72">
        <f>'Ersatz result '!BY47</f>
        <v>0</v>
      </c>
      <c r="AK84" s="72"/>
      <c r="AL84" s="1255">
        <f>'Ersatz result '!CA47</f>
        <v>0</v>
      </c>
      <c r="AM84" s="1255">
        <f>'Ersatz result '!CB47</f>
        <v>0</v>
      </c>
      <c r="AN84" s="1255">
        <f>'Ersatz result '!CC47</f>
        <v>0</v>
      </c>
      <c r="AO84" s="1255">
        <f>'Ersatz result '!CD47</f>
        <v>0</v>
      </c>
      <c r="AP84" s="1255"/>
      <c r="AQ84" s="1255"/>
      <c r="BH84" s="365"/>
      <c r="BI84" s="365"/>
      <c r="BJ84" s="365"/>
      <c r="BK84" s="365"/>
      <c r="BL84" s="365"/>
      <c r="BM84" s="365"/>
      <c r="BN84" s="365"/>
      <c r="BO84" s="365"/>
      <c r="BP84" s="365"/>
      <c r="BQ84" s="365"/>
      <c r="BR84" s="365"/>
      <c r="BS84" s="365"/>
      <c r="BT84" s="365"/>
      <c r="BU84" s="365"/>
      <c r="BV84" s="365"/>
      <c r="BW84" s="365"/>
    </row>
    <row r="85" spans="1:75" x14ac:dyDescent="0.25">
      <c r="B85" s="72" t="str">
        <f>'Ersatz result '!BA48</f>
        <v>Total DALYS_WoD_2DV</v>
      </c>
      <c r="C85" s="72">
        <f>'Ersatz result '!BB48</f>
        <v>6702.9250863617799</v>
      </c>
      <c r="D85" s="72">
        <f>'Ersatz result '!BC48</f>
        <v>6495.1928669320496</v>
      </c>
      <c r="E85" s="72">
        <f>'Ersatz result '!BD48</f>
        <v>6926.6375151881202</v>
      </c>
      <c r="F85" s="72"/>
      <c r="G85" s="72"/>
      <c r="H85" s="1145"/>
      <c r="I85" s="1145"/>
      <c r="J85" s="1145"/>
      <c r="K85" s="1255" t="str">
        <f>'Ersatz result '!BF48</f>
        <v>Total DALYS_WoD_2DU</v>
      </c>
      <c r="L85" s="1255">
        <f>'Ersatz result '!BG48</f>
        <v>20254.864105207598</v>
      </c>
      <c r="M85" s="1255">
        <f>'Ersatz result '!BH48</f>
        <v>19218.645570509801</v>
      </c>
      <c r="N85" s="1255">
        <f>'Ersatz result '!BI48</f>
        <v>21446.788468784602</v>
      </c>
      <c r="O85" s="1255"/>
      <c r="P85" s="1255"/>
      <c r="Q85" s="1255"/>
      <c r="R85" s="1255"/>
      <c r="S85" s="72"/>
      <c r="T85" s="1291" t="str">
        <f>'Ersatz result '!BK48</f>
        <v>Total DALYS_WoD_2D_Combined</v>
      </c>
      <c r="U85" s="1613">
        <f>'Ersatz result '!BL48</f>
        <v>26957.789191569402</v>
      </c>
      <c r="V85" s="1613">
        <f>'Ersatz result '!BM48</f>
        <v>25780.781959621399</v>
      </c>
      <c r="W85" s="1613">
        <f>'Ersatz result '!BN48</f>
        <v>28323.977737065699</v>
      </c>
      <c r="X85" s="1291">
        <f>'Ersatz result '!BO48</f>
        <v>0</v>
      </c>
      <c r="Y85" s="1291">
        <f>'Ersatz result '!BP48</f>
        <v>0</v>
      </c>
      <c r="Z85" s="1291">
        <f>'Ersatz result '!BQ48</f>
        <v>0</v>
      </c>
      <c r="AA85" s="1291">
        <f>'Ersatz result '!BR48</f>
        <v>0</v>
      </c>
      <c r="AB85" s="1203">
        <f>'Ersatz result '!BS48</f>
        <v>0</v>
      </c>
      <c r="AC85" s="72">
        <f>'Ersatz result '!BT48</f>
        <v>0</v>
      </c>
      <c r="AD85" s="72">
        <f>'Ersatz result '!BU48</f>
        <v>0</v>
      </c>
      <c r="AE85" s="72">
        <f>'Ersatz result '!BV48</f>
        <v>0</v>
      </c>
      <c r="AF85" s="72">
        <f>'Ersatz result '!BW48</f>
        <v>0</v>
      </c>
      <c r="AG85" s="72"/>
      <c r="AH85" s="72"/>
      <c r="AI85" s="72">
        <f>'Ersatz result '!BX48</f>
        <v>0</v>
      </c>
      <c r="AJ85" s="72">
        <f>'Ersatz result '!BY48</f>
        <v>0</v>
      </c>
      <c r="AK85" s="72"/>
      <c r="AL85" s="1255">
        <f>'Ersatz result '!CA48</f>
        <v>0</v>
      </c>
      <c r="AM85" s="1255">
        <f>'Ersatz result '!CB48</f>
        <v>0</v>
      </c>
      <c r="AN85" s="1255">
        <f>'Ersatz result '!CC48</f>
        <v>0</v>
      </c>
      <c r="AO85" s="1255">
        <f>'Ersatz result '!CD48</f>
        <v>0</v>
      </c>
      <c r="AP85" s="1255"/>
      <c r="AQ85" s="1255"/>
      <c r="BH85" s="365"/>
      <c r="BI85" s="365"/>
      <c r="BJ85" s="365"/>
      <c r="BK85" s="365"/>
      <c r="BL85" s="365"/>
      <c r="BM85" s="365"/>
      <c r="BN85" s="365"/>
      <c r="BO85" s="365"/>
      <c r="BP85" s="365"/>
      <c r="BQ85" s="365"/>
      <c r="BR85" s="365"/>
      <c r="BS85" s="365"/>
      <c r="BT85" s="365"/>
      <c r="BU85" s="365"/>
      <c r="BV85" s="365"/>
      <c r="BW85" s="365"/>
    </row>
    <row r="86" spans="1:75" x14ac:dyDescent="0.25">
      <c r="B86" s="72"/>
      <c r="C86" s="72"/>
      <c r="D86" s="72"/>
      <c r="E86" s="72"/>
      <c r="F86" s="72"/>
      <c r="G86" s="72"/>
      <c r="H86" s="1145"/>
      <c r="I86" s="1145"/>
      <c r="J86" s="1145"/>
      <c r="K86" s="1255"/>
      <c r="L86" s="1255"/>
      <c r="M86" s="1255"/>
      <c r="N86" s="1255"/>
      <c r="O86" s="1255"/>
      <c r="P86" s="1255"/>
      <c r="Q86" s="1255"/>
      <c r="R86" s="1255"/>
      <c r="S86" s="72"/>
      <c r="T86" s="1291"/>
      <c r="U86" s="1291"/>
      <c r="V86" s="1291"/>
      <c r="W86" s="1291"/>
      <c r="X86" s="1291"/>
      <c r="Y86" s="1631">
        <f>SUM(Y75:Y79)</f>
        <v>0.63282505357174978</v>
      </c>
      <c r="Z86" s="1631">
        <f>SUM(Z75:Z77)</f>
        <v>0.2772508507459</v>
      </c>
      <c r="AA86" s="1631">
        <f>SUM(AA75:AA78)</f>
        <v>0.67763202564491154</v>
      </c>
      <c r="BH86" s="365"/>
      <c r="BI86" s="365"/>
      <c r="BJ86" s="365"/>
      <c r="BK86" s="365"/>
      <c r="BL86" s="365"/>
      <c r="BM86" s="365"/>
      <c r="BN86" s="365"/>
      <c r="BO86" s="365"/>
      <c r="BP86" s="365"/>
      <c r="BQ86" s="365"/>
      <c r="BR86" s="365"/>
      <c r="BS86" s="365"/>
      <c r="BT86" s="365"/>
      <c r="BU86" s="365"/>
      <c r="BV86" s="365"/>
      <c r="BW86" s="365"/>
    </row>
    <row r="87" spans="1:75" x14ac:dyDescent="0.25">
      <c r="A87" s="1163"/>
      <c r="B87" s="1134"/>
      <c r="C87" s="1134"/>
      <c r="D87" s="1134"/>
      <c r="E87" s="1134"/>
      <c r="F87" s="1160" t="s">
        <v>1366</v>
      </c>
      <c r="G87" s="1161" t="s">
        <v>1367</v>
      </c>
      <c r="H87" s="1162" t="s">
        <v>1368</v>
      </c>
      <c r="I87" s="1162" t="s">
        <v>1369</v>
      </c>
      <c r="J87" s="1147"/>
      <c r="K87" s="1266"/>
      <c r="L87" s="1266"/>
      <c r="M87" s="1266"/>
      <c r="N87" s="1266"/>
      <c r="O87" s="1267" t="s">
        <v>1366</v>
      </c>
      <c r="P87" s="1268" t="s">
        <v>1367</v>
      </c>
      <c r="Q87" s="1269" t="s">
        <v>1368</v>
      </c>
      <c r="R87" s="1269" t="s">
        <v>1369</v>
      </c>
      <c r="S87" s="1134"/>
      <c r="T87" s="1304"/>
      <c r="U87" s="1304"/>
      <c r="V87" s="1304"/>
      <c r="W87" s="1304"/>
      <c r="X87" s="1305" t="s">
        <v>1366</v>
      </c>
      <c r="Y87" s="1306" t="s">
        <v>1367</v>
      </c>
      <c r="Z87" s="1307" t="s">
        <v>1368</v>
      </c>
      <c r="AA87" s="1307" t="s">
        <v>1369</v>
      </c>
      <c r="AC87" s="1163"/>
      <c r="AD87" s="1163"/>
      <c r="AE87" s="1163"/>
      <c r="AF87" s="1163"/>
      <c r="AG87" s="1163"/>
      <c r="AH87" s="1163"/>
      <c r="AI87" s="1163"/>
      <c r="AJ87" s="1163"/>
      <c r="AK87" s="1163"/>
      <c r="AL87" s="1283"/>
      <c r="AM87" s="1283"/>
      <c r="AN87" s="1283"/>
      <c r="AO87" s="1283"/>
      <c r="AP87" s="1283"/>
      <c r="AQ87" s="1283"/>
      <c r="AR87" s="1283"/>
      <c r="AS87" s="1283"/>
      <c r="AT87" s="1163"/>
      <c r="AU87" s="1317"/>
      <c r="AV87" s="1317"/>
      <c r="AW87" s="1317"/>
      <c r="AX87" s="1317"/>
      <c r="AY87" s="1317"/>
      <c r="AZ87" s="1317"/>
      <c r="BA87" s="1317"/>
      <c r="BB87" s="1317"/>
      <c r="BH87" s="365"/>
      <c r="BI87" s="365"/>
      <c r="BJ87" s="365"/>
      <c r="BK87" s="365"/>
      <c r="BL87" s="365"/>
      <c r="BM87" s="365"/>
      <c r="BN87" s="365"/>
      <c r="BO87" s="365"/>
      <c r="BP87" s="365"/>
      <c r="BQ87" s="365"/>
      <c r="BR87" s="365"/>
      <c r="BS87" s="365"/>
      <c r="BT87" s="365"/>
      <c r="BU87" s="365"/>
      <c r="BV87" s="365"/>
      <c r="BW87" s="365"/>
    </row>
    <row r="88" spans="1:75" x14ac:dyDescent="0.25">
      <c r="A88" s="1163"/>
      <c r="B88" s="1134" t="str">
        <f>'Ersatz result '!BA51</f>
        <v>Scenario 2D_V (Vaccinated)_NSW</v>
      </c>
      <c r="C88" s="1134">
        <f>'Ersatz result '!BB51</f>
        <v>0</v>
      </c>
      <c r="D88" s="1134">
        <f>'Ersatz result '!BC51</f>
        <v>0</v>
      </c>
      <c r="E88" s="1134">
        <f>'Ersatz result '!BD51</f>
        <v>0</v>
      </c>
      <c r="F88" s="1164">
        <f>C96</f>
        <v>448.583055568605</v>
      </c>
      <c r="G88" s="1164">
        <f>C97</f>
        <v>4907.6181277128499</v>
      </c>
      <c r="H88" s="1165">
        <f>C99</f>
        <v>3466.07985709493</v>
      </c>
      <c r="I88" s="1165">
        <f>C100</f>
        <v>7925.1149292391801</v>
      </c>
      <c r="J88" s="1147"/>
      <c r="K88" s="1266" t="str">
        <f>'Ersatz result '!BF51</f>
        <v>Scenario 2D_U (UNVaccinated)</v>
      </c>
      <c r="L88" s="1266">
        <f>'Ersatz result '!BG51</f>
        <v>0</v>
      </c>
      <c r="M88" s="1266">
        <f>'Ersatz result '!BH51</f>
        <v>0</v>
      </c>
      <c r="N88" s="1266">
        <f>'Ersatz result '!BI51</f>
        <v>0</v>
      </c>
      <c r="O88" s="1270">
        <f>L96</f>
        <v>2261.69088759745</v>
      </c>
      <c r="P88" s="1270">
        <f>L97</f>
        <v>14795.6376387155</v>
      </c>
      <c r="Q88" s="1271">
        <f>L99</f>
        <v>9142.4188883097195</v>
      </c>
      <c r="R88" s="1271">
        <f>L100</f>
        <v>21676.365639427699</v>
      </c>
      <c r="S88" s="1134"/>
      <c r="T88" s="1304" t="str">
        <f>'Ersatz result '!BK51</f>
        <v>Scenario 2D Combined (NSW)</v>
      </c>
      <c r="U88" s="1304">
        <f>'Ersatz result '!BL51</f>
        <v>0</v>
      </c>
      <c r="V88" s="1304">
        <f>'Ersatz result '!BM51</f>
        <v>0</v>
      </c>
      <c r="W88" s="1304">
        <f>'Ersatz result '!BN51</f>
        <v>0</v>
      </c>
      <c r="X88" s="1308">
        <f>U96</f>
        <v>2710.2739431660598</v>
      </c>
      <c r="Y88" s="1308">
        <f>U97</f>
        <v>19703.255766428301</v>
      </c>
      <c r="Z88" s="1309">
        <f>U99</f>
        <v>12608.4987454047</v>
      </c>
      <c r="AA88" s="1309">
        <f>U100</f>
        <v>29601.480568666899</v>
      </c>
      <c r="AC88" s="1163"/>
      <c r="AD88" s="1163"/>
      <c r="AE88" s="1163"/>
      <c r="AF88" s="1163"/>
      <c r="AG88" s="1163"/>
      <c r="AH88" s="1163"/>
      <c r="AI88" s="1163"/>
      <c r="AJ88" s="1163"/>
      <c r="AK88" s="1163"/>
      <c r="AL88" s="1283"/>
      <c r="AM88" s="1283"/>
      <c r="AN88" s="1283"/>
      <c r="AO88" s="1283"/>
      <c r="AP88" s="1283"/>
      <c r="AQ88" s="1283"/>
      <c r="AR88" s="1283"/>
      <c r="AS88" s="1283"/>
      <c r="AT88" s="1163"/>
      <c r="AU88" s="1317"/>
      <c r="AV88" s="1317"/>
      <c r="AW88" s="1317"/>
      <c r="AX88" s="1317"/>
      <c r="AY88" s="1317"/>
      <c r="AZ88" s="1317"/>
      <c r="BA88" s="1317"/>
      <c r="BB88" s="1317"/>
      <c r="BH88" s="365"/>
      <c r="BI88" s="365"/>
      <c r="BJ88" s="365"/>
      <c r="BK88" s="365"/>
      <c r="BL88" s="365"/>
      <c r="BM88" s="365"/>
      <c r="BN88" s="365"/>
      <c r="BO88" s="365"/>
      <c r="BP88" s="365"/>
      <c r="BQ88" s="365"/>
      <c r="BR88" s="365"/>
      <c r="BS88" s="365"/>
      <c r="BT88" s="365"/>
      <c r="BU88" s="365"/>
      <c r="BV88" s="365"/>
      <c r="BW88" s="365"/>
    </row>
    <row r="89" spans="1:75" x14ac:dyDescent="0.25">
      <c r="A89" s="1163"/>
      <c r="B89" s="1134" t="str">
        <f>'Ersatz result '!BA52</f>
        <v>Variable</v>
      </c>
      <c r="C89" s="1134" t="str">
        <f>'Ersatz result '!BB52</f>
        <v>Mean</v>
      </c>
      <c r="D89" s="1134" t="str">
        <f>'Ersatz result '!BC52</f>
        <v>LCI 95%</v>
      </c>
      <c r="E89" s="1134" t="str">
        <f>'Ersatz result '!BD52</f>
        <v>HCI 95%</v>
      </c>
      <c r="F89" s="1134"/>
      <c r="G89" s="1134"/>
      <c r="H89" s="1147"/>
      <c r="I89" s="1147"/>
      <c r="J89" s="1147"/>
      <c r="K89" s="1266" t="str">
        <f>'Ersatz result '!BF52</f>
        <v>Variable</v>
      </c>
      <c r="L89" s="1266" t="str">
        <f>'Ersatz result '!BG52</f>
        <v>Mean</v>
      </c>
      <c r="M89" s="1266" t="str">
        <f>'Ersatz result '!BH52</f>
        <v>LCI 95%</v>
      </c>
      <c r="N89" s="1266" t="str">
        <f>'Ersatz result '!BI52</f>
        <v>HCI 95%</v>
      </c>
      <c r="O89" s="1266"/>
      <c r="P89" s="1266"/>
      <c r="Q89" s="1272"/>
      <c r="R89" s="1272"/>
      <c r="S89" s="1134"/>
      <c r="T89" s="1304" t="str">
        <f>'Ersatz result '!BK52</f>
        <v>Variable</v>
      </c>
      <c r="U89" s="1304" t="str">
        <f>'Ersatz result '!BL52</f>
        <v>Mean</v>
      </c>
      <c r="V89" s="1304" t="str">
        <f>'Ersatz result '!BM52</f>
        <v>LCI 95%</v>
      </c>
      <c r="W89" s="1304" t="str">
        <f>'Ersatz result '!BN52</f>
        <v>HCI 95%</v>
      </c>
      <c r="X89" s="1304"/>
      <c r="Y89" s="1304"/>
      <c r="Z89" s="1310"/>
      <c r="AA89" s="1310"/>
      <c r="AC89" s="1163"/>
      <c r="AD89" s="1163"/>
      <c r="AE89" s="1163"/>
      <c r="AF89" s="1163"/>
      <c r="AG89" s="1163"/>
      <c r="AH89" s="1163"/>
      <c r="AI89" s="1163"/>
      <c r="AJ89" s="1163"/>
      <c r="AK89" s="1163"/>
      <c r="AL89" s="1283"/>
      <c r="AM89" s="1283"/>
      <c r="AN89" s="1283"/>
      <c r="AO89" s="1283"/>
      <c r="AP89" s="1283"/>
      <c r="AQ89" s="1283"/>
      <c r="AR89" s="1283"/>
      <c r="AS89" s="1283"/>
      <c r="AT89" s="1163"/>
      <c r="AU89" s="1317"/>
      <c r="AV89" s="1317"/>
      <c r="AW89" s="1317"/>
      <c r="AX89" s="1317"/>
      <c r="AY89" s="1317"/>
      <c r="AZ89" s="1317"/>
      <c r="BA89" s="1317"/>
      <c r="BB89" s="1317"/>
      <c r="BH89" s="365"/>
      <c r="BI89" s="365"/>
      <c r="BJ89" s="365"/>
      <c r="BK89" s="365"/>
      <c r="BL89" s="365"/>
      <c r="BM89" s="365"/>
      <c r="BN89" s="365"/>
      <c r="BO89" s="365"/>
      <c r="BP89" s="365"/>
      <c r="BQ89" s="365"/>
      <c r="BR89" s="365"/>
      <c r="BS89" s="365"/>
      <c r="BT89" s="365"/>
      <c r="BU89" s="365"/>
      <c r="BV89" s="365"/>
      <c r="BW89" s="365"/>
    </row>
    <row r="90" spans="1:75" x14ac:dyDescent="0.25">
      <c r="A90" s="1163"/>
      <c r="B90" s="1134" t="str">
        <f>'Ersatz result '!BA53</f>
        <v>YLL_2DV_N</v>
      </c>
      <c r="C90" s="1134">
        <f>'Ersatz result '!BB53</f>
        <v>3017.4968015262898</v>
      </c>
      <c r="D90" s="1134">
        <f>'Ersatz result '!BC53</f>
        <v>0</v>
      </c>
      <c r="E90" s="1134">
        <f>'Ersatz result '!BD53</f>
        <v>0</v>
      </c>
      <c r="F90" s="1166"/>
      <c r="G90" s="1166"/>
      <c r="H90" s="1167">
        <f>C90/$H$88</f>
        <v>0.87057913433517453</v>
      </c>
      <c r="I90" s="1168">
        <f>C90/$I$88</f>
        <v>0.38075117250267726</v>
      </c>
      <c r="J90" s="1147"/>
      <c r="K90" s="1266" t="str">
        <f>'Ersatz result '!BF53</f>
        <v>YLL_2DU_N</v>
      </c>
      <c r="L90" s="1266">
        <f>'Ersatz result '!BG53</f>
        <v>6880.7280007120999</v>
      </c>
      <c r="M90" s="1266">
        <f>'Ersatz result '!BH53</f>
        <v>0</v>
      </c>
      <c r="N90" s="1266">
        <f>'Ersatz result '!BI53</f>
        <v>0</v>
      </c>
      <c r="O90" s="1273"/>
      <c r="P90" s="1273"/>
      <c r="Q90" s="1274">
        <f>L90/$Q$88</f>
        <v>0.75261570102748065</v>
      </c>
      <c r="R90" s="1275">
        <f>L90/$R$88</f>
        <v>0.31742996566714887</v>
      </c>
      <c r="S90" s="1134"/>
      <c r="T90" s="1304" t="str">
        <f>'Ersatz result '!BK53</f>
        <v>YLL_2D_Combined_NSW</v>
      </c>
      <c r="U90" s="1304">
        <f>'Ersatz result '!BL53</f>
        <v>9898.2248022385102</v>
      </c>
      <c r="V90" s="1304">
        <f>'Ersatz result '!BM53</f>
        <v>0</v>
      </c>
      <c r="W90" s="1304">
        <f>'Ersatz result '!BN53</f>
        <v>0</v>
      </c>
      <c r="X90" s="1311"/>
      <c r="Y90" s="1311"/>
      <c r="Z90" s="1312">
        <f>U90/$Z$88</f>
        <v>0.78504388207565334</v>
      </c>
      <c r="AA90" s="1313">
        <f>U90/$AA$88</f>
        <v>0.33438276099999398</v>
      </c>
      <c r="AC90" s="1163"/>
      <c r="AD90" s="1163"/>
      <c r="AE90" s="1163"/>
      <c r="AF90" s="1163"/>
      <c r="AG90" s="1163"/>
      <c r="AH90" s="1163"/>
      <c r="AI90" s="1163"/>
      <c r="AJ90" s="1163"/>
      <c r="AK90" s="1163"/>
      <c r="AL90" s="1283"/>
      <c r="AM90" s="1283"/>
      <c r="AN90" s="1283"/>
      <c r="AO90" s="1283"/>
      <c r="AP90" s="1283"/>
      <c r="AQ90" s="1283"/>
      <c r="AR90" s="1283"/>
      <c r="AS90" s="1283"/>
      <c r="AT90" s="1163"/>
      <c r="AU90" s="1317"/>
      <c r="AV90" s="1317"/>
      <c r="AW90" s="1317"/>
      <c r="AX90" s="1317"/>
      <c r="AY90" s="1317"/>
      <c r="AZ90" s="1317"/>
      <c r="BA90" s="1317"/>
      <c r="BB90" s="1317"/>
      <c r="BH90" s="365"/>
      <c r="BI90" s="365"/>
      <c r="BJ90" s="365"/>
      <c r="BK90" s="365"/>
      <c r="BL90" s="365"/>
      <c r="BM90" s="365"/>
      <c r="BN90" s="365"/>
      <c r="BO90" s="365"/>
      <c r="BP90" s="365"/>
      <c r="BQ90" s="365"/>
      <c r="BR90" s="365"/>
      <c r="BS90" s="365"/>
      <c r="BT90" s="365"/>
      <c r="BU90" s="365"/>
      <c r="BV90" s="365"/>
      <c r="BW90" s="365"/>
    </row>
    <row r="91" spans="1:75" x14ac:dyDescent="0.25">
      <c r="A91" s="1163"/>
      <c r="B91" s="1134" t="str">
        <f>'Ersatz result '!BA54</f>
        <v>YLD_Acute_2DV_N</v>
      </c>
      <c r="C91" s="1134">
        <f>'Ersatz result '!BB54</f>
        <v>59.812032659145899</v>
      </c>
      <c r="D91" s="1134">
        <f>'Ersatz result '!BC54</f>
        <v>42.9776131020569</v>
      </c>
      <c r="E91" s="1134">
        <f>'Ersatz result '!BD54</f>
        <v>79.994364200656406</v>
      </c>
      <c r="F91" s="1168">
        <f>C91/$F$88</f>
        <v>0.13333547024715564</v>
      </c>
      <c r="G91" s="1168">
        <f>C91/$G$88</f>
        <v>1.2187588989736809E-2</v>
      </c>
      <c r="H91" s="1167">
        <f t="shared" ref="H91:H93" si="183">C91/$H$88</f>
        <v>1.7256391983212101E-2</v>
      </c>
      <c r="I91" s="1168">
        <f t="shared" ref="I91:I94" si="184">C91/$I$88</f>
        <v>7.5471501919137365E-3</v>
      </c>
      <c r="J91" s="1147"/>
      <c r="K91" s="1266" t="str">
        <f>'Ersatz result '!BF54</f>
        <v>YLD_Acute_2DU_N</v>
      </c>
      <c r="L91" s="1266">
        <f>'Ersatz result '!BG54</f>
        <v>291.831404542884</v>
      </c>
      <c r="M91" s="1266">
        <f>'Ersatz result '!BH54</f>
        <v>198.39583880556501</v>
      </c>
      <c r="N91" s="1266">
        <f>'Ersatz result '!BI54</f>
        <v>403.69144484515499</v>
      </c>
      <c r="O91" s="1275">
        <f>L91/$O$88</f>
        <v>0.12903240055624524</v>
      </c>
      <c r="P91" s="1275">
        <f>L91/$P$88</f>
        <v>1.97241519202426E-2</v>
      </c>
      <c r="Q91" s="1274">
        <f t="shared" ref="Q91:Q93" si="185">L91/$Q$88</f>
        <v>3.1920589956345648E-2</v>
      </c>
      <c r="R91" s="1275">
        <f t="shared" ref="R91:R93" si="186">L91/$R$88</f>
        <v>1.3463115053386272E-2</v>
      </c>
      <c r="S91" s="1134"/>
      <c r="T91" s="1304" t="str">
        <f>'Ersatz result '!BK54</f>
        <v>YLD_Acute_2D_Combined_NSW</v>
      </c>
      <c r="U91" s="1304">
        <f>'Ersatz result '!BL54</f>
        <v>351.64343720202902</v>
      </c>
      <c r="V91" s="1304">
        <f>'Ersatz result '!BM54</f>
        <v>241.93143247650201</v>
      </c>
      <c r="W91" s="1304">
        <f>'Ersatz result '!BN54</f>
        <v>484.03927922555602</v>
      </c>
      <c r="X91" s="1313">
        <f>U91/$X$88</f>
        <v>0.12974461053602937</v>
      </c>
      <c r="Y91" s="1313">
        <f>U91/$Y$88</f>
        <v>1.7846971148858665E-2</v>
      </c>
      <c r="Z91" s="1312">
        <f t="shared" ref="Z91:Z93" si="187">U91/$Z$88</f>
        <v>2.788939780242982E-2</v>
      </c>
      <c r="AA91" s="1313">
        <f t="shared" ref="AA91:AA94" si="188">U91/$AA$88</f>
        <v>1.1879251660616017E-2</v>
      </c>
      <c r="AC91" s="1163"/>
      <c r="AD91" s="1163"/>
      <c r="AE91" s="1163"/>
      <c r="AF91" s="1163"/>
      <c r="AG91" s="1163"/>
      <c r="AH91" s="1163"/>
      <c r="AI91" s="1163"/>
      <c r="AJ91" s="1163"/>
      <c r="AK91" s="1163"/>
      <c r="AL91" s="1283"/>
      <c r="AM91" s="1283"/>
      <c r="AN91" s="1283"/>
      <c r="AO91" s="1283"/>
      <c r="AP91" s="1283"/>
      <c r="AQ91" s="1283"/>
      <c r="AR91" s="1283"/>
      <c r="AS91" s="1283"/>
      <c r="AT91" s="1163"/>
      <c r="AU91" s="1317"/>
      <c r="AV91" s="1317"/>
      <c r="AW91" s="1317"/>
      <c r="AX91" s="1317"/>
      <c r="AY91" s="1317"/>
      <c r="AZ91" s="1317"/>
      <c r="BA91" s="1317"/>
      <c r="BB91" s="1317"/>
      <c r="BH91" s="365"/>
      <c r="BI91" s="365"/>
      <c r="BJ91" s="365"/>
      <c r="BK91" s="365"/>
      <c r="BL91" s="365"/>
      <c r="BM91" s="365"/>
      <c r="BN91" s="365"/>
      <c r="BO91" s="365"/>
      <c r="BP91" s="365"/>
      <c r="BQ91" s="365"/>
      <c r="BR91" s="365"/>
      <c r="BS91" s="365"/>
      <c r="BT91" s="365"/>
      <c r="BU91" s="365"/>
      <c r="BV91" s="365"/>
      <c r="BW91" s="365"/>
    </row>
    <row r="92" spans="1:75" x14ac:dyDescent="0.25">
      <c r="A92" s="1163"/>
      <c r="B92" s="1134" t="str">
        <f>'Ersatz result '!BA55</f>
        <v>YLD_Chronic_2DV_N</v>
      </c>
      <c r="C92" s="1134">
        <f>'Ersatz result '!BB55</f>
        <v>169.66664993863901</v>
      </c>
      <c r="D92" s="1134">
        <f>'Ersatz result '!BC55</f>
        <v>97.540954948633996</v>
      </c>
      <c r="E92" s="1134">
        <f>'Ersatz result '!BD55</f>
        <v>264.22762938731802</v>
      </c>
      <c r="F92" s="1168">
        <f t="shared" ref="F92:F93" si="189">C92/$F$88</f>
        <v>0.37822795095007927</v>
      </c>
      <c r="G92" s="1168">
        <f t="shared" ref="G92:G94" si="190">C92/$G$88</f>
        <v>3.4572096997634694E-2</v>
      </c>
      <c r="H92" s="1167">
        <f t="shared" si="183"/>
        <v>4.8950588830588539E-2</v>
      </c>
      <c r="I92" s="1168">
        <f t="shared" si="184"/>
        <v>2.1408730529908819E-2</v>
      </c>
      <c r="J92" s="1147"/>
      <c r="K92" s="1266" t="str">
        <f>'Ersatz result '!BF55</f>
        <v>YLD_Chronic_2DU_N</v>
      </c>
      <c r="L92" s="1266">
        <f>'Ersatz result '!BG55</f>
        <v>1727.0304327557001</v>
      </c>
      <c r="M92" s="1266">
        <f>'Ersatz result '!BH55</f>
        <v>1171.8869430156501</v>
      </c>
      <c r="N92" s="1266">
        <f>'Ersatz result '!BI55</f>
        <v>2394.15127935808</v>
      </c>
      <c r="O92" s="1275">
        <f t="shared" ref="O92:O93" si="191">L92/$O$88</f>
        <v>0.7636014462570041</v>
      </c>
      <c r="P92" s="1275">
        <f t="shared" ref="P92:P94" si="192">L92/$P$88</f>
        <v>0.11672565082538978</v>
      </c>
      <c r="Q92" s="1274">
        <f t="shared" si="185"/>
        <v>0.18890300847667671</v>
      </c>
      <c r="R92" s="1275">
        <f t="shared" si="186"/>
        <v>7.9673431491410165E-2</v>
      </c>
      <c r="S92" s="1134"/>
      <c r="T92" s="1304" t="str">
        <f>'Ersatz result '!BK55</f>
        <v>YLD_Chronic_2D_Combined_NSW</v>
      </c>
      <c r="U92" s="1304">
        <f>'Ersatz result '!BL55</f>
        <v>1896.69708269433</v>
      </c>
      <c r="V92" s="1304">
        <f>'Ersatz result '!BM55</f>
        <v>1274.1391603479201</v>
      </c>
      <c r="W92" s="1304">
        <f>'Ersatz result '!BN55</f>
        <v>2633.6661069520901</v>
      </c>
      <c r="X92" s="1313">
        <f t="shared" ref="X92:X93" si="193">U92/$X$88</f>
        <v>0.69981748061919746</v>
      </c>
      <c r="Y92" s="1313">
        <f t="shared" ref="Y92:Y94" si="194">U92/$Y$88</f>
        <v>9.6263130579974848E-2</v>
      </c>
      <c r="Z92" s="1312">
        <f t="shared" si="187"/>
        <v>0.15043004888949219</v>
      </c>
      <c r="AA92" s="1313">
        <f t="shared" si="188"/>
        <v>6.4074399194139625E-2</v>
      </c>
      <c r="AC92" s="1163"/>
      <c r="AD92" s="1163"/>
      <c r="AE92" s="1163"/>
      <c r="AF92" s="1163"/>
      <c r="AG92" s="1163"/>
      <c r="AH92" s="1163"/>
      <c r="AI92" s="1163"/>
      <c r="AJ92" s="1163"/>
      <c r="AK92" s="1163"/>
      <c r="AL92" s="1283"/>
      <c r="AM92" s="1283"/>
      <c r="AN92" s="1283"/>
      <c r="AO92" s="1283"/>
      <c r="AP92" s="1283"/>
      <c r="AQ92" s="1283"/>
      <c r="AR92" s="1283"/>
      <c r="AS92" s="1283"/>
      <c r="AT92" s="1163"/>
      <c r="AU92" s="1317"/>
      <c r="AV92" s="1317"/>
      <c r="AW92" s="1317"/>
      <c r="AX92" s="1317"/>
      <c r="AY92" s="1317"/>
      <c r="AZ92" s="1317"/>
      <c r="BA92" s="1317"/>
      <c r="BB92" s="1317"/>
      <c r="BH92" s="365"/>
      <c r="BI92" s="365"/>
      <c r="BJ92" s="365"/>
      <c r="BK92" s="365"/>
      <c r="BL92" s="365"/>
      <c r="BM92" s="365"/>
      <c r="BN92" s="365"/>
      <c r="BO92" s="365"/>
      <c r="BP92" s="365"/>
      <c r="BQ92" s="365"/>
      <c r="BR92" s="365"/>
      <c r="BS92" s="365"/>
      <c r="BT92" s="365"/>
      <c r="BU92" s="365"/>
      <c r="BV92" s="365"/>
      <c r="BW92" s="365"/>
    </row>
    <row r="93" spans="1:75" x14ac:dyDescent="0.25">
      <c r="A93" s="1163"/>
      <c r="B93" s="1134" t="str">
        <f>'Ersatz result '!BA56</f>
        <v>YLD_PICS_2DV_N</v>
      </c>
      <c r="C93" s="1134">
        <f>'Ersatz result '!BB56</f>
        <v>219.104372970821</v>
      </c>
      <c r="D93" s="1134">
        <f>'Ersatz result '!BC56</f>
        <v>146.68097847974099</v>
      </c>
      <c r="E93" s="1134">
        <f>'Ersatz result '!BD56</f>
        <v>299.462478694639</v>
      </c>
      <c r="F93" s="1168">
        <f t="shared" si="189"/>
        <v>0.48843657880276714</v>
      </c>
      <c r="G93" s="1168">
        <f t="shared" si="190"/>
        <v>4.4645766493843435E-2</v>
      </c>
      <c r="H93" s="1167">
        <f t="shared" si="183"/>
        <v>6.3213884851014882E-2</v>
      </c>
      <c r="I93" s="1168">
        <f t="shared" si="184"/>
        <v>2.7646838554031578E-2</v>
      </c>
      <c r="J93" s="1147"/>
      <c r="K93" s="1266" t="str">
        <f>'Ersatz result '!BF56</f>
        <v>YLD_PICS_2DU_N</v>
      </c>
      <c r="L93" s="1266">
        <f>'Ersatz result '!BG56</f>
        <v>242.82905029887101</v>
      </c>
      <c r="M93" s="1266">
        <f>'Ersatz result '!BH56</f>
        <v>162.563632200477</v>
      </c>
      <c r="N93" s="1266">
        <f>'Ersatz result '!BI56</f>
        <v>331.88835218386799</v>
      </c>
      <c r="O93" s="1275">
        <f t="shared" si="191"/>
        <v>0.10736615318675292</v>
      </c>
      <c r="P93" s="1275">
        <f t="shared" si="192"/>
        <v>1.6412205829065742E-2</v>
      </c>
      <c r="Q93" s="1274">
        <f t="shared" si="185"/>
        <v>2.6560700539479006E-2</v>
      </c>
      <c r="R93" s="1275">
        <f t="shared" si="186"/>
        <v>1.1202479896223147E-2</v>
      </c>
      <c r="S93" s="1134"/>
      <c r="T93" s="1304" t="str">
        <f>'Ersatz result '!BK56</f>
        <v>YLD_PICS_2D_Combined_NSW</v>
      </c>
      <c r="U93" s="1304">
        <f>'Ersatz result '!BL56</f>
        <v>461.93342326969201</v>
      </c>
      <c r="V93" s="1304">
        <f>'Ersatz result '!BM56</f>
        <v>309.24461068021799</v>
      </c>
      <c r="W93" s="1304">
        <f>'Ersatz result '!BN56</f>
        <v>631.35083087850705</v>
      </c>
      <c r="X93" s="1313">
        <f t="shared" si="193"/>
        <v>0.17043790884476992</v>
      </c>
      <c r="Y93" s="1313">
        <f t="shared" si="194"/>
        <v>2.3444522506618649E-2</v>
      </c>
      <c r="Z93" s="1312">
        <f t="shared" si="187"/>
        <v>3.6636671232413653E-2</v>
      </c>
      <c r="AA93" s="1313">
        <f t="shared" si="188"/>
        <v>1.5605078340528936E-2</v>
      </c>
      <c r="AC93" s="1163"/>
      <c r="AD93" s="1163"/>
      <c r="AE93" s="1163"/>
      <c r="AF93" s="1163"/>
      <c r="AG93" s="1163"/>
      <c r="AH93" s="1163"/>
      <c r="AI93" s="1163"/>
      <c r="AJ93" s="1163"/>
      <c r="AK93" s="1163"/>
      <c r="AL93" s="1283"/>
      <c r="AM93" s="1283"/>
      <c r="AN93" s="1283"/>
      <c r="AO93" s="1283"/>
      <c r="AP93" s="1283"/>
      <c r="AQ93" s="1283"/>
      <c r="AR93" s="1283"/>
      <c r="AS93" s="1283"/>
      <c r="AT93" s="1163"/>
      <c r="AU93" s="1317"/>
      <c r="AV93" s="1317"/>
      <c r="AW93" s="1317"/>
      <c r="AX93" s="1317"/>
      <c r="AY93" s="1317"/>
      <c r="AZ93" s="1317"/>
      <c r="BA93" s="1317"/>
      <c r="BB93" s="1317"/>
      <c r="BH93" s="365"/>
      <c r="BI93" s="365"/>
      <c r="BJ93" s="365"/>
      <c r="BK93" s="365"/>
      <c r="BL93" s="365"/>
      <c r="BM93" s="365"/>
      <c r="BN93" s="365"/>
      <c r="BO93" s="365"/>
      <c r="BP93" s="365"/>
      <c r="BQ93" s="365"/>
      <c r="BR93" s="365"/>
      <c r="BS93" s="365"/>
      <c r="BT93" s="365"/>
      <c r="BU93" s="365"/>
      <c r="BV93" s="365"/>
      <c r="BW93" s="365"/>
    </row>
    <row r="94" spans="1:75" x14ac:dyDescent="0.25">
      <c r="A94" s="1163"/>
      <c r="B94" s="1134" t="str">
        <f>'Ersatz result '!BA57</f>
        <v>DALY_Perm_Diab_2DV_N</v>
      </c>
      <c r="C94" s="1134">
        <f>'Ersatz result '!BB57</f>
        <v>4459.0350721442701</v>
      </c>
      <c r="D94" s="1134">
        <f>'Ersatz result '!BC57</f>
        <v>4249.9955293785497</v>
      </c>
      <c r="E94" s="1134">
        <f>'Ersatz result '!BD57</f>
        <v>4666.0012128399703</v>
      </c>
      <c r="F94" s="1168"/>
      <c r="G94" s="1168">
        <f t="shared" si="190"/>
        <v>0.90859454751879043</v>
      </c>
      <c r="H94" s="1167"/>
      <c r="I94" s="1168">
        <f t="shared" si="184"/>
        <v>0.56264610822146677</v>
      </c>
      <c r="J94" s="1147"/>
      <c r="K94" s="1266" t="str">
        <f>'Ersatz result '!BF57</f>
        <v>DALY_Perm_Diab_2DU_N</v>
      </c>
      <c r="L94" s="1266">
        <f>'Ersatz result '!BG57</f>
        <v>12533.946751117999</v>
      </c>
      <c r="M94" s="1266">
        <f>'Ersatz result '!BH57</f>
        <v>11945.9867442179</v>
      </c>
      <c r="N94" s="1266">
        <f>'Ersatz result '!BI57</f>
        <v>13119.3158833377</v>
      </c>
      <c r="O94" s="1275"/>
      <c r="P94" s="1275">
        <f t="shared" si="192"/>
        <v>0.84713799142529878</v>
      </c>
      <c r="Q94" s="1274"/>
      <c r="R94" s="1275">
        <f>L94/$R$88</f>
        <v>0.57823100789182491</v>
      </c>
      <c r="S94" s="1134"/>
      <c r="T94" s="1304" t="str">
        <f>'Ersatz result '!BK57</f>
        <v>DALY_Perm_Diab_2D_Combined_NSW</v>
      </c>
      <c r="U94" s="1304">
        <f>'Ersatz result '!BL57</f>
        <v>16992.9818232623</v>
      </c>
      <c r="V94" s="1304">
        <f>'Ersatz result '!BM57</f>
        <v>16203.8767825451</v>
      </c>
      <c r="W94" s="1304">
        <f>'Ersatz result '!BN57</f>
        <v>17779.6535210404</v>
      </c>
      <c r="X94" s="1313"/>
      <c r="Y94" s="1313">
        <f t="shared" si="194"/>
        <v>0.86244537576455038</v>
      </c>
      <c r="Z94" s="1312"/>
      <c r="AA94" s="1313">
        <f t="shared" si="188"/>
        <v>0.57405850980472017</v>
      </c>
      <c r="AC94" s="1163"/>
      <c r="AD94" s="1163"/>
      <c r="AE94" s="1163"/>
      <c r="AF94" s="1163"/>
      <c r="AG94" s="1163"/>
      <c r="AH94" s="1163"/>
      <c r="AI94" s="1163"/>
      <c r="AJ94" s="1163"/>
      <c r="AK94" s="1163"/>
      <c r="AL94" s="1283"/>
      <c r="AM94" s="1283"/>
      <c r="AN94" s="1283"/>
      <c r="AO94" s="1283"/>
      <c r="AP94" s="1283"/>
      <c r="AQ94" s="1283"/>
      <c r="AR94" s="1283"/>
      <c r="AS94" s="1283"/>
      <c r="AT94" s="1163"/>
      <c r="AU94" s="1317"/>
      <c r="AV94" s="1317"/>
      <c r="AW94" s="1317"/>
      <c r="AX94" s="1317"/>
      <c r="AY94" s="1317"/>
      <c r="AZ94" s="1317"/>
      <c r="BA94" s="1317"/>
      <c r="BB94" s="1317"/>
      <c r="BH94" s="365"/>
      <c r="BI94" s="365"/>
      <c r="BJ94" s="365"/>
      <c r="BK94" s="365"/>
      <c r="BL94" s="365"/>
      <c r="BM94" s="365"/>
      <c r="BN94" s="365"/>
      <c r="BO94" s="365"/>
      <c r="BP94" s="365"/>
      <c r="BQ94" s="365"/>
      <c r="BR94" s="365"/>
      <c r="BS94" s="365"/>
      <c r="BT94" s="365"/>
      <c r="BU94" s="365"/>
      <c r="BV94" s="365"/>
      <c r="BW94" s="365"/>
    </row>
    <row r="95" spans="1:75" x14ac:dyDescent="0.25">
      <c r="A95" s="1163"/>
      <c r="B95" s="1134" t="str">
        <f>'Ersatz result '!BA58</f>
        <v>DALY_Perm_WoDiab_2DV_N</v>
      </c>
      <c r="C95" s="1134">
        <f>'Ersatz result '!BB58</f>
        <v>3140.1704608618402</v>
      </c>
      <c r="D95" s="1134">
        <f>'Ersatz result '!BC58</f>
        <v>2973.4328535200102</v>
      </c>
      <c r="E95" s="1134">
        <f>'Ersatz result '!BD58</f>
        <v>3309.4468607455201</v>
      </c>
      <c r="F95" s="1168"/>
      <c r="G95" s="1166"/>
      <c r="H95" s="1167"/>
      <c r="I95" s="1167"/>
      <c r="J95" s="1147"/>
      <c r="K95" s="1266" t="str">
        <f>'Ersatz result '!BF58</f>
        <v>DALY_Perm_WoDiab_2DU_N</v>
      </c>
      <c r="L95" s="1266">
        <f>'Ersatz result '!BG58</f>
        <v>10109.4033393216</v>
      </c>
      <c r="M95" s="1266">
        <f>'Ersatz result '!BH58</f>
        <v>9572.6115487290499</v>
      </c>
      <c r="N95" s="1266">
        <f>'Ersatz result '!BI58</f>
        <v>10654.368468948</v>
      </c>
      <c r="O95" s="1275"/>
      <c r="P95" s="1273"/>
      <c r="Q95" s="1274"/>
      <c r="R95" s="1274"/>
      <c r="S95" s="1134"/>
      <c r="T95" s="1304" t="str">
        <f>'Ersatz result '!BK58</f>
        <v>DALY_Perm_WoDiab_2D_Combined_NSW</v>
      </c>
      <c r="U95" s="1304">
        <f>'Ersatz result '!BL58</f>
        <v>13249.5738001834</v>
      </c>
      <c r="V95" s="1304">
        <f>'Ersatz result '!BM58</f>
        <v>12546.044402249099</v>
      </c>
      <c r="W95" s="1304">
        <f>'Ersatz result '!BN58</f>
        <v>13963.8153296935</v>
      </c>
      <c r="X95" s="1313"/>
      <c r="Y95" s="1311"/>
      <c r="Z95" s="1312"/>
      <c r="AA95" s="1312"/>
      <c r="AC95" s="1163"/>
      <c r="AD95" s="1163"/>
      <c r="AE95" s="1163"/>
      <c r="AF95" s="1163"/>
      <c r="AG95" s="1163"/>
      <c r="AH95" s="1163"/>
      <c r="AI95" s="1163"/>
      <c r="AJ95" s="1163"/>
      <c r="AK95" s="1163"/>
      <c r="AL95" s="1283"/>
      <c r="AM95" s="1283"/>
      <c r="AN95" s="1283"/>
      <c r="AO95" s="1283"/>
      <c r="AP95" s="1283"/>
      <c r="AQ95" s="1283"/>
      <c r="AR95" s="1283"/>
      <c r="AS95" s="1283"/>
      <c r="AT95" s="1163"/>
      <c r="AU95" s="1317"/>
      <c r="AV95" s="1317"/>
      <c r="AW95" s="1317"/>
      <c r="AX95" s="1317"/>
      <c r="AY95" s="1317"/>
      <c r="AZ95" s="1317"/>
      <c r="BA95" s="1317"/>
      <c r="BB95" s="1317"/>
      <c r="BH95" s="365"/>
      <c r="BI95" s="365"/>
      <c r="BJ95" s="365"/>
      <c r="BK95" s="365"/>
      <c r="BL95" s="365"/>
      <c r="BM95" s="365"/>
      <c r="BN95" s="365"/>
      <c r="BO95" s="365"/>
      <c r="BP95" s="365"/>
      <c r="BQ95" s="365"/>
      <c r="BR95" s="365"/>
      <c r="BS95" s="365"/>
      <c r="BT95" s="365"/>
      <c r="BU95" s="365"/>
      <c r="BV95" s="365"/>
      <c r="BW95" s="365"/>
    </row>
    <row r="96" spans="1:75" x14ac:dyDescent="0.25">
      <c r="A96" s="1170"/>
      <c r="B96" s="1159" t="str">
        <f>'Ersatz result '!BA59</f>
        <v>TOTAL YLD Baseline_2DV_N</v>
      </c>
      <c r="C96" s="1159">
        <f>'Ersatz result '!BB59</f>
        <v>448.583055568605</v>
      </c>
      <c r="D96" s="1159">
        <f>'Ersatz result '!BC59</f>
        <v>338.13089565481999</v>
      </c>
      <c r="E96" s="1159">
        <f>'Ersatz result '!BD59</f>
        <v>572.82109204181302</v>
      </c>
      <c r="F96" s="1169">
        <f>SUM(F91:F95)</f>
        <v>1.000000000000002</v>
      </c>
      <c r="G96" s="1169">
        <f t="shared" ref="G96" si="195">SUM(G91:G95)</f>
        <v>1.0000000000000053</v>
      </c>
      <c r="H96" s="1169">
        <f>SUM(H90:H95)</f>
        <v>0.99999999999999001</v>
      </c>
      <c r="I96" s="1169">
        <f>SUM(I90:I95)</f>
        <v>0.99999999999999811</v>
      </c>
      <c r="J96" s="1189"/>
      <c r="K96" s="1276" t="str">
        <f>'Ersatz result '!BF59</f>
        <v>TOTAL YLD Baseline_2DU_N</v>
      </c>
      <c r="L96" s="1276">
        <f>'Ersatz result '!BG59</f>
        <v>2261.69088759745</v>
      </c>
      <c r="M96" s="1276">
        <f>'Ersatz result '!BH59</f>
        <v>1693.08880896862</v>
      </c>
      <c r="N96" s="1276">
        <f>'Ersatz result '!BI59</f>
        <v>2945.2878885524401</v>
      </c>
      <c r="O96" s="1277">
        <f>SUM(O91:O95)</f>
        <v>1.0000000000000022</v>
      </c>
      <c r="P96" s="1277">
        <f t="shared" ref="P96" si="196">SUM(P91:P95)</f>
        <v>0.99999999999999689</v>
      </c>
      <c r="Q96" s="1277">
        <f>SUM(Q90:Q95)</f>
        <v>0.99999999999998201</v>
      </c>
      <c r="R96" s="1277">
        <f>SUM(R90:R95)</f>
        <v>0.99999999999999334</v>
      </c>
      <c r="S96" s="1159"/>
      <c r="T96" s="1314" t="str">
        <f>'Ersatz result '!BK59</f>
        <v>TOTAL YLD Baseline_2D_Combined_NSW</v>
      </c>
      <c r="U96" s="1314">
        <f>'Ersatz result '!BL59</f>
        <v>2710.2739431660598</v>
      </c>
      <c r="V96" s="1314">
        <f>'Ersatz result '!BM59</f>
        <v>2079.60967016526</v>
      </c>
      <c r="W96" s="1314">
        <f>'Ersatz result '!BN59</f>
        <v>3501.0815740040898</v>
      </c>
      <c r="X96" s="1315">
        <f>SUM(X91:X95)</f>
        <v>0.99999999999999678</v>
      </c>
      <c r="Y96" s="1315">
        <f t="shared" ref="Y96" si="197">SUM(Y91:Y95)</f>
        <v>1.0000000000000027</v>
      </c>
      <c r="Z96" s="1315">
        <f>SUM(Z90:Z95)</f>
        <v>0.99999999999998901</v>
      </c>
      <c r="AA96" s="1315">
        <f>SUM(AA90:AA95)</f>
        <v>0.99999999999999878</v>
      </c>
      <c r="AB96" s="1199"/>
      <c r="AC96" s="1170"/>
      <c r="AD96" s="1170"/>
      <c r="AE96" s="1170"/>
      <c r="AF96" s="1170"/>
      <c r="AG96" s="1170"/>
      <c r="AH96" s="1170"/>
      <c r="AI96" s="1170"/>
      <c r="AJ96" s="1170"/>
      <c r="AK96" s="1170"/>
      <c r="AL96" s="1284"/>
      <c r="AM96" s="1284"/>
      <c r="AN96" s="1284"/>
      <c r="AO96" s="1284"/>
      <c r="AP96" s="1284"/>
      <c r="AQ96" s="1284"/>
      <c r="AR96" s="1284"/>
      <c r="AS96" s="1284"/>
      <c r="AT96" s="1170"/>
      <c r="AU96" s="1320"/>
      <c r="AV96" s="1320"/>
      <c r="AW96" s="1320"/>
      <c r="AX96" s="1320"/>
      <c r="AY96" s="1320"/>
      <c r="AZ96" s="1320"/>
      <c r="BA96" s="1320"/>
      <c r="BB96" s="1320"/>
      <c r="BH96" s="365"/>
      <c r="BI96" s="365"/>
      <c r="BJ96" s="365"/>
      <c r="BK96" s="365"/>
      <c r="BL96" s="365"/>
      <c r="BM96" s="365"/>
      <c r="BN96" s="365"/>
      <c r="BO96" s="365"/>
      <c r="BP96" s="365"/>
      <c r="BQ96" s="365"/>
      <c r="BR96" s="365"/>
      <c r="BS96" s="365"/>
      <c r="BT96" s="365"/>
      <c r="BU96" s="365"/>
      <c r="BV96" s="365"/>
      <c r="BW96" s="365"/>
    </row>
    <row r="97" spans="1:77" x14ac:dyDescent="0.25">
      <c r="A97" s="1171"/>
      <c r="B97" s="1157" t="str">
        <f>'Ersatz result '!BA60</f>
        <v>TOTAL  YLD with Diabetes_2DV_N</v>
      </c>
      <c r="C97" s="1157">
        <f>'Ersatz result '!BB60</f>
        <v>4907.6181277128499</v>
      </c>
      <c r="D97" s="1157">
        <f>'Ersatz result '!BC60</f>
        <v>4674.9866421638199</v>
      </c>
      <c r="E97" s="1157">
        <f>'Ersatz result '!BD60</f>
        <v>5144.4002810023403</v>
      </c>
      <c r="F97" s="1157"/>
      <c r="G97" s="1157"/>
      <c r="H97" s="1157"/>
      <c r="I97" s="1157"/>
      <c r="J97" s="1190"/>
      <c r="K97" s="1278" t="str">
        <f>'Ersatz result '!BF60</f>
        <v>TOTAL  YLD with Diabetes_2DU_N</v>
      </c>
      <c r="L97" s="1278">
        <f>'Ersatz result '!BG60</f>
        <v>14795.6376387155</v>
      </c>
      <c r="M97" s="1278">
        <f>'Ersatz result '!BH60</f>
        <v>13976.290961410001</v>
      </c>
      <c r="N97" s="1278">
        <f>'Ersatz result '!BI60</f>
        <v>15712.964186495499</v>
      </c>
      <c r="O97" s="1278"/>
      <c r="P97" s="1278"/>
      <c r="Q97" s="1278"/>
      <c r="R97" s="1278"/>
      <c r="S97" s="1157"/>
      <c r="T97" s="1316" t="str">
        <f>'Ersatz result '!BK60</f>
        <v>TOTAL  YLD with Diabetes_2D_Combined_NSW</v>
      </c>
      <c r="U97" s="1316">
        <f>'Ersatz result '!BL60</f>
        <v>19703.255766428301</v>
      </c>
      <c r="V97" s="1316">
        <f>'Ersatz result '!BM60</f>
        <v>18667.374813105002</v>
      </c>
      <c r="W97" s="1316">
        <f>'Ersatz result '!BN60</f>
        <v>20797.957072952198</v>
      </c>
      <c r="X97" s="1316"/>
      <c r="Y97" s="1316"/>
      <c r="Z97" s="1321"/>
      <c r="AA97" s="1321"/>
      <c r="AB97" s="1198"/>
      <c r="AC97" s="1171"/>
      <c r="AD97" s="1171"/>
      <c r="AE97" s="1171"/>
      <c r="AF97" s="1171"/>
      <c r="AG97" s="1171"/>
      <c r="AH97" s="1171"/>
      <c r="AI97" s="1171"/>
      <c r="AJ97" s="1171"/>
      <c r="AK97" s="1171"/>
      <c r="AL97" s="1285"/>
      <c r="AM97" s="1285"/>
      <c r="AN97" s="1285"/>
      <c r="AO97" s="1285"/>
      <c r="AP97" s="1285"/>
      <c r="AQ97" s="1285"/>
      <c r="AR97" s="1285"/>
      <c r="AS97" s="1285"/>
      <c r="AT97" s="1171"/>
      <c r="AU97" s="1321"/>
      <c r="AV97" s="1321"/>
      <c r="AW97" s="1321"/>
      <c r="AX97" s="1321"/>
      <c r="AY97" s="1321"/>
      <c r="AZ97" s="1321"/>
      <c r="BA97" s="1321"/>
      <c r="BB97" s="1321"/>
      <c r="BH97" s="365"/>
      <c r="BI97" s="365"/>
      <c r="BJ97" s="365"/>
      <c r="BK97" s="365"/>
      <c r="BL97" s="365"/>
      <c r="BM97" s="365"/>
      <c r="BN97" s="365"/>
      <c r="BO97" s="365"/>
      <c r="BP97" s="365"/>
      <c r="BQ97" s="365"/>
      <c r="BR97" s="365"/>
      <c r="BS97" s="365"/>
      <c r="BT97" s="365"/>
      <c r="BU97" s="365"/>
      <c r="BV97" s="365"/>
      <c r="BW97" s="365"/>
    </row>
    <row r="98" spans="1:77" ht="15.75" thickBot="1" x14ac:dyDescent="0.3">
      <c r="A98" s="1172"/>
      <c r="B98" s="1158" t="str">
        <f>'Ersatz result '!BA61</f>
        <v>TOTAL  YLD without Diabetes_2DV_N</v>
      </c>
      <c r="C98" s="1158">
        <f>'Ersatz result '!BB61</f>
        <v>3588.75351643044</v>
      </c>
      <c r="D98" s="1158">
        <f>'Ersatz result '!BC61</f>
        <v>3398.4299977329501</v>
      </c>
      <c r="E98" s="1158">
        <f>'Ersatz result '!BD61</f>
        <v>3794.1126021851201</v>
      </c>
      <c r="F98" s="1158"/>
      <c r="G98" s="1158"/>
      <c r="H98" s="1158"/>
      <c r="I98" s="1158"/>
      <c r="J98" s="1191"/>
      <c r="K98" s="1279" t="str">
        <f>'Ersatz result '!BF61</f>
        <v>TOTAL  YLD without Diabetes_2DU_N</v>
      </c>
      <c r="L98" s="1279">
        <f>'Ersatz result '!BG61</f>
        <v>12371.0942269191</v>
      </c>
      <c r="M98" s="1279">
        <f>'Ersatz result '!BH61</f>
        <v>11584.6382666389</v>
      </c>
      <c r="N98" s="1279">
        <f>'Ersatz result '!BI61</f>
        <v>13236.4635389053</v>
      </c>
      <c r="O98" s="1279"/>
      <c r="P98" s="1279"/>
      <c r="Q98" s="1279"/>
      <c r="R98" s="1279"/>
      <c r="S98" s="1158"/>
      <c r="T98" s="1318" t="str">
        <f>'Ersatz result '!BK61</f>
        <v>TOTAL  YLD without Diabetes_2D_Combined_NSW</v>
      </c>
      <c r="U98" s="1318">
        <f>'Ersatz result '!BL61</f>
        <v>15959.847743349501</v>
      </c>
      <c r="V98" s="1318">
        <f>'Ersatz result '!BM61</f>
        <v>14998.0565215353</v>
      </c>
      <c r="W98" s="1318">
        <f>'Ersatz result '!BN61</f>
        <v>16975.373692388501</v>
      </c>
      <c r="X98" s="1318"/>
      <c r="Y98" s="1318"/>
      <c r="Z98" s="1322"/>
      <c r="AA98" s="1322"/>
      <c r="AB98" s="1202"/>
      <c r="AC98" s="1172"/>
      <c r="AD98" s="1172"/>
      <c r="AE98" s="1172"/>
      <c r="AF98" s="1172"/>
      <c r="AG98" s="1172"/>
      <c r="AH98" s="1172"/>
      <c r="AI98" s="1172"/>
      <c r="AJ98" s="1172"/>
      <c r="AK98" s="1172"/>
      <c r="AL98" s="1286"/>
      <c r="AM98" s="1286"/>
      <c r="AN98" s="1286"/>
      <c r="AO98" s="1286"/>
      <c r="AP98" s="1286"/>
      <c r="AQ98" s="1286"/>
      <c r="AR98" s="1286"/>
      <c r="AS98" s="1286"/>
      <c r="AT98" s="1172"/>
      <c r="AU98" s="1322"/>
      <c r="AV98" s="1322"/>
      <c r="AW98" s="1322"/>
      <c r="AX98" s="1322"/>
      <c r="AY98" s="1322"/>
      <c r="AZ98" s="1322"/>
      <c r="BA98" s="1322"/>
      <c r="BB98" s="1322"/>
      <c r="BH98" s="1250"/>
      <c r="BI98" s="1250"/>
      <c r="BJ98" s="1250"/>
      <c r="BK98" s="1250"/>
      <c r="BL98" s="365"/>
      <c r="BM98" s="365"/>
      <c r="BN98" s="365"/>
      <c r="BO98" s="365"/>
      <c r="BP98" s="365"/>
      <c r="BQ98" s="365"/>
      <c r="BR98" s="365"/>
      <c r="BS98" s="365"/>
      <c r="BT98" s="365"/>
      <c r="BU98" s="365"/>
      <c r="BV98" s="365"/>
      <c r="BW98" s="365"/>
    </row>
    <row r="99" spans="1:77" ht="15.75" thickTop="1" x14ac:dyDescent="0.25">
      <c r="A99" s="1163"/>
      <c r="B99" s="1134" t="str">
        <f>'Ersatz result '!BA62</f>
        <v>TOTAL DALYS Baseline_2DV_N</v>
      </c>
      <c r="C99" s="1134">
        <f>'Ersatz result '!BB62</f>
        <v>3466.07985709493</v>
      </c>
      <c r="D99" s="1134">
        <f>'Ersatz result '!BC62</f>
        <v>3355.6276971811399</v>
      </c>
      <c r="E99" s="1134">
        <f>'Ersatz result '!BD62</f>
        <v>3590.3178935681399</v>
      </c>
      <c r="F99" s="1134"/>
      <c r="G99" s="1134"/>
      <c r="H99" s="1134"/>
      <c r="I99" s="1134"/>
      <c r="J99" s="1147"/>
      <c r="K99" s="1266" t="str">
        <f>'Ersatz result '!BF62</f>
        <v>TOTAL DALYS Baseline_2DU_N</v>
      </c>
      <c r="L99" s="1266">
        <f>'Ersatz result '!BG62</f>
        <v>9142.4188883097195</v>
      </c>
      <c r="M99" s="1266">
        <f>'Ersatz result '!BH62</f>
        <v>8573.8168096809004</v>
      </c>
      <c r="N99" s="1266">
        <f>'Ersatz result '!BI62</f>
        <v>9826.0158892647196</v>
      </c>
      <c r="O99" s="1266"/>
      <c r="P99" s="1266"/>
      <c r="Q99" s="1266"/>
      <c r="R99" s="1266"/>
      <c r="S99" s="1134"/>
      <c r="T99" s="1304" t="str">
        <f>'Ersatz result '!BK62</f>
        <v>TOTAL DALYS Baseline_2D_Combined_NSW</v>
      </c>
      <c r="U99" s="1304">
        <f>'Ersatz result '!BL62</f>
        <v>12608.4987454047</v>
      </c>
      <c r="V99" s="1304">
        <f>'Ersatz result '!BM62</f>
        <v>11977.8344724039</v>
      </c>
      <c r="W99" s="1304">
        <f>'Ersatz result '!BN62</f>
        <v>13399.306376242699</v>
      </c>
      <c r="X99" s="1304"/>
      <c r="Y99" s="1304"/>
      <c r="Z99" s="1317"/>
      <c r="AA99" s="1317"/>
      <c r="AC99" s="1163"/>
      <c r="AD99" s="1163"/>
      <c r="AE99" s="1163"/>
      <c r="AF99" s="1163"/>
      <c r="AG99" s="1163"/>
      <c r="AH99" s="1163"/>
      <c r="AI99" s="1163"/>
      <c r="AJ99" s="1163"/>
      <c r="AK99" s="1163"/>
      <c r="AL99" s="1283"/>
      <c r="AM99" s="1283"/>
      <c r="AN99" s="1283"/>
      <c r="AO99" s="1283"/>
      <c r="AP99" s="1283"/>
      <c r="AQ99" s="1283"/>
      <c r="AR99" s="1283"/>
      <c r="AS99" s="1283"/>
      <c r="AT99" s="1163"/>
      <c r="AU99" s="1317"/>
      <c r="AV99" s="1317"/>
      <c r="AW99" s="1317"/>
      <c r="AX99" s="1317"/>
      <c r="AY99" s="1317"/>
      <c r="AZ99" s="1317"/>
      <c r="BA99" s="1317"/>
      <c r="BB99" s="1317"/>
      <c r="BL99" s="365"/>
      <c r="BM99" s="365"/>
      <c r="BN99" s="365"/>
      <c r="BO99" s="365"/>
      <c r="BP99" s="365"/>
      <c r="BQ99" s="365"/>
      <c r="BR99" s="365"/>
      <c r="BS99" s="365"/>
      <c r="BT99" s="365"/>
      <c r="BU99" s="365"/>
      <c r="BV99" s="365"/>
      <c r="BW99" s="365"/>
    </row>
    <row r="100" spans="1:77" x14ac:dyDescent="0.25">
      <c r="A100" s="1163"/>
      <c r="B100" s="1134" t="str">
        <f>'Ersatz result '!BA63</f>
        <v>Total  DALY_D_2DV_N</v>
      </c>
      <c r="C100" s="1134">
        <f>'Ersatz result '!BB63</f>
        <v>7925.1149292391801</v>
      </c>
      <c r="D100" s="1134">
        <f>'Ersatz result '!BC63</f>
        <v>7692.4834436901401</v>
      </c>
      <c r="E100" s="1134">
        <f>'Ersatz result '!BD63</f>
        <v>8161.8970825286597</v>
      </c>
      <c r="F100" s="1134"/>
      <c r="G100" s="1134"/>
      <c r="H100" s="1134"/>
      <c r="I100" s="1134"/>
      <c r="J100" s="1147"/>
      <c r="K100" s="1266" t="str">
        <f>'Ersatz result '!BF63</f>
        <v>Total  DALY_D_2DU_N</v>
      </c>
      <c r="L100" s="1266">
        <f>'Ersatz result '!BG63</f>
        <v>21676.365639427699</v>
      </c>
      <c r="M100" s="1266">
        <f>'Ersatz result '!BH63</f>
        <v>20857.018962122202</v>
      </c>
      <c r="N100" s="1266">
        <f>'Ersatz result '!BI63</f>
        <v>22593.692187207798</v>
      </c>
      <c r="O100" s="1266"/>
      <c r="P100" s="1266"/>
      <c r="Q100" s="1266"/>
      <c r="R100" s="1266"/>
      <c r="S100" s="1134"/>
      <c r="T100" s="1304" t="str">
        <f>'Ersatz result '!BK63</f>
        <v>Total  DALY_D_2D_Combined_NSW</v>
      </c>
      <c r="U100" s="1304">
        <f>'Ersatz result '!BL63</f>
        <v>29601.480568666899</v>
      </c>
      <c r="V100" s="1304">
        <f>'Ersatz result '!BM63</f>
        <v>28565.599615343599</v>
      </c>
      <c r="W100" s="1304">
        <f>'Ersatz result '!BN63</f>
        <v>30696.181875190799</v>
      </c>
      <c r="X100" s="1304"/>
      <c r="Y100" s="1304"/>
      <c r="Z100" s="1317"/>
      <c r="AA100" s="1317"/>
      <c r="AC100" s="1163"/>
      <c r="AD100" s="1163"/>
      <c r="AE100" s="1163"/>
      <c r="AF100" s="1163"/>
      <c r="AG100" s="1163"/>
      <c r="AH100" s="1163"/>
      <c r="AI100" s="1163"/>
      <c r="AJ100" s="1163"/>
      <c r="AK100" s="1163"/>
      <c r="AL100" s="1283"/>
      <c r="AM100" s="1283"/>
      <c r="AN100" s="1283"/>
      <c r="AO100" s="1283"/>
      <c r="AP100" s="1283"/>
      <c r="AQ100" s="1283"/>
      <c r="AR100" s="1283"/>
      <c r="AS100" s="1283"/>
      <c r="AT100" s="1163"/>
      <c r="AU100" s="1317"/>
      <c r="AV100" s="1317"/>
      <c r="AW100" s="1317"/>
      <c r="AX100" s="1317"/>
      <c r="AY100" s="1317"/>
      <c r="AZ100" s="1317"/>
      <c r="BA100" s="1317"/>
      <c r="BB100" s="1317"/>
      <c r="BL100" s="365"/>
      <c r="BM100" s="365"/>
      <c r="BN100" s="365"/>
      <c r="BO100" s="365"/>
      <c r="BP100" s="365"/>
      <c r="BQ100" s="365"/>
      <c r="BR100" s="365"/>
      <c r="BS100" s="365"/>
      <c r="BT100" s="365"/>
      <c r="BU100" s="365"/>
      <c r="BV100" s="365"/>
      <c r="BW100" s="365"/>
      <c r="BY100" s="304"/>
    </row>
    <row r="101" spans="1:77" x14ac:dyDescent="0.25">
      <c r="A101" s="1163"/>
      <c r="B101" s="1134" t="str">
        <f>'Ersatz result '!BA64</f>
        <v>Total DALYS_WoD_2DV_N</v>
      </c>
      <c r="C101" s="1134">
        <f>'Ersatz result '!BB64</f>
        <v>6606.2503179567602</v>
      </c>
      <c r="D101" s="1134">
        <f>'Ersatz result '!BC64</f>
        <v>6415.9267992592804</v>
      </c>
      <c r="E101" s="1134">
        <f>'Ersatz result '!BD64</f>
        <v>6811.6094037114499</v>
      </c>
      <c r="F101" s="1134"/>
      <c r="G101" s="1134"/>
      <c r="H101" s="1134"/>
      <c r="I101" s="1134"/>
      <c r="J101" s="1147"/>
      <c r="K101" s="1266" t="str">
        <f>'Ersatz result '!BF64</f>
        <v>Total DALYS_WoD_2DU_N</v>
      </c>
      <c r="L101" s="1266">
        <f>'Ersatz result '!BG64</f>
        <v>19251.822227631401</v>
      </c>
      <c r="M101" s="1266">
        <f>'Ersatz result '!BH64</f>
        <v>18465.366267351099</v>
      </c>
      <c r="N101" s="1266">
        <f>'Ersatz result '!BI64</f>
        <v>20117.191539617601</v>
      </c>
      <c r="O101" s="1266"/>
      <c r="P101" s="1266"/>
      <c r="Q101" s="1266"/>
      <c r="R101" s="1266"/>
      <c r="S101" s="1134"/>
      <c r="T101" s="1304" t="str">
        <f>'Ersatz result '!BK64</f>
        <v>Total DALYS_WoD_2D_Combined_NSW</v>
      </c>
      <c r="U101" s="1304">
        <f>'Ersatz result '!BL64</f>
        <v>25858.0725455881</v>
      </c>
      <c r="V101" s="1304">
        <f>'Ersatz result '!BM64</f>
        <v>24896.281323773899</v>
      </c>
      <c r="W101" s="1304">
        <f>'Ersatz result '!BN64</f>
        <v>26873.598494627098</v>
      </c>
      <c r="X101" s="1304"/>
      <c r="Y101" s="1304"/>
      <c r="Z101" s="1317"/>
      <c r="AA101" s="1317"/>
      <c r="AC101" s="1163"/>
      <c r="AD101" s="1163"/>
      <c r="AE101" s="1163"/>
      <c r="AF101" s="1163"/>
      <c r="AG101" s="1163"/>
      <c r="AH101" s="1163"/>
      <c r="AI101" s="1163"/>
      <c r="AJ101" s="1163"/>
      <c r="AK101" s="1163"/>
      <c r="AL101" s="1283"/>
      <c r="AM101" s="1283"/>
      <c r="AN101" s="1283"/>
      <c r="AO101" s="1283"/>
      <c r="AP101" s="1283"/>
      <c r="AQ101" s="1283"/>
      <c r="AR101" s="1283"/>
      <c r="AS101" s="1283"/>
      <c r="AT101" s="1163"/>
      <c r="AU101" s="1317"/>
      <c r="AV101" s="1317"/>
      <c r="AW101" s="1317"/>
      <c r="AX101" s="1317"/>
      <c r="AY101" s="1317"/>
      <c r="AZ101" s="1317"/>
      <c r="BA101" s="1317"/>
      <c r="BB101" s="1317"/>
      <c r="BL101" s="365"/>
      <c r="BM101" s="365"/>
      <c r="BN101" s="365"/>
      <c r="BO101" s="365"/>
      <c r="BP101" s="365"/>
      <c r="BQ101" s="365"/>
      <c r="BR101" s="365"/>
      <c r="BS101" s="365"/>
      <c r="BT101" s="365"/>
      <c r="BU101" s="365"/>
      <c r="BV101" s="365"/>
      <c r="BW101" s="365"/>
      <c r="BY101" s="304"/>
    </row>
    <row r="102" spans="1:77" x14ac:dyDescent="0.25">
      <c r="B102" s="72"/>
      <c r="C102" s="72"/>
      <c r="D102" s="72"/>
      <c r="E102" s="72"/>
      <c r="F102" s="72"/>
      <c r="G102" s="72"/>
      <c r="H102" s="72"/>
      <c r="I102" s="72"/>
      <c r="J102" s="1145"/>
      <c r="K102" s="1255"/>
      <c r="L102" s="1255"/>
      <c r="M102" s="1255"/>
      <c r="N102" s="1255"/>
      <c r="O102" s="1255"/>
      <c r="P102" s="1255"/>
      <c r="Q102" s="1255"/>
      <c r="R102" s="1255"/>
      <c r="S102" s="72"/>
      <c r="T102" s="1291"/>
      <c r="U102" s="1291"/>
      <c r="V102" s="1291"/>
      <c r="W102" s="1291"/>
      <c r="X102" s="1291"/>
      <c r="Y102" s="1291"/>
      <c r="BL102" s="365"/>
      <c r="BM102" s="365"/>
      <c r="BN102" s="365"/>
      <c r="BO102" s="365"/>
      <c r="BP102" s="365"/>
      <c r="BQ102" s="365"/>
      <c r="BR102" s="365"/>
      <c r="BS102" s="365"/>
      <c r="BT102" s="365"/>
      <c r="BU102" s="365"/>
      <c r="BV102" s="365"/>
      <c r="BW102" s="365"/>
      <c r="BY102" s="304"/>
    </row>
    <row r="103" spans="1:77" x14ac:dyDescent="0.25">
      <c r="B103" s="72"/>
      <c r="C103" s="72"/>
      <c r="D103" s="72"/>
      <c r="E103" s="72"/>
      <c r="F103" s="72"/>
      <c r="G103" s="72"/>
      <c r="H103" s="1145"/>
      <c r="I103" s="1145"/>
      <c r="J103" s="1145"/>
      <c r="K103" s="1255"/>
      <c r="L103" s="1255"/>
      <c r="M103" s="1255"/>
      <c r="N103" s="1255"/>
      <c r="O103" s="1255"/>
      <c r="P103" s="1255"/>
      <c r="Q103" s="1255"/>
      <c r="R103" s="1255"/>
      <c r="S103" s="72"/>
      <c r="T103" s="1291"/>
      <c r="U103" s="1291"/>
      <c r="V103" s="1291"/>
      <c r="W103" s="1291"/>
      <c r="X103" s="1291"/>
      <c r="Y103" s="1291"/>
      <c r="BL103" s="365"/>
      <c r="BM103" s="365"/>
      <c r="BN103" s="365"/>
      <c r="BO103" s="365"/>
      <c r="BP103" s="365"/>
      <c r="BQ103" s="365"/>
      <c r="BR103" s="365"/>
      <c r="BS103" s="365"/>
      <c r="BT103" s="365"/>
      <c r="BU103" s="365"/>
      <c r="BV103" s="365"/>
      <c r="BW103" s="365"/>
      <c r="BY103" s="304"/>
    </row>
    <row r="104" spans="1:77" x14ac:dyDescent="0.25">
      <c r="A104" s="304"/>
      <c r="B104" s="1062" t="s">
        <v>1421</v>
      </c>
      <c r="C104" s="487"/>
      <c r="D104" s="487"/>
      <c r="E104" s="487"/>
      <c r="F104" s="1062" t="s">
        <v>1366</v>
      </c>
      <c r="G104" s="1289" t="s">
        <v>1370</v>
      </c>
      <c r="H104" s="1419" t="s">
        <v>1368</v>
      </c>
      <c r="I104" s="1419" t="s">
        <v>1369</v>
      </c>
      <c r="J104" s="1145"/>
      <c r="K104" s="1255"/>
      <c r="L104" s="1255"/>
      <c r="M104" s="1255"/>
      <c r="N104" s="1255"/>
      <c r="O104" s="1255"/>
      <c r="P104" s="1255"/>
      <c r="Q104" s="1255"/>
      <c r="R104" s="1255"/>
      <c r="S104" s="72"/>
      <c r="T104" s="1291"/>
      <c r="U104" s="1291"/>
      <c r="V104" s="1291"/>
      <c r="W104" s="1291"/>
      <c r="X104" s="1291"/>
      <c r="Y104" s="1291"/>
      <c r="BL104" s="365"/>
      <c r="BM104" s="365"/>
      <c r="BN104" s="365"/>
      <c r="BO104" s="365"/>
      <c r="BP104" s="365"/>
      <c r="BQ104" s="365"/>
      <c r="BR104" s="365"/>
      <c r="BS104" s="365"/>
      <c r="BT104" s="365"/>
      <c r="BU104" s="365"/>
      <c r="BV104" s="365"/>
      <c r="BW104" s="365"/>
      <c r="BY104" s="304"/>
    </row>
    <row r="105" spans="1:77" x14ac:dyDescent="0.25">
      <c r="A105" s="487" t="str">
        <f>'Ersatz result '!A3</f>
        <v>DALYS Australia Sensitivity_ONS</v>
      </c>
      <c r="B105" s="487"/>
      <c r="C105" s="487"/>
      <c r="D105" s="487"/>
      <c r="E105" s="487"/>
      <c r="F105" s="1420">
        <f>C113</f>
        <v>1591.80409751003</v>
      </c>
      <c r="G105" s="1292">
        <f>C118</f>
        <v>12255.8490043159</v>
      </c>
      <c r="H105" s="1421">
        <f>C116</f>
        <v>8855.2894575100509</v>
      </c>
      <c r="I105" s="1421">
        <f>C117</f>
        <v>12466.603467422299</v>
      </c>
      <c r="J105" s="1145"/>
      <c r="K105" s="1255"/>
      <c r="L105" s="1255"/>
      <c r="M105" s="1255"/>
      <c r="N105" s="1255"/>
      <c r="O105" s="1255"/>
      <c r="P105" s="1255"/>
      <c r="Q105" s="1255"/>
      <c r="R105" s="1255"/>
      <c r="S105" s="72"/>
      <c r="T105" s="1291"/>
      <c r="U105" s="1291"/>
      <c r="V105" s="1291"/>
      <c r="W105" s="1291"/>
      <c r="X105" s="1291"/>
      <c r="Y105" s="1291"/>
      <c r="BM105" s="304"/>
      <c r="BR105" s="304"/>
      <c r="BU105" s="365"/>
      <c r="BX105" s="304"/>
      <c r="BY105" s="304"/>
    </row>
    <row r="106" spans="1:77" x14ac:dyDescent="0.25">
      <c r="A106" s="487"/>
      <c r="B106" s="487" t="str">
        <f>'Ersatz result '!B4</f>
        <v>Variable</v>
      </c>
      <c r="C106" s="487" t="str">
        <f>'Ersatz result '!C4</f>
        <v>Mean</v>
      </c>
      <c r="D106" s="487" t="str">
        <f>'Ersatz result '!D4</f>
        <v>LCI 95%</v>
      </c>
      <c r="E106" s="487" t="str">
        <f>'Ersatz result '!E4</f>
        <v>HCI 95%</v>
      </c>
      <c r="F106" s="487"/>
      <c r="G106" s="1291"/>
      <c r="H106" s="1422"/>
      <c r="I106" s="1422"/>
      <c r="J106" s="1145"/>
      <c r="K106" s="1255"/>
      <c r="L106" s="1255"/>
      <c r="M106" s="1255"/>
      <c r="N106" s="1255"/>
      <c r="O106" s="1255"/>
      <c r="P106" s="1255"/>
      <c r="Q106" s="1255"/>
      <c r="R106" s="1255"/>
      <c r="S106" s="72"/>
      <c r="T106" s="1291"/>
      <c r="U106" s="1291"/>
      <c r="V106" s="1291"/>
      <c r="W106" s="1291"/>
      <c r="X106" s="1291"/>
      <c r="Y106" s="1291"/>
      <c r="BM106" s="304"/>
      <c r="BR106" s="304"/>
      <c r="BU106" s="365"/>
      <c r="BX106" s="304"/>
      <c r="BY106" s="304"/>
    </row>
    <row r="107" spans="1:77" x14ac:dyDescent="0.25">
      <c r="A107" s="487"/>
      <c r="B107" s="487" t="str">
        <f>'Ersatz result '!B5</f>
        <v>YLL_Base</v>
      </c>
      <c r="C107" s="1632">
        <f>'Ersatz result '!C5</f>
        <v>7263.4853600001798</v>
      </c>
      <c r="D107" s="487">
        <f>'Ersatz result '!D5</f>
        <v>0</v>
      </c>
      <c r="E107" s="487">
        <f>'Ersatz result '!E5</f>
        <v>0</v>
      </c>
      <c r="F107" s="1423"/>
      <c r="G107" s="1296">
        <f>C107/$G$105</f>
        <v>0.59265460576760876</v>
      </c>
      <c r="H107" s="1424">
        <f>C107/$H$105</f>
        <v>0.82024256743410195</v>
      </c>
      <c r="I107" s="1424">
        <f>C107/$I$105</f>
        <v>0.58263546915413678</v>
      </c>
      <c r="J107" s="1656"/>
      <c r="BM107" s="304"/>
      <c r="BR107" s="304"/>
      <c r="BX107" s="304"/>
      <c r="BY107" s="304"/>
    </row>
    <row r="108" spans="1:77" x14ac:dyDescent="0.25">
      <c r="A108" s="487"/>
      <c r="B108" s="487" t="str">
        <f>'Ersatz result '!B6</f>
        <v>YLD_Acute_Base</v>
      </c>
      <c r="C108" s="1632">
        <f>'Ersatz result '!C6</f>
        <v>68.527403838675696</v>
      </c>
      <c r="D108" s="1632">
        <f>'Ersatz result '!D6</f>
        <v>52.384529684484797</v>
      </c>
      <c r="E108" s="1632">
        <f>'Ersatz result '!E6</f>
        <v>87.682706072692994</v>
      </c>
      <c r="F108" s="1425">
        <f>C108/$F$105</f>
        <v>4.3050149164629792E-2</v>
      </c>
      <c r="G108" s="1296">
        <f t="shared" ref="G108:G112" si="198">C108/$G$105</f>
        <v>5.5914040565075299E-3</v>
      </c>
      <c r="H108" s="1424">
        <f t="shared" ref="H108:H110" si="199">C108/$H$105</f>
        <v>7.7385842854135649E-3</v>
      </c>
      <c r="I108" s="1424">
        <f t="shared" ref="I108:I111" si="200">C108/$I$105</f>
        <v>5.4968784414898058E-3</v>
      </c>
      <c r="J108" s="1656"/>
      <c r="BM108" s="304"/>
      <c r="BR108" s="304"/>
      <c r="BX108" s="304"/>
      <c r="BY108" s="304"/>
    </row>
    <row r="109" spans="1:77" x14ac:dyDescent="0.25">
      <c r="A109" s="487"/>
      <c r="B109" s="487" t="str">
        <f>'Ersatz result '!B7</f>
        <v>YLD_Chronic_Base</v>
      </c>
      <c r="C109" s="1632">
        <f>'Ersatz result '!C7</f>
        <v>564.92368399392501</v>
      </c>
      <c r="D109" s="1632">
        <f>'Ersatz result '!D7</f>
        <v>375.16260083070603</v>
      </c>
      <c r="E109" s="1632">
        <f>'Ersatz result '!E7</f>
        <v>791.59995815562604</v>
      </c>
      <c r="F109" s="1425">
        <f t="shared" ref="F109:F110" si="201">C109/$F$105</f>
        <v>0.35489523169189191</v>
      </c>
      <c r="G109" s="1296">
        <f t="shared" si="198"/>
        <v>4.60942105108334E-2</v>
      </c>
      <c r="H109" s="1424">
        <f t="shared" si="199"/>
        <v>6.3795055678820406E-2</v>
      </c>
      <c r="I109" s="1424">
        <f t="shared" si="200"/>
        <v>4.5314963732518032E-2</v>
      </c>
      <c r="J109" s="1656"/>
      <c r="BM109" s="304"/>
      <c r="BR109" s="304"/>
      <c r="BX109" s="304"/>
      <c r="BY109" s="304"/>
    </row>
    <row r="110" spans="1:77" x14ac:dyDescent="0.25">
      <c r="A110" s="487"/>
      <c r="B110" s="487" t="str">
        <f>'Ersatz result '!B8</f>
        <v>YLD_PICS_Base</v>
      </c>
      <c r="C110" s="1632">
        <f>'Ersatz result '!C8</f>
        <v>958.35300967742899</v>
      </c>
      <c r="D110" s="1632">
        <f>'Ersatz result '!D8</f>
        <v>635.51864450034896</v>
      </c>
      <c r="E110" s="1632">
        <f>'Ersatz result '!E8</f>
        <v>1322.1169106739201</v>
      </c>
      <c r="F110" s="1425">
        <f t="shared" si="201"/>
        <v>0.60205461914347813</v>
      </c>
      <c r="G110" s="1296">
        <f t="shared" si="198"/>
        <v>7.8195562734164295E-2</v>
      </c>
      <c r="H110" s="1424">
        <f t="shared" si="199"/>
        <v>0.10822379260168201</v>
      </c>
      <c r="I110" s="1424">
        <f t="shared" si="200"/>
        <v>7.6873625778007215E-2</v>
      </c>
      <c r="J110" s="1656"/>
      <c r="BM110" s="304"/>
      <c r="BR110" s="304"/>
      <c r="BX110" s="304"/>
      <c r="BY110" s="304"/>
    </row>
    <row r="111" spans="1:77" x14ac:dyDescent="0.25">
      <c r="A111" s="487"/>
      <c r="B111" s="487" t="str">
        <f>'Ersatz result '!B9</f>
        <v>DALY_Perm_Diab_Base</v>
      </c>
      <c r="C111" s="1632">
        <f>'Ersatz result '!C9</f>
        <v>3611.3140099122902</v>
      </c>
      <c r="D111" s="1632">
        <f>'Ersatz result '!D9</f>
        <v>3444.6129775116001</v>
      </c>
      <c r="E111" s="1632">
        <f>'Ersatz result '!E9</f>
        <v>3794.3889393017398</v>
      </c>
      <c r="F111" s="1425"/>
      <c r="G111" s="1296"/>
      <c r="H111" s="1424"/>
      <c r="I111" s="1424">
        <f t="shared" si="200"/>
        <v>0.28967906289386425</v>
      </c>
      <c r="J111" s="1656"/>
      <c r="BM111" s="304"/>
      <c r="BR111" s="304"/>
      <c r="BX111" s="304"/>
      <c r="BY111" s="304"/>
    </row>
    <row r="112" spans="1:77" x14ac:dyDescent="0.25">
      <c r="A112" s="487"/>
      <c r="B112" s="487" t="str">
        <f>'Ersatz result '!B10</f>
        <v>DALY_Perm_WoDiab_Base</v>
      </c>
      <c r="C112" s="1632">
        <f>'Ersatz result '!C10</f>
        <v>3400.55954680583</v>
      </c>
      <c r="D112" s="1632">
        <f>'Ersatz result '!D10</f>
        <v>3233.5981559715001</v>
      </c>
      <c r="E112" s="1632">
        <f>'Ersatz result '!E10</f>
        <v>3582.52792153152</v>
      </c>
      <c r="F112" s="1425"/>
      <c r="G112" s="1296">
        <f t="shared" si="198"/>
        <v>0.2774642169308974</v>
      </c>
      <c r="H112" s="1424"/>
      <c r="I112" s="1424"/>
      <c r="J112" s="1656"/>
      <c r="BM112" s="304"/>
      <c r="BR112" s="304"/>
      <c r="BX112" s="304"/>
      <c r="BY112" s="304"/>
    </row>
    <row r="113" spans="1:77" x14ac:dyDescent="0.25">
      <c r="A113" s="1426"/>
      <c r="B113" s="1426" t="str">
        <f>'Ersatz result '!B11</f>
        <v>TOTAL YLD Baseline_Base</v>
      </c>
      <c r="C113" s="1633">
        <f>'Ersatz result '!C11</f>
        <v>1591.80409751003</v>
      </c>
      <c r="D113" s="1633">
        <f>'Ersatz result '!D11</f>
        <v>1207.41315945323</v>
      </c>
      <c r="E113" s="1633">
        <f>'Ersatz result '!E11</f>
        <v>2003.44629659252</v>
      </c>
      <c r="F113" s="1427">
        <f>SUM(F108:F112)</f>
        <v>0.99999999999999978</v>
      </c>
      <c r="G113" s="1637">
        <f>SUM(G107:G112)</f>
        <v>1.0000000000000113</v>
      </c>
      <c r="H113" s="1427">
        <f>SUM(H107:H112)</f>
        <v>1.0000000000000178</v>
      </c>
      <c r="I113" s="1427">
        <f>SUM(I107:I112)</f>
        <v>1.000000000000016</v>
      </c>
      <c r="J113" s="1656"/>
      <c r="BM113" s="304"/>
      <c r="BR113" s="304"/>
      <c r="BX113" s="304"/>
      <c r="BY113" s="304"/>
    </row>
    <row r="114" spans="1:77" x14ac:dyDescent="0.25">
      <c r="A114" s="754"/>
      <c r="B114" s="754" t="str">
        <f>'Ersatz result '!B12</f>
        <v>TOTAL  YLD with Diabetes_Base</v>
      </c>
      <c r="C114" s="1634">
        <f>'Ersatz result '!C12</f>
        <v>5203.1181074223196</v>
      </c>
      <c r="D114" s="1634">
        <f>'Ersatz result '!D12</f>
        <v>4775.3910957014295</v>
      </c>
      <c r="E114" s="1634">
        <f>'Ersatz result '!E12</f>
        <v>5639.72119488313</v>
      </c>
      <c r="F114" s="754"/>
      <c r="G114" s="365"/>
      <c r="H114" s="1670"/>
      <c r="I114" s="1670"/>
      <c r="J114" s="1656"/>
      <c r="BM114" s="304"/>
      <c r="BR114" s="304"/>
      <c r="BX114" s="304"/>
      <c r="BY114" s="304"/>
    </row>
    <row r="115" spans="1:77" ht="15.75" thickBot="1" x14ac:dyDescent="0.3">
      <c r="A115" s="1428"/>
      <c r="B115" s="1428" t="str">
        <f>'Ersatz result '!B13</f>
        <v>TOTAL  YLD without Diabetes_Base</v>
      </c>
      <c r="C115" s="1635">
        <f>'Ersatz result '!C13</f>
        <v>4992.3636443158603</v>
      </c>
      <c r="D115" s="1635">
        <f>'Ersatz result '!D13</f>
        <v>4569.1585446255103</v>
      </c>
      <c r="E115" s="1635">
        <f>'Ersatz result '!E13</f>
        <v>5431.2847417877401</v>
      </c>
      <c r="F115" s="1428"/>
      <c r="G115" s="1250"/>
      <c r="H115" s="1429"/>
      <c r="I115" s="1429"/>
      <c r="J115" s="1656"/>
      <c r="BM115" s="304"/>
      <c r="BR115" s="304"/>
      <c r="BX115" s="304"/>
      <c r="BY115" s="304"/>
    </row>
    <row r="116" spans="1:77" ht="15.75" thickTop="1" x14ac:dyDescent="0.25">
      <c r="A116" s="487"/>
      <c r="B116" s="487" t="str">
        <f>'Ersatz result '!B14</f>
        <v>TOTAL DALYS Baseline_Base</v>
      </c>
      <c r="C116" s="1632">
        <f>'Ersatz result '!C14</f>
        <v>8855.2894575100509</v>
      </c>
      <c r="D116" s="1632">
        <f>'Ersatz result '!D14</f>
        <v>8470.8985194532306</v>
      </c>
      <c r="E116" s="1632">
        <f>'Ersatz result '!E14</f>
        <v>9266.9316565925201</v>
      </c>
      <c r="F116" s="487"/>
      <c r="G116" s="304"/>
      <c r="H116" s="1430"/>
      <c r="I116" s="1430"/>
      <c r="J116" s="1656"/>
      <c r="BM116" s="304"/>
      <c r="BR116" s="304"/>
      <c r="BX116" s="304"/>
      <c r="BY116" s="304"/>
    </row>
    <row r="117" spans="1:77" x14ac:dyDescent="0.25">
      <c r="A117" s="487"/>
      <c r="B117" s="487" t="str">
        <f>'Ersatz result '!B15</f>
        <v>Total  DALY_D_Base</v>
      </c>
      <c r="C117" s="1632">
        <f>'Ersatz result '!C15</f>
        <v>12466.603467422299</v>
      </c>
      <c r="D117" s="1632">
        <f>'Ersatz result '!D15</f>
        <v>12038.8764557014</v>
      </c>
      <c r="E117" s="1632">
        <f>'Ersatz result '!E15</f>
        <v>12903.2065548831</v>
      </c>
      <c r="F117" s="487"/>
      <c r="G117" s="304"/>
      <c r="H117" s="1430"/>
      <c r="I117" s="1430"/>
      <c r="J117" s="1656"/>
      <c r="BM117" s="304"/>
      <c r="BR117" s="304"/>
      <c r="BX117" s="304"/>
      <c r="BY117" s="304"/>
    </row>
    <row r="118" spans="1:77" x14ac:dyDescent="0.25">
      <c r="A118" s="304"/>
      <c r="B118" s="487" t="str">
        <f>'Ersatz result '!B16</f>
        <v>Total DALYS_WoD_Base</v>
      </c>
      <c r="C118" s="1632">
        <f>'Ersatz result '!C16</f>
        <v>12255.8490043159</v>
      </c>
      <c r="D118" s="1632">
        <f>'Ersatz result '!D16</f>
        <v>11832.6439046255</v>
      </c>
      <c r="E118" s="1632">
        <f>'Ersatz result '!E16</f>
        <v>12694.770101787701</v>
      </c>
      <c r="F118" s="487"/>
      <c r="G118" s="304"/>
      <c r="H118" s="1430"/>
      <c r="I118" s="1430"/>
      <c r="J118" s="1656"/>
      <c r="BM118" s="304"/>
      <c r="BR118" s="304"/>
      <c r="BX118" s="304"/>
      <c r="BY118" s="304"/>
    </row>
    <row r="119" spans="1:77" ht="15.75" thickBot="1" x14ac:dyDescent="0.3">
      <c r="A119" s="1163"/>
      <c r="B119" s="1134"/>
      <c r="C119" s="1134"/>
      <c r="D119" s="1134"/>
      <c r="E119" s="1134"/>
      <c r="F119" s="1160" t="s">
        <v>1366</v>
      </c>
      <c r="G119" s="1161" t="s">
        <v>1367</v>
      </c>
      <c r="H119" s="1162" t="s">
        <v>1368</v>
      </c>
      <c r="I119" s="1162" t="s">
        <v>1369</v>
      </c>
      <c r="J119" s="1656"/>
      <c r="BR119" s="365"/>
      <c r="BS119" s="365"/>
      <c r="BT119" s="365"/>
      <c r="BU119" s="365"/>
    </row>
    <row r="120" spans="1:77" x14ac:dyDescent="0.25">
      <c r="A120" s="1134" t="str">
        <f>'Ersatz result '!A19</f>
        <v>DALYS Australia Sensitivity NSW</v>
      </c>
      <c r="B120" s="1134">
        <f>'Ersatz result '!B19</f>
        <v>0</v>
      </c>
      <c r="C120" s="1134">
        <f>'Ersatz result '!C19</f>
        <v>0</v>
      </c>
      <c r="D120" s="1134">
        <f>'Ersatz result '!D19</f>
        <v>0</v>
      </c>
      <c r="E120" s="1134">
        <f>'Ersatz result '!E19</f>
        <v>0</v>
      </c>
      <c r="F120" s="1164">
        <f>C129</f>
        <v>1390.4245672091199</v>
      </c>
      <c r="G120" s="1164">
        <f>C130</f>
        <v>5005.3125517640101</v>
      </c>
      <c r="H120" s="1165">
        <f>C132</f>
        <v>8653.9099272091207</v>
      </c>
      <c r="I120" s="1165">
        <f>C133</f>
        <v>12268.797911764001</v>
      </c>
      <c r="J120" s="1656"/>
      <c r="BH120" s="1782" t="s">
        <v>1422</v>
      </c>
      <c r="BI120" s="1783"/>
      <c r="BJ120" s="1783"/>
      <c r="BK120" s="1783"/>
      <c r="BL120" s="1783"/>
      <c r="BM120" s="1783"/>
      <c r="BN120" s="1783"/>
      <c r="BO120" s="1783"/>
      <c r="BP120" s="1783"/>
      <c r="BQ120" s="1783"/>
      <c r="BR120" s="1784"/>
      <c r="BS120" s="679"/>
      <c r="BT120" s="679"/>
      <c r="BU120" s="679"/>
    </row>
    <row r="121" spans="1:77" x14ac:dyDescent="0.25">
      <c r="A121" s="1134"/>
      <c r="B121" s="1134"/>
      <c r="C121" s="1134"/>
      <c r="D121" s="1134"/>
      <c r="E121" s="1134"/>
      <c r="F121" s="1512"/>
      <c r="G121" s="1512"/>
      <c r="H121" s="1513"/>
      <c r="I121" s="1513"/>
      <c r="J121" s="1656"/>
      <c r="BH121" s="1537"/>
      <c r="BI121" s="1778" t="s">
        <v>1423</v>
      </c>
      <c r="BJ121" s="1778"/>
      <c r="BK121" s="1778"/>
      <c r="BL121" s="1778"/>
      <c r="BM121" s="1779"/>
      <c r="BN121" s="1780" t="s">
        <v>3</v>
      </c>
      <c r="BO121" s="1778"/>
      <c r="BP121" s="1778"/>
      <c r="BQ121" s="1778"/>
      <c r="BR121" s="1781"/>
      <c r="BS121" s="679"/>
      <c r="BT121" s="679"/>
      <c r="BU121" s="679"/>
    </row>
    <row r="122" spans="1:77" x14ac:dyDescent="0.25">
      <c r="A122" s="1134">
        <f>'Ersatz result '!A20</f>
        <v>0</v>
      </c>
      <c r="B122" s="1134" t="str">
        <f>'Ersatz result '!B20</f>
        <v>Variable</v>
      </c>
      <c r="C122" s="1134" t="str">
        <f>'Ersatz result '!C20</f>
        <v>Mean</v>
      </c>
      <c r="D122" s="1134" t="str">
        <f>'Ersatz result '!D20</f>
        <v>LCI 95%</v>
      </c>
      <c r="E122" s="1134" t="str">
        <f>'Ersatz result '!E20</f>
        <v>HCI 95%</v>
      </c>
      <c r="F122" s="1134"/>
      <c r="G122" s="1134"/>
      <c r="H122" s="1147"/>
      <c r="I122" s="1147"/>
      <c r="J122" s="1656"/>
      <c r="BH122" s="1530"/>
      <c r="BI122" s="1533" t="s">
        <v>1394</v>
      </c>
      <c r="BJ122" s="1533" t="s">
        <v>1395</v>
      </c>
      <c r="BK122" s="1533" t="s">
        <v>1396</v>
      </c>
      <c r="BL122" s="1533" t="s">
        <v>1397</v>
      </c>
      <c r="BM122" s="1534">
        <v>2020</v>
      </c>
      <c r="BN122" s="1535" t="s">
        <v>1394</v>
      </c>
      <c r="BO122" s="1535" t="s">
        <v>1395</v>
      </c>
      <c r="BP122" s="1535" t="s">
        <v>1396</v>
      </c>
      <c r="BQ122" s="1535" t="s">
        <v>1397</v>
      </c>
      <c r="BR122" s="1536">
        <v>2020</v>
      </c>
      <c r="BS122" s="365"/>
      <c r="BT122" s="365"/>
      <c r="BU122" s="365"/>
    </row>
    <row r="123" spans="1:77" x14ac:dyDescent="0.25">
      <c r="A123" s="1134">
        <f>'Ersatz result '!A21</f>
        <v>0</v>
      </c>
      <c r="B123" s="1134" t="str">
        <f>'Ersatz result '!B21</f>
        <v>YLL_NSW</v>
      </c>
      <c r="C123" s="1134">
        <f>'Ersatz result '!C21</f>
        <v>7263.4853600001798</v>
      </c>
      <c r="D123" s="1134">
        <f>'Ersatz result '!D21</f>
        <v>0</v>
      </c>
      <c r="E123" s="1134">
        <f>'Ersatz result '!E21</f>
        <v>0</v>
      </c>
      <c r="F123" s="1166"/>
      <c r="G123" s="1166"/>
      <c r="H123" s="1167">
        <f>C123/$H$120</f>
        <v>0.8393299007149071</v>
      </c>
      <c r="I123" s="1168">
        <f>C123/$I$120</f>
        <v>0.59202909789846236</v>
      </c>
      <c r="J123" s="1656"/>
      <c r="BH123" s="1525" t="s">
        <v>1415</v>
      </c>
      <c r="BI123" s="1526">
        <v>1524</v>
      </c>
      <c r="BJ123" s="1526">
        <v>948</v>
      </c>
      <c r="BK123" s="1526">
        <v>6402</v>
      </c>
      <c r="BL123" s="1526">
        <v>6719</v>
      </c>
      <c r="BM123" s="1527">
        <v>909</v>
      </c>
      <c r="BN123" s="1528">
        <v>1524</v>
      </c>
      <c r="BO123" s="1528">
        <v>948</v>
      </c>
      <c r="BP123" s="1528">
        <v>6402</v>
      </c>
      <c r="BQ123" s="1528">
        <v>6719</v>
      </c>
      <c r="BR123" s="1529">
        <v>909</v>
      </c>
      <c r="BS123" s="365"/>
      <c r="BT123" s="365"/>
      <c r="BU123" s="365"/>
    </row>
    <row r="124" spans="1:77" x14ac:dyDescent="0.25">
      <c r="A124" s="1134">
        <f>'Ersatz result '!A22</f>
        <v>0</v>
      </c>
      <c r="B124" s="1134" t="str">
        <f>'Ersatz result '!B22</f>
        <v>YLD_Acute_NSW</v>
      </c>
      <c r="C124" s="1134">
        <f>'Ersatz result '!C22</f>
        <v>68.342072381606101</v>
      </c>
      <c r="D124" s="1134">
        <f>'Ersatz result '!D22</f>
        <v>52.072033934706397</v>
      </c>
      <c r="E124" s="1134">
        <f>'Ersatz result '!E22</f>
        <v>86.6893637897644</v>
      </c>
      <c r="F124" s="1168">
        <f>C124/$F$120</f>
        <v>4.9151945379376664E-2</v>
      </c>
      <c r="G124" s="1168">
        <f>C124/$G$120</f>
        <v>1.3653907058715139E-2</v>
      </c>
      <c r="H124" s="1167">
        <f t="shared" ref="H124:H126" si="202">C124/$H$120</f>
        <v>7.8972479441609313E-3</v>
      </c>
      <c r="I124" s="1168">
        <f t="shared" ref="I124:I127" si="203">C124/$I$120</f>
        <v>5.5703967799547787E-3</v>
      </c>
      <c r="J124" s="1656"/>
      <c r="BH124" s="1530" t="s">
        <v>1416</v>
      </c>
      <c r="BI124" s="1621">
        <v>246399</v>
      </c>
      <c r="BJ124" s="1621">
        <v>156799</v>
      </c>
      <c r="BK124" s="1621">
        <v>914357</v>
      </c>
      <c r="BL124" s="1621">
        <v>968154</v>
      </c>
      <c r="BM124" s="1622">
        <v>28696</v>
      </c>
      <c r="BN124" s="1531">
        <v>246399</v>
      </c>
      <c r="BO124" s="1531">
        <v>156799</v>
      </c>
      <c r="BP124" s="1531">
        <v>914357</v>
      </c>
      <c r="BQ124" s="1531">
        <v>968154</v>
      </c>
      <c r="BR124" s="1532">
        <v>28696</v>
      </c>
      <c r="BS124" s="365"/>
      <c r="BT124" s="365"/>
      <c r="BU124" s="365"/>
    </row>
    <row r="125" spans="1:77" x14ac:dyDescent="0.25">
      <c r="A125" s="1134">
        <f>'Ersatz result '!A23</f>
        <v>0</v>
      </c>
      <c r="B125" s="1134" t="str">
        <f>'Ersatz result '!B23</f>
        <v>YLD_Chronic_NSW</v>
      </c>
      <c r="C125" s="1134">
        <f>'Ersatz result '!C23</f>
        <v>360.66746724654502</v>
      </c>
      <c r="D125" s="1134">
        <f>'Ersatz result '!D23</f>
        <v>236.05566257636301</v>
      </c>
      <c r="E125" s="1134">
        <f>'Ersatz result '!E23</f>
        <v>506.96238656714399</v>
      </c>
      <c r="F125" s="1168">
        <f t="shared" ref="F125:F126" si="204">C125/$F$120</f>
        <v>0.25939376773993711</v>
      </c>
      <c r="G125" s="1168">
        <f t="shared" ref="G125:G127" si="205">C125/$G$120</f>
        <v>7.2056932212841707E-2</v>
      </c>
      <c r="H125" s="1167">
        <f t="shared" si="202"/>
        <v>4.1676822416715401E-2</v>
      </c>
      <c r="I125" s="1168">
        <f t="shared" si="203"/>
        <v>2.939713163754349E-2</v>
      </c>
      <c r="J125" s="1656"/>
      <c r="BH125" s="1516" t="s">
        <v>65</v>
      </c>
      <c r="BI125" s="1623">
        <f>BQ41</f>
        <v>0.72609674145828007</v>
      </c>
      <c r="BJ125" s="1623">
        <f t="shared" ref="BJ125:BM125" si="206">BR41</f>
        <v>0.72274914925409661</v>
      </c>
      <c r="BK125" s="1623">
        <f t="shared" si="206"/>
        <v>0.7430592240023064</v>
      </c>
      <c r="BL125" s="1623">
        <f t="shared" si="206"/>
        <v>0.73848408841246849</v>
      </c>
      <c r="BM125" s="1624">
        <f t="shared" si="206"/>
        <v>0.82024256743410195</v>
      </c>
      <c r="BN125" s="1517">
        <f>BQ61</f>
        <v>0.3244368036125132</v>
      </c>
      <c r="BO125" s="1517">
        <f t="shared" ref="BO125:BR125" si="207">BR61</f>
        <v>0.32236797435508691</v>
      </c>
      <c r="BP125" s="1517">
        <f t="shared" si="207"/>
        <v>0.36098217238439501</v>
      </c>
      <c r="BQ125" s="1517">
        <f t="shared" si="207"/>
        <v>0.35514917367725746</v>
      </c>
      <c r="BR125" s="1518">
        <f t="shared" si="207"/>
        <v>0.58263546915413678</v>
      </c>
      <c r="BS125" s="1522"/>
      <c r="BT125" s="1522"/>
      <c r="BU125" s="1522"/>
    </row>
    <row r="126" spans="1:77" x14ac:dyDescent="0.25">
      <c r="A126" s="1134">
        <f>'Ersatz result '!A24</f>
        <v>0</v>
      </c>
      <c r="B126" s="1134" t="str">
        <f>'Ersatz result '!B24</f>
        <v>YLD_PICS_NSW</v>
      </c>
      <c r="C126" s="1134">
        <f>'Ersatz result '!C24</f>
        <v>961.41502758096499</v>
      </c>
      <c r="D126" s="1134">
        <f>'Ersatz result '!D24</f>
        <v>642.21896420702603</v>
      </c>
      <c r="E126" s="1134">
        <f>'Ersatz result '!E24</f>
        <v>1317.8182687400999</v>
      </c>
      <c r="F126" s="1168">
        <f t="shared" si="204"/>
        <v>0.69145428688068344</v>
      </c>
      <c r="G126" s="1168">
        <f t="shared" si="205"/>
        <v>0.19207891967548277</v>
      </c>
      <c r="H126" s="1167">
        <f t="shared" si="202"/>
        <v>0.11109602892423687</v>
      </c>
      <c r="I126" s="1168">
        <f t="shared" si="203"/>
        <v>7.836261013469846E-2</v>
      </c>
      <c r="J126" s="1656"/>
      <c r="BH126" s="1519" t="s">
        <v>1263</v>
      </c>
      <c r="BI126" s="1625">
        <f>BQ42</f>
        <v>2.5470478104195445E-2</v>
      </c>
      <c r="BJ126" s="1625">
        <f t="shared" ref="BJ126:BM128" si="208">BR42</f>
        <v>2.5805898775232382E-2</v>
      </c>
      <c r="BK126" s="1625">
        <f t="shared" si="208"/>
        <v>2.2996470079414789E-2</v>
      </c>
      <c r="BL126" s="1625">
        <f t="shared" si="208"/>
        <v>2.3296982954959328E-2</v>
      </c>
      <c r="BM126" s="1626">
        <f t="shared" si="208"/>
        <v>7.7385842854135649E-3</v>
      </c>
      <c r="BN126" s="1520">
        <f t="shared" ref="BN126:BN128" si="209">BQ62</f>
        <v>1.1380798219822999E-2</v>
      </c>
      <c r="BO126" s="1520">
        <f t="shared" ref="BO126:BO128" si="210">BR62</f>
        <v>1.151021114749092E-2</v>
      </c>
      <c r="BP126" s="1520">
        <f t="shared" ref="BP126:BP128" si="211">BS62</f>
        <v>1.1171809000266344E-2</v>
      </c>
      <c r="BQ126" s="1520">
        <f t="shared" ref="BQ126:BQ128" si="212">BT62</f>
        <v>1.1203903205840911E-2</v>
      </c>
      <c r="BR126" s="1521">
        <f t="shared" ref="BR126:BR128" si="213">BU62</f>
        <v>5.4968784414898058E-3</v>
      </c>
      <c r="BS126" s="1522"/>
      <c r="BT126" s="1522"/>
      <c r="BU126" s="1522"/>
    </row>
    <row r="127" spans="1:77" x14ac:dyDescent="0.25">
      <c r="A127" s="1134">
        <f>'Ersatz result '!A25</f>
        <v>0</v>
      </c>
      <c r="B127" s="1134" t="str">
        <f>'Ersatz result '!B25</f>
        <v>DALY_Perm_Diab_NSW</v>
      </c>
      <c r="C127" s="1134">
        <f>'Ersatz result '!C25</f>
        <v>3614.8879845549</v>
      </c>
      <c r="D127" s="1134">
        <f>'Ersatz result '!D25</f>
        <v>3440.5926181363602</v>
      </c>
      <c r="E127" s="1134">
        <f>'Ersatz result '!E25</f>
        <v>3794.4053105342</v>
      </c>
      <c r="F127" s="1168"/>
      <c r="G127" s="1168">
        <f t="shared" si="205"/>
        <v>0.72221024105296161</v>
      </c>
      <c r="H127" s="1167"/>
      <c r="I127" s="1168">
        <f t="shared" si="203"/>
        <v>0.29464076354935687</v>
      </c>
      <c r="J127" s="1656"/>
      <c r="BH127" s="1519" t="s">
        <v>1264</v>
      </c>
      <c r="BI127" s="1625">
        <f>BQ43</f>
        <v>0.21288528719730693</v>
      </c>
      <c r="BJ127" s="1625">
        <f t="shared" si="208"/>
        <v>0.21770282104855357</v>
      </c>
      <c r="BK127" s="1625">
        <f t="shared" si="208"/>
        <v>0.19417260406074632</v>
      </c>
      <c r="BL127" s="1625">
        <f t="shared" si="208"/>
        <v>0.19402556884255537</v>
      </c>
      <c r="BM127" s="1626">
        <f t="shared" si="208"/>
        <v>6.3795055678820406E-2</v>
      </c>
      <c r="BN127" s="1520">
        <f t="shared" si="209"/>
        <v>9.5122065932580172E-2</v>
      </c>
      <c r="BO127" s="1520">
        <f t="shared" si="210"/>
        <v>9.7102040874401496E-2</v>
      </c>
      <c r="BP127" s="1520">
        <f t="shared" si="211"/>
        <v>9.4330096669610355E-2</v>
      </c>
      <c r="BQ127" s="1520">
        <f t="shared" si="212"/>
        <v>9.331009500126955E-2</v>
      </c>
      <c r="BR127" s="1521">
        <f t="shared" si="213"/>
        <v>4.5314963732518032E-2</v>
      </c>
      <c r="BS127" s="1522"/>
      <c r="BT127" s="1522"/>
      <c r="BU127" s="1522"/>
    </row>
    <row r="128" spans="1:77" x14ac:dyDescent="0.25">
      <c r="A128" s="1134">
        <f>'Ersatz result '!A26</f>
        <v>0</v>
      </c>
      <c r="B128" s="1134" t="str">
        <f>'Ersatz result '!B26</f>
        <v>DALY_Perm_WoDiab_NSW</v>
      </c>
      <c r="C128" s="1134">
        <f>'Ersatz result '!C26</f>
        <v>3403.6646754312101</v>
      </c>
      <c r="D128" s="1134">
        <f>'Ersatz result '!D26</f>
        <v>3231.03484404865</v>
      </c>
      <c r="E128" s="1134">
        <f>'Ersatz result '!E26</f>
        <v>3583.2929500711002</v>
      </c>
      <c r="F128" s="1168"/>
      <c r="G128" s="1166"/>
      <c r="H128" s="1167"/>
      <c r="I128" s="1167"/>
      <c r="J128" s="1656"/>
      <c r="BH128" s="1519" t="s">
        <v>174</v>
      </c>
      <c r="BI128" s="1625">
        <f>BQ44</f>
        <v>3.5547493240241555E-2</v>
      </c>
      <c r="BJ128" s="1625">
        <f t="shared" si="208"/>
        <v>3.3742130922114068E-2</v>
      </c>
      <c r="BK128" s="1625">
        <f t="shared" si="208"/>
        <v>3.9771701857502069E-2</v>
      </c>
      <c r="BL128" s="1625">
        <f t="shared" si="208"/>
        <v>4.4193359790040493E-2</v>
      </c>
      <c r="BM128" s="1626">
        <f t="shared" si="208"/>
        <v>0.10822379260168201</v>
      </c>
      <c r="BN128" s="1520">
        <f t="shared" si="209"/>
        <v>1.5883441454562768E-2</v>
      </c>
      <c r="BO128" s="1520">
        <f t="shared" si="210"/>
        <v>1.5050010653090227E-2</v>
      </c>
      <c r="BP128" s="1520">
        <f t="shared" si="211"/>
        <v>1.9321306932461972E-2</v>
      </c>
      <c r="BQ128" s="1520">
        <f t="shared" si="212"/>
        <v>2.1253315349278448E-2</v>
      </c>
      <c r="BR128" s="1521">
        <f t="shared" si="213"/>
        <v>7.6873625778007215E-2</v>
      </c>
      <c r="BS128" s="1522"/>
      <c r="BT128" s="1522"/>
      <c r="BU128" s="1522"/>
    </row>
    <row r="129" spans="1:73" x14ac:dyDescent="0.25">
      <c r="A129" s="1134">
        <f>'Ersatz result '!A27</f>
        <v>0</v>
      </c>
      <c r="B129" s="1159" t="str">
        <f>'Ersatz result '!B27</f>
        <v>Total YLD Baseline_NSW</v>
      </c>
      <c r="C129" s="1159">
        <f>'Ersatz result '!C27</f>
        <v>1390.4245672091199</v>
      </c>
      <c r="D129" s="1159">
        <f>'Ersatz result '!D27</f>
        <v>1024.35311189198</v>
      </c>
      <c r="E129" s="1159">
        <f>'Ersatz result '!E27</f>
        <v>1775.29935155922</v>
      </c>
      <c r="F129" s="1169">
        <f>SUM(F124:F128)</f>
        <v>0.99999999999999722</v>
      </c>
      <c r="G129" s="1169">
        <f t="shared" ref="G129" si="214">SUM(G124:G128)</f>
        <v>1.0000000000000013</v>
      </c>
      <c r="H129" s="1169">
        <f>SUM(H123:H128)</f>
        <v>1.0000000000000204</v>
      </c>
      <c r="I129" s="1169">
        <f>SUM(I123:I128)</f>
        <v>1.000000000000016</v>
      </c>
      <c r="J129" s="1656"/>
      <c r="BH129" s="1519" t="s">
        <v>1409</v>
      </c>
      <c r="BI129" s="1522" t="s">
        <v>1398</v>
      </c>
      <c r="BJ129" s="1522" t="s">
        <v>1398</v>
      </c>
      <c r="BK129" s="1522" t="s">
        <v>1398</v>
      </c>
      <c r="BL129" s="1522" t="s">
        <v>1398</v>
      </c>
      <c r="BM129" s="1524" t="s">
        <v>1398</v>
      </c>
      <c r="BN129" s="1520">
        <f t="shared" ref="BN129" si="215">BQ65</f>
        <v>0.55317689078053356</v>
      </c>
      <c r="BO129" s="1520">
        <f t="shared" ref="BO129" si="216">BR65</f>
        <v>0.55396976296992895</v>
      </c>
      <c r="BP129" s="1520">
        <f t="shared" ref="BP129" si="217">BS65</f>
        <v>0.51419461501325414</v>
      </c>
      <c r="BQ129" s="1520">
        <f t="shared" ref="BQ129" si="218">BT65</f>
        <v>0.51908351276636755</v>
      </c>
      <c r="BR129" s="1521">
        <f t="shared" ref="BR129" si="219">BU65</f>
        <v>0.28967906289386425</v>
      </c>
      <c r="BS129" s="1522"/>
      <c r="BT129" s="1522"/>
      <c r="BU129" s="1522"/>
    </row>
    <row r="130" spans="1:73" x14ac:dyDescent="0.25">
      <c r="A130" s="1134">
        <f>'Ersatz result '!A28</f>
        <v>0</v>
      </c>
      <c r="B130" s="1157" t="str">
        <f>'Ersatz result '!B28</f>
        <v>TOTAL  YLD with Diabetes_NSW</v>
      </c>
      <c r="C130" s="1157">
        <f>'Ersatz result '!C28</f>
        <v>5005.3125517640101</v>
      </c>
      <c r="D130" s="1157">
        <f>'Ersatz result '!D28</f>
        <v>4603.1280072920599</v>
      </c>
      <c r="E130" s="1157">
        <f>'Ersatz result '!E28</f>
        <v>5423.6656997375103</v>
      </c>
      <c r="F130" s="1171"/>
      <c r="G130" s="1171"/>
      <c r="H130" s="1431"/>
      <c r="I130" s="1431"/>
      <c r="J130" s="1656"/>
      <c r="BH130" s="1519" t="s">
        <v>151</v>
      </c>
      <c r="BI130" s="1625">
        <f>SUM(BI126:BI128)</f>
        <v>0.27390325854174391</v>
      </c>
      <c r="BJ130" s="1625">
        <f t="shared" ref="BJ130:BM130" si="220">SUM(BJ126:BJ128)</f>
        <v>0.2772508507459</v>
      </c>
      <c r="BK130" s="1625">
        <f t="shared" si="220"/>
        <v>0.25694077599766318</v>
      </c>
      <c r="BL130" s="1625">
        <f t="shared" si="220"/>
        <v>0.26151591158755516</v>
      </c>
      <c r="BM130" s="1625">
        <f t="shared" si="220"/>
        <v>0.17975743256591598</v>
      </c>
      <c r="BN130" s="1636">
        <f>SUM(BN126:BN129)</f>
        <v>0.67556319638749951</v>
      </c>
      <c r="BO130" s="1636">
        <f t="shared" ref="BO130:BR130" si="221">SUM(BO126:BO129)</f>
        <v>0.67763202564491154</v>
      </c>
      <c r="BP130" s="1636">
        <f t="shared" si="221"/>
        <v>0.63901782761559278</v>
      </c>
      <c r="BQ130" s="1636">
        <f t="shared" si="221"/>
        <v>0.64485082632275648</v>
      </c>
      <c r="BR130" s="1636">
        <f t="shared" si="221"/>
        <v>0.41736453084587932</v>
      </c>
      <c r="BS130" s="365"/>
      <c r="BT130" s="365"/>
      <c r="BU130" s="365"/>
    </row>
    <row r="131" spans="1:73" ht="15.75" thickBot="1" x14ac:dyDescent="0.3">
      <c r="A131" s="1134">
        <f>'Ersatz result '!A29</f>
        <v>0</v>
      </c>
      <c r="B131" s="1158" t="str">
        <f>'Ersatz result '!B29</f>
        <v>TOTAL  YLD without Diabetes_NSW</v>
      </c>
      <c r="C131" s="1158">
        <f>'Ersatz result '!C29</f>
        <v>4794.0892426403097</v>
      </c>
      <c r="D131" s="1158">
        <f>'Ersatz result '!D29</f>
        <v>4392.1243982169199</v>
      </c>
      <c r="E131" s="1158">
        <f>'Ersatz result '!E29</f>
        <v>5211.6253210437799</v>
      </c>
      <c r="F131" s="1172"/>
      <c r="G131" s="1172"/>
      <c r="H131" s="1432"/>
      <c r="I131" s="1432"/>
      <c r="J131" s="1656"/>
      <c r="BH131" s="1775" t="s">
        <v>1424</v>
      </c>
      <c r="BI131" s="1776"/>
      <c r="BJ131" s="1776"/>
      <c r="BK131" s="1776"/>
      <c r="BL131" s="1776"/>
      <c r="BM131" s="1776"/>
      <c r="BN131" s="1776"/>
      <c r="BO131" s="1776"/>
      <c r="BP131" s="1776"/>
      <c r="BQ131" s="1776"/>
      <c r="BR131" s="1777"/>
      <c r="BS131" s="679"/>
      <c r="BT131" s="679"/>
      <c r="BU131" s="679"/>
    </row>
    <row r="132" spans="1:73" ht="15.75" thickTop="1" x14ac:dyDescent="0.25">
      <c r="A132" s="1134">
        <f>'Ersatz result '!A30</f>
        <v>0</v>
      </c>
      <c r="B132" s="1134" t="str">
        <f>'Ersatz result '!B30</f>
        <v>TOTAL DALYS Baseline_NSW</v>
      </c>
      <c r="C132" s="1134">
        <f>'Ersatz result '!C30</f>
        <v>8653.9099272091207</v>
      </c>
      <c r="D132" s="1134">
        <f>'Ersatz result '!D30</f>
        <v>8287.8384718919806</v>
      </c>
      <c r="E132" s="1134">
        <f>'Ersatz result '!E30</f>
        <v>9038.7847115592194</v>
      </c>
      <c r="F132" s="1163"/>
      <c r="G132" s="1163"/>
      <c r="H132" s="1418"/>
      <c r="I132" s="1418"/>
      <c r="J132" s="1656"/>
      <c r="BH132" s="1538"/>
      <c r="BI132" s="1539" t="s">
        <v>1394</v>
      </c>
      <c r="BJ132" s="1539" t="s">
        <v>1395</v>
      </c>
      <c r="BK132" s="1539" t="s">
        <v>1396</v>
      </c>
      <c r="BL132" s="1539" t="s">
        <v>1397</v>
      </c>
      <c r="BM132" s="1540">
        <v>2020</v>
      </c>
      <c r="BN132" s="1541" t="s">
        <v>1394</v>
      </c>
      <c r="BO132" s="1541" t="s">
        <v>1395</v>
      </c>
      <c r="BP132" s="1541" t="s">
        <v>1396</v>
      </c>
      <c r="BQ132" s="1541" t="s">
        <v>1397</v>
      </c>
      <c r="BR132" s="1542">
        <v>2020</v>
      </c>
      <c r="BS132" s="1515"/>
      <c r="BT132" s="1515"/>
      <c r="BU132" s="1546"/>
    </row>
    <row r="133" spans="1:73" x14ac:dyDescent="0.25">
      <c r="A133" s="1134">
        <f>'Ersatz result '!A31</f>
        <v>0</v>
      </c>
      <c r="B133" s="1134" t="str">
        <f>'Ersatz result '!B31</f>
        <v>Total  DALY_D_NSW</v>
      </c>
      <c r="C133" s="1134">
        <f>'Ersatz result '!C31</f>
        <v>12268.797911764001</v>
      </c>
      <c r="D133" s="1134">
        <f>'Ersatz result '!D31</f>
        <v>11866.613367292101</v>
      </c>
      <c r="E133" s="1134">
        <f>'Ersatz result '!E31</f>
        <v>12687.1510597375</v>
      </c>
      <c r="F133" s="1163"/>
      <c r="G133" s="1163"/>
      <c r="H133" s="1418"/>
      <c r="I133" s="1418"/>
      <c r="J133" s="1656"/>
      <c r="BH133" s="1342" t="s">
        <v>65</v>
      </c>
      <c r="BI133" s="1411">
        <f>BQ47</f>
        <v>0.7871350781402402</v>
      </c>
      <c r="BJ133" s="1411">
        <f t="shared" ref="BJ133:BM133" si="222">BR47</f>
        <v>0.78504388207565334</v>
      </c>
      <c r="BK133" s="1411">
        <f t="shared" si="222"/>
        <v>0.79981726098485029</v>
      </c>
      <c r="BL133" s="1411">
        <f t="shared" si="222"/>
        <v>0.79479827141010828</v>
      </c>
      <c r="BM133" s="1543">
        <f t="shared" si="222"/>
        <v>0.8393299007149071</v>
      </c>
      <c r="BN133" s="1410">
        <f>BQ69</f>
        <v>0.3362687410169018</v>
      </c>
      <c r="BO133" s="1410">
        <f t="shared" ref="BO133:BR133" si="223">BR69</f>
        <v>0.33438276099999398</v>
      </c>
      <c r="BP133" s="1410">
        <f t="shared" si="223"/>
        <v>0.37379000146212288</v>
      </c>
      <c r="BQ133" s="1410">
        <f t="shared" si="223"/>
        <v>0.36759702542014649</v>
      </c>
      <c r="BR133" s="1511">
        <f t="shared" si="223"/>
        <v>0.59202909789846236</v>
      </c>
      <c r="BS133" s="1522"/>
      <c r="BT133" s="1522"/>
      <c r="BU133" s="1547"/>
    </row>
    <row r="134" spans="1:73" x14ac:dyDescent="0.25">
      <c r="A134" s="1134">
        <f>'Ersatz result '!A32</f>
        <v>0</v>
      </c>
      <c r="B134" s="1134" t="str">
        <f>'Ersatz result '!B32</f>
        <v>Total DALYS_WoD_NSW</v>
      </c>
      <c r="C134" s="1134">
        <f>'Ersatz result '!C32</f>
        <v>12057.574602640299</v>
      </c>
      <c r="D134" s="1134">
        <f>'Ersatz result '!D32</f>
        <v>11655.6097582169</v>
      </c>
      <c r="E134" s="1134">
        <f>'Ersatz result '!E32</f>
        <v>12475.1106810438</v>
      </c>
      <c r="F134" s="1163"/>
      <c r="G134" s="1163"/>
      <c r="H134" s="1418"/>
      <c r="I134" s="1418"/>
      <c r="J134" s="1656"/>
      <c r="BH134" s="1343" t="s">
        <v>1263</v>
      </c>
      <c r="BI134" s="1337">
        <f>BQ48</f>
        <v>2.7474098407559055E-2</v>
      </c>
      <c r="BJ134" s="1337">
        <f t="shared" ref="BJ134:BM136" si="224">BR48</f>
        <v>2.788939780242982E-2</v>
      </c>
      <c r="BK134" s="1337">
        <f t="shared" si="224"/>
        <v>2.4780669294721877E-2</v>
      </c>
      <c r="BL134" s="1337">
        <f t="shared" si="224"/>
        <v>2.5101388016757379E-2</v>
      </c>
      <c r="BM134" s="1544">
        <f t="shared" si="224"/>
        <v>7.8972479441609313E-3</v>
      </c>
      <c r="BN134" s="1335">
        <f t="shared" ref="BN134:BN136" si="225">BQ70</f>
        <v>1.173709664154789E-2</v>
      </c>
      <c r="BO134" s="1335">
        <f t="shared" ref="BO134:BO137" si="226">BR70</f>
        <v>1.1879251660616017E-2</v>
      </c>
      <c r="BP134" s="1335">
        <f t="shared" ref="BP134:BP137" si="227">BS70</f>
        <v>1.158110341417341E-2</v>
      </c>
      <c r="BQ134" s="1335">
        <f t="shared" ref="BQ134:BQ137" si="228">BT70</f>
        <v>1.1609481173765384E-2</v>
      </c>
      <c r="BR134" s="1509">
        <f t="shared" ref="BR134:BR137" si="229">BU70</f>
        <v>5.5703967799547787E-3</v>
      </c>
      <c r="BS134" s="1522"/>
      <c r="BT134" s="1522"/>
      <c r="BU134" s="1547"/>
    </row>
    <row r="135" spans="1:73" x14ac:dyDescent="0.25">
      <c r="A135" s="72">
        <f>'Ersatz result '!A33</f>
        <v>0</v>
      </c>
      <c r="B135" s="72">
        <f>'Ersatz result '!B33</f>
        <v>0</v>
      </c>
      <c r="C135" s="72">
        <f>'Ersatz result '!C33</f>
        <v>0</v>
      </c>
      <c r="D135" s="72">
        <f>'Ersatz result '!D33</f>
        <v>0</v>
      </c>
      <c r="E135" s="72">
        <f>'Ersatz result '!E33</f>
        <v>0</v>
      </c>
      <c r="H135" s="1656"/>
      <c r="I135" s="1656"/>
      <c r="J135" s="1656"/>
      <c r="BH135" s="1343" t="s">
        <v>1264</v>
      </c>
      <c r="BI135" s="1404">
        <f>BQ49</f>
        <v>0.14686952512812398</v>
      </c>
      <c r="BJ135" s="1404">
        <f t="shared" si="224"/>
        <v>0.15043004888949219</v>
      </c>
      <c r="BK135" s="1404">
        <f t="shared" si="224"/>
        <v>0.13256267557590543</v>
      </c>
      <c r="BL135" s="1404">
        <f t="shared" si="224"/>
        <v>0.1325038870757449</v>
      </c>
      <c r="BM135" s="1627">
        <f t="shared" si="224"/>
        <v>4.1676822416715401E-2</v>
      </c>
      <c r="BN135" s="1335">
        <f t="shared" si="225"/>
        <v>6.2743526086110113E-2</v>
      </c>
      <c r="BO135" s="1335">
        <f t="shared" si="226"/>
        <v>6.4074399194139625E-2</v>
      </c>
      <c r="BP135" s="1335">
        <f t="shared" si="227"/>
        <v>6.195240477346884E-2</v>
      </c>
      <c r="BQ135" s="1335">
        <f t="shared" si="228"/>
        <v>6.1283518721340961E-2</v>
      </c>
      <c r="BR135" s="1509">
        <f t="shared" si="229"/>
        <v>2.939713163754349E-2</v>
      </c>
      <c r="BS135" s="1522"/>
      <c r="BT135" s="1522"/>
      <c r="BU135" s="1547"/>
    </row>
    <row r="136" spans="1:73" x14ac:dyDescent="0.25">
      <c r="H136" s="1656"/>
      <c r="I136" s="1656"/>
      <c r="J136" s="1656"/>
      <c r="BH136" s="1343" t="s">
        <v>174</v>
      </c>
      <c r="BI136" s="1404">
        <f>BQ50</f>
        <v>3.8521298324102317E-2</v>
      </c>
      <c r="BJ136" s="1404">
        <f t="shared" si="224"/>
        <v>3.6636671232413653E-2</v>
      </c>
      <c r="BK136" s="1404">
        <f t="shared" si="224"/>
        <v>4.2839394144491116E-2</v>
      </c>
      <c r="BL136" s="1404">
        <f t="shared" si="224"/>
        <v>4.7596453497413344E-2</v>
      </c>
      <c r="BM136" s="1627">
        <f t="shared" si="224"/>
        <v>0.11109602892423687</v>
      </c>
      <c r="BN136" s="1335">
        <f t="shared" si="225"/>
        <v>1.6456525505619136E-2</v>
      </c>
      <c r="BO136" s="1335">
        <f t="shared" si="226"/>
        <v>1.5605078340528936E-2</v>
      </c>
      <c r="BP136" s="1335">
        <f t="shared" si="227"/>
        <v>2.0020744713846707E-2</v>
      </c>
      <c r="BQ136" s="1335">
        <f t="shared" si="228"/>
        <v>2.2013528911123591E-2</v>
      </c>
      <c r="BR136" s="1509">
        <f t="shared" si="229"/>
        <v>7.836261013469846E-2</v>
      </c>
      <c r="BS136" s="1522"/>
      <c r="BT136" s="1522"/>
      <c r="BU136" s="1547"/>
    </row>
    <row r="137" spans="1:73" ht="15.75" thickBot="1" x14ac:dyDescent="0.3">
      <c r="H137" s="1656"/>
      <c r="I137" s="1656"/>
      <c r="J137" s="1656"/>
      <c r="BH137" s="1345" t="s">
        <v>1409</v>
      </c>
      <c r="BI137" s="1350" t="s">
        <v>1398</v>
      </c>
      <c r="BJ137" s="1350" t="s">
        <v>1398</v>
      </c>
      <c r="BK137" s="1350" t="s">
        <v>1398</v>
      </c>
      <c r="BL137" s="1350" t="s">
        <v>1398</v>
      </c>
      <c r="BM137" s="1545" t="s">
        <v>1398</v>
      </c>
      <c r="BN137" s="1348">
        <f>BQ73</f>
        <v>0.57279411074982989</v>
      </c>
      <c r="BO137" s="1348">
        <f t="shared" si="226"/>
        <v>0.57405850980472017</v>
      </c>
      <c r="BP137" s="1348">
        <f t="shared" si="227"/>
        <v>0.5326557456363713</v>
      </c>
      <c r="BQ137" s="1348">
        <f t="shared" si="228"/>
        <v>0.53749644577363054</v>
      </c>
      <c r="BR137" s="1510">
        <f t="shared" si="229"/>
        <v>0.29464076354935687</v>
      </c>
      <c r="BS137" s="1522"/>
      <c r="BT137" s="1522"/>
      <c r="BU137" s="1547"/>
    </row>
    <row r="138" spans="1:73" ht="15.75" thickBot="1" x14ac:dyDescent="0.3">
      <c r="H138" s="1656"/>
      <c r="I138" s="1656"/>
      <c r="J138" s="1656"/>
      <c r="BN138" s="1612"/>
      <c r="BO138" s="1612"/>
      <c r="BP138" s="1612"/>
      <c r="BQ138" s="1612"/>
      <c r="BR138" s="1523"/>
      <c r="BS138" s="365"/>
      <c r="BT138" s="365"/>
      <c r="BU138" s="365"/>
    </row>
    <row r="139" spans="1:73" x14ac:dyDescent="0.25">
      <c r="H139" s="1656"/>
      <c r="I139" s="1656"/>
      <c r="J139" s="1656"/>
      <c r="BH139" s="1551"/>
      <c r="BI139" s="1552" t="s">
        <v>1394</v>
      </c>
      <c r="BJ139" s="1552" t="s">
        <v>1395</v>
      </c>
      <c r="BK139" s="1552" t="s">
        <v>1396</v>
      </c>
      <c r="BL139" s="1552" t="s">
        <v>1397</v>
      </c>
      <c r="BM139" s="1553">
        <v>2020</v>
      </c>
      <c r="BR139" s="365"/>
      <c r="BS139" s="365"/>
      <c r="BT139" s="365"/>
      <c r="BU139" s="365"/>
    </row>
    <row r="140" spans="1:73" x14ac:dyDescent="0.25">
      <c r="H140" s="1656"/>
      <c r="I140" s="1656"/>
      <c r="J140" s="1656"/>
      <c r="BH140" s="1554"/>
      <c r="BI140" s="1555">
        <v>1524</v>
      </c>
      <c r="BJ140" s="1556">
        <v>948</v>
      </c>
      <c r="BK140" s="1555">
        <v>6402</v>
      </c>
      <c r="BL140" s="1555">
        <v>6719</v>
      </c>
      <c r="BM140" s="1548">
        <v>909</v>
      </c>
      <c r="BR140" s="365"/>
      <c r="BS140" s="365"/>
      <c r="BT140" s="365"/>
      <c r="BU140" s="365"/>
    </row>
    <row r="141" spans="1:73" x14ac:dyDescent="0.25">
      <c r="H141" s="1656"/>
      <c r="I141" s="1656"/>
      <c r="J141" s="1656"/>
      <c r="BH141" s="1554" t="s">
        <v>1425</v>
      </c>
      <c r="BI141" s="1555">
        <f>SUM('Doherty Data '!L99:M99)</f>
        <v>244875</v>
      </c>
      <c r="BJ141" s="1556">
        <f>SUM('Doherty Data '!N99:O99)</f>
        <v>155851</v>
      </c>
      <c r="BK141" s="1555">
        <f>SUM('Doherty Data '!R99:S99)</f>
        <v>907955</v>
      </c>
      <c r="BL141" s="1555">
        <f>SUM('Doherty Data '!T99:U99)</f>
        <v>961435</v>
      </c>
      <c r="BM141" s="1558">
        <f>'AusCOVID Cases_update'!F16</f>
        <v>27787</v>
      </c>
    </row>
    <row r="142" spans="1:73" ht="15.75" thickBot="1" x14ac:dyDescent="0.3">
      <c r="H142" s="1656"/>
      <c r="I142" s="1656"/>
      <c r="J142" s="1656"/>
      <c r="BH142" s="1557" t="s">
        <v>1426</v>
      </c>
      <c r="BI142" s="1549">
        <v>246399</v>
      </c>
      <c r="BJ142" s="1549">
        <v>156799</v>
      </c>
      <c r="BK142" s="1549">
        <v>914357</v>
      </c>
      <c r="BL142" s="1549">
        <v>968154</v>
      </c>
      <c r="BM142" s="1550">
        <v>28696</v>
      </c>
    </row>
    <row r="143" spans="1:73" x14ac:dyDescent="0.25">
      <c r="H143" s="1656"/>
      <c r="I143" s="1656"/>
      <c r="J143" s="1656"/>
      <c r="BH143" s="1514"/>
      <c r="BI143" s="381">
        <f>BI140/BI142</f>
        <v>6.1850900368913839E-3</v>
      </c>
      <c r="BJ143" s="381">
        <f t="shared" ref="BJ143:BM143" si="230">BJ140/BJ142</f>
        <v>6.0459569257456996E-3</v>
      </c>
      <c r="BK143" s="381">
        <f t="shared" si="230"/>
        <v>7.0016415907572203E-3</v>
      </c>
      <c r="BL143" s="381">
        <f t="shared" si="230"/>
        <v>6.9400116097232461E-3</v>
      </c>
      <c r="BM143" s="1559">
        <f t="shared" si="230"/>
        <v>3.1676888764984666E-2</v>
      </c>
    </row>
    <row r="144" spans="1:73" ht="15.75" thickBot="1" x14ac:dyDescent="0.3">
      <c r="H144" s="1656"/>
      <c r="I144" s="1656"/>
      <c r="J144" s="1656"/>
      <c r="BH144" s="1560"/>
      <c r="BI144" s="1561">
        <f>BI141/BI142</f>
        <v>0.99381490996310862</v>
      </c>
      <c r="BJ144" s="1561">
        <f t="shared" ref="BJ144:BM144" si="231">BJ141/BJ142</f>
        <v>0.99395404307425428</v>
      </c>
      <c r="BK144" s="1561">
        <f t="shared" si="231"/>
        <v>0.99299835840924278</v>
      </c>
      <c r="BL144" s="1561">
        <f t="shared" si="231"/>
        <v>0.99305998839027676</v>
      </c>
      <c r="BM144" s="1562">
        <f t="shared" si="231"/>
        <v>0.96832311123501535</v>
      </c>
    </row>
  </sheetData>
  <mergeCells count="12">
    <mergeCell ref="BH28:BU28"/>
    <mergeCell ref="BH131:BR131"/>
    <mergeCell ref="BI121:BM121"/>
    <mergeCell ref="BN121:BR121"/>
    <mergeCell ref="BH120:BR120"/>
    <mergeCell ref="BH29:BU29"/>
    <mergeCell ref="BY6:CK6"/>
    <mergeCell ref="BY22:CK22"/>
    <mergeCell ref="BH6:BU6"/>
    <mergeCell ref="BH14:BU14"/>
    <mergeCell ref="BH5:BU5"/>
    <mergeCell ref="BH22:BU22"/>
  </mergeCells>
  <conditionalFormatting sqref="BZ8:CC8">
    <cfRule type="dataBar" priority="48">
      <dataBar>
        <cfvo type="min"/>
        <cfvo type="max"/>
        <color rgb="FF63C384"/>
      </dataBar>
      <extLst>
        <ext xmlns:x14="http://schemas.microsoft.com/office/spreadsheetml/2009/9/main" uri="{B025F937-C7B1-47D3-B67F-A62EFF666E3E}">
          <x14:id>{F73F646D-441A-4A1C-B926-FDEADB42A196}</x14:id>
        </ext>
      </extLst>
    </cfRule>
  </conditionalFormatting>
  <conditionalFormatting sqref="BZ9:CC9">
    <cfRule type="dataBar" priority="47">
      <dataBar>
        <cfvo type="min"/>
        <cfvo type="max"/>
        <color rgb="FF63C384"/>
      </dataBar>
      <extLst>
        <ext xmlns:x14="http://schemas.microsoft.com/office/spreadsheetml/2009/9/main" uri="{B025F937-C7B1-47D3-B67F-A62EFF666E3E}">
          <x14:id>{A204A33A-2245-4FBE-B3E7-47D960AC7977}</x14:id>
        </ext>
      </extLst>
    </cfRule>
  </conditionalFormatting>
  <conditionalFormatting sqref="BZ10:CC10">
    <cfRule type="dataBar" priority="46">
      <dataBar>
        <cfvo type="min"/>
        <cfvo type="max"/>
        <color rgb="FF63C384"/>
      </dataBar>
      <extLst>
        <ext xmlns:x14="http://schemas.microsoft.com/office/spreadsheetml/2009/9/main" uri="{B025F937-C7B1-47D3-B67F-A62EFF666E3E}">
          <x14:id>{884441A0-896B-4038-960B-A1DBE308190E}</x14:id>
        </ext>
      </extLst>
    </cfRule>
  </conditionalFormatting>
  <conditionalFormatting sqref="BZ11:CC11">
    <cfRule type="dataBar" priority="45">
      <dataBar>
        <cfvo type="min"/>
        <cfvo type="max"/>
        <color rgb="FF63C384"/>
      </dataBar>
      <extLst>
        <ext xmlns:x14="http://schemas.microsoft.com/office/spreadsheetml/2009/9/main" uri="{B025F937-C7B1-47D3-B67F-A62EFF666E3E}">
          <x14:id>{B6C2686C-6089-4A60-9FC9-B1A13C509B6C}</x14:id>
        </ext>
      </extLst>
    </cfRule>
  </conditionalFormatting>
  <conditionalFormatting sqref="BZ12:CC12">
    <cfRule type="dataBar" priority="44">
      <dataBar>
        <cfvo type="min"/>
        <cfvo type="max"/>
        <color rgb="FF63C384"/>
      </dataBar>
      <extLst>
        <ext xmlns:x14="http://schemas.microsoft.com/office/spreadsheetml/2009/9/main" uri="{B025F937-C7B1-47D3-B67F-A62EFF666E3E}">
          <x14:id>{9EB2EB3B-9BAF-4069-8015-797520F5D129}</x14:id>
        </ext>
      </extLst>
    </cfRule>
  </conditionalFormatting>
  <conditionalFormatting sqref="BZ13:CC13">
    <cfRule type="dataBar" priority="43">
      <dataBar>
        <cfvo type="min"/>
        <cfvo type="max"/>
        <color rgb="FF63C384"/>
      </dataBar>
      <extLst>
        <ext xmlns:x14="http://schemas.microsoft.com/office/spreadsheetml/2009/9/main" uri="{B025F937-C7B1-47D3-B67F-A62EFF666E3E}">
          <x14:id>{79373E61-E7E0-42F0-A677-B6D7114F2EEA}</x14:id>
        </ext>
      </extLst>
    </cfRule>
  </conditionalFormatting>
  <conditionalFormatting sqref="BZ14:CC14">
    <cfRule type="dataBar" priority="42">
      <dataBar>
        <cfvo type="min"/>
        <cfvo type="max"/>
        <color rgb="FF63C384"/>
      </dataBar>
      <extLst>
        <ext xmlns:x14="http://schemas.microsoft.com/office/spreadsheetml/2009/9/main" uri="{B025F937-C7B1-47D3-B67F-A62EFF666E3E}">
          <x14:id>{0FAD70A5-AED7-41EE-91EC-CBB0A5E02194}</x14:id>
        </ext>
      </extLst>
    </cfRule>
  </conditionalFormatting>
  <conditionalFormatting sqref="BZ15:CC15">
    <cfRule type="dataBar" priority="41">
      <dataBar>
        <cfvo type="min"/>
        <cfvo type="max"/>
        <color rgb="FF63C384"/>
      </dataBar>
      <extLst>
        <ext xmlns:x14="http://schemas.microsoft.com/office/spreadsheetml/2009/9/main" uri="{B025F937-C7B1-47D3-B67F-A62EFF666E3E}">
          <x14:id>{3E88C0B0-A47E-4AA1-840B-421BF9C3FD03}</x14:id>
        </ext>
      </extLst>
    </cfRule>
  </conditionalFormatting>
  <conditionalFormatting sqref="BZ16:CC16">
    <cfRule type="dataBar" priority="40">
      <dataBar>
        <cfvo type="min"/>
        <cfvo type="max"/>
        <color rgb="FF63C384"/>
      </dataBar>
      <extLst>
        <ext xmlns:x14="http://schemas.microsoft.com/office/spreadsheetml/2009/9/main" uri="{B025F937-C7B1-47D3-B67F-A62EFF666E3E}">
          <x14:id>{1BABC17B-F5B5-4F4B-AA17-93D4201870A2}</x14:id>
        </ext>
      </extLst>
    </cfRule>
  </conditionalFormatting>
  <conditionalFormatting sqref="BZ17:CC17">
    <cfRule type="dataBar" priority="39">
      <dataBar>
        <cfvo type="min"/>
        <cfvo type="max"/>
        <color rgb="FF63C384"/>
      </dataBar>
      <extLst>
        <ext xmlns:x14="http://schemas.microsoft.com/office/spreadsheetml/2009/9/main" uri="{B025F937-C7B1-47D3-B67F-A62EFF666E3E}">
          <x14:id>{C30FFEB7-9335-42D0-A6C6-B36AE0444B7F}</x14:id>
        </ext>
      </extLst>
    </cfRule>
  </conditionalFormatting>
  <conditionalFormatting sqref="BZ18:CC18">
    <cfRule type="dataBar" priority="38">
      <dataBar>
        <cfvo type="min"/>
        <cfvo type="max"/>
        <color rgb="FF63C384"/>
      </dataBar>
      <extLst>
        <ext xmlns:x14="http://schemas.microsoft.com/office/spreadsheetml/2009/9/main" uri="{B025F937-C7B1-47D3-B67F-A62EFF666E3E}">
          <x14:id>{8299CBF4-B1BA-4711-8127-B89CE5B7FEBC}</x14:id>
        </ext>
      </extLst>
    </cfRule>
  </conditionalFormatting>
  <conditionalFormatting sqref="BZ19:CC19">
    <cfRule type="dataBar" priority="37">
      <dataBar>
        <cfvo type="min"/>
        <cfvo type="max"/>
        <color rgb="FF63C384"/>
      </dataBar>
      <extLst>
        <ext xmlns:x14="http://schemas.microsoft.com/office/spreadsheetml/2009/9/main" uri="{B025F937-C7B1-47D3-B67F-A62EFF666E3E}">
          <x14:id>{525ECE07-A70A-47F0-9358-7898B8475DE5}</x14:id>
        </ext>
      </extLst>
    </cfRule>
  </conditionalFormatting>
  <conditionalFormatting sqref="BZ24:CC24">
    <cfRule type="dataBar" priority="36">
      <dataBar>
        <cfvo type="min"/>
        <cfvo type="max"/>
        <color rgb="FF63C384"/>
      </dataBar>
      <extLst>
        <ext xmlns:x14="http://schemas.microsoft.com/office/spreadsheetml/2009/9/main" uri="{B025F937-C7B1-47D3-B67F-A62EFF666E3E}">
          <x14:id>{8BC2F702-07BB-458F-B84F-A1C98FC44107}</x14:id>
        </ext>
      </extLst>
    </cfRule>
  </conditionalFormatting>
  <conditionalFormatting sqref="BZ25:CC25">
    <cfRule type="dataBar" priority="35">
      <dataBar>
        <cfvo type="min"/>
        <cfvo type="max"/>
        <color rgb="FF63C384"/>
      </dataBar>
      <extLst>
        <ext xmlns:x14="http://schemas.microsoft.com/office/spreadsheetml/2009/9/main" uri="{B025F937-C7B1-47D3-B67F-A62EFF666E3E}">
          <x14:id>{07D03B12-ABD9-4C57-AF0F-48DE5D1B79B8}</x14:id>
        </ext>
      </extLst>
    </cfRule>
  </conditionalFormatting>
  <conditionalFormatting sqref="BZ26:CC26">
    <cfRule type="dataBar" priority="34">
      <dataBar>
        <cfvo type="min"/>
        <cfvo type="max"/>
        <color rgb="FF63C384"/>
      </dataBar>
      <extLst>
        <ext xmlns:x14="http://schemas.microsoft.com/office/spreadsheetml/2009/9/main" uri="{B025F937-C7B1-47D3-B67F-A62EFF666E3E}">
          <x14:id>{9E931D68-FA32-4E93-B21E-602D9B443133}</x14:id>
        </ext>
      </extLst>
    </cfRule>
  </conditionalFormatting>
  <conditionalFormatting sqref="BZ27:CC27">
    <cfRule type="dataBar" priority="33">
      <dataBar>
        <cfvo type="min"/>
        <cfvo type="max"/>
        <color rgb="FF63C384"/>
      </dataBar>
      <extLst>
        <ext xmlns:x14="http://schemas.microsoft.com/office/spreadsheetml/2009/9/main" uri="{B025F937-C7B1-47D3-B67F-A62EFF666E3E}">
          <x14:id>{8F4DB4C9-9AEA-4698-B4DA-D58E0F5DD697}</x14:id>
        </ext>
      </extLst>
    </cfRule>
  </conditionalFormatting>
  <conditionalFormatting sqref="BZ28:CC28">
    <cfRule type="dataBar" priority="32">
      <dataBar>
        <cfvo type="min"/>
        <cfvo type="max"/>
        <color rgb="FF63C384"/>
      </dataBar>
      <extLst>
        <ext xmlns:x14="http://schemas.microsoft.com/office/spreadsheetml/2009/9/main" uri="{B025F937-C7B1-47D3-B67F-A62EFF666E3E}">
          <x14:id>{CBCD423A-DC65-4FA0-81D2-6DA169386A75}</x14:id>
        </ext>
      </extLst>
    </cfRule>
  </conditionalFormatting>
  <conditionalFormatting sqref="BZ29:CC29">
    <cfRule type="dataBar" priority="31">
      <dataBar>
        <cfvo type="min"/>
        <cfvo type="max"/>
        <color rgb="FF63C384"/>
      </dataBar>
      <extLst>
        <ext xmlns:x14="http://schemas.microsoft.com/office/spreadsheetml/2009/9/main" uri="{B025F937-C7B1-47D3-B67F-A62EFF666E3E}">
          <x14:id>{202C0530-4967-4EEF-BD1F-05CFE984E79A}</x14:id>
        </ext>
      </extLst>
    </cfRule>
  </conditionalFormatting>
  <conditionalFormatting sqref="BZ30:CC30">
    <cfRule type="dataBar" priority="30">
      <dataBar>
        <cfvo type="min"/>
        <cfvo type="max"/>
        <color rgb="FF63C384"/>
      </dataBar>
      <extLst>
        <ext xmlns:x14="http://schemas.microsoft.com/office/spreadsheetml/2009/9/main" uri="{B025F937-C7B1-47D3-B67F-A62EFF666E3E}">
          <x14:id>{98124E45-70F5-484D-B5B2-FE2EC228B84D}</x14:id>
        </ext>
      </extLst>
    </cfRule>
  </conditionalFormatting>
  <conditionalFormatting sqref="BZ31:CC31">
    <cfRule type="dataBar" priority="29">
      <dataBar>
        <cfvo type="min"/>
        <cfvo type="max"/>
        <color rgb="FF63C384"/>
      </dataBar>
      <extLst>
        <ext xmlns:x14="http://schemas.microsoft.com/office/spreadsheetml/2009/9/main" uri="{B025F937-C7B1-47D3-B67F-A62EFF666E3E}">
          <x14:id>{0479D55F-A362-40D0-934D-7A5D49B0DDEA}</x14:id>
        </ext>
      </extLst>
    </cfRule>
  </conditionalFormatting>
  <conditionalFormatting sqref="BZ32:CC32">
    <cfRule type="dataBar" priority="28">
      <dataBar>
        <cfvo type="min"/>
        <cfvo type="max"/>
        <color rgb="FF63C384"/>
      </dataBar>
      <extLst>
        <ext xmlns:x14="http://schemas.microsoft.com/office/spreadsheetml/2009/9/main" uri="{B025F937-C7B1-47D3-B67F-A62EFF666E3E}">
          <x14:id>{67CC3B7A-5AB1-400C-9A48-4E58C8699DFC}</x14:id>
        </ext>
      </extLst>
    </cfRule>
  </conditionalFormatting>
  <conditionalFormatting sqref="BZ33:CC33">
    <cfRule type="dataBar" priority="27">
      <dataBar>
        <cfvo type="min"/>
        <cfvo type="max"/>
        <color rgb="FF63C384"/>
      </dataBar>
      <extLst>
        <ext xmlns:x14="http://schemas.microsoft.com/office/spreadsheetml/2009/9/main" uri="{B025F937-C7B1-47D3-B67F-A62EFF666E3E}">
          <x14:id>{4DCF2C1D-D53F-4734-8B5B-211B92966E7D}</x14:id>
        </ext>
      </extLst>
    </cfRule>
  </conditionalFormatting>
  <conditionalFormatting sqref="BZ34:CC34">
    <cfRule type="dataBar" priority="26">
      <dataBar>
        <cfvo type="min"/>
        <cfvo type="max"/>
        <color rgb="FF63C384"/>
      </dataBar>
      <extLst>
        <ext xmlns:x14="http://schemas.microsoft.com/office/spreadsheetml/2009/9/main" uri="{B025F937-C7B1-47D3-B67F-A62EFF666E3E}">
          <x14:id>{322DE916-4D62-4516-9EFE-B1C5FFC2CA28}</x14:id>
        </ext>
      </extLst>
    </cfRule>
  </conditionalFormatting>
  <conditionalFormatting sqref="BZ35:CC35">
    <cfRule type="dataBar" priority="25">
      <dataBar>
        <cfvo type="min"/>
        <cfvo type="max"/>
        <color rgb="FF63C384"/>
      </dataBar>
      <extLst>
        <ext xmlns:x14="http://schemas.microsoft.com/office/spreadsheetml/2009/9/main" uri="{B025F937-C7B1-47D3-B67F-A62EFF666E3E}">
          <x14:id>{6F33719E-E5DC-4A96-933A-9566355EECAF}</x14:id>
        </ext>
      </extLst>
    </cfRule>
  </conditionalFormatting>
  <conditionalFormatting sqref="CD8:CG8">
    <cfRule type="dataBar" priority="24">
      <dataBar>
        <cfvo type="min"/>
        <cfvo type="max"/>
        <color rgb="FFFF555A"/>
      </dataBar>
      <extLst>
        <ext xmlns:x14="http://schemas.microsoft.com/office/spreadsheetml/2009/9/main" uri="{B025F937-C7B1-47D3-B67F-A62EFF666E3E}">
          <x14:id>{4A30D366-D0A4-482F-941F-3FE9BDDED78A}</x14:id>
        </ext>
      </extLst>
    </cfRule>
  </conditionalFormatting>
  <conditionalFormatting sqref="CD9:CG9">
    <cfRule type="dataBar" priority="23">
      <dataBar>
        <cfvo type="min"/>
        <cfvo type="max"/>
        <color rgb="FFFF555A"/>
      </dataBar>
      <extLst>
        <ext xmlns:x14="http://schemas.microsoft.com/office/spreadsheetml/2009/9/main" uri="{B025F937-C7B1-47D3-B67F-A62EFF666E3E}">
          <x14:id>{760DB6F7-6526-4D04-A7B1-2AB35505AC78}</x14:id>
        </ext>
      </extLst>
    </cfRule>
  </conditionalFormatting>
  <conditionalFormatting sqref="CD10:CG10">
    <cfRule type="dataBar" priority="22">
      <dataBar>
        <cfvo type="min"/>
        <cfvo type="max"/>
        <color rgb="FFFF555A"/>
      </dataBar>
      <extLst>
        <ext xmlns:x14="http://schemas.microsoft.com/office/spreadsheetml/2009/9/main" uri="{B025F937-C7B1-47D3-B67F-A62EFF666E3E}">
          <x14:id>{9BD47EF5-2FE3-4B86-BCFE-9911CB3666C9}</x14:id>
        </ext>
      </extLst>
    </cfRule>
  </conditionalFormatting>
  <conditionalFormatting sqref="CD11:CG11">
    <cfRule type="dataBar" priority="21">
      <dataBar>
        <cfvo type="min"/>
        <cfvo type="max"/>
        <color rgb="FFFF555A"/>
      </dataBar>
      <extLst>
        <ext xmlns:x14="http://schemas.microsoft.com/office/spreadsheetml/2009/9/main" uri="{B025F937-C7B1-47D3-B67F-A62EFF666E3E}">
          <x14:id>{53C09086-BE12-4021-97DB-017AF0ADE70C}</x14:id>
        </ext>
      </extLst>
    </cfRule>
  </conditionalFormatting>
  <conditionalFormatting sqref="CD12:CG12">
    <cfRule type="dataBar" priority="20">
      <dataBar>
        <cfvo type="min"/>
        <cfvo type="max"/>
        <color rgb="FFFF555A"/>
      </dataBar>
      <extLst>
        <ext xmlns:x14="http://schemas.microsoft.com/office/spreadsheetml/2009/9/main" uri="{B025F937-C7B1-47D3-B67F-A62EFF666E3E}">
          <x14:id>{096C63BD-DF17-4003-A769-C3160241CFF1}</x14:id>
        </ext>
      </extLst>
    </cfRule>
  </conditionalFormatting>
  <conditionalFormatting sqref="CD13:CG13">
    <cfRule type="dataBar" priority="19">
      <dataBar>
        <cfvo type="min"/>
        <cfvo type="max"/>
        <color rgb="FFFF555A"/>
      </dataBar>
      <extLst>
        <ext xmlns:x14="http://schemas.microsoft.com/office/spreadsheetml/2009/9/main" uri="{B025F937-C7B1-47D3-B67F-A62EFF666E3E}">
          <x14:id>{57460325-F17A-4E5A-8BEC-940F6E65B24F}</x14:id>
        </ext>
      </extLst>
    </cfRule>
  </conditionalFormatting>
  <conditionalFormatting sqref="CD14:CG14">
    <cfRule type="dataBar" priority="18">
      <dataBar>
        <cfvo type="min"/>
        <cfvo type="max"/>
        <color rgb="FFFF555A"/>
      </dataBar>
      <extLst>
        <ext xmlns:x14="http://schemas.microsoft.com/office/spreadsheetml/2009/9/main" uri="{B025F937-C7B1-47D3-B67F-A62EFF666E3E}">
          <x14:id>{D6015D58-DE30-4225-AC17-CD560F46D465}</x14:id>
        </ext>
      </extLst>
    </cfRule>
  </conditionalFormatting>
  <conditionalFormatting sqref="CD15:CG15">
    <cfRule type="dataBar" priority="17">
      <dataBar>
        <cfvo type="min"/>
        <cfvo type="max"/>
        <color rgb="FFFF555A"/>
      </dataBar>
      <extLst>
        <ext xmlns:x14="http://schemas.microsoft.com/office/spreadsheetml/2009/9/main" uri="{B025F937-C7B1-47D3-B67F-A62EFF666E3E}">
          <x14:id>{567B202E-642A-4559-A792-20B588FB824A}</x14:id>
        </ext>
      </extLst>
    </cfRule>
  </conditionalFormatting>
  <conditionalFormatting sqref="CD16:CG16">
    <cfRule type="dataBar" priority="16">
      <dataBar>
        <cfvo type="min"/>
        <cfvo type="max"/>
        <color rgb="FFFF555A"/>
      </dataBar>
      <extLst>
        <ext xmlns:x14="http://schemas.microsoft.com/office/spreadsheetml/2009/9/main" uri="{B025F937-C7B1-47D3-B67F-A62EFF666E3E}">
          <x14:id>{0D221D32-1647-4150-940C-5B4958C1501B}</x14:id>
        </ext>
      </extLst>
    </cfRule>
  </conditionalFormatting>
  <conditionalFormatting sqref="CD17:CG17">
    <cfRule type="dataBar" priority="15">
      <dataBar>
        <cfvo type="min"/>
        <cfvo type="max"/>
        <color rgb="FFFF555A"/>
      </dataBar>
      <extLst>
        <ext xmlns:x14="http://schemas.microsoft.com/office/spreadsheetml/2009/9/main" uri="{B025F937-C7B1-47D3-B67F-A62EFF666E3E}">
          <x14:id>{F7F5CE1D-A4D0-4684-BF1C-B82AFFBC5C07}</x14:id>
        </ext>
      </extLst>
    </cfRule>
  </conditionalFormatting>
  <conditionalFormatting sqref="CD18:CG18">
    <cfRule type="dataBar" priority="14">
      <dataBar>
        <cfvo type="min"/>
        <cfvo type="max"/>
        <color rgb="FFFF555A"/>
      </dataBar>
      <extLst>
        <ext xmlns:x14="http://schemas.microsoft.com/office/spreadsheetml/2009/9/main" uri="{B025F937-C7B1-47D3-B67F-A62EFF666E3E}">
          <x14:id>{9909AF47-500A-43BF-89DA-8C6C0FB5CF2C}</x14:id>
        </ext>
      </extLst>
    </cfRule>
  </conditionalFormatting>
  <conditionalFormatting sqref="CD19:CG19">
    <cfRule type="dataBar" priority="13">
      <dataBar>
        <cfvo type="min"/>
        <cfvo type="max"/>
        <color rgb="FFFF555A"/>
      </dataBar>
      <extLst>
        <ext xmlns:x14="http://schemas.microsoft.com/office/spreadsheetml/2009/9/main" uri="{B025F937-C7B1-47D3-B67F-A62EFF666E3E}">
          <x14:id>{01094706-1070-4CA8-B833-A2A8636D3A27}</x14:id>
        </ext>
      </extLst>
    </cfRule>
  </conditionalFormatting>
  <conditionalFormatting sqref="CD24:CG24">
    <cfRule type="dataBar" priority="12">
      <dataBar>
        <cfvo type="min"/>
        <cfvo type="max"/>
        <color rgb="FFFF555A"/>
      </dataBar>
      <extLst>
        <ext xmlns:x14="http://schemas.microsoft.com/office/spreadsheetml/2009/9/main" uri="{B025F937-C7B1-47D3-B67F-A62EFF666E3E}">
          <x14:id>{1F4A68A1-D43F-48E5-8C2D-711EE9F8466E}</x14:id>
        </ext>
      </extLst>
    </cfRule>
  </conditionalFormatting>
  <conditionalFormatting sqref="CD25:CG25">
    <cfRule type="dataBar" priority="11">
      <dataBar>
        <cfvo type="min"/>
        <cfvo type="max"/>
        <color rgb="FFFF555A"/>
      </dataBar>
      <extLst>
        <ext xmlns:x14="http://schemas.microsoft.com/office/spreadsheetml/2009/9/main" uri="{B025F937-C7B1-47D3-B67F-A62EFF666E3E}">
          <x14:id>{161459AB-1A15-4380-97DB-0499AA0CFAE7}</x14:id>
        </ext>
      </extLst>
    </cfRule>
  </conditionalFormatting>
  <conditionalFormatting sqref="CD26:CG26">
    <cfRule type="dataBar" priority="10">
      <dataBar>
        <cfvo type="min"/>
        <cfvo type="max"/>
        <color rgb="FFFF555A"/>
      </dataBar>
      <extLst>
        <ext xmlns:x14="http://schemas.microsoft.com/office/spreadsheetml/2009/9/main" uri="{B025F937-C7B1-47D3-B67F-A62EFF666E3E}">
          <x14:id>{A6562108-03C2-4A6F-98C4-D139A9DD4C0C}</x14:id>
        </ext>
      </extLst>
    </cfRule>
  </conditionalFormatting>
  <conditionalFormatting sqref="CD27:CG27">
    <cfRule type="dataBar" priority="9">
      <dataBar>
        <cfvo type="min"/>
        <cfvo type="max"/>
        <color rgb="FFFF555A"/>
      </dataBar>
      <extLst>
        <ext xmlns:x14="http://schemas.microsoft.com/office/spreadsheetml/2009/9/main" uri="{B025F937-C7B1-47D3-B67F-A62EFF666E3E}">
          <x14:id>{6AED37E6-C07F-4F13-94BD-51B1535D5A5C}</x14:id>
        </ext>
      </extLst>
    </cfRule>
  </conditionalFormatting>
  <conditionalFormatting sqref="CD28:CG28">
    <cfRule type="dataBar" priority="8">
      <dataBar>
        <cfvo type="min"/>
        <cfvo type="max"/>
        <color rgb="FFFF555A"/>
      </dataBar>
      <extLst>
        <ext xmlns:x14="http://schemas.microsoft.com/office/spreadsheetml/2009/9/main" uri="{B025F937-C7B1-47D3-B67F-A62EFF666E3E}">
          <x14:id>{B24CB93C-1A0B-4041-B5DF-8EAC7254486D}</x14:id>
        </ext>
      </extLst>
    </cfRule>
  </conditionalFormatting>
  <conditionalFormatting sqref="CD29:CG29">
    <cfRule type="dataBar" priority="7">
      <dataBar>
        <cfvo type="min"/>
        <cfvo type="max"/>
        <color rgb="FFFF555A"/>
      </dataBar>
      <extLst>
        <ext xmlns:x14="http://schemas.microsoft.com/office/spreadsheetml/2009/9/main" uri="{B025F937-C7B1-47D3-B67F-A62EFF666E3E}">
          <x14:id>{11066A3D-3B38-42C7-84BD-3A0B99F7D4BD}</x14:id>
        </ext>
      </extLst>
    </cfRule>
  </conditionalFormatting>
  <conditionalFormatting sqref="CD30:CG30">
    <cfRule type="dataBar" priority="6">
      <dataBar>
        <cfvo type="min"/>
        <cfvo type="max"/>
        <color rgb="FFFF555A"/>
      </dataBar>
      <extLst>
        <ext xmlns:x14="http://schemas.microsoft.com/office/spreadsheetml/2009/9/main" uri="{B025F937-C7B1-47D3-B67F-A62EFF666E3E}">
          <x14:id>{6E06AE4A-4EF0-46E3-9C2E-9907D9A8C22E}</x14:id>
        </ext>
      </extLst>
    </cfRule>
  </conditionalFormatting>
  <conditionalFormatting sqref="CD31:CG31">
    <cfRule type="dataBar" priority="5">
      <dataBar>
        <cfvo type="min"/>
        <cfvo type="max"/>
        <color rgb="FFFF555A"/>
      </dataBar>
      <extLst>
        <ext xmlns:x14="http://schemas.microsoft.com/office/spreadsheetml/2009/9/main" uri="{B025F937-C7B1-47D3-B67F-A62EFF666E3E}">
          <x14:id>{19C0B839-73AF-412D-8E6F-30B096D5AC44}</x14:id>
        </ext>
      </extLst>
    </cfRule>
  </conditionalFormatting>
  <conditionalFormatting sqref="CD32:CG32">
    <cfRule type="dataBar" priority="4">
      <dataBar>
        <cfvo type="min"/>
        <cfvo type="max"/>
        <color rgb="FFFF555A"/>
      </dataBar>
      <extLst>
        <ext xmlns:x14="http://schemas.microsoft.com/office/spreadsheetml/2009/9/main" uri="{B025F937-C7B1-47D3-B67F-A62EFF666E3E}">
          <x14:id>{1957B32A-B19D-4EEC-84F6-7F1246C00D53}</x14:id>
        </ext>
      </extLst>
    </cfRule>
  </conditionalFormatting>
  <conditionalFormatting sqref="CD33:CG33">
    <cfRule type="dataBar" priority="3">
      <dataBar>
        <cfvo type="min"/>
        <cfvo type="max"/>
        <color rgb="FFFF555A"/>
      </dataBar>
      <extLst>
        <ext xmlns:x14="http://schemas.microsoft.com/office/spreadsheetml/2009/9/main" uri="{B025F937-C7B1-47D3-B67F-A62EFF666E3E}">
          <x14:id>{908CB206-70C8-4FDF-AD0A-F96B5522A505}</x14:id>
        </ext>
      </extLst>
    </cfRule>
  </conditionalFormatting>
  <conditionalFormatting sqref="CD34:CG34">
    <cfRule type="dataBar" priority="2">
      <dataBar>
        <cfvo type="min"/>
        <cfvo type="max"/>
        <color rgb="FFFF555A"/>
      </dataBar>
      <extLst>
        <ext xmlns:x14="http://schemas.microsoft.com/office/spreadsheetml/2009/9/main" uri="{B025F937-C7B1-47D3-B67F-A62EFF666E3E}">
          <x14:id>{B36C4DB1-0226-4D68-BFDE-D0CE7736505F}</x14:id>
        </ext>
      </extLst>
    </cfRule>
  </conditionalFormatting>
  <conditionalFormatting sqref="CD35:CG35">
    <cfRule type="dataBar" priority="1">
      <dataBar>
        <cfvo type="min"/>
        <cfvo type="max"/>
        <color rgb="FFFF555A"/>
      </dataBar>
      <extLst>
        <ext xmlns:x14="http://schemas.microsoft.com/office/spreadsheetml/2009/9/main" uri="{B025F937-C7B1-47D3-B67F-A62EFF666E3E}">
          <x14:id>{E16B67F3-A5B6-4B4E-B96D-46A15D993B4A}</x14:id>
        </ext>
      </extLst>
    </cfRule>
  </conditionalFormatting>
  <conditionalFormatting sqref="CH8:CK8">
    <cfRule type="dataBar" priority="212">
      <dataBar>
        <cfvo type="min"/>
        <cfvo type="max"/>
        <color rgb="FF638EC6"/>
      </dataBar>
      <extLst>
        <ext xmlns:x14="http://schemas.microsoft.com/office/spreadsheetml/2009/9/main" uri="{B025F937-C7B1-47D3-B67F-A62EFF666E3E}">
          <x14:id>{B3990037-B263-4591-8A22-25B60AE74D6A}</x14:id>
        </ext>
      </extLst>
    </cfRule>
  </conditionalFormatting>
  <conditionalFormatting sqref="CH9:CK9">
    <cfRule type="dataBar" priority="213">
      <dataBar>
        <cfvo type="min"/>
        <cfvo type="max"/>
        <color rgb="FF638EC6"/>
      </dataBar>
      <extLst>
        <ext xmlns:x14="http://schemas.microsoft.com/office/spreadsheetml/2009/9/main" uri="{B025F937-C7B1-47D3-B67F-A62EFF666E3E}">
          <x14:id>{A24D5FB8-31DA-40F4-8319-97F2C250B950}</x14:id>
        </ext>
      </extLst>
    </cfRule>
  </conditionalFormatting>
  <conditionalFormatting sqref="CH10:CK10">
    <cfRule type="dataBar" priority="214">
      <dataBar>
        <cfvo type="min"/>
        <cfvo type="max"/>
        <color rgb="FF638EC6"/>
      </dataBar>
      <extLst>
        <ext xmlns:x14="http://schemas.microsoft.com/office/spreadsheetml/2009/9/main" uri="{B025F937-C7B1-47D3-B67F-A62EFF666E3E}">
          <x14:id>{1BF3867A-499B-442D-8360-37678AB82FB9}</x14:id>
        </ext>
      </extLst>
    </cfRule>
  </conditionalFormatting>
  <conditionalFormatting sqref="CH11:CK11">
    <cfRule type="dataBar" priority="215">
      <dataBar>
        <cfvo type="min"/>
        <cfvo type="max"/>
        <color rgb="FF638EC6"/>
      </dataBar>
      <extLst>
        <ext xmlns:x14="http://schemas.microsoft.com/office/spreadsheetml/2009/9/main" uri="{B025F937-C7B1-47D3-B67F-A62EFF666E3E}">
          <x14:id>{A5E8F019-E399-43E3-A25A-2047875865B4}</x14:id>
        </ext>
      </extLst>
    </cfRule>
  </conditionalFormatting>
  <conditionalFormatting sqref="CH12:CK12">
    <cfRule type="dataBar" priority="216">
      <dataBar>
        <cfvo type="min"/>
        <cfvo type="max"/>
        <color rgb="FF638EC6"/>
      </dataBar>
      <extLst>
        <ext xmlns:x14="http://schemas.microsoft.com/office/spreadsheetml/2009/9/main" uri="{B025F937-C7B1-47D3-B67F-A62EFF666E3E}">
          <x14:id>{E5662F9F-8694-45CC-BF03-B8688B5DA2A8}</x14:id>
        </ext>
      </extLst>
    </cfRule>
  </conditionalFormatting>
  <conditionalFormatting sqref="CH13:CK13">
    <cfRule type="dataBar" priority="217">
      <dataBar>
        <cfvo type="min"/>
        <cfvo type="max"/>
        <color rgb="FF638EC6"/>
      </dataBar>
      <extLst>
        <ext xmlns:x14="http://schemas.microsoft.com/office/spreadsheetml/2009/9/main" uri="{B025F937-C7B1-47D3-B67F-A62EFF666E3E}">
          <x14:id>{970E6F8C-DF4B-4E7D-98B7-C30F346C9FFA}</x14:id>
        </ext>
      </extLst>
    </cfRule>
  </conditionalFormatting>
  <conditionalFormatting sqref="CH14:CK14">
    <cfRule type="dataBar" priority="218">
      <dataBar>
        <cfvo type="min"/>
        <cfvo type="max"/>
        <color rgb="FF638EC6"/>
      </dataBar>
      <extLst>
        <ext xmlns:x14="http://schemas.microsoft.com/office/spreadsheetml/2009/9/main" uri="{B025F937-C7B1-47D3-B67F-A62EFF666E3E}">
          <x14:id>{E27F8362-8FCD-4C3B-8050-95B2BFDF4F99}</x14:id>
        </ext>
      </extLst>
    </cfRule>
  </conditionalFormatting>
  <conditionalFormatting sqref="CH15:CK15">
    <cfRule type="dataBar" priority="219">
      <dataBar>
        <cfvo type="min"/>
        <cfvo type="max"/>
        <color rgb="FF638EC6"/>
      </dataBar>
      <extLst>
        <ext xmlns:x14="http://schemas.microsoft.com/office/spreadsheetml/2009/9/main" uri="{B025F937-C7B1-47D3-B67F-A62EFF666E3E}">
          <x14:id>{5EBC1E4C-7A12-4DDF-BA70-EA70A889D684}</x14:id>
        </ext>
      </extLst>
    </cfRule>
  </conditionalFormatting>
  <conditionalFormatting sqref="CH16:CK16">
    <cfRule type="dataBar" priority="220">
      <dataBar>
        <cfvo type="min"/>
        <cfvo type="max"/>
        <color rgb="FF638EC6"/>
      </dataBar>
      <extLst>
        <ext xmlns:x14="http://schemas.microsoft.com/office/spreadsheetml/2009/9/main" uri="{B025F937-C7B1-47D3-B67F-A62EFF666E3E}">
          <x14:id>{AB63CB95-C529-4C7D-BACD-724EADE75886}</x14:id>
        </ext>
      </extLst>
    </cfRule>
  </conditionalFormatting>
  <conditionalFormatting sqref="CH17:CK17">
    <cfRule type="dataBar" priority="221">
      <dataBar>
        <cfvo type="min"/>
        <cfvo type="max"/>
        <color rgb="FF638EC6"/>
      </dataBar>
      <extLst>
        <ext xmlns:x14="http://schemas.microsoft.com/office/spreadsheetml/2009/9/main" uri="{B025F937-C7B1-47D3-B67F-A62EFF666E3E}">
          <x14:id>{EEA2972A-C8EE-4736-8356-C2BFDED5A6F3}</x14:id>
        </ext>
      </extLst>
    </cfRule>
  </conditionalFormatting>
  <conditionalFormatting sqref="CH18:CK18">
    <cfRule type="dataBar" priority="222">
      <dataBar>
        <cfvo type="min"/>
        <cfvo type="max"/>
        <color rgb="FF638EC6"/>
      </dataBar>
      <extLst>
        <ext xmlns:x14="http://schemas.microsoft.com/office/spreadsheetml/2009/9/main" uri="{B025F937-C7B1-47D3-B67F-A62EFF666E3E}">
          <x14:id>{C7EC984A-1D75-4B55-AC3E-4B5D4235AAEB}</x14:id>
        </ext>
      </extLst>
    </cfRule>
  </conditionalFormatting>
  <conditionalFormatting sqref="CH19:CK19">
    <cfRule type="dataBar" priority="223">
      <dataBar>
        <cfvo type="min"/>
        <cfvo type="max"/>
        <color rgb="FF638EC6"/>
      </dataBar>
      <extLst>
        <ext xmlns:x14="http://schemas.microsoft.com/office/spreadsheetml/2009/9/main" uri="{B025F937-C7B1-47D3-B67F-A62EFF666E3E}">
          <x14:id>{C9803C3C-F718-4628-8A88-631794CA377A}</x14:id>
        </ext>
      </extLst>
    </cfRule>
  </conditionalFormatting>
  <conditionalFormatting sqref="CH24:CK24">
    <cfRule type="dataBar" priority="224">
      <dataBar>
        <cfvo type="min"/>
        <cfvo type="max"/>
        <color rgb="FF638EC6"/>
      </dataBar>
      <extLst>
        <ext xmlns:x14="http://schemas.microsoft.com/office/spreadsheetml/2009/9/main" uri="{B025F937-C7B1-47D3-B67F-A62EFF666E3E}">
          <x14:id>{F13A2992-ECEE-4832-9484-67DD22BCBFDA}</x14:id>
        </ext>
      </extLst>
    </cfRule>
  </conditionalFormatting>
  <conditionalFormatting sqref="CH25:CK25">
    <cfRule type="dataBar" priority="225">
      <dataBar>
        <cfvo type="min"/>
        <cfvo type="max"/>
        <color rgb="FF638EC6"/>
      </dataBar>
      <extLst>
        <ext xmlns:x14="http://schemas.microsoft.com/office/spreadsheetml/2009/9/main" uri="{B025F937-C7B1-47D3-B67F-A62EFF666E3E}">
          <x14:id>{9D29E4E4-CF5C-4CC8-9938-9C8B6D13CA92}</x14:id>
        </ext>
      </extLst>
    </cfRule>
  </conditionalFormatting>
  <conditionalFormatting sqref="CH26:CK26">
    <cfRule type="dataBar" priority="226">
      <dataBar>
        <cfvo type="min"/>
        <cfvo type="max"/>
        <color rgb="FF638EC6"/>
      </dataBar>
      <extLst>
        <ext xmlns:x14="http://schemas.microsoft.com/office/spreadsheetml/2009/9/main" uri="{B025F937-C7B1-47D3-B67F-A62EFF666E3E}">
          <x14:id>{7605DFAD-F7AF-45D5-9097-653F317725FB}</x14:id>
        </ext>
      </extLst>
    </cfRule>
  </conditionalFormatting>
  <conditionalFormatting sqref="CH27:CK27">
    <cfRule type="dataBar" priority="227">
      <dataBar>
        <cfvo type="min"/>
        <cfvo type="max"/>
        <color rgb="FF638EC6"/>
      </dataBar>
      <extLst>
        <ext xmlns:x14="http://schemas.microsoft.com/office/spreadsheetml/2009/9/main" uri="{B025F937-C7B1-47D3-B67F-A62EFF666E3E}">
          <x14:id>{3B45B49C-41C4-46CC-8C56-89D90C330298}</x14:id>
        </ext>
      </extLst>
    </cfRule>
  </conditionalFormatting>
  <conditionalFormatting sqref="CH28:CK28">
    <cfRule type="dataBar" priority="228">
      <dataBar>
        <cfvo type="min"/>
        <cfvo type="max"/>
        <color rgb="FF638EC6"/>
      </dataBar>
      <extLst>
        <ext xmlns:x14="http://schemas.microsoft.com/office/spreadsheetml/2009/9/main" uri="{B025F937-C7B1-47D3-B67F-A62EFF666E3E}">
          <x14:id>{775224CF-E2FF-4CB2-9119-2E2534343AB1}</x14:id>
        </ext>
      </extLst>
    </cfRule>
  </conditionalFormatting>
  <conditionalFormatting sqref="CH29:CK29">
    <cfRule type="dataBar" priority="229">
      <dataBar>
        <cfvo type="min"/>
        <cfvo type="max"/>
        <color rgb="FF638EC6"/>
      </dataBar>
      <extLst>
        <ext xmlns:x14="http://schemas.microsoft.com/office/spreadsheetml/2009/9/main" uri="{B025F937-C7B1-47D3-B67F-A62EFF666E3E}">
          <x14:id>{AE94D461-E470-4DD9-B1DC-5E19CE84586A}</x14:id>
        </ext>
      </extLst>
    </cfRule>
  </conditionalFormatting>
  <conditionalFormatting sqref="CH30:CK30">
    <cfRule type="dataBar" priority="230">
      <dataBar>
        <cfvo type="min"/>
        <cfvo type="max"/>
        <color rgb="FF638EC6"/>
      </dataBar>
      <extLst>
        <ext xmlns:x14="http://schemas.microsoft.com/office/spreadsheetml/2009/9/main" uri="{B025F937-C7B1-47D3-B67F-A62EFF666E3E}">
          <x14:id>{929986FA-2E8E-46D6-8B0B-48A2D9BF677E}</x14:id>
        </ext>
      </extLst>
    </cfRule>
  </conditionalFormatting>
  <conditionalFormatting sqref="CH31:CK31">
    <cfRule type="dataBar" priority="231">
      <dataBar>
        <cfvo type="min"/>
        <cfvo type="max"/>
        <color rgb="FF638EC6"/>
      </dataBar>
      <extLst>
        <ext xmlns:x14="http://schemas.microsoft.com/office/spreadsheetml/2009/9/main" uri="{B025F937-C7B1-47D3-B67F-A62EFF666E3E}">
          <x14:id>{EDDB129F-D13F-4225-9DFE-8E739CAE4CAE}</x14:id>
        </ext>
      </extLst>
    </cfRule>
  </conditionalFormatting>
  <conditionalFormatting sqref="CH32:CK32">
    <cfRule type="dataBar" priority="232">
      <dataBar>
        <cfvo type="min"/>
        <cfvo type="max"/>
        <color rgb="FF638EC6"/>
      </dataBar>
      <extLst>
        <ext xmlns:x14="http://schemas.microsoft.com/office/spreadsheetml/2009/9/main" uri="{B025F937-C7B1-47D3-B67F-A62EFF666E3E}">
          <x14:id>{D4327486-3503-4252-B8BE-FD4145416305}</x14:id>
        </ext>
      </extLst>
    </cfRule>
  </conditionalFormatting>
  <conditionalFormatting sqref="CH33:CK33">
    <cfRule type="dataBar" priority="233">
      <dataBar>
        <cfvo type="min"/>
        <cfvo type="max"/>
        <color rgb="FF638EC6"/>
      </dataBar>
      <extLst>
        <ext xmlns:x14="http://schemas.microsoft.com/office/spreadsheetml/2009/9/main" uri="{B025F937-C7B1-47D3-B67F-A62EFF666E3E}">
          <x14:id>{4DBAC299-56E3-499A-B368-F9B92A9A2E58}</x14:id>
        </ext>
      </extLst>
    </cfRule>
  </conditionalFormatting>
  <conditionalFormatting sqref="CH34:CK34">
    <cfRule type="dataBar" priority="234">
      <dataBar>
        <cfvo type="min"/>
        <cfvo type="max"/>
        <color rgb="FF638EC6"/>
      </dataBar>
      <extLst>
        <ext xmlns:x14="http://schemas.microsoft.com/office/spreadsheetml/2009/9/main" uri="{B025F937-C7B1-47D3-B67F-A62EFF666E3E}">
          <x14:id>{D08106A7-1EF7-4CFF-BF25-D4B8920CD2DE}</x14:id>
        </ext>
      </extLst>
    </cfRule>
  </conditionalFormatting>
  <conditionalFormatting sqref="CH35:CK35">
    <cfRule type="dataBar" priority="235">
      <dataBar>
        <cfvo type="min"/>
        <cfvo type="max"/>
        <color rgb="FF638EC6"/>
      </dataBar>
      <extLst>
        <ext xmlns:x14="http://schemas.microsoft.com/office/spreadsheetml/2009/9/main" uri="{B025F937-C7B1-47D3-B67F-A62EFF666E3E}">
          <x14:id>{0AD1AA4F-4FE4-42E9-BA4D-DBC23892F25C}</x14:id>
        </ext>
      </extLst>
    </cfRule>
  </conditionalFormatting>
  <hyperlinks>
    <hyperlink ref="A1" location="'Read me'!A1" display="Back to &quot;read me&quot;" xr:uid="{162BB3C9-4E1D-4E09-A8A8-CE0EF174E1C6}"/>
  </hyperlinks>
  <pageMargins left="0.7" right="0.7" top="0.75" bottom="0.75" header="0.3" footer="0.3"/>
  <pageSetup paperSize="9" orientation="landscape"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dataBar" id="{F73F646D-441A-4A1C-B926-FDEADB42A196}">
            <x14:dataBar minLength="0" maxLength="100" border="1" negativeBarBorderColorSameAsPositive="0">
              <x14:cfvo type="autoMin"/>
              <x14:cfvo type="autoMax"/>
              <x14:borderColor rgb="FF63C384"/>
              <x14:negativeFillColor rgb="FFFF0000"/>
              <x14:negativeBorderColor rgb="FFFF0000"/>
              <x14:axisColor rgb="FF000000"/>
            </x14:dataBar>
          </x14:cfRule>
          <xm:sqref>BZ8:CC8</xm:sqref>
        </x14:conditionalFormatting>
        <x14:conditionalFormatting xmlns:xm="http://schemas.microsoft.com/office/excel/2006/main">
          <x14:cfRule type="dataBar" id="{A204A33A-2245-4FBE-B3E7-47D960AC7977}">
            <x14:dataBar minLength="0" maxLength="100" border="1" negativeBarBorderColorSameAsPositive="0">
              <x14:cfvo type="autoMin"/>
              <x14:cfvo type="autoMax"/>
              <x14:borderColor rgb="FF63C384"/>
              <x14:negativeFillColor rgb="FFFF0000"/>
              <x14:negativeBorderColor rgb="FFFF0000"/>
              <x14:axisColor rgb="FF000000"/>
            </x14:dataBar>
          </x14:cfRule>
          <xm:sqref>BZ9:CC9</xm:sqref>
        </x14:conditionalFormatting>
        <x14:conditionalFormatting xmlns:xm="http://schemas.microsoft.com/office/excel/2006/main">
          <x14:cfRule type="dataBar" id="{884441A0-896B-4038-960B-A1DBE308190E}">
            <x14:dataBar minLength="0" maxLength="100" border="1" negativeBarBorderColorSameAsPositive="0">
              <x14:cfvo type="autoMin"/>
              <x14:cfvo type="autoMax"/>
              <x14:borderColor rgb="FF63C384"/>
              <x14:negativeFillColor rgb="FFFF0000"/>
              <x14:negativeBorderColor rgb="FFFF0000"/>
              <x14:axisColor rgb="FF000000"/>
            </x14:dataBar>
          </x14:cfRule>
          <xm:sqref>BZ10:CC10</xm:sqref>
        </x14:conditionalFormatting>
        <x14:conditionalFormatting xmlns:xm="http://schemas.microsoft.com/office/excel/2006/main">
          <x14:cfRule type="dataBar" id="{B6C2686C-6089-4A60-9FC9-B1A13C509B6C}">
            <x14:dataBar minLength="0" maxLength="100" border="1" negativeBarBorderColorSameAsPositive="0">
              <x14:cfvo type="autoMin"/>
              <x14:cfvo type="autoMax"/>
              <x14:borderColor rgb="FF63C384"/>
              <x14:negativeFillColor rgb="FFFF0000"/>
              <x14:negativeBorderColor rgb="FFFF0000"/>
              <x14:axisColor rgb="FF000000"/>
            </x14:dataBar>
          </x14:cfRule>
          <xm:sqref>BZ11:CC11</xm:sqref>
        </x14:conditionalFormatting>
        <x14:conditionalFormatting xmlns:xm="http://schemas.microsoft.com/office/excel/2006/main">
          <x14:cfRule type="dataBar" id="{9EB2EB3B-9BAF-4069-8015-797520F5D129}">
            <x14:dataBar minLength="0" maxLength="100" border="1" negativeBarBorderColorSameAsPositive="0">
              <x14:cfvo type="autoMin"/>
              <x14:cfvo type="autoMax"/>
              <x14:borderColor rgb="FF63C384"/>
              <x14:negativeFillColor rgb="FFFF0000"/>
              <x14:negativeBorderColor rgb="FFFF0000"/>
              <x14:axisColor rgb="FF000000"/>
            </x14:dataBar>
          </x14:cfRule>
          <xm:sqref>BZ12:CC12</xm:sqref>
        </x14:conditionalFormatting>
        <x14:conditionalFormatting xmlns:xm="http://schemas.microsoft.com/office/excel/2006/main">
          <x14:cfRule type="dataBar" id="{79373E61-E7E0-42F0-A677-B6D7114F2EEA}">
            <x14:dataBar minLength="0" maxLength="100" border="1" negativeBarBorderColorSameAsPositive="0">
              <x14:cfvo type="autoMin"/>
              <x14:cfvo type="autoMax"/>
              <x14:borderColor rgb="FF63C384"/>
              <x14:negativeFillColor rgb="FFFF0000"/>
              <x14:negativeBorderColor rgb="FFFF0000"/>
              <x14:axisColor rgb="FF000000"/>
            </x14:dataBar>
          </x14:cfRule>
          <xm:sqref>BZ13:CC13</xm:sqref>
        </x14:conditionalFormatting>
        <x14:conditionalFormatting xmlns:xm="http://schemas.microsoft.com/office/excel/2006/main">
          <x14:cfRule type="dataBar" id="{0FAD70A5-AED7-41EE-91EC-CBB0A5E02194}">
            <x14:dataBar minLength="0" maxLength="100" border="1" negativeBarBorderColorSameAsPositive="0">
              <x14:cfvo type="autoMin"/>
              <x14:cfvo type="autoMax"/>
              <x14:borderColor rgb="FF63C384"/>
              <x14:negativeFillColor rgb="FFFF0000"/>
              <x14:negativeBorderColor rgb="FFFF0000"/>
              <x14:axisColor rgb="FF000000"/>
            </x14:dataBar>
          </x14:cfRule>
          <xm:sqref>BZ14:CC14</xm:sqref>
        </x14:conditionalFormatting>
        <x14:conditionalFormatting xmlns:xm="http://schemas.microsoft.com/office/excel/2006/main">
          <x14:cfRule type="dataBar" id="{3E88C0B0-A47E-4AA1-840B-421BF9C3FD03}">
            <x14:dataBar minLength="0" maxLength="100" border="1" negativeBarBorderColorSameAsPositive="0">
              <x14:cfvo type="autoMin"/>
              <x14:cfvo type="autoMax"/>
              <x14:borderColor rgb="FF63C384"/>
              <x14:negativeFillColor rgb="FFFF0000"/>
              <x14:negativeBorderColor rgb="FFFF0000"/>
              <x14:axisColor rgb="FF000000"/>
            </x14:dataBar>
          </x14:cfRule>
          <xm:sqref>BZ15:CC15</xm:sqref>
        </x14:conditionalFormatting>
        <x14:conditionalFormatting xmlns:xm="http://schemas.microsoft.com/office/excel/2006/main">
          <x14:cfRule type="dataBar" id="{1BABC17B-F5B5-4F4B-AA17-93D4201870A2}">
            <x14:dataBar minLength="0" maxLength="100" border="1" negativeBarBorderColorSameAsPositive="0">
              <x14:cfvo type="autoMin"/>
              <x14:cfvo type="autoMax"/>
              <x14:borderColor rgb="FF63C384"/>
              <x14:negativeFillColor rgb="FFFF0000"/>
              <x14:negativeBorderColor rgb="FFFF0000"/>
              <x14:axisColor rgb="FF000000"/>
            </x14:dataBar>
          </x14:cfRule>
          <xm:sqref>BZ16:CC16</xm:sqref>
        </x14:conditionalFormatting>
        <x14:conditionalFormatting xmlns:xm="http://schemas.microsoft.com/office/excel/2006/main">
          <x14:cfRule type="dataBar" id="{C30FFEB7-9335-42D0-A6C6-B36AE0444B7F}">
            <x14:dataBar minLength="0" maxLength="100" border="1" negativeBarBorderColorSameAsPositive="0">
              <x14:cfvo type="autoMin"/>
              <x14:cfvo type="autoMax"/>
              <x14:borderColor rgb="FF63C384"/>
              <x14:negativeFillColor rgb="FFFF0000"/>
              <x14:negativeBorderColor rgb="FFFF0000"/>
              <x14:axisColor rgb="FF000000"/>
            </x14:dataBar>
          </x14:cfRule>
          <xm:sqref>BZ17:CC17</xm:sqref>
        </x14:conditionalFormatting>
        <x14:conditionalFormatting xmlns:xm="http://schemas.microsoft.com/office/excel/2006/main">
          <x14:cfRule type="dataBar" id="{8299CBF4-B1BA-4711-8127-B89CE5B7FEBC}">
            <x14:dataBar minLength="0" maxLength="100" border="1" negativeBarBorderColorSameAsPositive="0">
              <x14:cfvo type="autoMin"/>
              <x14:cfvo type="autoMax"/>
              <x14:borderColor rgb="FF63C384"/>
              <x14:negativeFillColor rgb="FFFF0000"/>
              <x14:negativeBorderColor rgb="FFFF0000"/>
              <x14:axisColor rgb="FF000000"/>
            </x14:dataBar>
          </x14:cfRule>
          <xm:sqref>BZ18:CC18</xm:sqref>
        </x14:conditionalFormatting>
        <x14:conditionalFormatting xmlns:xm="http://schemas.microsoft.com/office/excel/2006/main">
          <x14:cfRule type="dataBar" id="{525ECE07-A70A-47F0-9358-7898B8475DE5}">
            <x14:dataBar minLength="0" maxLength="100" border="1" negativeBarBorderColorSameAsPositive="0">
              <x14:cfvo type="autoMin"/>
              <x14:cfvo type="autoMax"/>
              <x14:borderColor rgb="FF63C384"/>
              <x14:negativeFillColor rgb="FFFF0000"/>
              <x14:negativeBorderColor rgb="FFFF0000"/>
              <x14:axisColor rgb="FF000000"/>
            </x14:dataBar>
          </x14:cfRule>
          <xm:sqref>BZ19:CC19</xm:sqref>
        </x14:conditionalFormatting>
        <x14:conditionalFormatting xmlns:xm="http://schemas.microsoft.com/office/excel/2006/main">
          <x14:cfRule type="dataBar" id="{8BC2F702-07BB-458F-B84F-A1C98FC44107}">
            <x14:dataBar minLength="0" maxLength="100" border="1" negativeBarBorderColorSameAsPositive="0">
              <x14:cfvo type="autoMin"/>
              <x14:cfvo type="autoMax"/>
              <x14:borderColor rgb="FF63C384"/>
              <x14:negativeFillColor rgb="FFFF0000"/>
              <x14:negativeBorderColor rgb="FFFF0000"/>
              <x14:axisColor rgb="FF000000"/>
            </x14:dataBar>
          </x14:cfRule>
          <xm:sqref>BZ24:CC24</xm:sqref>
        </x14:conditionalFormatting>
        <x14:conditionalFormatting xmlns:xm="http://schemas.microsoft.com/office/excel/2006/main">
          <x14:cfRule type="dataBar" id="{07D03B12-ABD9-4C57-AF0F-48DE5D1B79B8}">
            <x14:dataBar minLength="0" maxLength="100" border="1" negativeBarBorderColorSameAsPositive="0">
              <x14:cfvo type="autoMin"/>
              <x14:cfvo type="autoMax"/>
              <x14:borderColor rgb="FF63C384"/>
              <x14:negativeFillColor rgb="FFFF0000"/>
              <x14:negativeBorderColor rgb="FFFF0000"/>
              <x14:axisColor rgb="FF000000"/>
            </x14:dataBar>
          </x14:cfRule>
          <xm:sqref>BZ25:CC25</xm:sqref>
        </x14:conditionalFormatting>
        <x14:conditionalFormatting xmlns:xm="http://schemas.microsoft.com/office/excel/2006/main">
          <x14:cfRule type="dataBar" id="{9E931D68-FA32-4E93-B21E-602D9B443133}">
            <x14:dataBar minLength="0" maxLength="100" border="1" negativeBarBorderColorSameAsPositive="0">
              <x14:cfvo type="autoMin"/>
              <x14:cfvo type="autoMax"/>
              <x14:borderColor rgb="FF63C384"/>
              <x14:negativeFillColor rgb="FFFF0000"/>
              <x14:negativeBorderColor rgb="FFFF0000"/>
              <x14:axisColor rgb="FF000000"/>
            </x14:dataBar>
          </x14:cfRule>
          <xm:sqref>BZ26:CC26</xm:sqref>
        </x14:conditionalFormatting>
        <x14:conditionalFormatting xmlns:xm="http://schemas.microsoft.com/office/excel/2006/main">
          <x14:cfRule type="dataBar" id="{8F4DB4C9-9AEA-4698-B4DA-D58E0F5DD697}">
            <x14:dataBar minLength="0" maxLength="100" border="1" negativeBarBorderColorSameAsPositive="0">
              <x14:cfvo type="autoMin"/>
              <x14:cfvo type="autoMax"/>
              <x14:borderColor rgb="FF63C384"/>
              <x14:negativeFillColor rgb="FFFF0000"/>
              <x14:negativeBorderColor rgb="FFFF0000"/>
              <x14:axisColor rgb="FF000000"/>
            </x14:dataBar>
          </x14:cfRule>
          <xm:sqref>BZ27:CC27</xm:sqref>
        </x14:conditionalFormatting>
        <x14:conditionalFormatting xmlns:xm="http://schemas.microsoft.com/office/excel/2006/main">
          <x14:cfRule type="dataBar" id="{CBCD423A-DC65-4FA0-81D2-6DA169386A75}">
            <x14:dataBar minLength="0" maxLength="100" border="1" negativeBarBorderColorSameAsPositive="0">
              <x14:cfvo type="autoMin"/>
              <x14:cfvo type="autoMax"/>
              <x14:borderColor rgb="FF63C384"/>
              <x14:negativeFillColor rgb="FFFF0000"/>
              <x14:negativeBorderColor rgb="FFFF0000"/>
              <x14:axisColor rgb="FF000000"/>
            </x14:dataBar>
          </x14:cfRule>
          <xm:sqref>BZ28:CC28</xm:sqref>
        </x14:conditionalFormatting>
        <x14:conditionalFormatting xmlns:xm="http://schemas.microsoft.com/office/excel/2006/main">
          <x14:cfRule type="dataBar" id="{202C0530-4967-4EEF-BD1F-05CFE984E79A}">
            <x14:dataBar minLength="0" maxLength="100" border="1" negativeBarBorderColorSameAsPositive="0">
              <x14:cfvo type="autoMin"/>
              <x14:cfvo type="autoMax"/>
              <x14:borderColor rgb="FF63C384"/>
              <x14:negativeFillColor rgb="FFFF0000"/>
              <x14:negativeBorderColor rgb="FFFF0000"/>
              <x14:axisColor rgb="FF000000"/>
            </x14:dataBar>
          </x14:cfRule>
          <xm:sqref>BZ29:CC29</xm:sqref>
        </x14:conditionalFormatting>
        <x14:conditionalFormatting xmlns:xm="http://schemas.microsoft.com/office/excel/2006/main">
          <x14:cfRule type="dataBar" id="{98124E45-70F5-484D-B5B2-FE2EC228B84D}">
            <x14:dataBar minLength="0" maxLength="100" border="1" negativeBarBorderColorSameAsPositive="0">
              <x14:cfvo type="autoMin"/>
              <x14:cfvo type="autoMax"/>
              <x14:borderColor rgb="FF63C384"/>
              <x14:negativeFillColor rgb="FFFF0000"/>
              <x14:negativeBorderColor rgb="FFFF0000"/>
              <x14:axisColor rgb="FF000000"/>
            </x14:dataBar>
          </x14:cfRule>
          <xm:sqref>BZ30:CC30</xm:sqref>
        </x14:conditionalFormatting>
        <x14:conditionalFormatting xmlns:xm="http://schemas.microsoft.com/office/excel/2006/main">
          <x14:cfRule type="dataBar" id="{0479D55F-A362-40D0-934D-7A5D49B0DDEA}">
            <x14:dataBar minLength="0" maxLength="100" border="1" negativeBarBorderColorSameAsPositive="0">
              <x14:cfvo type="autoMin"/>
              <x14:cfvo type="autoMax"/>
              <x14:borderColor rgb="FF63C384"/>
              <x14:negativeFillColor rgb="FFFF0000"/>
              <x14:negativeBorderColor rgb="FFFF0000"/>
              <x14:axisColor rgb="FF000000"/>
            </x14:dataBar>
          </x14:cfRule>
          <xm:sqref>BZ31:CC31</xm:sqref>
        </x14:conditionalFormatting>
        <x14:conditionalFormatting xmlns:xm="http://schemas.microsoft.com/office/excel/2006/main">
          <x14:cfRule type="dataBar" id="{67CC3B7A-5AB1-400C-9A48-4E58C8699DFC}">
            <x14:dataBar minLength="0" maxLength="100" border="1" negativeBarBorderColorSameAsPositive="0">
              <x14:cfvo type="autoMin"/>
              <x14:cfvo type="autoMax"/>
              <x14:borderColor rgb="FF63C384"/>
              <x14:negativeFillColor rgb="FFFF0000"/>
              <x14:negativeBorderColor rgb="FFFF0000"/>
              <x14:axisColor rgb="FF000000"/>
            </x14:dataBar>
          </x14:cfRule>
          <xm:sqref>BZ32:CC32</xm:sqref>
        </x14:conditionalFormatting>
        <x14:conditionalFormatting xmlns:xm="http://schemas.microsoft.com/office/excel/2006/main">
          <x14:cfRule type="dataBar" id="{4DCF2C1D-D53F-4734-8B5B-211B92966E7D}">
            <x14:dataBar minLength="0" maxLength="100" border="1" negativeBarBorderColorSameAsPositive="0">
              <x14:cfvo type="autoMin"/>
              <x14:cfvo type="autoMax"/>
              <x14:borderColor rgb="FF63C384"/>
              <x14:negativeFillColor rgb="FFFF0000"/>
              <x14:negativeBorderColor rgb="FFFF0000"/>
              <x14:axisColor rgb="FF000000"/>
            </x14:dataBar>
          </x14:cfRule>
          <xm:sqref>BZ33:CC33</xm:sqref>
        </x14:conditionalFormatting>
        <x14:conditionalFormatting xmlns:xm="http://schemas.microsoft.com/office/excel/2006/main">
          <x14:cfRule type="dataBar" id="{322DE916-4D62-4516-9EFE-B1C5FFC2CA28}">
            <x14:dataBar minLength="0" maxLength="100" border="1" negativeBarBorderColorSameAsPositive="0">
              <x14:cfvo type="autoMin"/>
              <x14:cfvo type="autoMax"/>
              <x14:borderColor rgb="FF63C384"/>
              <x14:negativeFillColor rgb="FFFF0000"/>
              <x14:negativeBorderColor rgb="FFFF0000"/>
              <x14:axisColor rgb="FF000000"/>
            </x14:dataBar>
          </x14:cfRule>
          <xm:sqref>BZ34:CC34</xm:sqref>
        </x14:conditionalFormatting>
        <x14:conditionalFormatting xmlns:xm="http://schemas.microsoft.com/office/excel/2006/main">
          <x14:cfRule type="dataBar" id="{6F33719E-E5DC-4A96-933A-9566355EECAF}">
            <x14:dataBar minLength="0" maxLength="100" border="1" negativeBarBorderColorSameAsPositive="0">
              <x14:cfvo type="autoMin"/>
              <x14:cfvo type="autoMax"/>
              <x14:borderColor rgb="FF63C384"/>
              <x14:negativeFillColor rgb="FFFF0000"/>
              <x14:negativeBorderColor rgb="FFFF0000"/>
              <x14:axisColor rgb="FF000000"/>
            </x14:dataBar>
          </x14:cfRule>
          <xm:sqref>BZ35:CC35</xm:sqref>
        </x14:conditionalFormatting>
        <x14:conditionalFormatting xmlns:xm="http://schemas.microsoft.com/office/excel/2006/main">
          <x14:cfRule type="dataBar" id="{4A30D366-D0A4-482F-941F-3FE9BDDED78A}">
            <x14:dataBar minLength="0" maxLength="100" border="1" negativeBarBorderColorSameAsPositive="0">
              <x14:cfvo type="autoMin"/>
              <x14:cfvo type="autoMax"/>
              <x14:borderColor rgb="FFFF555A"/>
              <x14:negativeFillColor rgb="FFFF0000"/>
              <x14:negativeBorderColor rgb="FFFF0000"/>
              <x14:axisColor rgb="FF000000"/>
            </x14:dataBar>
          </x14:cfRule>
          <xm:sqref>CD8:CG8</xm:sqref>
        </x14:conditionalFormatting>
        <x14:conditionalFormatting xmlns:xm="http://schemas.microsoft.com/office/excel/2006/main">
          <x14:cfRule type="dataBar" id="{760DB6F7-6526-4D04-A7B1-2AB35505AC78}">
            <x14:dataBar minLength="0" maxLength="100" border="1" negativeBarBorderColorSameAsPositive="0">
              <x14:cfvo type="autoMin"/>
              <x14:cfvo type="autoMax"/>
              <x14:borderColor rgb="FFFF555A"/>
              <x14:negativeFillColor rgb="FFFF0000"/>
              <x14:negativeBorderColor rgb="FFFF0000"/>
              <x14:axisColor rgb="FF000000"/>
            </x14:dataBar>
          </x14:cfRule>
          <xm:sqref>CD9:CG9</xm:sqref>
        </x14:conditionalFormatting>
        <x14:conditionalFormatting xmlns:xm="http://schemas.microsoft.com/office/excel/2006/main">
          <x14:cfRule type="dataBar" id="{9BD47EF5-2FE3-4B86-BCFE-9911CB3666C9}">
            <x14:dataBar minLength="0" maxLength="100" border="1" negativeBarBorderColorSameAsPositive="0">
              <x14:cfvo type="autoMin"/>
              <x14:cfvo type="autoMax"/>
              <x14:borderColor rgb="FFFF555A"/>
              <x14:negativeFillColor rgb="FFFF0000"/>
              <x14:negativeBorderColor rgb="FFFF0000"/>
              <x14:axisColor rgb="FF000000"/>
            </x14:dataBar>
          </x14:cfRule>
          <xm:sqref>CD10:CG10</xm:sqref>
        </x14:conditionalFormatting>
        <x14:conditionalFormatting xmlns:xm="http://schemas.microsoft.com/office/excel/2006/main">
          <x14:cfRule type="dataBar" id="{53C09086-BE12-4021-97DB-017AF0ADE70C}">
            <x14:dataBar minLength="0" maxLength="100" border="1" negativeBarBorderColorSameAsPositive="0">
              <x14:cfvo type="autoMin"/>
              <x14:cfvo type="autoMax"/>
              <x14:borderColor rgb="FFFF555A"/>
              <x14:negativeFillColor rgb="FFFF0000"/>
              <x14:negativeBorderColor rgb="FFFF0000"/>
              <x14:axisColor rgb="FF000000"/>
            </x14:dataBar>
          </x14:cfRule>
          <xm:sqref>CD11:CG11</xm:sqref>
        </x14:conditionalFormatting>
        <x14:conditionalFormatting xmlns:xm="http://schemas.microsoft.com/office/excel/2006/main">
          <x14:cfRule type="dataBar" id="{096C63BD-DF17-4003-A769-C3160241CFF1}">
            <x14:dataBar minLength="0" maxLength="100" border="1" negativeBarBorderColorSameAsPositive="0">
              <x14:cfvo type="autoMin"/>
              <x14:cfvo type="autoMax"/>
              <x14:borderColor rgb="FFFF555A"/>
              <x14:negativeFillColor rgb="FFFF0000"/>
              <x14:negativeBorderColor rgb="FFFF0000"/>
              <x14:axisColor rgb="FF000000"/>
            </x14:dataBar>
          </x14:cfRule>
          <xm:sqref>CD12:CG12</xm:sqref>
        </x14:conditionalFormatting>
        <x14:conditionalFormatting xmlns:xm="http://schemas.microsoft.com/office/excel/2006/main">
          <x14:cfRule type="dataBar" id="{57460325-F17A-4E5A-8BEC-940F6E65B24F}">
            <x14:dataBar minLength="0" maxLength="100" border="1" negativeBarBorderColorSameAsPositive="0">
              <x14:cfvo type="autoMin"/>
              <x14:cfvo type="autoMax"/>
              <x14:borderColor rgb="FFFF555A"/>
              <x14:negativeFillColor rgb="FFFF0000"/>
              <x14:negativeBorderColor rgb="FFFF0000"/>
              <x14:axisColor rgb="FF000000"/>
            </x14:dataBar>
          </x14:cfRule>
          <xm:sqref>CD13:CG13</xm:sqref>
        </x14:conditionalFormatting>
        <x14:conditionalFormatting xmlns:xm="http://schemas.microsoft.com/office/excel/2006/main">
          <x14:cfRule type="dataBar" id="{D6015D58-DE30-4225-AC17-CD560F46D465}">
            <x14:dataBar minLength="0" maxLength="100" border="1" negativeBarBorderColorSameAsPositive="0">
              <x14:cfvo type="autoMin"/>
              <x14:cfvo type="autoMax"/>
              <x14:borderColor rgb="FFFF555A"/>
              <x14:negativeFillColor rgb="FFFF0000"/>
              <x14:negativeBorderColor rgb="FFFF0000"/>
              <x14:axisColor rgb="FF000000"/>
            </x14:dataBar>
          </x14:cfRule>
          <xm:sqref>CD14:CG14</xm:sqref>
        </x14:conditionalFormatting>
        <x14:conditionalFormatting xmlns:xm="http://schemas.microsoft.com/office/excel/2006/main">
          <x14:cfRule type="dataBar" id="{567B202E-642A-4559-A792-20B588FB824A}">
            <x14:dataBar minLength="0" maxLength="100" border="1" negativeBarBorderColorSameAsPositive="0">
              <x14:cfvo type="autoMin"/>
              <x14:cfvo type="autoMax"/>
              <x14:borderColor rgb="FFFF555A"/>
              <x14:negativeFillColor rgb="FFFF0000"/>
              <x14:negativeBorderColor rgb="FFFF0000"/>
              <x14:axisColor rgb="FF000000"/>
            </x14:dataBar>
          </x14:cfRule>
          <xm:sqref>CD15:CG15</xm:sqref>
        </x14:conditionalFormatting>
        <x14:conditionalFormatting xmlns:xm="http://schemas.microsoft.com/office/excel/2006/main">
          <x14:cfRule type="dataBar" id="{0D221D32-1647-4150-940C-5B4958C1501B}">
            <x14:dataBar minLength="0" maxLength="100" border="1" negativeBarBorderColorSameAsPositive="0">
              <x14:cfvo type="autoMin"/>
              <x14:cfvo type="autoMax"/>
              <x14:borderColor rgb="FFFF555A"/>
              <x14:negativeFillColor rgb="FFFF0000"/>
              <x14:negativeBorderColor rgb="FFFF0000"/>
              <x14:axisColor rgb="FF000000"/>
            </x14:dataBar>
          </x14:cfRule>
          <xm:sqref>CD16:CG16</xm:sqref>
        </x14:conditionalFormatting>
        <x14:conditionalFormatting xmlns:xm="http://schemas.microsoft.com/office/excel/2006/main">
          <x14:cfRule type="dataBar" id="{F7F5CE1D-A4D0-4684-BF1C-B82AFFBC5C07}">
            <x14:dataBar minLength="0" maxLength="100" border="1" negativeBarBorderColorSameAsPositive="0">
              <x14:cfvo type="autoMin"/>
              <x14:cfvo type="autoMax"/>
              <x14:borderColor rgb="FFFF555A"/>
              <x14:negativeFillColor rgb="FFFF0000"/>
              <x14:negativeBorderColor rgb="FFFF0000"/>
              <x14:axisColor rgb="FF000000"/>
            </x14:dataBar>
          </x14:cfRule>
          <xm:sqref>CD17:CG17</xm:sqref>
        </x14:conditionalFormatting>
        <x14:conditionalFormatting xmlns:xm="http://schemas.microsoft.com/office/excel/2006/main">
          <x14:cfRule type="dataBar" id="{9909AF47-500A-43BF-89DA-8C6C0FB5CF2C}">
            <x14:dataBar minLength="0" maxLength="100" border="1" negativeBarBorderColorSameAsPositive="0">
              <x14:cfvo type="autoMin"/>
              <x14:cfvo type="autoMax"/>
              <x14:borderColor rgb="FFFF555A"/>
              <x14:negativeFillColor rgb="FFFF0000"/>
              <x14:negativeBorderColor rgb="FFFF0000"/>
              <x14:axisColor rgb="FF000000"/>
            </x14:dataBar>
          </x14:cfRule>
          <xm:sqref>CD18:CG18</xm:sqref>
        </x14:conditionalFormatting>
        <x14:conditionalFormatting xmlns:xm="http://schemas.microsoft.com/office/excel/2006/main">
          <x14:cfRule type="dataBar" id="{01094706-1070-4CA8-B833-A2A8636D3A27}">
            <x14:dataBar minLength="0" maxLength="100" border="1" negativeBarBorderColorSameAsPositive="0">
              <x14:cfvo type="autoMin"/>
              <x14:cfvo type="autoMax"/>
              <x14:borderColor rgb="FFFF555A"/>
              <x14:negativeFillColor rgb="FFFF0000"/>
              <x14:negativeBorderColor rgb="FFFF0000"/>
              <x14:axisColor rgb="FF000000"/>
            </x14:dataBar>
          </x14:cfRule>
          <xm:sqref>CD19:CG19</xm:sqref>
        </x14:conditionalFormatting>
        <x14:conditionalFormatting xmlns:xm="http://schemas.microsoft.com/office/excel/2006/main">
          <x14:cfRule type="dataBar" id="{1F4A68A1-D43F-48E5-8C2D-711EE9F8466E}">
            <x14:dataBar minLength="0" maxLength="100" border="1" negativeBarBorderColorSameAsPositive="0">
              <x14:cfvo type="autoMin"/>
              <x14:cfvo type="autoMax"/>
              <x14:borderColor rgb="FFFF555A"/>
              <x14:negativeFillColor rgb="FFFF0000"/>
              <x14:negativeBorderColor rgb="FFFF0000"/>
              <x14:axisColor rgb="FF000000"/>
            </x14:dataBar>
          </x14:cfRule>
          <xm:sqref>CD24:CG24</xm:sqref>
        </x14:conditionalFormatting>
        <x14:conditionalFormatting xmlns:xm="http://schemas.microsoft.com/office/excel/2006/main">
          <x14:cfRule type="dataBar" id="{161459AB-1A15-4380-97DB-0499AA0CFAE7}">
            <x14:dataBar minLength="0" maxLength="100" border="1" negativeBarBorderColorSameAsPositive="0">
              <x14:cfvo type="autoMin"/>
              <x14:cfvo type="autoMax"/>
              <x14:borderColor rgb="FFFF555A"/>
              <x14:negativeFillColor rgb="FFFF0000"/>
              <x14:negativeBorderColor rgb="FFFF0000"/>
              <x14:axisColor rgb="FF000000"/>
            </x14:dataBar>
          </x14:cfRule>
          <xm:sqref>CD25:CG25</xm:sqref>
        </x14:conditionalFormatting>
        <x14:conditionalFormatting xmlns:xm="http://schemas.microsoft.com/office/excel/2006/main">
          <x14:cfRule type="dataBar" id="{A6562108-03C2-4A6F-98C4-D139A9DD4C0C}">
            <x14:dataBar minLength="0" maxLength="100" border="1" negativeBarBorderColorSameAsPositive="0">
              <x14:cfvo type="autoMin"/>
              <x14:cfvo type="autoMax"/>
              <x14:borderColor rgb="FFFF555A"/>
              <x14:negativeFillColor rgb="FFFF0000"/>
              <x14:negativeBorderColor rgb="FFFF0000"/>
              <x14:axisColor rgb="FF000000"/>
            </x14:dataBar>
          </x14:cfRule>
          <xm:sqref>CD26:CG26</xm:sqref>
        </x14:conditionalFormatting>
        <x14:conditionalFormatting xmlns:xm="http://schemas.microsoft.com/office/excel/2006/main">
          <x14:cfRule type="dataBar" id="{6AED37E6-C07F-4F13-94BD-51B1535D5A5C}">
            <x14:dataBar minLength="0" maxLength="100" border="1" negativeBarBorderColorSameAsPositive="0">
              <x14:cfvo type="autoMin"/>
              <x14:cfvo type="autoMax"/>
              <x14:borderColor rgb="FFFF555A"/>
              <x14:negativeFillColor rgb="FFFF0000"/>
              <x14:negativeBorderColor rgb="FFFF0000"/>
              <x14:axisColor rgb="FF000000"/>
            </x14:dataBar>
          </x14:cfRule>
          <xm:sqref>CD27:CG27</xm:sqref>
        </x14:conditionalFormatting>
        <x14:conditionalFormatting xmlns:xm="http://schemas.microsoft.com/office/excel/2006/main">
          <x14:cfRule type="dataBar" id="{B24CB93C-1A0B-4041-B5DF-8EAC7254486D}">
            <x14:dataBar minLength="0" maxLength="100" border="1" negativeBarBorderColorSameAsPositive="0">
              <x14:cfvo type="autoMin"/>
              <x14:cfvo type="autoMax"/>
              <x14:borderColor rgb="FFFF555A"/>
              <x14:negativeFillColor rgb="FFFF0000"/>
              <x14:negativeBorderColor rgb="FFFF0000"/>
              <x14:axisColor rgb="FF000000"/>
            </x14:dataBar>
          </x14:cfRule>
          <xm:sqref>CD28:CG28</xm:sqref>
        </x14:conditionalFormatting>
        <x14:conditionalFormatting xmlns:xm="http://schemas.microsoft.com/office/excel/2006/main">
          <x14:cfRule type="dataBar" id="{11066A3D-3B38-42C7-84BD-3A0B99F7D4BD}">
            <x14:dataBar minLength="0" maxLength="100" border="1" negativeBarBorderColorSameAsPositive="0">
              <x14:cfvo type="autoMin"/>
              <x14:cfvo type="autoMax"/>
              <x14:borderColor rgb="FFFF555A"/>
              <x14:negativeFillColor rgb="FFFF0000"/>
              <x14:negativeBorderColor rgb="FFFF0000"/>
              <x14:axisColor rgb="FF000000"/>
            </x14:dataBar>
          </x14:cfRule>
          <xm:sqref>CD29:CG29</xm:sqref>
        </x14:conditionalFormatting>
        <x14:conditionalFormatting xmlns:xm="http://schemas.microsoft.com/office/excel/2006/main">
          <x14:cfRule type="dataBar" id="{6E06AE4A-4EF0-46E3-9C2E-9907D9A8C22E}">
            <x14:dataBar minLength="0" maxLength="100" border="1" negativeBarBorderColorSameAsPositive="0">
              <x14:cfvo type="autoMin"/>
              <x14:cfvo type="autoMax"/>
              <x14:borderColor rgb="FFFF555A"/>
              <x14:negativeFillColor rgb="FFFF0000"/>
              <x14:negativeBorderColor rgb="FFFF0000"/>
              <x14:axisColor rgb="FF000000"/>
            </x14:dataBar>
          </x14:cfRule>
          <xm:sqref>CD30:CG30</xm:sqref>
        </x14:conditionalFormatting>
        <x14:conditionalFormatting xmlns:xm="http://schemas.microsoft.com/office/excel/2006/main">
          <x14:cfRule type="dataBar" id="{19C0B839-73AF-412D-8E6F-30B096D5AC44}">
            <x14:dataBar minLength="0" maxLength="100" border="1" negativeBarBorderColorSameAsPositive="0">
              <x14:cfvo type="autoMin"/>
              <x14:cfvo type="autoMax"/>
              <x14:borderColor rgb="FFFF555A"/>
              <x14:negativeFillColor rgb="FFFF0000"/>
              <x14:negativeBorderColor rgb="FFFF0000"/>
              <x14:axisColor rgb="FF000000"/>
            </x14:dataBar>
          </x14:cfRule>
          <xm:sqref>CD31:CG31</xm:sqref>
        </x14:conditionalFormatting>
        <x14:conditionalFormatting xmlns:xm="http://schemas.microsoft.com/office/excel/2006/main">
          <x14:cfRule type="dataBar" id="{1957B32A-B19D-4EEC-84F6-7F1246C00D53}">
            <x14:dataBar minLength="0" maxLength="100" border="1" negativeBarBorderColorSameAsPositive="0">
              <x14:cfvo type="autoMin"/>
              <x14:cfvo type="autoMax"/>
              <x14:borderColor rgb="FFFF555A"/>
              <x14:negativeFillColor rgb="FFFF0000"/>
              <x14:negativeBorderColor rgb="FFFF0000"/>
              <x14:axisColor rgb="FF000000"/>
            </x14:dataBar>
          </x14:cfRule>
          <xm:sqref>CD32:CG32</xm:sqref>
        </x14:conditionalFormatting>
        <x14:conditionalFormatting xmlns:xm="http://schemas.microsoft.com/office/excel/2006/main">
          <x14:cfRule type="dataBar" id="{908CB206-70C8-4FDF-AD0A-F96B5522A505}">
            <x14:dataBar minLength="0" maxLength="100" border="1" negativeBarBorderColorSameAsPositive="0">
              <x14:cfvo type="autoMin"/>
              <x14:cfvo type="autoMax"/>
              <x14:borderColor rgb="FFFF555A"/>
              <x14:negativeFillColor rgb="FFFF0000"/>
              <x14:negativeBorderColor rgb="FFFF0000"/>
              <x14:axisColor rgb="FF000000"/>
            </x14:dataBar>
          </x14:cfRule>
          <xm:sqref>CD33:CG33</xm:sqref>
        </x14:conditionalFormatting>
        <x14:conditionalFormatting xmlns:xm="http://schemas.microsoft.com/office/excel/2006/main">
          <x14:cfRule type="dataBar" id="{B36C4DB1-0226-4D68-BFDE-D0CE7736505F}">
            <x14:dataBar minLength="0" maxLength="100" border="1" negativeBarBorderColorSameAsPositive="0">
              <x14:cfvo type="autoMin"/>
              <x14:cfvo type="autoMax"/>
              <x14:borderColor rgb="FFFF555A"/>
              <x14:negativeFillColor rgb="FFFF0000"/>
              <x14:negativeBorderColor rgb="FFFF0000"/>
              <x14:axisColor rgb="FF000000"/>
            </x14:dataBar>
          </x14:cfRule>
          <xm:sqref>CD34:CG34</xm:sqref>
        </x14:conditionalFormatting>
        <x14:conditionalFormatting xmlns:xm="http://schemas.microsoft.com/office/excel/2006/main">
          <x14:cfRule type="dataBar" id="{E16B67F3-A5B6-4B4E-B96D-46A15D993B4A}">
            <x14:dataBar minLength="0" maxLength="100" border="1" negativeBarBorderColorSameAsPositive="0">
              <x14:cfvo type="autoMin"/>
              <x14:cfvo type="autoMax"/>
              <x14:borderColor rgb="FFFF555A"/>
              <x14:negativeFillColor rgb="FFFF0000"/>
              <x14:negativeBorderColor rgb="FFFF0000"/>
              <x14:axisColor rgb="FF000000"/>
            </x14:dataBar>
          </x14:cfRule>
          <xm:sqref>CD35:CG35</xm:sqref>
        </x14:conditionalFormatting>
        <x14:conditionalFormatting xmlns:xm="http://schemas.microsoft.com/office/excel/2006/main">
          <x14:cfRule type="dataBar" id="{B3990037-B263-4591-8A22-25B60AE74D6A}">
            <x14:dataBar minLength="0" maxLength="100" border="1" negativeBarBorderColorSameAsPositive="0">
              <x14:cfvo type="autoMin"/>
              <x14:cfvo type="autoMax"/>
              <x14:borderColor rgb="FF638EC6"/>
              <x14:negativeFillColor rgb="FFFF0000"/>
              <x14:negativeBorderColor rgb="FFFF0000"/>
              <x14:axisColor rgb="FF000000"/>
            </x14:dataBar>
          </x14:cfRule>
          <xm:sqref>CH8:CK8</xm:sqref>
        </x14:conditionalFormatting>
        <x14:conditionalFormatting xmlns:xm="http://schemas.microsoft.com/office/excel/2006/main">
          <x14:cfRule type="dataBar" id="{A24D5FB8-31DA-40F4-8319-97F2C250B950}">
            <x14:dataBar minLength="0" maxLength="100" border="1" negativeBarBorderColorSameAsPositive="0">
              <x14:cfvo type="autoMin"/>
              <x14:cfvo type="autoMax"/>
              <x14:borderColor rgb="FF638EC6"/>
              <x14:negativeFillColor rgb="FFFF0000"/>
              <x14:negativeBorderColor rgb="FFFF0000"/>
              <x14:axisColor rgb="FF000000"/>
            </x14:dataBar>
          </x14:cfRule>
          <xm:sqref>CH9:CK9</xm:sqref>
        </x14:conditionalFormatting>
        <x14:conditionalFormatting xmlns:xm="http://schemas.microsoft.com/office/excel/2006/main">
          <x14:cfRule type="dataBar" id="{1BF3867A-499B-442D-8360-37678AB82FB9}">
            <x14:dataBar minLength="0" maxLength="100" border="1" negativeBarBorderColorSameAsPositive="0">
              <x14:cfvo type="autoMin"/>
              <x14:cfvo type="autoMax"/>
              <x14:borderColor rgb="FF638EC6"/>
              <x14:negativeFillColor rgb="FFFF0000"/>
              <x14:negativeBorderColor rgb="FFFF0000"/>
              <x14:axisColor rgb="FF000000"/>
            </x14:dataBar>
          </x14:cfRule>
          <xm:sqref>CH10:CK10</xm:sqref>
        </x14:conditionalFormatting>
        <x14:conditionalFormatting xmlns:xm="http://schemas.microsoft.com/office/excel/2006/main">
          <x14:cfRule type="dataBar" id="{A5E8F019-E399-43E3-A25A-2047875865B4}">
            <x14:dataBar minLength="0" maxLength="100" border="1" negativeBarBorderColorSameAsPositive="0">
              <x14:cfvo type="autoMin"/>
              <x14:cfvo type="autoMax"/>
              <x14:borderColor rgb="FF638EC6"/>
              <x14:negativeFillColor rgb="FFFF0000"/>
              <x14:negativeBorderColor rgb="FFFF0000"/>
              <x14:axisColor rgb="FF000000"/>
            </x14:dataBar>
          </x14:cfRule>
          <xm:sqref>CH11:CK11</xm:sqref>
        </x14:conditionalFormatting>
        <x14:conditionalFormatting xmlns:xm="http://schemas.microsoft.com/office/excel/2006/main">
          <x14:cfRule type="dataBar" id="{E5662F9F-8694-45CC-BF03-B8688B5DA2A8}">
            <x14:dataBar minLength="0" maxLength="100" border="1" negativeBarBorderColorSameAsPositive="0">
              <x14:cfvo type="autoMin"/>
              <x14:cfvo type="autoMax"/>
              <x14:borderColor rgb="FF638EC6"/>
              <x14:negativeFillColor rgb="FFFF0000"/>
              <x14:negativeBorderColor rgb="FFFF0000"/>
              <x14:axisColor rgb="FF000000"/>
            </x14:dataBar>
          </x14:cfRule>
          <xm:sqref>CH12:CK12</xm:sqref>
        </x14:conditionalFormatting>
        <x14:conditionalFormatting xmlns:xm="http://schemas.microsoft.com/office/excel/2006/main">
          <x14:cfRule type="dataBar" id="{970E6F8C-DF4B-4E7D-98B7-C30F346C9FFA}">
            <x14:dataBar minLength="0" maxLength="100" border="1" negativeBarBorderColorSameAsPositive="0">
              <x14:cfvo type="autoMin"/>
              <x14:cfvo type="autoMax"/>
              <x14:borderColor rgb="FF638EC6"/>
              <x14:negativeFillColor rgb="FFFF0000"/>
              <x14:negativeBorderColor rgb="FFFF0000"/>
              <x14:axisColor rgb="FF000000"/>
            </x14:dataBar>
          </x14:cfRule>
          <xm:sqref>CH13:CK13</xm:sqref>
        </x14:conditionalFormatting>
        <x14:conditionalFormatting xmlns:xm="http://schemas.microsoft.com/office/excel/2006/main">
          <x14:cfRule type="dataBar" id="{E27F8362-8FCD-4C3B-8050-95B2BFDF4F99}">
            <x14:dataBar minLength="0" maxLength="100" border="1" negativeBarBorderColorSameAsPositive="0">
              <x14:cfvo type="autoMin"/>
              <x14:cfvo type="autoMax"/>
              <x14:borderColor rgb="FF638EC6"/>
              <x14:negativeFillColor rgb="FFFF0000"/>
              <x14:negativeBorderColor rgb="FFFF0000"/>
              <x14:axisColor rgb="FF000000"/>
            </x14:dataBar>
          </x14:cfRule>
          <xm:sqref>CH14:CK14</xm:sqref>
        </x14:conditionalFormatting>
        <x14:conditionalFormatting xmlns:xm="http://schemas.microsoft.com/office/excel/2006/main">
          <x14:cfRule type="dataBar" id="{5EBC1E4C-7A12-4DDF-BA70-EA70A889D684}">
            <x14:dataBar minLength="0" maxLength="100" border="1" negativeBarBorderColorSameAsPositive="0">
              <x14:cfvo type="autoMin"/>
              <x14:cfvo type="autoMax"/>
              <x14:borderColor rgb="FF638EC6"/>
              <x14:negativeFillColor rgb="FFFF0000"/>
              <x14:negativeBorderColor rgb="FFFF0000"/>
              <x14:axisColor rgb="FF000000"/>
            </x14:dataBar>
          </x14:cfRule>
          <xm:sqref>CH15:CK15</xm:sqref>
        </x14:conditionalFormatting>
        <x14:conditionalFormatting xmlns:xm="http://schemas.microsoft.com/office/excel/2006/main">
          <x14:cfRule type="dataBar" id="{AB63CB95-C529-4C7D-BACD-724EADE75886}">
            <x14:dataBar minLength="0" maxLength="100" border="1" negativeBarBorderColorSameAsPositive="0">
              <x14:cfvo type="autoMin"/>
              <x14:cfvo type="autoMax"/>
              <x14:borderColor rgb="FF638EC6"/>
              <x14:negativeFillColor rgb="FFFF0000"/>
              <x14:negativeBorderColor rgb="FFFF0000"/>
              <x14:axisColor rgb="FF000000"/>
            </x14:dataBar>
          </x14:cfRule>
          <xm:sqref>CH16:CK16</xm:sqref>
        </x14:conditionalFormatting>
        <x14:conditionalFormatting xmlns:xm="http://schemas.microsoft.com/office/excel/2006/main">
          <x14:cfRule type="dataBar" id="{EEA2972A-C8EE-4736-8356-C2BFDED5A6F3}">
            <x14:dataBar minLength="0" maxLength="100" border="1" negativeBarBorderColorSameAsPositive="0">
              <x14:cfvo type="autoMin"/>
              <x14:cfvo type="autoMax"/>
              <x14:borderColor rgb="FF638EC6"/>
              <x14:negativeFillColor rgb="FFFF0000"/>
              <x14:negativeBorderColor rgb="FFFF0000"/>
              <x14:axisColor rgb="FF000000"/>
            </x14:dataBar>
          </x14:cfRule>
          <xm:sqref>CH17:CK17</xm:sqref>
        </x14:conditionalFormatting>
        <x14:conditionalFormatting xmlns:xm="http://schemas.microsoft.com/office/excel/2006/main">
          <x14:cfRule type="dataBar" id="{C7EC984A-1D75-4B55-AC3E-4B5D4235AAEB}">
            <x14:dataBar minLength="0" maxLength="100" border="1" negativeBarBorderColorSameAsPositive="0">
              <x14:cfvo type="autoMin"/>
              <x14:cfvo type="autoMax"/>
              <x14:borderColor rgb="FF638EC6"/>
              <x14:negativeFillColor rgb="FFFF0000"/>
              <x14:negativeBorderColor rgb="FFFF0000"/>
              <x14:axisColor rgb="FF000000"/>
            </x14:dataBar>
          </x14:cfRule>
          <xm:sqref>CH18:CK18</xm:sqref>
        </x14:conditionalFormatting>
        <x14:conditionalFormatting xmlns:xm="http://schemas.microsoft.com/office/excel/2006/main">
          <x14:cfRule type="dataBar" id="{C9803C3C-F718-4628-8A88-631794CA377A}">
            <x14:dataBar minLength="0" maxLength="100" border="1" negativeBarBorderColorSameAsPositive="0">
              <x14:cfvo type="autoMin"/>
              <x14:cfvo type="autoMax"/>
              <x14:borderColor rgb="FF638EC6"/>
              <x14:negativeFillColor rgb="FFFF0000"/>
              <x14:negativeBorderColor rgb="FFFF0000"/>
              <x14:axisColor rgb="FF000000"/>
            </x14:dataBar>
          </x14:cfRule>
          <xm:sqref>CH19:CK19</xm:sqref>
        </x14:conditionalFormatting>
        <x14:conditionalFormatting xmlns:xm="http://schemas.microsoft.com/office/excel/2006/main">
          <x14:cfRule type="dataBar" id="{F13A2992-ECEE-4832-9484-67DD22BCBFDA}">
            <x14:dataBar minLength="0" maxLength="100" border="1" negativeBarBorderColorSameAsPositive="0">
              <x14:cfvo type="autoMin"/>
              <x14:cfvo type="autoMax"/>
              <x14:borderColor rgb="FF638EC6"/>
              <x14:negativeFillColor rgb="FFFF0000"/>
              <x14:negativeBorderColor rgb="FFFF0000"/>
              <x14:axisColor rgb="FF000000"/>
            </x14:dataBar>
          </x14:cfRule>
          <xm:sqref>CH24:CK24</xm:sqref>
        </x14:conditionalFormatting>
        <x14:conditionalFormatting xmlns:xm="http://schemas.microsoft.com/office/excel/2006/main">
          <x14:cfRule type="dataBar" id="{9D29E4E4-CF5C-4CC8-9938-9C8B6D13CA92}">
            <x14:dataBar minLength="0" maxLength="100" border="1" negativeBarBorderColorSameAsPositive="0">
              <x14:cfvo type="autoMin"/>
              <x14:cfvo type="autoMax"/>
              <x14:borderColor rgb="FF638EC6"/>
              <x14:negativeFillColor rgb="FFFF0000"/>
              <x14:negativeBorderColor rgb="FFFF0000"/>
              <x14:axisColor rgb="FF000000"/>
            </x14:dataBar>
          </x14:cfRule>
          <xm:sqref>CH25:CK25</xm:sqref>
        </x14:conditionalFormatting>
        <x14:conditionalFormatting xmlns:xm="http://schemas.microsoft.com/office/excel/2006/main">
          <x14:cfRule type="dataBar" id="{7605DFAD-F7AF-45D5-9097-653F317725FB}">
            <x14:dataBar minLength="0" maxLength="100" border="1" negativeBarBorderColorSameAsPositive="0">
              <x14:cfvo type="autoMin"/>
              <x14:cfvo type="autoMax"/>
              <x14:borderColor rgb="FF638EC6"/>
              <x14:negativeFillColor rgb="FFFF0000"/>
              <x14:negativeBorderColor rgb="FFFF0000"/>
              <x14:axisColor rgb="FF000000"/>
            </x14:dataBar>
          </x14:cfRule>
          <xm:sqref>CH26:CK26</xm:sqref>
        </x14:conditionalFormatting>
        <x14:conditionalFormatting xmlns:xm="http://schemas.microsoft.com/office/excel/2006/main">
          <x14:cfRule type="dataBar" id="{3B45B49C-41C4-46CC-8C56-89D90C330298}">
            <x14:dataBar minLength="0" maxLength="100" border="1" negativeBarBorderColorSameAsPositive="0">
              <x14:cfvo type="autoMin"/>
              <x14:cfvo type="autoMax"/>
              <x14:borderColor rgb="FF638EC6"/>
              <x14:negativeFillColor rgb="FFFF0000"/>
              <x14:negativeBorderColor rgb="FFFF0000"/>
              <x14:axisColor rgb="FF000000"/>
            </x14:dataBar>
          </x14:cfRule>
          <xm:sqref>CH27:CK27</xm:sqref>
        </x14:conditionalFormatting>
        <x14:conditionalFormatting xmlns:xm="http://schemas.microsoft.com/office/excel/2006/main">
          <x14:cfRule type="dataBar" id="{775224CF-E2FF-4CB2-9119-2E2534343AB1}">
            <x14:dataBar minLength="0" maxLength="100" border="1" negativeBarBorderColorSameAsPositive="0">
              <x14:cfvo type="autoMin"/>
              <x14:cfvo type="autoMax"/>
              <x14:borderColor rgb="FF638EC6"/>
              <x14:negativeFillColor rgb="FFFF0000"/>
              <x14:negativeBorderColor rgb="FFFF0000"/>
              <x14:axisColor rgb="FF000000"/>
            </x14:dataBar>
          </x14:cfRule>
          <xm:sqref>CH28:CK28</xm:sqref>
        </x14:conditionalFormatting>
        <x14:conditionalFormatting xmlns:xm="http://schemas.microsoft.com/office/excel/2006/main">
          <x14:cfRule type="dataBar" id="{AE94D461-E470-4DD9-B1DC-5E19CE84586A}">
            <x14:dataBar minLength="0" maxLength="100" border="1" negativeBarBorderColorSameAsPositive="0">
              <x14:cfvo type="autoMin"/>
              <x14:cfvo type="autoMax"/>
              <x14:borderColor rgb="FF638EC6"/>
              <x14:negativeFillColor rgb="FFFF0000"/>
              <x14:negativeBorderColor rgb="FFFF0000"/>
              <x14:axisColor rgb="FF000000"/>
            </x14:dataBar>
          </x14:cfRule>
          <xm:sqref>CH29:CK29</xm:sqref>
        </x14:conditionalFormatting>
        <x14:conditionalFormatting xmlns:xm="http://schemas.microsoft.com/office/excel/2006/main">
          <x14:cfRule type="dataBar" id="{929986FA-2E8E-46D6-8B0B-48A2D9BF677E}">
            <x14:dataBar minLength="0" maxLength="100" border="1" negativeBarBorderColorSameAsPositive="0">
              <x14:cfvo type="autoMin"/>
              <x14:cfvo type="autoMax"/>
              <x14:borderColor rgb="FF638EC6"/>
              <x14:negativeFillColor rgb="FFFF0000"/>
              <x14:negativeBorderColor rgb="FFFF0000"/>
              <x14:axisColor rgb="FF000000"/>
            </x14:dataBar>
          </x14:cfRule>
          <xm:sqref>CH30:CK30</xm:sqref>
        </x14:conditionalFormatting>
        <x14:conditionalFormatting xmlns:xm="http://schemas.microsoft.com/office/excel/2006/main">
          <x14:cfRule type="dataBar" id="{EDDB129F-D13F-4225-9DFE-8E739CAE4CAE}">
            <x14:dataBar minLength="0" maxLength="100" border="1" negativeBarBorderColorSameAsPositive="0">
              <x14:cfvo type="autoMin"/>
              <x14:cfvo type="autoMax"/>
              <x14:borderColor rgb="FF638EC6"/>
              <x14:negativeFillColor rgb="FFFF0000"/>
              <x14:negativeBorderColor rgb="FFFF0000"/>
              <x14:axisColor rgb="FF000000"/>
            </x14:dataBar>
          </x14:cfRule>
          <xm:sqref>CH31:CK31</xm:sqref>
        </x14:conditionalFormatting>
        <x14:conditionalFormatting xmlns:xm="http://schemas.microsoft.com/office/excel/2006/main">
          <x14:cfRule type="dataBar" id="{D4327486-3503-4252-B8BE-FD4145416305}">
            <x14:dataBar minLength="0" maxLength="100" border="1" negativeBarBorderColorSameAsPositive="0">
              <x14:cfvo type="autoMin"/>
              <x14:cfvo type="autoMax"/>
              <x14:borderColor rgb="FF638EC6"/>
              <x14:negativeFillColor rgb="FFFF0000"/>
              <x14:negativeBorderColor rgb="FFFF0000"/>
              <x14:axisColor rgb="FF000000"/>
            </x14:dataBar>
          </x14:cfRule>
          <xm:sqref>CH32:CK32</xm:sqref>
        </x14:conditionalFormatting>
        <x14:conditionalFormatting xmlns:xm="http://schemas.microsoft.com/office/excel/2006/main">
          <x14:cfRule type="dataBar" id="{4DBAC299-56E3-499A-B368-F9B92A9A2E58}">
            <x14:dataBar minLength="0" maxLength="100" border="1" negativeBarBorderColorSameAsPositive="0">
              <x14:cfvo type="autoMin"/>
              <x14:cfvo type="autoMax"/>
              <x14:borderColor rgb="FF638EC6"/>
              <x14:negativeFillColor rgb="FFFF0000"/>
              <x14:negativeBorderColor rgb="FFFF0000"/>
              <x14:axisColor rgb="FF000000"/>
            </x14:dataBar>
          </x14:cfRule>
          <xm:sqref>CH33:CK33</xm:sqref>
        </x14:conditionalFormatting>
        <x14:conditionalFormatting xmlns:xm="http://schemas.microsoft.com/office/excel/2006/main">
          <x14:cfRule type="dataBar" id="{D08106A7-1EF7-4CFF-BF25-D4B8920CD2DE}">
            <x14:dataBar minLength="0" maxLength="100" border="1" negativeBarBorderColorSameAsPositive="0">
              <x14:cfvo type="autoMin"/>
              <x14:cfvo type="autoMax"/>
              <x14:borderColor rgb="FF638EC6"/>
              <x14:negativeFillColor rgb="FFFF0000"/>
              <x14:negativeBorderColor rgb="FFFF0000"/>
              <x14:axisColor rgb="FF000000"/>
            </x14:dataBar>
          </x14:cfRule>
          <xm:sqref>CH34:CK34</xm:sqref>
        </x14:conditionalFormatting>
        <x14:conditionalFormatting xmlns:xm="http://schemas.microsoft.com/office/excel/2006/main">
          <x14:cfRule type="dataBar" id="{0AD1AA4F-4FE4-42E9-BA4D-DBC23892F25C}">
            <x14:dataBar minLength="0" maxLength="100" border="1" negativeBarBorderColorSameAsPositive="0">
              <x14:cfvo type="autoMin"/>
              <x14:cfvo type="autoMax"/>
              <x14:borderColor rgb="FF638EC6"/>
              <x14:negativeFillColor rgb="FFFF0000"/>
              <x14:negativeBorderColor rgb="FFFF0000"/>
              <x14:axisColor rgb="FF000000"/>
            </x14:dataBar>
          </x14:cfRule>
          <xm:sqref>CH35:CK35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55D35-D74E-47B3-A577-766829CA88CC}">
  <sheetPr>
    <tabColor rgb="FF990099"/>
  </sheetPr>
  <dimension ref="A1:AW112"/>
  <sheetViews>
    <sheetView zoomScale="55" zoomScaleNormal="55" workbookViewId="0">
      <selection activeCell="C1" sqref="C1"/>
    </sheetView>
  </sheetViews>
  <sheetFormatPr defaultRowHeight="15" x14ac:dyDescent="0.25"/>
  <cols>
    <col min="8" max="8" width="5.140625" style="1209" customWidth="1"/>
    <col min="9" max="9" width="37.7109375" style="1209" bestFit="1" customWidth="1"/>
    <col min="10" max="10" width="33.140625" style="1209" bestFit="1" customWidth="1"/>
    <col min="11" max="11" width="17.42578125" style="1209" customWidth="1"/>
    <col min="12" max="12" width="14.85546875" style="1209" hidden="1" customWidth="1"/>
    <col min="13" max="13" width="19.85546875" style="1209" hidden="1" customWidth="1"/>
    <col min="14" max="14" width="12.5703125" style="1209" bestFit="1" customWidth="1"/>
    <col min="15" max="15" width="7.28515625" style="1209" bestFit="1" customWidth="1"/>
    <col min="16" max="16" width="10.140625" style="1207" hidden="1" customWidth="1"/>
    <col min="17" max="17" width="11.42578125" style="1207" hidden="1" customWidth="1"/>
    <col min="18" max="18" width="18.7109375" style="1207" hidden="1" customWidth="1"/>
    <col min="19" max="19" width="10.140625" style="1225" hidden="1" customWidth="1"/>
    <col min="20" max="20" width="11.42578125" style="1225" hidden="1" customWidth="1"/>
    <col min="21" max="21" width="18.7109375" style="1226" hidden="1" customWidth="1"/>
    <col min="22" max="22" width="1.42578125" customWidth="1"/>
    <col min="23" max="23" width="12" customWidth="1"/>
    <col min="24" max="24" width="13.140625" customWidth="1"/>
    <col min="25" max="25" width="18.7109375" customWidth="1"/>
    <col min="26" max="27" width="8.85546875" customWidth="1"/>
    <col min="28" max="28" width="18.7109375" style="159" customWidth="1"/>
    <col min="29" max="29" width="2.140625" customWidth="1"/>
    <col min="30" max="31" width="8.85546875" customWidth="1"/>
    <col min="32" max="32" width="18.7109375" customWidth="1"/>
    <col min="33" max="34" width="8.85546875" customWidth="1"/>
    <col min="35" max="35" width="18.7109375" style="159" customWidth="1"/>
    <col min="36" max="36" width="2.85546875" customWidth="1"/>
    <col min="37" max="37" width="13.140625" bestFit="1" customWidth="1"/>
    <col min="38" max="38" width="14.42578125" customWidth="1"/>
    <col min="39" max="39" width="19.28515625" customWidth="1"/>
    <col min="40" max="40" width="13.140625" customWidth="1"/>
    <col min="41" max="41" width="14.42578125" customWidth="1"/>
    <col min="42" max="42" width="18.7109375" style="159" customWidth="1"/>
    <col min="43" max="43" width="1.85546875" customWidth="1"/>
    <col min="44" max="44" width="13.140625" bestFit="1" customWidth="1"/>
    <col min="45" max="45" width="14.42578125" bestFit="1" customWidth="1"/>
    <col min="46" max="46" width="19.28515625" bestFit="1" customWidth="1"/>
    <col min="47" max="47" width="13.140625" bestFit="1" customWidth="1"/>
    <col min="48" max="48" width="14.42578125" bestFit="1" customWidth="1"/>
    <col min="49" max="49" width="18.7109375" bestFit="1" customWidth="1"/>
  </cols>
  <sheetData>
    <row r="1" spans="1:49" x14ac:dyDescent="0.25">
      <c r="A1" s="4" t="s">
        <v>1427</v>
      </c>
      <c r="C1" s="13" t="s">
        <v>62</v>
      </c>
    </row>
    <row r="2" spans="1:49" ht="33" customHeight="1" x14ac:dyDescent="0.25">
      <c r="A2" t="s">
        <v>1428</v>
      </c>
      <c r="B2">
        <f>'Scenario I'!J44</f>
        <v>0.54017412671849518</v>
      </c>
      <c r="E2" s="1221">
        <f>'Scenario I'!J44</f>
        <v>0.54017412671849518</v>
      </c>
      <c r="F2" s="1221"/>
      <c r="G2" s="1221"/>
      <c r="H2" s="1211"/>
      <c r="I2" s="1211"/>
      <c r="J2" s="1211"/>
      <c r="K2" s="1211"/>
      <c r="L2" s="1211"/>
      <c r="M2" s="1211"/>
      <c r="N2" s="1211"/>
      <c r="O2" s="1211"/>
      <c r="P2" s="1785" t="s">
        <v>1429</v>
      </c>
      <c r="Q2" s="1785"/>
      <c r="R2" s="1785"/>
      <c r="S2" s="1786" t="s">
        <v>1430</v>
      </c>
      <c r="T2" s="1786"/>
      <c r="U2" s="1786"/>
      <c r="W2" s="1785" t="s">
        <v>1431</v>
      </c>
      <c r="X2" s="1785"/>
      <c r="Y2" s="1785"/>
      <c r="Z2" s="1787" t="s">
        <v>1432</v>
      </c>
      <c r="AA2" s="1787"/>
      <c r="AB2" s="1787"/>
      <c r="AD2" s="1788" t="s">
        <v>1433</v>
      </c>
      <c r="AE2" s="1788"/>
      <c r="AF2" s="1788"/>
      <c r="AG2" s="1787" t="s">
        <v>1434</v>
      </c>
      <c r="AH2" s="1787"/>
      <c r="AI2" s="1787"/>
      <c r="AK2" s="1788" t="s">
        <v>1435</v>
      </c>
      <c r="AL2" s="1788"/>
      <c r="AM2" s="1788"/>
      <c r="AN2" s="1787" t="s">
        <v>1436</v>
      </c>
      <c r="AO2" s="1787"/>
      <c r="AP2" s="1787"/>
      <c r="AR2" s="1788" t="s">
        <v>1437</v>
      </c>
      <c r="AS2" s="1788"/>
      <c r="AT2" s="1788"/>
      <c r="AU2" s="1787" t="s">
        <v>1438</v>
      </c>
      <c r="AV2" s="1787"/>
      <c r="AW2" s="1787"/>
    </row>
    <row r="3" spans="1:49" x14ac:dyDescent="0.25">
      <c r="A3" t="str">
        <f>'Scenario I NSW'!B74</f>
        <v>weeks</v>
      </c>
      <c r="B3" t="s">
        <v>160</v>
      </c>
      <c r="C3" s="1651" t="s">
        <v>1439</v>
      </c>
      <c r="D3" s="1651" t="s">
        <v>1440</v>
      </c>
      <c r="E3" s="1222" t="s">
        <v>760</v>
      </c>
      <c r="F3" s="1222" t="s">
        <v>1439</v>
      </c>
      <c r="G3" s="1222" t="s">
        <v>1440</v>
      </c>
      <c r="H3" s="1210"/>
      <c r="I3" s="1212" t="s">
        <v>1441</v>
      </c>
      <c r="J3" s="1212" t="s">
        <v>1442</v>
      </c>
      <c r="K3" s="1212"/>
      <c r="L3" s="1212"/>
      <c r="M3" s="1212"/>
      <c r="N3" s="1210"/>
      <c r="O3" s="1220" t="str">
        <f>A3</f>
        <v>weeks</v>
      </c>
      <c r="P3" s="1208" t="s">
        <v>1443</v>
      </c>
      <c r="Q3" s="1208" t="s">
        <v>1444</v>
      </c>
      <c r="R3" s="1208" t="s">
        <v>1445</v>
      </c>
      <c r="S3" s="1224" t="s">
        <v>1443</v>
      </c>
      <c r="T3" s="1224" t="s">
        <v>1444</v>
      </c>
      <c r="U3" s="1227" t="s">
        <v>1446</v>
      </c>
      <c r="W3" s="1208" t="s">
        <v>1447</v>
      </c>
      <c r="X3" s="1208" t="s">
        <v>1448</v>
      </c>
      <c r="Y3" s="1208" t="s">
        <v>1449</v>
      </c>
      <c r="Z3" s="1224" t="s">
        <v>1447</v>
      </c>
      <c r="AA3" s="1224" t="s">
        <v>1448</v>
      </c>
      <c r="AB3" s="1227" t="s">
        <v>1450</v>
      </c>
      <c r="AD3" s="1208" t="s">
        <v>1451</v>
      </c>
      <c r="AE3" s="1208" t="s">
        <v>1452</v>
      </c>
      <c r="AF3" s="1208" t="s">
        <v>1453</v>
      </c>
      <c r="AG3" s="1224" t="s">
        <v>1451</v>
      </c>
      <c r="AH3" s="1224" t="s">
        <v>1452</v>
      </c>
      <c r="AI3" s="1227" t="s">
        <v>1454</v>
      </c>
      <c r="AK3" s="1208" t="s">
        <v>1455</v>
      </c>
      <c r="AL3" s="1208" t="s">
        <v>1456</v>
      </c>
      <c r="AM3" s="1208" t="s">
        <v>1457</v>
      </c>
      <c r="AN3" s="1224" t="s">
        <v>1455</v>
      </c>
      <c r="AO3" s="1224" t="s">
        <v>1456</v>
      </c>
      <c r="AP3" s="1227" t="s">
        <v>1458</v>
      </c>
      <c r="AR3" s="1208" t="s">
        <v>1459</v>
      </c>
      <c r="AS3" s="1208" t="s">
        <v>1460</v>
      </c>
      <c r="AT3" s="1208" t="s">
        <v>1461</v>
      </c>
      <c r="AU3" s="1224" t="s">
        <v>1459</v>
      </c>
      <c r="AV3" s="1224" t="s">
        <v>1460</v>
      </c>
      <c r="AW3" s="1224" t="s">
        <v>1462</v>
      </c>
    </row>
    <row r="4" spans="1:49" x14ac:dyDescent="0.25">
      <c r="A4">
        <f>'ONS Post Acute'!P5</f>
        <v>0</v>
      </c>
      <c r="B4">
        <f>'ONS Post Acute'!S5</f>
        <v>0.31109999999999999</v>
      </c>
      <c r="C4" s="1110">
        <f>(1-EXP(-(-LN(1-(B4)/1))*$B$2)*1)</f>
        <v>0.182333587603975</v>
      </c>
      <c r="D4" s="1110">
        <f>B4</f>
        <v>0.31109999999999999</v>
      </c>
      <c r="E4" s="1223">
        <f>'NSW Post Acute '!T5</f>
        <v>0.56289999999999996</v>
      </c>
      <c r="F4" s="1223">
        <f>(1-EXP(-(-LN(1-(E4)/1))*$B$2)*1)</f>
        <v>0.36048453528287849</v>
      </c>
      <c r="G4" s="1223">
        <f>E4</f>
        <v>0.56289999999999996</v>
      </c>
      <c r="I4" s="1213" t="s">
        <v>317</v>
      </c>
      <c r="J4" s="1216">
        <v>229041</v>
      </c>
      <c r="K4" s="1216"/>
      <c r="L4" s="1216"/>
      <c r="M4" s="1216"/>
      <c r="O4" s="1220">
        <f>A4</f>
        <v>0</v>
      </c>
      <c r="P4" s="1207">
        <f>C4*($J$4)</f>
        <v>41761.867238402039</v>
      </c>
      <c r="Q4" s="1207">
        <f>D4*$J$5</f>
        <v>299231.22389999998</v>
      </c>
      <c r="R4" s="1208">
        <f>P4+Q4</f>
        <v>340993.091138402</v>
      </c>
      <c r="S4" s="1225">
        <f>F4*$J$4</f>
        <v>82565.738445725772</v>
      </c>
      <c r="T4" s="1225">
        <f>G4*$J$5</f>
        <v>541424.80209999997</v>
      </c>
      <c r="U4" s="1226">
        <f>SUM(S4:T4)</f>
        <v>623990.54054572573</v>
      </c>
      <c r="W4" s="72">
        <f>C4*$J$7</f>
        <v>7213.1167256132512</v>
      </c>
      <c r="X4" s="72">
        <f>$J$8*D4</f>
        <v>63873.496499999994</v>
      </c>
      <c r="Y4" s="72">
        <f>SUM(W4:X4)</f>
        <v>71086.613225613241</v>
      </c>
      <c r="Z4" s="62">
        <f>F4*$J$7</f>
        <v>14260.768215790673</v>
      </c>
      <c r="AA4" s="62">
        <f>$J$8*G4</f>
        <v>115571.81349999999</v>
      </c>
      <c r="AB4" s="627">
        <f>SUM(Z4:AA4)</f>
        <v>129832.58171579066</v>
      </c>
      <c r="AD4" s="62">
        <f>$J$9*C4</f>
        <v>4383.4817795871631</v>
      </c>
      <c r="AE4" s="62">
        <f>$J$10*D4</f>
        <v>41006.091</v>
      </c>
      <c r="AF4" s="62">
        <f>SUM(AD4:AE4)</f>
        <v>45389.572779587164</v>
      </c>
      <c r="AG4" s="62">
        <f>$J$9*F4</f>
        <v>8666.4087127356815</v>
      </c>
      <c r="AH4" s="62">
        <f>$J$10*G4</f>
        <v>74195.848999999987</v>
      </c>
      <c r="AI4" s="627">
        <f>SUM(AG4:AH4)</f>
        <v>82862.257712735664</v>
      </c>
      <c r="AK4" s="72">
        <f>$J$12*C4</f>
        <v>26931.947224220334</v>
      </c>
      <c r="AL4" s="72">
        <f>$J$13*D4</f>
        <v>236513.15279999998</v>
      </c>
      <c r="AM4" s="72">
        <f>SUM(AK4:AL4)</f>
        <v>263445.1000242203</v>
      </c>
      <c r="AN4" s="72">
        <f>$J$12*F4</f>
        <v>53246.089253028134</v>
      </c>
      <c r="AO4" s="72">
        <f>$J$13*G4</f>
        <v>427943.59919999994</v>
      </c>
      <c r="AP4" s="1228">
        <f>SUM(AN4:AO4)</f>
        <v>481189.68845302809</v>
      </c>
      <c r="AR4" s="72">
        <f>$J$14*C4</f>
        <v>29542.599531534048</v>
      </c>
      <c r="AS4" s="72">
        <f>$J$15*D4</f>
        <v>248696.451</v>
      </c>
      <c r="AT4" s="72">
        <f>SUM(AR4:AS4)</f>
        <v>278239.05053153407</v>
      </c>
      <c r="AU4" s="72">
        <f>$J$14*F4</f>
        <v>58407.506829208389</v>
      </c>
      <c r="AV4" s="72">
        <f>G4*$J$15</f>
        <v>449987.88899999997</v>
      </c>
      <c r="AW4" s="72">
        <f>SUM(AU4:AV4)</f>
        <v>508395.39582920837</v>
      </c>
    </row>
    <row r="5" spans="1:49" x14ac:dyDescent="0.25">
      <c r="A5">
        <f>'ONS Post Acute'!P6</f>
        <v>1</v>
      </c>
      <c r="B5">
        <f>'ONS Post Acute'!S6</f>
        <v>0.2926901098943166</v>
      </c>
      <c r="C5" s="1110">
        <f t="shared" ref="C5:C68" si="0">(1-EXP(-(-LN(1-(B5)/1))*$B$2)*1)</f>
        <v>0.17060183985379695</v>
      </c>
      <c r="D5" s="1110">
        <f t="shared" ref="D5:D68" si="1">B5</f>
        <v>0.2926901098943166</v>
      </c>
      <c r="E5" s="1223">
        <f>'NSW Post Acute '!T6</f>
        <v>0.47395007657654858</v>
      </c>
      <c r="F5" s="1223">
        <f t="shared" ref="F5:F68" si="2">(1-EXP(-(-LN(1-(E5)/1))*$B$2)*1)</f>
        <v>0.29318463356004865</v>
      </c>
      <c r="G5" s="1223">
        <f t="shared" ref="G5:G68" si="3">E5</f>
        <v>0.47395007657654858</v>
      </c>
      <c r="I5" s="1213" t="s">
        <v>318</v>
      </c>
      <c r="J5" s="1216">
        <v>961849</v>
      </c>
      <c r="K5" s="1216"/>
      <c r="L5" s="1216"/>
      <c r="M5" s="1216"/>
      <c r="O5" s="1220">
        <f t="shared" ref="O5:O68" si="4">A5</f>
        <v>1</v>
      </c>
      <c r="P5" s="1207">
        <f t="shared" ref="P5:P35" si="5">C5*($J$4)</f>
        <v>39074.816001953506</v>
      </c>
      <c r="Q5" s="1207">
        <f t="shared" ref="Q5:Q35" si="6">D5*$J$5</f>
        <v>281523.68951173854</v>
      </c>
      <c r="R5" s="1208">
        <f t="shared" ref="R5:R68" si="7">P5+Q5</f>
        <v>320598.50551369204</v>
      </c>
      <c r="S5" s="1225">
        <f t="shared" ref="S5:S68" si="8">F5*$J$4</f>
        <v>67151.3016552271</v>
      </c>
      <c r="T5" s="1225">
        <f t="shared" ref="T5:T68" si="9">G5*$J$5</f>
        <v>455868.40720507666</v>
      </c>
      <c r="U5" s="1226">
        <f t="shared" ref="U5:U68" si="10">SUM(S5:T5)</f>
        <v>523019.70886030374</v>
      </c>
      <c r="W5" s="72">
        <f t="shared" ref="W5:W68" si="11">C5*$J$7</f>
        <v>6749.0087846162078</v>
      </c>
      <c r="X5" s="72">
        <f t="shared" ref="X5:X68" si="12">$J$8*D5</f>
        <v>60093.669912951613</v>
      </c>
      <c r="Y5" s="72">
        <f t="shared" ref="Y5:Y68" si="13">SUM(W5:X5)</f>
        <v>66842.678697567826</v>
      </c>
      <c r="Z5" s="62">
        <f t="shared" ref="Z5:Z68" si="14">F5*$J$7</f>
        <v>11598.384103635524</v>
      </c>
      <c r="AA5" s="62">
        <f t="shared" ref="AA5:AA68" si="15">$J$8*G5</f>
        <v>97309.059972314077</v>
      </c>
      <c r="AB5" s="627">
        <f t="shared" ref="AB5:AB68" si="16">SUM(Z5:AA5)</f>
        <v>108907.44407594961</v>
      </c>
      <c r="AD5" s="62">
        <f t="shared" ref="AD5:AD68" si="17">$J$9*C5</f>
        <v>4101.4388319251329</v>
      </c>
      <c r="AE5" s="62">
        <f t="shared" ref="AE5:AE68" si="18">$J$10*D5</f>
        <v>38579.483385169871</v>
      </c>
      <c r="AF5" s="62">
        <f t="shared" ref="AF5:AF68" si="19">SUM(AD5:AE5)</f>
        <v>42680.922217095002</v>
      </c>
      <c r="AG5" s="62">
        <f t="shared" ref="AG5:AG68" si="20">$J$9*F5</f>
        <v>7048.4517754171293</v>
      </c>
      <c r="AH5" s="62">
        <f t="shared" ref="AH5:AH68" si="21">$J$10*G5</f>
        <v>62471.359593554866</v>
      </c>
      <c r="AI5" s="627">
        <f t="shared" ref="AI5:AI68" si="22">SUM(AG5:AH5)</f>
        <v>69519.81136897199</v>
      </c>
      <c r="AK5" s="72">
        <f t="shared" ref="AK5:AK68" si="23">$J$12*C5</f>
        <v>25199.085959284788</v>
      </c>
      <c r="AL5" s="72">
        <f t="shared" ref="AL5:AL68" si="24">$J$13*D5</f>
        <v>222517.07066693439</v>
      </c>
      <c r="AM5" s="72">
        <f t="shared" ref="AM5:AM68" si="25">SUM(AK5:AL5)</f>
        <v>247716.15662621919</v>
      </c>
      <c r="AN5" s="72">
        <f t="shared" ref="AN5:AN68" si="26">$J$12*F5</f>
        <v>43305.422669254105</v>
      </c>
      <c r="AO5" s="72">
        <f t="shared" ref="AO5:AO68" si="27">$J$13*G5</f>
        <v>360319.59781716793</v>
      </c>
      <c r="AP5" s="1228">
        <f t="shared" ref="AP5:AP68" si="28">SUM(AN5:AO5)</f>
        <v>403625.02048642206</v>
      </c>
      <c r="AR5" s="72">
        <f t="shared" ref="AR5:AR68" si="29">$J$14*C5</f>
        <v>27641.763102311452</v>
      </c>
      <c r="AS5" s="72">
        <f t="shared" ref="AS5:AS68" si="30">$J$15*D5</f>
        <v>233979.40075061563</v>
      </c>
      <c r="AT5" s="72">
        <f t="shared" ref="AT5:AT68" si="31">SUM(AR5:AS5)</f>
        <v>261621.1638529271</v>
      </c>
      <c r="AU5" s="72">
        <f t="shared" ref="AU5:AU68" si="32">$J$14*F5</f>
        <v>47503.24025256688</v>
      </c>
      <c r="AV5" s="72">
        <f t="shared" ref="AV5:AV68" si="33">G5*$J$15</f>
        <v>378880.43071605871</v>
      </c>
      <c r="AW5" s="72">
        <f t="shared" ref="AW5:AW68" si="34">SUM(AU5:AV5)</f>
        <v>426383.67096862558</v>
      </c>
    </row>
    <row r="6" spans="1:49" x14ac:dyDescent="0.25">
      <c r="A6">
        <f>'ONS Post Acute'!P7</f>
        <v>2</v>
      </c>
      <c r="B6">
        <f>'ONS Post Acute'!S7</f>
        <v>0.27536965744116731</v>
      </c>
      <c r="C6" s="1110">
        <f t="shared" si="0"/>
        <v>0.15969187876580992</v>
      </c>
      <c r="D6" s="1110">
        <f t="shared" si="1"/>
        <v>0.27536965744116731</v>
      </c>
      <c r="E6" s="1223">
        <f>'NSW Post Acute '!T7</f>
        <v>0.39905609359906957</v>
      </c>
      <c r="F6" s="1223">
        <f t="shared" si="2"/>
        <v>0.24049294141617261</v>
      </c>
      <c r="G6" s="1223">
        <f t="shared" si="3"/>
        <v>0.39905609359906957</v>
      </c>
      <c r="I6" s="1213"/>
      <c r="J6" s="1216"/>
      <c r="K6" s="1216"/>
      <c r="L6" s="1216"/>
      <c r="M6" s="1216"/>
      <c r="O6" s="1220">
        <f t="shared" si="4"/>
        <v>2</v>
      </c>
      <c r="P6" s="1207">
        <f t="shared" si="5"/>
        <v>36575.987604399874</v>
      </c>
      <c r="Q6" s="1207">
        <f t="shared" si="6"/>
        <v>264864.02964012936</v>
      </c>
      <c r="R6" s="1208">
        <f t="shared" si="7"/>
        <v>301440.01724452921</v>
      </c>
      <c r="S6" s="1225">
        <f t="shared" si="8"/>
        <v>55082.743794901595</v>
      </c>
      <c r="T6" s="1225">
        <f t="shared" si="9"/>
        <v>383831.7045721715</v>
      </c>
      <c r="U6" s="1226">
        <f t="shared" si="10"/>
        <v>438914.44836707308</v>
      </c>
      <c r="W6" s="72">
        <f t="shared" si="11"/>
        <v>6317.4107239754403</v>
      </c>
      <c r="X6" s="72">
        <f t="shared" si="12"/>
        <v>56537.521217533271</v>
      </c>
      <c r="Y6" s="72">
        <f t="shared" si="13"/>
        <v>62854.931941508708</v>
      </c>
      <c r="Z6" s="62">
        <f t="shared" si="14"/>
        <v>9513.9007624237893</v>
      </c>
      <c r="AA6" s="62">
        <f t="shared" si="15"/>
        <v>81932.201857292966</v>
      </c>
      <c r="AB6" s="627">
        <f t="shared" si="16"/>
        <v>91446.102619716752</v>
      </c>
      <c r="AD6" s="62">
        <f t="shared" si="17"/>
        <v>3839.1524574088362</v>
      </c>
      <c r="AE6" s="62">
        <f t="shared" si="18"/>
        <v>36296.474547320264</v>
      </c>
      <c r="AF6" s="62">
        <f t="shared" si="19"/>
        <v>40135.627004729104</v>
      </c>
      <c r="AG6" s="62">
        <f t="shared" si="20"/>
        <v>5781.6908045862056</v>
      </c>
      <c r="AH6" s="62">
        <f t="shared" si="21"/>
        <v>52599.583697293361</v>
      </c>
      <c r="AI6" s="627">
        <f t="shared" si="22"/>
        <v>58381.274501879569</v>
      </c>
      <c r="AK6" s="72">
        <f t="shared" si="23"/>
        <v>23587.608336861485</v>
      </c>
      <c r="AL6" s="72">
        <f t="shared" si="24"/>
        <v>209349.23133033258</v>
      </c>
      <c r="AM6" s="72">
        <f t="shared" si="25"/>
        <v>232936.83966719406</v>
      </c>
      <c r="AN6" s="72">
        <f t="shared" si="26"/>
        <v>35522.490897758609</v>
      </c>
      <c r="AO6" s="72">
        <f t="shared" si="27"/>
        <v>303381.59704650543</v>
      </c>
      <c r="AP6" s="1228">
        <f t="shared" si="28"/>
        <v>338904.08794426406</v>
      </c>
      <c r="AR6" s="72">
        <f t="shared" si="29"/>
        <v>25874.076657030353</v>
      </c>
      <c r="AS6" s="72">
        <f t="shared" si="30"/>
        <v>220133.25785504357</v>
      </c>
      <c r="AT6" s="72">
        <f t="shared" si="31"/>
        <v>246007.33451207392</v>
      </c>
      <c r="AU6" s="72">
        <f t="shared" si="32"/>
        <v>38965.86883295537</v>
      </c>
      <c r="AV6" s="72">
        <f t="shared" si="33"/>
        <v>319009.4317840322</v>
      </c>
      <c r="AW6" s="72">
        <f t="shared" si="34"/>
        <v>357975.30061698757</v>
      </c>
    </row>
    <row r="7" spans="1:49" x14ac:dyDescent="0.25">
      <c r="A7">
        <f>'ONS Post Acute'!P8</f>
        <v>3</v>
      </c>
      <c r="B7">
        <f>'ONS Post Acute'!S8</f>
        <v>0.25907417324980897</v>
      </c>
      <c r="C7" s="1110">
        <f t="shared" si="0"/>
        <v>0.14953649813104919</v>
      </c>
      <c r="D7" s="1110">
        <f t="shared" si="1"/>
        <v>0.25907417324980897</v>
      </c>
      <c r="E7" s="1223">
        <f>'NSW Post Acute '!T8</f>
        <v>0.335996919736396</v>
      </c>
      <c r="F7" s="1223">
        <f t="shared" si="2"/>
        <v>0.1984310499023112</v>
      </c>
      <c r="G7" s="1223">
        <f t="shared" si="3"/>
        <v>0.335996919736396</v>
      </c>
      <c r="I7" s="1213" t="s">
        <v>321</v>
      </c>
      <c r="J7" s="1216">
        <v>39560</v>
      </c>
      <c r="K7" s="1496">
        <f>SUM(J7:J8)</f>
        <v>244875</v>
      </c>
      <c r="L7" s="1216"/>
      <c r="M7" s="1216"/>
      <c r="O7" s="1229">
        <f t="shared" si="4"/>
        <v>3</v>
      </c>
      <c r="P7" s="1230">
        <f t="shared" si="5"/>
        <v>34249.989068433635</v>
      </c>
      <c r="Q7" s="1230">
        <f t="shared" si="6"/>
        <v>249190.2344661555</v>
      </c>
      <c r="R7" s="1230">
        <f t="shared" si="7"/>
        <v>283440.22353458911</v>
      </c>
      <c r="S7" s="1230">
        <f t="shared" si="8"/>
        <v>45448.846100675262</v>
      </c>
      <c r="T7" s="1230">
        <f t="shared" si="9"/>
        <v>323178.30125153274</v>
      </c>
      <c r="U7" s="1231">
        <f t="shared" si="10"/>
        <v>368627.14735220803</v>
      </c>
      <c r="V7" s="1232"/>
      <c r="W7" s="1233">
        <f>C7*$J$7</f>
        <v>5915.6638660643057</v>
      </c>
      <c r="X7" s="1233">
        <f>$J$8*D7</f>
        <v>53191.813880784532</v>
      </c>
      <c r="Y7" s="1233">
        <f>SUM(W7:X7)</f>
        <v>59107.477746848839</v>
      </c>
      <c r="Z7" s="1234">
        <f>F7*$J$7</f>
        <v>7849.9323341354311</v>
      </c>
      <c r="AA7" s="1234">
        <f>$J$8*G7</f>
        <v>68985.207575678141</v>
      </c>
      <c r="AB7" s="1235">
        <f>SUM(Z7:AA7)</f>
        <v>76835.139909813573</v>
      </c>
      <c r="AC7" s="1232"/>
      <c r="AD7" s="1234">
        <f>$J$9*C7</f>
        <v>3595.0069515685536</v>
      </c>
      <c r="AE7" s="1234">
        <f>$J$10*D7</f>
        <v>34148.56677605732</v>
      </c>
      <c r="AF7" s="1234">
        <f t="shared" si="19"/>
        <v>37743.573727625873</v>
      </c>
      <c r="AG7" s="1234">
        <f>$J$9*F7</f>
        <v>4770.4808707014636</v>
      </c>
      <c r="AH7" s="1234">
        <f>$J$10*G7</f>
        <v>44287.753990454359</v>
      </c>
      <c r="AI7" s="1235">
        <f>SUM(AG7:AH7)</f>
        <v>49058.234861155826</v>
      </c>
      <c r="AJ7" s="1232"/>
      <c r="AK7" s="1233">
        <f>$J$12*C7</f>
        <v>22087.587529442884</v>
      </c>
      <c r="AL7" s="1233">
        <f>$J$13*D7</f>
        <v>196960.62206482078</v>
      </c>
      <c r="AM7" s="1233">
        <f>SUM(AK7:AL7)</f>
        <v>219048.20959426367</v>
      </c>
      <c r="AN7" s="1233">
        <f>$J$12*F7</f>
        <v>29309.655087920681</v>
      </c>
      <c r="AO7" s="1233">
        <f>$J$13*G7</f>
        <v>255440.98623575558</v>
      </c>
      <c r="AP7" s="1236">
        <f>SUM(AN7:AO7)</f>
        <v>284750.64132367627</v>
      </c>
      <c r="AQ7" s="1232"/>
      <c r="AR7" s="1233">
        <f>$J$14*C7</f>
        <v>24228.651109683244</v>
      </c>
      <c r="AS7" s="1233">
        <f>$J$15*D7</f>
        <v>207106.4848376298</v>
      </c>
      <c r="AT7" s="1233">
        <f>SUM(AR7:AS7)</f>
        <v>231335.13594731304</v>
      </c>
      <c r="AU7" s="1233">
        <f>$J$14*F7</f>
        <v>32150.79086042197</v>
      </c>
      <c r="AV7" s="1233">
        <f>G7*$J$15</f>
        <v>268599.29760647233</v>
      </c>
      <c r="AW7" s="1233">
        <f>SUM(AU7:AV7)</f>
        <v>300750.08846689429</v>
      </c>
    </row>
    <row r="8" spans="1:49" x14ac:dyDescent="0.25">
      <c r="A8">
        <f>'ONS Post Acute'!P9</f>
        <v>4</v>
      </c>
      <c r="B8">
        <f>'ONS Post Acute'!S9</f>
        <v>0.24374300301917651</v>
      </c>
      <c r="C8" s="1110">
        <f t="shared" si="0"/>
        <v>0.14007544120754645</v>
      </c>
      <c r="D8" s="1110">
        <f t="shared" si="1"/>
        <v>0.24374300301917651</v>
      </c>
      <c r="E8" s="1223">
        <f>'NSW Post Acute '!T9</f>
        <v>0.28290240866681365</v>
      </c>
      <c r="F8" s="1223">
        <f t="shared" si="2"/>
        <v>0.16442177324601537</v>
      </c>
      <c r="G8" s="1223">
        <f t="shared" si="3"/>
        <v>0.28290240866681365</v>
      </c>
      <c r="I8" s="1213" t="s">
        <v>322</v>
      </c>
      <c r="J8" s="1216">
        <v>205315</v>
      </c>
      <c r="K8" s="1216"/>
      <c r="L8" s="1216"/>
      <c r="M8" s="1216"/>
      <c r="O8" s="1220">
        <f t="shared" si="4"/>
        <v>4</v>
      </c>
      <c r="P8" s="1207">
        <f t="shared" si="5"/>
        <v>32083.019129617645</v>
      </c>
      <c r="Q8" s="1207">
        <f t="shared" si="6"/>
        <v>234443.9637109919</v>
      </c>
      <c r="R8" s="1208">
        <f t="shared" si="7"/>
        <v>266526.98284060956</v>
      </c>
      <c r="S8" s="1225">
        <f t="shared" si="8"/>
        <v>37659.327366040605</v>
      </c>
      <c r="T8" s="1225">
        <f t="shared" si="9"/>
        <v>272109.39887376607</v>
      </c>
      <c r="U8" s="1226">
        <f t="shared" si="10"/>
        <v>309768.72623980668</v>
      </c>
      <c r="W8" s="72">
        <f t="shared" si="11"/>
        <v>5541.3844541705375</v>
      </c>
      <c r="X8" s="72">
        <f t="shared" si="12"/>
        <v>50044.094664882228</v>
      </c>
      <c r="Y8" s="72">
        <f t="shared" si="13"/>
        <v>55585.479119052769</v>
      </c>
      <c r="Z8" s="62">
        <f t="shared" si="14"/>
        <v>6504.5253496123678</v>
      </c>
      <c r="AA8" s="62">
        <f t="shared" si="15"/>
        <v>58084.108035426849</v>
      </c>
      <c r="AB8" s="627">
        <f t="shared" si="16"/>
        <v>64588.633385039218</v>
      </c>
      <c r="AD8" s="62">
        <f t="shared" si="17"/>
        <v>3367.5536820706243</v>
      </c>
      <c r="AE8" s="62">
        <f t="shared" si="18"/>
        <v>32127.765227957654</v>
      </c>
      <c r="AF8" s="62">
        <f t="shared" si="19"/>
        <v>35495.318910028276</v>
      </c>
      <c r="AG8" s="62">
        <f t="shared" si="20"/>
        <v>3952.8638506074553</v>
      </c>
      <c r="AH8" s="62">
        <f t="shared" si="21"/>
        <v>37289.36648637271</v>
      </c>
      <c r="AI8" s="627">
        <f t="shared" si="22"/>
        <v>41242.230336980167</v>
      </c>
      <c r="AK8" s="72">
        <f t="shared" si="23"/>
        <v>20690.123194443062</v>
      </c>
      <c r="AL8" s="72">
        <f t="shared" si="24"/>
        <v>185305.13055932289</v>
      </c>
      <c r="AM8" s="72">
        <f t="shared" si="25"/>
        <v>205995.25375376595</v>
      </c>
      <c r="AN8" s="72">
        <f t="shared" si="26"/>
        <v>24286.246860849191</v>
      </c>
      <c r="AO8" s="72">
        <f t="shared" si="27"/>
        <v>215075.99038412774</v>
      </c>
      <c r="AP8" s="1228">
        <f t="shared" si="28"/>
        <v>239362.23724497692</v>
      </c>
      <c r="AR8" s="72">
        <f t="shared" si="29"/>
        <v>22695.723361652712</v>
      </c>
      <c r="AS8" s="72">
        <f t="shared" si="30"/>
        <v>194850.59404355989</v>
      </c>
      <c r="AT8" s="72">
        <f t="shared" si="31"/>
        <v>217546.31740521261</v>
      </c>
      <c r="AU8" s="72">
        <f t="shared" si="32"/>
        <v>26640.437810185638</v>
      </c>
      <c r="AV8" s="72">
        <f t="shared" si="33"/>
        <v>226155.01451233751</v>
      </c>
      <c r="AW8" s="72">
        <f t="shared" si="34"/>
        <v>252795.45232252314</v>
      </c>
    </row>
    <row r="9" spans="1:49" x14ac:dyDescent="0.25">
      <c r="A9">
        <f>'ONS Post Acute'!P10</f>
        <v>5</v>
      </c>
      <c r="B9">
        <f>'ONS Post Acute'!S10</f>
        <v>0.2293190817732354</v>
      </c>
      <c r="C9" s="1110">
        <f t="shared" si="0"/>
        <v>0.13125445767740751</v>
      </c>
      <c r="D9" s="1110">
        <f t="shared" si="1"/>
        <v>0.2293190817732354</v>
      </c>
      <c r="E9" s="1223">
        <f>'NSW Post Acute '!T10</f>
        <v>0.23819793613666082</v>
      </c>
      <c r="F9" s="1223">
        <f t="shared" si="2"/>
        <v>0.13667526537652963</v>
      </c>
      <c r="G9" s="1223">
        <f t="shared" si="3"/>
        <v>0.23819793613666082</v>
      </c>
      <c r="I9" s="1213" t="s">
        <v>323</v>
      </c>
      <c r="J9" s="1216">
        <v>24041</v>
      </c>
      <c r="K9" s="1496">
        <f>SUM(J9:J10)</f>
        <v>155851</v>
      </c>
      <c r="L9" s="1216"/>
      <c r="M9" s="1216"/>
      <c r="O9" s="1220">
        <f t="shared" si="4"/>
        <v>5</v>
      </c>
      <c r="P9" s="1207">
        <f t="shared" si="5"/>
        <v>30062.652240891093</v>
      </c>
      <c r="Q9" s="1207">
        <f t="shared" si="6"/>
        <v>220570.32948450471</v>
      </c>
      <c r="R9" s="1208">
        <f t="shared" si="7"/>
        <v>250632.9817253958</v>
      </c>
      <c r="S9" s="1225">
        <f t="shared" si="8"/>
        <v>31304.239457105723</v>
      </c>
      <c r="T9" s="1225">
        <f t="shared" si="9"/>
        <v>229110.44667511107</v>
      </c>
      <c r="U9" s="1226">
        <f t="shared" si="10"/>
        <v>260414.6861322168</v>
      </c>
      <c r="W9" s="72">
        <f t="shared" si="11"/>
        <v>5192.4263457182415</v>
      </c>
      <c r="X9" s="72">
        <f t="shared" si="12"/>
        <v>47082.647274271825</v>
      </c>
      <c r="Y9" s="72">
        <f t="shared" si="13"/>
        <v>52275.073619990064</v>
      </c>
      <c r="Z9" s="62">
        <f t="shared" si="14"/>
        <v>5406.873498295512</v>
      </c>
      <c r="AA9" s="62">
        <f t="shared" si="15"/>
        <v>48905.609257898519</v>
      </c>
      <c r="AB9" s="627">
        <f t="shared" si="16"/>
        <v>54312.482756194033</v>
      </c>
      <c r="AD9" s="62">
        <f t="shared" si="17"/>
        <v>3155.4884170225541</v>
      </c>
      <c r="AE9" s="62">
        <f t="shared" si="18"/>
        <v>30226.548168530157</v>
      </c>
      <c r="AF9" s="62">
        <f t="shared" si="19"/>
        <v>33382.036585552712</v>
      </c>
      <c r="AG9" s="62">
        <f t="shared" si="20"/>
        <v>3285.810054917149</v>
      </c>
      <c r="AH9" s="62">
        <f t="shared" si="21"/>
        <v>31396.869962173263</v>
      </c>
      <c r="AI9" s="627">
        <f t="shared" si="22"/>
        <v>34682.68001709041</v>
      </c>
      <c r="AK9" s="72">
        <f t="shared" si="23"/>
        <v>19387.20218015683</v>
      </c>
      <c r="AL9" s="72">
        <f t="shared" si="24"/>
        <v>174339.37327993868</v>
      </c>
      <c r="AM9" s="72">
        <f t="shared" si="25"/>
        <v>193726.57546009551</v>
      </c>
      <c r="AN9" s="72">
        <f t="shared" si="26"/>
        <v>20187.893422971061</v>
      </c>
      <c r="AO9" s="72">
        <f t="shared" si="27"/>
        <v>181089.50455202413</v>
      </c>
      <c r="AP9" s="1228">
        <f t="shared" si="28"/>
        <v>201277.3979749952</v>
      </c>
      <c r="AR9" s="72">
        <f t="shared" si="29"/>
        <v>21266.50350518195</v>
      </c>
      <c r="AS9" s="72">
        <f t="shared" si="30"/>
        <v>183319.96716034212</v>
      </c>
      <c r="AT9" s="72">
        <f t="shared" si="31"/>
        <v>204586.47066552407</v>
      </c>
      <c r="AU9" s="72">
        <f t="shared" si="32"/>
        <v>22144.809872632213</v>
      </c>
      <c r="AV9" s="72">
        <f t="shared" si="33"/>
        <v>190417.81212700802</v>
      </c>
      <c r="AW9" s="72">
        <f t="shared" si="34"/>
        <v>212562.62199964022</v>
      </c>
    </row>
    <row r="10" spans="1:49" x14ac:dyDescent="0.25">
      <c r="A10">
        <f>'ONS Post Acute'!P11</f>
        <v>6</v>
      </c>
      <c r="B10">
        <f>'ONS Post Acute'!S11</f>
        <v>0.21574872145635504</v>
      </c>
      <c r="C10" s="1110">
        <f t="shared" si="0"/>
        <v>0.12302452369871875</v>
      </c>
      <c r="D10" s="1110">
        <f t="shared" si="1"/>
        <v>0.21574872145635504</v>
      </c>
      <c r="E10" s="1223">
        <f>'NSW Post Acute '!T11</f>
        <v>0.20055770131878878</v>
      </c>
      <c r="F10" s="1223">
        <f t="shared" si="2"/>
        <v>0.11388901772652171</v>
      </c>
      <c r="G10" s="1223">
        <f t="shared" si="3"/>
        <v>0.20055770131878878</v>
      </c>
      <c r="I10" s="1213" t="s">
        <v>324</v>
      </c>
      <c r="J10" s="1216">
        <v>131810</v>
      </c>
      <c r="K10" s="1216"/>
      <c r="L10" s="1216"/>
      <c r="M10" s="1216"/>
      <c r="O10" s="1220">
        <f t="shared" si="4"/>
        <v>6</v>
      </c>
      <c r="P10" s="1207">
        <f t="shared" si="5"/>
        <v>28177.65993247824</v>
      </c>
      <c r="Q10" s="1207">
        <f t="shared" si="6"/>
        <v>207517.69198407364</v>
      </c>
      <c r="R10" s="1208">
        <f t="shared" si="7"/>
        <v>235695.35191655188</v>
      </c>
      <c r="S10" s="1225">
        <f t="shared" si="8"/>
        <v>26085.254509100261</v>
      </c>
      <c r="T10" s="1225">
        <f t="shared" si="9"/>
        <v>192906.22445577566</v>
      </c>
      <c r="U10" s="1226">
        <f t="shared" si="10"/>
        <v>218991.47896487592</v>
      </c>
      <c r="W10" s="72">
        <f t="shared" si="11"/>
        <v>4866.850157521314</v>
      </c>
      <c r="X10" s="72">
        <f t="shared" si="12"/>
        <v>44296.448745811533</v>
      </c>
      <c r="Y10" s="72">
        <f t="shared" si="13"/>
        <v>49163.298903332849</v>
      </c>
      <c r="Z10" s="62">
        <f t="shared" si="14"/>
        <v>4505.4495412611986</v>
      </c>
      <c r="AA10" s="62">
        <f t="shared" si="15"/>
        <v>41177.504446267121</v>
      </c>
      <c r="AB10" s="627">
        <f t="shared" si="16"/>
        <v>45682.953987528323</v>
      </c>
      <c r="AD10" s="62">
        <f t="shared" si="17"/>
        <v>2957.6325742408972</v>
      </c>
      <c r="AE10" s="62">
        <f t="shared" si="18"/>
        <v>28437.838975162158</v>
      </c>
      <c r="AF10" s="62">
        <f t="shared" si="19"/>
        <v>31395.471549403053</v>
      </c>
      <c r="AG10" s="62">
        <f t="shared" si="20"/>
        <v>2738.0058751633087</v>
      </c>
      <c r="AH10" s="62">
        <f t="shared" si="21"/>
        <v>26435.510610829548</v>
      </c>
      <c r="AI10" s="627">
        <f t="shared" si="22"/>
        <v>29173.516485992855</v>
      </c>
      <c r="AK10" s="72">
        <f t="shared" si="23"/>
        <v>18171.583321966649</v>
      </c>
      <c r="AL10" s="72">
        <f t="shared" si="24"/>
        <v>164022.53398975101</v>
      </c>
      <c r="AM10" s="72">
        <f t="shared" si="25"/>
        <v>182194.11731171765</v>
      </c>
      <c r="AN10" s="72">
        <f t="shared" si="26"/>
        <v>16822.205141331342</v>
      </c>
      <c r="AO10" s="72">
        <f t="shared" si="27"/>
        <v>152473.59131220652</v>
      </c>
      <c r="AP10" s="1228">
        <f t="shared" si="28"/>
        <v>169295.79645353786</v>
      </c>
      <c r="AR10" s="72">
        <f t="shared" si="29"/>
        <v>19933.048452284904</v>
      </c>
      <c r="AS10" s="72">
        <f t="shared" si="30"/>
        <v>172471.68541942479</v>
      </c>
      <c r="AT10" s="72">
        <f t="shared" si="31"/>
        <v>192404.7338717097</v>
      </c>
      <c r="AU10" s="72">
        <f t="shared" si="32"/>
        <v>18452.868097139679</v>
      </c>
      <c r="AV10" s="72">
        <f t="shared" si="33"/>
        <v>160327.83201125293</v>
      </c>
      <c r="AW10" s="72">
        <f t="shared" si="34"/>
        <v>178780.7001083926</v>
      </c>
    </row>
    <row r="11" spans="1:49" x14ac:dyDescent="0.25">
      <c r="A11">
        <f>'ONS Post Acute'!P12</f>
        <v>7</v>
      </c>
      <c r="B11">
        <f>'ONS Post Acute'!S12</f>
        <v>0.20298141109809981</v>
      </c>
      <c r="C11" s="1110">
        <f t="shared" si="0"/>
        <v>0.11534119103966312</v>
      </c>
      <c r="D11" s="1110">
        <f t="shared" si="1"/>
        <v>0.20298141109809981</v>
      </c>
      <c r="E11" s="1223">
        <f>'NSW Post Acute '!T12</f>
        <v>0.16886540752896875</v>
      </c>
      <c r="F11" s="1223">
        <f t="shared" si="2"/>
        <v>9.5083418611486281E-2</v>
      </c>
      <c r="G11" s="1223">
        <f t="shared" si="3"/>
        <v>0.16886540752896875</v>
      </c>
      <c r="I11" s="1213"/>
      <c r="J11" s="1216"/>
      <c r="K11" s="1216"/>
      <c r="L11" s="1216"/>
      <c r="M11" s="1216"/>
      <c r="O11" s="1220">
        <f t="shared" si="4"/>
        <v>7</v>
      </c>
      <c r="P11" s="1207">
        <f t="shared" si="5"/>
        <v>26417.861736915478</v>
      </c>
      <c r="Q11" s="1207">
        <f t="shared" si="6"/>
        <v>195237.4672832962</v>
      </c>
      <c r="R11" s="1208">
        <f t="shared" si="7"/>
        <v>221655.32902021168</v>
      </c>
      <c r="S11" s="1225">
        <f t="shared" si="8"/>
        <v>21778.001282193429</v>
      </c>
      <c r="T11" s="1225">
        <f t="shared" si="9"/>
        <v>162423.02336633106</v>
      </c>
      <c r="U11" s="1226">
        <f t="shared" si="10"/>
        <v>184201.0246485245</v>
      </c>
      <c r="W11" s="72">
        <f t="shared" si="11"/>
        <v>4562.8975175290725</v>
      </c>
      <c r="X11" s="72">
        <f t="shared" si="12"/>
        <v>41675.128419606364</v>
      </c>
      <c r="Y11" s="72">
        <f t="shared" si="13"/>
        <v>46238.025937135433</v>
      </c>
      <c r="Z11" s="62">
        <f t="shared" si="14"/>
        <v>3761.5000402703972</v>
      </c>
      <c r="AA11" s="62">
        <f t="shared" si="15"/>
        <v>34670.601146810222</v>
      </c>
      <c r="AB11" s="627">
        <f t="shared" si="16"/>
        <v>38432.101187080618</v>
      </c>
      <c r="AD11" s="62">
        <f t="shared" si="17"/>
        <v>2772.9175737845408</v>
      </c>
      <c r="AE11" s="62">
        <f t="shared" si="18"/>
        <v>26754.979796840536</v>
      </c>
      <c r="AF11" s="62">
        <f t="shared" si="19"/>
        <v>29527.897370625076</v>
      </c>
      <c r="AG11" s="62">
        <f t="shared" si="20"/>
        <v>2285.9004668387415</v>
      </c>
      <c r="AH11" s="62">
        <f t="shared" si="21"/>
        <v>22258.149366393372</v>
      </c>
      <c r="AI11" s="627">
        <f t="shared" si="22"/>
        <v>24544.049833232115</v>
      </c>
      <c r="AK11" s="72">
        <f t="shared" si="23"/>
        <v>17036.70130489552</v>
      </c>
      <c r="AL11" s="72">
        <f t="shared" si="24"/>
        <v>154316.21182450818</v>
      </c>
      <c r="AM11" s="72">
        <f t="shared" si="25"/>
        <v>171352.91312940369</v>
      </c>
      <c r="AN11" s="72">
        <f t="shared" si="26"/>
        <v>14044.486512846805</v>
      </c>
      <c r="AO11" s="72">
        <f t="shared" si="27"/>
        <v>128379.58834308344</v>
      </c>
      <c r="AP11" s="1228">
        <f t="shared" si="28"/>
        <v>142424.07485593023</v>
      </c>
      <c r="AR11" s="72">
        <f t="shared" si="29"/>
        <v>18688.156478201417</v>
      </c>
      <c r="AS11" s="72">
        <f t="shared" si="30"/>
        <v>162265.36984593197</v>
      </c>
      <c r="AT11" s="72">
        <f t="shared" si="31"/>
        <v>180953.52632413339</v>
      </c>
      <c r="AU11" s="72">
        <f t="shared" si="32"/>
        <v>15405.890900526065</v>
      </c>
      <c r="AV11" s="72">
        <f t="shared" si="33"/>
        <v>134992.6954327329</v>
      </c>
      <c r="AW11" s="72">
        <f t="shared" si="34"/>
        <v>150398.58633325895</v>
      </c>
    </row>
    <row r="12" spans="1:49" x14ac:dyDescent="0.25">
      <c r="A12">
        <f>'ONS Post Acute'!P13</f>
        <v>8</v>
      </c>
      <c r="B12">
        <f>'ONS Post Acute'!S13</f>
        <v>0.19096962880362039</v>
      </c>
      <c r="C12" s="1110">
        <f t="shared" si="0"/>
        <v>0.108164039462052</v>
      </c>
      <c r="D12" s="1110">
        <f t="shared" si="1"/>
        <v>0.19096962880362039</v>
      </c>
      <c r="E12" s="1223">
        <f>'NSW Post Acute '!T13</f>
        <v>0.14218115620800292</v>
      </c>
      <c r="F12" s="1223">
        <f t="shared" si="2"/>
        <v>7.9503764407880539E-2</v>
      </c>
      <c r="G12" s="1223">
        <f t="shared" si="3"/>
        <v>0.14218115620800292</v>
      </c>
      <c r="I12" s="1213" t="s">
        <v>499</v>
      </c>
      <c r="J12" s="1216">
        <v>147707</v>
      </c>
      <c r="K12" s="1216">
        <f>SUM(J12:J13)</f>
        <v>907955</v>
      </c>
      <c r="L12" s="1216"/>
      <c r="M12" s="1216"/>
      <c r="N12" s="1218"/>
      <c r="O12" s="1220">
        <f t="shared" si="4"/>
        <v>8</v>
      </c>
      <c r="P12" s="1207">
        <f t="shared" si="5"/>
        <v>24773.999762427851</v>
      </c>
      <c r="Q12" s="1207">
        <f t="shared" si="6"/>
        <v>183683.94649513348</v>
      </c>
      <c r="R12" s="1208">
        <f t="shared" si="7"/>
        <v>208457.94625756133</v>
      </c>
      <c r="S12" s="1225">
        <f t="shared" si="8"/>
        <v>18209.621703745368</v>
      </c>
      <c r="T12" s="1225">
        <f t="shared" si="9"/>
        <v>136756.80291751141</v>
      </c>
      <c r="U12" s="1226">
        <f t="shared" si="10"/>
        <v>154966.42462125677</v>
      </c>
      <c r="W12" s="72">
        <f t="shared" si="11"/>
        <v>4278.9694011187767</v>
      </c>
      <c r="X12" s="72">
        <f t="shared" si="12"/>
        <v>39208.929337815323</v>
      </c>
      <c r="Y12" s="72">
        <f t="shared" si="13"/>
        <v>43487.898738934098</v>
      </c>
      <c r="Z12" s="62">
        <f t="shared" si="14"/>
        <v>3145.1689199757543</v>
      </c>
      <c r="AA12" s="62">
        <f t="shared" si="15"/>
        <v>29191.92408684612</v>
      </c>
      <c r="AB12" s="627">
        <f t="shared" si="16"/>
        <v>32337.093006821873</v>
      </c>
      <c r="AD12" s="62">
        <f t="shared" si="17"/>
        <v>2600.3716727071919</v>
      </c>
      <c r="AE12" s="62">
        <f t="shared" si="18"/>
        <v>25171.706772605205</v>
      </c>
      <c r="AF12" s="62">
        <f t="shared" si="19"/>
        <v>27772.078445312396</v>
      </c>
      <c r="AG12" s="62">
        <f t="shared" si="20"/>
        <v>1911.350000129856</v>
      </c>
      <c r="AH12" s="62">
        <f t="shared" si="21"/>
        <v>18740.898199776864</v>
      </c>
      <c r="AI12" s="627">
        <f t="shared" si="22"/>
        <v>20652.24819990672</v>
      </c>
      <c r="AK12" s="72">
        <f t="shared" si="23"/>
        <v>15976.585776821314</v>
      </c>
      <c r="AL12" s="72">
        <f t="shared" si="24"/>
        <v>145184.27835869481</v>
      </c>
      <c r="AM12" s="72">
        <f t="shared" si="25"/>
        <v>161160.86413551611</v>
      </c>
      <c r="AN12" s="72">
        <f t="shared" si="26"/>
        <v>11743.262529394811</v>
      </c>
      <c r="AO12" s="72">
        <f t="shared" si="27"/>
        <v>108092.9396448218</v>
      </c>
      <c r="AP12" s="1228">
        <f t="shared" si="28"/>
        <v>119836.20217421661</v>
      </c>
      <c r="AR12" s="72">
        <f t="shared" si="29"/>
        <v>17525.278493838974</v>
      </c>
      <c r="AS12" s="72">
        <f t="shared" si="30"/>
        <v>152663.03096190217</v>
      </c>
      <c r="AT12" s="72">
        <f t="shared" si="31"/>
        <v>170188.30945574114</v>
      </c>
      <c r="AU12" s="72">
        <f t="shared" si="32"/>
        <v>12881.597428186844</v>
      </c>
      <c r="AV12" s="72">
        <f t="shared" si="33"/>
        <v>113661.03808423961</v>
      </c>
      <c r="AW12" s="72">
        <f t="shared" si="34"/>
        <v>126542.63551242645</v>
      </c>
    </row>
    <row r="13" spans="1:49" x14ac:dyDescent="0.25">
      <c r="A13">
        <f>'ONS Post Acute'!P14</f>
        <v>9</v>
      </c>
      <c r="B13">
        <f>'ONS Post Acute'!S14</f>
        <v>0.17966866486984409</v>
      </c>
      <c r="C13" s="1110">
        <f t="shared" si="0"/>
        <v>0.10145621249815273</v>
      </c>
      <c r="D13" s="1110">
        <f t="shared" si="1"/>
        <v>0.17966866486984409</v>
      </c>
      <c r="E13" s="1223">
        <f>'NSW Post Acute '!T14</f>
        <v>0.11971357234415562</v>
      </c>
      <c r="F13" s="1223">
        <f t="shared" si="2"/>
        <v>6.6558036996195113E-2</v>
      </c>
      <c r="G13" s="1223">
        <f t="shared" si="3"/>
        <v>0.11971357234415562</v>
      </c>
      <c r="I13" s="1213" t="s">
        <v>500</v>
      </c>
      <c r="J13" s="1216">
        <v>760248</v>
      </c>
      <c r="K13" s="1216"/>
      <c r="L13" s="1216"/>
      <c r="M13" s="1216"/>
      <c r="N13" s="1218"/>
      <c r="O13" s="1220">
        <f t="shared" si="4"/>
        <v>9</v>
      </c>
      <c r="P13" s="1207">
        <f t="shared" si="5"/>
        <v>23237.632366789399</v>
      </c>
      <c r="Q13" s="1207">
        <f t="shared" si="6"/>
        <v>172814.12563639466</v>
      </c>
      <c r="R13" s="1208">
        <f t="shared" si="7"/>
        <v>196051.75800318405</v>
      </c>
      <c r="S13" s="1225">
        <f t="shared" si="8"/>
        <v>15244.519351645526</v>
      </c>
      <c r="T13" s="1225">
        <f t="shared" si="9"/>
        <v>115146.37984565375</v>
      </c>
      <c r="U13" s="1226">
        <f t="shared" si="10"/>
        <v>130390.89919729927</v>
      </c>
      <c r="W13" s="72">
        <f t="shared" si="11"/>
        <v>4013.6077664269219</v>
      </c>
      <c r="X13" s="72">
        <f t="shared" si="12"/>
        <v>36888.671927752039</v>
      </c>
      <c r="Y13" s="72">
        <f t="shared" si="13"/>
        <v>40902.279694178964</v>
      </c>
      <c r="Z13" s="62">
        <f t="shared" si="14"/>
        <v>2633.0359435694786</v>
      </c>
      <c r="AA13" s="62">
        <f t="shared" si="15"/>
        <v>24578.992105840312</v>
      </c>
      <c r="AB13" s="627">
        <f t="shared" si="16"/>
        <v>27212.02804940979</v>
      </c>
      <c r="AD13" s="62">
        <f t="shared" si="17"/>
        <v>2439.1088046680898</v>
      </c>
      <c r="AE13" s="62">
        <f t="shared" si="18"/>
        <v>23682.126716494149</v>
      </c>
      <c r="AF13" s="62">
        <f t="shared" si="19"/>
        <v>26121.235521162238</v>
      </c>
      <c r="AG13" s="62">
        <f t="shared" si="20"/>
        <v>1600.1217674255267</v>
      </c>
      <c r="AH13" s="62">
        <f t="shared" si="21"/>
        <v>15779.445970683153</v>
      </c>
      <c r="AI13" s="627">
        <f t="shared" si="22"/>
        <v>17379.567738108679</v>
      </c>
      <c r="AK13" s="72">
        <f t="shared" si="23"/>
        <v>14985.792779464646</v>
      </c>
      <c r="AL13" s="72">
        <f t="shared" si="24"/>
        <v>136592.74312996923</v>
      </c>
      <c r="AM13" s="72">
        <f t="shared" si="25"/>
        <v>151578.53590943388</v>
      </c>
      <c r="AN13" s="72">
        <f t="shared" si="26"/>
        <v>9831.087970596991</v>
      </c>
      <c r="AO13" s="72">
        <f t="shared" si="27"/>
        <v>91012.00394749963</v>
      </c>
      <c r="AP13" s="1228">
        <f t="shared" si="28"/>
        <v>100843.09191809662</v>
      </c>
      <c r="AR13" s="72">
        <f t="shared" si="29"/>
        <v>16438.442830013195</v>
      </c>
      <c r="AS13" s="72">
        <f t="shared" si="30"/>
        <v>143628.92738360207</v>
      </c>
      <c r="AT13" s="72">
        <f t="shared" si="31"/>
        <v>160067.37021361527</v>
      </c>
      <c r="AU13" s="72">
        <f t="shared" si="32"/>
        <v>10784.065944308513</v>
      </c>
      <c r="AV13" s="72">
        <f t="shared" si="33"/>
        <v>95700.226867641453</v>
      </c>
      <c r="AW13" s="72">
        <f t="shared" si="34"/>
        <v>106484.29281194997</v>
      </c>
    </row>
    <row r="14" spans="1:49" x14ac:dyDescent="0.25">
      <c r="A14">
        <f>'ONS Post Acute'!P15</f>
        <v>10</v>
      </c>
      <c r="B14">
        <f>'ONS Post Acute'!S15</f>
        <v>0.16903645536907688</v>
      </c>
      <c r="C14" s="1110">
        <f t="shared" si="0"/>
        <v>9.5184021189865908E-2</v>
      </c>
      <c r="D14" s="1110">
        <f t="shared" si="1"/>
        <v>0.16903645536907688</v>
      </c>
      <c r="E14" s="1223">
        <f>'NSW Post Acute '!T15</f>
        <v>0.10079633465937955</v>
      </c>
      <c r="F14" s="1223">
        <f t="shared" si="2"/>
        <v>5.5775375044723963E-2</v>
      </c>
      <c r="G14" s="1223">
        <f t="shared" si="3"/>
        <v>0.10079633465937955</v>
      </c>
      <c r="I14" s="1213" t="s">
        <v>501</v>
      </c>
      <c r="J14" s="1216">
        <v>162025</v>
      </c>
      <c r="K14" s="1216">
        <f>SUM(J14:J15)</f>
        <v>961435</v>
      </c>
      <c r="L14" s="1216"/>
      <c r="M14" s="1216"/>
      <c r="O14" s="1220">
        <f t="shared" si="4"/>
        <v>10</v>
      </c>
      <c r="P14" s="1207">
        <f t="shared" si="5"/>
        <v>21801.043397348076</v>
      </c>
      <c r="Q14" s="1207">
        <f t="shared" si="6"/>
        <v>162587.54556029124</v>
      </c>
      <c r="R14" s="1208">
        <f t="shared" si="7"/>
        <v>184388.58895763932</v>
      </c>
      <c r="S14" s="1225">
        <f t="shared" si="8"/>
        <v>12774.847675618621</v>
      </c>
      <c r="T14" s="1225">
        <f t="shared" si="9"/>
        <v>96950.853695789556</v>
      </c>
      <c r="U14" s="1226">
        <f t="shared" si="10"/>
        <v>109725.70137140818</v>
      </c>
      <c r="W14" s="72">
        <f t="shared" si="11"/>
        <v>3765.4798782710955</v>
      </c>
      <c r="X14" s="72">
        <f t="shared" si="12"/>
        <v>34705.719834102019</v>
      </c>
      <c r="Y14" s="72">
        <f t="shared" si="13"/>
        <v>38471.199712373113</v>
      </c>
      <c r="Z14" s="62">
        <f t="shared" si="14"/>
        <v>2206.4738367692798</v>
      </c>
      <c r="AA14" s="62">
        <f t="shared" si="15"/>
        <v>20694.999450590512</v>
      </c>
      <c r="AB14" s="627">
        <f t="shared" si="16"/>
        <v>22901.473287359793</v>
      </c>
      <c r="AD14" s="62">
        <f t="shared" si="17"/>
        <v>2288.3190534255664</v>
      </c>
      <c r="AE14" s="62">
        <f t="shared" si="18"/>
        <v>22280.695182198026</v>
      </c>
      <c r="AF14" s="62">
        <f t="shared" si="19"/>
        <v>24569.014235623592</v>
      </c>
      <c r="AG14" s="62">
        <f t="shared" si="20"/>
        <v>1340.8957914502089</v>
      </c>
      <c r="AH14" s="62">
        <f t="shared" si="21"/>
        <v>13285.964871452819</v>
      </c>
      <c r="AI14" s="627">
        <f t="shared" si="22"/>
        <v>14626.860662903029</v>
      </c>
      <c r="AK14" s="72">
        <f t="shared" si="23"/>
        <v>14059.346217891523</v>
      </c>
      <c r="AL14" s="72">
        <f t="shared" si="24"/>
        <v>128509.62712142996</v>
      </c>
      <c r="AM14" s="72">
        <f t="shared" si="25"/>
        <v>142568.9733393215</v>
      </c>
      <c r="AN14" s="72">
        <f t="shared" si="26"/>
        <v>8238.4133217310427</v>
      </c>
      <c r="AO14" s="72">
        <f t="shared" si="27"/>
        <v>76630.211832123983</v>
      </c>
      <c r="AP14" s="1228">
        <f t="shared" si="28"/>
        <v>84868.625153855028</v>
      </c>
      <c r="AR14" s="72">
        <f t="shared" si="29"/>
        <v>15422.191033288023</v>
      </c>
      <c r="AS14" s="72">
        <f t="shared" si="30"/>
        <v>135129.43278659374</v>
      </c>
      <c r="AT14" s="72">
        <f t="shared" si="31"/>
        <v>150551.62381988176</v>
      </c>
      <c r="AU14" s="72">
        <f t="shared" si="32"/>
        <v>9037.0051416213992</v>
      </c>
      <c r="AV14" s="72">
        <f t="shared" si="33"/>
        <v>80577.597890054603</v>
      </c>
      <c r="AW14" s="72">
        <f t="shared" si="34"/>
        <v>89614.603031676001</v>
      </c>
    </row>
    <row r="15" spans="1:49" x14ac:dyDescent="0.25">
      <c r="A15">
        <f>'ONS Post Acute'!P16</f>
        <v>11</v>
      </c>
      <c r="B15">
        <f>'ONS Post Acute'!S16</f>
        <v>0.15903342558058778</v>
      </c>
      <c r="C15" s="1110">
        <f t="shared" si="0"/>
        <v>8.9316603675964057E-2</v>
      </c>
      <c r="D15" s="1110">
        <f t="shared" si="1"/>
        <v>0.15903342558058778</v>
      </c>
      <c r="E15" s="1223">
        <f>'NSW Post Acute '!T16</f>
        <v>8.4868414514919804E-2</v>
      </c>
      <c r="F15" s="1223">
        <f t="shared" si="2"/>
        <v>4.6777230704764139E-2</v>
      </c>
      <c r="G15" s="1223">
        <f t="shared" si="3"/>
        <v>8.4868414514919804E-2</v>
      </c>
      <c r="I15" s="1213" t="s">
        <v>502</v>
      </c>
      <c r="J15" s="1216">
        <v>799410</v>
      </c>
      <c r="K15" s="1216"/>
      <c r="L15" s="1216"/>
      <c r="M15" s="1216"/>
      <c r="O15" s="1220">
        <f t="shared" si="4"/>
        <v>11</v>
      </c>
      <c r="P15" s="1207">
        <f t="shared" si="5"/>
        <v>20457.164222546482</v>
      </c>
      <c r="Q15" s="1207">
        <f t="shared" si="6"/>
        <v>152966.14136126277</v>
      </c>
      <c r="R15" s="1208">
        <f t="shared" si="7"/>
        <v>173423.30558380924</v>
      </c>
      <c r="S15" s="1225">
        <f t="shared" si="8"/>
        <v>10713.903697849883</v>
      </c>
      <c r="T15" s="1225">
        <f t="shared" si="9"/>
        <v>81630.599632761092</v>
      </c>
      <c r="U15" s="1226">
        <f t="shared" si="10"/>
        <v>92344.503330610969</v>
      </c>
      <c r="W15" s="72">
        <f t="shared" si="11"/>
        <v>3533.364841421138</v>
      </c>
      <c r="X15" s="72">
        <f t="shared" si="12"/>
        <v>32651.94777307838</v>
      </c>
      <c r="Y15" s="72">
        <f t="shared" si="13"/>
        <v>36185.312614499519</v>
      </c>
      <c r="Z15" s="62">
        <f t="shared" si="14"/>
        <v>1850.5072466804693</v>
      </c>
      <c r="AA15" s="62">
        <f t="shared" si="15"/>
        <v>17424.758526130761</v>
      </c>
      <c r="AB15" s="627">
        <f t="shared" si="16"/>
        <v>19275.265772811232</v>
      </c>
      <c r="AD15" s="62">
        <f t="shared" si="17"/>
        <v>2147.2604689738519</v>
      </c>
      <c r="AE15" s="62">
        <f t="shared" si="18"/>
        <v>20962.195825777275</v>
      </c>
      <c r="AF15" s="62">
        <f t="shared" si="19"/>
        <v>23109.456294751126</v>
      </c>
      <c r="AG15" s="62">
        <f t="shared" si="20"/>
        <v>1124.5714033732347</v>
      </c>
      <c r="AH15" s="62">
        <f t="shared" si="21"/>
        <v>11186.505717211579</v>
      </c>
      <c r="AI15" s="627">
        <f t="shared" si="22"/>
        <v>12311.077120584814</v>
      </c>
      <c r="AK15" s="72">
        <f t="shared" si="23"/>
        <v>13192.687579165622</v>
      </c>
      <c r="AL15" s="72">
        <f t="shared" si="24"/>
        <v>120904.8437307907</v>
      </c>
      <c r="AM15" s="72">
        <f t="shared" si="25"/>
        <v>134097.53130995634</v>
      </c>
      <c r="AN15" s="72">
        <f t="shared" si="26"/>
        <v>6909.3244157085965</v>
      </c>
      <c r="AO15" s="72">
        <f t="shared" si="27"/>
        <v>64521.04239813875</v>
      </c>
      <c r="AP15" s="1228">
        <f t="shared" si="28"/>
        <v>71430.366813847344</v>
      </c>
      <c r="AR15" s="72">
        <f t="shared" si="29"/>
        <v>14471.522710598076</v>
      </c>
      <c r="AS15" s="72">
        <f t="shared" si="30"/>
        <v>127132.91074337768</v>
      </c>
      <c r="AT15" s="72">
        <f t="shared" si="31"/>
        <v>141604.43345397577</v>
      </c>
      <c r="AU15" s="72">
        <f t="shared" si="32"/>
        <v>7579.08080493941</v>
      </c>
      <c r="AV15" s="72">
        <f t="shared" si="33"/>
        <v>67844.659247372037</v>
      </c>
      <c r="AW15" s="72">
        <f t="shared" si="34"/>
        <v>75423.740052311448</v>
      </c>
    </row>
    <row r="16" spans="1:49" x14ac:dyDescent="0.25">
      <c r="A16">
        <f>'ONS Post Acute'!P17</f>
        <v>12</v>
      </c>
      <c r="B16">
        <f>'ONS Post Acute'!S17</f>
        <v>0.14962234268740554</v>
      </c>
      <c r="C16" s="1110">
        <f t="shared" si="0"/>
        <v>8.3825631027071523E-2</v>
      </c>
      <c r="D16" s="1110">
        <f t="shared" si="1"/>
        <v>0.14962234268740554</v>
      </c>
      <c r="E16" s="1223">
        <f>'NSW Post Acute '!T17</f>
        <v>7.1457437481393674E-2</v>
      </c>
      <c r="F16" s="1223">
        <f t="shared" si="2"/>
        <v>3.9256679108654158E-2</v>
      </c>
      <c r="G16" s="1223">
        <f t="shared" si="3"/>
        <v>7.1457437481393674E-2</v>
      </c>
      <c r="O16" s="1220">
        <f t="shared" si="4"/>
        <v>12</v>
      </c>
      <c r="P16" s="1207">
        <f t="shared" si="5"/>
        <v>19199.506356071488</v>
      </c>
      <c r="Q16" s="1207">
        <f t="shared" si="6"/>
        <v>143914.10069153833</v>
      </c>
      <c r="R16" s="1208">
        <f t="shared" si="7"/>
        <v>163113.60704760981</v>
      </c>
      <c r="S16" s="1225">
        <f t="shared" si="8"/>
        <v>8991.3890397252562</v>
      </c>
      <c r="T16" s="1225">
        <f t="shared" si="9"/>
        <v>68731.264784041021</v>
      </c>
      <c r="U16" s="1226">
        <f t="shared" si="10"/>
        <v>77722.653823766275</v>
      </c>
      <c r="W16" s="72">
        <f t="shared" si="11"/>
        <v>3316.1419634309495</v>
      </c>
      <c r="X16" s="72">
        <f t="shared" si="12"/>
        <v>30719.71128886467</v>
      </c>
      <c r="Y16" s="72">
        <f t="shared" si="13"/>
        <v>34035.853252295623</v>
      </c>
      <c r="Z16" s="62">
        <f t="shared" si="14"/>
        <v>1552.9942255383585</v>
      </c>
      <c r="AA16" s="62">
        <f t="shared" si="15"/>
        <v>14671.283776492342</v>
      </c>
      <c r="AB16" s="627">
        <f t="shared" si="16"/>
        <v>16224.2780020307</v>
      </c>
      <c r="AD16" s="62">
        <f t="shared" si="17"/>
        <v>2015.2519955218265</v>
      </c>
      <c r="AE16" s="62">
        <f t="shared" si="18"/>
        <v>19721.720989626923</v>
      </c>
      <c r="AF16" s="62">
        <f t="shared" si="19"/>
        <v>21736.97298514875</v>
      </c>
      <c r="AG16" s="62">
        <f t="shared" si="20"/>
        <v>943.7698224511546</v>
      </c>
      <c r="AH16" s="62">
        <f t="shared" si="21"/>
        <v>9418.8048344225008</v>
      </c>
      <c r="AI16" s="627">
        <f t="shared" si="22"/>
        <v>10362.574656873656</v>
      </c>
      <c r="AK16" s="72">
        <f t="shared" si="23"/>
        <v>12381.632482115654</v>
      </c>
      <c r="AL16" s="72">
        <f t="shared" si="24"/>
        <v>113750.08678341469</v>
      </c>
      <c r="AM16" s="72">
        <f t="shared" si="25"/>
        <v>126131.71926553035</v>
      </c>
      <c r="AN16" s="72">
        <f t="shared" si="26"/>
        <v>5798.4863011019797</v>
      </c>
      <c r="AO16" s="72">
        <f t="shared" si="27"/>
        <v>54325.373930354581</v>
      </c>
      <c r="AP16" s="1228">
        <f t="shared" si="28"/>
        <v>60123.860231456558</v>
      </c>
      <c r="AR16" s="72">
        <f t="shared" si="29"/>
        <v>13581.847867161263</v>
      </c>
      <c r="AS16" s="72">
        <f t="shared" si="30"/>
        <v>119609.59696773886</v>
      </c>
      <c r="AT16" s="72">
        <f t="shared" si="31"/>
        <v>133191.44483490012</v>
      </c>
      <c r="AU16" s="72">
        <f t="shared" si="32"/>
        <v>6360.56343257969</v>
      </c>
      <c r="AV16" s="72">
        <f t="shared" si="33"/>
        <v>57123.790097000914</v>
      </c>
      <c r="AW16" s="72">
        <f t="shared" si="34"/>
        <v>63484.353529580607</v>
      </c>
    </row>
    <row r="17" spans="1:49" x14ac:dyDescent="0.25">
      <c r="A17">
        <f>'ONS Post Acute'!P18</f>
        <v>13</v>
      </c>
      <c r="B17">
        <f>'ONS Post Acute'!S18</f>
        <v>0.14076817719004125</v>
      </c>
      <c r="C17" s="1110">
        <f t="shared" si="0"/>
        <v>7.8685051653619831E-2</v>
      </c>
      <c r="D17" s="1110">
        <f t="shared" si="1"/>
        <v>0.14076817719004125</v>
      </c>
      <c r="E17" s="1223">
        <f>'NSW Post Acute '!T18</f>
        <v>6.0165674127323633E-2</v>
      </c>
      <c r="F17" s="1223">
        <f t="shared" si="2"/>
        <v>3.2963178084899458E-2</v>
      </c>
      <c r="G17" s="1223">
        <f t="shared" si="3"/>
        <v>6.0165674127323633E-2</v>
      </c>
      <c r="O17" s="1220">
        <f t="shared" si="4"/>
        <v>13</v>
      </c>
      <c r="P17" s="1207">
        <f t="shared" si="5"/>
        <v>18022.102915796739</v>
      </c>
      <c r="Q17" s="1207">
        <f t="shared" si="6"/>
        <v>135397.73046206398</v>
      </c>
      <c r="R17" s="1208">
        <f t="shared" si="7"/>
        <v>153419.83337786072</v>
      </c>
      <c r="S17" s="1225">
        <f t="shared" si="8"/>
        <v>7549.9192717434571</v>
      </c>
      <c r="T17" s="1225">
        <f t="shared" si="9"/>
        <v>57870.293493692108</v>
      </c>
      <c r="U17" s="1226">
        <f t="shared" si="10"/>
        <v>65420.212765435565</v>
      </c>
      <c r="W17" s="72">
        <f t="shared" si="11"/>
        <v>3112.7806434172003</v>
      </c>
      <c r="X17" s="72">
        <f t="shared" si="12"/>
        <v>28901.81829977332</v>
      </c>
      <c r="Y17" s="72">
        <f t="shared" si="13"/>
        <v>32014.598943190522</v>
      </c>
      <c r="Z17" s="62">
        <f t="shared" si="14"/>
        <v>1304.0233250386225</v>
      </c>
      <c r="AA17" s="62">
        <f t="shared" si="15"/>
        <v>12352.915383451451</v>
      </c>
      <c r="AB17" s="627">
        <f t="shared" si="16"/>
        <v>13656.938708490074</v>
      </c>
      <c r="AD17" s="62">
        <f t="shared" si="17"/>
        <v>1891.6673268046743</v>
      </c>
      <c r="AE17" s="62">
        <f t="shared" si="18"/>
        <v>18554.653435419339</v>
      </c>
      <c r="AF17" s="62">
        <f t="shared" si="19"/>
        <v>20446.320762224015</v>
      </c>
      <c r="AG17" s="62">
        <f t="shared" si="20"/>
        <v>792.46776433906791</v>
      </c>
      <c r="AH17" s="62">
        <f t="shared" si="21"/>
        <v>7930.4375067225283</v>
      </c>
      <c r="AI17" s="627">
        <f t="shared" si="22"/>
        <v>8722.9052710615961</v>
      </c>
      <c r="AK17" s="72">
        <f t="shared" si="23"/>
        <v>11622.332924601224</v>
      </c>
      <c r="AL17" s="72">
        <f t="shared" si="24"/>
        <v>107018.72517237448</v>
      </c>
      <c r="AM17" s="72">
        <f t="shared" si="25"/>
        <v>118641.05809697571</v>
      </c>
      <c r="AN17" s="72">
        <f t="shared" si="26"/>
        <v>4868.892145386244</v>
      </c>
      <c r="AO17" s="72">
        <f t="shared" si="27"/>
        <v>45740.833423949538</v>
      </c>
      <c r="AP17" s="1228">
        <f t="shared" si="28"/>
        <v>50609.72556933578</v>
      </c>
      <c r="AR17" s="72">
        <f t="shared" si="29"/>
        <v>12748.945494177753</v>
      </c>
      <c r="AS17" s="72">
        <f t="shared" si="30"/>
        <v>112531.48852749087</v>
      </c>
      <c r="AT17" s="72">
        <f t="shared" si="31"/>
        <v>125280.43402166863</v>
      </c>
      <c r="AU17" s="72">
        <f t="shared" si="32"/>
        <v>5340.858929205835</v>
      </c>
      <c r="AV17" s="72">
        <f t="shared" si="33"/>
        <v>48097.041554123789</v>
      </c>
      <c r="AW17" s="72">
        <f t="shared" si="34"/>
        <v>53437.90048332962</v>
      </c>
    </row>
    <row r="18" spans="1:49" x14ac:dyDescent="0.25">
      <c r="A18">
        <f>'ONS Post Acute'!P19</f>
        <v>14</v>
      </c>
      <c r="B18">
        <f>'ONS Post Acute'!S19</f>
        <v>0.13243797252129799</v>
      </c>
      <c r="C18" s="1110">
        <f t="shared" si="0"/>
        <v>7.3870868101235776E-2</v>
      </c>
      <c r="D18" s="1110">
        <f t="shared" si="1"/>
        <v>0.13243797252129799</v>
      </c>
      <c r="E18" s="1223">
        <f>'NSW Post Acute '!T19</f>
        <v>5.0658244554849352E-2</v>
      </c>
      <c r="F18" s="1223">
        <f t="shared" si="2"/>
        <v>2.7691094446161135E-2</v>
      </c>
      <c r="G18" s="1223">
        <f t="shared" si="3"/>
        <v>5.0658244554849352E-2</v>
      </c>
      <c r="O18" s="1220">
        <f t="shared" si="4"/>
        <v>14</v>
      </c>
      <c r="P18" s="1207">
        <f t="shared" si="5"/>
        <v>16919.457500775145</v>
      </c>
      <c r="Q18" s="1207">
        <f t="shared" si="6"/>
        <v>127385.33143163795</v>
      </c>
      <c r="R18" s="1208">
        <f t="shared" si="7"/>
        <v>144304.7889324131</v>
      </c>
      <c r="S18" s="1225">
        <f t="shared" si="8"/>
        <v>6342.3959630431928</v>
      </c>
      <c r="T18" s="1225">
        <f t="shared" si="9"/>
        <v>48725.581866837296</v>
      </c>
      <c r="U18" s="1226">
        <f t="shared" si="10"/>
        <v>55067.977829880489</v>
      </c>
      <c r="W18" s="72">
        <f t="shared" si="11"/>
        <v>2922.3315420848871</v>
      </c>
      <c r="X18" s="72">
        <f t="shared" si="12"/>
        <v>27191.502328210296</v>
      </c>
      <c r="Y18" s="72">
        <f t="shared" si="13"/>
        <v>30113.833870295184</v>
      </c>
      <c r="Z18" s="62">
        <f t="shared" si="14"/>
        <v>1095.4596962901346</v>
      </c>
      <c r="AA18" s="62">
        <f t="shared" si="15"/>
        <v>10400.897480778895</v>
      </c>
      <c r="AB18" s="627">
        <f t="shared" si="16"/>
        <v>11496.357177069029</v>
      </c>
      <c r="AD18" s="62">
        <f t="shared" si="17"/>
        <v>1775.9295400218093</v>
      </c>
      <c r="AE18" s="62">
        <f t="shared" si="18"/>
        <v>17456.649158032287</v>
      </c>
      <c r="AF18" s="62">
        <f t="shared" si="19"/>
        <v>19232.578698054098</v>
      </c>
      <c r="AG18" s="62">
        <f t="shared" si="20"/>
        <v>665.72160158015981</v>
      </c>
      <c r="AH18" s="62">
        <f t="shared" si="21"/>
        <v>6677.2632147746926</v>
      </c>
      <c r="AI18" s="627">
        <f t="shared" si="22"/>
        <v>7342.9848163548522</v>
      </c>
      <c r="AK18" s="72">
        <f t="shared" si="23"/>
        <v>10911.244314629233</v>
      </c>
      <c r="AL18" s="72">
        <f t="shared" si="24"/>
        <v>100685.70373337176</v>
      </c>
      <c r="AM18" s="72">
        <f t="shared" si="25"/>
        <v>111596.948048001</v>
      </c>
      <c r="AN18" s="72">
        <f t="shared" si="26"/>
        <v>4090.168487359123</v>
      </c>
      <c r="AO18" s="72">
        <f t="shared" si="27"/>
        <v>38512.829106335113</v>
      </c>
      <c r="AP18" s="1228">
        <f t="shared" si="28"/>
        <v>42602.997593694236</v>
      </c>
      <c r="AR18" s="72">
        <f t="shared" si="29"/>
        <v>11968.927404102727</v>
      </c>
      <c r="AS18" s="72">
        <f t="shared" si="30"/>
        <v>105872.23961325083</v>
      </c>
      <c r="AT18" s="72">
        <f t="shared" si="31"/>
        <v>117841.16701735355</v>
      </c>
      <c r="AU18" s="72">
        <f t="shared" si="32"/>
        <v>4486.6495776392576</v>
      </c>
      <c r="AV18" s="72">
        <f t="shared" si="33"/>
        <v>40496.707279592119</v>
      </c>
      <c r="AW18" s="72">
        <f t="shared" si="34"/>
        <v>44983.356857231374</v>
      </c>
    </row>
    <row r="19" spans="1:49" x14ac:dyDescent="0.25">
      <c r="A19">
        <f>'ONS Post Acute'!P20</f>
        <v>15</v>
      </c>
      <c r="B19">
        <f>'ONS Post Acute'!S20</f>
        <v>0.12460072237685371</v>
      </c>
      <c r="C19" s="1110">
        <f t="shared" si="0"/>
        <v>6.9360941210252713E-2</v>
      </c>
      <c r="D19" s="1110">
        <f t="shared" si="1"/>
        <v>0.12460072237685371</v>
      </c>
      <c r="E19" s="1223">
        <f>'NSW Post Acute '!T20</f>
        <v>4.2653186864459736E-2</v>
      </c>
      <c r="F19" s="1223">
        <f t="shared" si="2"/>
        <v>2.3270907934199392E-2</v>
      </c>
      <c r="G19" s="1223">
        <f t="shared" si="3"/>
        <v>4.2653186864459736E-2</v>
      </c>
      <c r="H19" s="1218"/>
      <c r="I19" s="1218"/>
      <c r="O19" s="1220">
        <f t="shared" si="4"/>
        <v>15</v>
      </c>
      <c r="P19" s="1207">
        <f t="shared" si="5"/>
        <v>15886.499335737491</v>
      </c>
      <c r="Q19" s="1207">
        <f t="shared" si="6"/>
        <v>119847.08021745436</v>
      </c>
      <c r="R19" s="1208">
        <f t="shared" si="7"/>
        <v>135733.57955319184</v>
      </c>
      <c r="S19" s="1225">
        <f t="shared" si="8"/>
        <v>5329.9920241569625</v>
      </c>
      <c r="T19" s="1225">
        <f t="shared" si="9"/>
        <v>41025.925132393735</v>
      </c>
      <c r="U19" s="1226">
        <f t="shared" si="10"/>
        <v>46355.917156550699</v>
      </c>
      <c r="W19" s="72">
        <f t="shared" si="11"/>
        <v>2743.9188342775974</v>
      </c>
      <c r="X19" s="72">
        <f t="shared" si="12"/>
        <v>25582.397314803718</v>
      </c>
      <c r="Y19" s="72">
        <f t="shared" si="13"/>
        <v>28326.316149081315</v>
      </c>
      <c r="Z19" s="62">
        <f t="shared" si="14"/>
        <v>920.597117876928</v>
      </c>
      <c r="AA19" s="62">
        <f t="shared" si="15"/>
        <v>8757.3390610765509</v>
      </c>
      <c r="AB19" s="627">
        <f t="shared" si="16"/>
        <v>9677.9361789534796</v>
      </c>
      <c r="AD19" s="62">
        <f t="shared" si="17"/>
        <v>1667.5063876356855</v>
      </c>
      <c r="AE19" s="62">
        <f t="shared" si="18"/>
        <v>16423.621216493088</v>
      </c>
      <c r="AF19" s="62">
        <f t="shared" si="19"/>
        <v>18091.127604128775</v>
      </c>
      <c r="AG19" s="62">
        <f t="shared" si="20"/>
        <v>559.45589764608758</v>
      </c>
      <c r="AH19" s="62">
        <f t="shared" si="21"/>
        <v>5622.1165606044378</v>
      </c>
      <c r="AI19" s="627">
        <f t="shared" si="22"/>
        <v>6181.5724582505254</v>
      </c>
      <c r="AK19" s="72">
        <f t="shared" si="23"/>
        <v>10245.096543342797</v>
      </c>
      <c r="AL19" s="72">
        <f t="shared" si="24"/>
        <v>94727.449985558284</v>
      </c>
      <c r="AM19" s="72">
        <f t="shared" si="25"/>
        <v>104972.54652890108</v>
      </c>
      <c r="AN19" s="72">
        <f t="shared" si="26"/>
        <v>3437.2759982367897</v>
      </c>
      <c r="AO19" s="72">
        <f t="shared" si="27"/>
        <v>32427.000007331786</v>
      </c>
      <c r="AP19" s="1228">
        <f t="shared" si="28"/>
        <v>35864.276005568579</v>
      </c>
      <c r="AR19" s="72">
        <f t="shared" si="29"/>
        <v>11238.206499591195</v>
      </c>
      <c r="AS19" s="72">
        <f t="shared" si="30"/>
        <v>99607.063475280622</v>
      </c>
      <c r="AT19" s="72">
        <f t="shared" si="31"/>
        <v>110845.26997487182</v>
      </c>
      <c r="AU19" s="72">
        <f t="shared" si="32"/>
        <v>3770.4688580386564</v>
      </c>
      <c r="AV19" s="72">
        <f t="shared" si="33"/>
        <v>34097.384111317755</v>
      </c>
      <c r="AW19" s="72">
        <f t="shared" si="34"/>
        <v>37867.852969356412</v>
      </c>
    </row>
    <row r="20" spans="1:49" x14ac:dyDescent="0.25">
      <c r="A20">
        <f>'ONS Post Acute'!P21</f>
        <v>16</v>
      </c>
      <c r="B20">
        <f>'ONS Post Acute'!S21</f>
        <v>0.11722725530502268</v>
      </c>
      <c r="C20" s="1110">
        <f t="shared" si="0"/>
        <v>6.5134817530752342E-2</v>
      </c>
      <c r="D20" s="1110">
        <f t="shared" si="1"/>
        <v>0.11722725530502268</v>
      </c>
      <c r="E20" s="1223">
        <f>'NSW Post Acute '!T21</f>
        <v>3.591309500913932E-2</v>
      </c>
      <c r="F20" s="1223">
        <f t="shared" si="2"/>
        <v>1.9562365339466203E-2</v>
      </c>
      <c r="G20" s="1223">
        <f t="shared" si="3"/>
        <v>3.591309500913932E-2</v>
      </c>
      <c r="J20" s="1217"/>
      <c r="K20" s="1218"/>
      <c r="O20" s="1220">
        <f t="shared" si="4"/>
        <v>16</v>
      </c>
      <c r="P20" s="1207">
        <f t="shared" si="5"/>
        <v>14918.543742061047</v>
      </c>
      <c r="Q20" s="1207">
        <f t="shared" si="6"/>
        <v>112754.91828788076</v>
      </c>
      <c r="R20" s="1208">
        <f t="shared" si="7"/>
        <v>127673.46202994182</v>
      </c>
      <c r="S20" s="1225">
        <f t="shared" si="8"/>
        <v>4480.5837197166784</v>
      </c>
      <c r="T20" s="1225">
        <f t="shared" si="9"/>
        <v>34542.974521445649</v>
      </c>
      <c r="U20" s="1226">
        <f t="shared" si="10"/>
        <v>39023.558241162325</v>
      </c>
      <c r="W20" s="72">
        <f t="shared" si="11"/>
        <v>2576.7333815165625</v>
      </c>
      <c r="X20" s="72">
        <f t="shared" si="12"/>
        <v>24068.513922950729</v>
      </c>
      <c r="Y20" s="72">
        <f t="shared" si="13"/>
        <v>26645.247304467292</v>
      </c>
      <c r="Z20" s="62">
        <f t="shared" si="14"/>
        <v>773.88717282928303</v>
      </c>
      <c r="AA20" s="62">
        <f t="shared" si="15"/>
        <v>7373.4971018014394</v>
      </c>
      <c r="AB20" s="627">
        <f t="shared" si="16"/>
        <v>8147.3842746307228</v>
      </c>
      <c r="AD20" s="62">
        <f t="shared" si="17"/>
        <v>1565.906148256817</v>
      </c>
      <c r="AE20" s="62">
        <f t="shared" si="18"/>
        <v>15451.724521755039</v>
      </c>
      <c r="AF20" s="62">
        <f t="shared" si="19"/>
        <v>17017.630670011855</v>
      </c>
      <c r="AG20" s="62">
        <f t="shared" si="20"/>
        <v>470.29882512610698</v>
      </c>
      <c r="AH20" s="62">
        <f t="shared" si="21"/>
        <v>4733.7050531546538</v>
      </c>
      <c r="AI20" s="627">
        <f t="shared" si="22"/>
        <v>5204.0038782807605</v>
      </c>
      <c r="AK20" s="72">
        <f t="shared" si="23"/>
        <v>9620.8684930148356</v>
      </c>
      <c r="AL20" s="72">
        <f t="shared" si="24"/>
        <v>89121.786391132875</v>
      </c>
      <c r="AM20" s="72">
        <f t="shared" si="25"/>
        <v>98742.654884147705</v>
      </c>
      <c r="AN20" s="72">
        <f t="shared" si="26"/>
        <v>2889.4982971965346</v>
      </c>
      <c r="AO20" s="72">
        <f t="shared" si="27"/>
        <v>27302.858654508149</v>
      </c>
      <c r="AP20" s="1228">
        <f t="shared" si="28"/>
        <v>30192.356951704685</v>
      </c>
      <c r="AR20" s="72">
        <f t="shared" si="29"/>
        <v>10553.468810420149</v>
      </c>
      <c r="AS20" s="72">
        <f t="shared" si="30"/>
        <v>93712.640163388176</v>
      </c>
      <c r="AT20" s="72">
        <f t="shared" si="31"/>
        <v>104266.10897380832</v>
      </c>
      <c r="AU20" s="72">
        <f t="shared" si="32"/>
        <v>3169.5922441270118</v>
      </c>
      <c r="AV20" s="72">
        <f t="shared" si="33"/>
        <v>28709.287281256064</v>
      </c>
      <c r="AW20" s="72">
        <f t="shared" si="34"/>
        <v>31878.879525383076</v>
      </c>
    </row>
    <row r="21" spans="1:49" x14ac:dyDescent="0.25">
      <c r="A21">
        <f>'ONS Post Acute'!P22</f>
        <v>17</v>
      </c>
      <c r="B21">
        <f>'ONS Post Acute'!S22</f>
        <v>0.11029012612612087</v>
      </c>
      <c r="C21" s="1110">
        <f t="shared" si="0"/>
        <v>6.1173576610189295E-2</v>
      </c>
      <c r="D21" s="1110">
        <f t="shared" si="1"/>
        <v>0.11029012612612087</v>
      </c>
      <c r="E21" s="1223">
        <f>'NSW Post Acute '!T22</f>
        <v>3.0238078041716902E-2</v>
      </c>
      <c r="F21" s="1223">
        <f t="shared" si="2"/>
        <v>1.6449084807707903E-2</v>
      </c>
      <c r="G21" s="1223">
        <f t="shared" si="3"/>
        <v>3.0238078041716902E-2</v>
      </c>
      <c r="O21" s="1220">
        <f t="shared" si="4"/>
        <v>17</v>
      </c>
      <c r="P21" s="1207">
        <f t="shared" si="5"/>
        <v>14011.257160374367</v>
      </c>
      <c r="Q21" s="1207">
        <f t="shared" si="6"/>
        <v>106082.44752428323</v>
      </c>
      <c r="R21" s="1208">
        <f t="shared" si="7"/>
        <v>120093.7046846576</v>
      </c>
      <c r="S21" s="1225">
        <f t="shared" si="8"/>
        <v>3767.5148334422261</v>
      </c>
      <c r="T21" s="1225">
        <f t="shared" si="9"/>
        <v>29084.465126347361</v>
      </c>
      <c r="U21" s="1226">
        <f t="shared" si="10"/>
        <v>32851.979959789584</v>
      </c>
      <c r="W21" s="72">
        <f t="shared" si="11"/>
        <v>2420.0266906990887</v>
      </c>
      <c r="X21" s="72">
        <f t="shared" si="12"/>
        <v>22644.217245584507</v>
      </c>
      <c r="Y21" s="72">
        <f t="shared" si="13"/>
        <v>25064.243936283594</v>
      </c>
      <c r="Z21" s="62">
        <f t="shared" si="14"/>
        <v>650.72579499292465</v>
      </c>
      <c r="AA21" s="62">
        <f t="shared" si="15"/>
        <v>6208.3309931351059</v>
      </c>
      <c r="AB21" s="627">
        <f t="shared" si="16"/>
        <v>6859.0567881280303</v>
      </c>
      <c r="AD21" s="62">
        <f t="shared" si="17"/>
        <v>1470.6739552855609</v>
      </c>
      <c r="AE21" s="62">
        <f t="shared" si="18"/>
        <v>14537.341524683992</v>
      </c>
      <c r="AF21" s="62">
        <f t="shared" si="19"/>
        <v>16008.015479969554</v>
      </c>
      <c r="AG21" s="62">
        <f t="shared" si="20"/>
        <v>395.45244786210571</v>
      </c>
      <c r="AH21" s="62">
        <f t="shared" si="21"/>
        <v>3985.6810666787051</v>
      </c>
      <c r="AI21" s="627">
        <f t="shared" si="22"/>
        <v>4381.1335145408111</v>
      </c>
      <c r="AK21" s="72">
        <f t="shared" si="23"/>
        <v>9035.7654803612295</v>
      </c>
      <c r="AL21" s="72">
        <f t="shared" si="24"/>
        <v>83847.84780713114</v>
      </c>
      <c r="AM21" s="72">
        <f t="shared" si="25"/>
        <v>92883.613287492364</v>
      </c>
      <c r="AN21" s="72">
        <f t="shared" si="26"/>
        <v>2429.6449696921113</v>
      </c>
      <c r="AO21" s="72">
        <f t="shared" si="27"/>
        <v>22988.438355059192</v>
      </c>
      <c r="AP21" s="1228">
        <f t="shared" si="28"/>
        <v>25418.083324751304</v>
      </c>
      <c r="AR21" s="72">
        <f t="shared" si="29"/>
        <v>9911.6487502659202</v>
      </c>
      <c r="AS21" s="72">
        <f t="shared" si="30"/>
        <v>88167.029726482288</v>
      </c>
      <c r="AT21" s="72">
        <f t="shared" si="31"/>
        <v>98078.678476748202</v>
      </c>
      <c r="AU21" s="72">
        <f t="shared" si="32"/>
        <v>2665.1629659688729</v>
      </c>
      <c r="AV21" s="72">
        <f t="shared" si="33"/>
        <v>24172.621967328909</v>
      </c>
      <c r="AW21" s="72">
        <f t="shared" si="34"/>
        <v>26837.784933297782</v>
      </c>
    </row>
    <row r="22" spans="1:49" x14ac:dyDescent="0.25">
      <c r="A22">
        <f>'ONS Post Acute'!P23</f>
        <v>18</v>
      </c>
      <c r="B22">
        <f>'ONS Post Acute'!S23</f>
        <v>0.10376351377728177</v>
      </c>
      <c r="C22" s="1110">
        <f t="shared" si="0"/>
        <v>5.7459695350574713E-2</v>
      </c>
      <c r="D22" s="1110">
        <f t="shared" si="1"/>
        <v>0.10376351377728177</v>
      </c>
      <c r="E22" s="1223">
        <f>'NSW Post Acute '!T23</f>
        <v>2.5459831947769376E-2</v>
      </c>
      <c r="F22" s="1223">
        <f t="shared" si="2"/>
        <v>1.3834258018361134E-2</v>
      </c>
      <c r="G22" s="1223">
        <f t="shared" si="3"/>
        <v>2.5459831947769376E-2</v>
      </c>
      <c r="O22" s="1220">
        <f t="shared" si="4"/>
        <v>18</v>
      </c>
      <c r="P22" s="1207">
        <f t="shared" si="5"/>
        <v>13160.626082790983</v>
      </c>
      <c r="Q22" s="1207">
        <f t="shared" si="6"/>
        <v>99804.831963164688</v>
      </c>
      <c r="R22" s="1208">
        <f t="shared" si="7"/>
        <v>112965.45804595567</v>
      </c>
      <c r="S22" s="1225">
        <f t="shared" si="8"/>
        <v>3168.6122907834524</v>
      </c>
      <c r="T22" s="1225">
        <f t="shared" si="9"/>
        <v>24488.513899130026</v>
      </c>
      <c r="U22" s="1226">
        <f t="shared" si="10"/>
        <v>27657.126189913477</v>
      </c>
      <c r="W22" s="72">
        <f t="shared" si="11"/>
        <v>2273.1055480687355</v>
      </c>
      <c r="X22" s="72">
        <f t="shared" si="12"/>
        <v>21304.205831182608</v>
      </c>
      <c r="Y22" s="72">
        <f t="shared" si="13"/>
        <v>23577.311379251343</v>
      </c>
      <c r="Z22" s="62">
        <f t="shared" si="14"/>
        <v>547.28324720636647</v>
      </c>
      <c r="AA22" s="62">
        <f t="shared" si="15"/>
        <v>5227.2853963562693</v>
      </c>
      <c r="AB22" s="627">
        <f t="shared" si="16"/>
        <v>5774.5686435626358</v>
      </c>
      <c r="AD22" s="62">
        <f t="shared" si="17"/>
        <v>1381.3885359231667</v>
      </c>
      <c r="AE22" s="62">
        <f t="shared" si="18"/>
        <v>13677.06875098351</v>
      </c>
      <c r="AF22" s="62">
        <f t="shared" si="19"/>
        <v>15058.457286906676</v>
      </c>
      <c r="AG22" s="62">
        <f t="shared" si="20"/>
        <v>332.58939701942001</v>
      </c>
      <c r="AH22" s="62">
        <f t="shared" si="21"/>
        <v>3355.8604490354815</v>
      </c>
      <c r="AI22" s="627">
        <f t="shared" si="22"/>
        <v>3688.4498460549016</v>
      </c>
      <c r="AK22" s="72">
        <f t="shared" si="23"/>
        <v>8487.1992211473389</v>
      </c>
      <c r="AL22" s="72">
        <f t="shared" si="24"/>
        <v>78886.003822150917</v>
      </c>
      <c r="AM22" s="72">
        <f t="shared" si="25"/>
        <v>87373.203043298257</v>
      </c>
      <c r="AN22" s="72">
        <f t="shared" si="26"/>
        <v>2043.4167491180681</v>
      </c>
      <c r="AO22" s="72">
        <f t="shared" si="27"/>
        <v>19355.786318627772</v>
      </c>
      <c r="AP22" s="1228">
        <f t="shared" si="28"/>
        <v>21399.203067745839</v>
      </c>
      <c r="AR22" s="72">
        <f t="shared" si="29"/>
        <v>9309.9071391768684</v>
      </c>
      <c r="AS22" s="72">
        <f t="shared" si="30"/>
        <v>82949.590548696811</v>
      </c>
      <c r="AT22" s="72">
        <f t="shared" si="31"/>
        <v>92259.497687873678</v>
      </c>
      <c r="AU22" s="72">
        <f t="shared" si="32"/>
        <v>2241.4956554249629</v>
      </c>
      <c r="AV22" s="72">
        <f t="shared" si="33"/>
        <v>20352.844257366316</v>
      </c>
      <c r="AW22" s="72">
        <f t="shared" si="34"/>
        <v>22594.339912791278</v>
      </c>
    </row>
    <row r="23" spans="1:49" x14ac:dyDescent="0.25">
      <c r="A23">
        <f>'ONS Post Acute'!P24</f>
        <v>19</v>
      </c>
      <c r="B23">
        <f>'ONS Post Acute'!S24</f>
        <v>9.7623125202484839E-2</v>
      </c>
      <c r="C23" s="1110">
        <f t="shared" si="0"/>
        <v>5.3976927098920435E-2</v>
      </c>
      <c r="D23" s="1110">
        <f t="shared" si="1"/>
        <v>9.7623125202484839E-2</v>
      </c>
      <c r="E23" s="1223">
        <f>'NSW Post Acute '!T24</f>
        <v>2.1436648252391818E-2</v>
      </c>
      <c r="F23" s="1223">
        <f t="shared" si="2"/>
        <v>1.1637196436232622E-2</v>
      </c>
      <c r="G23" s="1223">
        <f t="shared" si="3"/>
        <v>2.1436648252391818E-2</v>
      </c>
      <c r="I23" s="1218"/>
      <c r="O23" s="1220">
        <f t="shared" si="4"/>
        <v>19</v>
      </c>
      <c r="P23" s="1207">
        <f t="shared" si="5"/>
        <v>12362.929359663836</v>
      </c>
      <c r="Q23" s="1207">
        <f t="shared" si="6"/>
        <v>93898.705352884834</v>
      </c>
      <c r="R23" s="1208">
        <f t="shared" si="7"/>
        <v>106261.63471254866</v>
      </c>
      <c r="S23" s="1225">
        <f t="shared" si="8"/>
        <v>2665.3951089511561</v>
      </c>
      <c r="T23" s="1225">
        <f t="shared" si="9"/>
        <v>20618.818684914819</v>
      </c>
      <c r="U23" s="1226">
        <f t="shared" si="10"/>
        <v>23284.213793865976</v>
      </c>
      <c r="W23" s="72">
        <f t="shared" si="11"/>
        <v>2135.3272360332926</v>
      </c>
      <c r="X23" s="72">
        <f t="shared" si="12"/>
        <v>20043.491950948173</v>
      </c>
      <c r="Y23" s="72">
        <f t="shared" si="13"/>
        <v>22178.819186981465</v>
      </c>
      <c r="Z23" s="62">
        <f t="shared" si="14"/>
        <v>460.36749101736251</v>
      </c>
      <c r="AA23" s="62">
        <f t="shared" si="15"/>
        <v>4401.2654359398266</v>
      </c>
      <c r="AB23" s="627">
        <f t="shared" si="16"/>
        <v>4861.6329269571888</v>
      </c>
      <c r="AD23" s="62">
        <f t="shared" si="17"/>
        <v>1297.6593043851462</v>
      </c>
      <c r="AE23" s="62">
        <f t="shared" si="18"/>
        <v>12867.704132939527</v>
      </c>
      <c r="AF23" s="62">
        <f t="shared" si="19"/>
        <v>14165.363437324673</v>
      </c>
      <c r="AG23" s="62">
        <f t="shared" si="20"/>
        <v>279.76983952346848</v>
      </c>
      <c r="AH23" s="62">
        <f t="shared" si="21"/>
        <v>2825.5646061477655</v>
      </c>
      <c r="AI23" s="627">
        <f t="shared" si="22"/>
        <v>3105.3344456712339</v>
      </c>
      <c r="AK23" s="72">
        <f t="shared" si="23"/>
        <v>7972.7699710002407</v>
      </c>
      <c r="AL23" s="72">
        <f t="shared" si="24"/>
        <v>74217.785688938689</v>
      </c>
      <c r="AM23" s="72">
        <f t="shared" si="25"/>
        <v>82190.555659938924</v>
      </c>
      <c r="AN23" s="72">
        <f t="shared" si="26"/>
        <v>1718.895374006612</v>
      </c>
      <c r="AO23" s="72">
        <f t="shared" si="27"/>
        <v>16297.168960584375</v>
      </c>
      <c r="AP23" s="1228">
        <f t="shared" si="28"/>
        <v>18016.064334590988</v>
      </c>
      <c r="AR23" s="72">
        <f t="shared" si="29"/>
        <v>8745.6116132025836</v>
      </c>
      <c r="AS23" s="72">
        <f t="shared" si="30"/>
        <v>78040.902518118412</v>
      </c>
      <c r="AT23" s="72">
        <f t="shared" si="31"/>
        <v>86786.51413132099</v>
      </c>
      <c r="AU23" s="72">
        <f t="shared" si="32"/>
        <v>1885.5167525805905</v>
      </c>
      <c r="AV23" s="72">
        <f t="shared" si="33"/>
        <v>17136.670979444545</v>
      </c>
      <c r="AW23" s="72">
        <f t="shared" si="34"/>
        <v>19022.187732025137</v>
      </c>
    </row>
    <row r="24" spans="1:49" s="4" customFormat="1" x14ac:dyDescent="0.25">
      <c r="A24" s="4">
        <f>'ONS Post Acute'!P25</f>
        <v>20</v>
      </c>
      <c r="B24" s="4">
        <f>'ONS Post Acute'!S25</f>
        <v>9.1846104930060818E-2</v>
      </c>
      <c r="C24" s="1214">
        <f t="shared" si="0"/>
        <v>5.0710193512739532E-2</v>
      </c>
      <c r="D24" s="1214">
        <f t="shared" si="1"/>
        <v>9.1846104930060818E-2</v>
      </c>
      <c r="E24" s="1223">
        <f>'NSW Post Acute '!T25</f>
        <v>1.8049211371052833E-2</v>
      </c>
      <c r="F24" s="1223">
        <f t="shared" si="2"/>
        <v>9.7905351912970229E-3</v>
      </c>
      <c r="G24" s="1223">
        <f t="shared" si="3"/>
        <v>1.8049211371052833E-2</v>
      </c>
      <c r="H24" s="1215"/>
      <c r="I24" s="1219"/>
      <c r="J24" s="1219"/>
      <c r="K24" s="1215"/>
      <c r="L24" s="1215"/>
      <c r="M24" s="1215"/>
      <c r="N24" s="1215"/>
      <c r="O24" s="1220">
        <f t="shared" si="4"/>
        <v>20</v>
      </c>
      <c r="P24" s="1207">
        <f t="shared" si="5"/>
        <v>11614.713432351375</v>
      </c>
      <c r="Q24" s="1207">
        <f t="shared" si="6"/>
        <v>88342.084180874066</v>
      </c>
      <c r="R24" s="1208">
        <f t="shared" si="7"/>
        <v>99956.797613225441</v>
      </c>
      <c r="S24" s="1225">
        <f t="shared" si="8"/>
        <v>2242.4339707498616</v>
      </c>
      <c r="T24" s="1225">
        <f t="shared" si="9"/>
        <v>17360.615908035797</v>
      </c>
      <c r="U24" s="1226">
        <f t="shared" si="10"/>
        <v>19603.04987878566</v>
      </c>
      <c r="W24" s="72">
        <f t="shared" si="11"/>
        <v>2006.0952553639759</v>
      </c>
      <c r="X24" s="72">
        <f t="shared" si="12"/>
        <v>18857.383033715436</v>
      </c>
      <c r="Y24" s="72">
        <f t="shared" si="13"/>
        <v>20863.478289079412</v>
      </c>
      <c r="Z24" s="62">
        <f t="shared" si="14"/>
        <v>387.31357216771022</v>
      </c>
      <c r="AA24" s="62">
        <f t="shared" si="15"/>
        <v>3705.7738326477124</v>
      </c>
      <c r="AB24" s="627">
        <f t="shared" si="16"/>
        <v>4093.0874048154228</v>
      </c>
      <c r="AD24" s="62">
        <f t="shared" si="17"/>
        <v>1219.1237622397712</v>
      </c>
      <c r="AE24" s="62">
        <f t="shared" si="18"/>
        <v>12106.235090831316</v>
      </c>
      <c r="AF24" s="62">
        <f t="shared" si="19"/>
        <v>13325.358853071088</v>
      </c>
      <c r="AG24" s="62">
        <f t="shared" si="20"/>
        <v>235.37425653397173</v>
      </c>
      <c r="AH24" s="62">
        <f t="shared" si="21"/>
        <v>2379.0665508184738</v>
      </c>
      <c r="AI24" s="627">
        <f t="shared" si="22"/>
        <v>2614.4408073524455</v>
      </c>
      <c r="AK24" s="72">
        <f t="shared" si="23"/>
        <v>7490.250553186218</v>
      </c>
      <c r="AL24" s="72">
        <f t="shared" si="24"/>
        <v>69825.817580868883</v>
      </c>
      <c r="AM24" s="72">
        <f t="shared" si="25"/>
        <v>77316.068134055095</v>
      </c>
      <c r="AN24" s="72">
        <f t="shared" si="26"/>
        <v>1446.1305815009093</v>
      </c>
      <c r="AO24" s="72">
        <f t="shared" si="27"/>
        <v>13721.876846420175</v>
      </c>
      <c r="AP24" s="1228">
        <f t="shared" si="28"/>
        <v>15168.007427921084</v>
      </c>
      <c r="AR24" s="72">
        <f t="shared" si="29"/>
        <v>8216.3191039016219</v>
      </c>
      <c r="AS24" s="72">
        <f t="shared" si="30"/>
        <v>73422.694742139924</v>
      </c>
      <c r="AT24" s="72">
        <f t="shared" si="31"/>
        <v>81639.013846041547</v>
      </c>
      <c r="AU24" s="72">
        <f t="shared" si="32"/>
        <v>1586.3114643699</v>
      </c>
      <c r="AV24" s="72">
        <f t="shared" si="33"/>
        <v>14428.720062133345</v>
      </c>
      <c r="AW24" s="72">
        <f t="shared" si="34"/>
        <v>16015.031526503244</v>
      </c>
    </row>
    <row r="25" spans="1:49" x14ac:dyDescent="0.25">
      <c r="A25">
        <f>'ONS Post Acute'!P26</f>
        <v>21</v>
      </c>
      <c r="B25">
        <f>'ONS Post Acute'!S26</f>
        <v>8.641095000110717E-2</v>
      </c>
      <c r="C25" s="1110">
        <f t="shared" si="0"/>
        <v>4.7645487550603161E-2</v>
      </c>
      <c r="D25" s="1110">
        <f t="shared" si="1"/>
        <v>8.641095000110717E-2</v>
      </c>
      <c r="E25" s="1223">
        <f>'NSW Post Acute '!T26</f>
        <v>1.5197060066542549E-2</v>
      </c>
      <c r="F25" s="1223">
        <f t="shared" si="2"/>
        <v>8.237955217564874E-3</v>
      </c>
      <c r="G25" s="1223">
        <f t="shared" si="3"/>
        <v>1.5197060066542549E-2</v>
      </c>
      <c r="O25" s="1220">
        <f t="shared" si="4"/>
        <v>21</v>
      </c>
      <c r="P25" s="1207">
        <f t="shared" si="5"/>
        <v>10912.770114077699</v>
      </c>
      <c r="Q25" s="1207">
        <f t="shared" si="6"/>
        <v>83114.285847614927</v>
      </c>
      <c r="R25" s="1208">
        <f t="shared" si="7"/>
        <v>94027.055961692618</v>
      </c>
      <c r="S25" s="1225">
        <f t="shared" si="8"/>
        <v>1886.8295009862763</v>
      </c>
      <c r="T25" s="1225">
        <f t="shared" si="9"/>
        <v>14617.277027943885</v>
      </c>
      <c r="U25" s="1226">
        <f t="shared" si="10"/>
        <v>16504.106528930162</v>
      </c>
      <c r="W25" s="72">
        <f t="shared" si="11"/>
        <v>1884.855487501861</v>
      </c>
      <c r="X25" s="72">
        <f t="shared" si="12"/>
        <v>17741.464199477319</v>
      </c>
      <c r="Y25" s="72">
        <f t="shared" si="13"/>
        <v>19626.319686979179</v>
      </c>
      <c r="Z25" s="62">
        <f t="shared" si="14"/>
        <v>325.89350840686643</v>
      </c>
      <c r="AA25" s="62">
        <f t="shared" si="15"/>
        <v>3120.1843875621835</v>
      </c>
      <c r="AB25" s="627">
        <f t="shared" si="16"/>
        <v>3446.0778959690497</v>
      </c>
      <c r="AD25" s="62">
        <f t="shared" si="17"/>
        <v>1145.4451662040506</v>
      </c>
      <c r="AE25" s="62">
        <f t="shared" si="18"/>
        <v>11389.827319645936</v>
      </c>
      <c r="AF25" s="62">
        <f t="shared" si="19"/>
        <v>12535.272485849986</v>
      </c>
      <c r="AG25" s="62">
        <f t="shared" si="20"/>
        <v>198.04868138547712</v>
      </c>
      <c r="AH25" s="62">
        <f t="shared" si="21"/>
        <v>2003.1244873709734</v>
      </c>
      <c r="AI25" s="627">
        <f t="shared" si="22"/>
        <v>2201.1731687564507</v>
      </c>
      <c r="AK25" s="72">
        <f t="shared" si="23"/>
        <v>7037.5720296369409</v>
      </c>
      <c r="AL25" s="72">
        <f t="shared" si="24"/>
        <v>65693.751916441717</v>
      </c>
      <c r="AM25" s="72">
        <f t="shared" si="25"/>
        <v>72731.323946078657</v>
      </c>
      <c r="AN25" s="72">
        <f t="shared" si="26"/>
        <v>1216.8036513208549</v>
      </c>
      <c r="AO25" s="72">
        <f t="shared" si="27"/>
        <v>11553.53452146884</v>
      </c>
      <c r="AP25" s="1228">
        <f t="shared" si="28"/>
        <v>12770.338172789696</v>
      </c>
      <c r="AR25" s="72">
        <f t="shared" si="29"/>
        <v>7719.760120386477</v>
      </c>
      <c r="AS25" s="72">
        <f t="shared" si="30"/>
        <v>69077.777540385083</v>
      </c>
      <c r="AT25" s="72">
        <f t="shared" si="31"/>
        <v>76797.537660771559</v>
      </c>
      <c r="AU25" s="72">
        <f t="shared" si="32"/>
        <v>1334.7546941259486</v>
      </c>
      <c r="AV25" s="72">
        <f t="shared" si="33"/>
        <v>12148.68178779478</v>
      </c>
      <c r="AW25" s="72">
        <f t="shared" si="34"/>
        <v>13483.436481920728</v>
      </c>
    </row>
    <row r="26" spans="1:49" x14ac:dyDescent="0.25">
      <c r="A26">
        <f>'ONS Post Acute'!P27</f>
        <v>22</v>
      </c>
      <c r="B26">
        <f>'ONS Post Acute'!S27</f>
        <v>8.1297429932164419E-2</v>
      </c>
      <c r="C26" s="1110">
        <f t="shared" si="0"/>
        <v>4.4769786190467453E-2</v>
      </c>
      <c r="D26" s="1110">
        <f t="shared" si="1"/>
        <v>8.1297429932164419E-2</v>
      </c>
      <c r="E26" s="1223">
        <f>'NSW Post Acute '!T27</f>
        <v>1.2795608069419522E-2</v>
      </c>
      <c r="F26" s="1223">
        <f t="shared" si="2"/>
        <v>6.9323178507875172E-3</v>
      </c>
      <c r="G26" s="1223">
        <f t="shared" si="3"/>
        <v>1.2795608069419522E-2</v>
      </c>
      <c r="O26" s="1220">
        <f t="shared" si="4"/>
        <v>22</v>
      </c>
      <c r="P26" s="1207">
        <f t="shared" si="5"/>
        <v>10254.116598850856</v>
      </c>
      <c r="Q26" s="1207">
        <f t="shared" si="6"/>
        <v>78195.851682822409</v>
      </c>
      <c r="R26" s="1208">
        <f t="shared" si="7"/>
        <v>88449.968281673267</v>
      </c>
      <c r="S26" s="1225">
        <f t="shared" si="8"/>
        <v>1587.7850128622238</v>
      </c>
      <c r="T26" s="1225">
        <f t="shared" si="9"/>
        <v>12307.442825963099</v>
      </c>
      <c r="U26" s="1226">
        <f t="shared" si="10"/>
        <v>13895.227838825322</v>
      </c>
      <c r="W26" s="72">
        <f t="shared" si="11"/>
        <v>1771.0927416948925</v>
      </c>
      <c r="X26" s="72">
        <f t="shared" si="12"/>
        <v>16691.581826522339</v>
      </c>
      <c r="Y26" s="72">
        <f t="shared" si="13"/>
        <v>18462.674568217233</v>
      </c>
      <c r="Z26" s="62">
        <f t="shared" si="14"/>
        <v>274.24249417715419</v>
      </c>
      <c r="AA26" s="62">
        <f t="shared" si="15"/>
        <v>2627.1302707728692</v>
      </c>
      <c r="AB26" s="627">
        <f t="shared" si="16"/>
        <v>2901.3727649500233</v>
      </c>
      <c r="AD26" s="62">
        <f t="shared" si="17"/>
        <v>1076.310429805028</v>
      </c>
      <c r="AE26" s="62">
        <f t="shared" si="18"/>
        <v>10715.814239358591</v>
      </c>
      <c r="AF26" s="62">
        <f t="shared" si="19"/>
        <v>11792.124669163619</v>
      </c>
      <c r="AG26" s="62">
        <f t="shared" si="20"/>
        <v>166.65985345078269</v>
      </c>
      <c r="AH26" s="62">
        <f t="shared" si="21"/>
        <v>1686.5890996301873</v>
      </c>
      <c r="AI26" s="627">
        <f t="shared" si="22"/>
        <v>1853.2489530809701</v>
      </c>
      <c r="AK26" s="72">
        <f t="shared" si="23"/>
        <v>6612.8108088353765</v>
      </c>
      <c r="AL26" s="72">
        <f t="shared" si="24"/>
        <v>61806.208511068136</v>
      </c>
      <c r="AM26" s="72">
        <f t="shared" si="25"/>
        <v>68419.019319903513</v>
      </c>
      <c r="AN26" s="72">
        <f t="shared" si="26"/>
        <v>1023.9518727862718</v>
      </c>
      <c r="AO26" s="72">
        <f t="shared" si="27"/>
        <v>9727.8354435600522</v>
      </c>
      <c r="AP26" s="1228">
        <f t="shared" si="28"/>
        <v>10751.787316346325</v>
      </c>
      <c r="AR26" s="72">
        <f t="shared" si="29"/>
        <v>7253.8246075104889</v>
      </c>
      <c r="AS26" s="72">
        <f t="shared" si="30"/>
        <v>64989.978462071558</v>
      </c>
      <c r="AT26" s="72">
        <f t="shared" si="31"/>
        <v>72243.803069582049</v>
      </c>
      <c r="AU26" s="72">
        <f t="shared" si="32"/>
        <v>1123.2087997738474</v>
      </c>
      <c r="AV26" s="72">
        <f t="shared" si="33"/>
        <v>10228.937046774659</v>
      </c>
      <c r="AW26" s="72">
        <f t="shared" si="34"/>
        <v>11352.145846548507</v>
      </c>
    </row>
    <row r="27" spans="1:49" x14ac:dyDescent="0.25">
      <c r="A27">
        <f>'ONS Post Acute'!P28</f>
        <v>23</v>
      </c>
      <c r="B27">
        <f>'ONS Post Acute'!S28</f>
        <v>7.6486511414242078E-2</v>
      </c>
      <c r="C27" s="1110">
        <f t="shared" si="0"/>
        <v>4.2070971686852476E-2</v>
      </c>
      <c r="D27" s="1110">
        <f t="shared" si="1"/>
        <v>7.6486511414242078E-2</v>
      </c>
      <c r="E27" s="1223">
        <f>'NSW Post Acute '!T28</f>
        <v>1.0773635502478039E-2</v>
      </c>
      <c r="F27" s="1223">
        <f t="shared" si="2"/>
        <v>5.8341304616563727E-3</v>
      </c>
      <c r="G27" s="1223">
        <f t="shared" si="3"/>
        <v>1.0773635502478039E-2</v>
      </c>
      <c r="O27" s="1220">
        <f t="shared" si="4"/>
        <v>23</v>
      </c>
      <c r="P27" s="1207">
        <f t="shared" si="5"/>
        <v>9635.9774261283783</v>
      </c>
      <c r="Q27" s="1207">
        <f t="shared" si="6"/>
        <v>73568.474517277326</v>
      </c>
      <c r="R27" s="1208">
        <f t="shared" si="7"/>
        <v>83204.4519434057</v>
      </c>
      <c r="S27" s="1225">
        <f t="shared" si="8"/>
        <v>1336.2550750682374</v>
      </c>
      <c r="T27" s="1225">
        <f t="shared" si="9"/>
        <v>10362.610534422998</v>
      </c>
      <c r="U27" s="1226">
        <f t="shared" si="10"/>
        <v>11698.865609491235</v>
      </c>
      <c r="W27" s="72">
        <f t="shared" si="11"/>
        <v>1664.3276399318841</v>
      </c>
      <c r="X27" s="72">
        <f t="shared" si="12"/>
        <v>15703.828091015112</v>
      </c>
      <c r="Y27" s="72">
        <f t="shared" si="13"/>
        <v>17368.155730946997</v>
      </c>
      <c r="Z27" s="62">
        <f t="shared" si="14"/>
        <v>230.7982010631261</v>
      </c>
      <c r="AA27" s="62">
        <f t="shared" si="15"/>
        <v>2211.9889731912785</v>
      </c>
      <c r="AB27" s="627">
        <f t="shared" si="16"/>
        <v>2442.7871742544048</v>
      </c>
      <c r="AD27" s="62">
        <f t="shared" si="17"/>
        <v>1011.4282303236204</v>
      </c>
      <c r="AE27" s="62">
        <f t="shared" si="18"/>
        <v>10081.687069511248</v>
      </c>
      <c r="AF27" s="62">
        <f t="shared" si="19"/>
        <v>11093.115299834868</v>
      </c>
      <c r="AG27" s="62">
        <f t="shared" si="20"/>
        <v>140.25833042868086</v>
      </c>
      <c r="AH27" s="62">
        <f t="shared" si="21"/>
        <v>1420.0728955816303</v>
      </c>
      <c r="AI27" s="627">
        <f t="shared" si="22"/>
        <v>1560.3312260103112</v>
      </c>
      <c r="AK27" s="72">
        <f t="shared" si="23"/>
        <v>6214.1770149499189</v>
      </c>
      <c r="AL27" s="72">
        <f t="shared" si="24"/>
        <v>58148.717329654712</v>
      </c>
      <c r="AM27" s="72">
        <f t="shared" si="25"/>
        <v>64362.894344604632</v>
      </c>
      <c r="AN27" s="72">
        <f t="shared" si="26"/>
        <v>861.74190809987783</v>
      </c>
      <c r="AO27" s="72">
        <f t="shared" si="27"/>
        <v>8190.6348434879237</v>
      </c>
      <c r="AP27" s="1228">
        <f t="shared" si="28"/>
        <v>9052.3767515878008</v>
      </c>
      <c r="AR27" s="72">
        <f t="shared" si="29"/>
        <v>6816.5491875622729</v>
      </c>
      <c r="AS27" s="72">
        <f t="shared" si="30"/>
        <v>61144.082089659263</v>
      </c>
      <c r="AT27" s="72">
        <f t="shared" si="31"/>
        <v>67960.631277221531</v>
      </c>
      <c r="AU27" s="72">
        <f t="shared" si="32"/>
        <v>945.27498804987374</v>
      </c>
      <c r="AV27" s="72">
        <f t="shared" si="33"/>
        <v>8612.5519570359684</v>
      </c>
      <c r="AW27" s="72">
        <f t="shared" si="34"/>
        <v>9557.8269450858425</v>
      </c>
    </row>
    <row r="28" spans="1:49" x14ac:dyDescent="0.25">
      <c r="A28">
        <f>'ONS Post Acute'!P29</f>
        <v>24</v>
      </c>
      <c r="B28">
        <f>'ONS Post Acute'!S29</f>
        <v>7.1960287467911985E-2</v>
      </c>
      <c r="C28" s="1110">
        <f t="shared" si="0"/>
        <v>3.9537760350671913E-2</v>
      </c>
      <c r="D28" s="1110">
        <f t="shared" si="1"/>
        <v>7.1960287467911985E-2</v>
      </c>
      <c r="E28" s="1223">
        <f>'NSW Post Acute '!T29</f>
        <v>9.0711767123952489E-3</v>
      </c>
      <c r="F28" s="1223">
        <f t="shared" si="2"/>
        <v>4.9102796991346009E-3</v>
      </c>
      <c r="G28" s="1223">
        <f t="shared" si="3"/>
        <v>9.0711767123952489E-3</v>
      </c>
      <c r="O28" s="1220">
        <f t="shared" si="4"/>
        <v>24</v>
      </c>
      <c r="P28" s="1207">
        <f t="shared" si="5"/>
        <v>9055.7681684782456</v>
      </c>
      <c r="Q28" s="1207">
        <f t="shared" si="6"/>
        <v>69214.930540723668</v>
      </c>
      <c r="R28" s="1208">
        <f t="shared" si="7"/>
        <v>78270.698709201912</v>
      </c>
      <c r="S28" s="1225">
        <f t="shared" si="8"/>
        <v>1124.6553725694882</v>
      </c>
      <c r="T28" s="1225">
        <f t="shared" si="9"/>
        <v>8725.1022496406586</v>
      </c>
      <c r="U28" s="1226">
        <f t="shared" si="10"/>
        <v>9849.757622210147</v>
      </c>
      <c r="W28" s="72">
        <f t="shared" si="11"/>
        <v>1564.1137994725809</v>
      </c>
      <c r="X28" s="72">
        <f t="shared" si="12"/>
        <v>14774.526421474349</v>
      </c>
      <c r="Y28" s="72">
        <f t="shared" si="13"/>
        <v>16338.640220946931</v>
      </c>
      <c r="Z28" s="62">
        <f t="shared" si="14"/>
        <v>194.25066489776481</v>
      </c>
      <c r="AA28" s="62">
        <f t="shared" si="15"/>
        <v>1862.4486467054305</v>
      </c>
      <c r="AB28" s="627">
        <f t="shared" si="16"/>
        <v>2056.6993116031954</v>
      </c>
      <c r="AD28" s="62">
        <f t="shared" si="17"/>
        <v>950.52729659050351</v>
      </c>
      <c r="AE28" s="62">
        <f t="shared" si="18"/>
        <v>9485.085491145479</v>
      </c>
      <c r="AF28" s="62">
        <f t="shared" si="19"/>
        <v>10435.612787735983</v>
      </c>
      <c r="AG28" s="62">
        <f t="shared" si="20"/>
        <v>118.04803424689494</v>
      </c>
      <c r="AH28" s="62">
        <f t="shared" si="21"/>
        <v>1195.6718024608178</v>
      </c>
      <c r="AI28" s="627">
        <f t="shared" si="22"/>
        <v>1313.7198367077128</v>
      </c>
      <c r="AK28" s="72">
        <f t="shared" si="23"/>
        <v>5840.0039681166963</v>
      </c>
      <c r="AL28" s="72">
        <f t="shared" si="24"/>
        <v>54707.664626905149</v>
      </c>
      <c r="AM28" s="72">
        <f t="shared" si="25"/>
        <v>60547.668595021845</v>
      </c>
      <c r="AN28" s="72">
        <f t="shared" si="26"/>
        <v>725.28268352007456</v>
      </c>
      <c r="AO28" s="72">
        <f t="shared" si="27"/>
        <v>6896.3439532450629</v>
      </c>
      <c r="AP28" s="1228">
        <f t="shared" si="28"/>
        <v>7621.6266367651378</v>
      </c>
      <c r="AR28" s="72">
        <f t="shared" si="29"/>
        <v>6406.1056208176169</v>
      </c>
      <c r="AS28" s="72">
        <f t="shared" si="30"/>
        <v>57525.773404723521</v>
      </c>
      <c r="AT28" s="72">
        <f t="shared" si="31"/>
        <v>63931.879025541137</v>
      </c>
      <c r="AU28" s="72">
        <f t="shared" si="32"/>
        <v>795.58806825228373</v>
      </c>
      <c r="AV28" s="72">
        <f t="shared" si="33"/>
        <v>7251.5893756558862</v>
      </c>
      <c r="AW28" s="72">
        <f t="shared" si="34"/>
        <v>8047.1774439081701</v>
      </c>
    </row>
    <row r="29" spans="1:49" x14ac:dyDescent="0.25">
      <c r="A29">
        <f>'ONS Post Acute'!P30</f>
        <v>25</v>
      </c>
      <c r="B29">
        <f>'ONS Post Acute'!S30</f>
        <v>6.770191079077395E-2</v>
      </c>
      <c r="C29" s="1110">
        <f t="shared" si="0"/>
        <v>3.7159637979398141E-2</v>
      </c>
      <c r="D29" s="1110">
        <f t="shared" si="1"/>
        <v>6.770191079077395E-2</v>
      </c>
      <c r="E29" s="1223">
        <f>'NSW Post Acute '!T30</f>
        <v>7.637741867967905E-3</v>
      </c>
      <c r="F29" s="1223">
        <f t="shared" si="2"/>
        <v>4.132982409108199E-3</v>
      </c>
      <c r="G29" s="1223">
        <f t="shared" si="3"/>
        <v>7.637741867967905E-3</v>
      </c>
      <c r="O29" s="1220">
        <f t="shared" si="4"/>
        <v>25</v>
      </c>
      <c r="P29" s="1207">
        <f t="shared" si="5"/>
        <v>8511.0806424393304</v>
      </c>
      <c r="Q29" s="1207">
        <f t="shared" si="6"/>
        <v>65119.015192195133</v>
      </c>
      <c r="R29" s="1208">
        <f t="shared" si="7"/>
        <v>73630.095834634471</v>
      </c>
      <c r="S29" s="1225">
        <f t="shared" si="8"/>
        <v>946.62242396455099</v>
      </c>
      <c r="T29" s="1225">
        <f t="shared" si="9"/>
        <v>7346.3543779630618</v>
      </c>
      <c r="U29" s="1226">
        <f t="shared" si="10"/>
        <v>8292.9768019276125</v>
      </c>
      <c r="W29" s="72">
        <f t="shared" si="11"/>
        <v>1470.0352784649904</v>
      </c>
      <c r="X29" s="72">
        <f t="shared" si="12"/>
        <v>13900.217814007754</v>
      </c>
      <c r="Y29" s="72">
        <f t="shared" si="13"/>
        <v>15370.253092472743</v>
      </c>
      <c r="Z29" s="62">
        <f t="shared" si="14"/>
        <v>163.50078410432036</v>
      </c>
      <c r="AA29" s="62">
        <f t="shared" si="15"/>
        <v>1568.1429716218304</v>
      </c>
      <c r="AB29" s="627">
        <f t="shared" si="16"/>
        <v>1731.6437557261506</v>
      </c>
      <c r="AD29" s="62">
        <f t="shared" si="17"/>
        <v>893.35485666271074</v>
      </c>
      <c r="AE29" s="62">
        <f t="shared" si="18"/>
        <v>8923.7888613319137</v>
      </c>
      <c r="AF29" s="62">
        <f t="shared" si="19"/>
        <v>9817.1437179946242</v>
      </c>
      <c r="AG29" s="62">
        <f t="shared" si="20"/>
        <v>99.361030097370218</v>
      </c>
      <c r="AH29" s="62">
        <f t="shared" si="21"/>
        <v>1006.7307556168496</v>
      </c>
      <c r="AI29" s="627">
        <f t="shared" si="22"/>
        <v>1106.0917857142199</v>
      </c>
      <c r="AK29" s="72">
        <f t="shared" si="23"/>
        <v>5488.7386470229612</v>
      </c>
      <c r="AL29" s="72">
        <f t="shared" si="24"/>
        <v>51470.242274864315</v>
      </c>
      <c r="AM29" s="72">
        <f t="shared" si="25"/>
        <v>56958.980921887276</v>
      </c>
      <c r="AN29" s="72">
        <f t="shared" si="26"/>
        <v>610.47043270214476</v>
      </c>
      <c r="AO29" s="72">
        <f t="shared" si="27"/>
        <v>5806.5779796388642</v>
      </c>
      <c r="AP29" s="1228">
        <f t="shared" si="28"/>
        <v>6417.0484123410088</v>
      </c>
      <c r="AR29" s="72">
        <f t="shared" si="29"/>
        <v>6020.7903436119841</v>
      </c>
      <c r="AS29" s="72">
        <f t="shared" si="30"/>
        <v>54121.584505252606</v>
      </c>
      <c r="AT29" s="72">
        <f t="shared" si="31"/>
        <v>60142.374848864587</v>
      </c>
      <c r="AU29" s="72">
        <f t="shared" si="32"/>
        <v>669.64647483575595</v>
      </c>
      <c r="AV29" s="72">
        <f t="shared" si="33"/>
        <v>6105.687226672223</v>
      </c>
      <c r="AW29" s="72">
        <f t="shared" si="34"/>
        <v>6775.3337015079787</v>
      </c>
    </row>
    <row r="30" spans="1:49" x14ac:dyDescent="0.25">
      <c r="A30" s="4">
        <f>'ONS Post Acute'!P31</f>
        <v>26</v>
      </c>
      <c r="B30" s="4">
        <f>'ONS Post Acute'!S31</f>
        <v>6.369553104920235E-2</v>
      </c>
      <c r="C30" s="1214">
        <f t="shared" si="0"/>
        <v>3.4926801185683032E-2</v>
      </c>
      <c r="D30" s="1214">
        <f t="shared" si="1"/>
        <v>6.369553104920235E-2</v>
      </c>
      <c r="E30" s="1223">
        <f>'NSW Post Acute '!T31</f>
        <v>6.4308195828660522E-3</v>
      </c>
      <c r="F30" s="1223">
        <f t="shared" si="2"/>
        <v>3.4789145453676396E-3</v>
      </c>
      <c r="G30" s="1223">
        <f t="shared" si="3"/>
        <v>6.4308195828660522E-3</v>
      </c>
      <c r="O30" s="1220">
        <f t="shared" si="4"/>
        <v>26</v>
      </c>
      <c r="P30" s="1207">
        <f t="shared" si="5"/>
        <v>7999.6694703700277</v>
      </c>
      <c r="Q30" s="1207">
        <f t="shared" si="6"/>
        <v>61265.48284414423</v>
      </c>
      <c r="R30" s="1208">
        <f t="shared" si="7"/>
        <v>69265.152314514256</v>
      </c>
      <c r="S30" s="1225">
        <f t="shared" si="8"/>
        <v>796.81406638554949</v>
      </c>
      <c r="T30" s="1225">
        <f t="shared" si="9"/>
        <v>6185.4773849601297</v>
      </c>
      <c r="U30" s="1226">
        <f t="shared" si="10"/>
        <v>6982.291451345679</v>
      </c>
      <c r="W30" s="72">
        <f t="shared" si="11"/>
        <v>1381.7042549056207</v>
      </c>
      <c r="X30" s="72">
        <f t="shared" si="12"/>
        <v>13077.64795736698</v>
      </c>
      <c r="Y30" s="72">
        <f t="shared" si="13"/>
        <v>14459.352212272601</v>
      </c>
      <c r="Z30" s="62">
        <f t="shared" si="14"/>
        <v>137.62585941474381</v>
      </c>
      <c r="AA30" s="62">
        <f t="shared" si="15"/>
        <v>1320.3437226561434</v>
      </c>
      <c r="AB30" s="627">
        <f t="shared" si="16"/>
        <v>1457.9695820708873</v>
      </c>
      <c r="AD30" s="62">
        <f t="shared" si="17"/>
        <v>839.67522730500582</v>
      </c>
      <c r="AE30" s="62">
        <f t="shared" si="18"/>
        <v>8395.7079475953615</v>
      </c>
      <c r="AF30" s="62">
        <f t="shared" si="19"/>
        <v>9235.3831749003675</v>
      </c>
      <c r="AG30" s="62">
        <f t="shared" si="20"/>
        <v>83.636584585183428</v>
      </c>
      <c r="AH30" s="62">
        <f t="shared" si="21"/>
        <v>847.64632921757436</v>
      </c>
      <c r="AI30" s="627">
        <f t="shared" si="22"/>
        <v>931.28291380275778</v>
      </c>
      <c r="AK30" s="72">
        <f t="shared" si="23"/>
        <v>5158.9330227336832</v>
      </c>
      <c r="AL30" s="72">
        <f t="shared" si="24"/>
        <v>48424.400089093986</v>
      </c>
      <c r="AM30" s="72">
        <f t="shared" si="25"/>
        <v>53583.333111827669</v>
      </c>
      <c r="AN30" s="72">
        <f t="shared" si="26"/>
        <v>513.86003075261794</v>
      </c>
      <c r="AO30" s="72">
        <f t="shared" si="27"/>
        <v>4889.0177262347506</v>
      </c>
      <c r="AP30" s="1228">
        <f t="shared" si="28"/>
        <v>5402.8777569873682</v>
      </c>
      <c r="AR30" s="72">
        <f t="shared" si="29"/>
        <v>5659.0149621102928</v>
      </c>
      <c r="AS30" s="72">
        <f t="shared" si="30"/>
        <v>50918.844476042854</v>
      </c>
      <c r="AT30" s="72">
        <f t="shared" si="31"/>
        <v>56577.859438153144</v>
      </c>
      <c r="AU30" s="72">
        <f t="shared" si="32"/>
        <v>563.67112921319176</v>
      </c>
      <c r="AV30" s="72">
        <f t="shared" si="33"/>
        <v>5140.8614827389511</v>
      </c>
      <c r="AW30" s="72">
        <f t="shared" si="34"/>
        <v>5704.5326119521433</v>
      </c>
    </row>
    <row r="31" spans="1:49" x14ac:dyDescent="0.25">
      <c r="A31">
        <f>'ONS Post Acute'!P32</f>
        <v>27</v>
      </c>
      <c r="B31">
        <f>'ONS Post Acute'!S32</f>
        <v>5.9926235880963963E-2</v>
      </c>
      <c r="C31" s="1110">
        <f t="shared" si="0"/>
        <v>3.2830103973832347E-2</v>
      </c>
      <c r="D31" s="1110">
        <f t="shared" si="1"/>
        <v>5.9926235880963963E-2</v>
      </c>
      <c r="E31" s="1223">
        <f>'NSW Post Acute '!T32</f>
        <v>5.4146161551773576E-3</v>
      </c>
      <c r="F31" s="1223">
        <f t="shared" si="2"/>
        <v>2.928486278180098E-3</v>
      </c>
      <c r="G31" s="1223">
        <f t="shared" si="3"/>
        <v>5.4146161551773576E-3</v>
      </c>
      <c r="O31" s="1220">
        <f t="shared" si="4"/>
        <v>27</v>
      </c>
      <c r="P31" s="1207">
        <f t="shared" si="5"/>
        <v>7519.4398442705351</v>
      </c>
      <c r="Q31" s="1207">
        <f t="shared" si="6"/>
        <v>57639.990055869304</v>
      </c>
      <c r="R31" s="1208">
        <f t="shared" si="7"/>
        <v>65159.429900139839</v>
      </c>
      <c r="S31" s="1225">
        <f t="shared" si="8"/>
        <v>670.74342564064784</v>
      </c>
      <c r="T31" s="1225">
        <f t="shared" si="9"/>
        <v>5208.0431342411866</v>
      </c>
      <c r="U31" s="1226">
        <f t="shared" si="10"/>
        <v>5878.7865598818344</v>
      </c>
      <c r="W31" s="72">
        <f t="shared" si="11"/>
        <v>1298.7589132048076</v>
      </c>
      <c r="X31" s="72">
        <f t="shared" si="12"/>
        <v>12303.755119900115</v>
      </c>
      <c r="Y31" s="72">
        <f t="shared" si="13"/>
        <v>13602.514033104922</v>
      </c>
      <c r="Z31" s="62">
        <f t="shared" si="14"/>
        <v>115.85091716480467</v>
      </c>
      <c r="AA31" s="62">
        <f t="shared" si="15"/>
        <v>1111.7019159002391</v>
      </c>
      <c r="AB31" s="627">
        <f t="shared" si="16"/>
        <v>1227.5528330650438</v>
      </c>
      <c r="AD31" s="62">
        <f t="shared" si="17"/>
        <v>789.26852963490342</v>
      </c>
      <c r="AE31" s="62">
        <f t="shared" si="18"/>
        <v>7898.8771514698601</v>
      </c>
      <c r="AF31" s="62">
        <f t="shared" si="19"/>
        <v>8688.1456811047628</v>
      </c>
      <c r="AG31" s="62">
        <f t="shared" si="20"/>
        <v>70.403738613727739</v>
      </c>
      <c r="AH31" s="62">
        <f t="shared" si="21"/>
        <v>713.70055541392753</v>
      </c>
      <c r="AI31" s="627">
        <f t="shared" si="22"/>
        <v>784.10429402765521</v>
      </c>
      <c r="AK31" s="72">
        <f t="shared" si="23"/>
        <v>4849.2361676628543</v>
      </c>
      <c r="AL31" s="72">
        <f t="shared" si="24"/>
        <v>45558.800976031089</v>
      </c>
      <c r="AM31" s="72">
        <f t="shared" si="25"/>
        <v>50408.037143693946</v>
      </c>
      <c r="AN31" s="72">
        <f t="shared" si="26"/>
        <v>432.55792269114772</v>
      </c>
      <c r="AO31" s="72">
        <f t="shared" si="27"/>
        <v>4116.4511027412755</v>
      </c>
      <c r="AP31" s="1228">
        <f t="shared" si="28"/>
        <v>4549.0090254324232</v>
      </c>
      <c r="AR31" s="72">
        <f t="shared" si="29"/>
        <v>5319.2975963601857</v>
      </c>
      <c r="AS31" s="72">
        <f t="shared" si="30"/>
        <v>47905.632225601403</v>
      </c>
      <c r="AT31" s="72">
        <f t="shared" si="31"/>
        <v>53224.929821961588</v>
      </c>
      <c r="AU31" s="72">
        <f t="shared" si="32"/>
        <v>474.48798922213035</v>
      </c>
      <c r="AV31" s="72">
        <f t="shared" si="33"/>
        <v>4328.4983006103312</v>
      </c>
      <c r="AW31" s="72">
        <f t="shared" si="34"/>
        <v>4802.9862898324618</v>
      </c>
    </row>
    <row r="32" spans="1:49" x14ac:dyDescent="0.25">
      <c r="A32">
        <f>'ONS Post Acute'!P33</f>
        <v>28</v>
      </c>
      <c r="B32">
        <f>'ONS Post Acute'!S33</f>
        <v>5.6379995389109878E-2</v>
      </c>
      <c r="C32" s="1110">
        <f t="shared" si="0"/>
        <v>3.0861008999060191E-2</v>
      </c>
      <c r="D32" s="1110">
        <f t="shared" si="1"/>
        <v>5.6379995389109878E-2</v>
      </c>
      <c r="E32" s="1223">
        <f>'NSW Post Acute '!T33</f>
        <v>4.5589940333610312E-3</v>
      </c>
      <c r="F32" s="1223">
        <f t="shared" si="2"/>
        <v>2.4652376439255885E-3</v>
      </c>
      <c r="G32" s="1223">
        <f t="shared" si="3"/>
        <v>4.5589940333610312E-3</v>
      </c>
      <c r="O32" s="1220">
        <f t="shared" si="4"/>
        <v>28</v>
      </c>
      <c r="P32" s="1207">
        <f t="shared" si="5"/>
        <v>7068.436362153745</v>
      </c>
      <c r="Q32" s="1207">
        <f t="shared" si="6"/>
        <v>54229.042185019949</v>
      </c>
      <c r="R32" s="1208">
        <f t="shared" si="7"/>
        <v>61297.478547173698</v>
      </c>
      <c r="S32" s="1225">
        <f t="shared" si="8"/>
        <v>564.64049520236074</v>
      </c>
      <c r="T32" s="1225">
        <f t="shared" si="9"/>
        <v>4385.063851994274</v>
      </c>
      <c r="U32" s="1226">
        <f t="shared" si="10"/>
        <v>4949.7043471966344</v>
      </c>
      <c r="W32" s="72">
        <f t="shared" si="11"/>
        <v>1220.8615160028212</v>
      </c>
      <c r="X32" s="72">
        <f t="shared" si="12"/>
        <v>11575.658753315094</v>
      </c>
      <c r="Y32" s="72">
        <f t="shared" si="13"/>
        <v>12796.520269317916</v>
      </c>
      <c r="Z32" s="62">
        <f t="shared" si="14"/>
        <v>97.524801193696277</v>
      </c>
      <c r="AA32" s="62">
        <f t="shared" si="15"/>
        <v>936.02985995952008</v>
      </c>
      <c r="AB32" s="627">
        <f t="shared" si="16"/>
        <v>1033.5546611532163</v>
      </c>
      <c r="AD32" s="62">
        <f t="shared" si="17"/>
        <v>741.9295173464061</v>
      </c>
      <c r="AE32" s="62">
        <f t="shared" si="18"/>
        <v>7431.4471922385728</v>
      </c>
      <c r="AF32" s="62">
        <f t="shared" si="19"/>
        <v>8173.3767095849789</v>
      </c>
      <c r="AG32" s="62">
        <f t="shared" si="20"/>
        <v>59.266778197615075</v>
      </c>
      <c r="AH32" s="62">
        <f t="shared" si="21"/>
        <v>600.92100353731757</v>
      </c>
      <c r="AI32" s="627">
        <f t="shared" si="22"/>
        <v>660.18778173493263</v>
      </c>
      <c r="AK32" s="72">
        <f t="shared" si="23"/>
        <v>4558.3870562241837</v>
      </c>
      <c r="AL32" s="72">
        <f t="shared" si="24"/>
        <v>42862.77873458001</v>
      </c>
      <c r="AM32" s="72">
        <f t="shared" si="25"/>
        <v>47421.165790804196</v>
      </c>
      <c r="AN32" s="72">
        <f t="shared" si="26"/>
        <v>364.13285667131692</v>
      </c>
      <c r="AO32" s="72">
        <f t="shared" si="27"/>
        <v>3465.9660958746572</v>
      </c>
      <c r="AP32" s="1228">
        <f t="shared" si="28"/>
        <v>3830.098952545974</v>
      </c>
      <c r="AR32" s="72">
        <f t="shared" si="29"/>
        <v>5000.2549830727276</v>
      </c>
      <c r="AS32" s="72">
        <f t="shared" si="30"/>
        <v>45070.73211400833</v>
      </c>
      <c r="AT32" s="72">
        <f t="shared" si="31"/>
        <v>50070.987097081059</v>
      </c>
      <c r="AU32" s="72">
        <f t="shared" si="32"/>
        <v>399.43012925704346</v>
      </c>
      <c r="AV32" s="72">
        <f t="shared" si="33"/>
        <v>3644.5054202091419</v>
      </c>
      <c r="AW32" s="72">
        <f t="shared" si="34"/>
        <v>4043.9355494661854</v>
      </c>
    </row>
    <row r="33" spans="1:49" x14ac:dyDescent="0.25">
      <c r="A33">
        <f>'ONS Post Acute'!P34</f>
        <v>29</v>
      </c>
      <c r="B33">
        <f>'ONS Post Acute'!S34</f>
        <v>5.3043609920538845E-2</v>
      </c>
      <c r="C33" s="1110">
        <f t="shared" si="0"/>
        <v>2.9011543016987273E-2</v>
      </c>
      <c r="D33" s="1110">
        <f t="shared" si="1"/>
        <v>5.3043609920538845E-2</v>
      </c>
      <c r="E33" s="1223">
        <f>'NSW Post Acute '!T34</f>
        <v>3.8385780266894467E-3</v>
      </c>
      <c r="F33" s="1223">
        <f t="shared" si="2"/>
        <v>2.0753339041861274E-3</v>
      </c>
      <c r="G33" s="1223">
        <f t="shared" si="3"/>
        <v>3.8385780266894467E-3</v>
      </c>
      <c r="O33" s="1220">
        <f t="shared" si="4"/>
        <v>29</v>
      </c>
      <c r="P33" s="1207">
        <f t="shared" si="5"/>
        <v>6644.832824153782</v>
      </c>
      <c r="Q33" s="1207">
        <f t="shared" si="6"/>
        <v>51019.943158460366</v>
      </c>
      <c r="R33" s="1208">
        <f t="shared" si="7"/>
        <v>57664.775982614148</v>
      </c>
      <c r="S33" s="1225">
        <f t="shared" si="8"/>
        <v>475.33655274869483</v>
      </c>
      <c r="T33" s="1225">
        <f t="shared" si="9"/>
        <v>3692.1324363932176</v>
      </c>
      <c r="U33" s="1226">
        <f t="shared" si="10"/>
        <v>4167.4689891419121</v>
      </c>
      <c r="W33" s="72">
        <f t="shared" si="11"/>
        <v>1147.6966417520166</v>
      </c>
      <c r="X33" s="72">
        <f t="shared" si="12"/>
        <v>10890.648770835433</v>
      </c>
      <c r="Y33" s="72">
        <f t="shared" si="13"/>
        <v>12038.345412587449</v>
      </c>
      <c r="Z33" s="62">
        <f t="shared" si="14"/>
        <v>82.100209249603196</v>
      </c>
      <c r="AA33" s="62">
        <f t="shared" si="15"/>
        <v>788.11764754974377</v>
      </c>
      <c r="AB33" s="627">
        <f t="shared" si="16"/>
        <v>870.21785679934692</v>
      </c>
      <c r="AD33" s="62">
        <f t="shared" si="17"/>
        <v>697.46650567139102</v>
      </c>
      <c r="AE33" s="62">
        <f t="shared" si="18"/>
        <v>6991.6782236262252</v>
      </c>
      <c r="AF33" s="62">
        <f t="shared" si="19"/>
        <v>7689.1447292976163</v>
      </c>
      <c r="AG33" s="62">
        <f t="shared" si="20"/>
        <v>49.893102390538687</v>
      </c>
      <c r="AH33" s="62">
        <f t="shared" si="21"/>
        <v>505.96296969793599</v>
      </c>
      <c r="AI33" s="627">
        <f t="shared" si="22"/>
        <v>555.85607208847466</v>
      </c>
      <c r="AK33" s="72">
        <f t="shared" si="23"/>
        <v>4285.207984410139</v>
      </c>
      <c r="AL33" s="72">
        <f t="shared" si="24"/>
        <v>40326.298354869818</v>
      </c>
      <c r="AM33" s="72">
        <f t="shared" si="25"/>
        <v>44611.506339279957</v>
      </c>
      <c r="AN33" s="72">
        <f t="shared" si="26"/>
        <v>306.5413449856203</v>
      </c>
      <c r="AO33" s="72">
        <f t="shared" si="27"/>
        <v>2918.2712676345986</v>
      </c>
      <c r="AP33" s="1228">
        <f t="shared" si="28"/>
        <v>3224.8126126202187</v>
      </c>
      <c r="AR33" s="72">
        <f t="shared" si="29"/>
        <v>4700.5952573273626</v>
      </c>
      <c r="AS33" s="72">
        <f t="shared" si="30"/>
        <v>42403.59220657796</v>
      </c>
      <c r="AT33" s="72">
        <f t="shared" si="31"/>
        <v>47104.18746390532</v>
      </c>
      <c r="AU33" s="72">
        <f t="shared" si="32"/>
        <v>336.25597582575728</v>
      </c>
      <c r="AV33" s="72">
        <f t="shared" si="33"/>
        <v>3068.5976603158106</v>
      </c>
      <c r="AW33" s="72">
        <f t="shared" si="34"/>
        <v>3404.8536361415677</v>
      </c>
    </row>
    <row r="34" spans="1:49" x14ac:dyDescent="0.25">
      <c r="A34">
        <f>'ONS Post Acute'!P35</f>
        <v>30</v>
      </c>
      <c r="B34">
        <f>'ONS Post Acute'!S35</f>
        <v>4.9904660934856238E-2</v>
      </c>
      <c r="C34" s="1110">
        <f t="shared" si="0"/>
        <v>2.7274256092600369E-2</v>
      </c>
      <c r="D34" s="1110">
        <f t="shared" si="1"/>
        <v>4.9904660934856238E-2</v>
      </c>
      <c r="E34" s="1223">
        <f>'NSW Post Acute '!T35</f>
        <v>3.232002753054753E-3</v>
      </c>
      <c r="F34" s="1223">
        <f t="shared" si="2"/>
        <v>1.7471436096753168E-3</v>
      </c>
      <c r="G34" s="1223">
        <f t="shared" si="3"/>
        <v>3.232002753054753E-3</v>
      </c>
      <c r="O34" s="1220">
        <f t="shared" si="4"/>
        <v>30</v>
      </c>
      <c r="P34" s="1207">
        <f t="shared" si="5"/>
        <v>6246.9228897052808</v>
      </c>
      <c r="Q34" s="1207">
        <f t="shared" si="6"/>
        <v>48000.748215530541</v>
      </c>
      <c r="R34" s="1208">
        <f t="shared" si="7"/>
        <v>54247.671105235822</v>
      </c>
      <c r="S34" s="1225">
        <f t="shared" si="8"/>
        <v>400.16751950364426</v>
      </c>
      <c r="T34" s="1225">
        <f t="shared" si="9"/>
        <v>3108.6986160229612</v>
      </c>
      <c r="U34" s="1226">
        <f t="shared" si="10"/>
        <v>3508.8661355266054</v>
      </c>
      <c r="W34" s="72">
        <f t="shared" si="11"/>
        <v>1078.9695710232706</v>
      </c>
      <c r="X34" s="72">
        <f t="shared" si="12"/>
        <v>10246.175459840008</v>
      </c>
      <c r="Y34" s="72">
        <f t="shared" si="13"/>
        <v>11325.145030863277</v>
      </c>
      <c r="Z34" s="62">
        <f t="shared" si="14"/>
        <v>69.117001198755531</v>
      </c>
      <c r="AA34" s="62">
        <f t="shared" si="15"/>
        <v>663.57864524343665</v>
      </c>
      <c r="AB34" s="627">
        <f t="shared" si="16"/>
        <v>732.69564644219213</v>
      </c>
      <c r="AD34" s="62">
        <f t="shared" si="17"/>
        <v>655.7003907222055</v>
      </c>
      <c r="AE34" s="62">
        <f t="shared" si="18"/>
        <v>6577.9333578234009</v>
      </c>
      <c r="AF34" s="62">
        <f t="shared" si="19"/>
        <v>7233.6337485456061</v>
      </c>
      <c r="AG34" s="62">
        <f t="shared" si="20"/>
        <v>42.003079520204288</v>
      </c>
      <c r="AH34" s="62">
        <f t="shared" si="21"/>
        <v>426.01028288014697</v>
      </c>
      <c r="AI34" s="627">
        <f t="shared" si="22"/>
        <v>468.01336240035124</v>
      </c>
      <c r="AK34" s="72">
        <f t="shared" si="23"/>
        <v>4028.5985446697227</v>
      </c>
      <c r="AL34" s="72">
        <f t="shared" si="24"/>
        <v>37939.918666402584</v>
      </c>
      <c r="AM34" s="72">
        <f t="shared" si="25"/>
        <v>41968.517211072307</v>
      </c>
      <c r="AN34" s="72">
        <f t="shared" si="26"/>
        <v>258.06534115431202</v>
      </c>
      <c r="AO34" s="72">
        <f t="shared" si="27"/>
        <v>2457.1236290043698</v>
      </c>
      <c r="AP34" s="1228">
        <f t="shared" si="28"/>
        <v>2715.188970158682</v>
      </c>
      <c r="AR34" s="72">
        <f t="shared" si="29"/>
        <v>4419.1113434035751</v>
      </c>
      <c r="AS34" s="72">
        <f t="shared" si="30"/>
        <v>39894.284997933428</v>
      </c>
      <c r="AT34" s="72">
        <f t="shared" si="31"/>
        <v>44313.396341337</v>
      </c>
      <c r="AU34" s="72">
        <f t="shared" si="32"/>
        <v>283.08094335764321</v>
      </c>
      <c r="AV34" s="72">
        <f t="shared" si="33"/>
        <v>2583.6953208195</v>
      </c>
      <c r="AW34" s="72">
        <f t="shared" si="34"/>
        <v>2866.7762641771433</v>
      </c>
    </row>
    <row r="35" spans="1:49" x14ac:dyDescent="0.25">
      <c r="A35">
        <f>'ONS Post Acute'!P36</f>
        <v>31</v>
      </c>
      <c r="B35">
        <f>'ONS Post Acute'!S36</f>
        <v>4.6951464780654727E-2</v>
      </c>
      <c r="C35" s="1110">
        <f t="shared" si="0"/>
        <v>2.5642184190680539E-2</v>
      </c>
      <c r="D35" s="1110">
        <f t="shared" si="1"/>
        <v>4.6951464780654727E-2</v>
      </c>
      <c r="E35" s="1223">
        <f>'NSW Post Acute '!T36</f>
        <v>2.7212790056953548E-3</v>
      </c>
      <c r="F35" s="1223">
        <f t="shared" si="2"/>
        <v>1.4708854243071778E-3</v>
      </c>
      <c r="G35" s="1223">
        <f t="shared" si="3"/>
        <v>2.7212790056953548E-3</v>
      </c>
      <c r="O35" s="1220">
        <f t="shared" si="4"/>
        <v>31</v>
      </c>
      <c r="P35" s="1207">
        <f t="shared" si="5"/>
        <v>5873.1115092176615</v>
      </c>
      <c r="Q35" s="1207">
        <f t="shared" si="6"/>
        <v>45160.219447807969</v>
      </c>
      <c r="R35" s="1208">
        <f t="shared" si="7"/>
        <v>51033.330957025632</v>
      </c>
      <c r="S35" s="1225">
        <f t="shared" si="8"/>
        <v>336.8930684687403</v>
      </c>
      <c r="T35" s="1225">
        <f t="shared" si="9"/>
        <v>2617.4594903490715</v>
      </c>
      <c r="U35" s="1226">
        <f t="shared" si="10"/>
        <v>2954.3525588178118</v>
      </c>
      <c r="W35" s="72">
        <f t="shared" si="11"/>
        <v>1014.4048065833222</v>
      </c>
      <c r="X35" s="72">
        <f t="shared" si="12"/>
        <v>9639.8399914401252</v>
      </c>
      <c r="Y35" s="72">
        <f t="shared" si="13"/>
        <v>10654.244798023446</v>
      </c>
      <c r="Z35" s="62">
        <f t="shared" si="14"/>
        <v>58.188227385591958</v>
      </c>
      <c r="AA35" s="62">
        <f t="shared" si="15"/>
        <v>558.71939905434181</v>
      </c>
      <c r="AB35" s="627">
        <f t="shared" si="16"/>
        <v>616.90762643993378</v>
      </c>
      <c r="AD35" s="62">
        <f t="shared" si="17"/>
        <v>616.46375012815088</v>
      </c>
      <c r="AE35" s="62">
        <f t="shared" si="18"/>
        <v>6188.6725727380999</v>
      </c>
      <c r="AF35" s="62">
        <f t="shared" si="19"/>
        <v>6805.1363228662503</v>
      </c>
      <c r="AG35" s="62">
        <f t="shared" si="20"/>
        <v>35.361556485768865</v>
      </c>
      <c r="AH35" s="62">
        <f t="shared" si="21"/>
        <v>358.69178574070474</v>
      </c>
      <c r="AI35" s="627">
        <f t="shared" si="22"/>
        <v>394.0533422264736</v>
      </c>
      <c r="AK35" s="72">
        <f t="shared" si="23"/>
        <v>3787.5301002528504</v>
      </c>
      <c r="AL35" s="72">
        <f t="shared" si="24"/>
        <v>35694.757196563194</v>
      </c>
      <c r="AM35" s="72">
        <f t="shared" si="25"/>
        <v>39482.287296816045</v>
      </c>
      <c r="AN35" s="72">
        <f t="shared" si="26"/>
        <v>217.26007336814033</v>
      </c>
      <c r="AO35" s="72">
        <f t="shared" si="27"/>
        <v>2068.846921521882</v>
      </c>
      <c r="AP35" s="1228">
        <f t="shared" si="28"/>
        <v>2286.1069948900222</v>
      </c>
      <c r="AR35" s="72">
        <f t="shared" si="29"/>
        <v>4154.6748934950147</v>
      </c>
      <c r="AS35" s="72">
        <f t="shared" si="30"/>
        <v>37533.470460303193</v>
      </c>
      <c r="AT35" s="72">
        <f t="shared" si="31"/>
        <v>41688.145353798209</v>
      </c>
      <c r="AU35" s="72">
        <f t="shared" si="32"/>
        <v>238.32021087337048</v>
      </c>
      <c r="AV35" s="72">
        <f t="shared" si="33"/>
        <v>2175.4176499429236</v>
      </c>
      <c r="AW35" s="72">
        <f t="shared" si="34"/>
        <v>2413.737860816294</v>
      </c>
    </row>
    <row r="36" spans="1:49" x14ac:dyDescent="0.25">
      <c r="A36">
        <f>'ONS Post Acute'!P37</f>
        <v>32</v>
      </c>
      <c r="B36">
        <f>'ONS Post Acute'!S37</f>
        <v>4.4173029207164795E-2</v>
      </c>
      <c r="C36" s="1110">
        <f t="shared" si="0"/>
        <v>2.4108814814983504E-2</v>
      </c>
      <c r="D36" s="1110">
        <f t="shared" si="1"/>
        <v>4.4173029207164795E-2</v>
      </c>
      <c r="E36" s="1223">
        <f>'NSW Post Acute '!T37</f>
        <v>2.291260247176173E-3</v>
      </c>
      <c r="F36" s="1223">
        <f t="shared" si="2"/>
        <v>1.2383322287178311E-3</v>
      </c>
      <c r="G36" s="1223">
        <f t="shared" si="3"/>
        <v>2.291260247176173E-3</v>
      </c>
      <c r="O36" s="1220">
        <f t="shared" si="4"/>
        <v>32</v>
      </c>
      <c r="P36" s="1207">
        <f t="shared" ref="P36:P67" si="35">C36*($J$4)</f>
        <v>5521.9070540386365</v>
      </c>
      <c r="Q36" s="1207">
        <f t="shared" ref="Q36:Q67" si="36">D36*$J$5</f>
        <v>42487.78396988225</v>
      </c>
      <c r="R36" s="1208">
        <f t="shared" si="7"/>
        <v>48009.691023920888</v>
      </c>
      <c r="S36" s="1225">
        <f t="shared" si="8"/>
        <v>283.62885199776076</v>
      </c>
      <c r="T36" s="1225">
        <f t="shared" si="9"/>
        <v>2203.8463774861548</v>
      </c>
      <c r="U36" s="1226">
        <f t="shared" si="10"/>
        <v>2487.4752294839154</v>
      </c>
      <c r="W36" s="72">
        <f t="shared" si="11"/>
        <v>953.74471408074737</v>
      </c>
      <c r="X36" s="72">
        <f t="shared" si="12"/>
        <v>9069.3854916690398</v>
      </c>
      <c r="Y36" s="72">
        <f t="shared" si="13"/>
        <v>10023.130205749787</v>
      </c>
      <c r="Z36" s="62">
        <f t="shared" si="14"/>
        <v>48.988422968077401</v>
      </c>
      <c r="AA36" s="62">
        <f t="shared" si="15"/>
        <v>470.43009764897596</v>
      </c>
      <c r="AB36" s="627">
        <f t="shared" si="16"/>
        <v>519.41852061705333</v>
      </c>
      <c r="AD36" s="62">
        <f t="shared" si="17"/>
        <v>579.60001696701841</v>
      </c>
      <c r="AE36" s="62">
        <f t="shared" si="18"/>
        <v>5822.446979796392</v>
      </c>
      <c r="AF36" s="62">
        <f t="shared" si="19"/>
        <v>6402.0469967634108</v>
      </c>
      <c r="AG36" s="62">
        <f t="shared" si="20"/>
        <v>29.770745110605379</v>
      </c>
      <c r="AH36" s="62">
        <f t="shared" si="21"/>
        <v>302.01101318029134</v>
      </c>
      <c r="AI36" s="627">
        <f t="shared" si="22"/>
        <v>331.78175829089673</v>
      </c>
      <c r="AK36" s="72">
        <f t="shared" si="23"/>
        <v>3561.0407098767682</v>
      </c>
      <c r="AL36" s="72">
        <f t="shared" si="24"/>
        <v>33582.457108688621</v>
      </c>
      <c r="AM36" s="72">
        <f t="shared" si="25"/>
        <v>37143.497818565389</v>
      </c>
      <c r="AN36" s="72">
        <f t="shared" si="26"/>
        <v>182.91033850722468</v>
      </c>
      <c r="AO36" s="72">
        <f t="shared" si="27"/>
        <v>1741.9260203951912</v>
      </c>
      <c r="AP36" s="1228">
        <f t="shared" si="28"/>
        <v>1924.8363589024159</v>
      </c>
      <c r="AR36" s="72">
        <f t="shared" si="29"/>
        <v>3906.230720397702</v>
      </c>
      <c r="AS36" s="72">
        <f t="shared" si="30"/>
        <v>35312.361278499608</v>
      </c>
      <c r="AT36" s="72">
        <f t="shared" si="31"/>
        <v>39218.591998897311</v>
      </c>
      <c r="AU36" s="72">
        <f t="shared" si="32"/>
        <v>200.6407793580066</v>
      </c>
      <c r="AV36" s="72">
        <f t="shared" si="33"/>
        <v>1831.6563541951045</v>
      </c>
      <c r="AW36" s="72">
        <f t="shared" si="34"/>
        <v>2032.2971335531111</v>
      </c>
    </row>
    <row r="37" spans="1:49" x14ac:dyDescent="0.25">
      <c r="A37">
        <f>'ONS Post Acute'!P38</f>
        <v>33</v>
      </c>
      <c r="B37">
        <f>'ONS Post Acute'!S38</f>
        <v>4.1559012449405089E-2</v>
      </c>
      <c r="C37" s="1110">
        <f t="shared" si="0"/>
        <v>2.2668055402431886E-2</v>
      </c>
      <c r="D37" s="1110">
        <f t="shared" si="1"/>
        <v>4.1559012449405089E-2</v>
      </c>
      <c r="E37" s="1223">
        <f>'NSW Post Acute '!T38</f>
        <v>1.9291934084312474E-3</v>
      </c>
      <c r="F37" s="1223">
        <f t="shared" si="2"/>
        <v>1.0425630190926682E-3</v>
      </c>
      <c r="G37" s="1223">
        <f t="shared" si="3"/>
        <v>1.9291934084312474E-3</v>
      </c>
      <c r="O37" s="1220">
        <f t="shared" si="4"/>
        <v>33</v>
      </c>
      <c r="P37" s="1207">
        <f t="shared" si="35"/>
        <v>5191.9140774284015</v>
      </c>
      <c r="Q37" s="1207">
        <f t="shared" si="36"/>
        <v>39973.494565447836</v>
      </c>
      <c r="R37" s="1208">
        <f t="shared" si="7"/>
        <v>45165.408642876238</v>
      </c>
      <c r="S37" s="1225">
        <f t="shared" si="8"/>
        <v>238.78967645600383</v>
      </c>
      <c r="T37" s="1225">
        <f t="shared" si="9"/>
        <v>1855.592750706187</v>
      </c>
      <c r="U37" s="1226">
        <f t="shared" si="10"/>
        <v>2094.3824271621907</v>
      </c>
      <c r="W37" s="72">
        <f t="shared" si="11"/>
        <v>896.74827172020537</v>
      </c>
      <c r="X37" s="72">
        <f t="shared" si="12"/>
        <v>8532.6886410496063</v>
      </c>
      <c r="Y37" s="72">
        <f t="shared" si="13"/>
        <v>9429.4369127698119</v>
      </c>
      <c r="Z37" s="62">
        <f t="shared" si="14"/>
        <v>41.243793035305956</v>
      </c>
      <c r="AA37" s="62">
        <f t="shared" si="15"/>
        <v>396.09234465206157</v>
      </c>
      <c r="AB37" s="627">
        <f t="shared" si="16"/>
        <v>437.33613768736751</v>
      </c>
      <c r="AD37" s="62">
        <f t="shared" si="17"/>
        <v>544.96271992986499</v>
      </c>
      <c r="AE37" s="62">
        <f t="shared" si="18"/>
        <v>5477.8934309560846</v>
      </c>
      <c r="AF37" s="62">
        <f t="shared" si="19"/>
        <v>6022.8561508859493</v>
      </c>
      <c r="AG37" s="62">
        <f t="shared" si="20"/>
        <v>25.064257542006835</v>
      </c>
      <c r="AH37" s="62">
        <f t="shared" si="21"/>
        <v>254.28698316532271</v>
      </c>
      <c r="AI37" s="627">
        <f t="shared" si="22"/>
        <v>279.35124070732957</v>
      </c>
      <c r="AK37" s="72">
        <f t="shared" si="23"/>
        <v>3348.2304593270064</v>
      </c>
      <c r="AL37" s="72">
        <f t="shared" si="24"/>
        <v>31595.156096635321</v>
      </c>
      <c r="AM37" s="72">
        <f t="shared" si="25"/>
        <v>34943.38655596233</v>
      </c>
      <c r="AN37" s="72">
        <f t="shared" si="26"/>
        <v>153.99385586112075</v>
      </c>
      <c r="AO37" s="72">
        <f t="shared" si="27"/>
        <v>1466.665430373039</v>
      </c>
      <c r="AP37" s="1228">
        <f t="shared" si="28"/>
        <v>1620.6592862341597</v>
      </c>
      <c r="AR37" s="72">
        <f t="shared" si="29"/>
        <v>3672.7916765790264</v>
      </c>
      <c r="AS37" s="72">
        <f t="shared" si="30"/>
        <v>33222.690142178923</v>
      </c>
      <c r="AT37" s="72">
        <f t="shared" si="31"/>
        <v>36895.481818757951</v>
      </c>
      <c r="AU37" s="72">
        <f t="shared" si="32"/>
        <v>168.92127316848956</v>
      </c>
      <c r="AV37" s="72">
        <f t="shared" si="33"/>
        <v>1542.2165026340235</v>
      </c>
      <c r="AW37" s="72">
        <f t="shared" si="34"/>
        <v>1711.137775802513</v>
      </c>
    </row>
    <row r="38" spans="1:49" x14ac:dyDescent="0.25">
      <c r="A38">
        <f>'ONS Post Acute'!P39</f>
        <v>34</v>
      </c>
      <c r="B38">
        <f>'ONS Post Acute'!S39</f>
        <v>3.909968473454082E-2</v>
      </c>
      <c r="C38" s="1110">
        <f t="shared" si="0"/>
        <v>2.1314204212248389E-2</v>
      </c>
      <c r="D38" s="1110">
        <f t="shared" si="1"/>
        <v>3.909968473454082E-2</v>
      </c>
      <c r="E38" s="1223">
        <f>'NSW Post Acute '!T39</f>
        <v>1.6243406709130609E-3</v>
      </c>
      <c r="F38" s="1223">
        <f t="shared" si="2"/>
        <v>8.7775474379159224E-4</v>
      </c>
      <c r="G38" s="1223">
        <f t="shared" si="3"/>
        <v>1.6243406709130609E-3</v>
      </c>
      <c r="O38" s="1220">
        <f t="shared" si="4"/>
        <v>34</v>
      </c>
      <c r="P38" s="1207">
        <f t="shared" si="35"/>
        <v>4881.8266469775836</v>
      </c>
      <c r="Q38" s="1207">
        <f t="shared" si="36"/>
        <v>37607.992662233351</v>
      </c>
      <c r="R38" s="1208">
        <f t="shared" si="7"/>
        <v>42489.819309210936</v>
      </c>
      <c r="S38" s="1225">
        <f t="shared" si="8"/>
        <v>201.04182427277007</v>
      </c>
      <c r="T38" s="1225">
        <f t="shared" si="9"/>
        <v>1562.3704499770568</v>
      </c>
      <c r="U38" s="1226">
        <f t="shared" si="10"/>
        <v>1763.4122742498269</v>
      </c>
      <c r="W38" s="72">
        <f t="shared" si="11"/>
        <v>843.18991863654628</v>
      </c>
      <c r="X38" s="72">
        <f t="shared" si="12"/>
        <v>8027.7517712722483</v>
      </c>
      <c r="Y38" s="72">
        <f t="shared" si="13"/>
        <v>8870.9416899087955</v>
      </c>
      <c r="Z38" s="62">
        <f t="shared" si="14"/>
        <v>34.723977664395392</v>
      </c>
      <c r="AA38" s="62">
        <f t="shared" si="15"/>
        <v>333.50150484851508</v>
      </c>
      <c r="AB38" s="627">
        <f t="shared" si="16"/>
        <v>368.2254825129105</v>
      </c>
      <c r="AD38" s="62">
        <f t="shared" si="17"/>
        <v>512.41478346666349</v>
      </c>
      <c r="AE38" s="62">
        <f t="shared" si="18"/>
        <v>5153.7294448598259</v>
      </c>
      <c r="AF38" s="62">
        <f t="shared" si="19"/>
        <v>5666.1442283264896</v>
      </c>
      <c r="AG38" s="62">
        <f t="shared" si="20"/>
        <v>21.10210179549367</v>
      </c>
      <c r="AH38" s="62">
        <f t="shared" si="21"/>
        <v>214.10434383305056</v>
      </c>
      <c r="AI38" s="627">
        <f t="shared" si="22"/>
        <v>235.20644562854423</v>
      </c>
      <c r="AK38" s="72">
        <f t="shared" si="23"/>
        <v>3148.2571615785728</v>
      </c>
      <c r="AL38" s="72">
        <f t="shared" si="24"/>
        <v>29725.457120065188</v>
      </c>
      <c r="AM38" s="72">
        <f t="shared" si="25"/>
        <v>32873.714281643763</v>
      </c>
      <c r="AN38" s="72">
        <f t="shared" si="26"/>
        <v>129.6505199412247</v>
      </c>
      <c r="AO38" s="72">
        <f t="shared" si="27"/>
        <v>1234.9017463803127</v>
      </c>
      <c r="AP38" s="1228">
        <f t="shared" si="28"/>
        <v>1364.5522663215374</v>
      </c>
      <c r="AR38" s="72">
        <f t="shared" si="29"/>
        <v>3453.4339374895453</v>
      </c>
      <c r="AS38" s="72">
        <f t="shared" si="30"/>
        <v>31256.678973639278</v>
      </c>
      <c r="AT38" s="72">
        <f t="shared" si="31"/>
        <v>34710.112911128825</v>
      </c>
      <c r="AU38" s="72">
        <f t="shared" si="32"/>
        <v>142.21821236283273</v>
      </c>
      <c r="AV38" s="72">
        <f t="shared" si="33"/>
        <v>1298.51417573461</v>
      </c>
      <c r="AW38" s="72">
        <f t="shared" si="34"/>
        <v>1440.7323880974427</v>
      </c>
    </row>
    <row r="39" spans="1:49" x14ac:dyDescent="0.25">
      <c r="A39">
        <f>'ONS Post Acute'!P40</f>
        <v>35</v>
      </c>
      <c r="B39">
        <f>'ONS Post Acute'!S40</f>
        <v>3.6785892066171284E-2</v>
      </c>
      <c r="C39" s="1110">
        <f t="shared" si="0"/>
        <v>2.0041923479130586E-2</v>
      </c>
      <c r="D39" s="1110">
        <f t="shared" si="1"/>
        <v>3.6785892066171284E-2</v>
      </c>
      <c r="E39" s="1223">
        <f>'NSW Post Acute '!T40</f>
        <v>1.3676610150393459E-3</v>
      </c>
      <c r="F39" s="1223">
        <f t="shared" si="2"/>
        <v>7.3900755180467126E-4</v>
      </c>
      <c r="G39" s="1223">
        <f t="shared" si="3"/>
        <v>1.3676610150393459E-3</v>
      </c>
      <c r="O39" s="1220">
        <f t="shared" si="4"/>
        <v>35</v>
      </c>
      <c r="P39" s="1207">
        <f t="shared" si="35"/>
        <v>4590.4221955835483</v>
      </c>
      <c r="Q39" s="1207">
        <f t="shared" si="36"/>
        <v>35382.473497954787</v>
      </c>
      <c r="R39" s="1208">
        <f t="shared" si="7"/>
        <v>39972.895693538332</v>
      </c>
      <c r="S39" s="1225">
        <f t="shared" si="8"/>
        <v>169.26302867289371</v>
      </c>
      <c r="T39" s="1225">
        <f t="shared" si="9"/>
        <v>1315.4833796545797</v>
      </c>
      <c r="U39" s="1226">
        <f t="shared" si="10"/>
        <v>1484.7464083274735</v>
      </c>
      <c r="W39" s="72">
        <f t="shared" si="11"/>
        <v>792.85849283440598</v>
      </c>
      <c r="X39" s="72">
        <f t="shared" si="12"/>
        <v>7552.6954295659571</v>
      </c>
      <c r="Y39" s="72">
        <f t="shared" si="13"/>
        <v>8345.5539224003624</v>
      </c>
      <c r="Z39" s="62">
        <f t="shared" si="14"/>
        <v>29.235138749392796</v>
      </c>
      <c r="AA39" s="62">
        <f t="shared" si="15"/>
        <v>280.80132130280333</v>
      </c>
      <c r="AB39" s="627">
        <f t="shared" si="16"/>
        <v>310.03646005219611</v>
      </c>
      <c r="AD39" s="62">
        <f t="shared" si="17"/>
        <v>481.82788236177839</v>
      </c>
      <c r="AE39" s="62">
        <f t="shared" si="18"/>
        <v>4848.7484332420372</v>
      </c>
      <c r="AF39" s="62">
        <f t="shared" si="19"/>
        <v>5330.5763156038156</v>
      </c>
      <c r="AG39" s="62">
        <f t="shared" si="20"/>
        <v>17.766480552936102</v>
      </c>
      <c r="AH39" s="62">
        <f t="shared" si="21"/>
        <v>180.27139839233618</v>
      </c>
      <c r="AI39" s="627">
        <f t="shared" si="22"/>
        <v>198.03787894527227</v>
      </c>
      <c r="AK39" s="72">
        <f t="shared" si="23"/>
        <v>2960.3323913319414</v>
      </c>
      <c r="AL39" s="72">
        <f t="shared" si="24"/>
        <v>27966.400871522586</v>
      </c>
      <c r="AM39" s="72">
        <f t="shared" si="25"/>
        <v>30926.733262854526</v>
      </c>
      <c r="AN39" s="72">
        <f t="shared" si="26"/>
        <v>109.15658845441257</v>
      </c>
      <c r="AO39" s="72">
        <f t="shared" si="27"/>
        <v>1039.7615513616327</v>
      </c>
      <c r="AP39" s="1228">
        <f t="shared" si="28"/>
        <v>1148.9181398160451</v>
      </c>
      <c r="AR39" s="72">
        <f t="shared" si="29"/>
        <v>3247.2926517061333</v>
      </c>
      <c r="AS39" s="72">
        <f t="shared" si="30"/>
        <v>29407.009976617985</v>
      </c>
      <c r="AT39" s="72">
        <f t="shared" si="31"/>
        <v>32654.30262832412</v>
      </c>
      <c r="AU39" s="72">
        <f t="shared" si="32"/>
        <v>119.73769858115186</v>
      </c>
      <c r="AV39" s="72">
        <f t="shared" si="33"/>
        <v>1093.3218920326035</v>
      </c>
      <c r="AW39" s="72">
        <f t="shared" si="34"/>
        <v>1213.0595906137553</v>
      </c>
    </row>
    <row r="40" spans="1:49" x14ac:dyDescent="0.25">
      <c r="A40">
        <f>'ONS Post Acute'!P41</f>
        <v>36</v>
      </c>
      <c r="B40">
        <f>'ONS Post Acute'!S41</f>
        <v>3.4609022151745883E-2</v>
      </c>
      <c r="C40" s="1110">
        <f t="shared" si="0"/>
        <v>1.8846214624926194E-2</v>
      </c>
      <c r="D40" s="1110">
        <f t="shared" si="1"/>
        <v>3.4609022151745883E-2</v>
      </c>
      <c r="E40" s="1223">
        <f>'NSW Post Acute '!T41</f>
        <v>1.1515420906176199E-3</v>
      </c>
      <c r="F40" s="1223">
        <f t="shared" si="2"/>
        <v>6.2219802157903459E-4</v>
      </c>
      <c r="G40" s="1223">
        <f t="shared" si="3"/>
        <v>1.1515420906176199E-3</v>
      </c>
      <c r="O40" s="1220">
        <f t="shared" si="4"/>
        <v>36</v>
      </c>
      <c r="P40" s="1207">
        <f t="shared" si="35"/>
        <v>4316.5558439077204</v>
      </c>
      <c r="Q40" s="1207">
        <f t="shared" si="36"/>
        <v>33288.653347634623</v>
      </c>
      <c r="R40" s="1208">
        <f t="shared" si="7"/>
        <v>37605.209191542344</v>
      </c>
      <c r="S40" s="1225">
        <f t="shared" si="8"/>
        <v>142.50885706048365</v>
      </c>
      <c r="T40" s="1225">
        <f t="shared" si="9"/>
        <v>1107.6096083184671</v>
      </c>
      <c r="U40" s="1226">
        <f t="shared" si="10"/>
        <v>1250.1184653789508</v>
      </c>
      <c r="W40" s="72">
        <f t="shared" si="11"/>
        <v>745.55625056208021</v>
      </c>
      <c r="X40" s="72">
        <f t="shared" si="12"/>
        <v>7105.751383085706</v>
      </c>
      <c r="Y40" s="72">
        <f t="shared" si="13"/>
        <v>7851.3076336477861</v>
      </c>
      <c r="Z40" s="62">
        <f t="shared" si="14"/>
        <v>24.614153733666608</v>
      </c>
      <c r="AA40" s="62">
        <f t="shared" si="15"/>
        <v>236.42886433515665</v>
      </c>
      <c r="AB40" s="627">
        <f t="shared" si="16"/>
        <v>261.04301806882324</v>
      </c>
      <c r="AD40" s="62">
        <f t="shared" si="17"/>
        <v>453.08184579785063</v>
      </c>
      <c r="AE40" s="62">
        <f t="shared" si="18"/>
        <v>4561.8152098216251</v>
      </c>
      <c r="AF40" s="62">
        <f t="shared" si="19"/>
        <v>5014.8970556194754</v>
      </c>
      <c r="AG40" s="62">
        <f t="shared" si="20"/>
        <v>14.958262636781571</v>
      </c>
      <c r="AH40" s="62">
        <f t="shared" si="21"/>
        <v>151.78476296430847</v>
      </c>
      <c r="AI40" s="627">
        <f t="shared" si="22"/>
        <v>166.74302560109004</v>
      </c>
      <c r="AK40" s="72">
        <f t="shared" si="23"/>
        <v>2783.7178236039736</v>
      </c>
      <c r="AL40" s="72">
        <f t="shared" si="24"/>
        <v>26311.439872820505</v>
      </c>
      <c r="AM40" s="72">
        <f t="shared" si="25"/>
        <v>29095.157696424478</v>
      </c>
      <c r="AN40" s="72">
        <f t="shared" si="26"/>
        <v>91.903003173374458</v>
      </c>
      <c r="AO40" s="72">
        <f t="shared" si="27"/>
        <v>875.45757130786433</v>
      </c>
      <c r="AP40" s="1228">
        <f t="shared" si="28"/>
        <v>967.36057448123881</v>
      </c>
      <c r="AR40" s="72">
        <f t="shared" si="29"/>
        <v>3053.5579246036668</v>
      </c>
      <c r="AS40" s="72">
        <f t="shared" si="30"/>
        <v>27666.798398327177</v>
      </c>
      <c r="AT40" s="72">
        <f t="shared" si="31"/>
        <v>30720.356322930842</v>
      </c>
      <c r="AU40" s="72">
        <f t="shared" si="32"/>
        <v>100.81163444634308</v>
      </c>
      <c r="AV40" s="72">
        <f t="shared" si="33"/>
        <v>920.55426266063159</v>
      </c>
      <c r="AW40" s="72">
        <f t="shared" si="34"/>
        <v>1021.3658971069747</v>
      </c>
    </row>
    <row r="41" spans="1:49" x14ac:dyDescent="0.25">
      <c r="A41">
        <f>'ONS Post Acute'!P42</f>
        <v>37</v>
      </c>
      <c r="B41">
        <f>'ONS Post Acute'!S42</f>
        <v>3.2560972346285237E-2</v>
      </c>
      <c r="C41" s="1110">
        <f t="shared" si="0"/>
        <v>1.7722395345380781E-2</v>
      </c>
      <c r="D41" s="1110">
        <f t="shared" si="1"/>
        <v>3.2560972346285237E-2</v>
      </c>
      <c r="E41" s="1223">
        <f>'NSW Post Acute '!T42</f>
        <v>9.6957445732694895E-4</v>
      </c>
      <c r="F41" s="1223">
        <f t="shared" si="2"/>
        <v>5.2385584159830856E-4</v>
      </c>
      <c r="G41" s="1223">
        <f t="shared" si="3"/>
        <v>9.6957445732694895E-4</v>
      </c>
      <c r="O41" s="1220">
        <f t="shared" si="4"/>
        <v>37</v>
      </c>
      <c r="P41" s="1207">
        <f t="shared" si="35"/>
        <v>4059.1551523013595</v>
      </c>
      <c r="Q41" s="1207">
        <f t="shared" si="36"/>
        <v>31318.738690302111</v>
      </c>
      <c r="R41" s="1208">
        <f t="shared" si="7"/>
        <v>35377.893842603473</v>
      </c>
      <c r="S41" s="1225">
        <f t="shared" si="8"/>
        <v>119.98446581551819</v>
      </c>
      <c r="T41" s="1225">
        <f t="shared" si="9"/>
        <v>932.58422220546856</v>
      </c>
      <c r="U41" s="1226">
        <f t="shared" si="10"/>
        <v>1052.5686880209867</v>
      </c>
      <c r="W41" s="72">
        <f t="shared" si="11"/>
        <v>701.09795986326367</v>
      </c>
      <c r="X41" s="72">
        <f t="shared" si="12"/>
        <v>6685.2560372775533</v>
      </c>
      <c r="Y41" s="72">
        <f t="shared" si="13"/>
        <v>7386.3539971408172</v>
      </c>
      <c r="Z41" s="62">
        <f t="shared" si="14"/>
        <v>20.723737093629087</v>
      </c>
      <c r="AA41" s="62">
        <f t="shared" si="15"/>
        <v>199.06817970608253</v>
      </c>
      <c r="AB41" s="627">
        <f t="shared" si="16"/>
        <v>219.79191679971163</v>
      </c>
      <c r="AD41" s="62">
        <f t="shared" si="17"/>
        <v>426.06410649829934</v>
      </c>
      <c r="AE41" s="62">
        <f t="shared" si="18"/>
        <v>4291.8617649638572</v>
      </c>
      <c r="AF41" s="62">
        <f t="shared" si="19"/>
        <v>4717.9258714621565</v>
      </c>
      <c r="AG41" s="62">
        <f t="shared" si="20"/>
        <v>12.594018287864936</v>
      </c>
      <c r="AH41" s="62">
        <f t="shared" si="21"/>
        <v>127.79960922026514</v>
      </c>
      <c r="AI41" s="627">
        <f t="shared" si="22"/>
        <v>140.39362750813007</v>
      </c>
      <c r="AK41" s="72">
        <f t="shared" si="23"/>
        <v>2617.7218492801589</v>
      </c>
      <c r="AL41" s="72">
        <f t="shared" si="24"/>
        <v>24754.414104318657</v>
      </c>
      <c r="AM41" s="72">
        <f t="shared" si="25"/>
        <v>27372.135953598816</v>
      </c>
      <c r="AN41" s="72">
        <f t="shared" si="26"/>
        <v>77.377174794961363</v>
      </c>
      <c r="AO41" s="72">
        <f t="shared" si="27"/>
        <v>737.11704203389831</v>
      </c>
      <c r="AP41" s="1228">
        <f t="shared" si="28"/>
        <v>814.49421682885963</v>
      </c>
      <c r="AR41" s="72">
        <f t="shared" si="29"/>
        <v>2871.4711058353209</v>
      </c>
      <c r="AS41" s="72">
        <f t="shared" si="30"/>
        <v>26029.566903343883</v>
      </c>
      <c r="AT41" s="72">
        <f t="shared" si="31"/>
        <v>28901.038009179203</v>
      </c>
      <c r="AU41" s="72">
        <f t="shared" si="32"/>
        <v>84.877742734965949</v>
      </c>
      <c r="AV41" s="72">
        <f t="shared" si="33"/>
        <v>775.08751693173622</v>
      </c>
      <c r="AW41" s="72">
        <f t="shared" si="34"/>
        <v>859.9652596667022</v>
      </c>
    </row>
    <row r="42" spans="1:49" x14ac:dyDescent="0.25">
      <c r="A42">
        <f>'ONS Post Acute'!P43</f>
        <v>38</v>
      </c>
      <c r="B42">
        <f>'ONS Post Acute'!S43</f>
        <v>3.063411949308914E-2</v>
      </c>
      <c r="C42" s="1110">
        <f t="shared" si="0"/>
        <v>1.6666078407859497E-2</v>
      </c>
      <c r="D42" s="1110">
        <f t="shared" si="1"/>
        <v>3.063411949308914E-2</v>
      </c>
      <c r="E42" s="1223">
        <f>'NSW Post Acute '!T43</f>
        <v>8.1636149990544173E-4</v>
      </c>
      <c r="F42" s="1223">
        <f t="shared" si="2"/>
        <v>4.4106016114753288E-4</v>
      </c>
      <c r="G42" s="1223">
        <f t="shared" si="3"/>
        <v>8.1636149990544173E-4</v>
      </c>
      <c r="O42" s="1220">
        <f t="shared" si="4"/>
        <v>38</v>
      </c>
      <c r="P42" s="1207">
        <f t="shared" si="35"/>
        <v>3817.2152646145469</v>
      </c>
      <c r="Q42" s="1207">
        <f t="shared" si="36"/>
        <v>29465.397200308296</v>
      </c>
      <c r="R42" s="1208">
        <f t="shared" si="7"/>
        <v>33282.612464922844</v>
      </c>
      <c r="S42" s="1225">
        <f t="shared" si="8"/>
        <v>101.02086036939208</v>
      </c>
      <c r="T42" s="1225">
        <f t="shared" si="9"/>
        <v>785.21649232254924</v>
      </c>
      <c r="U42" s="1226">
        <f t="shared" si="10"/>
        <v>886.23735269194128</v>
      </c>
      <c r="W42" s="72">
        <f t="shared" si="11"/>
        <v>659.31006181492171</v>
      </c>
      <c r="X42" s="72">
        <f t="shared" si="12"/>
        <v>6289.6442437235964</v>
      </c>
      <c r="Y42" s="72">
        <f t="shared" si="13"/>
        <v>6948.9543055385184</v>
      </c>
      <c r="Z42" s="62">
        <f t="shared" si="14"/>
        <v>17.448339974996401</v>
      </c>
      <c r="AA42" s="62">
        <f t="shared" si="15"/>
        <v>167.61126135308578</v>
      </c>
      <c r="AB42" s="627">
        <f t="shared" si="16"/>
        <v>185.05960132808218</v>
      </c>
      <c r="AD42" s="62">
        <f t="shared" si="17"/>
        <v>400.66919100335019</v>
      </c>
      <c r="AE42" s="62">
        <f t="shared" si="18"/>
        <v>4037.8832903840794</v>
      </c>
      <c r="AF42" s="62">
        <f t="shared" si="19"/>
        <v>4438.5524813874299</v>
      </c>
      <c r="AG42" s="62">
        <f t="shared" si="20"/>
        <v>10.603527334147838</v>
      </c>
      <c r="AH42" s="62">
        <f t="shared" si="21"/>
        <v>107.60460930253628</v>
      </c>
      <c r="AI42" s="627">
        <f t="shared" si="22"/>
        <v>118.20813663668412</v>
      </c>
      <c r="AK42" s="72">
        <f t="shared" si="23"/>
        <v>2461.6964433897028</v>
      </c>
      <c r="AL42" s="72">
        <f t="shared" si="24"/>
        <v>23289.528076382034</v>
      </c>
      <c r="AM42" s="72">
        <f t="shared" si="25"/>
        <v>25751.224519771735</v>
      </c>
      <c r="AN42" s="72">
        <f t="shared" si="26"/>
        <v>65.147673222618636</v>
      </c>
      <c r="AO42" s="72">
        <f t="shared" si="27"/>
        <v>620.63719758011223</v>
      </c>
      <c r="AP42" s="1228">
        <f t="shared" si="28"/>
        <v>685.78487080273089</v>
      </c>
      <c r="AR42" s="72">
        <f t="shared" si="29"/>
        <v>2700.321354033435</v>
      </c>
      <c r="AS42" s="72">
        <f t="shared" si="30"/>
        <v>24489.221463970389</v>
      </c>
      <c r="AT42" s="72">
        <f t="shared" si="31"/>
        <v>27189.542818003825</v>
      </c>
      <c r="AU42" s="72">
        <f t="shared" si="32"/>
        <v>71.462772609929019</v>
      </c>
      <c r="AV42" s="72">
        <f t="shared" si="33"/>
        <v>652.60754663940918</v>
      </c>
      <c r="AW42" s="72">
        <f t="shared" si="34"/>
        <v>724.07031924933824</v>
      </c>
    </row>
    <row r="43" spans="1:49" x14ac:dyDescent="0.25">
      <c r="A43">
        <f>'ONS Post Acute'!P44</f>
        <v>39</v>
      </c>
      <c r="B43">
        <f>'ONS Post Acute'!S44</f>
        <v>2.8821291549173535E-2</v>
      </c>
      <c r="C43" s="1110">
        <f t="shared" si="0"/>
        <v>1.5673152012898761E-2</v>
      </c>
      <c r="D43" s="1110">
        <f t="shared" si="1"/>
        <v>2.8821291549173535E-2</v>
      </c>
      <c r="E43" s="1223">
        <f>'NSW Post Acute '!T44</f>
        <v>6.8735938069698047E-4</v>
      </c>
      <c r="F43" s="1223">
        <f t="shared" si="2"/>
        <v>3.7135244944042078E-4</v>
      </c>
      <c r="G43" s="1223">
        <f t="shared" si="3"/>
        <v>6.8735938069698047E-4</v>
      </c>
      <c r="O43" s="1220">
        <f t="shared" si="4"/>
        <v>39</v>
      </c>
      <c r="P43" s="1207">
        <f t="shared" si="35"/>
        <v>3589.794410186345</v>
      </c>
      <c r="Q43" s="1207">
        <f t="shared" si="36"/>
        <v>27721.730455281016</v>
      </c>
      <c r="R43" s="1208">
        <f t="shared" si="7"/>
        <v>31311.524865467363</v>
      </c>
      <c r="S43" s="1225">
        <f t="shared" si="8"/>
        <v>85.054936372283422</v>
      </c>
      <c r="T43" s="1225">
        <f t="shared" si="9"/>
        <v>661.13593296400995</v>
      </c>
      <c r="U43" s="1226">
        <f t="shared" si="10"/>
        <v>746.19086933629342</v>
      </c>
      <c r="W43" s="72">
        <f t="shared" si="11"/>
        <v>620.02989363027496</v>
      </c>
      <c r="X43" s="72">
        <f t="shared" si="12"/>
        <v>5917.4434744185646</v>
      </c>
      <c r="Y43" s="72">
        <f t="shared" si="13"/>
        <v>6537.4733680488398</v>
      </c>
      <c r="Z43" s="62">
        <f t="shared" si="14"/>
        <v>14.690702899863046</v>
      </c>
      <c r="AA43" s="62">
        <f t="shared" si="15"/>
        <v>141.12519124780056</v>
      </c>
      <c r="AB43" s="627">
        <f t="shared" si="16"/>
        <v>155.81589414766361</v>
      </c>
      <c r="AD43" s="62">
        <f t="shared" si="17"/>
        <v>376.79824754209909</v>
      </c>
      <c r="AE43" s="62">
        <f t="shared" si="18"/>
        <v>3798.9344390965639</v>
      </c>
      <c r="AF43" s="62">
        <f t="shared" si="19"/>
        <v>4175.7326866386629</v>
      </c>
      <c r="AG43" s="62">
        <f t="shared" si="20"/>
        <v>8.9276842369971554</v>
      </c>
      <c r="AH43" s="62">
        <f t="shared" si="21"/>
        <v>90.600839969668996</v>
      </c>
      <c r="AI43" s="627">
        <f t="shared" si="22"/>
        <v>99.528524206666148</v>
      </c>
      <c r="AK43" s="72">
        <f t="shared" si="23"/>
        <v>2315.0342643692375</v>
      </c>
      <c r="AL43" s="72">
        <f t="shared" si="24"/>
        <v>21911.329257676083</v>
      </c>
      <c r="AM43" s="72">
        <f t="shared" si="25"/>
        <v>24226.363522045322</v>
      </c>
      <c r="AN43" s="72">
        <f t="shared" si="26"/>
        <v>54.851356249496234</v>
      </c>
      <c r="AO43" s="72">
        <f t="shared" si="27"/>
        <v>522.56359445611804</v>
      </c>
      <c r="AP43" s="1228">
        <f t="shared" si="28"/>
        <v>577.41495070561427</v>
      </c>
      <c r="AR43" s="72">
        <f t="shared" si="29"/>
        <v>2539.4424548899219</v>
      </c>
      <c r="AS43" s="72">
        <f t="shared" si="30"/>
        <v>23040.028677324815</v>
      </c>
      <c r="AT43" s="72">
        <f t="shared" si="31"/>
        <v>25579.471132214738</v>
      </c>
      <c r="AU43" s="72">
        <f t="shared" si="32"/>
        <v>60.16838062058418</v>
      </c>
      <c r="AV43" s="72">
        <f t="shared" si="33"/>
        <v>549.48196252297316</v>
      </c>
      <c r="AW43" s="72">
        <f t="shared" si="34"/>
        <v>609.65034314355739</v>
      </c>
    </row>
    <row r="44" spans="1:49" x14ac:dyDescent="0.25">
      <c r="A44">
        <f>'ONS Post Acute'!P45</f>
        <v>40</v>
      </c>
      <c r="B44">
        <f>'ONS Post Acute'!S45</f>
        <v>2.7115740889822382E-2</v>
      </c>
      <c r="C44" s="1110">
        <f t="shared" si="0"/>
        <v>1.4739761587352351E-2</v>
      </c>
      <c r="D44" s="1110">
        <f t="shared" si="1"/>
        <v>2.7115740889822382E-2</v>
      </c>
      <c r="E44" s="1223">
        <f>'NSW Post Acute '!T45</f>
        <v>5.7874228302885581E-4</v>
      </c>
      <c r="F44" s="1223">
        <f t="shared" si="2"/>
        <v>3.1266321658585117E-4</v>
      </c>
      <c r="G44" s="1223">
        <f t="shared" si="3"/>
        <v>5.7874228302885581E-4</v>
      </c>
      <c r="O44" s="1220">
        <f t="shared" si="4"/>
        <v>40</v>
      </c>
      <c r="P44" s="1207">
        <f t="shared" si="35"/>
        <v>3376.0097337287698</v>
      </c>
      <c r="Q44" s="1207">
        <f t="shared" si="36"/>
        <v>26081.248259134769</v>
      </c>
      <c r="R44" s="1208">
        <f t="shared" si="7"/>
        <v>29457.257992863539</v>
      </c>
      <c r="S44" s="1225">
        <f t="shared" si="8"/>
        <v>71.612695790039936</v>
      </c>
      <c r="T44" s="1225">
        <f t="shared" si="9"/>
        <v>556.66268618902188</v>
      </c>
      <c r="U44" s="1226">
        <f t="shared" si="10"/>
        <v>628.27538197906188</v>
      </c>
      <c r="W44" s="72">
        <f t="shared" si="11"/>
        <v>583.10496839565906</v>
      </c>
      <c r="X44" s="72">
        <f t="shared" si="12"/>
        <v>5567.2683407938821</v>
      </c>
      <c r="Y44" s="72">
        <f t="shared" si="13"/>
        <v>6150.373309189541</v>
      </c>
      <c r="Z44" s="62">
        <f t="shared" si="14"/>
        <v>12.368956848136271</v>
      </c>
      <c r="AA44" s="62">
        <f t="shared" si="15"/>
        <v>118.82447184006953</v>
      </c>
      <c r="AB44" s="627">
        <f t="shared" si="16"/>
        <v>131.19342868820581</v>
      </c>
      <c r="AD44" s="62">
        <f t="shared" si="17"/>
        <v>354.35860832153787</v>
      </c>
      <c r="AE44" s="62">
        <f t="shared" si="18"/>
        <v>3574.125806687488</v>
      </c>
      <c r="AF44" s="62">
        <f t="shared" si="19"/>
        <v>3928.4844150090257</v>
      </c>
      <c r="AG44" s="62">
        <f t="shared" si="20"/>
        <v>7.5167363899404478</v>
      </c>
      <c r="AH44" s="62">
        <f t="shared" si="21"/>
        <v>76.284020326033485</v>
      </c>
      <c r="AI44" s="627">
        <f t="shared" si="22"/>
        <v>83.800756715973932</v>
      </c>
      <c r="AK44" s="72">
        <f t="shared" si="23"/>
        <v>2177.1659647830538</v>
      </c>
      <c r="AL44" s="72">
        <f t="shared" si="24"/>
        <v>20614.687780005686</v>
      </c>
      <c r="AM44" s="72">
        <f t="shared" si="25"/>
        <v>22791.853744788739</v>
      </c>
      <c r="AN44" s="72">
        <f t="shared" si="26"/>
        <v>46.182545732246318</v>
      </c>
      <c r="AO44" s="72">
        <f t="shared" si="27"/>
        <v>439.98766318812159</v>
      </c>
      <c r="AP44" s="1228">
        <f t="shared" si="28"/>
        <v>486.17020892036788</v>
      </c>
      <c r="AR44" s="72">
        <f t="shared" si="29"/>
        <v>2388.2098711907647</v>
      </c>
      <c r="AS44" s="72">
        <f t="shared" si="30"/>
        <v>21676.59442473291</v>
      </c>
      <c r="AT44" s="72">
        <f t="shared" si="31"/>
        <v>24064.804295923674</v>
      </c>
      <c r="AU44" s="72">
        <f t="shared" si="32"/>
        <v>50.659257667322535</v>
      </c>
      <c r="AV44" s="72">
        <f t="shared" si="33"/>
        <v>462.65236847609765</v>
      </c>
      <c r="AW44" s="72">
        <f t="shared" si="34"/>
        <v>513.3116261434202</v>
      </c>
    </row>
    <row r="45" spans="1:49" x14ac:dyDescent="0.25">
      <c r="A45">
        <f>'ONS Post Acute'!P46</f>
        <v>41</v>
      </c>
      <c r="B45">
        <f>'ONS Post Acute'!S46</f>
        <v>2.5511119192889516E-2</v>
      </c>
      <c r="C45" s="1110">
        <f t="shared" si="0"/>
        <v>1.3862292890030714E-2</v>
      </c>
      <c r="D45" s="1110">
        <f t="shared" si="1"/>
        <v>2.5511119192889516E-2</v>
      </c>
      <c r="E45" s="1223">
        <f>'NSW Post Acute '!T46</f>
        <v>4.8728894894228575E-4</v>
      </c>
      <c r="F45" s="1223">
        <f t="shared" si="2"/>
        <v>2.6325037914620708E-4</v>
      </c>
      <c r="G45" s="1223">
        <f t="shared" si="3"/>
        <v>4.8728894894228575E-4</v>
      </c>
      <c r="O45" s="1220">
        <f t="shared" si="4"/>
        <v>41</v>
      </c>
      <c r="P45" s="1207">
        <f t="shared" si="35"/>
        <v>3175.0334258255248</v>
      </c>
      <c r="Q45" s="1207">
        <f t="shared" si="36"/>
        <v>24537.844484561589</v>
      </c>
      <c r="R45" s="1208">
        <f t="shared" si="7"/>
        <v>27712.877910387113</v>
      </c>
      <c r="S45" s="1225">
        <f t="shared" si="8"/>
        <v>60.295130090026419</v>
      </c>
      <c r="T45" s="1225">
        <f t="shared" si="9"/>
        <v>468.69838825118859</v>
      </c>
      <c r="U45" s="1226">
        <f t="shared" si="10"/>
        <v>528.99351834121501</v>
      </c>
      <c r="W45" s="72">
        <f t="shared" si="11"/>
        <v>548.39230672961503</v>
      </c>
      <c r="X45" s="72">
        <f t="shared" si="12"/>
        <v>5237.8154370881111</v>
      </c>
      <c r="Y45" s="72">
        <f t="shared" si="13"/>
        <v>5786.2077438177257</v>
      </c>
      <c r="Z45" s="62">
        <f t="shared" si="14"/>
        <v>10.414184999023952</v>
      </c>
      <c r="AA45" s="62">
        <f t="shared" si="15"/>
        <v>100.0477305520854</v>
      </c>
      <c r="AB45" s="627">
        <f t="shared" si="16"/>
        <v>110.46191555110934</v>
      </c>
      <c r="AD45" s="62">
        <f t="shared" si="17"/>
        <v>333.26338336922839</v>
      </c>
      <c r="AE45" s="62">
        <f t="shared" si="18"/>
        <v>3362.6206208147669</v>
      </c>
      <c r="AF45" s="62">
        <f t="shared" si="19"/>
        <v>3695.8840041839953</v>
      </c>
      <c r="AG45" s="62">
        <f t="shared" si="20"/>
        <v>6.3288023650539644</v>
      </c>
      <c r="AH45" s="62">
        <f t="shared" si="21"/>
        <v>64.229556360082682</v>
      </c>
      <c r="AI45" s="627">
        <f t="shared" si="22"/>
        <v>70.558358725136642</v>
      </c>
      <c r="AK45" s="72">
        <f t="shared" si="23"/>
        <v>2047.5576959077666</v>
      </c>
      <c r="AL45" s="72">
        <f t="shared" si="24"/>
        <v>19394.777344155867</v>
      </c>
      <c r="AM45" s="72">
        <f t="shared" si="25"/>
        <v>21442.335040063634</v>
      </c>
      <c r="AN45" s="72">
        <f t="shared" si="26"/>
        <v>38.88392375254881</v>
      </c>
      <c r="AO45" s="72">
        <f t="shared" si="27"/>
        <v>370.46044885547485</v>
      </c>
      <c r="AP45" s="1228">
        <f t="shared" si="28"/>
        <v>409.34437260802366</v>
      </c>
      <c r="AR45" s="72">
        <f t="shared" si="29"/>
        <v>2246.0380055072264</v>
      </c>
      <c r="AS45" s="72">
        <f t="shared" si="30"/>
        <v>20393.843793987809</v>
      </c>
      <c r="AT45" s="72">
        <f t="shared" si="31"/>
        <v>22639.881799495037</v>
      </c>
      <c r="AU45" s="72">
        <f t="shared" si="32"/>
        <v>42.653142681164205</v>
      </c>
      <c r="AV45" s="72">
        <f t="shared" si="33"/>
        <v>389.54365867395268</v>
      </c>
      <c r="AW45" s="72">
        <f t="shared" si="34"/>
        <v>432.19680135511686</v>
      </c>
    </row>
    <row r="46" spans="1:49" x14ac:dyDescent="0.25">
      <c r="A46">
        <f>'ONS Post Acute'!P47</f>
        <v>42</v>
      </c>
      <c r="B46">
        <f>'ONS Post Acute'!S47</f>
        <v>2.4001453809366257E-2</v>
      </c>
      <c r="C46" s="1110">
        <f t="shared" si="0"/>
        <v>1.3037356322351035E-2</v>
      </c>
      <c r="D46" s="1110">
        <f t="shared" si="1"/>
        <v>2.4001453809366257E-2</v>
      </c>
      <c r="E46" s="1223">
        <f>'NSW Post Acute '!T47</f>
        <v>4.1028714632457329E-4</v>
      </c>
      <c r="F46" s="1223">
        <f t="shared" si="2"/>
        <v>2.216474112439748E-4</v>
      </c>
      <c r="G46" s="1223">
        <f t="shared" si="3"/>
        <v>4.1028714632457329E-4</v>
      </c>
      <c r="O46" s="1220">
        <f t="shared" si="4"/>
        <v>42</v>
      </c>
      <c r="P46" s="1207">
        <f t="shared" si="35"/>
        <v>2986.0891294276034</v>
      </c>
      <c r="Q46" s="1207">
        <f t="shared" si="36"/>
        <v>23085.774345085127</v>
      </c>
      <c r="R46" s="1208">
        <f t="shared" si="7"/>
        <v>26071.863474512731</v>
      </c>
      <c r="S46" s="1225">
        <f t="shared" si="8"/>
        <v>50.766344718731233</v>
      </c>
      <c r="T46" s="1225">
        <f t="shared" si="9"/>
        <v>394.63428140514452</v>
      </c>
      <c r="U46" s="1226">
        <f t="shared" si="10"/>
        <v>445.40062612387578</v>
      </c>
      <c r="W46" s="72">
        <f t="shared" si="11"/>
        <v>515.75781611220691</v>
      </c>
      <c r="X46" s="72">
        <f t="shared" si="12"/>
        <v>4927.8584888700334</v>
      </c>
      <c r="Y46" s="72">
        <f t="shared" si="13"/>
        <v>5443.6163049822408</v>
      </c>
      <c r="Z46" s="62">
        <f t="shared" si="14"/>
        <v>8.7683715888116431</v>
      </c>
      <c r="AA46" s="62">
        <f t="shared" si="15"/>
        <v>84.238105447629763</v>
      </c>
      <c r="AB46" s="627">
        <f t="shared" si="16"/>
        <v>93.00647703644141</v>
      </c>
      <c r="AD46" s="62">
        <f t="shared" si="17"/>
        <v>313.43108334564124</v>
      </c>
      <c r="AE46" s="62">
        <f t="shared" si="18"/>
        <v>3163.6316266125664</v>
      </c>
      <c r="AF46" s="62">
        <f t="shared" si="19"/>
        <v>3477.0627099582075</v>
      </c>
      <c r="AG46" s="62">
        <f t="shared" si="20"/>
        <v>5.3286254137163986</v>
      </c>
      <c r="AH46" s="62">
        <f t="shared" si="21"/>
        <v>54.079948757042004</v>
      </c>
      <c r="AI46" s="627">
        <f t="shared" si="22"/>
        <v>59.408574170758399</v>
      </c>
      <c r="AK46" s="72">
        <f t="shared" si="23"/>
        <v>1925.7087903055042</v>
      </c>
      <c r="AL46" s="72">
        <f t="shared" si="24"/>
        <v>18247.05725566308</v>
      </c>
      <c r="AM46" s="72">
        <f t="shared" si="25"/>
        <v>20172.766045968583</v>
      </c>
      <c r="AN46" s="72">
        <f t="shared" si="26"/>
        <v>32.738874172613784</v>
      </c>
      <c r="AO46" s="72">
        <f t="shared" si="27"/>
        <v>311.9199824189642</v>
      </c>
      <c r="AP46" s="1228">
        <f t="shared" si="28"/>
        <v>344.658856591578</v>
      </c>
      <c r="AR46" s="72">
        <f t="shared" si="29"/>
        <v>2112.3776581289262</v>
      </c>
      <c r="AS46" s="72">
        <f t="shared" si="30"/>
        <v>19187.002189745479</v>
      </c>
      <c r="AT46" s="72">
        <f t="shared" si="31"/>
        <v>21299.379847874407</v>
      </c>
      <c r="AU46" s="72">
        <f t="shared" si="32"/>
        <v>35.912421806805014</v>
      </c>
      <c r="AV46" s="72">
        <f t="shared" si="33"/>
        <v>327.98764764332714</v>
      </c>
      <c r="AW46" s="72">
        <f t="shared" si="34"/>
        <v>363.90006945013215</v>
      </c>
    </row>
    <row r="47" spans="1:49" x14ac:dyDescent="0.25">
      <c r="A47">
        <f>'ONS Post Acute'!P48</f>
        <v>43</v>
      </c>
      <c r="B47">
        <f>'ONS Post Acute'!S48</f>
        <v>2.2581125532262214E-2</v>
      </c>
      <c r="C47" s="1110">
        <f t="shared" si="0"/>
        <v>1.2261772346801592E-2</v>
      </c>
      <c r="D47" s="1110">
        <f t="shared" si="1"/>
        <v>2.2581125532262214E-2</v>
      </c>
      <c r="E47" s="1223">
        <f>'NSW Post Acute '!T48</f>
        <v>3.4545323222402762E-4</v>
      </c>
      <c r="F47" s="1223">
        <f t="shared" si="2"/>
        <v>1.8661972146927219E-4</v>
      </c>
      <c r="G47" s="1223">
        <f t="shared" si="3"/>
        <v>3.4545323222402762E-4</v>
      </c>
      <c r="O47" s="1220">
        <f t="shared" si="4"/>
        <v>43</v>
      </c>
      <c r="P47" s="1207">
        <f t="shared" si="35"/>
        <v>2808.4486000837833</v>
      </c>
      <c r="Q47" s="1207">
        <f t="shared" si="36"/>
        <v>21719.633012080878</v>
      </c>
      <c r="R47" s="1208">
        <f t="shared" si="7"/>
        <v>24528.08161216466</v>
      </c>
      <c r="S47" s="1225">
        <f t="shared" si="8"/>
        <v>42.743567625043575</v>
      </c>
      <c r="T47" s="1225">
        <f t="shared" si="9"/>
        <v>332.27384596144873</v>
      </c>
      <c r="U47" s="1226">
        <f t="shared" si="10"/>
        <v>375.0174135864923</v>
      </c>
      <c r="W47" s="72">
        <f t="shared" si="11"/>
        <v>485.07571403947094</v>
      </c>
      <c r="X47" s="72">
        <f t="shared" si="12"/>
        <v>4636.2437886564167</v>
      </c>
      <c r="Y47" s="72">
        <f t="shared" si="13"/>
        <v>5121.3195026958874</v>
      </c>
      <c r="Z47" s="62">
        <f t="shared" si="14"/>
        <v>7.3826761813244079</v>
      </c>
      <c r="AA47" s="62">
        <f t="shared" si="15"/>
        <v>70.926730374076229</v>
      </c>
      <c r="AB47" s="627">
        <f t="shared" si="16"/>
        <v>78.309406555400642</v>
      </c>
      <c r="AD47" s="62">
        <f t="shared" si="17"/>
        <v>294.78526898945705</v>
      </c>
      <c r="AE47" s="62">
        <f t="shared" si="18"/>
        <v>2976.4181564074825</v>
      </c>
      <c r="AF47" s="62">
        <f t="shared" si="19"/>
        <v>3271.2034253969396</v>
      </c>
      <c r="AG47" s="62">
        <f t="shared" si="20"/>
        <v>4.4865247238427726</v>
      </c>
      <c r="AH47" s="62">
        <f t="shared" si="21"/>
        <v>45.534190539449078</v>
      </c>
      <c r="AI47" s="627">
        <f t="shared" si="22"/>
        <v>50.020715263291848</v>
      </c>
      <c r="AK47" s="72">
        <f t="shared" si="23"/>
        <v>1811.1496080290226</v>
      </c>
      <c r="AL47" s="72">
        <f t="shared" si="24"/>
        <v>17167.255523651285</v>
      </c>
      <c r="AM47" s="72">
        <f t="shared" si="25"/>
        <v>18978.405131680309</v>
      </c>
      <c r="AN47" s="72">
        <f t="shared" si="26"/>
        <v>27.565039199061786</v>
      </c>
      <c r="AO47" s="72">
        <f t="shared" si="27"/>
        <v>262.63012889185256</v>
      </c>
      <c r="AP47" s="1228">
        <f t="shared" si="28"/>
        <v>290.19516809091436</v>
      </c>
      <c r="AR47" s="72">
        <f t="shared" si="29"/>
        <v>1986.7136644905279</v>
      </c>
      <c r="AS47" s="72">
        <f t="shared" si="30"/>
        <v>18051.577561745737</v>
      </c>
      <c r="AT47" s="72">
        <f t="shared" si="31"/>
        <v>20038.291226236266</v>
      </c>
      <c r="AU47" s="72">
        <f t="shared" si="32"/>
        <v>30.237060371058828</v>
      </c>
      <c r="AV47" s="72">
        <f t="shared" si="33"/>
        <v>276.15876837220992</v>
      </c>
      <c r="AW47" s="72">
        <f t="shared" si="34"/>
        <v>306.39582874326874</v>
      </c>
    </row>
    <row r="48" spans="1:49" x14ac:dyDescent="0.25">
      <c r="A48">
        <f>'ONS Post Acute'!P49</f>
        <v>44</v>
      </c>
      <c r="B48">
        <f>'ONS Post Acute'!S49</f>
        <v>2.1244847681051702E-2</v>
      </c>
      <c r="C48" s="1110">
        <f t="shared" si="0"/>
        <v>1.1532557925161058E-2</v>
      </c>
      <c r="D48" s="1110">
        <f t="shared" si="1"/>
        <v>2.1244847681051702E-2</v>
      </c>
      <c r="E48" s="1223">
        <f>'NSW Post Acute '!T49</f>
        <v>2.9086442683637234E-4</v>
      </c>
      <c r="F48" s="1223">
        <f t="shared" si="2"/>
        <v>1.5712794623934379E-4</v>
      </c>
      <c r="G48" s="1223">
        <f t="shared" si="3"/>
        <v>2.9086442683637234E-4</v>
      </c>
      <c r="O48" s="1220">
        <f t="shared" si="4"/>
        <v>44</v>
      </c>
      <c r="P48" s="1207">
        <f t="shared" si="35"/>
        <v>2641.4285997368138</v>
      </c>
      <c r="Q48" s="1207">
        <f t="shared" si="36"/>
        <v>20434.335497171898</v>
      </c>
      <c r="R48" s="1208">
        <f t="shared" si="7"/>
        <v>23075.764096908712</v>
      </c>
      <c r="S48" s="1225">
        <f t="shared" si="8"/>
        <v>35.988741934605542</v>
      </c>
      <c r="T48" s="1225">
        <f t="shared" si="9"/>
        <v>279.76765808813792</v>
      </c>
      <c r="U48" s="1226">
        <f t="shared" si="10"/>
        <v>315.75640002274349</v>
      </c>
      <c r="W48" s="72">
        <f t="shared" si="11"/>
        <v>456.22799151937147</v>
      </c>
      <c r="X48" s="72">
        <f t="shared" si="12"/>
        <v>4361.8859016351298</v>
      </c>
      <c r="Y48" s="72">
        <f t="shared" si="13"/>
        <v>4818.1138931545011</v>
      </c>
      <c r="Z48" s="62">
        <f t="shared" si="14"/>
        <v>6.2159815532284401</v>
      </c>
      <c r="AA48" s="62">
        <f t="shared" si="15"/>
        <v>59.718829795909791</v>
      </c>
      <c r="AB48" s="627">
        <f t="shared" si="16"/>
        <v>65.934811349138229</v>
      </c>
      <c r="AD48" s="62">
        <f t="shared" si="17"/>
        <v>277.25422507879699</v>
      </c>
      <c r="AE48" s="62">
        <f t="shared" si="18"/>
        <v>2800.2833728394248</v>
      </c>
      <c r="AF48" s="62">
        <f t="shared" si="19"/>
        <v>3077.5375979182218</v>
      </c>
      <c r="AG48" s="62">
        <f t="shared" si="20"/>
        <v>3.7775129555400637</v>
      </c>
      <c r="AH48" s="62">
        <f t="shared" si="21"/>
        <v>38.338840101302239</v>
      </c>
      <c r="AI48" s="627">
        <f t="shared" si="22"/>
        <v>42.1163530568423</v>
      </c>
      <c r="AK48" s="72">
        <f t="shared" si="23"/>
        <v>1703.4395334517644</v>
      </c>
      <c r="AL48" s="72">
        <f t="shared" si="24"/>
        <v>16151.352959824195</v>
      </c>
      <c r="AM48" s="72">
        <f t="shared" si="25"/>
        <v>17854.79249327596</v>
      </c>
      <c r="AN48" s="72">
        <f t="shared" si="26"/>
        <v>23.208897555174751</v>
      </c>
      <c r="AO48" s="72">
        <f t="shared" si="27"/>
        <v>221.12909877349841</v>
      </c>
      <c r="AP48" s="1228">
        <f t="shared" si="28"/>
        <v>244.33799632867317</v>
      </c>
      <c r="AR48" s="72">
        <f t="shared" si="29"/>
        <v>1868.5626978242203</v>
      </c>
      <c r="AS48" s="72">
        <f t="shared" si="30"/>
        <v>16983.34368470954</v>
      </c>
      <c r="AT48" s="72">
        <f t="shared" si="31"/>
        <v>18851.906382533762</v>
      </c>
      <c r="AU48" s="72">
        <f t="shared" si="32"/>
        <v>25.458655489429677</v>
      </c>
      <c r="AV48" s="72">
        <f t="shared" si="33"/>
        <v>232.51993145726442</v>
      </c>
      <c r="AW48" s="72">
        <f t="shared" si="34"/>
        <v>257.97858694669412</v>
      </c>
    </row>
    <row r="49" spans="1:49" x14ac:dyDescent="0.25">
      <c r="A49">
        <f>'ONS Post Acute'!P50</f>
        <v>45</v>
      </c>
      <c r="B49">
        <f>'ONS Post Acute'!S50</f>
        <v>1.9987646423834909E-2</v>
      </c>
      <c r="C49" s="1110">
        <f t="shared" si="0"/>
        <v>1.0846913896547905E-2</v>
      </c>
      <c r="D49" s="1110">
        <f t="shared" si="1"/>
        <v>1.9987646423834909E-2</v>
      </c>
      <c r="E49" s="1223">
        <f>'NSW Post Acute '!T50</f>
        <v>2.4490178961181854E-4</v>
      </c>
      <c r="F49" s="1223">
        <f t="shared" si="2"/>
        <v>1.322970599337836E-4</v>
      </c>
      <c r="G49" s="1223">
        <f t="shared" si="3"/>
        <v>2.4490178961181854E-4</v>
      </c>
      <c r="O49" s="1220">
        <f t="shared" si="4"/>
        <v>45</v>
      </c>
      <c r="P49" s="1207">
        <f t="shared" si="35"/>
        <v>2484.3880057792289</v>
      </c>
      <c r="Q49" s="1207">
        <f t="shared" si="36"/>
        <v>19225.097725119183</v>
      </c>
      <c r="R49" s="1208">
        <f t="shared" si="7"/>
        <v>21709.485730898414</v>
      </c>
      <c r="S49" s="1225">
        <f t="shared" si="8"/>
        <v>30.301450904293731</v>
      </c>
      <c r="T49" s="1225">
        <f t="shared" si="9"/>
        <v>235.55854143633803</v>
      </c>
      <c r="U49" s="1226">
        <f t="shared" si="10"/>
        <v>265.85999234063178</v>
      </c>
      <c r="W49" s="72">
        <f t="shared" si="11"/>
        <v>429.10391374743512</v>
      </c>
      <c r="X49" s="72">
        <f t="shared" si="12"/>
        <v>4103.7636255096641</v>
      </c>
      <c r="Y49" s="72">
        <f t="shared" si="13"/>
        <v>4532.8675392570995</v>
      </c>
      <c r="Z49" s="62">
        <f t="shared" si="14"/>
        <v>5.2336716909804792</v>
      </c>
      <c r="AA49" s="62">
        <f t="shared" si="15"/>
        <v>50.28201093415052</v>
      </c>
      <c r="AB49" s="627">
        <f t="shared" si="16"/>
        <v>55.515682625130999</v>
      </c>
      <c r="AD49" s="62">
        <f t="shared" si="17"/>
        <v>260.77065698690819</v>
      </c>
      <c r="AE49" s="62">
        <f t="shared" si="18"/>
        <v>2634.5716751256796</v>
      </c>
      <c r="AF49" s="62">
        <f t="shared" si="19"/>
        <v>2895.3423321125879</v>
      </c>
      <c r="AG49" s="62">
        <f t="shared" si="20"/>
        <v>3.1805536178680915</v>
      </c>
      <c r="AH49" s="62">
        <f t="shared" si="21"/>
        <v>32.280504888733802</v>
      </c>
      <c r="AI49" s="627">
        <f t="shared" si="22"/>
        <v>35.461058506601894</v>
      </c>
      <c r="AK49" s="72">
        <f t="shared" si="23"/>
        <v>1602.1651109174013</v>
      </c>
      <c r="AL49" s="72">
        <f t="shared" si="24"/>
        <v>15195.568218427643</v>
      </c>
      <c r="AM49" s="72">
        <f t="shared" si="25"/>
        <v>16797.733329345043</v>
      </c>
      <c r="AN49" s="72">
        <f t="shared" si="26"/>
        <v>19.541201831639373</v>
      </c>
      <c r="AO49" s="72">
        <f t="shared" si="27"/>
        <v>186.18609574880583</v>
      </c>
      <c r="AP49" s="1228">
        <f t="shared" si="28"/>
        <v>205.7272975804452</v>
      </c>
      <c r="AR49" s="72">
        <f t="shared" si="29"/>
        <v>1757.4712240881743</v>
      </c>
      <c r="AS49" s="72">
        <f t="shared" si="30"/>
        <v>15978.324427677864</v>
      </c>
      <c r="AT49" s="72">
        <f t="shared" si="31"/>
        <v>17735.795651766039</v>
      </c>
      <c r="AU49" s="72">
        <f t="shared" si="32"/>
        <v>21.435431135771289</v>
      </c>
      <c r="AV49" s="72">
        <f t="shared" si="33"/>
        <v>195.77693963358385</v>
      </c>
      <c r="AW49" s="72">
        <f t="shared" si="34"/>
        <v>217.21237076935515</v>
      </c>
    </row>
    <row r="50" spans="1:49" x14ac:dyDescent="0.25">
      <c r="A50">
        <f>'ONS Post Acute'!P51</f>
        <v>46</v>
      </c>
      <c r="B50">
        <f>'ONS Post Acute'!S51</f>
        <v>1.8804842263969734E-2</v>
      </c>
      <c r="C50" s="1110">
        <f t="shared" si="0"/>
        <v>1.0202213222627599E-2</v>
      </c>
      <c r="D50" s="1110">
        <f t="shared" si="1"/>
        <v>1.8804842263969734E-2</v>
      </c>
      <c r="E50" s="1223">
        <f>'NSW Post Acute '!T51</f>
        <v>2.0620220632484493E-4</v>
      </c>
      <c r="F50" s="1223">
        <f t="shared" si="2"/>
        <v>1.1139037786533912E-4</v>
      </c>
      <c r="G50" s="1223">
        <f t="shared" si="3"/>
        <v>2.0620220632484493E-4</v>
      </c>
      <c r="O50" s="1220">
        <f t="shared" si="4"/>
        <v>46</v>
      </c>
      <c r="P50" s="1207">
        <f t="shared" si="35"/>
        <v>2336.725118723848</v>
      </c>
      <c r="Q50" s="1207">
        <f t="shared" si="36"/>
        <v>18087.418726757023</v>
      </c>
      <c r="R50" s="1208">
        <f t="shared" si="7"/>
        <v>20424.14384548087</v>
      </c>
      <c r="S50" s="1225">
        <f t="shared" si="8"/>
        <v>25.512963536655135</v>
      </c>
      <c r="T50" s="1225">
        <f t="shared" si="9"/>
        <v>198.33538595134578</v>
      </c>
      <c r="U50" s="1226">
        <f t="shared" si="10"/>
        <v>223.84834948800091</v>
      </c>
      <c r="W50" s="72">
        <f t="shared" si="11"/>
        <v>403.59955508714779</v>
      </c>
      <c r="X50" s="72">
        <f t="shared" si="12"/>
        <v>3860.9161894269459</v>
      </c>
      <c r="Y50" s="72">
        <f t="shared" si="13"/>
        <v>4264.515744514094</v>
      </c>
      <c r="Z50" s="62">
        <f t="shared" si="14"/>
        <v>4.4066033483528155</v>
      </c>
      <c r="AA50" s="62">
        <f t="shared" si="15"/>
        <v>42.336405991585536</v>
      </c>
      <c r="AB50" s="627">
        <f t="shared" si="16"/>
        <v>46.743009339938354</v>
      </c>
      <c r="AD50" s="62">
        <f t="shared" si="17"/>
        <v>245.2714080851901</v>
      </c>
      <c r="AE50" s="62">
        <f t="shared" si="18"/>
        <v>2478.6662588138506</v>
      </c>
      <c r="AF50" s="62">
        <f t="shared" si="19"/>
        <v>2723.9376668990408</v>
      </c>
      <c r="AG50" s="62">
        <f t="shared" si="20"/>
        <v>2.677936074260618</v>
      </c>
      <c r="AH50" s="62">
        <f t="shared" si="21"/>
        <v>27.179512815677811</v>
      </c>
      <c r="AI50" s="627">
        <f t="shared" si="22"/>
        <v>29.857448889938428</v>
      </c>
      <c r="AK50" s="72">
        <f t="shared" si="23"/>
        <v>1506.9383084746546</v>
      </c>
      <c r="AL50" s="72">
        <f t="shared" si="24"/>
        <v>14296.343721498462</v>
      </c>
      <c r="AM50" s="72">
        <f t="shared" si="25"/>
        <v>15803.282029973117</v>
      </c>
      <c r="AN50" s="72">
        <f t="shared" si="26"/>
        <v>16.453138543355646</v>
      </c>
      <c r="AO50" s="72">
        <f t="shared" si="27"/>
        <v>156.76481495405071</v>
      </c>
      <c r="AP50" s="1228">
        <f t="shared" si="28"/>
        <v>173.21795349740634</v>
      </c>
      <c r="AR50" s="72">
        <f t="shared" si="29"/>
        <v>1653.0135973962367</v>
      </c>
      <c r="AS50" s="72">
        <f t="shared" si="30"/>
        <v>15032.778954240044</v>
      </c>
      <c r="AT50" s="72">
        <f t="shared" si="31"/>
        <v>16685.792551636281</v>
      </c>
      <c r="AU50" s="72">
        <f t="shared" si="32"/>
        <v>18.048025973631571</v>
      </c>
      <c r="AV50" s="72">
        <f t="shared" si="33"/>
        <v>164.84010575814429</v>
      </c>
      <c r="AW50" s="72">
        <f t="shared" si="34"/>
        <v>182.88813173177587</v>
      </c>
    </row>
    <row r="51" spans="1:49" x14ac:dyDescent="0.25">
      <c r="A51">
        <f>'ONS Post Acute'!P52</f>
        <v>47</v>
      </c>
      <c r="B51">
        <f>'ONS Post Acute'!S52</f>
        <v>1.769203262226484E-2</v>
      </c>
      <c r="C51" s="1110">
        <f t="shared" si="0"/>
        <v>9.5959900337940773E-3</v>
      </c>
      <c r="D51" s="1110">
        <f t="shared" si="1"/>
        <v>1.769203262226484E-2</v>
      </c>
      <c r="E51" s="1223">
        <f>'NSW Post Acute '!T52</f>
        <v>1.7361796318691325E-4</v>
      </c>
      <c r="F51" s="1223">
        <f t="shared" si="2"/>
        <v>9.3787675538137272E-5</v>
      </c>
      <c r="G51" s="1223">
        <f t="shared" si="3"/>
        <v>1.7361796318691325E-4</v>
      </c>
      <c r="O51" s="1220">
        <f t="shared" si="4"/>
        <v>47</v>
      </c>
      <c r="P51" s="1207">
        <f t="shared" si="35"/>
        <v>2197.8751533302293</v>
      </c>
      <c r="Q51" s="1207">
        <f t="shared" si="36"/>
        <v>17017.063885692813</v>
      </c>
      <c r="R51" s="1208">
        <f t="shared" si="7"/>
        <v>19214.93903902304</v>
      </c>
      <c r="S51" s="1225">
        <f t="shared" si="8"/>
        <v>21.481222992930498</v>
      </c>
      <c r="T51" s="1225">
        <f t="shared" si="9"/>
        <v>166.99426427336931</v>
      </c>
      <c r="U51" s="1226">
        <f t="shared" si="10"/>
        <v>188.47548726629981</v>
      </c>
      <c r="W51" s="72">
        <f t="shared" si="11"/>
        <v>379.6173657368937</v>
      </c>
      <c r="X51" s="72">
        <f t="shared" si="12"/>
        <v>3632.4396778403056</v>
      </c>
      <c r="Y51" s="72">
        <f t="shared" si="13"/>
        <v>4012.0570435771992</v>
      </c>
      <c r="Z51" s="62">
        <f t="shared" si="14"/>
        <v>3.7102404442887105</v>
      </c>
      <c r="AA51" s="62">
        <f t="shared" si="15"/>
        <v>35.646372111721092</v>
      </c>
      <c r="AB51" s="627">
        <f t="shared" si="16"/>
        <v>39.3566125560098</v>
      </c>
      <c r="AD51" s="62">
        <f t="shared" si="17"/>
        <v>230.69719640244341</v>
      </c>
      <c r="AE51" s="62">
        <f t="shared" si="18"/>
        <v>2331.9868199407288</v>
      </c>
      <c r="AF51" s="62">
        <f t="shared" si="19"/>
        <v>2562.6840163431721</v>
      </c>
      <c r="AG51" s="62">
        <f t="shared" si="20"/>
        <v>2.2547495076123583</v>
      </c>
      <c r="AH51" s="62">
        <f t="shared" si="21"/>
        <v>22.884583727667035</v>
      </c>
      <c r="AI51" s="627">
        <f t="shared" si="22"/>
        <v>25.139333235279395</v>
      </c>
      <c r="AK51" s="72">
        <f t="shared" si="23"/>
        <v>1417.3948999216218</v>
      </c>
      <c r="AL51" s="72">
        <f t="shared" si="24"/>
        <v>13450.332417011601</v>
      </c>
      <c r="AM51" s="72">
        <f t="shared" si="25"/>
        <v>14867.727316933222</v>
      </c>
      <c r="AN51" s="72">
        <f t="shared" si="26"/>
        <v>13.853096190711643</v>
      </c>
      <c r="AO51" s="72">
        <f t="shared" si="27"/>
        <v>131.99270927692442</v>
      </c>
      <c r="AP51" s="1228">
        <f t="shared" si="28"/>
        <v>145.84580546763607</v>
      </c>
      <c r="AR51" s="72">
        <f t="shared" si="29"/>
        <v>1554.7902852254854</v>
      </c>
      <c r="AS51" s="72">
        <f t="shared" si="30"/>
        <v>14143.187798564735</v>
      </c>
      <c r="AT51" s="72">
        <f t="shared" si="31"/>
        <v>15697.97808379022</v>
      </c>
      <c r="AU51" s="72">
        <f t="shared" si="32"/>
        <v>15.195948129066691</v>
      </c>
      <c r="AV51" s="72">
        <f t="shared" si="33"/>
        <v>138.79193595125031</v>
      </c>
      <c r="AW51" s="72">
        <f t="shared" si="34"/>
        <v>153.987884080317</v>
      </c>
    </row>
    <row r="52" spans="1:49" x14ac:dyDescent="0.25">
      <c r="A52">
        <f>'ONS Post Acute'!P53</f>
        <v>48</v>
      </c>
      <c r="B52">
        <f>'ONS Post Acute'!S53</f>
        <v>1.6645075449902059E-2</v>
      </c>
      <c r="C52" s="1110">
        <f t="shared" si="0"/>
        <v>9.0259294159518166E-3</v>
      </c>
      <c r="D52" s="1110">
        <f t="shared" si="1"/>
        <v>1.6645075449902059E-2</v>
      </c>
      <c r="E52" s="1223">
        <f>'NSW Post Acute '!T53</f>
        <v>1.4618270909131617E-4</v>
      </c>
      <c r="F52" s="1223">
        <f t="shared" si="2"/>
        <v>7.8966771341892894E-5</v>
      </c>
      <c r="G52" s="1223">
        <f t="shared" si="3"/>
        <v>1.4618270909131617E-4</v>
      </c>
      <c r="O52" s="1220">
        <f t="shared" si="4"/>
        <v>48</v>
      </c>
      <c r="P52" s="1207">
        <f t="shared" si="35"/>
        <v>2067.3078993590202</v>
      </c>
      <c r="Q52" s="1207">
        <f t="shared" si="36"/>
        <v>16010.049176412846</v>
      </c>
      <c r="R52" s="1208">
        <f t="shared" si="7"/>
        <v>18077.357075771866</v>
      </c>
      <c r="S52" s="1225">
        <f t="shared" si="8"/>
        <v>18.086628274918489</v>
      </c>
      <c r="T52" s="1225">
        <f t="shared" si="9"/>
        <v>140.60569255677336</v>
      </c>
      <c r="U52" s="1226">
        <f t="shared" si="10"/>
        <v>158.69232083169186</v>
      </c>
      <c r="W52" s="72">
        <f t="shared" si="11"/>
        <v>357.06576769505386</v>
      </c>
      <c r="X52" s="72">
        <f t="shared" si="12"/>
        <v>3417.4836659966413</v>
      </c>
      <c r="Y52" s="72">
        <f t="shared" si="13"/>
        <v>3774.5494336916954</v>
      </c>
      <c r="Z52" s="62">
        <f t="shared" si="14"/>
        <v>3.1239254742852829</v>
      </c>
      <c r="AA52" s="62">
        <f t="shared" si="15"/>
        <v>30.013502917083581</v>
      </c>
      <c r="AB52" s="627">
        <f t="shared" si="16"/>
        <v>33.137428391368864</v>
      </c>
      <c r="AD52" s="62">
        <f t="shared" si="17"/>
        <v>216.99236908889762</v>
      </c>
      <c r="AE52" s="62">
        <f t="shared" si="18"/>
        <v>2193.9873950515903</v>
      </c>
      <c r="AF52" s="62">
        <f t="shared" si="19"/>
        <v>2410.979764140488</v>
      </c>
      <c r="AG52" s="62">
        <f t="shared" si="20"/>
        <v>1.8984401498304471</v>
      </c>
      <c r="AH52" s="62">
        <f t="shared" si="21"/>
        <v>19.268342885326383</v>
      </c>
      <c r="AI52" s="627">
        <f t="shared" si="22"/>
        <v>21.166783035156829</v>
      </c>
      <c r="AK52" s="72">
        <f t="shared" si="23"/>
        <v>1333.192956241995</v>
      </c>
      <c r="AL52" s="72">
        <f t="shared" si="24"/>
        <v>12654.38532063714</v>
      </c>
      <c r="AM52" s="72">
        <f t="shared" si="25"/>
        <v>13987.578276879136</v>
      </c>
      <c r="AN52" s="72">
        <f t="shared" si="26"/>
        <v>11.663944894596973</v>
      </c>
      <c r="AO52" s="72">
        <f t="shared" si="27"/>
        <v>111.13511222125494</v>
      </c>
      <c r="AP52" s="1228">
        <f t="shared" si="28"/>
        <v>122.79905711585192</v>
      </c>
      <c r="AR52" s="72">
        <f t="shared" si="29"/>
        <v>1462.426213619593</v>
      </c>
      <c r="AS52" s="72">
        <f t="shared" si="30"/>
        <v>13306.239765406204</v>
      </c>
      <c r="AT52" s="72">
        <f t="shared" si="31"/>
        <v>14768.665979025798</v>
      </c>
      <c r="AU52" s="72">
        <f t="shared" si="32"/>
        <v>12.794591126670197</v>
      </c>
      <c r="AV52" s="72">
        <f t="shared" si="33"/>
        <v>116.85991947468906</v>
      </c>
      <c r="AW52" s="72">
        <f t="shared" si="34"/>
        <v>129.65451060135925</v>
      </c>
    </row>
    <row r="53" spans="1:49" x14ac:dyDescent="0.25">
      <c r="A53">
        <f>'ONS Post Acute'!P54</f>
        <v>49</v>
      </c>
      <c r="B53">
        <f>'ONS Post Acute'!S54</f>
        <v>1.5660073811092981E-2</v>
      </c>
      <c r="C53" s="1110">
        <f t="shared" si="0"/>
        <v>8.4898578827380389E-3</v>
      </c>
      <c r="D53" s="1110">
        <f t="shared" si="1"/>
        <v>1.5660073811092981E-2</v>
      </c>
      <c r="E53" s="1223">
        <f>'NSW Post Acute '!T54</f>
        <v>1.230827965322379E-4</v>
      </c>
      <c r="F53" s="1223">
        <f t="shared" si="2"/>
        <v>6.6488023690247644E-5</v>
      </c>
      <c r="G53" s="1223">
        <f t="shared" si="3"/>
        <v>1.230827965322379E-4</v>
      </c>
      <c r="O53" s="1220">
        <f t="shared" si="4"/>
        <v>49</v>
      </c>
      <c r="P53" s="1207">
        <f t="shared" si="35"/>
        <v>1944.5255393202031</v>
      </c>
      <c r="Q53" s="1207">
        <f t="shared" si="36"/>
        <v>15062.626335125973</v>
      </c>
      <c r="R53" s="1208">
        <f t="shared" si="7"/>
        <v>17007.151874446175</v>
      </c>
      <c r="S53" s="1225">
        <f t="shared" si="8"/>
        <v>15.228483434038012</v>
      </c>
      <c r="T53" s="1225">
        <f t="shared" si="9"/>
        <v>118.3870647617365</v>
      </c>
      <c r="U53" s="1226">
        <f t="shared" si="10"/>
        <v>133.61554819577452</v>
      </c>
      <c r="W53" s="72">
        <f t="shared" si="11"/>
        <v>335.85877784111682</v>
      </c>
      <c r="X53" s="72">
        <f t="shared" si="12"/>
        <v>3215.2480545245553</v>
      </c>
      <c r="Y53" s="72">
        <f t="shared" si="13"/>
        <v>3551.1068323656723</v>
      </c>
      <c r="Z53" s="62">
        <f t="shared" si="14"/>
        <v>2.6302662171861968</v>
      </c>
      <c r="AA53" s="62">
        <f t="shared" si="15"/>
        <v>25.270744370016423</v>
      </c>
      <c r="AB53" s="627">
        <f t="shared" si="16"/>
        <v>27.90101058720262</v>
      </c>
      <c r="AD53" s="62">
        <f t="shared" si="17"/>
        <v>204.10467335890519</v>
      </c>
      <c r="AE53" s="62">
        <f t="shared" si="18"/>
        <v>2064.154329040166</v>
      </c>
      <c r="AF53" s="62">
        <f t="shared" si="19"/>
        <v>2268.2590023990711</v>
      </c>
      <c r="AG53" s="62">
        <f t="shared" si="20"/>
        <v>1.5984385775372436</v>
      </c>
      <c r="AH53" s="62">
        <f t="shared" si="21"/>
        <v>16.223543410914278</v>
      </c>
      <c r="AI53" s="627">
        <f t="shared" si="22"/>
        <v>17.821981988451522</v>
      </c>
      <c r="AK53" s="72">
        <f t="shared" si="23"/>
        <v>1254.0114382855875</v>
      </c>
      <c r="AL53" s="72">
        <f t="shared" si="24"/>
        <v>11905.539794735816</v>
      </c>
      <c r="AM53" s="72">
        <f t="shared" si="25"/>
        <v>13159.551233021404</v>
      </c>
      <c r="AN53" s="72">
        <f t="shared" si="26"/>
        <v>9.8207465152154079</v>
      </c>
      <c r="AO53" s="72">
        <f t="shared" si="27"/>
        <v>93.573449898040792</v>
      </c>
      <c r="AP53" s="1228">
        <f t="shared" si="28"/>
        <v>103.3941964132562</v>
      </c>
      <c r="AR53" s="72">
        <f t="shared" si="29"/>
        <v>1375.5692234506307</v>
      </c>
      <c r="AS53" s="72">
        <f t="shared" si="30"/>
        <v>12518.81960532584</v>
      </c>
      <c r="AT53" s="72">
        <f t="shared" si="31"/>
        <v>13894.388828776471</v>
      </c>
      <c r="AU53" s="72">
        <f t="shared" si="32"/>
        <v>10.772722038412375</v>
      </c>
      <c r="AV53" s="72">
        <f t="shared" si="33"/>
        <v>98.393618375836297</v>
      </c>
      <c r="AW53" s="72">
        <f t="shared" si="34"/>
        <v>109.16634041424868</v>
      </c>
    </row>
    <row r="54" spans="1:49" x14ac:dyDescent="0.25">
      <c r="A54">
        <f>'ONS Post Acute'!P55</f>
        <v>50</v>
      </c>
      <c r="B54">
        <f>'ONS Post Acute'!S55</f>
        <v>1.4733361378083943E-2</v>
      </c>
      <c r="C54" s="1110">
        <f t="shared" si="0"/>
        <v>7.9857344827225507E-3</v>
      </c>
      <c r="D54" s="1110">
        <f t="shared" si="1"/>
        <v>1.4733361378083943E-2</v>
      </c>
      <c r="E54" s="1223">
        <f>'NSW Post Acute '!T55</f>
        <v>1.0363315125548032E-4</v>
      </c>
      <c r="F54" s="1223">
        <f t="shared" si="2"/>
        <v>5.5981280857708704E-5</v>
      </c>
      <c r="G54" s="1223">
        <f t="shared" si="3"/>
        <v>1.0363315125548032E-4</v>
      </c>
      <c r="O54" s="1220">
        <f t="shared" si="4"/>
        <v>50</v>
      </c>
      <c r="P54" s="1207">
        <f t="shared" si="35"/>
        <v>1829.0606116572558</v>
      </c>
      <c r="Q54" s="1207">
        <f t="shared" si="36"/>
        <v>14171.268908148662</v>
      </c>
      <c r="R54" s="1208">
        <f t="shared" si="7"/>
        <v>16000.329519805919</v>
      </c>
      <c r="S54" s="1225">
        <f t="shared" si="8"/>
        <v>12.822008548930459</v>
      </c>
      <c r="T54" s="1225">
        <f t="shared" si="9"/>
        <v>99.679442901932489</v>
      </c>
      <c r="U54" s="1226">
        <f t="shared" si="10"/>
        <v>112.50145145086294</v>
      </c>
      <c r="W54" s="72">
        <f t="shared" si="11"/>
        <v>315.91565613650408</v>
      </c>
      <c r="X54" s="72">
        <f t="shared" si="12"/>
        <v>3024.9800913413046</v>
      </c>
      <c r="Y54" s="72">
        <f t="shared" si="13"/>
        <v>3340.8957474778085</v>
      </c>
      <c r="Z54" s="62">
        <f t="shared" si="14"/>
        <v>2.2146194707309563</v>
      </c>
      <c r="AA54" s="62">
        <f t="shared" si="15"/>
        <v>21.277440450018943</v>
      </c>
      <c r="AB54" s="627">
        <f t="shared" si="16"/>
        <v>23.492059920749899</v>
      </c>
      <c r="AD54" s="62">
        <f t="shared" si="17"/>
        <v>191.98504269913283</v>
      </c>
      <c r="AE54" s="62">
        <f t="shared" si="18"/>
        <v>1942.0043632452446</v>
      </c>
      <c r="AF54" s="62">
        <f t="shared" si="19"/>
        <v>2133.9894059443773</v>
      </c>
      <c r="AG54" s="62">
        <f t="shared" si="20"/>
        <v>1.3458459731001748</v>
      </c>
      <c r="AH54" s="62">
        <f t="shared" si="21"/>
        <v>13.659885666984861</v>
      </c>
      <c r="AI54" s="627">
        <f t="shared" si="22"/>
        <v>15.005731640085036</v>
      </c>
      <c r="AK54" s="72">
        <f t="shared" si="23"/>
        <v>1179.5488832394999</v>
      </c>
      <c r="AL54" s="72">
        <f t="shared" si="24"/>
        <v>11201.008520965561</v>
      </c>
      <c r="AM54" s="72">
        <f t="shared" si="25"/>
        <v>12380.557404205061</v>
      </c>
      <c r="AN54" s="72">
        <f t="shared" si="26"/>
        <v>8.2688270516495788</v>
      </c>
      <c r="AO54" s="72">
        <f t="shared" si="27"/>
        <v>78.786895975676401</v>
      </c>
      <c r="AP54" s="1228">
        <f t="shared" si="28"/>
        <v>87.055723027325982</v>
      </c>
      <c r="AR54" s="72">
        <f t="shared" si="29"/>
        <v>1293.8886295631212</v>
      </c>
      <c r="AS54" s="72">
        <f t="shared" si="30"/>
        <v>11777.996419254085</v>
      </c>
      <c r="AT54" s="72">
        <f t="shared" si="31"/>
        <v>13071.885048817207</v>
      </c>
      <c r="AU54" s="72">
        <f t="shared" si="32"/>
        <v>9.0703670309702531</v>
      </c>
      <c r="AV54" s="72">
        <f t="shared" si="33"/>
        <v>82.845377445143527</v>
      </c>
      <c r="AW54" s="72">
        <f t="shared" si="34"/>
        <v>91.915744476113787</v>
      </c>
    </row>
    <row r="55" spans="1:49" x14ac:dyDescent="0.25">
      <c r="A55">
        <f>'ONS Post Acute'!P56</f>
        <v>51</v>
      </c>
      <c r="B55">
        <f>'ONS Post Acute'!S56</f>
        <v>1.386148878451967E-2</v>
      </c>
      <c r="C55" s="1110">
        <f t="shared" si="0"/>
        <v>7.5116424953426408E-3</v>
      </c>
      <c r="D55" s="1110">
        <f t="shared" si="1"/>
        <v>1.386148878451967E-2</v>
      </c>
      <c r="E55" s="1223">
        <f>'NSW Post Acute '!T56</f>
        <v>8.7256955006935504E-5</v>
      </c>
      <c r="F55" s="1223">
        <f t="shared" si="2"/>
        <v>4.7134895089007145E-5</v>
      </c>
      <c r="G55" s="1223">
        <f t="shared" si="3"/>
        <v>8.7256955006935504E-5</v>
      </c>
      <c r="O55" s="1220">
        <f t="shared" si="4"/>
        <v>51</v>
      </c>
      <c r="P55" s="1207">
        <f t="shared" si="35"/>
        <v>1720.4741087757739</v>
      </c>
      <c r="Q55" s="1207">
        <f t="shared" si="36"/>
        <v>13332.65912590146</v>
      </c>
      <c r="R55" s="1208">
        <f t="shared" si="7"/>
        <v>15053.133234677234</v>
      </c>
      <c r="S55" s="1225">
        <f t="shared" si="8"/>
        <v>10.795823506081286</v>
      </c>
      <c r="T55" s="1225">
        <f t="shared" si="9"/>
        <v>83.928014916465912</v>
      </c>
      <c r="U55" s="1226">
        <f t="shared" si="10"/>
        <v>94.723838422547203</v>
      </c>
      <c r="W55" s="72">
        <f t="shared" si="11"/>
        <v>297.16057711575485</v>
      </c>
      <c r="X55" s="72">
        <f t="shared" si="12"/>
        <v>2845.9715697936558</v>
      </c>
      <c r="Y55" s="72">
        <f t="shared" si="13"/>
        <v>3143.1321469094105</v>
      </c>
      <c r="Z55" s="62">
        <f t="shared" si="14"/>
        <v>1.8646564497211227</v>
      </c>
      <c r="AA55" s="62">
        <f t="shared" si="15"/>
        <v>17.915161717248964</v>
      </c>
      <c r="AB55" s="627">
        <f t="shared" si="16"/>
        <v>19.779818166970088</v>
      </c>
      <c r="AD55" s="62">
        <f t="shared" si="17"/>
        <v>180.58739723053242</v>
      </c>
      <c r="AE55" s="62">
        <f t="shared" si="18"/>
        <v>1827.0828366875376</v>
      </c>
      <c r="AF55" s="62">
        <f t="shared" si="19"/>
        <v>2007.6702339180699</v>
      </c>
      <c r="AG55" s="62">
        <f t="shared" si="20"/>
        <v>1.1331700128348208</v>
      </c>
      <c r="AH55" s="62">
        <f t="shared" si="21"/>
        <v>11.501339239464169</v>
      </c>
      <c r="AI55" s="627">
        <f t="shared" si="22"/>
        <v>12.63450925229899</v>
      </c>
      <c r="AK55" s="72">
        <f t="shared" si="23"/>
        <v>1109.5221780595755</v>
      </c>
      <c r="AL55" s="72">
        <f t="shared" si="24"/>
        <v>10538.169125453509</v>
      </c>
      <c r="AM55" s="72">
        <f t="shared" si="25"/>
        <v>11647.691303513084</v>
      </c>
      <c r="AN55" s="72">
        <f t="shared" si="26"/>
        <v>6.9621539489119781</v>
      </c>
      <c r="AO55" s="72">
        <f t="shared" si="27"/>
        <v>66.336925530112708</v>
      </c>
      <c r="AP55" s="1228">
        <f t="shared" si="28"/>
        <v>73.299079479024684</v>
      </c>
      <c r="AR55" s="72">
        <f t="shared" si="29"/>
        <v>1217.0738753078913</v>
      </c>
      <c r="AS55" s="72">
        <f t="shared" si="30"/>
        <v>11081.012749232868</v>
      </c>
      <c r="AT55" s="72">
        <f t="shared" si="31"/>
        <v>12298.08662454076</v>
      </c>
      <c r="AU55" s="72">
        <f t="shared" si="32"/>
        <v>7.6370313767963829</v>
      </c>
      <c r="AV55" s="72">
        <f t="shared" si="33"/>
        <v>69.754082402094312</v>
      </c>
      <c r="AW55" s="72">
        <f t="shared" si="34"/>
        <v>77.391113778890698</v>
      </c>
    </row>
    <row r="56" spans="1:49" x14ac:dyDescent="0.25">
      <c r="A56">
        <f>'ONS Post Acute'!P57</f>
        <v>52</v>
      </c>
      <c r="B56">
        <f>'ONS Post Acute'!S57</f>
        <v>1.3041210786370622E-2</v>
      </c>
      <c r="C56" s="1110">
        <f t="shared" si="0"/>
        <v>7.0657816731531931E-3</v>
      </c>
      <c r="D56" s="1110">
        <f t="shared" si="1"/>
        <v>1.3041210786370622E-2</v>
      </c>
      <c r="E56" s="1223">
        <f>'NSW Post Acute '!T57</f>
        <v>7.3468538829940514E-5</v>
      </c>
      <c r="F56" s="1223">
        <f t="shared" si="2"/>
        <v>3.968647417518234E-5</v>
      </c>
      <c r="G56" s="1223">
        <f t="shared" si="3"/>
        <v>7.3468538829940514E-5</v>
      </c>
      <c r="O56" s="1220">
        <f t="shared" si="4"/>
        <v>52</v>
      </c>
      <c r="P56" s="1207">
        <f t="shared" si="35"/>
        <v>1618.3537002006806</v>
      </c>
      <c r="Q56" s="1207">
        <f t="shared" si="36"/>
        <v>12543.675553659798</v>
      </c>
      <c r="R56" s="1208">
        <f t="shared" si="7"/>
        <v>14162.029253860477</v>
      </c>
      <c r="S56" s="1225">
        <f t="shared" si="8"/>
        <v>9.0898297315579377</v>
      </c>
      <c r="T56" s="1225">
        <f t="shared" si="9"/>
        <v>70.665640605039457</v>
      </c>
      <c r="U56" s="1226">
        <f t="shared" si="10"/>
        <v>79.755470336597398</v>
      </c>
      <c r="W56" s="72">
        <f t="shared" si="11"/>
        <v>279.52232298994033</v>
      </c>
      <c r="X56" s="72">
        <f t="shared" si="12"/>
        <v>2677.5561926036844</v>
      </c>
      <c r="Y56" s="72">
        <f t="shared" si="13"/>
        <v>2957.0785155936246</v>
      </c>
      <c r="Z56" s="62">
        <f t="shared" si="14"/>
        <v>1.5699969183702134</v>
      </c>
      <c r="AA56" s="62">
        <f t="shared" si="15"/>
        <v>15.084193049869237</v>
      </c>
      <c r="AB56" s="627">
        <f t="shared" si="16"/>
        <v>16.65418996823945</v>
      </c>
      <c r="AD56" s="62">
        <f t="shared" si="17"/>
        <v>169.86845720427593</v>
      </c>
      <c r="AE56" s="62">
        <f t="shared" si="18"/>
        <v>1718.9619937515117</v>
      </c>
      <c r="AF56" s="62">
        <f t="shared" si="19"/>
        <v>1888.8304509557877</v>
      </c>
      <c r="AG56" s="62">
        <f t="shared" si="20"/>
        <v>0.95410252564555864</v>
      </c>
      <c r="AH56" s="62">
        <f t="shared" si="21"/>
        <v>9.6838881031744588</v>
      </c>
      <c r="AI56" s="627">
        <f t="shared" si="22"/>
        <v>10.637990628820017</v>
      </c>
      <c r="AK56" s="72">
        <f t="shared" si="23"/>
        <v>1043.6654135964386</v>
      </c>
      <c r="AL56" s="72">
        <f t="shared" si="24"/>
        <v>9914.5544179166936</v>
      </c>
      <c r="AM56" s="72">
        <f t="shared" si="25"/>
        <v>10958.219831513132</v>
      </c>
      <c r="AN56" s="72">
        <f t="shared" si="26"/>
        <v>5.8619700409936577</v>
      </c>
      <c r="AO56" s="72">
        <f t="shared" si="27"/>
        <v>55.854309708384619</v>
      </c>
      <c r="AP56" s="1228">
        <f t="shared" si="28"/>
        <v>61.716279749378273</v>
      </c>
      <c r="AR56" s="72">
        <f t="shared" si="29"/>
        <v>1144.833275592646</v>
      </c>
      <c r="AS56" s="72">
        <f t="shared" si="30"/>
        <v>10425.27431473254</v>
      </c>
      <c r="AT56" s="72">
        <f t="shared" si="31"/>
        <v>11570.107590325186</v>
      </c>
      <c r="AU56" s="72">
        <f t="shared" si="32"/>
        <v>6.4302009782339189</v>
      </c>
      <c r="AV56" s="72">
        <f t="shared" si="33"/>
        <v>58.731484626042743</v>
      </c>
      <c r="AW56" s="72">
        <f t="shared" si="34"/>
        <v>65.161685604276656</v>
      </c>
    </row>
    <row r="57" spans="1:49" x14ac:dyDescent="0.25">
      <c r="A57">
        <f>'ONS Post Acute'!P58</f>
        <v>53</v>
      </c>
      <c r="B57">
        <f>'ONS Post Acute'!S58</f>
        <v>1.2269474182635047E-2</v>
      </c>
      <c r="C57" s="1110">
        <f t="shared" si="0"/>
        <v>6.6464609914204109E-3</v>
      </c>
      <c r="D57" s="1110">
        <f t="shared" si="1"/>
        <v>1.2269474182635047E-2</v>
      </c>
      <c r="E57" s="1223">
        <f>'NSW Post Acute '!T58</f>
        <v>6.1858979577931103E-5</v>
      </c>
      <c r="F57" s="1223">
        <f t="shared" si="2"/>
        <v>3.3415095516242665E-5</v>
      </c>
      <c r="G57" s="1223">
        <f t="shared" si="3"/>
        <v>6.1858979577931103E-5</v>
      </c>
      <c r="O57" s="1220">
        <f t="shared" si="4"/>
        <v>53</v>
      </c>
      <c r="P57" s="1207">
        <f t="shared" si="35"/>
        <v>1522.3120719359224</v>
      </c>
      <c r="Q57" s="1207">
        <f t="shared" si="36"/>
        <v>11801.381473093337</v>
      </c>
      <c r="R57" s="1208">
        <f t="shared" si="7"/>
        <v>13323.69354502926</v>
      </c>
      <c r="S57" s="1225">
        <f t="shared" si="8"/>
        <v>7.6534268921357365</v>
      </c>
      <c r="T57" s="1225">
        <f t="shared" si="9"/>
        <v>59.498997648053454</v>
      </c>
      <c r="U57" s="1226">
        <f t="shared" si="10"/>
        <v>67.152424540189187</v>
      </c>
      <c r="W57" s="72">
        <f t="shared" si="11"/>
        <v>262.93399682059146</v>
      </c>
      <c r="X57" s="72">
        <f t="shared" si="12"/>
        <v>2519.1070918077148</v>
      </c>
      <c r="Y57" s="72">
        <f t="shared" si="13"/>
        <v>2782.0410886283062</v>
      </c>
      <c r="Z57" s="62">
        <f t="shared" si="14"/>
        <v>1.3219011786225598</v>
      </c>
      <c r="AA57" s="62">
        <f t="shared" si="15"/>
        <v>12.700576392042924</v>
      </c>
      <c r="AB57" s="627">
        <f t="shared" si="16"/>
        <v>14.022477570665483</v>
      </c>
      <c r="AD57" s="62">
        <f t="shared" si="17"/>
        <v>159.7875686947381</v>
      </c>
      <c r="AE57" s="62">
        <f t="shared" si="18"/>
        <v>1617.2393920131256</v>
      </c>
      <c r="AF57" s="62">
        <f t="shared" si="19"/>
        <v>1777.0269607078637</v>
      </c>
      <c r="AG57" s="62">
        <f t="shared" si="20"/>
        <v>0.80333231130598992</v>
      </c>
      <c r="AH57" s="62">
        <f t="shared" si="21"/>
        <v>8.1536320981670993</v>
      </c>
      <c r="AI57" s="627">
        <f t="shared" si="22"/>
        <v>8.9569644094730894</v>
      </c>
      <c r="AK57" s="72">
        <f t="shared" si="23"/>
        <v>981.72881365973467</v>
      </c>
      <c r="AL57" s="72">
        <f t="shared" si="24"/>
        <v>9327.8432083999287</v>
      </c>
      <c r="AM57" s="72">
        <f t="shared" si="25"/>
        <v>10309.572022059663</v>
      </c>
      <c r="AN57" s="72">
        <f t="shared" si="26"/>
        <v>4.9356435134176557</v>
      </c>
      <c r="AO57" s="72">
        <f t="shared" si="27"/>
        <v>47.028165506162964</v>
      </c>
      <c r="AP57" s="1228">
        <f t="shared" si="28"/>
        <v>51.963809019580623</v>
      </c>
      <c r="AR57" s="72">
        <f t="shared" si="29"/>
        <v>1076.8928421348921</v>
      </c>
      <c r="AS57" s="72">
        <f t="shared" si="30"/>
        <v>9808.3403563402826</v>
      </c>
      <c r="AT57" s="72">
        <f t="shared" si="31"/>
        <v>10885.233198475175</v>
      </c>
      <c r="AU57" s="72">
        <f t="shared" si="32"/>
        <v>5.414080851019218</v>
      </c>
      <c r="AV57" s="72">
        <f t="shared" si="33"/>
        <v>49.450686864393901</v>
      </c>
      <c r="AW57" s="72">
        <f t="shared" si="34"/>
        <v>54.864767715413123</v>
      </c>
    </row>
    <row r="58" spans="1:49" x14ac:dyDescent="0.25">
      <c r="A58">
        <f>'ONS Post Acute'!P59</f>
        <v>54</v>
      </c>
      <c r="B58">
        <f>'ONS Post Acute'!S59</f>
        <v>1.1543406450854813E-2</v>
      </c>
      <c r="C58" s="1110">
        <f t="shared" si="0"/>
        <v>6.2520918692164917E-3</v>
      </c>
      <c r="D58" s="1110">
        <f t="shared" si="1"/>
        <v>1.1543406450854813E-2</v>
      </c>
      <c r="E58" s="1223">
        <f>'NSW Post Acute '!T59</f>
        <v>5.208397247807361E-5</v>
      </c>
      <c r="F58" s="1223">
        <f t="shared" si="2"/>
        <v>2.8134751261288393E-5</v>
      </c>
      <c r="G58" s="1223">
        <f t="shared" si="3"/>
        <v>5.208397247807361E-5</v>
      </c>
      <c r="O58" s="1220">
        <f t="shared" si="4"/>
        <v>54</v>
      </c>
      <c r="P58" s="1207">
        <f t="shared" si="35"/>
        <v>1431.9853738172144</v>
      </c>
      <c r="Q58" s="1207">
        <f t="shared" si="36"/>
        <v>11103.01395134825</v>
      </c>
      <c r="R58" s="1208">
        <f t="shared" si="7"/>
        <v>12534.999325165465</v>
      </c>
      <c r="S58" s="1225">
        <f t="shared" si="8"/>
        <v>6.4440115636367548</v>
      </c>
      <c r="T58" s="1225">
        <f t="shared" si="9"/>
        <v>50.096916844062626</v>
      </c>
      <c r="U58" s="1226">
        <f t="shared" si="10"/>
        <v>56.540928407699383</v>
      </c>
      <c r="W58" s="72">
        <f t="shared" si="11"/>
        <v>247.33275434620441</v>
      </c>
      <c r="X58" s="72">
        <f t="shared" si="12"/>
        <v>2370.0344954572561</v>
      </c>
      <c r="Y58" s="72">
        <f t="shared" si="13"/>
        <v>2617.3672498034603</v>
      </c>
      <c r="Z58" s="62">
        <f t="shared" si="14"/>
        <v>1.1130107598965688</v>
      </c>
      <c r="AA58" s="62">
        <f t="shared" si="15"/>
        <v>10.693620809335684</v>
      </c>
      <c r="AB58" s="627">
        <f t="shared" si="16"/>
        <v>11.806631569232252</v>
      </c>
      <c r="AD58" s="62">
        <f t="shared" si="17"/>
        <v>150.30654062783367</v>
      </c>
      <c r="AE58" s="62">
        <f t="shared" si="18"/>
        <v>1521.5364042871729</v>
      </c>
      <c r="AF58" s="62">
        <f t="shared" si="19"/>
        <v>1671.8429449150067</v>
      </c>
      <c r="AG58" s="62">
        <f t="shared" si="20"/>
        <v>0.67638755507263426</v>
      </c>
      <c r="AH58" s="62">
        <f t="shared" si="21"/>
        <v>6.8651884123348825</v>
      </c>
      <c r="AI58" s="627">
        <f t="shared" si="22"/>
        <v>7.5415759674075167</v>
      </c>
      <c r="AK58" s="72">
        <f t="shared" si="23"/>
        <v>923.47773372636038</v>
      </c>
      <c r="AL58" s="72">
        <f t="shared" si="24"/>
        <v>8775.8516674494695</v>
      </c>
      <c r="AM58" s="72">
        <f t="shared" si="25"/>
        <v>9699.3294011758298</v>
      </c>
      <c r="AN58" s="72">
        <f t="shared" si="26"/>
        <v>4.1556997045511244</v>
      </c>
      <c r="AO58" s="72">
        <f t="shared" si="27"/>
        <v>39.596735908510503</v>
      </c>
      <c r="AP58" s="1228">
        <f t="shared" si="28"/>
        <v>43.752435613061628</v>
      </c>
      <c r="AR58" s="72">
        <f t="shared" si="29"/>
        <v>1012.995185109802</v>
      </c>
      <c r="AS58" s="72">
        <f t="shared" si="30"/>
        <v>9227.9145508778456</v>
      </c>
      <c r="AT58" s="72">
        <f t="shared" si="31"/>
        <v>10240.909735987647</v>
      </c>
      <c r="AU58" s="72">
        <f t="shared" si="32"/>
        <v>4.5585330731102518</v>
      </c>
      <c r="AV58" s="72">
        <f t="shared" si="33"/>
        <v>41.636448438696824</v>
      </c>
      <c r="AW58" s="72">
        <f t="shared" si="34"/>
        <v>46.194981511807079</v>
      </c>
    </row>
    <row r="59" spans="1:49" x14ac:dyDescent="0.25">
      <c r="A59">
        <f>'ONS Post Acute'!P60</f>
        <v>55</v>
      </c>
      <c r="B59">
        <f>'ONS Post Acute'!S60</f>
        <v>1.0860305055144516E-2</v>
      </c>
      <c r="C59" s="1110">
        <f t="shared" si="0"/>
        <v>5.8811818290072093E-3</v>
      </c>
      <c r="D59" s="1110">
        <f t="shared" si="1"/>
        <v>1.0860305055144516E-2</v>
      </c>
      <c r="E59" s="1223">
        <f>'NSW Post Acute '!T60</f>
        <v>4.3853620082419299E-5</v>
      </c>
      <c r="F59" s="1223">
        <f t="shared" si="2"/>
        <v>2.3688829777102072E-5</v>
      </c>
      <c r="G59" s="1223">
        <f t="shared" si="3"/>
        <v>4.3853620082419299E-5</v>
      </c>
      <c r="O59" s="1220">
        <f t="shared" si="4"/>
        <v>55</v>
      </c>
      <c r="P59" s="1207">
        <f t="shared" si="35"/>
        <v>1347.0317672976403</v>
      </c>
      <c r="Q59" s="1207">
        <f t="shared" si="36"/>
        <v>10445.973556985698</v>
      </c>
      <c r="R59" s="1208">
        <f t="shared" si="7"/>
        <v>11793.005324283338</v>
      </c>
      <c r="S59" s="1225">
        <f t="shared" si="8"/>
        <v>5.4257132609772354</v>
      </c>
      <c r="T59" s="1225">
        <f t="shared" si="9"/>
        <v>42.180560622654923</v>
      </c>
      <c r="U59" s="1226">
        <f t="shared" si="10"/>
        <v>47.606273883632156</v>
      </c>
      <c r="W59" s="72">
        <f t="shared" si="11"/>
        <v>232.6595531555252</v>
      </c>
      <c r="X59" s="72">
        <f t="shared" si="12"/>
        <v>2229.7835323969962</v>
      </c>
      <c r="Y59" s="72">
        <f t="shared" si="13"/>
        <v>2462.4430855525216</v>
      </c>
      <c r="Z59" s="62">
        <f t="shared" si="14"/>
        <v>0.93713010598215796</v>
      </c>
      <c r="AA59" s="62">
        <f t="shared" si="15"/>
        <v>9.0038060072219182</v>
      </c>
      <c r="AB59" s="627">
        <f t="shared" si="16"/>
        <v>9.9409361132040761</v>
      </c>
      <c r="AD59" s="62">
        <f t="shared" si="17"/>
        <v>141.38949235116232</v>
      </c>
      <c r="AE59" s="62">
        <f t="shared" si="18"/>
        <v>1431.4968093185987</v>
      </c>
      <c r="AF59" s="62">
        <f t="shared" si="19"/>
        <v>1572.886301669761</v>
      </c>
      <c r="AG59" s="62">
        <f t="shared" si="20"/>
        <v>0.56950315667131091</v>
      </c>
      <c r="AH59" s="62">
        <f t="shared" si="21"/>
        <v>5.780345663063688</v>
      </c>
      <c r="AI59" s="627">
        <f t="shared" si="22"/>
        <v>6.3498488197349987</v>
      </c>
      <c r="AK59" s="72">
        <f t="shared" si="23"/>
        <v>868.69172441716785</v>
      </c>
      <c r="AL59" s="72">
        <f t="shared" si="24"/>
        <v>8256.5251975635074</v>
      </c>
      <c r="AM59" s="72">
        <f t="shared" si="25"/>
        <v>9125.2169219806747</v>
      </c>
      <c r="AN59" s="72">
        <f t="shared" si="26"/>
        <v>3.4990059798864159</v>
      </c>
      <c r="AO59" s="72">
        <f t="shared" si="27"/>
        <v>33.33962696041911</v>
      </c>
      <c r="AP59" s="1228">
        <f t="shared" si="28"/>
        <v>36.83863294030553</v>
      </c>
      <c r="AR59" s="72">
        <f t="shared" si="29"/>
        <v>952.89848584489312</v>
      </c>
      <c r="AS59" s="72">
        <f t="shared" si="30"/>
        <v>8681.8364641330772</v>
      </c>
      <c r="AT59" s="72">
        <f t="shared" si="31"/>
        <v>9634.7349499779702</v>
      </c>
      <c r="AU59" s="72">
        <f t="shared" si="32"/>
        <v>3.8381826446349629</v>
      </c>
      <c r="AV59" s="72">
        <f t="shared" si="33"/>
        <v>35.057022430086811</v>
      </c>
      <c r="AW59" s="72">
        <f t="shared" si="34"/>
        <v>38.895205074721773</v>
      </c>
    </row>
    <row r="60" spans="1:49" x14ac:dyDescent="0.25">
      <c r="A60">
        <f>'ONS Post Acute'!P61</f>
        <v>56</v>
      </c>
      <c r="B60">
        <f>'ONS Post Acute'!S61</f>
        <v>1.0217627386936842E-2</v>
      </c>
      <c r="C60" s="1110">
        <f t="shared" si="0"/>
        <v>5.5323285643087416E-3</v>
      </c>
      <c r="D60" s="1110">
        <f t="shared" si="1"/>
        <v>1.0217627386936842E-2</v>
      </c>
      <c r="E60" s="1223">
        <f>'NSW Post Acute '!T61</f>
        <v>3.6923834777440903E-5</v>
      </c>
      <c r="F60" s="1223">
        <f t="shared" si="2"/>
        <v>1.9945469530102677E-5</v>
      </c>
      <c r="G60" s="1223">
        <f t="shared" si="3"/>
        <v>3.6923834777440903E-5</v>
      </c>
      <c r="O60" s="1220">
        <f t="shared" si="4"/>
        <v>56</v>
      </c>
      <c r="P60" s="1207">
        <f t="shared" si="35"/>
        <v>1267.1300666978384</v>
      </c>
      <c r="Q60" s="1207">
        <f t="shared" si="36"/>
        <v>9827.8146844978146</v>
      </c>
      <c r="R60" s="1208">
        <f t="shared" si="7"/>
        <v>11094.944751195653</v>
      </c>
      <c r="S60" s="1225">
        <f t="shared" si="8"/>
        <v>4.5683302866442475</v>
      </c>
      <c r="T60" s="1225">
        <f t="shared" si="9"/>
        <v>35.515153556846755</v>
      </c>
      <c r="U60" s="1226">
        <f t="shared" si="10"/>
        <v>40.083483843491003</v>
      </c>
      <c r="W60" s="72">
        <f t="shared" si="11"/>
        <v>218.85891800405381</v>
      </c>
      <c r="X60" s="72">
        <f t="shared" si="12"/>
        <v>2097.8321669489378</v>
      </c>
      <c r="Y60" s="72">
        <f t="shared" si="13"/>
        <v>2316.6910849529918</v>
      </c>
      <c r="Z60" s="62">
        <f t="shared" si="14"/>
        <v>0.78904277461086192</v>
      </c>
      <c r="AA60" s="62">
        <f t="shared" si="15"/>
        <v>7.5810171373302788</v>
      </c>
      <c r="AB60" s="627">
        <f t="shared" si="16"/>
        <v>8.3700599119411407</v>
      </c>
      <c r="AD60" s="62">
        <f t="shared" si="17"/>
        <v>133.00271101454646</v>
      </c>
      <c r="AE60" s="62">
        <f t="shared" si="18"/>
        <v>1346.7854658721451</v>
      </c>
      <c r="AF60" s="62">
        <f t="shared" si="19"/>
        <v>1479.7881768866916</v>
      </c>
      <c r="AG60" s="62">
        <f t="shared" si="20"/>
        <v>0.47950903297319847</v>
      </c>
      <c r="AH60" s="62">
        <f t="shared" si="21"/>
        <v>4.8669306620144859</v>
      </c>
      <c r="AI60" s="627">
        <f t="shared" si="22"/>
        <v>5.3464396949876845</v>
      </c>
      <c r="AK60" s="72">
        <f t="shared" si="23"/>
        <v>817.16365524835135</v>
      </c>
      <c r="AL60" s="72">
        <f t="shared" si="24"/>
        <v>7767.9307856639598</v>
      </c>
      <c r="AM60" s="72">
        <f t="shared" si="25"/>
        <v>8585.0944409123113</v>
      </c>
      <c r="AN60" s="72">
        <f t="shared" si="26"/>
        <v>2.9460854678828761</v>
      </c>
      <c r="AO60" s="72">
        <f t="shared" si="27"/>
        <v>28.071271541879891</v>
      </c>
      <c r="AP60" s="1228">
        <f t="shared" si="28"/>
        <v>31.017357009762769</v>
      </c>
      <c r="AR60" s="72">
        <f t="shared" si="29"/>
        <v>896.37553563212384</v>
      </c>
      <c r="AS60" s="72">
        <f t="shared" si="30"/>
        <v>8168.0735093911808</v>
      </c>
      <c r="AT60" s="72">
        <f t="shared" si="31"/>
        <v>9064.4490450233043</v>
      </c>
      <c r="AU60" s="72">
        <f t="shared" si="32"/>
        <v>3.2316647006148864</v>
      </c>
      <c r="AV60" s="72">
        <f t="shared" si="33"/>
        <v>29.517282759434032</v>
      </c>
      <c r="AW60" s="72">
        <f t="shared" si="34"/>
        <v>32.748947460048917</v>
      </c>
    </row>
    <row r="61" spans="1:49" x14ac:dyDescent="0.25">
      <c r="A61">
        <f>'ONS Post Acute'!P62</f>
        <v>57</v>
      </c>
      <c r="B61">
        <f>'ONS Post Acute'!S62</f>
        <v>9.6129813010020042E-3</v>
      </c>
      <c r="C61" s="1110">
        <f t="shared" si="0"/>
        <v>5.2042143873304303E-3</v>
      </c>
      <c r="D61" s="1110">
        <f t="shared" si="1"/>
        <v>9.6129813010020042E-3</v>
      </c>
      <c r="E61" s="1223">
        <f>'NSW Post Acute '!T62</f>
        <v>3.1089099876120029E-5</v>
      </c>
      <c r="F61" s="1223">
        <f t="shared" si="2"/>
        <v>1.6793647414470314E-5</v>
      </c>
      <c r="G61" s="1223">
        <f t="shared" si="3"/>
        <v>3.1089099876120029E-5</v>
      </c>
      <c r="O61" s="1220">
        <f t="shared" si="4"/>
        <v>57</v>
      </c>
      <c r="P61" s="1207">
        <f t="shared" si="35"/>
        <v>1191.9784674885491</v>
      </c>
      <c r="Q61" s="1207">
        <f t="shared" si="36"/>
        <v>9246.2364513874763</v>
      </c>
      <c r="R61" s="1208">
        <f t="shared" si="7"/>
        <v>10438.214918876025</v>
      </c>
      <c r="S61" s="1225">
        <f t="shared" si="8"/>
        <v>3.8464337974576952</v>
      </c>
      <c r="T61" s="1225">
        <f t="shared" si="9"/>
        <v>29.903019626746175</v>
      </c>
      <c r="U61" s="1226">
        <f t="shared" si="10"/>
        <v>33.749453424203871</v>
      </c>
      <c r="W61" s="72">
        <f t="shared" si="11"/>
        <v>205.87872116279183</v>
      </c>
      <c r="X61" s="72">
        <f t="shared" si="12"/>
        <v>1973.6892558152265</v>
      </c>
      <c r="Y61" s="72">
        <f t="shared" si="13"/>
        <v>2179.5679769780181</v>
      </c>
      <c r="Z61" s="62">
        <f t="shared" si="14"/>
        <v>0.66435669171644562</v>
      </c>
      <c r="AA61" s="62">
        <f t="shared" si="15"/>
        <v>6.3830585410655836</v>
      </c>
      <c r="AB61" s="627">
        <f t="shared" si="16"/>
        <v>7.0474152327820292</v>
      </c>
      <c r="AD61" s="62">
        <f t="shared" si="17"/>
        <v>125.11451808581087</v>
      </c>
      <c r="AE61" s="62">
        <f t="shared" si="18"/>
        <v>1267.0870652850742</v>
      </c>
      <c r="AF61" s="62">
        <f t="shared" si="19"/>
        <v>1392.2015833708851</v>
      </c>
      <c r="AG61" s="62">
        <f t="shared" si="20"/>
        <v>0.40373607749128082</v>
      </c>
      <c r="AH61" s="62">
        <f t="shared" si="21"/>
        <v>4.0978542546713808</v>
      </c>
      <c r="AI61" s="627">
        <f t="shared" si="22"/>
        <v>4.501590332162662</v>
      </c>
      <c r="AK61" s="72">
        <f t="shared" si="23"/>
        <v>768.69889450941582</v>
      </c>
      <c r="AL61" s="72">
        <f t="shared" si="24"/>
        <v>7308.249808124172</v>
      </c>
      <c r="AM61" s="72">
        <f t="shared" si="25"/>
        <v>8076.9487026335883</v>
      </c>
      <c r="AN61" s="72">
        <f t="shared" si="26"/>
        <v>2.4805392786491667</v>
      </c>
      <c r="AO61" s="72">
        <f t="shared" si="27"/>
        <v>23.635426002620498</v>
      </c>
      <c r="AP61" s="1228">
        <f t="shared" si="28"/>
        <v>26.115965281269666</v>
      </c>
      <c r="AR61" s="72">
        <f t="shared" si="29"/>
        <v>843.21283610721298</v>
      </c>
      <c r="AS61" s="72">
        <f t="shared" si="30"/>
        <v>7684.7133818340126</v>
      </c>
      <c r="AT61" s="72">
        <f t="shared" si="31"/>
        <v>8527.9262179412253</v>
      </c>
      <c r="AU61" s="72">
        <f t="shared" si="32"/>
        <v>2.7209907223295526</v>
      </c>
      <c r="AV61" s="72">
        <f t="shared" si="33"/>
        <v>24.852937331969112</v>
      </c>
      <c r="AW61" s="72">
        <f t="shared" si="34"/>
        <v>27.573928054298666</v>
      </c>
    </row>
    <row r="62" spans="1:49" x14ac:dyDescent="0.25">
      <c r="A62">
        <f>'ONS Post Acute'!P63</f>
        <v>58</v>
      </c>
      <c r="B62">
        <f>'ONS Post Acute'!S63</f>
        <v>9.0441162115149059E-3</v>
      </c>
      <c r="C62" s="1110">
        <f t="shared" si="0"/>
        <v>4.8956010306672182E-3</v>
      </c>
      <c r="D62" s="1110">
        <f t="shared" si="1"/>
        <v>9.0441162115149059E-3</v>
      </c>
      <c r="E62" s="1223">
        <f>'NSW Post Acute '!T63</f>
        <v>2.6176374608248442E-5</v>
      </c>
      <c r="F62" s="1223">
        <f t="shared" si="2"/>
        <v>1.413988539311628E-5</v>
      </c>
      <c r="G62" s="1223">
        <f t="shared" si="3"/>
        <v>2.6176374608248442E-5</v>
      </c>
      <c r="O62" s="1220">
        <f t="shared" si="4"/>
        <v>58</v>
      </c>
      <c r="P62" s="1207">
        <f t="shared" si="35"/>
        <v>1121.2933556650503</v>
      </c>
      <c r="Q62" s="1207">
        <f t="shared" si="36"/>
        <v>8699.0741339294</v>
      </c>
      <c r="R62" s="1208">
        <f t="shared" si="7"/>
        <v>9820.3674895944496</v>
      </c>
      <c r="S62" s="1225">
        <f t="shared" si="8"/>
        <v>3.2386134903247461</v>
      </c>
      <c r="T62" s="1225">
        <f t="shared" si="9"/>
        <v>25.177719740569156</v>
      </c>
      <c r="U62" s="1226">
        <f t="shared" si="10"/>
        <v>28.416333230893901</v>
      </c>
      <c r="W62" s="72">
        <f t="shared" si="11"/>
        <v>193.66997677319515</v>
      </c>
      <c r="X62" s="72">
        <f t="shared" si="12"/>
        <v>1856.892719967183</v>
      </c>
      <c r="Y62" s="72">
        <f t="shared" si="13"/>
        <v>2050.5626967403782</v>
      </c>
      <c r="Z62" s="62">
        <f t="shared" si="14"/>
        <v>0.55937386615168005</v>
      </c>
      <c r="AA62" s="62">
        <f t="shared" si="15"/>
        <v>5.3744023526925284</v>
      </c>
      <c r="AB62" s="627">
        <f t="shared" si="16"/>
        <v>5.9337762188442085</v>
      </c>
      <c r="AD62" s="62">
        <f t="shared" si="17"/>
        <v>117.6951443782706</v>
      </c>
      <c r="AE62" s="62">
        <f t="shared" si="18"/>
        <v>1192.1049578397797</v>
      </c>
      <c r="AF62" s="62">
        <f t="shared" si="19"/>
        <v>1309.8001022180504</v>
      </c>
      <c r="AG62" s="62">
        <f t="shared" si="20"/>
        <v>0.3399369847359085</v>
      </c>
      <c r="AH62" s="62">
        <f t="shared" si="21"/>
        <v>3.450307937113227</v>
      </c>
      <c r="AI62" s="627">
        <f t="shared" si="22"/>
        <v>3.7902449218491356</v>
      </c>
      <c r="AK62" s="72">
        <f t="shared" si="23"/>
        <v>723.11454143676281</v>
      </c>
      <c r="AL62" s="72">
        <f t="shared" si="24"/>
        <v>6875.7712615717837</v>
      </c>
      <c r="AM62" s="72">
        <f t="shared" si="25"/>
        <v>7598.8858030085466</v>
      </c>
      <c r="AN62" s="72">
        <f t="shared" si="26"/>
        <v>2.0885600517610263</v>
      </c>
      <c r="AO62" s="72">
        <f t="shared" si="27"/>
        <v>19.90053644317166</v>
      </c>
      <c r="AP62" s="1228">
        <f t="shared" si="28"/>
        <v>21.989096494932685</v>
      </c>
      <c r="AR62" s="72">
        <f t="shared" si="29"/>
        <v>793.20975699385599</v>
      </c>
      <c r="AS62" s="72">
        <f t="shared" si="30"/>
        <v>7229.956940647131</v>
      </c>
      <c r="AT62" s="72">
        <f t="shared" si="31"/>
        <v>8023.166697640987</v>
      </c>
      <c r="AU62" s="72">
        <f t="shared" si="32"/>
        <v>2.2910149308196655</v>
      </c>
      <c r="AV62" s="72">
        <f t="shared" si="33"/>
        <v>20.925655625579886</v>
      </c>
      <c r="AW62" s="72">
        <f t="shared" si="34"/>
        <v>23.216670556399549</v>
      </c>
    </row>
    <row r="63" spans="1:49" x14ac:dyDescent="0.25">
      <c r="A63">
        <f>'ONS Post Acute'!P64</f>
        <v>59</v>
      </c>
      <c r="B63">
        <f>'ONS Post Acute'!S64</f>
        <v>8.5089147150281853E-3</v>
      </c>
      <c r="C63" s="1110">
        <f t="shared" si="0"/>
        <v>4.6053247790539542E-3</v>
      </c>
      <c r="D63" s="1110">
        <f t="shared" si="1"/>
        <v>8.5089147150281853E-3</v>
      </c>
      <c r="E63" s="1223">
        <f>'NSW Post Acute '!T64</f>
        <v>2.2039962249201923E-5</v>
      </c>
      <c r="F63" s="1223">
        <f t="shared" si="2"/>
        <v>1.1905477689588828E-5</v>
      </c>
      <c r="G63" s="1223">
        <f t="shared" si="3"/>
        <v>2.2039962249201923E-5</v>
      </c>
      <c r="O63" s="1220">
        <f t="shared" si="4"/>
        <v>59</v>
      </c>
      <c r="P63" s="1207">
        <f t="shared" si="35"/>
        <v>1054.8081927192968</v>
      </c>
      <c r="Q63" s="1207">
        <f t="shared" si="36"/>
        <v>8184.2911097351453</v>
      </c>
      <c r="R63" s="1208">
        <f t="shared" si="7"/>
        <v>9239.0993024544423</v>
      </c>
      <c r="S63" s="1225">
        <f t="shared" si="8"/>
        <v>2.7268425155011147</v>
      </c>
      <c r="T63" s="1225">
        <f t="shared" si="9"/>
        <v>21.199115649432621</v>
      </c>
      <c r="U63" s="1226">
        <f t="shared" si="10"/>
        <v>23.925958164933736</v>
      </c>
      <c r="W63" s="72">
        <f t="shared" si="11"/>
        <v>182.18664825937444</v>
      </c>
      <c r="X63" s="72">
        <f t="shared" si="12"/>
        <v>1747.0078247160118</v>
      </c>
      <c r="Y63" s="72">
        <f t="shared" si="13"/>
        <v>1929.1944729753861</v>
      </c>
      <c r="Z63" s="62">
        <f t="shared" si="14"/>
        <v>0.47098069740013404</v>
      </c>
      <c r="AA63" s="62">
        <f t="shared" si="15"/>
        <v>4.5251348491948926</v>
      </c>
      <c r="AB63" s="627">
        <f t="shared" si="16"/>
        <v>4.9961155465950267</v>
      </c>
      <c r="AD63" s="62">
        <f t="shared" si="17"/>
        <v>110.71661301323611</v>
      </c>
      <c r="AE63" s="62">
        <f t="shared" si="18"/>
        <v>1121.5600485878651</v>
      </c>
      <c r="AF63" s="62">
        <f t="shared" si="19"/>
        <v>1232.2766616011013</v>
      </c>
      <c r="AG63" s="62">
        <f t="shared" si="20"/>
        <v>0.28621958913540502</v>
      </c>
      <c r="AH63" s="62">
        <f t="shared" si="21"/>
        <v>2.9050874240673052</v>
      </c>
      <c r="AI63" s="627">
        <f t="shared" si="22"/>
        <v>3.1913070132027102</v>
      </c>
      <c r="AK63" s="72">
        <f t="shared" si="23"/>
        <v>680.23870713972246</v>
      </c>
      <c r="AL63" s="72">
        <f t="shared" si="24"/>
        <v>6468.8853942707483</v>
      </c>
      <c r="AM63" s="72">
        <f t="shared" si="25"/>
        <v>7149.1241014104708</v>
      </c>
      <c r="AN63" s="72">
        <f t="shared" si="26"/>
        <v>1.7585223930960971</v>
      </c>
      <c r="AO63" s="72">
        <f t="shared" si="27"/>
        <v>16.755837220031264</v>
      </c>
      <c r="AP63" s="1228">
        <f t="shared" si="28"/>
        <v>18.514359613127361</v>
      </c>
      <c r="AR63" s="72">
        <f t="shared" si="29"/>
        <v>746.17774732621695</v>
      </c>
      <c r="AS63" s="72">
        <f t="shared" si="30"/>
        <v>6802.1115123406817</v>
      </c>
      <c r="AT63" s="72">
        <f t="shared" si="31"/>
        <v>7548.2892596668989</v>
      </c>
      <c r="AU63" s="72">
        <f t="shared" si="32"/>
        <v>1.9289850226556298</v>
      </c>
      <c r="AV63" s="72">
        <f t="shared" si="33"/>
        <v>17.618966221634508</v>
      </c>
      <c r="AW63" s="72">
        <f t="shared" si="34"/>
        <v>19.54795124429014</v>
      </c>
    </row>
    <row r="64" spans="1:49" x14ac:dyDescent="0.25">
      <c r="A64">
        <f>'ONS Post Acute'!P65</f>
        <v>60</v>
      </c>
      <c r="B64">
        <f>'ONS Post Acute'!S65</f>
        <v>8.0053847091705772E-3</v>
      </c>
      <c r="C64" s="1110">
        <f t="shared" si="0"/>
        <v>4.3322919089849865E-3</v>
      </c>
      <c r="D64" s="1110">
        <f t="shared" si="1"/>
        <v>8.0053847091705772E-3</v>
      </c>
      <c r="E64" s="1223">
        <f>'NSW Post Acute '!T65</f>
        <v>1.8557189191248007E-5</v>
      </c>
      <c r="F64" s="1223">
        <f t="shared" si="2"/>
        <v>1.0024156234300641E-5</v>
      </c>
      <c r="G64" s="1223">
        <f t="shared" si="3"/>
        <v>1.8557189191248007E-5</v>
      </c>
      <c r="O64" s="1220">
        <f t="shared" si="4"/>
        <v>60</v>
      </c>
      <c r="P64" s="1207">
        <f t="shared" si="35"/>
        <v>992.27247112583029</v>
      </c>
      <c r="Q64" s="1207">
        <f t="shared" si="36"/>
        <v>7699.9712771310105</v>
      </c>
      <c r="R64" s="1208">
        <f t="shared" si="7"/>
        <v>8692.2437482568403</v>
      </c>
      <c r="S64" s="1225">
        <f t="shared" si="8"/>
        <v>2.2959427680604532</v>
      </c>
      <c r="T64" s="1225">
        <f t="shared" si="9"/>
        <v>17.849213866412704</v>
      </c>
      <c r="U64" s="1226">
        <f t="shared" si="10"/>
        <v>20.145156634473157</v>
      </c>
      <c r="W64" s="72">
        <f t="shared" si="11"/>
        <v>171.38546791944606</v>
      </c>
      <c r="X64" s="72">
        <f t="shared" si="12"/>
        <v>1643.625561563357</v>
      </c>
      <c r="Y64" s="72">
        <f t="shared" si="13"/>
        <v>1815.011029482803</v>
      </c>
      <c r="Z64" s="62">
        <f t="shared" si="14"/>
        <v>0.39655562062893335</v>
      </c>
      <c r="AA64" s="62">
        <f t="shared" si="15"/>
        <v>3.8100692988010847</v>
      </c>
      <c r="AB64" s="627">
        <f t="shared" si="16"/>
        <v>4.206624919430018</v>
      </c>
      <c r="AD64" s="62">
        <f t="shared" si="17"/>
        <v>104.15262978390805</v>
      </c>
      <c r="AE64" s="62">
        <f t="shared" si="18"/>
        <v>1055.1897585157737</v>
      </c>
      <c r="AF64" s="62">
        <f t="shared" si="19"/>
        <v>1159.3423882996817</v>
      </c>
      <c r="AG64" s="62">
        <f t="shared" si="20"/>
        <v>0.2409907400288217</v>
      </c>
      <c r="AH64" s="62">
        <f t="shared" si="21"/>
        <v>2.4460231072983998</v>
      </c>
      <c r="AI64" s="627">
        <f t="shared" si="22"/>
        <v>2.6870138473272216</v>
      </c>
      <c r="AK64" s="72">
        <f t="shared" si="23"/>
        <v>639.90984100044545</v>
      </c>
      <c r="AL64" s="72">
        <f t="shared" si="24"/>
        <v>6086.0777143775131</v>
      </c>
      <c r="AM64" s="72">
        <f t="shared" si="25"/>
        <v>6725.9875553779584</v>
      </c>
      <c r="AN64" s="72">
        <f t="shared" si="26"/>
        <v>1.4806380448998446</v>
      </c>
      <c r="AO64" s="72">
        <f t="shared" si="27"/>
        <v>14.108065968267915</v>
      </c>
      <c r="AP64" s="1228">
        <f t="shared" si="28"/>
        <v>15.58870401316776</v>
      </c>
      <c r="AR64" s="72">
        <f t="shared" si="29"/>
        <v>701.9395965532924</v>
      </c>
      <c r="AS64" s="72">
        <f t="shared" si="30"/>
        <v>6399.5845903580512</v>
      </c>
      <c r="AT64" s="72">
        <f t="shared" si="31"/>
        <v>7101.5241869113433</v>
      </c>
      <c r="AU64" s="72">
        <f t="shared" si="32"/>
        <v>1.6241639138625614</v>
      </c>
      <c r="AV64" s="72">
        <f t="shared" si="33"/>
        <v>14.834802611375569</v>
      </c>
      <c r="AW64" s="72">
        <f t="shared" si="34"/>
        <v>16.458966525238129</v>
      </c>
    </row>
    <row r="65" spans="1:49" x14ac:dyDescent="0.25">
      <c r="A65">
        <f>'ONS Post Acute'!P66</f>
        <v>61</v>
      </c>
      <c r="B65">
        <f>'ONS Post Acute'!S66</f>
        <v>7.5316519777351926E-3</v>
      </c>
      <c r="C65" s="1110">
        <f t="shared" si="0"/>
        <v>4.0754744156327183E-3</v>
      </c>
      <c r="D65" s="1110">
        <f t="shared" si="1"/>
        <v>7.5316519777351926E-3</v>
      </c>
      <c r="E65" s="1223">
        <f>'NSW Post Acute '!T66</f>
        <v>1.5624766811578412E-5</v>
      </c>
      <c r="F65" s="1223">
        <f t="shared" si="2"/>
        <v>8.4401250874943656E-6</v>
      </c>
      <c r="G65" s="1223">
        <f t="shared" si="3"/>
        <v>1.5624766811578412E-5</v>
      </c>
      <c r="O65" s="1220">
        <f t="shared" si="4"/>
        <v>61</v>
      </c>
      <c r="P65" s="1207">
        <f t="shared" si="35"/>
        <v>933.45073563093342</v>
      </c>
      <c r="Q65" s="1207">
        <f t="shared" si="36"/>
        <v>7244.3119231326173</v>
      </c>
      <c r="R65" s="1208">
        <f t="shared" si="7"/>
        <v>8177.7626587635505</v>
      </c>
      <c r="S65" s="1225">
        <f t="shared" si="8"/>
        <v>1.933134690164797</v>
      </c>
      <c r="T65" s="1225">
        <f t="shared" si="9"/>
        <v>15.028666332949884</v>
      </c>
      <c r="U65" s="1226">
        <f t="shared" si="10"/>
        <v>16.961801023114681</v>
      </c>
      <c r="W65" s="72">
        <f t="shared" si="11"/>
        <v>161.22576788243035</v>
      </c>
      <c r="X65" s="72">
        <f t="shared" si="12"/>
        <v>1546.361125808701</v>
      </c>
      <c r="Y65" s="72">
        <f t="shared" si="13"/>
        <v>1707.5868936911313</v>
      </c>
      <c r="Z65" s="62">
        <f t="shared" si="14"/>
        <v>0.3338913484612771</v>
      </c>
      <c r="AA65" s="62">
        <f t="shared" si="15"/>
        <v>3.2079989979192214</v>
      </c>
      <c r="AB65" s="627">
        <f t="shared" si="16"/>
        <v>3.5418903463804985</v>
      </c>
      <c r="AD65" s="62">
        <f t="shared" si="17"/>
        <v>97.978480426226184</v>
      </c>
      <c r="AE65" s="62">
        <f t="shared" si="18"/>
        <v>992.74704718527573</v>
      </c>
      <c r="AF65" s="62">
        <f t="shared" si="19"/>
        <v>1090.725527611502</v>
      </c>
      <c r="AG65" s="62">
        <f t="shared" si="20"/>
        <v>0.20290904722845204</v>
      </c>
      <c r="AH65" s="62">
        <f t="shared" si="21"/>
        <v>2.0595005134341506</v>
      </c>
      <c r="AI65" s="627">
        <f t="shared" si="22"/>
        <v>2.2624095606626025</v>
      </c>
      <c r="AK65" s="72">
        <f t="shared" si="23"/>
        <v>601.97609950986191</v>
      </c>
      <c r="AL65" s="72">
        <f t="shared" si="24"/>
        <v>5725.9233527692249</v>
      </c>
      <c r="AM65" s="72">
        <f t="shared" si="25"/>
        <v>6327.8994522790872</v>
      </c>
      <c r="AN65" s="72">
        <f t="shared" si="26"/>
        <v>1.2466655562985303</v>
      </c>
      <c r="AO65" s="72">
        <f t="shared" si="27"/>
        <v>11.878697718968864</v>
      </c>
      <c r="AP65" s="1228">
        <f t="shared" si="28"/>
        <v>13.125363275267395</v>
      </c>
      <c r="AR65" s="72">
        <f t="shared" si="29"/>
        <v>660.32874219289113</v>
      </c>
      <c r="AS65" s="72">
        <f t="shared" si="30"/>
        <v>6020.8779075212906</v>
      </c>
      <c r="AT65" s="72">
        <f t="shared" si="31"/>
        <v>6681.2066497141814</v>
      </c>
      <c r="AU65" s="72">
        <f t="shared" si="32"/>
        <v>1.3675112673012746</v>
      </c>
      <c r="AV65" s="72">
        <f t="shared" si="33"/>
        <v>12.490594836843899</v>
      </c>
      <c r="AW65" s="72">
        <f t="shared" si="34"/>
        <v>13.858106104145174</v>
      </c>
    </row>
    <row r="66" spans="1:49" x14ac:dyDescent="0.25">
      <c r="A66">
        <f>'ONS Post Acute'!P67</f>
        <v>62</v>
      </c>
      <c r="B66">
        <f>'ONS Post Acute'!S67</f>
        <v>7.0859532145582157E-3</v>
      </c>
      <c r="C66" s="1110">
        <f t="shared" si="0"/>
        <v>3.8339060080017084E-3</v>
      </c>
      <c r="D66" s="1110">
        <f t="shared" si="1"/>
        <v>7.0859532145582157E-3</v>
      </c>
      <c r="E66" s="1223">
        <f>'NSW Post Acute '!T67</f>
        <v>1.3155728240963404E-5</v>
      </c>
      <c r="F66" s="1223">
        <f t="shared" si="2"/>
        <v>7.1064055086056399E-6</v>
      </c>
      <c r="G66" s="1223">
        <f t="shared" si="3"/>
        <v>1.3155728240963404E-5</v>
      </c>
      <c r="O66" s="1220">
        <f t="shared" si="4"/>
        <v>62</v>
      </c>
      <c r="P66" s="1207">
        <f t="shared" si="35"/>
        <v>878.12166597871931</v>
      </c>
      <c r="Q66" s="1207">
        <f t="shared" si="36"/>
        <v>6815.6170134696049</v>
      </c>
      <c r="R66" s="1208">
        <f t="shared" si="7"/>
        <v>7693.7386794483245</v>
      </c>
      <c r="S66" s="1225">
        <f t="shared" si="8"/>
        <v>1.6276582240965443</v>
      </c>
      <c r="T66" s="1225">
        <f t="shared" si="9"/>
        <v>12.65382405284241</v>
      </c>
      <c r="U66" s="1226">
        <f t="shared" si="10"/>
        <v>14.281482276938954</v>
      </c>
      <c r="W66" s="72">
        <f t="shared" si="11"/>
        <v>151.66932167654758</v>
      </c>
      <c r="X66" s="72">
        <f t="shared" si="12"/>
        <v>1454.8524842470201</v>
      </c>
      <c r="Y66" s="72">
        <f t="shared" si="13"/>
        <v>1606.5218059235676</v>
      </c>
      <c r="Z66" s="62">
        <f t="shared" si="14"/>
        <v>0.28112940192043911</v>
      </c>
      <c r="AA66" s="62">
        <f t="shared" si="15"/>
        <v>2.7010683437934015</v>
      </c>
      <c r="AB66" s="627">
        <f t="shared" si="16"/>
        <v>2.9821977457138407</v>
      </c>
      <c r="AD66" s="62">
        <f t="shared" si="17"/>
        <v>92.170934338369079</v>
      </c>
      <c r="AE66" s="62">
        <f t="shared" si="18"/>
        <v>933.99949321091844</v>
      </c>
      <c r="AF66" s="62">
        <f t="shared" si="19"/>
        <v>1026.1704275492875</v>
      </c>
      <c r="AG66" s="62">
        <f t="shared" si="20"/>
        <v>0.17084509483238819</v>
      </c>
      <c r="AH66" s="62">
        <f t="shared" si="21"/>
        <v>1.7340565394413863</v>
      </c>
      <c r="AI66" s="627">
        <f t="shared" si="22"/>
        <v>1.9049016342737746</v>
      </c>
      <c r="AK66" s="72">
        <f t="shared" si="23"/>
        <v>566.29475472390834</v>
      </c>
      <c r="AL66" s="72">
        <f t="shared" si="24"/>
        <v>5387.0817594614546</v>
      </c>
      <c r="AM66" s="72">
        <f t="shared" si="25"/>
        <v>5953.3765141853628</v>
      </c>
      <c r="AN66" s="72">
        <f t="shared" si="26"/>
        <v>1.0496658384596134</v>
      </c>
      <c r="AO66" s="72">
        <f t="shared" si="27"/>
        <v>10.001616083735946</v>
      </c>
      <c r="AP66" s="1228">
        <f t="shared" si="28"/>
        <v>11.05128192219556</v>
      </c>
      <c r="AR66" s="72">
        <f t="shared" si="29"/>
        <v>621.18862094647682</v>
      </c>
      <c r="AS66" s="72">
        <f t="shared" si="30"/>
        <v>5664.5818592499836</v>
      </c>
      <c r="AT66" s="72">
        <f t="shared" si="31"/>
        <v>6285.7704801964601</v>
      </c>
      <c r="AU66" s="72">
        <f t="shared" si="32"/>
        <v>1.1514153525318287</v>
      </c>
      <c r="AV66" s="72">
        <f t="shared" si="33"/>
        <v>10.516820713108554</v>
      </c>
      <c r="AW66" s="72">
        <f t="shared" si="34"/>
        <v>11.668236065640382</v>
      </c>
    </row>
    <row r="67" spans="1:49" x14ac:dyDescent="0.25">
      <c r="A67">
        <f>'ONS Post Acute'!P68</f>
        <v>63</v>
      </c>
      <c r="B67">
        <f>'ONS Post Acute'!S68</f>
        <v>6.6666294602218904E-3</v>
      </c>
      <c r="C67" s="1110">
        <f t="shared" si="0"/>
        <v>3.6066783546285786E-3</v>
      </c>
      <c r="D67" s="1110">
        <f t="shared" si="1"/>
        <v>6.6666294602218904E-3</v>
      </c>
      <c r="E67" s="1223">
        <f>'NSW Post Acute '!T68</f>
        <v>1.1076849186755862E-5</v>
      </c>
      <c r="F67" s="1223">
        <f t="shared" si="2"/>
        <v>5.9834425744087483E-6</v>
      </c>
      <c r="G67" s="1223">
        <f t="shared" si="3"/>
        <v>1.1076849186755862E-5</v>
      </c>
      <c r="O67" s="1220">
        <f t="shared" si="4"/>
        <v>63</v>
      </c>
      <c r="P67" s="1207">
        <f t="shared" si="35"/>
        <v>826.07721702248421</v>
      </c>
      <c r="Q67" s="1207">
        <f t="shared" si="36"/>
        <v>6412.2908796849651</v>
      </c>
      <c r="R67" s="1208">
        <f t="shared" si="7"/>
        <v>7238.3680967074497</v>
      </c>
      <c r="S67" s="1225">
        <f t="shared" si="8"/>
        <v>1.370453670685154</v>
      </c>
      <c r="T67" s="1225">
        <f t="shared" si="9"/>
        <v>10.654256313431938</v>
      </c>
      <c r="U67" s="1226">
        <f t="shared" si="10"/>
        <v>12.024709984117091</v>
      </c>
      <c r="W67" s="72">
        <f t="shared" si="11"/>
        <v>142.68019570910656</v>
      </c>
      <c r="X67" s="72">
        <f t="shared" si="12"/>
        <v>1368.7590276254575</v>
      </c>
      <c r="Y67" s="72">
        <f t="shared" si="13"/>
        <v>1511.4392233345641</v>
      </c>
      <c r="Z67" s="62">
        <f t="shared" si="14"/>
        <v>0.23670498824361008</v>
      </c>
      <c r="AA67" s="62">
        <f t="shared" si="15"/>
        <v>2.2742432907787795</v>
      </c>
      <c r="AB67" s="627">
        <f t="shared" si="16"/>
        <v>2.5109482790223896</v>
      </c>
      <c r="AD67" s="62">
        <f t="shared" si="17"/>
        <v>86.708154323625664</v>
      </c>
      <c r="AE67" s="62">
        <f t="shared" si="18"/>
        <v>878.72842915184742</v>
      </c>
      <c r="AF67" s="62">
        <f t="shared" si="19"/>
        <v>965.43658347547307</v>
      </c>
      <c r="AG67" s="62">
        <f t="shared" si="20"/>
        <v>0.14384794293136072</v>
      </c>
      <c r="AH67" s="62">
        <f t="shared" si="21"/>
        <v>1.4600394913062902</v>
      </c>
      <c r="AI67" s="627">
        <f t="shared" si="22"/>
        <v>1.603887434237651</v>
      </c>
      <c r="AK67" s="72">
        <f t="shared" si="23"/>
        <v>532.73163972712348</v>
      </c>
      <c r="AL67" s="72">
        <f t="shared" si="24"/>
        <v>5068.2917138747716</v>
      </c>
      <c r="AM67" s="72">
        <f t="shared" si="25"/>
        <v>5601.023353601895</v>
      </c>
      <c r="AN67" s="72">
        <f t="shared" si="26"/>
        <v>0.88379635233819298</v>
      </c>
      <c r="AO67" s="72">
        <f t="shared" si="27"/>
        <v>8.4211524405327705</v>
      </c>
      <c r="AP67" s="1228">
        <f t="shared" si="28"/>
        <v>9.3049487928709631</v>
      </c>
      <c r="AR67" s="72">
        <f t="shared" si="29"/>
        <v>584.37206040869546</v>
      </c>
      <c r="AS67" s="72">
        <f t="shared" si="30"/>
        <v>5329.3702567959817</v>
      </c>
      <c r="AT67" s="72">
        <f t="shared" si="31"/>
        <v>5913.7423172046774</v>
      </c>
      <c r="AU67" s="72">
        <f t="shared" si="32"/>
        <v>0.96946728311857744</v>
      </c>
      <c r="AV67" s="72">
        <f t="shared" si="33"/>
        <v>8.8549440083845035</v>
      </c>
      <c r="AW67" s="72">
        <f t="shared" si="34"/>
        <v>9.8244112915030808</v>
      </c>
    </row>
    <row r="68" spans="1:49" x14ac:dyDescent="0.25">
      <c r="A68">
        <f>'ONS Post Acute'!P69</f>
        <v>64</v>
      </c>
      <c r="B68">
        <f>'ONS Post Acute'!S69</f>
        <v>6.2721199271521515E-3</v>
      </c>
      <c r="C68" s="1110">
        <f t="shared" si="0"/>
        <v>3.3929375634027537E-3</v>
      </c>
      <c r="D68" s="1110">
        <f t="shared" si="1"/>
        <v>6.2721199271521515E-3</v>
      </c>
      <c r="E68" s="1223">
        <f>'NSW Post Acute '!T69</f>
        <v>9.3264763195768664E-6</v>
      </c>
      <c r="F68" s="1223">
        <f t="shared" si="2"/>
        <v>5.0379320040150333E-6</v>
      </c>
      <c r="G68" s="1223">
        <f t="shared" si="3"/>
        <v>9.3264763195768664E-6</v>
      </c>
      <c r="O68" s="1220">
        <f t="shared" si="4"/>
        <v>64</v>
      </c>
      <c r="P68" s="1207">
        <f t="shared" ref="P68:P99" si="37">C68*($J$4)</f>
        <v>777.12181245933004</v>
      </c>
      <c r="Q68" s="1207">
        <f t="shared" ref="Q68:Q99" si="38">D68*$J$5</f>
        <v>6032.8322798113695</v>
      </c>
      <c r="R68" s="1208">
        <f t="shared" si="7"/>
        <v>6809.9540922706992</v>
      </c>
      <c r="S68" s="1225">
        <f t="shared" si="8"/>
        <v>1.1538929841316072</v>
      </c>
      <c r="T68" s="1225">
        <f t="shared" si="9"/>
        <v>8.9706619215086896</v>
      </c>
      <c r="U68" s="1226">
        <f t="shared" si="10"/>
        <v>10.124554905640297</v>
      </c>
      <c r="W68" s="72">
        <f t="shared" si="11"/>
        <v>134.22461000821295</v>
      </c>
      <c r="X68" s="72">
        <f t="shared" si="12"/>
        <v>1287.7603028432441</v>
      </c>
      <c r="Y68" s="72">
        <f t="shared" si="13"/>
        <v>1421.984912851457</v>
      </c>
      <c r="Z68" s="62">
        <f t="shared" si="14"/>
        <v>0.19930059007883472</v>
      </c>
      <c r="AA68" s="62">
        <f t="shared" si="15"/>
        <v>1.9148654855539244</v>
      </c>
      <c r="AB68" s="627">
        <f t="shared" si="16"/>
        <v>2.1141660756327592</v>
      </c>
      <c r="AD68" s="62">
        <f t="shared" si="17"/>
        <v>81.569611961765602</v>
      </c>
      <c r="AE68" s="62">
        <f t="shared" si="18"/>
        <v>826.72812759792509</v>
      </c>
      <c r="AF68" s="62">
        <f t="shared" si="19"/>
        <v>908.29773955969074</v>
      </c>
      <c r="AG68" s="62">
        <f t="shared" si="20"/>
        <v>0.12111692330852541</v>
      </c>
      <c r="AH68" s="62">
        <f t="shared" si="21"/>
        <v>1.2293228436834267</v>
      </c>
      <c r="AI68" s="627">
        <f t="shared" si="22"/>
        <v>1.3504397669919521</v>
      </c>
      <c r="AK68" s="72">
        <f t="shared" si="23"/>
        <v>501.16062867753055</v>
      </c>
      <c r="AL68" s="72">
        <f t="shared" si="24"/>
        <v>4768.366630377569</v>
      </c>
      <c r="AM68" s="72">
        <f t="shared" si="25"/>
        <v>5269.5272590550994</v>
      </c>
      <c r="AN68" s="72">
        <f t="shared" si="26"/>
        <v>0.74413782251704852</v>
      </c>
      <c r="AO68" s="72">
        <f t="shared" si="27"/>
        <v>7.0904349690056732</v>
      </c>
      <c r="AP68" s="1228">
        <f t="shared" si="28"/>
        <v>7.8345727915227217</v>
      </c>
      <c r="AR68" s="72">
        <f t="shared" si="29"/>
        <v>549.74070871033121</v>
      </c>
      <c r="AS68" s="72">
        <f t="shared" si="30"/>
        <v>5013.9953909647011</v>
      </c>
      <c r="AT68" s="72">
        <f t="shared" si="31"/>
        <v>5563.7360996750322</v>
      </c>
      <c r="AU68" s="72">
        <f t="shared" si="32"/>
        <v>0.81627093295053577</v>
      </c>
      <c r="AV68" s="72">
        <f t="shared" si="33"/>
        <v>7.4556784346329428</v>
      </c>
      <c r="AW68" s="72">
        <f t="shared" si="34"/>
        <v>8.2719493675834777</v>
      </c>
    </row>
    <row r="69" spans="1:49" x14ac:dyDescent="0.25">
      <c r="A69">
        <f>'ONS Post Acute'!P70</f>
        <v>65</v>
      </c>
      <c r="B69">
        <f>'ONS Post Acute'!S70</f>
        <v>5.9009561901269573E-3</v>
      </c>
      <c r="C69" s="1110">
        <f t="shared" ref="C69:C108" si="39">(1-EXP(-(-LN(1-(B69)/1))*$B$2)*1)</f>
        <v>3.1918808802454679E-3</v>
      </c>
      <c r="D69" s="1110">
        <f t="shared" ref="D69:D108" si="40">B69</f>
        <v>5.9009561901269573E-3</v>
      </c>
      <c r="E69" s="1223">
        <f>'NSW Post Acute '!T70</f>
        <v>7.8526988201329187E-6</v>
      </c>
      <c r="F69" s="1223">
        <f t="shared" ref="F69:F108" si="41">(1-EXP(-(-LN(1-(E69)/1))*$B$2)*1)</f>
        <v>4.2418323858983698E-6</v>
      </c>
      <c r="G69" s="1223">
        <f t="shared" ref="G69:G108" si="42">E69</f>
        <v>7.8526988201329187E-6</v>
      </c>
      <c r="O69" s="1220">
        <f t="shared" ref="O69:O108" si="43">A69</f>
        <v>65</v>
      </c>
      <c r="P69" s="1207">
        <f t="shared" si="37"/>
        <v>731.07158869230216</v>
      </c>
      <c r="Q69" s="1207">
        <f t="shared" si="38"/>
        <v>5675.8288105174233</v>
      </c>
      <c r="R69" s="1208">
        <f t="shared" ref="R69:R107" si="44">P69+Q69</f>
        <v>6406.9003992097259</v>
      </c>
      <c r="S69" s="1225">
        <f t="shared" ref="S69:S108" si="45">F69*$J$4</f>
        <v>0.97155353149854851</v>
      </c>
      <c r="T69" s="1225">
        <f t="shared" ref="T69:T108" si="46">G69*$J$5</f>
        <v>7.5531105074460276</v>
      </c>
      <c r="U69" s="1226">
        <f t="shared" ref="U69:U108" si="47">SUM(S69:T69)</f>
        <v>8.5246640389445769</v>
      </c>
      <c r="W69" s="72">
        <f t="shared" ref="W69:W108" si="48">C69*$J$7</f>
        <v>126.27080762251072</v>
      </c>
      <c r="X69" s="72">
        <f t="shared" ref="X69:X108" si="49">$J$8*D69</f>
        <v>1211.5548201759163</v>
      </c>
      <c r="Y69" s="72">
        <f t="shared" ref="Y69:Y108" si="50">SUM(W69:X69)</f>
        <v>1337.8256277984271</v>
      </c>
      <c r="Z69" s="62">
        <f t="shared" ref="Z69:Z108" si="51">F69*$J$7</f>
        <v>0.16780688918613951</v>
      </c>
      <c r="AA69" s="62">
        <f t="shared" ref="AA69:AA108" si="52">$J$8*G69</f>
        <v>1.6122768582555902</v>
      </c>
      <c r="AB69" s="627">
        <f t="shared" ref="AB69:AB108" si="53">SUM(Z69:AA69)</f>
        <v>1.7800837474417297</v>
      </c>
      <c r="AD69" s="62">
        <f t="shared" ref="AD69:AD108" si="54">$J$9*C69</f>
        <v>76.736008241981295</v>
      </c>
      <c r="AE69" s="62">
        <f t="shared" ref="AE69:AE108" si="55">$J$10*D69</f>
        <v>777.80503542063423</v>
      </c>
      <c r="AF69" s="62">
        <f t="shared" ref="AF69:AF108" si="56">SUM(AD69:AE69)</f>
        <v>854.54104366261549</v>
      </c>
      <c r="AG69" s="62">
        <f t="shared" ref="AG69:AG108" si="57">$J$9*F69</f>
        <v>0.10197789238938271</v>
      </c>
      <c r="AH69" s="62">
        <f t="shared" ref="AH69:AH108" si="58">$J$10*G69</f>
        <v>1.03506423148172</v>
      </c>
      <c r="AI69" s="627">
        <f t="shared" ref="AI69:AI108" si="59">SUM(AG69:AH69)</f>
        <v>1.1370421238711028</v>
      </c>
      <c r="AK69" s="72">
        <f t="shared" ref="AK69:AK108" si="60">$J$12*C69</f>
        <v>471.46314917841732</v>
      </c>
      <c r="AL69" s="72">
        <f t="shared" ref="AL69:AL108" si="61">$J$13*D69</f>
        <v>4486.1901416316387</v>
      </c>
      <c r="AM69" s="72">
        <f t="shared" ref="AM69:AM108" si="62">SUM(AK69:AL69)</f>
        <v>4957.6532908100562</v>
      </c>
      <c r="AN69" s="72">
        <f t="shared" ref="AN69:AN108" si="63">$J$12*F69</f>
        <v>0.6265483362238905</v>
      </c>
      <c r="AO69" s="72">
        <f t="shared" ref="AO69:AO108" si="64">$J$13*G69</f>
        <v>5.9699985726084108</v>
      </c>
      <c r="AP69" s="1228">
        <f t="shared" ref="AP69:AP108" si="65">SUM(AN69:AO69)</f>
        <v>6.596546908832301</v>
      </c>
      <c r="AR69" s="72">
        <f t="shared" ref="AR69:AR108" si="66">$J$14*C69</f>
        <v>517.16449962177194</v>
      </c>
      <c r="AS69" s="72">
        <f t="shared" ref="AS69:AS108" si="67">$J$15*D69</f>
        <v>4717.283387949391</v>
      </c>
      <c r="AT69" s="72">
        <f t="shared" ref="AT69:AT108" si="68">SUM(AR69:AS69)</f>
        <v>5234.4478875711629</v>
      </c>
      <c r="AU69" s="72">
        <f t="shared" ref="AU69:AU108" si="69">$J$14*F69</f>
        <v>0.68728289232518336</v>
      </c>
      <c r="AV69" s="72">
        <f t="shared" ref="AV69:AV108" si="70">G69*$J$15</f>
        <v>6.2775259638024563</v>
      </c>
      <c r="AW69" s="72">
        <f t="shared" ref="AW69:AW108" si="71">SUM(AU69:AV69)</f>
        <v>6.9648088561276396</v>
      </c>
    </row>
    <row r="70" spans="1:49" x14ac:dyDescent="0.25">
      <c r="A70">
        <f>'ONS Post Acute'!P71</f>
        <v>66</v>
      </c>
      <c r="B70">
        <f>'ONS Post Acute'!S71</f>
        <v>5.551756720571544E-3</v>
      </c>
      <c r="C70" s="1110">
        <f t="shared" si="39"/>
        <v>3.0027535924552762E-3</v>
      </c>
      <c r="D70" s="1110">
        <f t="shared" si="40"/>
        <v>5.551756720571544E-3</v>
      </c>
      <c r="E70" s="1223">
        <f>'NSW Post Acute '!T71</f>
        <v>6.6118088597167779E-6</v>
      </c>
      <c r="F70" s="1223">
        <f t="shared" si="41"/>
        <v>3.5715335060526598E-6</v>
      </c>
      <c r="G70" s="1223">
        <f t="shared" si="42"/>
        <v>6.6118088597167779E-6</v>
      </c>
      <c r="O70" s="1220">
        <f t="shared" si="43"/>
        <v>66</v>
      </c>
      <c r="P70" s="1207">
        <f t="shared" si="37"/>
        <v>687.75368556954891</v>
      </c>
      <c r="Q70" s="1207">
        <f t="shared" si="38"/>
        <v>5339.9516499250194</v>
      </c>
      <c r="R70" s="1208">
        <f t="shared" si="44"/>
        <v>6027.7053354945683</v>
      </c>
      <c r="S70" s="1225">
        <f t="shared" si="45"/>
        <v>0.81802760575980726</v>
      </c>
      <c r="T70" s="1225">
        <f t="shared" si="46"/>
        <v>6.3595617399097231</v>
      </c>
      <c r="U70" s="1226">
        <f t="shared" si="47"/>
        <v>7.1775893456695306</v>
      </c>
      <c r="W70" s="72">
        <f t="shared" si="48"/>
        <v>118.78893211753072</v>
      </c>
      <c r="X70" s="72">
        <f t="shared" si="49"/>
        <v>1139.8589310841467</v>
      </c>
      <c r="Y70" s="72">
        <f t="shared" si="50"/>
        <v>1258.6478632016774</v>
      </c>
      <c r="Z70" s="62">
        <f t="shared" si="51"/>
        <v>0.14128986549944322</v>
      </c>
      <c r="AA70" s="62">
        <f t="shared" si="52"/>
        <v>1.3575035360327503</v>
      </c>
      <c r="AB70" s="627">
        <f t="shared" si="53"/>
        <v>1.4987934015321935</v>
      </c>
      <c r="AD70" s="62">
        <f t="shared" si="54"/>
        <v>72.189199116217296</v>
      </c>
      <c r="AE70" s="62">
        <f t="shared" si="55"/>
        <v>731.77705333853521</v>
      </c>
      <c r="AF70" s="62">
        <f t="shared" si="56"/>
        <v>803.96625245475252</v>
      </c>
      <c r="AG70" s="62">
        <f t="shared" si="57"/>
        <v>8.5863237019011995E-2</v>
      </c>
      <c r="AH70" s="62">
        <f t="shared" si="58"/>
        <v>0.87150252579926846</v>
      </c>
      <c r="AI70" s="627">
        <f t="shared" si="59"/>
        <v>0.95736576281828045</v>
      </c>
      <c r="AK70" s="72">
        <f t="shared" si="60"/>
        <v>443.52772488079148</v>
      </c>
      <c r="AL70" s="72">
        <f t="shared" si="61"/>
        <v>4220.7119433010748</v>
      </c>
      <c r="AM70" s="72">
        <f t="shared" si="62"/>
        <v>4664.2396681818664</v>
      </c>
      <c r="AN70" s="72">
        <f t="shared" si="63"/>
        <v>0.52754049957852023</v>
      </c>
      <c r="AO70" s="72">
        <f t="shared" si="64"/>
        <v>5.0266144619819606</v>
      </c>
      <c r="AP70" s="1228">
        <f t="shared" si="65"/>
        <v>5.5541549615604806</v>
      </c>
      <c r="AR70" s="72">
        <f t="shared" si="66"/>
        <v>486.52115081756614</v>
      </c>
      <c r="AS70" s="72">
        <f t="shared" si="67"/>
        <v>4438.1298399920979</v>
      </c>
      <c r="AT70" s="72">
        <f t="shared" si="68"/>
        <v>4924.6509908096641</v>
      </c>
      <c r="AU70" s="72">
        <f t="shared" si="69"/>
        <v>0.57867771631818221</v>
      </c>
      <c r="AV70" s="72">
        <f t="shared" si="70"/>
        <v>5.2855461205461891</v>
      </c>
      <c r="AW70" s="72">
        <f t="shared" si="71"/>
        <v>5.8642238368643715</v>
      </c>
    </row>
    <row r="71" spans="1:49" x14ac:dyDescent="0.25">
      <c r="A71">
        <f>'ONS Post Acute'!P72</f>
        <v>67</v>
      </c>
      <c r="B71">
        <f>'ONS Post Acute'!S72</f>
        <v>5.2232217442963547E-3</v>
      </c>
      <c r="C71" s="1110">
        <f t="shared" si="39"/>
        <v>2.8248461235158562E-3</v>
      </c>
      <c r="D71" s="1110">
        <f t="shared" si="40"/>
        <v>5.2232217442963547E-3</v>
      </c>
      <c r="E71" s="1223">
        <f>'NSW Post Acute '!T72</f>
        <v>5.5670053568524918E-6</v>
      </c>
      <c r="F71" s="1223">
        <f t="shared" si="41"/>
        <v>3.0071561060163177E-6</v>
      </c>
      <c r="G71" s="1223">
        <f t="shared" si="42"/>
        <v>5.5670053568524918E-6</v>
      </c>
      <c r="O71" s="1220">
        <f t="shared" si="43"/>
        <v>67</v>
      </c>
      <c r="P71" s="1207">
        <f t="shared" si="37"/>
        <v>647.00558097619523</v>
      </c>
      <c r="Q71" s="1207">
        <f t="shared" si="38"/>
        <v>5023.9506115297045</v>
      </c>
      <c r="R71" s="1208">
        <f t="shared" si="44"/>
        <v>5670.9561925058997</v>
      </c>
      <c r="S71" s="1225">
        <f t="shared" si="45"/>
        <v>0.68876204167808341</v>
      </c>
      <c r="T71" s="1225">
        <f t="shared" si="46"/>
        <v>5.3546185354832128</v>
      </c>
      <c r="U71" s="1226">
        <f t="shared" si="47"/>
        <v>6.0433805771612965</v>
      </c>
      <c r="W71" s="72">
        <f t="shared" si="48"/>
        <v>111.75091264628728</v>
      </c>
      <c r="X71" s="72">
        <f t="shared" si="49"/>
        <v>1072.4057724302061</v>
      </c>
      <c r="Y71" s="72">
        <f t="shared" si="50"/>
        <v>1184.1566850764934</v>
      </c>
      <c r="Z71" s="62">
        <f t="shared" si="51"/>
        <v>0.11896309555400553</v>
      </c>
      <c r="AA71" s="62">
        <f t="shared" si="52"/>
        <v>1.1429897048421693</v>
      </c>
      <c r="AB71" s="627">
        <f t="shared" si="53"/>
        <v>1.2619528003961749</v>
      </c>
      <c r="AD71" s="62">
        <f t="shared" si="54"/>
        <v>67.912125655444697</v>
      </c>
      <c r="AE71" s="62">
        <f t="shared" si="55"/>
        <v>688.47285811570248</v>
      </c>
      <c r="AF71" s="62">
        <f t="shared" si="56"/>
        <v>756.38498377114718</v>
      </c>
      <c r="AG71" s="62">
        <f t="shared" si="57"/>
        <v>7.2295039944738293E-2</v>
      </c>
      <c r="AH71" s="62">
        <f t="shared" si="58"/>
        <v>0.73378697608672694</v>
      </c>
      <c r="AI71" s="627">
        <f t="shared" si="59"/>
        <v>0.80608201603146523</v>
      </c>
      <c r="AK71" s="72">
        <f t="shared" si="60"/>
        <v>417.24954636615655</v>
      </c>
      <c r="AL71" s="72">
        <f t="shared" si="61"/>
        <v>3970.943884657815</v>
      </c>
      <c r="AM71" s="72">
        <f t="shared" si="62"/>
        <v>4388.1934310239712</v>
      </c>
      <c r="AN71" s="72">
        <f t="shared" si="63"/>
        <v>0.44417800695135223</v>
      </c>
      <c r="AO71" s="72">
        <f t="shared" si="64"/>
        <v>4.2323046885363933</v>
      </c>
      <c r="AP71" s="1228">
        <f t="shared" si="65"/>
        <v>4.6764826954877456</v>
      </c>
      <c r="AR71" s="72">
        <f t="shared" si="66"/>
        <v>457.6956931626566</v>
      </c>
      <c r="AS71" s="72">
        <f t="shared" si="67"/>
        <v>4175.4956946079492</v>
      </c>
      <c r="AT71" s="72">
        <f t="shared" si="68"/>
        <v>4633.1913877706056</v>
      </c>
      <c r="AU71" s="72">
        <f t="shared" si="69"/>
        <v>0.48723446807729387</v>
      </c>
      <c r="AV71" s="72">
        <f t="shared" si="70"/>
        <v>4.4503197523214508</v>
      </c>
      <c r="AW71" s="72">
        <f t="shared" si="71"/>
        <v>4.937554220398745</v>
      </c>
    </row>
    <row r="72" spans="1:49" x14ac:dyDescent="0.25">
      <c r="A72">
        <f>'ONS Post Acute'!P73</f>
        <v>68</v>
      </c>
      <c r="B72">
        <f>'ONS Post Acute'!S73</f>
        <v>4.9141284035373982E-3</v>
      </c>
      <c r="C72" s="1110">
        <f t="shared" si="39"/>
        <v>2.6574913070731565E-3</v>
      </c>
      <c r="D72" s="1110">
        <f t="shared" si="40"/>
        <v>4.9141284035373982E-3</v>
      </c>
      <c r="E72" s="1223">
        <f>'NSW Post Acute '!T73</f>
        <v>4.6873025673872674E-6</v>
      </c>
      <c r="F72" s="1223">
        <f t="shared" si="41"/>
        <v>2.5319622996011759E-6</v>
      </c>
      <c r="G72" s="1223">
        <f t="shared" si="42"/>
        <v>4.6873025673872674E-6</v>
      </c>
      <c r="O72" s="1220">
        <f t="shared" si="43"/>
        <v>68</v>
      </c>
      <c r="P72" s="1207">
        <f t="shared" si="37"/>
        <v>608.67446646334281</v>
      </c>
      <c r="Q72" s="1207">
        <f t="shared" si="38"/>
        <v>4726.649490814043</v>
      </c>
      <c r="R72" s="1208">
        <f t="shared" si="44"/>
        <v>5335.3239572773855</v>
      </c>
      <c r="S72" s="1225">
        <f t="shared" si="45"/>
        <v>0.57992317706295293</v>
      </c>
      <c r="T72" s="1225">
        <f t="shared" si="46"/>
        <v>4.5084772871388754</v>
      </c>
      <c r="U72" s="1226">
        <f t="shared" si="47"/>
        <v>5.0884004642018281</v>
      </c>
      <c r="W72" s="72">
        <f t="shared" si="48"/>
        <v>105.13035610781407</v>
      </c>
      <c r="X72" s="72">
        <f t="shared" si="49"/>
        <v>1008.9442731722809</v>
      </c>
      <c r="Y72" s="72">
        <f t="shared" si="50"/>
        <v>1114.074629280095</v>
      </c>
      <c r="Z72" s="62">
        <f t="shared" si="51"/>
        <v>0.10016442857222252</v>
      </c>
      <c r="AA72" s="62">
        <f t="shared" si="52"/>
        <v>0.96237352662311682</v>
      </c>
      <c r="AB72" s="627">
        <f t="shared" si="53"/>
        <v>1.0625379551953393</v>
      </c>
      <c r="AD72" s="62">
        <f t="shared" si="54"/>
        <v>63.888748513345753</v>
      </c>
      <c r="AE72" s="62">
        <f t="shared" si="55"/>
        <v>647.73126487026445</v>
      </c>
      <c r="AF72" s="62">
        <f t="shared" si="56"/>
        <v>711.62001338361017</v>
      </c>
      <c r="AG72" s="62">
        <f t="shared" si="57"/>
        <v>6.087090564471187E-2</v>
      </c>
      <c r="AH72" s="62">
        <f t="shared" si="58"/>
        <v>0.61783335140731577</v>
      </c>
      <c r="AI72" s="627">
        <f t="shared" si="59"/>
        <v>0.67870425705202764</v>
      </c>
      <c r="AK72" s="72">
        <f t="shared" si="60"/>
        <v>392.53006849385474</v>
      </c>
      <c r="AL72" s="72">
        <f t="shared" si="61"/>
        <v>3735.9562905324997</v>
      </c>
      <c r="AM72" s="72">
        <f t="shared" si="62"/>
        <v>4128.486359026354</v>
      </c>
      <c r="AN72" s="72">
        <f t="shared" si="63"/>
        <v>0.37398855538719089</v>
      </c>
      <c r="AO72" s="72">
        <f t="shared" si="64"/>
        <v>3.5635124022510354</v>
      </c>
      <c r="AP72" s="1228">
        <f t="shared" si="65"/>
        <v>3.9375009576382265</v>
      </c>
      <c r="AR72" s="72">
        <f t="shared" si="66"/>
        <v>430.5800290285282</v>
      </c>
      <c r="AS72" s="72">
        <f t="shared" si="67"/>
        <v>3928.4033870718313</v>
      </c>
      <c r="AT72" s="72">
        <f t="shared" si="68"/>
        <v>4358.9834161003591</v>
      </c>
      <c r="AU72" s="72">
        <f t="shared" si="69"/>
        <v>0.41024119159288053</v>
      </c>
      <c r="AV72" s="72">
        <f t="shared" si="70"/>
        <v>3.7470765453950552</v>
      </c>
      <c r="AW72" s="72">
        <f t="shared" si="71"/>
        <v>4.1573177369879355</v>
      </c>
    </row>
    <row r="73" spans="1:49" x14ac:dyDescent="0.25">
      <c r="A73">
        <f>'ONS Post Acute'!P74</f>
        <v>69</v>
      </c>
      <c r="B73">
        <f>'ONS Post Acute'!S74</f>
        <v>4.6233262052913652E-3</v>
      </c>
      <c r="C73" s="1110">
        <f t="shared" si="39"/>
        <v>2.5000618286291632E-3</v>
      </c>
      <c r="D73" s="1110">
        <f t="shared" si="40"/>
        <v>4.6233262052913652E-3</v>
      </c>
      <c r="E73" s="1223">
        <f>'NSW Post Acute '!T74</f>
        <v>3.9466111400793227E-6</v>
      </c>
      <c r="F73" s="1223">
        <f t="shared" si="41"/>
        <v>2.1318591605368198E-6</v>
      </c>
      <c r="G73" s="1223">
        <f t="shared" si="42"/>
        <v>3.9466111400793227E-6</v>
      </c>
      <c r="O73" s="1220">
        <f t="shared" si="43"/>
        <v>69</v>
      </c>
      <c r="P73" s="1207">
        <f t="shared" si="37"/>
        <v>572.6166612910522</v>
      </c>
      <c r="Q73" s="1207">
        <f t="shared" si="38"/>
        <v>4446.941687233294</v>
      </c>
      <c r="R73" s="1208">
        <f t="shared" si="44"/>
        <v>5019.558348524346</v>
      </c>
      <c r="S73" s="1225">
        <f t="shared" si="45"/>
        <v>0.48828315398851374</v>
      </c>
      <c r="T73" s="1225">
        <f t="shared" si="46"/>
        <v>3.7960439784741564</v>
      </c>
      <c r="U73" s="1226">
        <f t="shared" si="47"/>
        <v>4.2843271324626704</v>
      </c>
      <c r="W73" s="72">
        <f t="shared" si="48"/>
        <v>98.902445940569692</v>
      </c>
      <c r="X73" s="72">
        <f t="shared" si="49"/>
        <v>949.23821983939661</v>
      </c>
      <c r="Y73" s="72">
        <f t="shared" si="50"/>
        <v>1048.1406657799662</v>
      </c>
      <c r="Z73" s="62">
        <f t="shared" si="51"/>
        <v>8.4336348390836591E-2</v>
      </c>
      <c r="AA73" s="62">
        <f t="shared" si="52"/>
        <v>0.81029846622538615</v>
      </c>
      <c r="AB73" s="627">
        <f t="shared" si="53"/>
        <v>0.89463481461622274</v>
      </c>
      <c r="AD73" s="62">
        <f t="shared" si="54"/>
        <v>60.10398642207371</v>
      </c>
      <c r="AE73" s="62">
        <f t="shared" si="55"/>
        <v>609.40062711945484</v>
      </c>
      <c r="AF73" s="62">
        <f t="shared" si="56"/>
        <v>669.50461354152856</v>
      </c>
      <c r="AG73" s="62">
        <f t="shared" si="57"/>
        <v>5.1252026078465684E-2</v>
      </c>
      <c r="AH73" s="62">
        <f t="shared" si="58"/>
        <v>0.52020281437385552</v>
      </c>
      <c r="AI73" s="627">
        <f t="shared" si="59"/>
        <v>0.5714548404523212</v>
      </c>
      <c r="AK73" s="72">
        <f t="shared" si="60"/>
        <v>369.27663252132783</v>
      </c>
      <c r="AL73" s="72">
        <f t="shared" si="61"/>
        <v>3514.8745009203499</v>
      </c>
      <c r="AM73" s="72">
        <f t="shared" si="62"/>
        <v>3884.1511334416778</v>
      </c>
      <c r="AN73" s="72">
        <f t="shared" si="63"/>
        <v>0.31489052102541204</v>
      </c>
      <c r="AO73" s="72">
        <f t="shared" si="64"/>
        <v>3.0004032260230251</v>
      </c>
      <c r="AP73" s="1228">
        <f t="shared" si="65"/>
        <v>3.3152937470484369</v>
      </c>
      <c r="AR73" s="72">
        <f t="shared" si="66"/>
        <v>405.07251778364014</v>
      </c>
      <c r="AS73" s="72">
        <f t="shared" si="67"/>
        <v>3695.9332017719703</v>
      </c>
      <c r="AT73" s="72">
        <f t="shared" si="68"/>
        <v>4101.0057195556101</v>
      </c>
      <c r="AU73" s="72">
        <f t="shared" si="69"/>
        <v>0.34541448048597823</v>
      </c>
      <c r="AV73" s="72">
        <f t="shared" si="70"/>
        <v>3.1549604114908112</v>
      </c>
      <c r="AW73" s="72">
        <f t="shared" si="71"/>
        <v>3.5003748919767892</v>
      </c>
    </row>
    <row r="74" spans="1:49" x14ac:dyDescent="0.25">
      <c r="A74">
        <f>'ONS Post Acute'!P75</f>
        <v>70</v>
      </c>
      <c r="B74">
        <f>'ONS Post Acute'!S75</f>
        <v>4.3497327390035478E-3</v>
      </c>
      <c r="C74" s="1110">
        <f t="shared" si="39"/>
        <v>2.3519678242790443E-3</v>
      </c>
      <c r="D74" s="1110">
        <f t="shared" si="40"/>
        <v>4.3497327390035478E-3</v>
      </c>
      <c r="E74" s="1223">
        <f>'NSW Post Acute '!T75</f>
        <v>3.3229643845415774E-6</v>
      </c>
      <c r="F74" s="1223">
        <f t="shared" si="41"/>
        <v>1.7949807559203279E-6</v>
      </c>
      <c r="G74" s="1223">
        <f t="shared" si="42"/>
        <v>3.3229643845415774E-6</v>
      </c>
      <c r="O74" s="1220">
        <f t="shared" si="43"/>
        <v>70</v>
      </c>
      <c r="P74" s="1207">
        <f t="shared" si="37"/>
        <v>538.69706244069653</v>
      </c>
      <c r="Q74" s="1207">
        <f t="shared" si="38"/>
        <v>4183.7860852778231</v>
      </c>
      <c r="R74" s="1208">
        <f t="shared" si="44"/>
        <v>4722.4831477185198</v>
      </c>
      <c r="S74" s="1225">
        <f t="shared" si="45"/>
        <v>0.41112418731674782</v>
      </c>
      <c r="T74" s="1225">
        <f t="shared" si="46"/>
        <v>3.1961899703069316</v>
      </c>
      <c r="U74" s="1226">
        <f t="shared" si="47"/>
        <v>3.6073141576236796</v>
      </c>
      <c r="W74" s="72">
        <f t="shared" si="48"/>
        <v>93.043847128478987</v>
      </c>
      <c r="X74" s="72">
        <f t="shared" si="49"/>
        <v>893.06537730851346</v>
      </c>
      <c r="Y74" s="72">
        <f t="shared" si="50"/>
        <v>986.10922443699246</v>
      </c>
      <c r="Z74" s="62">
        <f t="shared" si="51"/>
        <v>7.1009438704208172E-2</v>
      </c>
      <c r="AA74" s="62">
        <f t="shared" si="52"/>
        <v>0.6822544326121539</v>
      </c>
      <c r="AB74" s="627">
        <f t="shared" si="53"/>
        <v>0.75326387131636208</v>
      </c>
      <c r="AD74" s="62">
        <f t="shared" si="54"/>
        <v>56.543658463492505</v>
      </c>
      <c r="AE74" s="62">
        <f t="shared" si="55"/>
        <v>573.33827232805766</v>
      </c>
      <c r="AF74" s="62">
        <f t="shared" si="56"/>
        <v>629.88193079155019</v>
      </c>
      <c r="AG74" s="62">
        <f t="shared" si="57"/>
        <v>4.3153132353080603E-2</v>
      </c>
      <c r="AH74" s="62">
        <f t="shared" si="58"/>
        <v>0.4379999355264253</v>
      </c>
      <c r="AI74" s="627">
        <f t="shared" si="59"/>
        <v>0.4811530678795059</v>
      </c>
      <c r="AK74" s="72">
        <f t="shared" si="60"/>
        <v>347.40211142078482</v>
      </c>
      <c r="AL74" s="72">
        <f t="shared" si="61"/>
        <v>3306.8756153619693</v>
      </c>
      <c r="AM74" s="72">
        <f t="shared" si="62"/>
        <v>3654.2777267827541</v>
      </c>
      <c r="AN74" s="72">
        <f t="shared" si="63"/>
        <v>0.26513122251472387</v>
      </c>
      <c r="AO74" s="72">
        <f t="shared" si="64"/>
        <v>2.5262770274189652</v>
      </c>
      <c r="AP74" s="1228">
        <f t="shared" si="65"/>
        <v>2.791408249933689</v>
      </c>
      <c r="AR74" s="72">
        <f t="shared" si="66"/>
        <v>381.07758672881215</v>
      </c>
      <c r="AS74" s="72">
        <f t="shared" si="67"/>
        <v>3477.2198488868262</v>
      </c>
      <c r="AT74" s="72">
        <f t="shared" si="68"/>
        <v>3858.2974356156383</v>
      </c>
      <c r="AU74" s="72">
        <f t="shared" si="69"/>
        <v>0.29083175697799113</v>
      </c>
      <c r="AV74" s="72">
        <f t="shared" si="70"/>
        <v>2.6564109586463824</v>
      </c>
      <c r="AW74" s="72">
        <f t="shared" si="71"/>
        <v>2.9472427156243737</v>
      </c>
    </row>
    <row r="75" spans="1:49" x14ac:dyDescent="0.25">
      <c r="A75">
        <f>'ONS Post Acute'!P76</f>
        <v>71</v>
      </c>
      <c r="B75">
        <f>'ONS Post Acute'!S76</f>
        <v>4.092329647669095E-3</v>
      </c>
      <c r="C75" s="1110">
        <f t="shared" si="39"/>
        <v>2.2126546265384128E-3</v>
      </c>
      <c r="D75" s="1110">
        <f t="shared" si="40"/>
        <v>4.092329647669095E-3</v>
      </c>
      <c r="E75" s="1223">
        <f>'NSW Post Acute '!T76</f>
        <v>2.797866804964689E-6</v>
      </c>
      <c r="F75" s="1223">
        <f t="shared" si="41"/>
        <v>1.5113362302754396E-6</v>
      </c>
      <c r="G75" s="1223">
        <f t="shared" si="42"/>
        <v>2.797866804964689E-6</v>
      </c>
      <c r="O75" s="1220">
        <f t="shared" si="43"/>
        <v>71</v>
      </c>
      <c r="P75" s="1207">
        <f t="shared" si="37"/>
        <v>506.78862831698461</v>
      </c>
      <c r="Q75" s="1207">
        <f t="shared" si="38"/>
        <v>3936.2031792808712</v>
      </c>
      <c r="R75" s="1208">
        <f t="shared" si="44"/>
        <v>4442.9918075978558</v>
      </c>
      <c r="S75" s="1225">
        <f t="shared" si="45"/>
        <v>0.34615796151851697</v>
      </c>
      <c r="T75" s="1225">
        <f t="shared" si="46"/>
        <v>2.6911253884884809</v>
      </c>
      <c r="U75" s="1226">
        <f t="shared" si="47"/>
        <v>3.037283350006998</v>
      </c>
      <c r="W75" s="72">
        <f t="shared" si="48"/>
        <v>87.532617025859608</v>
      </c>
      <c r="X75" s="72">
        <f t="shared" si="49"/>
        <v>840.21666161118026</v>
      </c>
      <c r="Y75" s="72">
        <f t="shared" si="50"/>
        <v>927.74927863703988</v>
      </c>
      <c r="Z75" s="62">
        <f t="shared" si="51"/>
        <v>5.9788461269696391E-2</v>
      </c>
      <c r="AA75" s="62">
        <f t="shared" si="52"/>
        <v>0.57444402306132514</v>
      </c>
      <c r="AB75" s="627">
        <f t="shared" si="53"/>
        <v>0.63423248433102153</v>
      </c>
      <c r="AD75" s="62">
        <f t="shared" si="54"/>
        <v>53.194429876609981</v>
      </c>
      <c r="AE75" s="62">
        <f t="shared" si="55"/>
        <v>539.40997085926347</v>
      </c>
      <c r="AF75" s="62">
        <f t="shared" si="56"/>
        <v>592.60440073587347</v>
      </c>
      <c r="AG75" s="62">
        <f t="shared" si="57"/>
        <v>3.6334034312051844E-2</v>
      </c>
      <c r="AH75" s="62">
        <f t="shared" si="58"/>
        <v>0.36878682356239567</v>
      </c>
      <c r="AI75" s="627">
        <f t="shared" si="59"/>
        <v>0.40512085787444752</v>
      </c>
      <c r="AK75" s="72">
        <f t="shared" si="60"/>
        <v>326.82457692210932</v>
      </c>
      <c r="AL75" s="72">
        <f t="shared" si="61"/>
        <v>3111.1854299811343</v>
      </c>
      <c r="AM75" s="72">
        <f t="shared" si="62"/>
        <v>3438.0100069032437</v>
      </c>
      <c r="AN75" s="72">
        <f t="shared" si="63"/>
        <v>0.22323494056529436</v>
      </c>
      <c r="AO75" s="72">
        <f t="shared" si="64"/>
        <v>2.1270726427407949</v>
      </c>
      <c r="AP75" s="1228">
        <f t="shared" si="65"/>
        <v>2.3503075833060891</v>
      </c>
      <c r="AR75" s="72">
        <f t="shared" si="66"/>
        <v>358.50536586488636</v>
      </c>
      <c r="AS75" s="72">
        <f t="shared" si="67"/>
        <v>3271.4492436431515</v>
      </c>
      <c r="AT75" s="72">
        <f t="shared" si="68"/>
        <v>3629.9546095080377</v>
      </c>
      <c r="AU75" s="72">
        <f t="shared" si="69"/>
        <v>0.2448742527103781</v>
      </c>
      <c r="AV75" s="72">
        <f t="shared" si="70"/>
        <v>2.2366427025568218</v>
      </c>
      <c r="AW75" s="72">
        <f t="shared" si="71"/>
        <v>2.4815169552672001</v>
      </c>
    </row>
    <row r="76" spans="1:49" x14ac:dyDescent="0.25">
      <c r="A76">
        <f>'ONS Post Acute'!P77</f>
        <v>72</v>
      </c>
      <c r="B76">
        <f>'ONS Post Acute'!S77</f>
        <v>3.850158837351454E-3</v>
      </c>
      <c r="C76" s="1110">
        <f t="shared" si="39"/>
        <v>2.081600647971471E-3</v>
      </c>
      <c r="D76" s="1110">
        <f t="shared" si="40"/>
        <v>3.850158837351454E-3</v>
      </c>
      <c r="E76" s="1223">
        <f>'NSW Post Acute '!T77</f>
        <v>2.3557455790797643E-6</v>
      </c>
      <c r="F76" s="1223">
        <f t="shared" si="41"/>
        <v>1.2725135001279142E-6</v>
      </c>
      <c r="G76" s="1223">
        <f t="shared" si="42"/>
        <v>2.3557455790797643E-6</v>
      </c>
      <c r="O76" s="1220">
        <f t="shared" si="43"/>
        <v>72</v>
      </c>
      <c r="P76" s="1207">
        <f t="shared" si="37"/>
        <v>476.77189401203373</v>
      </c>
      <c r="Q76" s="1207">
        <f t="shared" si="38"/>
        <v>3703.2714275476587</v>
      </c>
      <c r="R76" s="1208">
        <f t="shared" si="44"/>
        <v>4180.0433215596922</v>
      </c>
      <c r="S76" s="1225">
        <f t="shared" si="45"/>
        <v>0.2914577645827976</v>
      </c>
      <c r="T76" s="1225">
        <f t="shared" si="46"/>
        <v>2.265871529492292</v>
      </c>
      <c r="U76" s="1226">
        <f t="shared" si="47"/>
        <v>2.5573292940750898</v>
      </c>
      <c r="W76" s="72">
        <f t="shared" si="48"/>
        <v>82.34812163375139</v>
      </c>
      <c r="X76" s="72">
        <f t="shared" si="49"/>
        <v>790.49536169081375</v>
      </c>
      <c r="Y76" s="72">
        <f t="shared" si="50"/>
        <v>872.84348332456511</v>
      </c>
      <c r="Z76" s="62">
        <f t="shared" si="51"/>
        <v>5.0340634065060286E-2</v>
      </c>
      <c r="AA76" s="62">
        <f t="shared" si="52"/>
        <v>0.48366990356876177</v>
      </c>
      <c r="AB76" s="627">
        <f t="shared" si="53"/>
        <v>0.534010537633822</v>
      </c>
      <c r="AD76" s="62">
        <f t="shared" si="54"/>
        <v>50.043761177882132</v>
      </c>
      <c r="AE76" s="62">
        <f t="shared" si="55"/>
        <v>507.48943635129518</v>
      </c>
      <c r="AF76" s="62">
        <f t="shared" si="56"/>
        <v>557.5331975291773</v>
      </c>
      <c r="AG76" s="62">
        <f t="shared" si="57"/>
        <v>3.0592497056575185E-2</v>
      </c>
      <c r="AH76" s="62">
        <f t="shared" si="58"/>
        <v>0.31051082477850372</v>
      </c>
      <c r="AI76" s="627">
        <f t="shared" si="59"/>
        <v>0.34110332183507891</v>
      </c>
      <c r="AK76" s="72">
        <f t="shared" si="60"/>
        <v>307.46698690992207</v>
      </c>
      <c r="AL76" s="72">
        <f t="shared" si="61"/>
        <v>2927.0755557787684</v>
      </c>
      <c r="AM76" s="72">
        <f t="shared" si="62"/>
        <v>3234.5425426886904</v>
      </c>
      <c r="AN76" s="72">
        <f t="shared" si="63"/>
        <v>0.18795915156339382</v>
      </c>
      <c r="AO76" s="72">
        <f t="shared" si="64"/>
        <v>1.7909508650042325</v>
      </c>
      <c r="AP76" s="1228">
        <f t="shared" si="65"/>
        <v>1.9789100165676263</v>
      </c>
      <c r="AR76" s="72">
        <f t="shared" si="66"/>
        <v>337.27134498757761</v>
      </c>
      <c r="AS76" s="72">
        <f t="shared" si="67"/>
        <v>3077.8554761671257</v>
      </c>
      <c r="AT76" s="72">
        <f t="shared" si="68"/>
        <v>3415.1268211547035</v>
      </c>
      <c r="AU76" s="72">
        <f t="shared" si="69"/>
        <v>0.2061789998582253</v>
      </c>
      <c r="AV76" s="72">
        <f t="shared" si="70"/>
        <v>1.8832065733721544</v>
      </c>
      <c r="AW76" s="72">
        <f t="shared" si="71"/>
        <v>2.0893855732303797</v>
      </c>
    </row>
    <row r="77" spans="1:49" x14ac:dyDescent="0.25">
      <c r="A77">
        <f>'ONS Post Acute'!P78</f>
        <v>73</v>
      </c>
      <c r="B77">
        <f>'ONS Post Acute'!S78</f>
        <v>3.6223189110092266E-3</v>
      </c>
      <c r="C77" s="1110">
        <f t="shared" si="39"/>
        <v>1.958315393954857E-3</v>
      </c>
      <c r="D77" s="1110">
        <f t="shared" si="40"/>
        <v>3.6223189110092266E-3</v>
      </c>
      <c r="E77" s="1223">
        <f>'NSW Post Acute '!T78</f>
        <v>1.9834887148689276E-6</v>
      </c>
      <c r="F77" s="1223">
        <f t="shared" si="41"/>
        <v>1.0714297730141098E-6</v>
      </c>
      <c r="G77" s="1223">
        <f t="shared" si="42"/>
        <v>1.9834887148689276E-6</v>
      </c>
      <c r="O77" s="1220">
        <f t="shared" si="43"/>
        <v>73</v>
      </c>
      <c r="P77" s="1207">
        <f t="shared" si="37"/>
        <v>448.53451614681438</v>
      </c>
      <c r="Q77" s="1207">
        <f t="shared" si="38"/>
        <v>3484.1238222353136</v>
      </c>
      <c r="R77" s="1208">
        <f t="shared" si="44"/>
        <v>3932.658338382128</v>
      </c>
      <c r="S77" s="1225">
        <f t="shared" si="45"/>
        <v>0.24540134664092472</v>
      </c>
      <c r="T77" s="1225">
        <f t="shared" si="46"/>
        <v>1.9078166369079632</v>
      </c>
      <c r="U77" s="1226">
        <f t="shared" si="47"/>
        <v>2.1532179835488878</v>
      </c>
      <c r="W77" s="72">
        <f t="shared" si="48"/>
        <v>77.470956984854141</v>
      </c>
      <c r="X77" s="72">
        <f t="shared" si="49"/>
        <v>743.71640721385938</v>
      </c>
      <c r="Y77" s="72">
        <f t="shared" si="50"/>
        <v>821.18736419871357</v>
      </c>
      <c r="Z77" s="62">
        <f t="shared" si="51"/>
        <v>4.2385761820438184E-2</v>
      </c>
      <c r="AA77" s="62">
        <f t="shared" si="52"/>
        <v>0.40723998549331386</v>
      </c>
      <c r="AB77" s="627">
        <f t="shared" si="53"/>
        <v>0.44962574731375204</v>
      </c>
      <c r="AD77" s="62">
        <f t="shared" si="54"/>
        <v>47.079860386068717</v>
      </c>
      <c r="AE77" s="62">
        <f t="shared" si="55"/>
        <v>477.45785566012614</v>
      </c>
      <c r="AF77" s="62">
        <f t="shared" si="56"/>
        <v>524.53771604619487</v>
      </c>
      <c r="AG77" s="62">
        <f t="shared" si="57"/>
        <v>2.5758243173032214E-2</v>
      </c>
      <c r="AH77" s="62">
        <f t="shared" si="58"/>
        <v>0.26144364750687332</v>
      </c>
      <c r="AI77" s="627">
        <f t="shared" si="59"/>
        <v>0.28720189067990554</v>
      </c>
      <c r="AK77" s="72">
        <f t="shared" si="60"/>
        <v>289.25689189489009</v>
      </c>
      <c r="AL77" s="72">
        <f t="shared" si="61"/>
        <v>2753.8607074569427</v>
      </c>
      <c r="AM77" s="72">
        <f t="shared" si="62"/>
        <v>3043.1175993518327</v>
      </c>
      <c r="AN77" s="72">
        <f t="shared" si="63"/>
        <v>0.15825767748259512</v>
      </c>
      <c r="AO77" s="72">
        <f t="shared" si="64"/>
        <v>1.5079433285016723</v>
      </c>
      <c r="AP77" s="1228">
        <f t="shared" si="65"/>
        <v>1.6662010059842673</v>
      </c>
      <c r="AR77" s="72">
        <f t="shared" si="66"/>
        <v>317.29605170553572</v>
      </c>
      <c r="AS77" s="72">
        <f t="shared" si="67"/>
        <v>2895.7179606498858</v>
      </c>
      <c r="AT77" s="72">
        <f t="shared" si="68"/>
        <v>3213.0140123554215</v>
      </c>
      <c r="AU77" s="72">
        <f t="shared" si="69"/>
        <v>0.17359840897261114</v>
      </c>
      <c r="AV77" s="72">
        <f t="shared" si="70"/>
        <v>1.5856207135533693</v>
      </c>
      <c r="AW77" s="72">
        <f t="shared" si="71"/>
        <v>1.7592191225259803</v>
      </c>
    </row>
    <row r="78" spans="1:49" x14ac:dyDescent="0.25">
      <c r="A78">
        <f>'ONS Post Acute'!P79</f>
        <v>74</v>
      </c>
      <c r="B78">
        <f>'ONS Post Acute'!S79</f>
        <v>3.4079618133576084E-3</v>
      </c>
      <c r="C78" s="1110">
        <f t="shared" si="39"/>
        <v>1.8423375964775612E-3</v>
      </c>
      <c r="D78" s="1110">
        <f t="shared" si="40"/>
        <v>3.4079618133576084E-3</v>
      </c>
      <c r="E78" s="1223">
        <f>'NSW Post Acute '!T79</f>
        <v>1.670056188134389E-6</v>
      </c>
      <c r="F78" s="1223">
        <f t="shared" si="41"/>
        <v>9.0212148939894377E-7</v>
      </c>
      <c r="G78" s="1223">
        <f t="shared" si="42"/>
        <v>1.670056188134389E-6</v>
      </c>
      <c r="O78" s="1220">
        <f t="shared" si="43"/>
        <v>74</v>
      </c>
      <c r="P78" s="1207">
        <f t="shared" si="37"/>
        <v>421.97084543481708</v>
      </c>
      <c r="Q78" s="1207">
        <f t="shared" si="38"/>
        <v>3277.9446622162022</v>
      </c>
      <c r="R78" s="1208">
        <f t="shared" si="44"/>
        <v>3699.9155076510192</v>
      </c>
      <c r="S78" s="1225">
        <f t="shared" si="45"/>
        <v>0.20662280805342348</v>
      </c>
      <c r="T78" s="1225">
        <f t="shared" si="46"/>
        <v>1.606341874500874</v>
      </c>
      <c r="U78" s="1226">
        <f t="shared" si="47"/>
        <v>1.8129646825542975</v>
      </c>
      <c r="W78" s="72">
        <f t="shared" si="48"/>
        <v>72.882875316652317</v>
      </c>
      <c r="X78" s="72">
        <f t="shared" si="49"/>
        <v>699.70567970951743</v>
      </c>
      <c r="Y78" s="72">
        <f t="shared" si="50"/>
        <v>772.58855502616973</v>
      </c>
      <c r="Z78" s="62">
        <f t="shared" si="51"/>
        <v>3.5687926120622215E-2</v>
      </c>
      <c r="AA78" s="62">
        <f t="shared" si="52"/>
        <v>0.34288758626681209</v>
      </c>
      <c r="AB78" s="627">
        <f t="shared" si="53"/>
        <v>0.37857551238743431</v>
      </c>
      <c r="AD78" s="62">
        <f t="shared" si="54"/>
        <v>44.291638156917053</v>
      </c>
      <c r="AE78" s="62">
        <f t="shared" si="55"/>
        <v>449.20344661866636</v>
      </c>
      <c r="AF78" s="62">
        <f t="shared" si="56"/>
        <v>493.49508477558339</v>
      </c>
      <c r="AG78" s="62">
        <f t="shared" si="57"/>
        <v>2.1687902726640007E-2</v>
      </c>
      <c r="AH78" s="62">
        <f t="shared" si="58"/>
        <v>0.2201301061579938</v>
      </c>
      <c r="AI78" s="627">
        <f t="shared" si="59"/>
        <v>0.24181800888463381</v>
      </c>
      <c r="AK78" s="72">
        <f t="shared" si="60"/>
        <v>272.12615936291115</v>
      </c>
      <c r="AL78" s="72">
        <f t="shared" si="61"/>
        <v>2590.8961526814951</v>
      </c>
      <c r="AM78" s="72">
        <f t="shared" si="62"/>
        <v>2863.0223120444061</v>
      </c>
      <c r="AN78" s="72">
        <f t="shared" si="63"/>
        <v>0.13324965883464979</v>
      </c>
      <c r="AO78" s="72">
        <f t="shared" si="64"/>
        <v>1.2696568769167929</v>
      </c>
      <c r="AP78" s="1228">
        <f t="shared" si="65"/>
        <v>1.4029065357514425</v>
      </c>
      <c r="AR78" s="72">
        <f t="shared" si="66"/>
        <v>298.50474906927684</v>
      </c>
      <c r="AS78" s="72">
        <f t="shared" si="67"/>
        <v>2724.3587532162055</v>
      </c>
      <c r="AT78" s="72">
        <f t="shared" si="68"/>
        <v>3022.8635022854824</v>
      </c>
      <c r="AU78" s="72">
        <f t="shared" si="69"/>
        <v>0.14616623431986386</v>
      </c>
      <c r="AV78" s="72">
        <f t="shared" si="70"/>
        <v>1.3350596173565119</v>
      </c>
      <c r="AW78" s="72">
        <f t="shared" si="71"/>
        <v>1.4812258516763759</v>
      </c>
    </row>
    <row r="79" spans="1:49" x14ac:dyDescent="0.25">
      <c r="A79">
        <f>'ONS Post Acute'!P80</f>
        <v>75</v>
      </c>
      <c r="B79">
        <f>'ONS Post Acute'!S80</f>
        <v>3.2062896742760302E-3</v>
      </c>
      <c r="C79" s="1110">
        <f t="shared" si="39"/>
        <v>1.7332334614170719E-3</v>
      </c>
      <c r="D79" s="1110">
        <f t="shared" si="40"/>
        <v>3.2062896742760302E-3</v>
      </c>
      <c r="E79" s="1223">
        <f>'NSW Post Acute '!T80</f>
        <v>1.4061525284303314E-6</v>
      </c>
      <c r="F79" s="1223">
        <f t="shared" si="41"/>
        <v>7.5956745959615546E-7</v>
      </c>
      <c r="G79" s="1223">
        <f t="shared" si="42"/>
        <v>1.4061525284303314E-6</v>
      </c>
      <c r="O79" s="1220">
        <f t="shared" si="43"/>
        <v>75</v>
      </c>
      <c r="P79" s="1207">
        <f t="shared" si="37"/>
        <v>396.98152523642756</v>
      </c>
      <c r="Q79" s="1207">
        <f t="shared" si="38"/>
        <v>3083.9665169127252</v>
      </c>
      <c r="R79" s="1208">
        <f t="shared" si="44"/>
        <v>3480.9480421491526</v>
      </c>
      <c r="S79" s="1225">
        <f t="shared" si="45"/>
        <v>0.17397209051336304</v>
      </c>
      <c r="T79" s="1225">
        <f t="shared" si="46"/>
        <v>1.3525064033181859</v>
      </c>
      <c r="U79" s="1226">
        <f t="shared" si="47"/>
        <v>1.526478493831549</v>
      </c>
      <c r="W79" s="72">
        <f t="shared" si="48"/>
        <v>68.566715733659365</v>
      </c>
      <c r="X79" s="72">
        <f t="shared" si="49"/>
        <v>658.29936447398313</v>
      </c>
      <c r="Y79" s="72">
        <f t="shared" si="50"/>
        <v>726.86608020764254</v>
      </c>
      <c r="Z79" s="62">
        <f t="shared" si="51"/>
        <v>3.004848870162391E-2</v>
      </c>
      <c r="AA79" s="62">
        <f t="shared" si="52"/>
        <v>0.28870420637467348</v>
      </c>
      <c r="AB79" s="627">
        <f t="shared" si="53"/>
        <v>0.31875269507629739</v>
      </c>
      <c r="AD79" s="62">
        <f t="shared" si="54"/>
        <v>41.668665645927824</v>
      </c>
      <c r="AE79" s="62">
        <f t="shared" si="55"/>
        <v>422.62104196632356</v>
      </c>
      <c r="AF79" s="62">
        <f t="shared" si="56"/>
        <v>464.28970761225139</v>
      </c>
      <c r="AG79" s="62">
        <f t="shared" si="57"/>
        <v>1.8260761296151173E-2</v>
      </c>
      <c r="AH79" s="62">
        <f t="shared" si="58"/>
        <v>0.18534496477240198</v>
      </c>
      <c r="AI79" s="627">
        <f t="shared" si="59"/>
        <v>0.20360572606855315</v>
      </c>
      <c r="AK79" s="72">
        <f t="shared" si="60"/>
        <v>256.01071488553146</v>
      </c>
      <c r="AL79" s="72">
        <f t="shared" si="61"/>
        <v>2437.5753122890033</v>
      </c>
      <c r="AM79" s="72">
        <f t="shared" si="62"/>
        <v>2693.5860271745346</v>
      </c>
      <c r="AN79" s="72">
        <f t="shared" si="63"/>
        <v>0.11219343075456933</v>
      </c>
      <c r="AO79" s="72">
        <f t="shared" si="64"/>
        <v>1.0690246474341025</v>
      </c>
      <c r="AP79" s="1228">
        <f t="shared" si="65"/>
        <v>1.1812180781886719</v>
      </c>
      <c r="AR79" s="72">
        <f t="shared" si="66"/>
        <v>280.82715158610108</v>
      </c>
      <c r="AS79" s="72">
        <f t="shared" si="67"/>
        <v>2563.1400285130012</v>
      </c>
      <c r="AT79" s="72">
        <f t="shared" si="68"/>
        <v>2843.9671800991023</v>
      </c>
      <c r="AU79" s="72">
        <f t="shared" si="69"/>
        <v>0.12306891764106709</v>
      </c>
      <c r="AV79" s="72">
        <f t="shared" si="70"/>
        <v>1.1240923927524913</v>
      </c>
      <c r="AW79" s="72">
        <f t="shared" si="71"/>
        <v>1.2471613103935584</v>
      </c>
    </row>
    <row r="80" spans="1:49" x14ac:dyDescent="0.25">
      <c r="A80">
        <f>'ONS Post Acute'!P81</f>
        <v>76</v>
      </c>
      <c r="B80">
        <f>'ONS Post Acute'!S81</f>
        <v>3.0165518390127418E-3</v>
      </c>
      <c r="C80" s="1110">
        <f t="shared" si="39"/>
        <v>1.6305950222215149E-3</v>
      </c>
      <c r="D80" s="1110">
        <f t="shared" si="40"/>
        <v>3.0165518390127418E-3</v>
      </c>
      <c r="E80" s="1223">
        <f>'NSW Post Acute '!T81</f>
        <v>1.183951143236565E-6</v>
      </c>
      <c r="F80" s="1223">
        <f t="shared" si="41"/>
        <v>6.3953994899890176E-7</v>
      </c>
      <c r="G80" s="1223">
        <f t="shared" si="42"/>
        <v>1.183951143236565E-6</v>
      </c>
      <c r="O80" s="1220">
        <f t="shared" si="43"/>
        <v>76</v>
      </c>
      <c r="P80" s="1207">
        <f t="shared" si="37"/>
        <v>373.47311448463796</v>
      </c>
      <c r="Q80" s="1207">
        <f t="shared" si="38"/>
        <v>2901.4673698025667</v>
      </c>
      <c r="R80" s="1208">
        <f t="shared" si="44"/>
        <v>3274.9404842872045</v>
      </c>
      <c r="S80" s="1225">
        <f t="shared" si="45"/>
        <v>0.14648086945865746</v>
      </c>
      <c r="T80" s="1225">
        <f t="shared" si="46"/>
        <v>1.1387822231709468</v>
      </c>
      <c r="U80" s="1226">
        <f t="shared" si="47"/>
        <v>1.2852630926296043</v>
      </c>
      <c r="W80" s="72">
        <f t="shared" si="48"/>
        <v>64.506339079083133</v>
      </c>
      <c r="X80" s="72">
        <f t="shared" si="49"/>
        <v>619.34334082690111</v>
      </c>
      <c r="Y80" s="72">
        <f t="shared" si="50"/>
        <v>683.8496799059842</v>
      </c>
      <c r="Z80" s="62">
        <f t="shared" si="51"/>
        <v>2.5300200382396554E-2</v>
      </c>
      <c r="AA80" s="62">
        <f t="shared" si="52"/>
        <v>0.24308292897361533</v>
      </c>
      <c r="AB80" s="627">
        <f t="shared" si="53"/>
        <v>0.26838312935601188</v>
      </c>
      <c r="AD80" s="62">
        <f t="shared" si="54"/>
        <v>39.201134929227436</v>
      </c>
      <c r="AE80" s="62">
        <f t="shared" si="55"/>
        <v>397.61169790026952</v>
      </c>
      <c r="AF80" s="62">
        <f t="shared" si="56"/>
        <v>436.81283282949698</v>
      </c>
      <c r="AG80" s="62">
        <f t="shared" si="57"/>
        <v>1.5375179913882597E-2</v>
      </c>
      <c r="AH80" s="62">
        <f t="shared" si="58"/>
        <v>0.15605660019001164</v>
      </c>
      <c r="AI80" s="627">
        <f t="shared" si="59"/>
        <v>0.17143178010389423</v>
      </c>
      <c r="AK80" s="72">
        <f t="shared" si="60"/>
        <v>240.8502989472733</v>
      </c>
      <c r="AL80" s="72">
        <f t="shared" si="61"/>
        <v>2293.3275025057587</v>
      </c>
      <c r="AM80" s="72">
        <f t="shared" si="62"/>
        <v>2534.1778014530319</v>
      </c>
      <c r="AN80" s="72">
        <f t="shared" si="63"/>
        <v>9.4464527246780783E-2</v>
      </c>
      <c r="AO80" s="72">
        <f t="shared" si="64"/>
        <v>0.90009648874331205</v>
      </c>
      <c r="AP80" s="1228">
        <f t="shared" si="65"/>
        <v>0.99456101599009283</v>
      </c>
      <c r="AR80" s="72">
        <f t="shared" si="66"/>
        <v>264.19715847544097</v>
      </c>
      <c r="AS80" s="72">
        <f t="shared" si="67"/>
        <v>2411.4617056251759</v>
      </c>
      <c r="AT80" s="72">
        <f t="shared" si="68"/>
        <v>2675.6588641006169</v>
      </c>
      <c r="AU80" s="72">
        <f t="shared" si="69"/>
        <v>0.10362146023654706</v>
      </c>
      <c r="AV80" s="72">
        <f t="shared" si="70"/>
        <v>0.94646238341474243</v>
      </c>
      <c r="AW80" s="72">
        <f t="shared" si="71"/>
        <v>1.0500838436512896</v>
      </c>
    </row>
    <row r="81" spans="1:49" x14ac:dyDescent="0.25">
      <c r="A81">
        <f>'ONS Post Acute'!P82</f>
        <v>77</v>
      </c>
      <c r="B81">
        <f>'ONS Post Acute'!S82</f>
        <v>2.8380420741322483E-3</v>
      </c>
      <c r="C81" s="1110">
        <f t="shared" si="39"/>
        <v>1.5340385933885203E-3</v>
      </c>
      <c r="D81" s="1110">
        <f t="shared" si="40"/>
        <v>2.8380420741322483E-3</v>
      </c>
      <c r="E81" s="1223">
        <f>'NSW Post Acute '!T82</f>
        <v>9.9686220465422267E-7</v>
      </c>
      <c r="F81" s="1223">
        <f t="shared" si="41"/>
        <v>5.3847929426531493E-7</v>
      </c>
      <c r="G81" s="1223">
        <f t="shared" si="42"/>
        <v>9.9686220465422267E-7</v>
      </c>
      <c r="O81" s="1220">
        <f t="shared" si="43"/>
        <v>77</v>
      </c>
      <c r="P81" s="1207">
        <f t="shared" si="37"/>
        <v>351.35773346830007</v>
      </c>
      <c r="Q81" s="1207">
        <f t="shared" si="38"/>
        <v>2729.7679309620289</v>
      </c>
      <c r="R81" s="1208">
        <f t="shared" si="44"/>
        <v>3081.1256644303289</v>
      </c>
      <c r="S81" s="1225">
        <f t="shared" si="45"/>
        <v>0.123333836037822</v>
      </c>
      <c r="T81" s="1225">
        <f t="shared" si="46"/>
        <v>0.95883091468445947</v>
      </c>
      <c r="U81" s="1226">
        <f t="shared" si="47"/>
        <v>1.0821647507222814</v>
      </c>
      <c r="W81" s="72">
        <f t="shared" si="48"/>
        <v>60.686566754449863</v>
      </c>
      <c r="X81" s="72">
        <f t="shared" si="49"/>
        <v>582.69260845046256</v>
      </c>
      <c r="Y81" s="72">
        <f t="shared" si="50"/>
        <v>643.37917520491237</v>
      </c>
      <c r="Z81" s="62">
        <f t="shared" si="51"/>
        <v>2.1302240881135859E-2</v>
      </c>
      <c r="AA81" s="62">
        <f t="shared" si="52"/>
        <v>0.20467076354858174</v>
      </c>
      <c r="AB81" s="627">
        <f t="shared" si="53"/>
        <v>0.2259730044297176</v>
      </c>
      <c r="AD81" s="62">
        <f t="shared" si="54"/>
        <v>36.879821823653415</v>
      </c>
      <c r="AE81" s="62">
        <f t="shared" si="55"/>
        <v>374.08232579137166</v>
      </c>
      <c r="AF81" s="62">
        <f t="shared" si="56"/>
        <v>410.96214761502506</v>
      </c>
      <c r="AG81" s="62">
        <f t="shared" si="57"/>
        <v>1.2945580713432436E-2</v>
      </c>
      <c r="AH81" s="62">
        <f t="shared" si="58"/>
        <v>0.1313964071954731</v>
      </c>
      <c r="AI81" s="627">
        <f t="shared" si="59"/>
        <v>0.14434198790890554</v>
      </c>
      <c r="AK81" s="72">
        <f t="shared" si="60"/>
        <v>226.58823851363817</v>
      </c>
      <c r="AL81" s="72">
        <f t="shared" si="61"/>
        <v>2157.6158107748934</v>
      </c>
      <c r="AM81" s="72">
        <f t="shared" si="62"/>
        <v>2384.2040492885317</v>
      </c>
      <c r="AN81" s="72">
        <f t="shared" si="63"/>
        <v>7.9537161118046873E-2</v>
      </c>
      <c r="AO81" s="72">
        <f t="shared" si="64"/>
        <v>0.75786249736396349</v>
      </c>
      <c r="AP81" s="1228">
        <f t="shared" si="65"/>
        <v>0.83739965848201037</v>
      </c>
      <c r="AR81" s="72">
        <f t="shared" si="66"/>
        <v>248.55260309377502</v>
      </c>
      <c r="AS81" s="72">
        <f t="shared" si="67"/>
        <v>2268.7592144820605</v>
      </c>
      <c r="AT81" s="72">
        <f t="shared" si="68"/>
        <v>2517.3118175758354</v>
      </c>
      <c r="AU81" s="72">
        <f t="shared" si="69"/>
        <v>8.7247107653337652E-2</v>
      </c>
      <c r="AV81" s="72">
        <f t="shared" si="70"/>
        <v>0.79690161502263213</v>
      </c>
      <c r="AW81" s="72">
        <f t="shared" si="71"/>
        <v>0.88414872267596978</v>
      </c>
    </row>
    <row r="82" spans="1:49" x14ac:dyDescent="0.25">
      <c r="A82">
        <f>'ONS Post Acute'!P83</f>
        <v>78</v>
      </c>
      <c r="B82">
        <f>'ONS Post Acute'!S83</f>
        <v>2.6700959388057284E-3</v>
      </c>
      <c r="C82" s="1110">
        <f t="shared" si="39"/>
        <v>1.4432033175600933E-3</v>
      </c>
      <c r="D82" s="1110">
        <f t="shared" si="40"/>
        <v>2.6700959388057284E-3</v>
      </c>
      <c r="E82" s="1223">
        <f>'NSW Post Acute '!T83</f>
        <v>8.3933721483769139E-7</v>
      </c>
      <c r="F82" s="1223">
        <f t="shared" si="41"/>
        <v>4.5338833454255933E-7</v>
      </c>
      <c r="G82" s="1223">
        <f t="shared" si="42"/>
        <v>8.3933721483769139E-7</v>
      </c>
      <c r="O82" s="1220">
        <f t="shared" si="43"/>
        <v>78</v>
      </c>
      <c r="P82" s="1207">
        <f t="shared" si="37"/>
        <v>330.55273105728133</v>
      </c>
      <c r="Q82" s="1207">
        <f t="shared" si="38"/>
        <v>2568.2291086443511</v>
      </c>
      <c r="R82" s="1208">
        <f t="shared" si="44"/>
        <v>2898.7818397016326</v>
      </c>
      <c r="S82" s="1225">
        <f t="shared" si="45"/>
        <v>0.10384451753196233</v>
      </c>
      <c r="T82" s="1225">
        <f t="shared" si="46"/>
        <v>0.80731566075441863</v>
      </c>
      <c r="U82" s="1226">
        <f t="shared" si="47"/>
        <v>0.91116017828638096</v>
      </c>
      <c r="W82" s="72">
        <f t="shared" si="48"/>
        <v>57.093123242677294</v>
      </c>
      <c r="X82" s="72">
        <f t="shared" si="49"/>
        <v>548.21074767589812</v>
      </c>
      <c r="Y82" s="72">
        <f t="shared" si="50"/>
        <v>605.3038709185754</v>
      </c>
      <c r="Z82" s="62">
        <f t="shared" si="51"/>
        <v>1.7936042514503647E-2</v>
      </c>
      <c r="AA82" s="62">
        <f t="shared" si="52"/>
        <v>0.1723285202644006</v>
      </c>
      <c r="AB82" s="627">
        <f t="shared" si="53"/>
        <v>0.19026456277890424</v>
      </c>
      <c r="AD82" s="62">
        <f t="shared" si="54"/>
        <v>34.696050957462205</v>
      </c>
      <c r="AE82" s="62">
        <f t="shared" si="55"/>
        <v>351.94534569398309</v>
      </c>
      <c r="AF82" s="62">
        <f t="shared" si="56"/>
        <v>386.64139665144529</v>
      </c>
      <c r="AG82" s="62">
        <f t="shared" si="57"/>
        <v>1.0899908950737669E-2</v>
      </c>
      <c r="AH82" s="62">
        <f t="shared" si="58"/>
        <v>0.1106330382877561</v>
      </c>
      <c r="AI82" s="627">
        <f t="shared" si="59"/>
        <v>0.12153294723849377</v>
      </c>
      <c r="AK82" s="72">
        <f t="shared" si="60"/>
        <v>213.17123242684872</v>
      </c>
      <c r="AL82" s="72">
        <f t="shared" si="61"/>
        <v>2029.9350972851773</v>
      </c>
      <c r="AM82" s="72">
        <f t="shared" si="62"/>
        <v>2243.1063297120259</v>
      </c>
      <c r="AN82" s="72">
        <f t="shared" si="63"/>
        <v>6.6968630730277812E-2</v>
      </c>
      <c r="AO82" s="72">
        <f t="shared" si="64"/>
        <v>0.63810443890592516</v>
      </c>
      <c r="AP82" s="1228">
        <f t="shared" si="65"/>
        <v>0.70507306963620298</v>
      </c>
      <c r="AR82" s="72">
        <f t="shared" si="66"/>
        <v>233.83501752767413</v>
      </c>
      <c r="AS82" s="72">
        <f t="shared" si="67"/>
        <v>2134.5013944406874</v>
      </c>
      <c r="AT82" s="72">
        <f t="shared" si="68"/>
        <v>2368.3364119683615</v>
      </c>
      <c r="AU82" s="72">
        <f t="shared" si="69"/>
        <v>7.3460244904258176E-2</v>
      </c>
      <c r="AV82" s="72">
        <f t="shared" si="70"/>
        <v>0.67097456291339885</v>
      </c>
      <c r="AW82" s="72">
        <f t="shared" si="71"/>
        <v>0.74443480781765703</v>
      </c>
    </row>
    <row r="83" spans="1:49" x14ac:dyDescent="0.25">
      <c r="A83">
        <f>'ONS Post Acute'!P84</f>
        <v>79</v>
      </c>
      <c r="B83">
        <f>'ONS Post Acute'!S84</f>
        <v>2.5120883116599717E-3</v>
      </c>
      <c r="C83" s="1110">
        <f t="shared" si="39"/>
        <v>1.3577498004501143E-3</v>
      </c>
      <c r="D83" s="1110">
        <f t="shared" si="40"/>
        <v>2.5120883116599717E-3</v>
      </c>
      <c r="E83" s="1223">
        <f>'NSW Post Acute '!T84</f>
        <v>7.0670445415859051E-7</v>
      </c>
      <c r="F83" s="1223">
        <f t="shared" si="41"/>
        <v>3.8174352345876628E-7</v>
      </c>
      <c r="G83" s="1223">
        <f t="shared" si="42"/>
        <v>7.0670445415859051E-7</v>
      </c>
      <c r="O83" s="1220">
        <f t="shared" si="43"/>
        <v>79</v>
      </c>
      <c r="P83" s="1207">
        <f t="shared" si="37"/>
        <v>310.98037204489464</v>
      </c>
      <c r="Q83" s="1207">
        <f t="shared" si="38"/>
        <v>2416.2496304818319</v>
      </c>
      <c r="R83" s="1208">
        <f t="shared" si="44"/>
        <v>2727.2300025267264</v>
      </c>
      <c r="S83" s="1225">
        <f t="shared" si="45"/>
        <v>8.7434918356519287E-2</v>
      </c>
      <c r="T83" s="1225">
        <f t="shared" si="46"/>
        <v>0.6797429725279861</v>
      </c>
      <c r="U83" s="1226">
        <f t="shared" si="47"/>
        <v>0.76717789088450539</v>
      </c>
      <c r="W83" s="72">
        <f t="shared" si="48"/>
        <v>53.712582105806518</v>
      </c>
      <c r="X83" s="72">
        <f t="shared" si="49"/>
        <v>515.76941170846703</v>
      </c>
      <c r="Y83" s="72">
        <f t="shared" si="50"/>
        <v>569.48199381427355</v>
      </c>
      <c r="Z83" s="62">
        <f t="shared" si="51"/>
        <v>1.5101773788028794E-2</v>
      </c>
      <c r="AA83" s="62">
        <f t="shared" si="52"/>
        <v>0.14509702500557101</v>
      </c>
      <c r="AB83" s="627">
        <f t="shared" si="53"/>
        <v>0.1601987987935998</v>
      </c>
      <c r="AD83" s="62">
        <f t="shared" si="54"/>
        <v>32.641662952621196</v>
      </c>
      <c r="AE83" s="62">
        <f t="shared" si="55"/>
        <v>331.11836035990086</v>
      </c>
      <c r="AF83" s="62">
        <f t="shared" si="56"/>
        <v>363.76002331252204</v>
      </c>
      <c r="AG83" s="62">
        <f t="shared" si="57"/>
        <v>9.1774960474722E-3</v>
      </c>
      <c r="AH83" s="62">
        <f t="shared" si="58"/>
        <v>9.315071410264382E-2</v>
      </c>
      <c r="AI83" s="627">
        <f t="shared" si="59"/>
        <v>0.10232821015011602</v>
      </c>
      <c r="AK83" s="72">
        <f t="shared" si="60"/>
        <v>200.54914977508503</v>
      </c>
      <c r="AL83" s="72">
        <f t="shared" si="61"/>
        <v>1909.8101147628702</v>
      </c>
      <c r="AM83" s="72">
        <f t="shared" si="62"/>
        <v>2110.3592645379554</v>
      </c>
      <c r="AN83" s="72">
        <f t="shared" si="63"/>
        <v>5.638619061952399E-2</v>
      </c>
      <c r="AO83" s="72">
        <f t="shared" si="64"/>
        <v>0.5372706478651601</v>
      </c>
      <c r="AP83" s="1228">
        <f t="shared" si="65"/>
        <v>0.59365683848468409</v>
      </c>
      <c r="AR83" s="72">
        <f t="shared" si="66"/>
        <v>219.98941141792977</v>
      </c>
      <c r="AS83" s="72">
        <f t="shared" si="67"/>
        <v>2008.188517224098</v>
      </c>
      <c r="AT83" s="72">
        <f t="shared" si="68"/>
        <v>2228.1779286420278</v>
      </c>
      <c r="AU83" s="72">
        <f t="shared" si="69"/>
        <v>6.1851994388406606E-2</v>
      </c>
      <c r="AV83" s="72">
        <f t="shared" si="70"/>
        <v>0.5649466076989188</v>
      </c>
      <c r="AW83" s="72">
        <f t="shared" si="71"/>
        <v>0.62679860208732541</v>
      </c>
    </row>
    <row r="84" spans="1:49" x14ac:dyDescent="0.25">
      <c r="A84">
        <f>'ONS Post Acute'!P85</f>
        <v>80</v>
      </c>
      <c r="B84">
        <f>'ONS Post Acute'!S85</f>
        <v>2.3634310639793809E-3</v>
      </c>
      <c r="C84" s="1110">
        <f t="shared" si="39"/>
        <v>1.2773588281914661E-3</v>
      </c>
      <c r="D84" s="1110">
        <f t="shared" si="40"/>
        <v>2.3634310639793809E-3</v>
      </c>
      <c r="E84" s="1223">
        <f>'NSW Post Acute '!T85</f>
        <v>5.9503043198694678E-7</v>
      </c>
      <c r="F84" s="1223">
        <f t="shared" si="41"/>
        <v>3.2142008798974331E-7</v>
      </c>
      <c r="G84" s="1223">
        <f t="shared" si="42"/>
        <v>5.9503043198694678E-7</v>
      </c>
      <c r="O84" s="1220">
        <f t="shared" si="43"/>
        <v>80</v>
      </c>
      <c r="P84" s="1207">
        <f t="shared" si="37"/>
        <v>292.56754336780159</v>
      </c>
      <c r="Q84" s="1207">
        <f t="shared" si="38"/>
        <v>2273.2638054575036</v>
      </c>
      <c r="R84" s="1208">
        <f t="shared" si="44"/>
        <v>2565.8313488253052</v>
      </c>
      <c r="S84" s="1225">
        <f t="shared" si="45"/>
        <v>7.3618378373258797E-2</v>
      </c>
      <c r="T84" s="1225">
        <f t="shared" si="46"/>
        <v>0.57232942597621272</v>
      </c>
      <c r="U84" s="1226">
        <f t="shared" si="47"/>
        <v>0.64594780434947152</v>
      </c>
      <c r="W84" s="72">
        <f t="shared" si="48"/>
        <v>50.532315243254395</v>
      </c>
      <c r="X84" s="72">
        <f t="shared" si="49"/>
        <v>485.24784890092656</v>
      </c>
      <c r="Y84" s="72">
        <f t="shared" si="50"/>
        <v>535.78016414418096</v>
      </c>
      <c r="Z84" s="62">
        <f t="shared" si="51"/>
        <v>1.2715378680874245E-2</v>
      </c>
      <c r="AA84" s="62">
        <f t="shared" si="52"/>
        <v>0.12216867314339998</v>
      </c>
      <c r="AB84" s="627">
        <f t="shared" si="53"/>
        <v>0.13488405182427421</v>
      </c>
      <c r="AD84" s="62">
        <f t="shared" si="54"/>
        <v>30.708983588551035</v>
      </c>
      <c r="AE84" s="62">
        <f t="shared" si="55"/>
        <v>311.5238485431222</v>
      </c>
      <c r="AF84" s="62">
        <f t="shared" si="56"/>
        <v>342.23283213167326</v>
      </c>
      <c r="AG84" s="62">
        <f t="shared" si="57"/>
        <v>7.7272603353614189E-3</v>
      </c>
      <c r="AH84" s="62">
        <f t="shared" si="58"/>
        <v>7.8430961240199451E-2</v>
      </c>
      <c r="AI84" s="627">
        <f t="shared" si="59"/>
        <v>8.615822157556087E-2</v>
      </c>
      <c r="AK84" s="72">
        <f t="shared" si="60"/>
        <v>188.67484043567688</v>
      </c>
      <c r="AL84" s="72">
        <f t="shared" si="61"/>
        <v>1796.7937395281963</v>
      </c>
      <c r="AM84" s="72">
        <f t="shared" si="62"/>
        <v>1985.4685799638733</v>
      </c>
      <c r="AN84" s="72">
        <f t="shared" si="63"/>
        <v>4.7475996936701015E-2</v>
      </c>
      <c r="AO84" s="72">
        <f t="shared" si="64"/>
        <v>0.45237069585721229</v>
      </c>
      <c r="AP84" s="1228">
        <f t="shared" si="65"/>
        <v>0.49984669279391331</v>
      </c>
      <c r="AR84" s="72">
        <f t="shared" si="66"/>
        <v>206.96406413772229</v>
      </c>
      <c r="AS84" s="72">
        <f t="shared" si="67"/>
        <v>1889.350426855757</v>
      </c>
      <c r="AT84" s="72">
        <f t="shared" si="68"/>
        <v>2096.314490993479</v>
      </c>
      <c r="AU84" s="72">
        <f t="shared" si="69"/>
        <v>5.207808975653816E-2</v>
      </c>
      <c r="AV84" s="72">
        <f t="shared" si="70"/>
        <v>0.47567327763468514</v>
      </c>
      <c r="AW84" s="72">
        <f t="shared" si="71"/>
        <v>0.5277513673912233</v>
      </c>
    </row>
    <row r="85" spans="1:49" x14ac:dyDescent="0.25">
      <c r="A85">
        <f>'ONS Post Acute'!P86</f>
        <v>81</v>
      </c>
      <c r="B85">
        <f>'ONS Post Acute'!S86</f>
        <v>2.2235708706003434E-3</v>
      </c>
      <c r="C85" s="1110">
        <f t="shared" si="39"/>
        <v>1.2017301620346199E-3</v>
      </c>
      <c r="D85" s="1110">
        <f t="shared" si="40"/>
        <v>2.2235708706003434E-3</v>
      </c>
      <c r="E85" s="1223">
        <f>'NSW Post Acute '!T86</f>
        <v>5.0100323113446449E-7</v>
      </c>
      <c r="F85" s="1223">
        <f t="shared" si="41"/>
        <v>2.7062901397645334E-7</v>
      </c>
      <c r="G85" s="1223">
        <f t="shared" si="42"/>
        <v>5.0100323113446449E-7</v>
      </c>
      <c r="O85" s="1220">
        <f t="shared" si="43"/>
        <v>81</v>
      </c>
      <c r="P85" s="1207">
        <f t="shared" si="37"/>
        <v>275.24547804257139</v>
      </c>
      <c r="Q85" s="1207">
        <f t="shared" si="38"/>
        <v>2138.7394183160695</v>
      </c>
      <c r="R85" s="1208">
        <f t="shared" si="44"/>
        <v>2413.984896358641</v>
      </c>
      <c r="S85" s="1225">
        <f t="shared" si="45"/>
        <v>6.1985139990180849E-2</v>
      </c>
      <c r="T85" s="1225">
        <f t="shared" si="46"/>
        <v>0.48188945686345352</v>
      </c>
      <c r="U85" s="1226">
        <f t="shared" si="47"/>
        <v>0.54387459685363437</v>
      </c>
      <c r="W85" s="72">
        <f t="shared" si="48"/>
        <v>47.540445210089565</v>
      </c>
      <c r="X85" s="72">
        <f t="shared" si="49"/>
        <v>456.53245329730947</v>
      </c>
      <c r="Y85" s="72">
        <f t="shared" si="50"/>
        <v>504.07289850739903</v>
      </c>
      <c r="Z85" s="62">
        <f t="shared" si="51"/>
        <v>1.0706083792908494E-2</v>
      </c>
      <c r="AA85" s="62">
        <f t="shared" si="52"/>
        <v>0.10286347840037258</v>
      </c>
      <c r="AB85" s="627">
        <f t="shared" si="53"/>
        <v>0.11356956219328107</v>
      </c>
      <c r="AD85" s="62">
        <f t="shared" si="54"/>
        <v>28.890794825474298</v>
      </c>
      <c r="AE85" s="62">
        <f t="shared" si="55"/>
        <v>293.08887645383123</v>
      </c>
      <c r="AF85" s="62">
        <f t="shared" si="56"/>
        <v>321.97967127930553</v>
      </c>
      <c r="AG85" s="62">
        <f t="shared" si="57"/>
        <v>6.5061921250079147E-3</v>
      </c>
      <c r="AH85" s="62">
        <f t="shared" si="58"/>
        <v>6.6037235895833768E-2</v>
      </c>
      <c r="AI85" s="627">
        <f t="shared" si="59"/>
        <v>7.2543428020841683E-2</v>
      </c>
      <c r="AK85" s="72">
        <f t="shared" si="60"/>
        <v>177.5039570436476</v>
      </c>
      <c r="AL85" s="72">
        <f t="shared" si="61"/>
        <v>1690.4653072321698</v>
      </c>
      <c r="AM85" s="72">
        <f t="shared" si="62"/>
        <v>1867.9692642758175</v>
      </c>
      <c r="AN85" s="72">
        <f t="shared" si="63"/>
        <v>3.9973799767419993E-2</v>
      </c>
      <c r="AO85" s="72">
        <f t="shared" si="64"/>
        <v>0.38088670446351436</v>
      </c>
      <c r="AP85" s="1228">
        <f t="shared" si="65"/>
        <v>0.42086050423093435</v>
      </c>
      <c r="AR85" s="72">
        <f t="shared" si="66"/>
        <v>194.7103295036593</v>
      </c>
      <c r="AS85" s="72">
        <f t="shared" si="67"/>
        <v>1777.5447896666205</v>
      </c>
      <c r="AT85" s="72">
        <f t="shared" si="68"/>
        <v>1972.2551191702798</v>
      </c>
      <c r="AU85" s="72">
        <f t="shared" si="69"/>
        <v>4.3848665989534852E-2</v>
      </c>
      <c r="AV85" s="72">
        <f t="shared" si="70"/>
        <v>0.40050699300120224</v>
      </c>
      <c r="AW85" s="72">
        <f t="shared" si="71"/>
        <v>0.44435565899073709</v>
      </c>
    </row>
    <row r="86" spans="1:49" x14ac:dyDescent="0.25">
      <c r="A86">
        <f>'ONS Post Acute'!P87</f>
        <v>82</v>
      </c>
      <c r="B86">
        <f>'ONS Post Acute'!S87</f>
        <v>2.0919871503497773E-3</v>
      </c>
      <c r="C86" s="1110">
        <f t="shared" si="39"/>
        <v>1.1305814056540298E-3</v>
      </c>
      <c r="D86" s="1110">
        <f t="shared" si="40"/>
        <v>2.0919871503497773E-3</v>
      </c>
      <c r="E86" s="1223">
        <f>'NSW Post Acute '!T87</f>
        <v>4.2183428630534299E-7</v>
      </c>
      <c r="F86" s="1223">
        <f t="shared" si="41"/>
        <v>2.278639893438239E-7</v>
      </c>
      <c r="G86" s="1223">
        <f t="shared" si="42"/>
        <v>4.2183428630534299E-7</v>
      </c>
      <c r="O86" s="1220">
        <f t="shared" si="43"/>
        <v>82</v>
      </c>
      <c r="P86" s="1207">
        <f t="shared" si="37"/>
        <v>258.94949573240461</v>
      </c>
      <c r="Q86" s="1207">
        <f t="shared" si="38"/>
        <v>2012.175748576783</v>
      </c>
      <c r="R86" s="1208">
        <f t="shared" si="44"/>
        <v>2271.1252443091876</v>
      </c>
      <c r="S86" s="1225">
        <f t="shared" si="45"/>
        <v>5.2190195983298771E-2</v>
      </c>
      <c r="T86" s="1225">
        <f t="shared" si="46"/>
        <v>0.40574088644850786</v>
      </c>
      <c r="U86" s="1226">
        <f t="shared" si="47"/>
        <v>0.45793108243180664</v>
      </c>
      <c r="W86" s="72">
        <f t="shared" si="48"/>
        <v>44.725800407673418</v>
      </c>
      <c r="X86" s="72">
        <f t="shared" si="49"/>
        <v>429.51634177406453</v>
      </c>
      <c r="Y86" s="72">
        <f t="shared" si="50"/>
        <v>474.24214218173796</v>
      </c>
      <c r="Z86" s="62">
        <f t="shared" si="51"/>
        <v>9.0142994184416736E-3</v>
      </c>
      <c r="AA86" s="62">
        <f t="shared" si="52"/>
        <v>8.6608906492781496E-2</v>
      </c>
      <c r="AB86" s="627">
        <f t="shared" si="53"/>
        <v>9.5623205911223169E-2</v>
      </c>
      <c r="AD86" s="62">
        <f t="shared" si="54"/>
        <v>27.18030757332853</v>
      </c>
      <c r="AE86" s="62">
        <f t="shared" si="55"/>
        <v>275.74482628760416</v>
      </c>
      <c r="AF86" s="62">
        <f t="shared" si="56"/>
        <v>302.9251338609327</v>
      </c>
      <c r="AG86" s="62">
        <f t="shared" si="57"/>
        <v>5.4780781678148704E-3</v>
      </c>
      <c r="AH86" s="62">
        <f t="shared" si="58"/>
        <v>5.5601977277907257E-2</v>
      </c>
      <c r="AI86" s="627">
        <f t="shared" si="59"/>
        <v>6.1080055445722127E-2</v>
      </c>
      <c r="AK86" s="72">
        <f t="shared" si="60"/>
        <v>166.99478768493978</v>
      </c>
      <c r="AL86" s="72">
        <f t="shared" si="61"/>
        <v>1590.4290470791175</v>
      </c>
      <c r="AM86" s="72">
        <f t="shared" si="62"/>
        <v>1757.4238347640573</v>
      </c>
      <c r="AN86" s="72">
        <f t="shared" si="63"/>
        <v>3.3657106274008197E-2</v>
      </c>
      <c r="AO86" s="72">
        <f t="shared" si="64"/>
        <v>0.3206986724950644</v>
      </c>
      <c r="AP86" s="1228">
        <f t="shared" si="65"/>
        <v>0.35435577876907259</v>
      </c>
      <c r="AR86" s="72">
        <f t="shared" si="66"/>
        <v>183.18245225109416</v>
      </c>
      <c r="AS86" s="72">
        <f t="shared" si="67"/>
        <v>1672.3554478611154</v>
      </c>
      <c r="AT86" s="72">
        <f t="shared" si="68"/>
        <v>1855.5379001122096</v>
      </c>
      <c r="AU86" s="72">
        <f t="shared" si="69"/>
        <v>3.6919662873433068E-2</v>
      </c>
      <c r="AV86" s="72">
        <f t="shared" si="70"/>
        <v>0.33721854681535424</v>
      </c>
      <c r="AW86" s="72">
        <f t="shared" si="71"/>
        <v>0.3741382096887873</v>
      </c>
    </row>
    <row r="87" spans="1:49" x14ac:dyDescent="0.25">
      <c r="A87">
        <f>'ONS Post Acute'!P88</f>
        <v>83</v>
      </c>
      <c r="B87">
        <f>'ONS Post Acute'!S88</f>
        <v>1.9681901283618601E-3</v>
      </c>
      <c r="C87" s="1110">
        <f t="shared" si="39"/>
        <v>1.0636469406157811E-3</v>
      </c>
      <c r="D87" s="1110">
        <f t="shared" si="40"/>
        <v>1.9681901283618601E-3</v>
      </c>
      <c r="E87" s="1223">
        <f>'NSW Post Acute '!T88</f>
        <v>3.5517568359749735E-7</v>
      </c>
      <c r="F87" s="1223">
        <f t="shared" si="41"/>
        <v>1.9185673039157081E-7</v>
      </c>
      <c r="G87" s="1223">
        <f t="shared" si="42"/>
        <v>3.5517568359749735E-7</v>
      </c>
      <c r="O87" s="1220">
        <f t="shared" si="43"/>
        <v>83</v>
      </c>
      <c r="P87" s="1207">
        <f t="shared" si="37"/>
        <v>243.61875892557913</v>
      </c>
      <c r="Q87" s="1207">
        <f t="shared" si="38"/>
        <v>1893.1017067747268</v>
      </c>
      <c r="R87" s="1208">
        <f t="shared" si="44"/>
        <v>2136.7204657003058</v>
      </c>
      <c r="S87" s="1225">
        <f t="shared" si="45"/>
        <v>4.3943057385615769E-2</v>
      </c>
      <c r="T87" s="1225">
        <f t="shared" si="46"/>
        <v>0.34162537609256921</v>
      </c>
      <c r="U87" s="1226">
        <f t="shared" si="47"/>
        <v>0.38556843347818498</v>
      </c>
      <c r="W87" s="72">
        <f t="shared" si="48"/>
        <v>42.077872970760303</v>
      </c>
      <c r="X87" s="72">
        <f t="shared" si="49"/>
        <v>404.09895620461532</v>
      </c>
      <c r="Y87" s="72">
        <f t="shared" si="50"/>
        <v>446.17682917537564</v>
      </c>
      <c r="Z87" s="62">
        <f t="shared" si="51"/>
        <v>7.5898522542905411E-3</v>
      </c>
      <c r="AA87" s="62">
        <f t="shared" si="52"/>
        <v>7.2922895477820174E-2</v>
      </c>
      <c r="AB87" s="627">
        <f t="shared" si="53"/>
        <v>8.0512747732110715E-2</v>
      </c>
      <c r="AD87" s="62">
        <f t="shared" si="54"/>
        <v>25.571136099343995</v>
      </c>
      <c r="AE87" s="62">
        <f t="shared" si="55"/>
        <v>259.4271408193768</v>
      </c>
      <c r="AF87" s="62">
        <f t="shared" si="56"/>
        <v>284.99827691872082</v>
      </c>
      <c r="AG87" s="62">
        <f t="shared" si="57"/>
        <v>4.6124276553437538E-3</v>
      </c>
      <c r="AH87" s="62">
        <f t="shared" si="58"/>
        <v>4.6815706854986129E-2</v>
      </c>
      <c r="AI87" s="627">
        <f t="shared" si="59"/>
        <v>5.1428134510329883E-2</v>
      </c>
      <c r="AK87" s="72">
        <f t="shared" si="60"/>
        <v>157.10809865753518</v>
      </c>
      <c r="AL87" s="72">
        <f t="shared" si="61"/>
        <v>1496.3126087068474</v>
      </c>
      <c r="AM87" s="72">
        <f t="shared" si="62"/>
        <v>1653.4207073643827</v>
      </c>
      <c r="AN87" s="72">
        <f t="shared" si="63"/>
        <v>2.8338582075947749E-2</v>
      </c>
      <c r="AO87" s="72">
        <f t="shared" si="64"/>
        <v>0.27002160310363016</v>
      </c>
      <c r="AP87" s="1228">
        <f t="shared" si="65"/>
        <v>0.29836018517957791</v>
      </c>
      <c r="AR87" s="72">
        <f t="shared" si="66"/>
        <v>172.33739555327193</v>
      </c>
      <c r="AS87" s="72">
        <f t="shared" si="67"/>
        <v>1573.3908705137546</v>
      </c>
      <c r="AT87" s="72">
        <f t="shared" si="68"/>
        <v>1745.7282660670267</v>
      </c>
      <c r="AU87" s="72">
        <f t="shared" si="69"/>
        <v>3.108558674169426E-2</v>
      </c>
      <c r="AV87" s="72">
        <f t="shared" si="70"/>
        <v>0.28393099322467535</v>
      </c>
      <c r="AW87" s="72">
        <f t="shared" si="71"/>
        <v>0.31501657996636961</v>
      </c>
    </row>
    <row r="88" spans="1:49" x14ac:dyDescent="0.25">
      <c r="A88">
        <f>'ONS Post Acute'!P89</f>
        <v>84</v>
      </c>
      <c r="B88">
        <f>'ONS Post Acute'!S89</f>
        <v>1.8517190130605658E-3</v>
      </c>
      <c r="C88" s="1110">
        <f t="shared" si="39"/>
        <v>1.000676925842825E-3</v>
      </c>
      <c r="D88" s="1110">
        <f t="shared" si="40"/>
        <v>1.8517190130605658E-3</v>
      </c>
      <c r="E88" s="1223">
        <f>'NSW Post Acute '!T89</f>
        <v>2.9905052840497739E-7</v>
      </c>
      <c r="F88" s="1223">
        <f t="shared" si="41"/>
        <v>1.6153936910345834E-7</v>
      </c>
      <c r="G88" s="1223">
        <f t="shared" si="42"/>
        <v>2.9905052840497739E-7</v>
      </c>
      <c r="O88" s="1220">
        <f t="shared" si="43"/>
        <v>84</v>
      </c>
      <c r="P88" s="1207">
        <f t="shared" si="37"/>
        <v>229.19604377196649</v>
      </c>
      <c r="Q88" s="1207">
        <f t="shared" si="38"/>
        <v>1781.0740809932922</v>
      </c>
      <c r="R88" s="1208">
        <f t="shared" si="44"/>
        <v>2010.2701247652587</v>
      </c>
      <c r="S88" s="1225">
        <f t="shared" si="45"/>
        <v>3.6999138638825202E-2</v>
      </c>
      <c r="T88" s="1225">
        <f t="shared" si="46"/>
        <v>0.28764145169579908</v>
      </c>
      <c r="U88" s="1226">
        <f t="shared" si="47"/>
        <v>0.32464059033462428</v>
      </c>
      <c r="W88" s="72">
        <f t="shared" si="48"/>
        <v>39.586779186342156</v>
      </c>
      <c r="X88" s="72">
        <f t="shared" si="49"/>
        <v>380.18568916653004</v>
      </c>
      <c r="Y88" s="72">
        <f t="shared" si="50"/>
        <v>419.77246835287218</v>
      </c>
      <c r="Z88" s="62">
        <f t="shared" si="51"/>
        <v>6.390497441732812E-3</v>
      </c>
      <c r="AA88" s="62">
        <f t="shared" si="52"/>
        <v>6.1399559239467931E-2</v>
      </c>
      <c r="AB88" s="627">
        <f t="shared" si="53"/>
        <v>6.779005668120075E-2</v>
      </c>
      <c r="AD88" s="62">
        <f t="shared" si="54"/>
        <v>24.057273974187353</v>
      </c>
      <c r="AE88" s="62">
        <f t="shared" si="55"/>
        <v>244.07508311151318</v>
      </c>
      <c r="AF88" s="62">
        <f t="shared" si="56"/>
        <v>268.13235708570051</v>
      </c>
      <c r="AG88" s="62">
        <f t="shared" si="57"/>
        <v>3.883567972616242E-3</v>
      </c>
      <c r="AH88" s="62">
        <f t="shared" si="58"/>
        <v>3.9417850149060067E-2</v>
      </c>
      <c r="AI88" s="627">
        <f t="shared" si="59"/>
        <v>4.3301418121676309E-2</v>
      </c>
      <c r="AK88" s="72">
        <f t="shared" si="60"/>
        <v>147.80698668546614</v>
      </c>
      <c r="AL88" s="72">
        <f t="shared" si="61"/>
        <v>1407.7656762412689</v>
      </c>
      <c r="AM88" s="72">
        <f t="shared" si="62"/>
        <v>1555.5726629267351</v>
      </c>
      <c r="AN88" s="72">
        <f t="shared" si="63"/>
        <v>2.3860495592164521E-2</v>
      </c>
      <c r="AO88" s="72">
        <f t="shared" si="64"/>
        <v>0.22735256611882726</v>
      </c>
      <c r="AP88" s="1228">
        <f t="shared" si="65"/>
        <v>0.25121306171099178</v>
      </c>
      <c r="AR88" s="72">
        <f t="shared" si="66"/>
        <v>162.13467890968371</v>
      </c>
      <c r="AS88" s="72">
        <f t="shared" si="67"/>
        <v>1480.282696230747</v>
      </c>
      <c r="AT88" s="72">
        <f t="shared" si="68"/>
        <v>1642.4173751404307</v>
      </c>
      <c r="AU88" s="72">
        <f t="shared" si="69"/>
        <v>2.6173416278987838E-2</v>
      </c>
      <c r="AV88" s="72">
        <f t="shared" si="70"/>
        <v>0.23906398291222297</v>
      </c>
      <c r="AW88" s="72">
        <f t="shared" si="71"/>
        <v>0.26523739919121081</v>
      </c>
    </row>
    <row r="89" spans="1:49" x14ac:dyDescent="0.25">
      <c r="A89">
        <f>'ONS Post Acute'!P90</f>
        <v>85</v>
      </c>
      <c r="B89">
        <f>'ONS Post Acute'!S90</f>
        <v>1.7421402810224771E-3</v>
      </c>
      <c r="C89" s="1110">
        <f t="shared" si="39"/>
        <v>9.4143635717325314E-4</v>
      </c>
      <c r="D89" s="1110">
        <f t="shared" si="40"/>
        <v>1.7421402810224771E-3</v>
      </c>
      <c r="E89" s="1223">
        <f>'NSW Post Acute '!T90</f>
        <v>2.5179431664202571E-7</v>
      </c>
      <c r="F89" s="1223">
        <f t="shared" si="41"/>
        <v>1.3601278292529884E-7</v>
      </c>
      <c r="G89" s="1223">
        <f t="shared" si="42"/>
        <v>2.5179431664202571E-7</v>
      </c>
      <c r="O89" s="1220">
        <f t="shared" si="43"/>
        <v>85</v>
      </c>
      <c r="P89" s="1207">
        <f t="shared" si="37"/>
        <v>215.62752468331908</v>
      </c>
      <c r="Q89" s="1207">
        <f t="shared" si="38"/>
        <v>1675.6758871611885</v>
      </c>
      <c r="R89" s="1208">
        <f t="shared" si="44"/>
        <v>1891.3034118445075</v>
      </c>
      <c r="S89" s="1225">
        <f t="shared" si="45"/>
        <v>3.1152503813993371E-2</v>
      </c>
      <c r="T89" s="1225">
        <f t="shared" si="46"/>
        <v>0.24218811166781579</v>
      </c>
      <c r="U89" s="1226">
        <f t="shared" si="47"/>
        <v>0.27334061548180916</v>
      </c>
      <c r="W89" s="72">
        <f t="shared" si="48"/>
        <v>37.243222289773897</v>
      </c>
      <c r="X89" s="72">
        <f t="shared" si="49"/>
        <v>357.6875317981299</v>
      </c>
      <c r="Y89" s="72">
        <f t="shared" si="50"/>
        <v>394.93075408790378</v>
      </c>
      <c r="Z89" s="62">
        <f t="shared" si="51"/>
        <v>5.380665692524822E-3</v>
      </c>
      <c r="AA89" s="62">
        <f t="shared" si="52"/>
        <v>5.1697150121357512E-2</v>
      </c>
      <c r="AB89" s="627">
        <f t="shared" si="53"/>
        <v>5.7077815813882334E-2</v>
      </c>
      <c r="AD89" s="62">
        <f t="shared" si="54"/>
        <v>22.633071462802178</v>
      </c>
      <c r="AE89" s="62">
        <f t="shared" si="55"/>
        <v>229.63151044157271</v>
      </c>
      <c r="AF89" s="62">
        <f t="shared" si="56"/>
        <v>252.26458190437489</v>
      </c>
      <c r="AG89" s="62">
        <f t="shared" si="57"/>
        <v>3.2698833143071093E-3</v>
      </c>
      <c r="AH89" s="62">
        <f t="shared" si="58"/>
        <v>3.3189008876585407E-2</v>
      </c>
      <c r="AI89" s="627">
        <f t="shared" si="59"/>
        <v>3.6458892190892517E-2</v>
      </c>
      <c r="AK89" s="72">
        <f t="shared" si="60"/>
        <v>139.05674000898969</v>
      </c>
      <c r="AL89" s="72">
        <f t="shared" si="61"/>
        <v>1324.4586643667762</v>
      </c>
      <c r="AM89" s="72">
        <f t="shared" si="62"/>
        <v>1463.5154043757659</v>
      </c>
      <c r="AN89" s="72">
        <f t="shared" si="63"/>
        <v>2.0090040127547115E-2</v>
      </c>
      <c r="AO89" s="72">
        <f t="shared" si="64"/>
        <v>0.19142612563846675</v>
      </c>
      <c r="AP89" s="1228">
        <f t="shared" si="65"/>
        <v>0.21151616576601387</v>
      </c>
      <c r="AR89" s="72">
        <f t="shared" si="66"/>
        <v>152.53622577099634</v>
      </c>
      <c r="AS89" s="72">
        <f t="shared" si="67"/>
        <v>1392.6843620521784</v>
      </c>
      <c r="AT89" s="72">
        <f t="shared" si="68"/>
        <v>1545.2205878231748</v>
      </c>
      <c r="AU89" s="72">
        <f t="shared" si="69"/>
        <v>2.2037471153471544E-2</v>
      </c>
      <c r="AV89" s="72">
        <f t="shared" si="70"/>
        <v>0.20128689466680177</v>
      </c>
      <c r="AW89" s="72">
        <f t="shared" si="71"/>
        <v>0.22332436582027332</v>
      </c>
    </row>
    <row r="90" spans="1:49" x14ac:dyDescent="0.25">
      <c r="A90">
        <f>'ONS Post Acute'!P91</f>
        <v>86</v>
      </c>
      <c r="B90">
        <f>'ONS Post Acute'!S91</f>
        <v>1.6390460633358549E-3</v>
      </c>
      <c r="C90" s="1110">
        <f t="shared" si="39"/>
        <v>8.8570418335576218E-4</v>
      </c>
      <c r="D90" s="1110">
        <f t="shared" si="40"/>
        <v>1.6390460633358549E-3</v>
      </c>
      <c r="E90" s="1223">
        <f>'NSW Post Acute '!T91</f>
        <v>2.1200557053478053E-7</v>
      </c>
      <c r="F90" s="1223">
        <f t="shared" si="41"/>
        <v>1.1451992953936951E-7</v>
      </c>
      <c r="G90" s="1223">
        <f t="shared" si="42"/>
        <v>2.1200557053478053E-7</v>
      </c>
      <c r="O90" s="1220">
        <f t="shared" si="43"/>
        <v>86</v>
      </c>
      <c r="P90" s="1207">
        <f t="shared" si="37"/>
        <v>202.86257185998713</v>
      </c>
      <c r="Q90" s="1207">
        <f t="shared" si="38"/>
        <v>1576.5148169735287</v>
      </c>
      <c r="R90" s="1208">
        <f t="shared" si="44"/>
        <v>1779.3773888335159</v>
      </c>
      <c r="S90" s="1225">
        <f t="shared" si="45"/>
        <v>2.6229759181626733E-2</v>
      </c>
      <c r="T90" s="1225">
        <f t="shared" si="46"/>
        <v>0.2039173460133081</v>
      </c>
      <c r="U90" s="1226">
        <f t="shared" si="47"/>
        <v>0.23014710519493484</v>
      </c>
      <c r="W90" s="72">
        <f t="shared" si="48"/>
        <v>35.038457493553949</v>
      </c>
      <c r="X90" s="72">
        <f t="shared" si="49"/>
        <v>336.52074249380104</v>
      </c>
      <c r="Y90" s="72">
        <f t="shared" si="50"/>
        <v>371.55919998735499</v>
      </c>
      <c r="Z90" s="62">
        <f t="shared" si="51"/>
        <v>4.530408412577458E-3</v>
      </c>
      <c r="AA90" s="62">
        <f t="shared" si="52"/>
        <v>4.3527923714348465E-2</v>
      </c>
      <c r="AB90" s="627">
        <f t="shared" si="53"/>
        <v>4.8058332126925923E-2</v>
      </c>
      <c r="AD90" s="62">
        <f t="shared" si="54"/>
        <v>21.293214272055877</v>
      </c>
      <c r="AE90" s="62">
        <f t="shared" si="55"/>
        <v>216.04266160829903</v>
      </c>
      <c r="AF90" s="62">
        <f t="shared" si="56"/>
        <v>237.33587588035491</v>
      </c>
      <c r="AG90" s="62">
        <f t="shared" si="57"/>
        <v>2.7531736260559825E-3</v>
      </c>
      <c r="AH90" s="62">
        <f t="shared" si="58"/>
        <v>2.7944454252189423E-2</v>
      </c>
      <c r="AI90" s="627">
        <f t="shared" si="59"/>
        <v>3.0697627878245405E-2</v>
      </c>
      <c r="AK90" s="72">
        <f t="shared" si="60"/>
        <v>130.82470781092957</v>
      </c>
      <c r="AL90" s="72">
        <f t="shared" si="61"/>
        <v>1246.0814915589569</v>
      </c>
      <c r="AM90" s="72">
        <f t="shared" si="62"/>
        <v>1376.9061993698865</v>
      </c>
      <c r="AN90" s="72">
        <f t="shared" si="63"/>
        <v>1.6915395232471653E-2</v>
      </c>
      <c r="AO90" s="72">
        <f t="shared" si="64"/>
        <v>0.16117681098792583</v>
      </c>
      <c r="AP90" s="1228">
        <f t="shared" si="65"/>
        <v>0.17809220622039748</v>
      </c>
      <c r="AR90" s="72">
        <f t="shared" si="66"/>
        <v>143.50622030821737</v>
      </c>
      <c r="AS90" s="72">
        <f t="shared" si="67"/>
        <v>1310.2698134913157</v>
      </c>
      <c r="AT90" s="72">
        <f t="shared" si="68"/>
        <v>1453.776033799533</v>
      </c>
      <c r="AU90" s="72">
        <f t="shared" si="69"/>
        <v>1.8555091583616345E-2</v>
      </c>
      <c r="AV90" s="72">
        <f t="shared" si="70"/>
        <v>0.16947937314120889</v>
      </c>
      <c r="AW90" s="72">
        <f t="shared" si="71"/>
        <v>0.18803446472482524</v>
      </c>
    </row>
    <row r="91" spans="1:49" x14ac:dyDescent="0.25">
      <c r="A91">
        <f>'ONS Post Acute'!P92</f>
        <v>87</v>
      </c>
      <c r="B91">
        <f>'ONS Post Acute'!S92</f>
        <v>1.542052627449754E-3</v>
      </c>
      <c r="C91" s="1110">
        <f t="shared" si="39"/>
        <v>8.3327247504816349E-4</v>
      </c>
      <c r="D91" s="1110">
        <f t="shared" si="40"/>
        <v>1.542052627449754E-3</v>
      </c>
      <c r="E91" s="1223">
        <f>'NSW Post Acute '!T92</f>
        <v>1.7850427498599049E-7</v>
      </c>
      <c r="F91" s="1223">
        <f t="shared" si="41"/>
        <v>9.6423394824185493E-8</v>
      </c>
      <c r="G91" s="1223">
        <f t="shared" si="42"/>
        <v>1.7850427498599049E-7</v>
      </c>
      <c r="O91" s="1220">
        <f t="shared" si="43"/>
        <v>87</v>
      </c>
      <c r="P91" s="1207">
        <f t="shared" si="37"/>
        <v>190.8535609575064</v>
      </c>
      <c r="Q91" s="1207">
        <f t="shared" si="38"/>
        <v>1483.2217776599184</v>
      </c>
      <c r="R91" s="1208">
        <f t="shared" si="44"/>
        <v>1674.0753386174249</v>
      </c>
      <c r="S91" s="1225">
        <f t="shared" si="45"/>
        <v>2.208491077392627E-2</v>
      </c>
      <c r="T91" s="1225">
        <f t="shared" si="46"/>
        <v>0.17169415839099997</v>
      </c>
      <c r="U91" s="1226">
        <f t="shared" si="47"/>
        <v>0.19377906916492624</v>
      </c>
      <c r="W91" s="72">
        <f t="shared" si="48"/>
        <v>32.964259112905346</v>
      </c>
      <c r="X91" s="72">
        <f t="shared" si="49"/>
        <v>316.60653520484624</v>
      </c>
      <c r="Y91" s="72">
        <f t="shared" si="50"/>
        <v>349.57079431775156</v>
      </c>
      <c r="Z91" s="62">
        <f t="shared" si="51"/>
        <v>3.8145094992447781E-3</v>
      </c>
      <c r="AA91" s="62">
        <f t="shared" si="52"/>
        <v>3.6649605218748639E-2</v>
      </c>
      <c r="AB91" s="627">
        <f t="shared" si="53"/>
        <v>4.0464114717993417E-2</v>
      </c>
      <c r="AD91" s="62">
        <f t="shared" si="54"/>
        <v>20.032703572632897</v>
      </c>
      <c r="AE91" s="62">
        <f t="shared" si="55"/>
        <v>203.25795682415207</v>
      </c>
      <c r="AF91" s="62">
        <f t="shared" si="56"/>
        <v>223.29066039678497</v>
      </c>
      <c r="AG91" s="62">
        <f t="shared" si="57"/>
        <v>2.3181148349682434E-3</v>
      </c>
      <c r="AH91" s="62">
        <f t="shared" si="58"/>
        <v>2.3528648485903407E-2</v>
      </c>
      <c r="AI91" s="627">
        <f t="shared" si="59"/>
        <v>2.584676332087165E-2</v>
      </c>
      <c r="AK91" s="72">
        <f t="shared" si="60"/>
        <v>123.08017747193908</v>
      </c>
      <c r="AL91" s="72">
        <f t="shared" si="61"/>
        <v>1172.3424259134206</v>
      </c>
      <c r="AM91" s="72">
        <f t="shared" si="62"/>
        <v>1295.4226033853597</v>
      </c>
      <c r="AN91" s="72">
        <f t="shared" si="63"/>
        <v>1.4242410379295967E-2</v>
      </c>
      <c r="AO91" s="72">
        <f t="shared" si="64"/>
        <v>0.13570751804954928</v>
      </c>
      <c r="AP91" s="1228">
        <f t="shared" si="65"/>
        <v>0.14994992842884525</v>
      </c>
      <c r="AR91" s="72">
        <f t="shared" si="66"/>
        <v>135.01097276967869</v>
      </c>
      <c r="AS91" s="72">
        <f t="shared" si="67"/>
        <v>1232.7322909096079</v>
      </c>
      <c r="AT91" s="72">
        <f t="shared" si="68"/>
        <v>1367.7432636792864</v>
      </c>
      <c r="AU91" s="72">
        <f t="shared" si="69"/>
        <v>1.5623000546388655E-2</v>
      </c>
      <c r="AV91" s="72">
        <f t="shared" si="70"/>
        <v>0.14269810246655065</v>
      </c>
      <c r="AW91" s="72">
        <f t="shared" si="71"/>
        <v>0.15832110301293931</v>
      </c>
    </row>
    <row r="92" spans="1:49" x14ac:dyDescent="0.25">
      <c r="A92">
        <f>'ONS Post Acute'!P93</f>
        <v>88</v>
      </c>
      <c r="B92">
        <f>'ONS Post Acute'!S93</f>
        <v>1.4507989488623844E-3</v>
      </c>
      <c r="C92" s="1110">
        <f t="shared" si="39"/>
        <v>7.8394564360673158E-4</v>
      </c>
      <c r="D92" s="1110">
        <f t="shared" si="40"/>
        <v>1.4507989488623844E-3</v>
      </c>
      <c r="E92" s="1223">
        <f>'NSW Post Acute '!T93</f>
        <v>1.502968818597467E-7</v>
      </c>
      <c r="F92" s="1223">
        <f t="shared" si="41"/>
        <v>8.1186489642171011E-8</v>
      </c>
      <c r="G92" s="1223">
        <f t="shared" si="42"/>
        <v>1.502968818597467E-7</v>
      </c>
      <c r="O92" s="1220">
        <f t="shared" si="43"/>
        <v>88</v>
      </c>
      <c r="P92" s="1207">
        <f t="shared" si="37"/>
        <v>179.55569415732941</v>
      </c>
      <c r="Q92" s="1207">
        <f t="shared" si="38"/>
        <v>1395.4495181643356</v>
      </c>
      <c r="R92" s="1208">
        <f t="shared" si="44"/>
        <v>1575.0052123216651</v>
      </c>
      <c r="S92" s="1225">
        <f t="shared" si="45"/>
        <v>1.8595034774132491E-2</v>
      </c>
      <c r="T92" s="1225">
        <f t="shared" si="46"/>
        <v>0.14456290551991552</v>
      </c>
      <c r="U92" s="1226">
        <f t="shared" si="47"/>
        <v>0.16315794029404801</v>
      </c>
      <c r="W92" s="72">
        <f t="shared" si="48"/>
        <v>31.012889661082301</v>
      </c>
      <c r="X92" s="72">
        <f t="shared" si="49"/>
        <v>297.87078618568046</v>
      </c>
      <c r="Y92" s="72">
        <f t="shared" si="50"/>
        <v>328.88367584676274</v>
      </c>
      <c r="Z92" s="62">
        <f t="shared" si="51"/>
        <v>3.2117375302442852E-3</v>
      </c>
      <c r="AA92" s="62">
        <f t="shared" si="52"/>
        <v>3.0858204299033895E-2</v>
      </c>
      <c r="AB92" s="627">
        <f t="shared" si="53"/>
        <v>3.406994182927818E-2</v>
      </c>
      <c r="AD92" s="62">
        <f t="shared" si="54"/>
        <v>18.846837217949435</v>
      </c>
      <c r="AE92" s="62">
        <f t="shared" si="55"/>
        <v>191.22980944955088</v>
      </c>
      <c r="AF92" s="62">
        <f t="shared" si="56"/>
        <v>210.07664666750031</v>
      </c>
      <c r="AG92" s="62">
        <f t="shared" si="57"/>
        <v>1.9518043974874333E-3</v>
      </c>
      <c r="AH92" s="62">
        <f t="shared" si="58"/>
        <v>1.9810631997933214E-2</v>
      </c>
      <c r="AI92" s="627">
        <f t="shared" si="59"/>
        <v>2.1762436395420647E-2</v>
      </c>
      <c r="AK92" s="72">
        <f t="shared" si="60"/>
        <v>115.7942591802195</v>
      </c>
      <c r="AL92" s="72">
        <f t="shared" si="61"/>
        <v>1102.9669992747299</v>
      </c>
      <c r="AM92" s="72">
        <f t="shared" si="62"/>
        <v>1218.7612584549495</v>
      </c>
      <c r="AN92" s="72">
        <f t="shared" si="63"/>
        <v>1.1991812825576154E-2</v>
      </c>
      <c r="AO92" s="72">
        <f t="shared" si="64"/>
        <v>0.11426290384010872</v>
      </c>
      <c r="AP92" s="1228">
        <f t="shared" si="65"/>
        <v>0.12625471666568489</v>
      </c>
      <c r="AR92" s="72">
        <f t="shared" si="66"/>
        <v>127.01879290538068</v>
      </c>
      <c r="AS92" s="72">
        <f t="shared" si="67"/>
        <v>1159.7831877100787</v>
      </c>
      <c r="AT92" s="72">
        <f t="shared" si="68"/>
        <v>1286.8019806154593</v>
      </c>
      <c r="AU92" s="72">
        <f t="shared" si="69"/>
        <v>1.3154240984272758E-2</v>
      </c>
      <c r="AV92" s="72">
        <f t="shared" si="70"/>
        <v>0.12014883032750011</v>
      </c>
      <c r="AW92" s="72">
        <f t="shared" si="71"/>
        <v>0.13330307131177288</v>
      </c>
    </row>
    <row r="93" spans="1:49" x14ac:dyDescent="0.25">
      <c r="A93">
        <f>'ONS Post Acute'!P94</f>
        <v>89</v>
      </c>
      <c r="B93">
        <f>'ONS Post Acute'!S94</f>
        <v>1.3649453673323382E-3</v>
      </c>
      <c r="C93" s="1110">
        <f t="shared" si="39"/>
        <v>7.375397066448075E-4</v>
      </c>
      <c r="D93" s="1110">
        <f t="shared" si="40"/>
        <v>1.3649453673323382E-3</v>
      </c>
      <c r="E93" s="1223">
        <f>'NSW Post Acute '!T94</f>
        <v>1.2654684431807341E-7</v>
      </c>
      <c r="F93" s="1223">
        <f t="shared" si="41"/>
        <v>6.8357333127266884E-8</v>
      </c>
      <c r="G93" s="1223">
        <f t="shared" si="42"/>
        <v>1.2654684431807341E-7</v>
      </c>
      <c r="O93" s="1220">
        <f t="shared" si="43"/>
        <v>89</v>
      </c>
      <c r="P93" s="1207">
        <f t="shared" si="37"/>
        <v>168.92683194963337</v>
      </c>
      <c r="Q93" s="1207">
        <f t="shared" si="38"/>
        <v>1312.8713366232421</v>
      </c>
      <c r="R93" s="1208">
        <f t="shared" si="44"/>
        <v>1481.7981685728755</v>
      </c>
      <c r="S93" s="1225">
        <f t="shared" si="45"/>
        <v>1.5656631936802334E-2</v>
      </c>
      <c r="T93" s="1225">
        <f t="shared" si="46"/>
        <v>0.12171895566049459</v>
      </c>
      <c r="U93" s="1226">
        <f t="shared" si="47"/>
        <v>0.13737558759729693</v>
      </c>
      <c r="W93" s="72">
        <f t="shared" si="48"/>
        <v>29.177070794868584</v>
      </c>
      <c r="X93" s="72">
        <f t="shared" si="49"/>
        <v>280.24375809383901</v>
      </c>
      <c r="Y93" s="72">
        <f t="shared" si="50"/>
        <v>309.4208288887076</v>
      </c>
      <c r="Z93" s="62">
        <f t="shared" si="51"/>
        <v>2.7042160985146779E-3</v>
      </c>
      <c r="AA93" s="62">
        <f t="shared" si="52"/>
        <v>2.5981965341165241E-2</v>
      </c>
      <c r="AB93" s="627">
        <f t="shared" si="53"/>
        <v>2.8686181439679919E-2</v>
      </c>
      <c r="AD93" s="62">
        <f t="shared" si="54"/>
        <v>17.731192087447816</v>
      </c>
      <c r="AE93" s="62">
        <f t="shared" si="55"/>
        <v>179.91344886807551</v>
      </c>
      <c r="AF93" s="62">
        <f t="shared" si="56"/>
        <v>197.64464095552333</v>
      </c>
      <c r="AG93" s="62">
        <f t="shared" si="57"/>
        <v>1.6433786457126232E-3</v>
      </c>
      <c r="AH93" s="62">
        <f t="shared" si="58"/>
        <v>1.6680139549565254E-2</v>
      </c>
      <c r="AI93" s="627">
        <f t="shared" si="59"/>
        <v>1.8323518195277878E-2</v>
      </c>
      <c r="AK93" s="72">
        <f t="shared" si="60"/>
        <v>108.93977744938458</v>
      </c>
      <c r="AL93" s="72">
        <f t="shared" si="61"/>
        <v>1037.6969856236753</v>
      </c>
      <c r="AM93" s="72">
        <f t="shared" si="62"/>
        <v>1146.6367630730599</v>
      </c>
      <c r="AN93" s="72">
        <f t="shared" si="63"/>
        <v>1.009685660422921E-2</v>
      </c>
      <c r="AO93" s="72">
        <f t="shared" si="64"/>
        <v>9.6206985299126677E-2</v>
      </c>
      <c r="AP93" s="1228">
        <f t="shared" si="65"/>
        <v>0.10630384190335589</v>
      </c>
      <c r="AR93" s="72">
        <f t="shared" si="66"/>
        <v>119.49987096912494</v>
      </c>
      <c r="AS93" s="72">
        <f t="shared" si="67"/>
        <v>1091.1509760991444</v>
      </c>
      <c r="AT93" s="72">
        <f t="shared" si="68"/>
        <v>1210.6508470682693</v>
      </c>
      <c r="AU93" s="72">
        <f t="shared" si="69"/>
        <v>1.1075596899945417E-2</v>
      </c>
      <c r="AV93" s="72">
        <f t="shared" si="70"/>
        <v>0.10116281281631107</v>
      </c>
      <c r="AW93" s="72">
        <f t="shared" si="71"/>
        <v>0.11223840971625648</v>
      </c>
    </row>
    <row r="94" spans="1:49" x14ac:dyDescent="0.25">
      <c r="A94">
        <f>'ONS Post Acute'!P95</f>
        <v>90</v>
      </c>
      <c r="B94">
        <f>'ONS Post Acute'!S95</f>
        <v>1.2841723226108661E-3</v>
      </c>
      <c r="C94" s="1110">
        <f t="shared" si="39"/>
        <v>6.9388159753436263E-4</v>
      </c>
      <c r="D94" s="1110">
        <f t="shared" si="40"/>
        <v>1.2841723226108661E-3</v>
      </c>
      <c r="E94" s="1223">
        <f>'NSW Post Acute '!T95</f>
        <v>1.0654980734601427E-7</v>
      </c>
      <c r="F94" s="1223">
        <f t="shared" si="41"/>
        <v>5.755545051666644E-8</v>
      </c>
      <c r="G94" s="1223">
        <f t="shared" si="42"/>
        <v>1.0654980734601427E-7</v>
      </c>
      <c r="O94" s="1220">
        <f t="shared" si="43"/>
        <v>90</v>
      </c>
      <c r="P94" s="1207">
        <f t="shared" si="37"/>
        <v>158.92733498086795</v>
      </c>
      <c r="Q94" s="1207">
        <f t="shared" si="38"/>
        <v>1235.1798643309389</v>
      </c>
      <c r="R94" s="1208">
        <f t="shared" si="44"/>
        <v>1394.1071993118069</v>
      </c>
      <c r="S94" s="1225">
        <f t="shared" si="45"/>
        <v>1.3182557941787798E-2</v>
      </c>
      <c r="T94" s="1225">
        <f t="shared" si="46"/>
        <v>0.10248482564595648</v>
      </c>
      <c r="U94" s="1226">
        <f t="shared" si="47"/>
        <v>0.11566738358774428</v>
      </c>
      <c r="W94" s="72">
        <f t="shared" si="48"/>
        <v>27.449955998459387</v>
      </c>
      <c r="X94" s="72">
        <f t="shared" si="49"/>
        <v>263.65984041684999</v>
      </c>
      <c r="Y94" s="72">
        <f t="shared" si="50"/>
        <v>291.10979641530935</v>
      </c>
      <c r="Z94" s="62">
        <f t="shared" si="51"/>
        <v>2.2768936224393244E-3</v>
      </c>
      <c r="AA94" s="62">
        <f t="shared" si="52"/>
        <v>2.1876273695246921E-2</v>
      </c>
      <c r="AB94" s="627">
        <f t="shared" si="53"/>
        <v>2.4153167317686245E-2</v>
      </c>
      <c r="AD94" s="62">
        <f t="shared" si="54"/>
        <v>16.68160748632361</v>
      </c>
      <c r="AE94" s="62">
        <f t="shared" si="55"/>
        <v>169.26675384333825</v>
      </c>
      <c r="AF94" s="62">
        <f t="shared" si="56"/>
        <v>185.94836132966185</v>
      </c>
      <c r="AG94" s="62">
        <f t="shared" si="57"/>
        <v>1.3836905858711779E-3</v>
      </c>
      <c r="AH94" s="62">
        <f t="shared" si="58"/>
        <v>1.4044330106278142E-2</v>
      </c>
      <c r="AI94" s="627">
        <f t="shared" si="59"/>
        <v>1.5428020692149319E-2</v>
      </c>
      <c r="AK94" s="72">
        <f t="shared" si="60"/>
        <v>102.49116912700811</v>
      </c>
      <c r="AL94" s="72">
        <f t="shared" si="61"/>
        <v>976.28943992026575</v>
      </c>
      <c r="AM94" s="72">
        <f t="shared" si="62"/>
        <v>1078.7806090472739</v>
      </c>
      <c r="AN94" s="72">
        <f t="shared" si="63"/>
        <v>8.5013429294652498E-3</v>
      </c>
      <c r="AO94" s="72">
        <f t="shared" si="64"/>
        <v>8.1004277935192659E-2</v>
      </c>
      <c r="AP94" s="1228">
        <f t="shared" si="65"/>
        <v>8.9505620864657909E-2</v>
      </c>
      <c r="AR94" s="72">
        <f t="shared" si="66"/>
        <v>112.42616584050511</v>
      </c>
      <c r="AS94" s="72">
        <f t="shared" si="67"/>
        <v>1026.5801964183524</v>
      </c>
      <c r="AT94" s="72">
        <f t="shared" si="68"/>
        <v>1139.0063622588575</v>
      </c>
      <c r="AU94" s="72">
        <f t="shared" si="69"/>
        <v>9.3254218699628799E-3</v>
      </c>
      <c r="AV94" s="72">
        <f t="shared" si="70"/>
        <v>8.5176981490477269E-2</v>
      </c>
      <c r="AW94" s="72">
        <f t="shared" si="71"/>
        <v>9.4502403360440149E-2</v>
      </c>
    </row>
    <row r="95" spans="1:49" x14ac:dyDescent="0.25">
      <c r="A95">
        <f>'ONS Post Acute'!P96</f>
        <v>91</v>
      </c>
      <c r="B95">
        <f>'ONS Post Acute'!S96</f>
        <v>1.2081791649894381E-3</v>
      </c>
      <c r="C95" s="1110">
        <f t="shared" si="39"/>
        <v>6.5280851619098357E-4</v>
      </c>
      <c r="D95" s="1110">
        <f t="shared" si="40"/>
        <v>1.2081791649894381E-3</v>
      </c>
      <c r="E95" s="1223">
        <f>'NSW Post Acute '!T96</f>
        <v>8.9712718690459992E-8</v>
      </c>
      <c r="F95" s="1223">
        <f t="shared" si="41"/>
        <v>4.8460490509327769E-8</v>
      </c>
      <c r="G95" s="1223">
        <f t="shared" si="42"/>
        <v>8.9712718690459992E-8</v>
      </c>
      <c r="O95" s="1220">
        <f t="shared" si="43"/>
        <v>91</v>
      </c>
      <c r="P95" s="1207">
        <f t="shared" si="37"/>
        <v>149.51991535689908</v>
      </c>
      <c r="Q95" s="1207">
        <f t="shared" si="38"/>
        <v>1162.085921665926</v>
      </c>
      <c r="R95" s="1208">
        <f t="shared" si="44"/>
        <v>1311.605837022825</v>
      </c>
      <c r="S95" s="1225">
        <f t="shared" si="45"/>
        <v>1.1099439206746942E-2</v>
      </c>
      <c r="T95" s="1225">
        <f t="shared" si="46"/>
        <v>8.6290088759700248E-2</v>
      </c>
      <c r="U95" s="1226">
        <f t="shared" si="47"/>
        <v>9.738952796644719E-2</v>
      </c>
      <c r="W95" s="72">
        <f t="shared" si="48"/>
        <v>25.82510490051531</v>
      </c>
      <c r="X95" s="72">
        <f t="shared" si="49"/>
        <v>248.0573052598065</v>
      </c>
      <c r="Y95" s="72">
        <f t="shared" si="50"/>
        <v>273.8824101603218</v>
      </c>
      <c r="Z95" s="62">
        <f t="shared" si="51"/>
        <v>1.9170970045490066E-3</v>
      </c>
      <c r="AA95" s="62">
        <f t="shared" si="52"/>
        <v>1.8419366837931793E-2</v>
      </c>
      <c r="AB95" s="627">
        <f t="shared" si="53"/>
        <v>2.0336463842480799E-2</v>
      </c>
      <c r="AD95" s="62">
        <f t="shared" si="54"/>
        <v>15.694169537747436</v>
      </c>
      <c r="AE95" s="62">
        <f t="shared" si="55"/>
        <v>159.25009573725785</v>
      </c>
      <c r="AF95" s="62">
        <f t="shared" si="56"/>
        <v>174.94426527500528</v>
      </c>
      <c r="AG95" s="62">
        <f t="shared" si="57"/>
        <v>1.1650386523347489E-3</v>
      </c>
      <c r="AH95" s="62">
        <f t="shared" si="58"/>
        <v>1.1825033450589531E-2</v>
      </c>
      <c r="AI95" s="627">
        <f t="shared" si="59"/>
        <v>1.299007210292428E-2</v>
      </c>
      <c r="AK95" s="72">
        <f t="shared" si="60"/>
        <v>96.424387501021613</v>
      </c>
      <c r="AL95" s="72">
        <f t="shared" si="61"/>
        <v>918.51579382489035</v>
      </c>
      <c r="AM95" s="72">
        <f t="shared" si="62"/>
        <v>1014.9401813259119</v>
      </c>
      <c r="AN95" s="72">
        <f t="shared" si="63"/>
        <v>7.1579536716612768E-3</v>
      </c>
      <c r="AO95" s="72">
        <f t="shared" si="64"/>
        <v>6.8203914958984826E-2</v>
      </c>
      <c r="AP95" s="1228">
        <f t="shared" si="65"/>
        <v>7.5361868630646103E-2</v>
      </c>
      <c r="AR95" s="72">
        <f t="shared" si="66"/>
        <v>105.77129983584412</v>
      </c>
      <c r="AS95" s="72">
        <f t="shared" si="67"/>
        <v>965.83050628420676</v>
      </c>
      <c r="AT95" s="72">
        <f t="shared" si="68"/>
        <v>1071.6018061200509</v>
      </c>
      <c r="AU95" s="72">
        <f t="shared" si="69"/>
        <v>7.8518109747738318E-3</v>
      </c>
      <c r="AV95" s="72">
        <f t="shared" si="70"/>
        <v>7.1717244448340628E-2</v>
      </c>
      <c r="AW95" s="72">
        <f t="shared" si="71"/>
        <v>7.956905542311446E-2</v>
      </c>
    </row>
    <row r="96" spans="1:49" x14ac:dyDescent="0.25">
      <c r="A96">
        <f>'ONS Post Acute'!P97</f>
        <v>92</v>
      </c>
      <c r="B96">
        <f>'ONS Post Acute'!S97</f>
        <v>1.1366830362352376E-3</v>
      </c>
      <c r="C96" s="1110">
        <f t="shared" si="39"/>
        <v>6.1416731865482355E-4</v>
      </c>
      <c r="D96" s="1110">
        <f t="shared" si="40"/>
        <v>1.1366830362352376E-3</v>
      </c>
      <c r="E96" s="1223">
        <f>'NSW Post Acute '!T97</f>
        <v>7.5536240705691808E-8</v>
      </c>
      <c r="F96" s="1223">
        <f t="shared" si="41"/>
        <v>4.0802723533239771E-8</v>
      </c>
      <c r="G96" s="1223">
        <f t="shared" si="42"/>
        <v>7.5536240705691808E-8</v>
      </c>
      <c r="O96" s="1220">
        <f t="shared" si="43"/>
        <v>92</v>
      </c>
      <c r="P96" s="1207">
        <f t="shared" si="37"/>
        <v>140.66949683201943</v>
      </c>
      <c r="Q96" s="1207">
        <f t="shared" si="38"/>
        <v>1093.317441719827</v>
      </c>
      <c r="R96" s="1208">
        <f t="shared" si="44"/>
        <v>1233.9869385518464</v>
      </c>
      <c r="S96" s="1225">
        <f t="shared" si="45"/>
        <v>9.3454966007767704E-3</v>
      </c>
      <c r="T96" s="1225">
        <f t="shared" si="46"/>
        <v>7.2654457586528956E-2</v>
      </c>
      <c r="U96" s="1226">
        <f t="shared" si="47"/>
        <v>8.1999954187305726E-2</v>
      </c>
      <c r="W96" s="72">
        <f t="shared" si="48"/>
        <v>24.296459125984818</v>
      </c>
      <c r="X96" s="72">
        <f t="shared" si="49"/>
        <v>233.37807758463779</v>
      </c>
      <c r="Y96" s="72">
        <f t="shared" si="50"/>
        <v>257.67453671062259</v>
      </c>
      <c r="Z96" s="62">
        <f t="shared" si="51"/>
        <v>1.6141557429749653E-3</v>
      </c>
      <c r="AA96" s="62">
        <f t="shared" si="52"/>
        <v>1.5508723260489113E-2</v>
      </c>
      <c r="AB96" s="627">
        <f t="shared" si="53"/>
        <v>1.7122879003464077E-2</v>
      </c>
      <c r="AD96" s="62">
        <f t="shared" si="54"/>
        <v>14.765196507780614</v>
      </c>
      <c r="AE96" s="62">
        <f t="shared" si="55"/>
        <v>149.82619100616665</v>
      </c>
      <c r="AF96" s="62">
        <f t="shared" si="56"/>
        <v>164.59138751394727</v>
      </c>
      <c r="AG96" s="62">
        <f t="shared" si="57"/>
        <v>9.8093827646261733E-4</v>
      </c>
      <c r="AH96" s="62">
        <f t="shared" si="58"/>
        <v>9.9564318874172369E-3</v>
      </c>
      <c r="AI96" s="627">
        <f t="shared" si="59"/>
        <v>1.0937370163879854E-2</v>
      </c>
      <c r="AK96" s="72">
        <f t="shared" si="60"/>
        <v>90.716812136548015</v>
      </c>
      <c r="AL96" s="72">
        <f t="shared" si="61"/>
        <v>864.16100493176691</v>
      </c>
      <c r="AM96" s="72">
        <f t="shared" si="62"/>
        <v>954.87781706831493</v>
      </c>
      <c r="AN96" s="72">
        <f t="shared" si="63"/>
        <v>6.0268478849242468E-3</v>
      </c>
      <c r="AO96" s="72">
        <f t="shared" si="64"/>
        <v>5.7426275924020782E-2</v>
      </c>
      <c r="AP96" s="1228">
        <f t="shared" si="65"/>
        <v>6.3453123808945022E-2</v>
      </c>
      <c r="AR96" s="72">
        <f t="shared" si="66"/>
        <v>99.510459805047788</v>
      </c>
      <c r="AS96" s="72">
        <f t="shared" si="67"/>
        <v>908.67578599681121</v>
      </c>
      <c r="AT96" s="72">
        <f t="shared" si="68"/>
        <v>1008.1862458018591</v>
      </c>
      <c r="AU96" s="72">
        <f t="shared" si="69"/>
        <v>6.6110612804731739E-3</v>
      </c>
      <c r="AV96" s="72">
        <f t="shared" si="70"/>
        <v>6.0384426182537088E-2</v>
      </c>
      <c r="AW96" s="72">
        <f t="shared" si="71"/>
        <v>6.6995487463010261E-2</v>
      </c>
    </row>
    <row r="97" spans="1:49" x14ac:dyDescent="0.25">
      <c r="A97">
        <f>'ONS Post Acute'!P98</f>
        <v>93</v>
      </c>
      <c r="B97">
        <f>'ONS Post Acute'!S98</f>
        <v>1.0694178167492676E-3</v>
      </c>
      <c r="C97" s="1110">
        <f t="shared" si="39"/>
        <v>5.778139431229512E-4</v>
      </c>
      <c r="D97" s="1110">
        <f t="shared" si="40"/>
        <v>1.0694178167492676E-3</v>
      </c>
      <c r="E97" s="1223">
        <f>'NSW Post Acute '!T98</f>
        <v>6.3599941493635143E-8</v>
      </c>
      <c r="F97" s="1223">
        <f t="shared" si="41"/>
        <v>3.4355043365685844E-8</v>
      </c>
      <c r="G97" s="1223">
        <f t="shared" si="42"/>
        <v>6.3599941493635143E-8</v>
      </c>
      <c r="O97" s="1220">
        <f t="shared" si="43"/>
        <v>93</v>
      </c>
      <c r="P97" s="1207">
        <f t="shared" si="37"/>
        <v>132.34308334682387</v>
      </c>
      <c r="Q97" s="1207">
        <f t="shared" si="38"/>
        <v>1028.6184576224664</v>
      </c>
      <c r="R97" s="1208">
        <f t="shared" si="44"/>
        <v>1160.9615409692904</v>
      </c>
      <c r="S97" s="1225">
        <f t="shared" si="45"/>
        <v>7.8687134875200515E-3</v>
      </c>
      <c r="T97" s="1225">
        <f t="shared" si="46"/>
        <v>6.1173540125711467E-2</v>
      </c>
      <c r="U97" s="1226">
        <f t="shared" si="47"/>
        <v>6.9042253613231519E-2</v>
      </c>
      <c r="W97" s="72">
        <f t="shared" si="48"/>
        <v>22.85831958994395</v>
      </c>
      <c r="X97" s="72">
        <f t="shared" si="49"/>
        <v>219.56751904587588</v>
      </c>
      <c r="Y97" s="72">
        <f t="shared" si="50"/>
        <v>242.42583863581984</v>
      </c>
      <c r="Z97" s="62">
        <f t="shared" si="51"/>
        <v>1.359085515546532E-3</v>
      </c>
      <c r="AA97" s="62">
        <f t="shared" si="52"/>
        <v>1.3058021987765699E-2</v>
      </c>
      <c r="AB97" s="627">
        <f t="shared" si="53"/>
        <v>1.4417107503312231E-2</v>
      </c>
      <c r="AD97" s="62">
        <f t="shared" si="54"/>
        <v>13.891225006618869</v>
      </c>
      <c r="AE97" s="62">
        <f t="shared" si="55"/>
        <v>140.95996242572096</v>
      </c>
      <c r="AF97" s="62">
        <f t="shared" si="56"/>
        <v>154.85118743233983</v>
      </c>
      <c r="AG97" s="62">
        <f t="shared" si="57"/>
        <v>8.2592959755445339E-4</v>
      </c>
      <c r="AH97" s="62">
        <f t="shared" si="58"/>
        <v>8.3831082882760474E-3</v>
      </c>
      <c r="AI97" s="627">
        <f t="shared" si="59"/>
        <v>9.2090378858305007E-3</v>
      </c>
      <c r="AK97" s="72">
        <f t="shared" si="60"/>
        <v>85.347164096861746</v>
      </c>
      <c r="AL97" s="72">
        <f t="shared" si="61"/>
        <v>813.02275634799719</v>
      </c>
      <c r="AM97" s="72">
        <f t="shared" si="62"/>
        <v>898.36992044485896</v>
      </c>
      <c r="AN97" s="72">
        <f t="shared" si="63"/>
        <v>5.074480390415359E-3</v>
      </c>
      <c r="AO97" s="72">
        <f t="shared" si="64"/>
        <v>4.8351728320653133E-2</v>
      </c>
      <c r="AP97" s="1228">
        <f t="shared" si="65"/>
        <v>5.3426208711068492E-2</v>
      </c>
      <c r="AR97" s="72">
        <f t="shared" si="66"/>
        <v>93.620304134496166</v>
      </c>
      <c r="AS97" s="72">
        <f t="shared" si="67"/>
        <v>854.90329688753206</v>
      </c>
      <c r="AT97" s="72">
        <f t="shared" si="68"/>
        <v>948.52360102202829</v>
      </c>
      <c r="AU97" s="72">
        <f t="shared" si="69"/>
        <v>5.566375901325249E-3</v>
      </c>
      <c r="AV97" s="72">
        <f t="shared" si="70"/>
        <v>5.0842429229426868E-2</v>
      </c>
      <c r="AW97" s="72">
        <f t="shared" si="71"/>
        <v>5.6408805130752117E-2</v>
      </c>
    </row>
    <row r="98" spans="1:49" x14ac:dyDescent="0.25">
      <c r="A98">
        <f>'ONS Post Acute'!P99</f>
        <v>94</v>
      </c>
      <c r="B98">
        <f>'ONS Post Acute'!S99</f>
        <v>1.0061331350282332E-3</v>
      </c>
      <c r="C98" s="1110">
        <f t="shared" si="39"/>
        <v>5.4361287024318194E-4</v>
      </c>
      <c r="D98" s="1110">
        <f t="shared" si="40"/>
        <v>1.0061331350282332E-3</v>
      </c>
      <c r="E98" s="1223">
        <f>'NSW Post Acute '!T99</f>
        <v>5.3549826152375858E-8</v>
      </c>
      <c r="F98" s="1223">
        <f t="shared" si="41"/>
        <v>2.8926230966064281E-8</v>
      </c>
      <c r="G98" s="1223">
        <f t="shared" si="42"/>
        <v>5.3549826152375858E-8</v>
      </c>
      <c r="O98" s="1220">
        <f t="shared" si="43"/>
        <v>94</v>
      </c>
      <c r="P98" s="1207">
        <f t="shared" si="37"/>
        <v>124.50963541336864</v>
      </c>
      <c r="Q98" s="1207">
        <f t="shared" si="38"/>
        <v>967.74814979377106</v>
      </c>
      <c r="R98" s="1208">
        <f t="shared" si="44"/>
        <v>1092.2577852071397</v>
      </c>
      <c r="S98" s="1225">
        <f t="shared" si="45"/>
        <v>6.6252928666983291E-3</v>
      </c>
      <c r="T98" s="1225">
        <f t="shared" si="46"/>
        <v>5.1506846734836569E-2</v>
      </c>
      <c r="U98" s="1226">
        <f t="shared" si="47"/>
        <v>5.8132139601534898E-2</v>
      </c>
      <c r="W98" s="72">
        <f t="shared" si="48"/>
        <v>21.505325146820276</v>
      </c>
      <c r="X98" s="72">
        <f t="shared" si="49"/>
        <v>206.57422461832169</v>
      </c>
      <c r="Y98" s="72">
        <f t="shared" si="50"/>
        <v>228.07954976514196</v>
      </c>
      <c r="Z98" s="62">
        <f t="shared" si="51"/>
        <v>1.144321697017503E-3</v>
      </c>
      <c r="AA98" s="62">
        <f t="shared" si="52"/>
        <v>1.0994582556475049E-2</v>
      </c>
      <c r="AB98" s="627">
        <f t="shared" si="53"/>
        <v>1.2138904253492552E-2</v>
      </c>
      <c r="AD98" s="62">
        <f t="shared" si="54"/>
        <v>13.068997013516338</v>
      </c>
      <c r="AE98" s="62">
        <f t="shared" si="55"/>
        <v>132.6184085280714</v>
      </c>
      <c r="AF98" s="62">
        <f t="shared" si="56"/>
        <v>145.68740554158774</v>
      </c>
      <c r="AG98" s="62">
        <f t="shared" si="57"/>
        <v>6.9541551865515139E-4</v>
      </c>
      <c r="AH98" s="62">
        <f t="shared" si="58"/>
        <v>7.058402585144662E-3</v>
      </c>
      <c r="AI98" s="627">
        <f t="shared" si="59"/>
        <v>7.7538181037998134E-3</v>
      </c>
      <c r="AK98" s="72">
        <f t="shared" si="60"/>
        <v>80.295426225009678</v>
      </c>
      <c r="AL98" s="72">
        <f t="shared" si="61"/>
        <v>764.91070363894414</v>
      </c>
      <c r="AM98" s="72">
        <f t="shared" si="62"/>
        <v>845.20612986395383</v>
      </c>
      <c r="AN98" s="72">
        <f t="shared" si="63"/>
        <v>4.2726067973044568E-3</v>
      </c>
      <c r="AO98" s="72">
        <f t="shared" si="64"/>
        <v>4.0711148232691438E-2</v>
      </c>
      <c r="AP98" s="1228">
        <f t="shared" si="65"/>
        <v>4.4983755029995895E-2</v>
      </c>
      <c r="AR98" s="72">
        <f t="shared" si="66"/>
        <v>88.078875301151555</v>
      </c>
      <c r="AS98" s="72">
        <f t="shared" si="67"/>
        <v>804.31288947291989</v>
      </c>
      <c r="AT98" s="72">
        <f t="shared" si="68"/>
        <v>892.39176477407148</v>
      </c>
      <c r="AU98" s="72">
        <f t="shared" si="69"/>
        <v>4.6867725722765652E-3</v>
      </c>
      <c r="AV98" s="72">
        <f t="shared" si="70"/>
        <v>4.2808266524470784E-2</v>
      </c>
      <c r="AW98" s="72">
        <f t="shared" si="71"/>
        <v>4.7495039096747349E-2</v>
      </c>
    </row>
    <row r="99" spans="1:49" x14ac:dyDescent="0.25">
      <c r="A99">
        <f>'ONS Post Acute'!P100</f>
        <v>95</v>
      </c>
      <c r="B99">
        <f>'ONS Post Acute'!S100</f>
        <v>9.4659343574325574E-4</v>
      </c>
      <c r="C99" s="1110">
        <f t="shared" si="39"/>
        <v>5.1143661560426601E-4</v>
      </c>
      <c r="D99" s="1110">
        <f t="shared" si="40"/>
        <v>9.4659343574325574E-4</v>
      </c>
      <c r="E99" s="1223">
        <f>'NSW Post Acute '!T100</f>
        <v>4.508783834709431E-8</v>
      </c>
      <c r="F99" s="1223">
        <f t="shared" si="41"/>
        <v>2.435528401178999E-8</v>
      </c>
      <c r="G99" s="1223">
        <f t="shared" si="42"/>
        <v>4.508783834709431E-8</v>
      </c>
      <c r="O99" s="1220">
        <f t="shared" si="43"/>
        <v>95</v>
      </c>
      <c r="P99" s="1207">
        <f t="shared" si="37"/>
        <v>117.13995387461669</v>
      </c>
      <c r="Q99" s="1207">
        <f t="shared" si="38"/>
        <v>910.47994957621484</v>
      </c>
      <c r="R99" s="1208">
        <f t="shared" si="44"/>
        <v>1027.6199034508315</v>
      </c>
      <c r="S99" s="1225">
        <f t="shared" si="45"/>
        <v>5.5783586053443912E-3</v>
      </c>
      <c r="T99" s="1225">
        <f t="shared" si="46"/>
        <v>4.3367692226314314E-2</v>
      </c>
      <c r="U99" s="1226">
        <f t="shared" si="47"/>
        <v>4.8946050831658705E-2</v>
      </c>
      <c r="W99" s="72">
        <f t="shared" si="48"/>
        <v>20.232432513304765</v>
      </c>
      <c r="X99" s="72">
        <f t="shared" si="49"/>
        <v>194.34983125962654</v>
      </c>
      <c r="Y99" s="72">
        <f t="shared" si="50"/>
        <v>214.5822637729313</v>
      </c>
      <c r="Z99" s="62">
        <f t="shared" si="51"/>
        <v>9.6349503550641202E-4</v>
      </c>
      <c r="AA99" s="62">
        <f t="shared" si="52"/>
        <v>9.2572095302336684E-3</v>
      </c>
      <c r="AB99" s="627">
        <f t="shared" si="53"/>
        <v>1.022070456574008E-2</v>
      </c>
      <c r="AD99" s="62">
        <f t="shared" si="54"/>
        <v>12.295447675742158</v>
      </c>
      <c r="AE99" s="62">
        <f t="shared" si="55"/>
        <v>124.77048076531854</v>
      </c>
      <c r="AF99" s="62">
        <f t="shared" si="56"/>
        <v>137.06592844106069</v>
      </c>
      <c r="AG99" s="62">
        <f t="shared" si="57"/>
        <v>5.8552538292744316E-4</v>
      </c>
      <c r="AH99" s="62">
        <f t="shared" si="58"/>
        <v>5.9430279725305006E-3</v>
      </c>
      <c r="AI99" s="627">
        <f t="shared" si="59"/>
        <v>6.5285533554579438E-3</v>
      </c>
      <c r="AK99" s="72">
        <f t="shared" si="60"/>
        <v>75.542768181059316</v>
      </c>
      <c r="AL99" s="72">
        <f t="shared" si="61"/>
        <v>719.64576633693866</v>
      </c>
      <c r="AM99" s="72">
        <f t="shared" si="62"/>
        <v>795.18853451799794</v>
      </c>
      <c r="AN99" s="72">
        <f t="shared" si="63"/>
        <v>3.5974459355294641E-3</v>
      </c>
      <c r="AO99" s="72">
        <f t="shared" si="64"/>
        <v>3.4277938927701757E-2</v>
      </c>
      <c r="AP99" s="1228">
        <f t="shared" si="65"/>
        <v>3.7875384863231221E-2</v>
      </c>
      <c r="AR99" s="72">
        <f t="shared" si="66"/>
        <v>82.865517643281194</v>
      </c>
      <c r="AS99" s="72">
        <f t="shared" si="67"/>
        <v>756.71625846751601</v>
      </c>
      <c r="AT99" s="72">
        <f t="shared" si="68"/>
        <v>839.58177611079725</v>
      </c>
      <c r="AU99" s="72">
        <f t="shared" si="69"/>
        <v>3.9461648920102732E-3</v>
      </c>
      <c r="AV99" s="72">
        <f t="shared" si="70"/>
        <v>3.6043668853050666E-2</v>
      </c>
      <c r="AW99" s="72">
        <f t="shared" si="71"/>
        <v>3.9989833745060939E-2</v>
      </c>
    </row>
    <row r="100" spans="1:49" x14ac:dyDescent="0.25">
      <c r="A100">
        <f>'ONS Post Acute'!P101</f>
        <v>96</v>
      </c>
      <c r="B100">
        <f>'ONS Post Acute'!S101</f>
        <v>8.9057710296667407E-4</v>
      </c>
      <c r="C100" s="1110">
        <f t="shared" si="39"/>
        <v>4.8116525248931286E-4</v>
      </c>
      <c r="D100" s="1110">
        <f t="shared" si="40"/>
        <v>8.9057710296667407E-4</v>
      </c>
      <c r="E100" s="1223">
        <f>'NSW Post Acute '!T101</f>
        <v>3.796302085144143E-8</v>
      </c>
      <c r="F100" s="1223">
        <f t="shared" si="41"/>
        <v>2.0506641829065586E-8</v>
      </c>
      <c r="G100" s="1223">
        <f t="shared" si="42"/>
        <v>3.796302085144143E-8</v>
      </c>
      <c r="O100" s="1220">
        <f t="shared" si="43"/>
        <v>96</v>
      </c>
      <c r="P100" s="1207">
        <f t="shared" ref="P100:P107" si="72">C100*($J$4)</f>
        <v>110.2065705954047</v>
      </c>
      <c r="Q100" s="1207">
        <f t="shared" ref="Q100:Q108" si="73">D100*$J$5</f>
        <v>856.60069591139245</v>
      </c>
      <c r="R100" s="1208">
        <f t="shared" si="44"/>
        <v>966.80726650679719</v>
      </c>
      <c r="S100" s="1225">
        <f t="shared" si="45"/>
        <v>4.6968617511710109E-3</v>
      </c>
      <c r="T100" s="1225">
        <f t="shared" si="46"/>
        <v>3.6514693642938086E-2</v>
      </c>
      <c r="U100" s="1226">
        <f t="shared" si="47"/>
        <v>4.1211555394109096E-2</v>
      </c>
      <c r="W100" s="72">
        <f t="shared" si="48"/>
        <v>19.034897388477216</v>
      </c>
      <c r="X100" s="72">
        <f t="shared" si="49"/>
        <v>182.84883789560268</v>
      </c>
      <c r="Y100" s="72">
        <f t="shared" si="50"/>
        <v>201.8837352840799</v>
      </c>
      <c r="Z100" s="62">
        <f t="shared" si="51"/>
        <v>8.1124275075783459E-4</v>
      </c>
      <c r="AA100" s="62">
        <f t="shared" si="52"/>
        <v>7.7943776261136972E-3</v>
      </c>
      <c r="AB100" s="627">
        <f t="shared" si="53"/>
        <v>8.6056203768715318E-3</v>
      </c>
      <c r="AD100" s="62">
        <f t="shared" si="54"/>
        <v>11.56769383509557</v>
      </c>
      <c r="AE100" s="62">
        <f t="shared" si="55"/>
        <v>117.3869679420373</v>
      </c>
      <c r="AF100" s="62">
        <f t="shared" si="56"/>
        <v>128.95466177713288</v>
      </c>
      <c r="AG100" s="62">
        <f t="shared" si="57"/>
        <v>4.9300017621256575E-4</v>
      </c>
      <c r="AH100" s="62">
        <f t="shared" si="58"/>
        <v>5.0039057784284947E-3</v>
      </c>
      <c r="AI100" s="627">
        <f t="shared" si="59"/>
        <v>5.4969059546410605E-3</v>
      </c>
      <c r="AK100" s="72">
        <f t="shared" si="60"/>
        <v>71.071475949438934</v>
      </c>
      <c r="AL100" s="72">
        <f t="shared" si="61"/>
        <v>677.05946137620799</v>
      </c>
      <c r="AM100" s="72">
        <f t="shared" si="62"/>
        <v>748.13093732564698</v>
      </c>
      <c r="AN100" s="72">
        <f t="shared" si="63"/>
        <v>3.0289745446457905E-3</v>
      </c>
      <c r="AO100" s="72">
        <f t="shared" si="64"/>
        <v>2.8861310676266645E-2</v>
      </c>
      <c r="AP100" s="1228">
        <f t="shared" si="65"/>
        <v>3.1890285220912432E-2</v>
      </c>
      <c r="AR100" s="72">
        <f t="shared" si="66"/>
        <v>77.960800034580913</v>
      </c>
      <c r="AS100" s="72">
        <f t="shared" si="67"/>
        <v>711.93624188258889</v>
      </c>
      <c r="AT100" s="72">
        <f t="shared" si="68"/>
        <v>789.89704191716976</v>
      </c>
      <c r="AU100" s="72">
        <f t="shared" si="69"/>
        <v>3.3225886423543516E-3</v>
      </c>
      <c r="AV100" s="72">
        <f t="shared" si="70"/>
        <v>3.0348018498850795E-2</v>
      </c>
      <c r="AW100" s="72">
        <f t="shared" si="71"/>
        <v>3.367060714120515E-2</v>
      </c>
    </row>
    <row r="101" spans="1:49" x14ac:dyDescent="0.25">
      <c r="A101">
        <f>'ONS Post Acute'!P102</f>
        <v>97</v>
      </c>
      <c r="B101">
        <f>'ONS Post Acute'!S102</f>
        <v>8.3787563528343943E-4</v>
      </c>
      <c r="C101" s="1110">
        <f t="shared" si="39"/>
        <v>4.5268596307301845E-4</v>
      </c>
      <c r="D101" s="1110">
        <f t="shared" si="40"/>
        <v>8.3787563528343943E-4</v>
      </c>
      <c r="E101" s="1223">
        <f>'NSW Post Acute '!T102</f>
        <v>3.196407290747527E-8</v>
      </c>
      <c r="F101" s="1223">
        <f t="shared" si="41"/>
        <v>1.726616527530922E-8</v>
      </c>
      <c r="G101" s="1223">
        <f t="shared" si="42"/>
        <v>3.196407290747527E-8</v>
      </c>
      <c r="O101" s="1220">
        <f t="shared" si="43"/>
        <v>97</v>
      </c>
      <c r="P101" s="1207">
        <f t="shared" si="72"/>
        <v>103.68364566820722</v>
      </c>
      <c r="Q101" s="1207">
        <f t="shared" si="73"/>
        <v>805.90984192174096</v>
      </c>
      <c r="R101" s="1208">
        <f t="shared" si="44"/>
        <v>909.59348758994815</v>
      </c>
      <c r="S101" s="1225">
        <f t="shared" si="45"/>
        <v>3.954659760822099E-3</v>
      </c>
      <c r="T101" s="1225">
        <f t="shared" si="46"/>
        <v>3.0744611561982181E-2</v>
      </c>
      <c r="U101" s="1226">
        <f t="shared" si="47"/>
        <v>3.469927132280428E-2</v>
      </c>
      <c r="W101" s="72">
        <f t="shared" si="48"/>
        <v>17.908256699168611</v>
      </c>
      <c r="X101" s="72">
        <f t="shared" si="49"/>
        <v>172.02843605821937</v>
      </c>
      <c r="Y101" s="72">
        <f t="shared" si="50"/>
        <v>189.93669275738799</v>
      </c>
      <c r="Z101" s="62">
        <f t="shared" si="51"/>
        <v>6.8304949829123274E-4</v>
      </c>
      <c r="AA101" s="62">
        <f t="shared" si="52"/>
        <v>6.5627036289982853E-3</v>
      </c>
      <c r="AB101" s="627">
        <f t="shared" si="53"/>
        <v>7.2457531272895181E-3</v>
      </c>
      <c r="AD101" s="62">
        <f t="shared" si="54"/>
        <v>10.883023238238437</v>
      </c>
      <c r="AE101" s="62">
        <f t="shared" si="55"/>
        <v>110.44038748671015</v>
      </c>
      <c r="AF101" s="62">
        <f t="shared" si="56"/>
        <v>121.32341072494859</v>
      </c>
      <c r="AG101" s="62">
        <f t="shared" si="57"/>
        <v>4.1509587938370895E-4</v>
      </c>
      <c r="AH101" s="62">
        <f t="shared" si="58"/>
        <v>4.2131844499343155E-3</v>
      </c>
      <c r="AI101" s="627">
        <f t="shared" si="59"/>
        <v>4.6282803293180245E-3</v>
      </c>
      <c r="AK101" s="72">
        <f t="shared" si="60"/>
        <v>66.864885547626329</v>
      </c>
      <c r="AL101" s="72">
        <f t="shared" si="61"/>
        <v>636.99327597296428</v>
      </c>
      <c r="AM101" s="72">
        <f t="shared" si="62"/>
        <v>703.85816152059056</v>
      </c>
      <c r="AN101" s="72">
        <f t="shared" si="63"/>
        <v>2.5503334743200989E-3</v>
      </c>
      <c r="AO101" s="72">
        <f t="shared" si="64"/>
        <v>2.430062249976226E-2</v>
      </c>
      <c r="AP101" s="1228">
        <f t="shared" si="65"/>
        <v>2.6850955974082359E-2</v>
      </c>
      <c r="AR101" s="72">
        <f t="shared" si="66"/>
        <v>73.346443166905814</v>
      </c>
      <c r="AS101" s="72">
        <f t="shared" si="67"/>
        <v>669.80616160193426</v>
      </c>
      <c r="AT101" s="72">
        <f t="shared" si="68"/>
        <v>743.15260476884009</v>
      </c>
      <c r="AU101" s="72">
        <f t="shared" si="69"/>
        <v>2.7975504287319763E-3</v>
      </c>
      <c r="AV101" s="72">
        <f t="shared" si="70"/>
        <v>2.5552399522964807E-2</v>
      </c>
      <c r="AW101" s="72">
        <f t="shared" si="71"/>
        <v>2.8349949951696783E-2</v>
      </c>
    </row>
    <row r="102" spans="1:49" x14ac:dyDescent="0.25">
      <c r="A102">
        <f>'ONS Post Acute'!P103</f>
        <v>98</v>
      </c>
      <c r="B102">
        <f>'ONS Post Acute'!S103</f>
        <v>7.8829286971674774E-4</v>
      </c>
      <c r="C102" s="1110">
        <f t="shared" si="39"/>
        <v>4.2589261635928022E-4</v>
      </c>
      <c r="D102" s="1110">
        <f t="shared" si="40"/>
        <v>7.8829286971674774E-4</v>
      </c>
      <c r="E102" s="1223">
        <f>'NSW Post Acute '!T103</f>
        <v>2.6913083677733661E-8</v>
      </c>
      <c r="F102" s="1223">
        <f t="shared" si="41"/>
        <v>1.4537751558130196E-8</v>
      </c>
      <c r="G102" s="1223">
        <f t="shared" si="42"/>
        <v>2.6913083677733661E-8</v>
      </c>
      <c r="O102" s="1220">
        <f t="shared" si="43"/>
        <v>98</v>
      </c>
      <c r="P102" s="1207">
        <f t="shared" si="72"/>
        <v>97.546870743545895</v>
      </c>
      <c r="Q102" s="1207">
        <f t="shared" si="73"/>
        <v>758.21870844418413</v>
      </c>
      <c r="R102" s="1208">
        <f t="shared" si="44"/>
        <v>855.76557918773005</v>
      </c>
      <c r="S102" s="1225">
        <f t="shared" si="45"/>
        <v>3.3297411546256983E-3</v>
      </c>
      <c r="T102" s="1225">
        <f t="shared" si="46"/>
        <v>2.5886322622344443E-2</v>
      </c>
      <c r="U102" s="1226">
        <f t="shared" si="47"/>
        <v>2.9216063776970141E-2</v>
      </c>
      <c r="W102" s="72">
        <f t="shared" si="48"/>
        <v>16.848311903173126</v>
      </c>
      <c r="X102" s="72">
        <f t="shared" si="49"/>
        <v>161.84835054589405</v>
      </c>
      <c r="Y102" s="72">
        <f t="shared" si="50"/>
        <v>178.69666244906716</v>
      </c>
      <c r="Z102" s="62">
        <f t="shared" si="51"/>
        <v>5.7511345163963057E-4</v>
      </c>
      <c r="AA102" s="62">
        <f t="shared" si="52"/>
        <v>5.5256597752938869E-3</v>
      </c>
      <c r="AB102" s="627">
        <f t="shared" si="53"/>
        <v>6.1007732269335174E-3</v>
      </c>
      <c r="AD102" s="62">
        <f t="shared" si="54"/>
        <v>10.238884389893455</v>
      </c>
      <c r="AE102" s="62">
        <f t="shared" si="55"/>
        <v>103.90488315736452</v>
      </c>
      <c r="AF102" s="62">
        <f t="shared" si="56"/>
        <v>114.14376754725798</v>
      </c>
      <c r="AG102" s="62">
        <f t="shared" si="57"/>
        <v>3.4950208520900805E-4</v>
      </c>
      <c r="AH102" s="62">
        <f t="shared" si="58"/>
        <v>3.5474135595620739E-3</v>
      </c>
      <c r="AI102" s="627">
        <f t="shared" si="59"/>
        <v>3.8969156447710819E-3</v>
      </c>
      <c r="AK102" s="72">
        <f t="shared" si="60"/>
        <v>62.907320684580206</v>
      </c>
      <c r="AL102" s="72">
        <f t="shared" si="61"/>
        <v>599.29807761641803</v>
      </c>
      <c r="AM102" s="72">
        <f t="shared" si="62"/>
        <v>662.20539830099824</v>
      </c>
      <c r="AN102" s="72">
        <f t="shared" si="63"/>
        <v>2.1473276693967369E-3</v>
      </c>
      <c r="AO102" s="72">
        <f t="shared" si="64"/>
        <v>2.046061803982966E-2</v>
      </c>
      <c r="AP102" s="1228">
        <f t="shared" si="65"/>
        <v>2.2607945709226397E-2</v>
      </c>
      <c r="AR102" s="72">
        <f t="shared" si="66"/>
        <v>69.005251165612378</v>
      </c>
      <c r="AS102" s="72">
        <f t="shared" si="67"/>
        <v>630.16920298026525</v>
      </c>
      <c r="AT102" s="72">
        <f t="shared" si="68"/>
        <v>699.17445414587769</v>
      </c>
      <c r="AU102" s="72">
        <f t="shared" si="69"/>
        <v>2.3554791962060451E-3</v>
      </c>
      <c r="AV102" s="72">
        <f t="shared" si="70"/>
        <v>2.1514588222817065E-2</v>
      </c>
      <c r="AW102" s="72">
        <f t="shared" si="71"/>
        <v>2.387006741902311E-2</v>
      </c>
    </row>
    <row r="103" spans="1:49" x14ac:dyDescent="0.25">
      <c r="A103">
        <f>'ONS Post Acute'!P104</f>
        <v>99</v>
      </c>
      <c r="B103">
        <f>'ONS Post Acute'!S104</f>
        <v>7.4164425157923863E-4</v>
      </c>
      <c r="C103" s="1110">
        <f t="shared" si="39"/>
        <v>4.0068537125259596E-4</v>
      </c>
      <c r="D103" s="1110">
        <f t="shared" si="40"/>
        <v>7.4164425157923863E-4</v>
      </c>
      <c r="E103" s="1223">
        <f>'NSW Post Acute '!T104</f>
        <v>2.2660255942392824E-8</v>
      </c>
      <c r="F103" s="1223">
        <f t="shared" si="41"/>
        <v>1.2240483959757853E-8</v>
      </c>
      <c r="G103" s="1223">
        <f t="shared" si="42"/>
        <v>2.2660255942392824E-8</v>
      </c>
      <c r="O103" s="1220">
        <f t="shared" si="43"/>
        <v>99</v>
      </c>
      <c r="P103" s="1207">
        <f t="shared" si="72"/>
        <v>91.773378117065832</v>
      </c>
      <c r="Q103" s="1207">
        <f t="shared" si="73"/>
        <v>713.34978173723914</v>
      </c>
      <c r="R103" s="1208">
        <f t="shared" si="44"/>
        <v>805.12315985430496</v>
      </c>
      <c r="S103" s="1225">
        <f t="shared" si="45"/>
        <v>2.8035726866268984E-3</v>
      </c>
      <c r="T103" s="1225">
        <f t="shared" si="46"/>
        <v>2.1795744517934597E-2</v>
      </c>
      <c r="U103" s="1226">
        <f t="shared" si="47"/>
        <v>2.4599317204561495E-2</v>
      </c>
      <c r="W103" s="72">
        <f t="shared" si="48"/>
        <v>15.851113286752696</v>
      </c>
      <c r="X103" s="72">
        <f t="shared" si="49"/>
        <v>152.27068951299137</v>
      </c>
      <c r="Y103" s="72">
        <f t="shared" si="50"/>
        <v>168.12180279974407</v>
      </c>
      <c r="Z103" s="62">
        <f t="shared" si="51"/>
        <v>4.8423354544802066E-4</v>
      </c>
      <c r="AA103" s="62">
        <f t="shared" si="52"/>
        <v>4.6524904488123827E-3</v>
      </c>
      <c r="AB103" s="627">
        <f t="shared" si="53"/>
        <v>5.1367239942604033E-3</v>
      </c>
      <c r="AD103" s="62">
        <f t="shared" si="54"/>
        <v>9.6328770102836589</v>
      </c>
      <c r="AE103" s="62">
        <f t="shared" si="55"/>
        <v>97.75612880065944</v>
      </c>
      <c r="AF103" s="62">
        <f t="shared" si="56"/>
        <v>107.3890058109431</v>
      </c>
      <c r="AG103" s="62">
        <f t="shared" si="57"/>
        <v>2.9427347487653854E-4</v>
      </c>
      <c r="AH103" s="62">
        <f t="shared" si="58"/>
        <v>2.9868483357667983E-3</v>
      </c>
      <c r="AI103" s="627">
        <f t="shared" si="59"/>
        <v>3.2811218106433369E-3</v>
      </c>
      <c r="AK103" s="72">
        <f t="shared" si="60"/>
        <v>59.184034131607191</v>
      </c>
      <c r="AL103" s="72">
        <f t="shared" si="61"/>
        <v>563.83355897461297</v>
      </c>
      <c r="AM103" s="72">
        <f t="shared" si="62"/>
        <v>623.01759310622015</v>
      </c>
      <c r="AN103" s="72">
        <f t="shared" si="63"/>
        <v>1.8080051642439532E-3</v>
      </c>
      <c r="AO103" s="72">
        <f t="shared" si="64"/>
        <v>1.7227414259692261E-2</v>
      </c>
      <c r="AP103" s="1228">
        <f t="shared" si="65"/>
        <v>1.9035419423936214E-2</v>
      </c>
      <c r="AR103" s="72">
        <f t="shared" si="66"/>
        <v>64.921047277201865</v>
      </c>
      <c r="AS103" s="72">
        <f t="shared" si="67"/>
        <v>592.87783115495915</v>
      </c>
      <c r="AT103" s="72">
        <f t="shared" si="68"/>
        <v>657.79887843216102</v>
      </c>
      <c r="AU103" s="72">
        <f t="shared" si="69"/>
        <v>1.9832644135797661E-3</v>
      </c>
      <c r="AV103" s="72">
        <f t="shared" si="70"/>
        <v>1.8114835202908249E-2</v>
      </c>
      <c r="AW103" s="72">
        <f t="shared" si="71"/>
        <v>2.0098099616488015E-2</v>
      </c>
    </row>
    <row r="104" spans="1:49" x14ac:dyDescent="0.25">
      <c r="A104">
        <f>'ONS Post Acute'!P105</f>
        <v>100</v>
      </c>
      <c r="B104">
        <f>'ONS Post Acute'!S105</f>
        <v>6.9775614753203336E-4</v>
      </c>
      <c r="C104" s="1110">
        <f t="shared" si="39"/>
        <v>3.7697030326011571E-4</v>
      </c>
      <c r="D104" s="1110">
        <f t="shared" si="40"/>
        <v>6.9775614753203336E-4</v>
      </c>
      <c r="E104" s="1223">
        <f>'NSW Post Acute '!T105</f>
        <v>1.9079463562162486E-8</v>
      </c>
      <c r="F104" s="1223">
        <f t="shared" si="41"/>
        <v>1.0306232645085345E-8</v>
      </c>
      <c r="G104" s="1223">
        <f t="shared" si="42"/>
        <v>1.9079463562162486E-8</v>
      </c>
      <c r="O104" s="1220">
        <f t="shared" si="43"/>
        <v>100</v>
      </c>
      <c r="P104" s="1207">
        <f t="shared" si="72"/>
        <v>86.341655229000168</v>
      </c>
      <c r="Q104" s="1207">
        <f t="shared" si="73"/>
        <v>671.13605274753877</v>
      </c>
      <c r="R104" s="1208">
        <f t="shared" si="44"/>
        <v>757.47770797653891</v>
      </c>
      <c r="S104" s="1225">
        <f t="shared" si="45"/>
        <v>2.3605498312629924E-3</v>
      </c>
      <c r="T104" s="1225">
        <f t="shared" si="46"/>
        <v>1.8351562947802425E-2</v>
      </c>
      <c r="U104" s="1226">
        <f t="shared" si="47"/>
        <v>2.0712112779065418E-2</v>
      </c>
      <c r="W104" s="72">
        <f t="shared" si="48"/>
        <v>14.912945196970178</v>
      </c>
      <c r="X104" s="72">
        <f t="shared" si="49"/>
        <v>143.25980343053942</v>
      </c>
      <c r="Y104" s="72">
        <f t="shared" si="50"/>
        <v>158.17274862750961</v>
      </c>
      <c r="Z104" s="62">
        <f t="shared" si="51"/>
        <v>4.0771456343957624E-4</v>
      </c>
      <c r="AA104" s="62">
        <f t="shared" si="52"/>
        <v>3.9173000612653906E-3</v>
      </c>
      <c r="AB104" s="627">
        <f t="shared" si="53"/>
        <v>4.3250146247049669E-3</v>
      </c>
      <c r="AD104" s="62">
        <f t="shared" si="54"/>
        <v>9.0627430606764428</v>
      </c>
      <c r="AE104" s="62">
        <f t="shared" si="55"/>
        <v>91.971237806197323</v>
      </c>
      <c r="AF104" s="62">
        <f t="shared" si="56"/>
        <v>101.03398086687376</v>
      </c>
      <c r="AG104" s="62">
        <f t="shared" si="57"/>
        <v>2.4777213902049677E-4</v>
      </c>
      <c r="AH104" s="62">
        <f t="shared" si="58"/>
        <v>2.5148640921286375E-3</v>
      </c>
      <c r="AI104" s="627">
        <f t="shared" si="59"/>
        <v>2.7626362311491343E-3</v>
      </c>
      <c r="AK104" s="72">
        <f t="shared" si="60"/>
        <v>55.681152583641911</v>
      </c>
      <c r="AL104" s="72">
        <f t="shared" si="61"/>
        <v>530.46771564893334</v>
      </c>
      <c r="AM104" s="72">
        <f t="shared" si="62"/>
        <v>586.1488682325753</v>
      </c>
      <c r="AN104" s="72">
        <f t="shared" si="63"/>
        <v>1.522302705307621E-3</v>
      </c>
      <c r="AO104" s="72">
        <f t="shared" si="64"/>
        <v>1.4505124014206906E-2</v>
      </c>
      <c r="AP104" s="1228">
        <f t="shared" si="65"/>
        <v>1.6027426719514529E-2</v>
      </c>
      <c r="AR104" s="72">
        <f t="shared" si="66"/>
        <v>61.078613385720246</v>
      </c>
      <c r="AS104" s="72">
        <f t="shared" si="67"/>
        <v>557.79324189858278</v>
      </c>
      <c r="AT104" s="72">
        <f t="shared" si="68"/>
        <v>618.87185528430302</v>
      </c>
      <c r="AU104" s="72">
        <f t="shared" si="69"/>
        <v>1.669867344319953E-3</v>
      </c>
      <c r="AV104" s="72">
        <f t="shared" si="70"/>
        <v>1.5252313966228313E-2</v>
      </c>
      <c r="AW104" s="72">
        <f t="shared" si="71"/>
        <v>1.6922181310548266E-2</v>
      </c>
    </row>
    <row r="105" spans="1:49" x14ac:dyDescent="0.25">
      <c r="A105">
        <f>'ONS Post Acute'!P106</f>
        <v>101</v>
      </c>
      <c r="B105">
        <f>'ONS Post Acute'!S106</f>
        <v>6.5646519929471513E-4</v>
      </c>
      <c r="C105" s="1110">
        <f t="shared" si="39"/>
        <v>3.5465905340814619E-4</v>
      </c>
      <c r="D105" s="1110">
        <f t="shared" si="40"/>
        <v>6.5646519929471513E-4</v>
      </c>
      <c r="E105" s="1223">
        <f>'NSW Post Acute '!T106</f>
        <v>1.6064510954568079E-8</v>
      </c>
      <c r="F105" s="1223">
        <f t="shared" si="41"/>
        <v>8.6776331675864071E-9</v>
      </c>
      <c r="G105" s="1223">
        <f t="shared" si="42"/>
        <v>1.6064510954568079E-8</v>
      </c>
      <c r="O105" s="1220">
        <f t="shared" si="43"/>
        <v>101</v>
      </c>
      <c r="P105" s="1207">
        <f t="shared" si="72"/>
        <v>81.231464251655211</v>
      </c>
      <c r="Q105" s="1207">
        <f t="shared" si="73"/>
        <v>631.42039547642241</v>
      </c>
      <c r="R105" s="1208">
        <f t="shared" si="44"/>
        <v>712.65185972807762</v>
      </c>
      <c r="S105" s="1225">
        <f t="shared" si="45"/>
        <v>1.9875337783371583E-3</v>
      </c>
      <c r="T105" s="1225">
        <f t="shared" si="46"/>
        <v>1.5451633797140353E-2</v>
      </c>
      <c r="U105" s="1226">
        <f t="shared" si="47"/>
        <v>1.7439167575477511E-2</v>
      </c>
      <c r="W105" s="72">
        <f t="shared" si="48"/>
        <v>14.030312152826262</v>
      </c>
      <c r="X105" s="72">
        <f t="shared" si="49"/>
        <v>134.78215239319442</v>
      </c>
      <c r="Y105" s="72">
        <f t="shared" si="50"/>
        <v>148.81246454602069</v>
      </c>
      <c r="Z105" s="62">
        <f t="shared" si="51"/>
        <v>3.4328716810971827E-4</v>
      </c>
      <c r="AA105" s="62">
        <f t="shared" si="52"/>
        <v>3.2982850666371452E-3</v>
      </c>
      <c r="AB105" s="627">
        <f t="shared" si="53"/>
        <v>3.6415722347468635E-3</v>
      </c>
      <c r="AD105" s="62">
        <f t="shared" si="54"/>
        <v>8.5263583029852423</v>
      </c>
      <c r="AE105" s="62">
        <f t="shared" si="55"/>
        <v>86.528677919036397</v>
      </c>
      <c r="AF105" s="62">
        <f t="shared" si="56"/>
        <v>95.055036222021641</v>
      </c>
      <c r="AG105" s="62">
        <f t="shared" si="57"/>
        <v>2.0861897898194481E-4</v>
      </c>
      <c r="AH105" s="62">
        <f t="shared" si="58"/>
        <v>2.1174631889216184E-3</v>
      </c>
      <c r="AI105" s="627">
        <f t="shared" si="59"/>
        <v>2.3260821679035632E-3</v>
      </c>
      <c r="AK105" s="72">
        <f t="shared" si="60"/>
        <v>52.385624801757046</v>
      </c>
      <c r="AL105" s="72">
        <f t="shared" si="61"/>
        <v>499.07635483340857</v>
      </c>
      <c r="AM105" s="72">
        <f t="shared" si="62"/>
        <v>551.46197963516556</v>
      </c>
      <c r="AN105" s="72">
        <f t="shared" si="63"/>
        <v>1.2817471622846854E-3</v>
      </c>
      <c r="AO105" s="72">
        <f t="shared" si="64"/>
        <v>1.2213012324188473E-2</v>
      </c>
      <c r="AP105" s="1228">
        <f t="shared" si="65"/>
        <v>1.3494759486473159E-2</v>
      </c>
      <c r="AR105" s="72">
        <f t="shared" si="66"/>
        <v>57.463633128454887</v>
      </c>
      <c r="AS105" s="72">
        <f t="shared" si="67"/>
        <v>524.78484496818817</v>
      </c>
      <c r="AT105" s="72">
        <f t="shared" si="68"/>
        <v>582.24847809664311</v>
      </c>
      <c r="AU105" s="72">
        <f t="shared" si="69"/>
        <v>1.4059935139781876E-3</v>
      </c>
      <c r="AV105" s="72">
        <f t="shared" si="70"/>
        <v>1.2842130702191269E-2</v>
      </c>
      <c r="AW105" s="72">
        <f t="shared" si="71"/>
        <v>1.4248124216169456E-2</v>
      </c>
    </row>
    <row r="106" spans="1:49" x14ac:dyDescent="0.25">
      <c r="A106">
        <f>'ONS Post Acute'!P107</f>
        <v>102</v>
      </c>
      <c r="B106">
        <f>'ONS Post Acute'!S107</f>
        <v>6.1761771560065782E-4</v>
      </c>
      <c r="C106" s="1110">
        <f t="shared" si="39"/>
        <v>3.3366849804483678E-4</v>
      </c>
      <c r="D106" s="1110">
        <f t="shared" si="40"/>
        <v>6.1761771560065782E-4</v>
      </c>
      <c r="E106" s="1223">
        <f>'NSW Post Acute '!T107</f>
        <v>1.3525983650883583E-8</v>
      </c>
      <c r="F106" s="1223">
        <f t="shared" si="41"/>
        <v>7.3063863847977473E-9</v>
      </c>
      <c r="G106" s="1223">
        <f t="shared" si="42"/>
        <v>1.3525983650883583E-8</v>
      </c>
      <c r="O106" s="1220">
        <f t="shared" si="43"/>
        <v>102</v>
      </c>
      <c r="P106" s="1207">
        <f t="shared" si="72"/>
        <v>76.42376646068746</v>
      </c>
      <c r="Q106" s="1207">
        <f t="shared" si="73"/>
        <v>594.05498213277713</v>
      </c>
      <c r="R106" s="1208">
        <f t="shared" si="44"/>
        <v>670.47874859346462</v>
      </c>
      <c r="S106" s="1225">
        <f t="shared" si="45"/>
        <v>1.6734620439604608E-3</v>
      </c>
      <c r="T106" s="1225">
        <f t="shared" si="46"/>
        <v>1.3009953848618723E-2</v>
      </c>
      <c r="U106" s="1226">
        <f t="shared" si="47"/>
        <v>1.4683415892579184E-2</v>
      </c>
      <c r="W106" s="72">
        <f t="shared" si="48"/>
        <v>13.199925782653743</v>
      </c>
      <c r="X106" s="72">
        <f t="shared" si="49"/>
        <v>126.80618127854906</v>
      </c>
      <c r="Y106" s="72">
        <f t="shared" si="50"/>
        <v>140.00610706120281</v>
      </c>
      <c r="Z106" s="62">
        <f t="shared" si="51"/>
        <v>2.8904064538259888E-4</v>
      </c>
      <c r="AA106" s="62">
        <f t="shared" si="52"/>
        <v>2.7770873332811628E-3</v>
      </c>
      <c r="AB106" s="627">
        <f t="shared" si="53"/>
        <v>3.0661279786637617E-3</v>
      </c>
      <c r="AD106" s="62">
        <f t="shared" si="54"/>
        <v>8.0217243614959202</v>
      </c>
      <c r="AE106" s="62">
        <f t="shared" si="55"/>
        <v>81.408191093322714</v>
      </c>
      <c r="AF106" s="62">
        <f t="shared" si="56"/>
        <v>89.429915454818627</v>
      </c>
      <c r="AG106" s="62">
        <f t="shared" si="57"/>
        <v>1.7565283507692264E-4</v>
      </c>
      <c r="AH106" s="62">
        <f t="shared" si="58"/>
        <v>1.7828599050229651E-3</v>
      </c>
      <c r="AI106" s="627">
        <f t="shared" si="59"/>
        <v>1.9585127400998876E-3</v>
      </c>
      <c r="AK106" s="72">
        <f t="shared" si="60"/>
        <v>49.285172840708704</v>
      </c>
      <c r="AL106" s="72">
        <f t="shared" si="61"/>
        <v>469.54263304996891</v>
      </c>
      <c r="AM106" s="72">
        <f t="shared" si="62"/>
        <v>518.82780589067761</v>
      </c>
      <c r="AN106" s="72">
        <f t="shared" si="63"/>
        <v>1.0792044137393209E-3</v>
      </c>
      <c r="AO106" s="72">
        <f t="shared" si="64"/>
        <v>1.0283102018616942E-2</v>
      </c>
      <c r="AP106" s="1228">
        <f t="shared" si="65"/>
        <v>1.1362306432356263E-2</v>
      </c>
      <c r="AR106" s="72">
        <f t="shared" si="66"/>
        <v>54.062638395714679</v>
      </c>
      <c r="AS106" s="72">
        <f t="shared" si="67"/>
        <v>493.72977802832185</v>
      </c>
      <c r="AT106" s="72">
        <f t="shared" si="68"/>
        <v>547.79241642403656</v>
      </c>
      <c r="AU106" s="72">
        <f t="shared" si="69"/>
        <v>1.183817253996855E-3</v>
      </c>
      <c r="AV106" s="72">
        <f t="shared" si="70"/>
        <v>1.0812806590352846E-2</v>
      </c>
      <c r="AW106" s="72">
        <f t="shared" si="71"/>
        <v>1.1996623844349701E-2</v>
      </c>
    </row>
    <row r="107" spans="1:49" x14ac:dyDescent="0.25">
      <c r="A107">
        <f>'ONS Post Acute'!P108</f>
        <v>103</v>
      </c>
      <c r="B107">
        <f>'ONS Post Acute'!S108</f>
        <v>5.8106910013446911E-4</v>
      </c>
      <c r="C107" s="1110">
        <f t="shared" si="39"/>
        <v>3.1392043828160077E-4</v>
      </c>
      <c r="D107" s="1110">
        <f t="shared" si="40"/>
        <v>5.8106910013446911E-4</v>
      </c>
      <c r="E107" s="1223">
        <f>'NSW Post Acute '!T108</f>
        <v>1.1388596530661599E-8</v>
      </c>
      <c r="F107" s="1223">
        <f t="shared" si="41"/>
        <v>6.1518251603942531E-9</v>
      </c>
      <c r="G107" s="1223">
        <f t="shared" si="42"/>
        <v>1.1388596530661599E-8</v>
      </c>
      <c r="O107" s="1220">
        <f t="shared" si="43"/>
        <v>103</v>
      </c>
      <c r="P107" s="1207">
        <f t="shared" si="72"/>
        <v>71.900651104456117</v>
      </c>
      <c r="Q107" s="1207">
        <f t="shared" si="73"/>
        <v>558.900732895239</v>
      </c>
      <c r="R107" s="1208">
        <f t="shared" si="44"/>
        <v>630.80138399969508</v>
      </c>
      <c r="S107" s="1225">
        <f t="shared" si="45"/>
        <v>1.4090201865618601E-3</v>
      </c>
      <c r="T107" s="1225">
        <f t="shared" si="46"/>
        <v>1.0954110184420329E-2</v>
      </c>
      <c r="U107" s="1226">
        <f t="shared" si="47"/>
        <v>1.2363130370982189E-2</v>
      </c>
      <c r="W107" s="72">
        <f t="shared" si="48"/>
        <v>12.418692538420126</v>
      </c>
      <c r="X107" s="72">
        <f t="shared" si="49"/>
        <v>119.30220229410853</v>
      </c>
      <c r="Y107" s="72">
        <f t="shared" si="50"/>
        <v>131.72089483252864</v>
      </c>
      <c r="Z107" s="62">
        <f t="shared" si="51"/>
        <v>2.4336620334519665E-4</v>
      </c>
      <c r="AA107" s="62">
        <f t="shared" si="52"/>
        <v>2.3382496966927861E-3</v>
      </c>
      <c r="AB107" s="627">
        <f t="shared" si="53"/>
        <v>2.5816159000379827E-3</v>
      </c>
      <c r="AD107" s="62">
        <f t="shared" si="54"/>
        <v>7.5469612567279638</v>
      </c>
      <c r="AE107" s="62">
        <f t="shared" si="55"/>
        <v>76.590718088724373</v>
      </c>
      <c r="AF107" s="62">
        <f t="shared" si="56"/>
        <v>84.137679345452341</v>
      </c>
      <c r="AG107" s="62">
        <f t="shared" si="57"/>
        <v>1.4789602868103824E-4</v>
      </c>
      <c r="AH107" s="62">
        <f t="shared" si="58"/>
        <v>1.5011309087065055E-3</v>
      </c>
      <c r="AI107" s="627">
        <f t="shared" si="59"/>
        <v>1.6490269373875437E-3</v>
      </c>
      <c r="AK107" s="72">
        <f t="shared" si="60"/>
        <v>46.368246177260403</v>
      </c>
      <c r="AL107" s="72">
        <f t="shared" si="61"/>
        <v>441.75662123902987</v>
      </c>
      <c r="AM107" s="72">
        <f t="shared" si="62"/>
        <v>488.12486741629027</v>
      </c>
      <c r="AN107" s="72">
        <f t="shared" si="63"/>
        <v>9.0866763896635394E-4</v>
      </c>
      <c r="AO107" s="72">
        <f t="shared" si="64"/>
        <v>8.6581577352424187E-3</v>
      </c>
      <c r="AP107" s="1228">
        <f t="shared" si="65"/>
        <v>9.5668253742087726E-3</v>
      </c>
      <c r="AR107" s="72">
        <f t="shared" si="66"/>
        <v>50.862959012576361</v>
      </c>
      <c r="AS107" s="72">
        <f t="shared" si="67"/>
        <v>464.51244933849597</v>
      </c>
      <c r="AT107" s="72">
        <f t="shared" si="68"/>
        <v>515.37540835107234</v>
      </c>
      <c r="AU107" s="72">
        <f t="shared" si="69"/>
        <v>9.9674947161287886E-4</v>
      </c>
      <c r="AV107" s="72">
        <f t="shared" si="70"/>
        <v>9.1041579525761897E-3</v>
      </c>
      <c r="AW107" s="72">
        <f t="shared" si="71"/>
        <v>1.0100907424189069E-2</v>
      </c>
    </row>
    <row r="108" spans="1:49" x14ac:dyDescent="0.25">
      <c r="A108">
        <f>'ONS Post Acute'!P109</f>
        <v>104</v>
      </c>
      <c r="B108">
        <f>'ONS Post Acute'!S109</f>
        <v>5.4668331332224181E-4</v>
      </c>
      <c r="C108" s="1110">
        <f t="shared" si="39"/>
        <v>2.9534130789687918E-4</v>
      </c>
      <c r="D108" s="1110">
        <f t="shared" si="40"/>
        <v>5.4668331332224181E-4</v>
      </c>
      <c r="E108" s="1223">
        <f>'NSW Post Acute '!T109</f>
        <v>9.5889610904360946E-9</v>
      </c>
      <c r="F108" s="1223">
        <f t="shared" si="41"/>
        <v>5.1797086619842503E-9</v>
      </c>
      <c r="G108" s="1223">
        <f t="shared" si="42"/>
        <v>9.5889610904360946E-9</v>
      </c>
      <c r="O108" s="1220">
        <f t="shared" si="43"/>
        <v>104</v>
      </c>
      <c r="P108" s="1207">
        <f>'Scenario 2'!L179</f>
        <v>0</v>
      </c>
      <c r="Q108" s="1207">
        <f t="shared" si="73"/>
        <v>525.82679823568492</v>
      </c>
      <c r="R108" s="1208">
        <f t="shared" ref="R108" si="74">SUM(P108:Q108)</f>
        <v>525.82679823568492</v>
      </c>
      <c r="S108" s="1225">
        <f t="shared" si="45"/>
        <v>1.1863656516495347E-3</v>
      </c>
      <c r="T108" s="1225">
        <f t="shared" si="46"/>
        <v>9.2231326358748669E-3</v>
      </c>
      <c r="U108" s="1226">
        <f t="shared" si="47"/>
        <v>1.0409498287524402E-2</v>
      </c>
      <c r="W108" s="72">
        <f t="shared" si="48"/>
        <v>11.683702140400541</v>
      </c>
      <c r="X108" s="72">
        <f t="shared" si="49"/>
        <v>112.24228447475608</v>
      </c>
      <c r="Y108" s="72">
        <f t="shared" si="50"/>
        <v>123.92598661515662</v>
      </c>
      <c r="Z108" s="62">
        <f t="shared" si="51"/>
        <v>2.0490927466809694E-4</v>
      </c>
      <c r="AA108" s="62">
        <f t="shared" si="52"/>
        <v>1.9687575462828868E-3</v>
      </c>
      <c r="AB108" s="627">
        <f t="shared" si="53"/>
        <v>2.1736668209509837E-3</v>
      </c>
      <c r="AD108" s="62">
        <f t="shared" si="54"/>
        <v>7.1003003831488725</v>
      </c>
      <c r="AE108" s="62">
        <f t="shared" si="55"/>
        <v>72.058327529004686</v>
      </c>
      <c r="AF108" s="62">
        <f t="shared" si="56"/>
        <v>79.158627912153563</v>
      </c>
      <c r="AG108" s="62">
        <f t="shared" si="57"/>
        <v>1.2452537594276336E-4</v>
      </c>
      <c r="AH108" s="62">
        <f t="shared" si="58"/>
        <v>1.2639209613303816E-3</v>
      </c>
      <c r="AI108" s="627">
        <f t="shared" si="59"/>
        <v>1.388446337273145E-3</v>
      </c>
      <c r="AK108" s="72">
        <f t="shared" si="60"/>
        <v>43.623978565524332</v>
      </c>
      <c r="AL108" s="72">
        <f t="shared" si="61"/>
        <v>415.6148955866077</v>
      </c>
      <c r="AM108" s="72">
        <f t="shared" si="62"/>
        <v>459.23887415213204</v>
      </c>
      <c r="AN108" s="72">
        <f t="shared" si="63"/>
        <v>7.6507922733570766E-4</v>
      </c>
      <c r="AO108" s="72">
        <f t="shared" si="64"/>
        <v>7.2899884910818599E-3</v>
      </c>
      <c r="AP108" s="1228">
        <f t="shared" si="65"/>
        <v>8.0550677184175676E-3</v>
      </c>
      <c r="AR108" s="72">
        <f t="shared" si="66"/>
        <v>47.852675411991846</v>
      </c>
      <c r="AS108" s="72">
        <f t="shared" si="67"/>
        <v>437.0241075029333</v>
      </c>
      <c r="AT108" s="72">
        <f t="shared" si="68"/>
        <v>484.87678291492517</v>
      </c>
      <c r="AU108" s="72">
        <f t="shared" si="69"/>
        <v>8.3924229595799815E-4</v>
      </c>
      <c r="AV108" s="72">
        <f t="shared" si="70"/>
        <v>7.6655113853055182E-3</v>
      </c>
      <c r="AW108" s="72">
        <f t="shared" si="71"/>
        <v>8.5047536812635164E-3</v>
      </c>
    </row>
    <row r="109" spans="1:49" x14ac:dyDescent="0.25">
      <c r="AU109" s="72"/>
    </row>
    <row r="110" spans="1:49" x14ac:dyDescent="0.25">
      <c r="AU110" s="72"/>
    </row>
    <row r="111" spans="1:49" x14ac:dyDescent="0.25">
      <c r="AU111" s="72"/>
    </row>
    <row r="112" spans="1:49" x14ac:dyDescent="0.25">
      <c r="AU112" s="72"/>
    </row>
  </sheetData>
  <mergeCells count="10">
    <mergeCell ref="AU2:AW2"/>
    <mergeCell ref="AG2:AI2"/>
    <mergeCell ref="AK2:AM2"/>
    <mergeCell ref="AN2:AP2"/>
    <mergeCell ref="AR2:AT2"/>
    <mergeCell ref="P2:R2"/>
    <mergeCell ref="S2:U2"/>
    <mergeCell ref="Z2:AB2"/>
    <mergeCell ref="W2:Y2"/>
    <mergeCell ref="AD2:AF2"/>
  </mergeCells>
  <hyperlinks>
    <hyperlink ref="C1" location="'Read me'!A1" display="Back to &quot;read me&quot;" xr:uid="{5847B404-6BD1-4898-B91C-47178FADD9D6}"/>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6068A-8BFC-4FD8-9E80-B45CB00C166D}">
  <sheetPr>
    <tabColor rgb="FFEAEAEA"/>
  </sheetPr>
  <dimension ref="A1:H974"/>
  <sheetViews>
    <sheetView workbookViewId="0">
      <selection activeCell="C10" sqref="C10"/>
    </sheetView>
  </sheetViews>
  <sheetFormatPr defaultColWidth="9.140625" defaultRowHeight="15" x14ac:dyDescent="0.25"/>
  <cols>
    <col min="1" max="1" width="35.5703125" style="1060" bestFit="1" customWidth="1"/>
    <col min="2" max="2" width="11.5703125" style="487" hidden="1" customWidth="1"/>
    <col min="3" max="3" width="11.5703125" style="1060" bestFit="1" customWidth="1"/>
    <col min="4" max="4" width="9.5703125" style="487" hidden="1" customWidth="1"/>
    <col min="5" max="6" width="11.5703125" style="487" hidden="1" customWidth="1"/>
    <col min="7" max="8" width="11.5703125" style="1060" bestFit="1" customWidth="1"/>
    <col min="9" max="16384" width="9.140625" style="304"/>
  </cols>
  <sheetData>
    <row r="1" spans="1:8" x14ac:dyDescent="0.25">
      <c r="A1" s="1387" t="s">
        <v>62</v>
      </c>
    </row>
    <row r="2" spans="1:8" x14ac:dyDescent="0.25">
      <c r="A2" s="1127" t="s">
        <v>1319</v>
      </c>
      <c r="B2" s="1062" t="s">
        <v>1463</v>
      </c>
      <c r="C2" s="1062" t="s">
        <v>1320</v>
      </c>
      <c r="D2" s="1062" t="s">
        <v>1464</v>
      </c>
      <c r="E2" s="1062" t="s">
        <v>1465</v>
      </c>
      <c r="F2" s="1062" t="s">
        <v>1466</v>
      </c>
      <c r="G2" s="1062" t="s">
        <v>1321</v>
      </c>
      <c r="H2" s="1062" t="s">
        <v>1322</v>
      </c>
    </row>
    <row r="3" spans="1:8" x14ac:dyDescent="0.25">
      <c r="A3" s="487" t="s">
        <v>1086</v>
      </c>
      <c r="B3" s="487">
        <v>42892.307476367198</v>
      </c>
      <c r="C3" s="487">
        <v>42892.307476367103</v>
      </c>
      <c r="D3" s="487">
        <v>0</v>
      </c>
      <c r="E3" s="487">
        <v>42892.307476367198</v>
      </c>
      <c r="F3" s="487">
        <v>42892.307476367198</v>
      </c>
      <c r="G3" s="487">
        <v>42892.307476367198</v>
      </c>
      <c r="H3" s="487">
        <v>42892.307476367198</v>
      </c>
    </row>
    <row r="4" spans="1:8" x14ac:dyDescent="0.25">
      <c r="A4" s="487" t="s">
        <v>1195</v>
      </c>
      <c r="B4" s="487">
        <v>3904.9958607987701</v>
      </c>
      <c r="C4" s="487">
        <v>3904.9958607989702</v>
      </c>
      <c r="D4" s="487">
        <v>0</v>
      </c>
      <c r="E4" s="487">
        <v>3904.9958607987701</v>
      </c>
      <c r="F4" s="487">
        <v>3904.9958607987701</v>
      </c>
      <c r="G4" s="487">
        <v>3904.9958607987701</v>
      </c>
      <c r="H4" s="487">
        <v>3904.9958607987701</v>
      </c>
    </row>
    <row r="5" spans="1:8" x14ac:dyDescent="0.25">
      <c r="A5" s="1061" t="s">
        <v>1088</v>
      </c>
      <c r="B5" s="1061">
        <v>70154.190344136194</v>
      </c>
      <c r="C5" s="1061">
        <v>70154.190344138406</v>
      </c>
      <c r="D5" s="1061">
        <v>0</v>
      </c>
      <c r="E5" s="1061">
        <v>70154.190344136194</v>
      </c>
      <c r="F5" s="1061">
        <v>70154.190344136194</v>
      </c>
      <c r="G5" s="1061">
        <v>70154.190344136194</v>
      </c>
      <c r="H5" s="1061">
        <v>70154.190344136194</v>
      </c>
    </row>
    <row r="6" spans="1:8" x14ac:dyDescent="0.25">
      <c r="A6" s="487" t="s">
        <v>1194</v>
      </c>
      <c r="B6" s="487">
        <v>281.91146588654198</v>
      </c>
      <c r="C6" s="487">
        <v>281.91146588652799</v>
      </c>
      <c r="D6" s="487">
        <v>8.9890784445947298E-7</v>
      </c>
      <c r="E6" s="487">
        <v>281.91146588654198</v>
      </c>
      <c r="F6" s="487">
        <v>281.91146588654198</v>
      </c>
      <c r="G6" s="487">
        <v>281.91146588654198</v>
      </c>
      <c r="H6" s="487">
        <v>281.91146588654198</v>
      </c>
    </row>
    <row r="7" spans="1:8" x14ac:dyDescent="0.25">
      <c r="A7" s="487" t="s">
        <v>1196</v>
      </c>
      <c r="B7" s="487">
        <v>17520.275546578399</v>
      </c>
      <c r="C7" s="487">
        <v>17520.275546577799</v>
      </c>
      <c r="D7" s="487">
        <v>0</v>
      </c>
      <c r="E7" s="487">
        <v>17520.275546578399</v>
      </c>
      <c r="F7" s="487">
        <v>17520.275546578399</v>
      </c>
      <c r="G7" s="487">
        <v>17520.275546578399</v>
      </c>
      <c r="H7" s="487">
        <v>17520.275546578399</v>
      </c>
    </row>
    <row r="8" spans="1:8" x14ac:dyDescent="0.25">
      <c r="A8" s="487" t="s">
        <v>969</v>
      </c>
      <c r="B8" s="487">
        <v>9898.2248022385993</v>
      </c>
      <c r="C8" s="487">
        <v>9898.2248022385102</v>
      </c>
      <c r="D8" s="487">
        <v>0</v>
      </c>
      <c r="E8" s="487">
        <v>9898.2248022385993</v>
      </c>
      <c r="F8" s="487">
        <v>9898.2248022385993</v>
      </c>
      <c r="G8" s="487">
        <v>9898.2248022385993</v>
      </c>
      <c r="H8" s="487">
        <v>9898.2248022385993</v>
      </c>
    </row>
    <row r="9" spans="1:8" x14ac:dyDescent="0.25">
      <c r="A9" s="487" t="s">
        <v>834</v>
      </c>
      <c r="B9" s="487">
        <v>28890.704670669002</v>
      </c>
      <c r="C9" s="487">
        <v>28890.704670668099</v>
      </c>
      <c r="D9" s="487">
        <v>5.3501908155755602E-5</v>
      </c>
      <c r="E9" s="487">
        <v>28890.704670669002</v>
      </c>
      <c r="F9" s="487">
        <v>28890.704670669002</v>
      </c>
      <c r="G9" s="487">
        <v>28890.704670669002</v>
      </c>
      <c r="H9" s="487">
        <v>28890.704670669002</v>
      </c>
    </row>
    <row r="10" spans="1:8" x14ac:dyDescent="0.25">
      <c r="A10" s="487" t="s">
        <v>966</v>
      </c>
      <c r="B10" s="487">
        <v>92644.460622640399</v>
      </c>
      <c r="C10" s="487">
        <v>92644.460622639002</v>
      </c>
      <c r="D10" s="487">
        <v>1.9413649834083499E-4</v>
      </c>
      <c r="E10" s="487">
        <v>92644.460622640399</v>
      </c>
      <c r="F10" s="487">
        <v>92644.460622640399</v>
      </c>
      <c r="G10" s="487">
        <v>92644.460622640399</v>
      </c>
      <c r="H10" s="487">
        <v>92644.460622640399</v>
      </c>
    </row>
    <row r="11" spans="1:8" x14ac:dyDescent="0.25">
      <c r="A11" s="487" t="s">
        <v>967</v>
      </c>
      <c r="B11" s="487">
        <v>28890.704670669002</v>
      </c>
      <c r="C11" s="487">
        <v>28890.704670668099</v>
      </c>
      <c r="D11" s="487">
        <v>5.3501908155755602E-5</v>
      </c>
      <c r="E11" s="487">
        <v>28890.704670669002</v>
      </c>
      <c r="F11" s="487">
        <v>28890.704670669002</v>
      </c>
      <c r="G11" s="487">
        <v>28890.704670669002</v>
      </c>
      <c r="H11" s="487">
        <v>28890.704670669002</v>
      </c>
    </row>
    <row r="12" spans="1:8" ht="15.75" customHeight="1" x14ac:dyDescent="0.25">
      <c r="A12" s="487" t="s">
        <v>835</v>
      </c>
      <c r="B12" s="487">
        <v>438.52894693462099</v>
      </c>
      <c r="C12" s="487">
        <v>438.52894693461798</v>
      </c>
      <c r="D12" s="487">
        <v>0</v>
      </c>
      <c r="E12" s="487">
        <v>438.52894693462099</v>
      </c>
      <c r="F12" s="487">
        <v>438.52894693462099</v>
      </c>
      <c r="G12" s="487">
        <v>438.52894693462099</v>
      </c>
      <c r="H12" s="487">
        <v>438.52894693462099</v>
      </c>
    </row>
    <row r="13" spans="1:8" x14ac:dyDescent="0.25">
      <c r="A13" s="487" t="s">
        <v>968</v>
      </c>
      <c r="B13" s="487">
        <v>15912.3360744848</v>
      </c>
      <c r="C13" s="487">
        <v>15912.3360744854</v>
      </c>
      <c r="D13" s="487">
        <v>1.1583502903456499E-5</v>
      </c>
      <c r="E13" s="487">
        <v>15912.3360744848</v>
      </c>
      <c r="F13" s="487">
        <v>15912.3360744848</v>
      </c>
      <c r="G13" s="487">
        <v>15912.3360744848</v>
      </c>
      <c r="H13" s="487">
        <v>15912.3360744848</v>
      </c>
    </row>
    <row r="14" spans="1:8" x14ac:dyDescent="0.25">
      <c r="A14" s="487" t="s">
        <v>449</v>
      </c>
      <c r="B14" s="487">
        <v>28890.704670669002</v>
      </c>
      <c r="C14" s="487">
        <v>28890.704670668099</v>
      </c>
      <c r="D14" s="487">
        <v>5.3501908155755602E-5</v>
      </c>
      <c r="E14" s="487">
        <v>28890.704670669002</v>
      </c>
      <c r="F14" s="487">
        <v>28890.704670669002</v>
      </c>
      <c r="G14" s="487">
        <v>28890.704670669002</v>
      </c>
      <c r="H14" s="487">
        <v>28890.704670669002</v>
      </c>
    </row>
    <row r="15" spans="1:8" x14ac:dyDescent="0.25">
      <c r="A15" s="487" t="s">
        <v>1087</v>
      </c>
      <c r="B15" s="487">
        <v>66844.340911320105</v>
      </c>
      <c r="C15" s="487">
        <v>66844.340911317398</v>
      </c>
      <c r="D15" s="487">
        <v>1.5750535290795601E-4</v>
      </c>
      <c r="E15" s="487">
        <v>66844.340911320105</v>
      </c>
      <c r="F15" s="487">
        <v>66844.340911320105</v>
      </c>
      <c r="G15" s="487">
        <v>66844.340911320105</v>
      </c>
      <c r="H15" s="487">
        <v>66844.340911320105</v>
      </c>
    </row>
    <row r="16" spans="1:8" x14ac:dyDescent="0.25">
      <c r="A16" s="487" t="s">
        <v>725</v>
      </c>
      <c r="B16" s="487">
        <v>3904.9958607987701</v>
      </c>
      <c r="C16" s="487">
        <v>3904.9958607989702</v>
      </c>
      <c r="D16" s="487">
        <v>0</v>
      </c>
      <c r="E16" s="487">
        <v>3904.9958607987701</v>
      </c>
      <c r="F16" s="487">
        <v>3904.9958607987701</v>
      </c>
      <c r="G16" s="487">
        <v>3904.9958607987701</v>
      </c>
      <c r="H16" s="487">
        <v>3904.9958607987701</v>
      </c>
    </row>
    <row r="17" spans="1:8" x14ac:dyDescent="0.25">
      <c r="A17" s="487" t="s">
        <v>450</v>
      </c>
      <c r="B17" s="487">
        <v>15912.3360744848</v>
      </c>
      <c r="C17" s="487">
        <v>15912.3360744854</v>
      </c>
      <c r="D17" s="487">
        <v>1.1583502903456499E-5</v>
      </c>
      <c r="E17" s="487">
        <v>15912.3360744848</v>
      </c>
      <c r="F17" s="487">
        <v>15912.3360744848</v>
      </c>
      <c r="G17" s="487">
        <v>15912.3360744848</v>
      </c>
      <c r="H17" s="487">
        <v>15912.3360744848</v>
      </c>
    </row>
    <row r="18" spans="1:8" x14ac:dyDescent="0.25">
      <c r="A18" s="487" t="s">
        <v>595</v>
      </c>
      <c r="B18" s="487">
        <v>70154.190344136194</v>
      </c>
      <c r="C18" s="487">
        <v>70154.190344138406</v>
      </c>
      <c r="D18" s="487">
        <v>0</v>
      </c>
      <c r="E18" s="487">
        <v>70154.190344136194</v>
      </c>
      <c r="F18" s="487">
        <v>70154.190344136194</v>
      </c>
      <c r="G18" s="487">
        <v>70154.190344136194</v>
      </c>
      <c r="H18" s="487">
        <v>70154.190344136194</v>
      </c>
    </row>
    <row r="19" spans="1:8" x14ac:dyDescent="0.25">
      <c r="A19" s="487" t="s">
        <v>724</v>
      </c>
      <c r="B19" s="487">
        <v>281.91146588654198</v>
      </c>
      <c r="C19" s="487">
        <v>281.91146588652799</v>
      </c>
      <c r="D19" s="487">
        <v>8.9890784445947298E-7</v>
      </c>
      <c r="E19" s="487">
        <v>281.91146588654198</v>
      </c>
      <c r="F19" s="487">
        <v>281.91146588654198</v>
      </c>
      <c r="G19" s="487">
        <v>281.91146588654198</v>
      </c>
      <c r="H19" s="487">
        <v>281.91146588654198</v>
      </c>
    </row>
    <row r="20" spans="1:8" x14ac:dyDescent="0.25">
      <c r="A20" s="487" t="s">
        <v>726</v>
      </c>
      <c r="B20" s="487">
        <v>17520.275546578399</v>
      </c>
      <c r="C20" s="487">
        <v>17520.275546577799</v>
      </c>
      <c r="D20" s="487">
        <v>0</v>
      </c>
      <c r="E20" s="487">
        <v>17520.275546578399</v>
      </c>
      <c r="F20" s="487">
        <v>17520.275546578399</v>
      </c>
      <c r="G20" s="487">
        <v>17520.275546578399</v>
      </c>
      <c r="H20" s="487">
        <v>17520.275546578399</v>
      </c>
    </row>
    <row r="21" spans="1:8" x14ac:dyDescent="0.25">
      <c r="A21" s="487" t="s">
        <v>594</v>
      </c>
      <c r="B21" s="487">
        <v>66844.340911320105</v>
      </c>
      <c r="C21" s="487">
        <v>66844.340911317398</v>
      </c>
      <c r="D21" s="487">
        <v>1.5750535290795601E-4</v>
      </c>
      <c r="E21" s="487">
        <v>66844.340911320105</v>
      </c>
      <c r="F21" s="487">
        <v>66844.340911320105</v>
      </c>
      <c r="G21" s="487">
        <v>66844.340911320105</v>
      </c>
      <c r="H21" s="487">
        <v>66844.340911320105</v>
      </c>
    </row>
    <row r="22" spans="1:8" x14ac:dyDescent="0.25">
      <c r="A22" s="487" t="s">
        <v>593</v>
      </c>
      <c r="B22" s="487">
        <v>42892.307476367198</v>
      </c>
      <c r="C22" s="487">
        <v>42892.307476367103</v>
      </c>
      <c r="D22" s="487">
        <v>0</v>
      </c>
      <c r="E22" s="487">
        <v>42892.307476367198</v>
      </c>
      <c r="F22" s="487">
        <v>42892.307476367198</v>
      </c>
      <c r="G22" s="487">
        <v>42892.307476367198</v>
      </c>
      <c r="H22" s="487">
        <v>42892.307476367198</v>
      </c>
    </row>
    <row r="23" spans="1:8" x14ac:dyDescent="0.25">
      <c r="A23" s="487" t="s">
        <v>833</v>
      </c>
      <c r="B23" s="487">
        <v>59462.436971253999</v>
      </c>
      <c r="C23" s="487">
        <v>59462.4369712513</v>
      </c>
      <c r="D23" s="487">
        <v>1.1963390356222E-4</v>
      </c>
      <c r="E23" s="487">
        <v>59462.436971253999</v>
      </c>
      <c r="F23" s="487">
        <v>59462.436971253999</v>
      </c>
      <c r="G23" s="487">
        <v>59462.436971253999</v>
      </c>
      <c r="H23" s="487">
        <v>59462.436971253999</v>
      </c>
    </row>
    <row r="24" spans="1:8" x14ac:dyDescent="0.25">
      <c r="A24" s="487" t="s">
        <v>451</v>
      </c>
      <c r="B24" s="487">
        <v>9898.2248022385993</v>
      </c>
      <c r="C24" s="487">
        <v>9898.2248022385102</v>
      </c>
      <c r="D24" s="487">
        <v>0</v>
      </c>
      <c r="E24" s="487">
        <v>9898.2248022385993</v>
      </c>
      <c r="F24" s="487">
        <v>9898.2248022385993</v>
      </c>
      <c r="G24" s="487">
        <v>9898.2248022385993</v>
      </c>
      <c r="H24" s="487">
        <v>9898.2248022385993</v>
      </c>
    </row>
    <row r="25" spans="1:8" x14ac:dyDescent="0.25">
      <c r="A25" s="487" t="s">
        <v>448</v>
      </c>
      <c r="B25" s="487">
        <v>92644.460622640399</v>
      </c>
      <c r="C25" s="487">
        <v>92644.460622639002</v>
      </c>
      <c r="D25" s="487">
        <v>1.9413649834083499E-4</v>
      </c>
      <c r="E25" s="487">
        <v>92644.460622640399</v>
      </c>
      <c r="F25" s="487">
        <v>92644.460622640399</v>
      </c>
      <c r="G25" s="487">
        <v>92644.460622640399</v>
      </c>
      <c r="H25" s="487">
        <v>92644.460622640399</v>
      </c>
    </row>
    <row r="26" spans="1:8" x14ac:dyDescent="0.25">
      <c r="A26" s="487" t="s">
        <v>1024</v>
      </c>
      <c r="B26" s="487">
        <v>417.51552711977399</v>
      </c>
      <c r="C26" s="487">
        <v>422.03277538637298</v>
      </c>
      <c r="D26" s="487">
        <v>62.652516712376197</v>
      </c>
      <c r="E26" s="487">
        <v>262.461632406685</v>
      </c>
      <c r="F26" s="487">
        <v>641.910718535196</v>
      </c>
      <c r="G26" s="487">
        <v>311.67308214027702</v>
      </c>
      <c r="H26" s="487">
        <v>557.35995006336304</v>
      </c>
    </row>
    <row r="27" spans="1:8" x14ac:dyDescent="0.25">
      <c r="A27" s="1061" t="s">
        <v>1023</v>
      </c>
      <c r="B27" s="1061">
        <v>1670.55686981143</v>
      </c>
      <c r="C27" s="1061">
        <v>1690.3366346902999</v>
      </c>
      <c r="D27" s="1061">
        <v>301.60013919853799</v>
      </c>
      <c r="E27" s="1061">
        <v>932.56370259051596</v>
      </c>
      <c r="F27" s="1061">
        <v>2782.4781307563699</v>
      </c>
      <c r="G27" s="1061">
        <v>1150.72362353669</v>
      </c>
      <c r="H27" s="1061">
        <v>2352.2192289649502</v>
      </c>
    </row>
    <row r="28" spans="1:8" x14ac:dyDescent="0.25">
      <c r="A28" s="487" t="s">
        <v>1022</v>
      </c>
      <c r="B28" s="487">
        <v>376.63098313179597</v>
      </c>
      <c r="C28" s="487">
        <v>380.69582128263301</v>
      </c>
      <c r="D28" s="487">
        <v>57.140509180677</v>
      </c>
      <c r="E28" s="487">
        <v>235.16948347681199</v>
      </c>
      <c r="F28" s="487">
        <v>581.27953500424906</v>
      </c>
      <c r="G28" s="487">
        <v>279.77216742862402</v>
      </c>
      <c r="H28" s="487">
        <v>504.24977991775597</v>
      </c>
    </row>
    <row r="29" spans="1:8" x14ac:dyDescent="0.25">
      <c r="A29" s="487" t="s">
        <v>1129</v>
      </c>
      <c r="B29" s="487">
        <v>10.342002649974701</v>
      </c>
      <c r="C29" s="487">
        <v>10.4767643121503</v>
      </c>
      <c r="D29" s="487">
        <v>2.04392027224505</v>
      </c>
      <c r="E29" s="487">
        <v>5.5120634551363796</v>
      </c>
      <c r="F29" s="487">
        <v>19.088226533436899</v>
      </c>
      <c r="G29" s="487">
        <v>6.9246839867863503</v>
      </c>
      <c r="H29" s="487">
        <v>15.042704323755</v>
      </c>
    </row>
    <row r="30" spans="1:8" x14ac:dyDescent="0.25">
      <c r="A30" s="487" t="s">
        <v>1133</v>
      </c>
      <c r="B30" s="487">
        <v>506.48889447738298</v>
      </c>
      <c r="C30" s="487">
        <v>513.08783992245799</v>
      </c>
      <c r="D30" s="487">
        <v>97.802896324946701</v>
      </c>
      <c r="E30" s="487">
        <v>276.30702523375197</v>
      </c>
      <c r="F30" s="487">
        <v>923.98313133987403</v>
      </c>
      <c r="G30" s="487">
        <v>344.09380578738597</v>
      </c>
      <c r="H30" s="487">
        <v>731.00616783315195</v>
      </c>
    </row>
    <row r="31" spans="1:8" x14ac:dyDescent="0.25">
      <c r="A31" s="1060" t="s">
        <v>1130</v>
      </c>
      <c r="B31" s="487">
        <v>23.4805736378269</v>
      </c>
      <c r="C31" s="1060">
        <v>23.7381220108924</v>
      </c>
      <c r="D31" s="487">
        <v>4.0026994915940701</v>
      </c>
      <c r="E31" s="487">
        <v>14.1942525503265</v>
      </c>
      <c r="F31" s="487">
        <v>40.157859205088002</v>
      </c>
      <c r="G31" s="1060">
        <v>16.7192471277273</v>
      </c>
      <c r="H31" s="1060">
        <v>32.756596055618601</v>
      </c>
    </row>
    <row r="32" spans="1:8" x14ac:dyDescent="0.25">
      <c r="A32" s="487" t="s">
        <v>1132</v>
      </c>
      <c r="B32" s="487">
        <v>100.166950382558</v>
      </c>
      <c r="C32" s="487">
        <v>101.232699163848</v>
      </c>
      <c r="D32" s="487">
        <v>16.634107695142198</v>
      </c>
      <c r="E32" s="487">
        <v>61.7837545581651</v>
      </c>
      <c r="F32" s="487">
        <v>169.30602828952999</v>
      </c>
      <c r="G32" s="487">
        <v>72.265769386135801</v>
      </c>
      <c r="H32" s="487">
        <v>138.98311675041001</v>
      </c>
    </row>
    <row r="33" spans="1:8" x14ac:dyDescent="0.25">
      <c r="A33" s="487" t="s">
        <v>1131</v>
      </c>
      <c r="B33" s="487">
        <v>133.36681236425301</v>
      </c>
      <c r="C33" s="487">
        <v>135.08870066000799</v>
      </c>
      <c r="D33" s="487">
        <v>26.361697899173599</v>
      </c>
      <c r="E33" s="487">
        <v>71.106611949140799</v>
      </c>
      <c r="F33" s="487">
        <v>246.11332636979699</v>
      </c>
      <c r="G33" s="487">
        <v>89.471787157561394</v>
      </c>
      <c r="H33" s="487">
        <v>193.94761783201301</v>
      </c>
    </row>
    <row r="34" spans="1:8" x14ac:dyDescent="0.25">
      <c r="A34" s="487" t="s">
        <v>767</v>
      </c>
      <c r="B34" s="487">
        <v>356.04222554415497</v>
      </c>
      <c r="C34" s="487">
        <v>360.46235918077798</v>
      </c>
      <c r="D34" s="487">
        <v>53.728074072649399</v>
      </c>
      <c r="E34" s="487">
        <v>219.76499956439599</v>
      </c>
      <c r="F34" s="487">
        <v>572.33408655422602</v>
      </c>
      <c r="G34" s="487">
        <v>266.073830796994</v>
      </c>
      <c r="H34" s="487">
        <v>476.31535745058801</v>
      </c>
    </row>
    <row r="35" spans="1:8" x14ac:dyDescent="0.25">
      <c r="A35" s="487" t="s">
        <v>885</v>
      </c>
      <c r="B35" s="487">
        <v>288.63818710148303</v>
      </c>
      <c r="C35" s="487">
        <v>291.831404542884</v>
      </c>
      <c r="D35" s="487">
        <v>52.914084920677602</v>
      </c>
      <c r="E35" s="487">
        <v>132.394638206899</v>
      </c>
      <c r="F35" s="487">
        <v>541.47671417713195</v>
      </c>
      <c r="G35" s="487">
        <v>198.39583880556501</v>
      </c>
      <c r="H35" s="487">
        <v>403.69144484515499</v>
      </c>
    </row>
    <row r="36" spans="1:8" x14ac:dyDescent="0.25">
      <c r="A36" s="487" t="s">
        <v>1020</v>
      </c>
      <c r="B36" s="487">
        <v>277.23754782222301</v>
      </c>
      <c r="C36" s="487">
        <v>280.22608339629699</v>
      </c>
      <c r="D36" s="487">
        <v>44.194245063455398</v>
      </c>
      <c r="E36" s="487">
        <v>167.84013279225101</v>
      </c>
      <c r="F36" s="487">
        <v>436.20611152248199</v>
      </c>
      <c r="G36" s="487">
        <v>202.29081696569199</v>
      </c>
      <c r="H36" s="487">
        <v>376.43483631202099</v>
      </c>
    </row>
    <row r="37" spans="1:8" x14ac:dyDescent="0.25">
      <c r="A37" s="487" t="s">
        <v>1128</v>
      </c>
      <c r="B37" s="487">
        <v>1.73900189636175</v>
      </c>
      <c r="C37" s="487">
        <v>1.75813337937832</v>
      </c>
      <c r="D37" s="487">
        <v>0.292873125922963</v>
      </c>
      <c r="E37" s="487">
        <v>1.0634685159497199</v>
      </c>
      <c r="F37" s="487">
        <v>2.9592420346936898</v>
      </c>
      <c r="G37" s="487">
        <v>1.24739122427085</v>
      </c>
      <c r="H37" s="487">
        <v>2.42118658869683</v>
      </c>
    </row>
    <row r="38" spans="1:8" x14ac:dyDescent="0.25">
      <c r="A38" s="487" t="s">
        <v>1025</v>
      </c>
      <c r="B38" s="487">
        <v>1772.3222111422699</v>
      </c>
      <c r="C38" s="487">
        <v>1793.5829552636301</v>
      </c>
      <c r="D38" s="487">
        <v>316.669466527341</v>
      </c>
      <c r="E38" s="487">
        <v>997.49261479949803</v>
      </c>
      <c r="F38" s="487">
        <v>2939.2504431194898</v>
      </c>
      <c r="G38" s="487">
        <v>1227.64758406388</v>
      </c>
      <c r="H38" s="487">
        <v>2487.71660498356</v>
      </c>
    </row>
    <row r="39" spans="1:8" x14ac:dyDescent="0.25">
      <c r="A39" s="487" t="s">
        <v>1021</v>
      </c>
      <c r="B39" s="487">
        <v>1347.6054447614199</v>
      </c>
      <c r="C39" s="487">
        <v>1364.4230406476499</v>
      </c>
      <c r="D39" s="487">
        <v>250.43816309522899</v>
      </c>
      <c r="E39" s="487">
        <v>736.24765012149396</v>
      </c>
      <c r="F39" s="487">
        <v>2273.5207462173298</v>
      </c>
      <c r="G39" s="487">
        <v>916.21846263319298</v>
      </c>
      <c r="H39" s="487">
        <v>1912.1020789179399</v>
      </c>
    </row>
    <row r="40" spans="1:8" x14ac:dyDescent="0.25">
      <c r="A40" s="487" t="s">
        <v>1089</v>
      </c>
      <c r="B40" s="487">
        <v>1624.28042779507</v>
      </c>
      <c r="C40" s="487">
        <v>1644.64912404395</v>
      </c>
      <c r="D40" s="487">
        <v>294.45960310087401</v>
      </c>
      <c r="E40" s="487">
        <v>904.08778291374495</v>
      </c>
      <c r="F40" s="487">
        <v>2709.7268577398099</v>
      </c>
      <c r="G40" s="487">
        <v>1116.62601931117</v>
      </c>
      <c r="H40" s="487">
        <v>2288.7943391620502</v>
      </c>
    </row>
    <row r="41" spans="1:8" x14ac:dyDescent="0.25">
      <c r="A41" s="487" t="s">
        <v>1197</v>
      </c>
      <c r="B41" s="487">
        <v>12.0802432009932</v>
      </c>
      <c r="C41" s="487">
        <v>12.2348976915286</v>
      </c>
      <c r="D41" s="487">
        <v>2.3356952724322602</v>
      </c>
      <c r="E41" s="487">
        <v>6.5813279639933802</v>
      </c>
      <c r="F41" s="487">
        <v>22.047468568130601</v>
      </c>
      <c r="G41" s="487">
        <v>8.1990190530863405</v>
      </c>
      <c r="H41" s="487">
        <v>17.435496776340401</v>
      </c>
    </row>
    <row r="42" spans="1:8" x14ac:dyDescent="0.25">
      <c r="A42" s="487" t="s">
        <v>655</v>
      </c>
      <c r="B42" s="487">
        <v>1.7494869171529801</v>
      </c>
      <c r="C42" s="487">
        <v>1.76064247412687</v>
      </c>
      <c r="D42" s="487">
        <v>0.277491135826333</v>
      </c>
      <c r="E42" s="487">
        <v>0.93195634645506498</v>
      </c>
      <c r="F42" s="487">
        <v>2.8539104757646001</v>
      </c>
      <c r="G42" s="487">
        <v>1.25642840387864</v>
      </c>
      <c r="H42" s="487">
        <v>2.34548689585159</v>
      </c>
    </row>
    <row r="43" spans="1:8" x14ac:dyDescent="0.25">
      <c r="A43" s="487" t="s">
        <v>769</v>
      </c>
      <c r="B43" s="487">
        <v>7.1364990341294803</v>
      </c>
      <c r="C43" s="487">
        <v>7.2209487988604097</v>
      </c>
      <c r="D43" s="487">
        <v>1.1255473418266699</v>
      </c>
      <c r="E43" s="487">
        <v>4.2778281503454503</v>
      </c>
      <c r="F43" s="487">
        <v>11.6891439324642</v>
      </c>
      <c r="G43" s="487">
        <v>5.2505589769159897</v>
      </c>
      <c r="H43" s="487">
        <v>9.6584249895361101</v>
      </c>
    </row>
    <row r="44" spans="1:8" x14ac:dyDescent="0.25">
      <c r="A44" s="487" t="s">
        <v>880</v>
      </c>
      <c r="B44" s="487">
        <v>179.68068035796099</v>
      </c>
      <c r="C44" s="487">
        <v>181.45075276992401</v>
      </c>
      <c r="D44" s="487">
        <v>28.626523565517001</v>
      </c>
      <c r="E44" s="487">
        <v>94.032789268161594</v>
      </c>
      <c r="F44" s="487">
        <v>316.55513855920702</v>
      </c>
      <c r="G44" s="487">
        <v>130.57624505278201</v>
      </c>
      <c r="H44" s="487">
        <v>242.52881144413701</v>
      </c>
    </row>
    <row r="45" spans="1:8" x14ac:dyDescent="0.25">
      <c r="A45" s="487" t="s">
        <v>878</v>
      </c>
      <c r="B45" s="487">
        <v>579.47888097807004</v>
      </c>
      <c r="C45" s="487">
        <v>585.517254714106</v>
      </c>
      <c r="D45" s="487">
        <v>89.884908510385202</v>
      </c>
      <c r="E45" s="487">
        <v>310.485156859862</v>
      </c>
      <c r="F45" s="487">
        <v>1009.3243696987601</v>
      </c>
      <c r="G45" s="487">
        <v>424.74256277979703</v>
      </c>
      <c r="H45" s="487">
        <v>777.375105606376</v>
      </c>
    </row>
    <row r="46" spans="1:8" x14ac:dyDescent="0.25">
      <c r="A46" s="487" t="s">
        <v>882</v>
      </c>
      <c r="B46" s="487">
        <v>97.669148042466105</v>
      </c>
      <c r="C46" s="487">
        <v>98.634835537054997</v>
      </c>
      <c r="D46" s="487">
        <v>15.573433127415999</v>
      </c>
      <c r="E46" s="487">
        <v>51.080453386858402</v>
      </c>
      <c r="F46" s="487">
        <v>172.13626634223499</v>
      </c>
      <c r="G46" s="487">
        <v>70.963497355119003</v>
      </c>
      <c r="H46" s="487">
        <v>131.86432514367101</v>
      </c>
    </row>
    <row r="47" spans="1:8" x14ac:dyDescent="0.25">
      <c r="A47" s="487" t="s">
        <v>211</v>
      </c>
      <c r="B47" s="487">
        <v>355.79554205609497</v>
      </c>
      <c r="C47" s="487">
        <v>360.29938541174801</v>
      </c>
      <c r="D47" s="487">
        <v>53.240588198058603</v>
      </c>
      <c r="E47" s="487">
        <v>206.84646382775099</v>
      </c>
      <c r="F47" s="487">
        <v>584.19285280587906</v>
      </c>
      <c r="G47" s="487">
        <v>267.44390662849997</v>
      </c>
      <c r="H47" s="487">
        <v>473.64851834125602</v>
      </c>
    </row>
    <row r="48" spans="1:8" x14ac:dyDescent="0.25">
      <c r="A48" s="487" t="s">
        <v>212</v>
      </c>
      <c r="B48" s="487">
        <v>1604.1504603249</v>
      </c>
      <c r="C48" s="487">
        <v>1628.04535762972</v>
      </c>
      <c r="D48" s="487">
        <v>286.24248008271502</v>
      </c>
      <c r="E48" s="487">
        <v>783.83269801235895</v>
      </c>
      <c r="F48" s="487">
        <v>2810.53006812274</v>
      </c>
      <c r="G48" s="487">
        <v>1121.95974059901</v>
      </c>
      <c r="H48" s="487">
        <v>2244.9568839398198</v>
      </c>
    </row>
    <row r="49" spans="1:8" x14ac:dyDescent="0.25">
      <c r="A49" s="487" t="s">
        <v>527</v>
      </c>
      <c r="B49" s="487">
        <v>377.18484450559203</v>
      </c>
      <c r="C49" s="487">
        <v>380.11406938556399</v>
      </c>
      <c r="D49" s="487">
        <v>56.945768246757503</v>
      </c>
      <c r="E49" s="487">
        <v>226.00648485143799</v>
      </c>
      <c r="F49" s="487">
        <v>598.292985275869</v>
      </c>
      <c r="G49" s="487">
        <v>275.44877416885203</v>
      </c>
      <c r="H49" s="487">
        <v>502.79953125145602</v>
      </c>
    </row>
    <row r="50" spans="1:8" x14ac:dyDescent="0.25">
      <c r="A50" s="1060" t="s">
        <v>772</v>
      </c>
      <c r="B50" s="487">
        <v>14.985593473180201</v>
      </c>
      <c r="C50" s="1060">
        <v>15.1702294344582</v>
      </c>
      <c r="D50" s="487">
        <v>2.73475235050861</v>
      </c>
      <c r="E50" s="487">
        <v>7.6799531477399201</v>
      </c>
      <c r="F50" s="487">
        <v>26.416341483158799</v>
      </c>
      <c r="G50" s="1060">
        <v>10.472601782294999</v>
      </c>
      <c r="H50" s="1060">
        <v>21.107581156023901</v>
      </c>
    </row>
    <row r="51" spans="1:8" x14ac:dyDescent="0.25">
      <c r="A51" s="487" t="s">
        <v>1198</v>
      </c>
      <c r="B51" s="487">
        <v>156.732091359408</v>
      </c>
      <c r="C51" s="487">
        <v>158.82682267089999</v>
      </c>
      <c r="D51" s="487">
        <v>30.349606944309901</v>
      </c>
      <c r="E51" s="487">
        <v>85.435806703455796</v>
      </c>
      <c r="F51" s="487">
        <v>286.27118557488501</v>
      </c>
      <c r="G51" s="487">
        <v>106.418236147652</v>
      </c>
      <c r="H51" s="487">
        <v>226.30254424928501</v>
      </c>
    </row>
    <row r="52" spans="1:8" x14ac:dyDescent="0.25">
      <c r="A52" s="487" t="s">
        <v>1199</v>
      </c>
      <c r="B52" s="487">
        <v>606.57624187694603</v>
      </c>
      <c r="C52" s="487">
        <v>614.32053908630701</v>
      </c>
      <c r="D52" s="487">
        <v>114.38357090938101</v>
      </c>
      <c r="E52" s="487">
        <v>338.497373458982</v>
      </c>
      <c r="F52" s="487">
        <v>1093.2891596294</v>
      </c>
      <c r="G52" s="487">
        <v>416.82288276641202</v>
      </c>
      <c r="H52" s="487">
        <v>869.78930276969402</v>
      </c>
    </row>
    <row r="53" spans="1:8" x14ac:dyDescent="0.25">
      <c r="A53" s="487" t="s">
        <v>360</v>
      </c>
      <c r="B53" s="487">
        <v>98.131170559112704</v>
      </c>
      <c r="C53" s="487">
        <v>99.058545409134496</v>
      </c>
      <c r="D53" s="487">
        <v>15.3561886394472</v>
      </c>
      <c r="E53" s="487">
        <v>53.415052156875603</v>
      </c>
      <c r="F53" s="487">
        <v>157.001259492771</v>
      </c>
      <c r="G53" s="487">
        <v>71.777771883928907</v>
      </c>
      <c r="H53" s="487">
        <v>132.33588798302901</v>
      </c>
    </row>
    <row r="54" spans="1:8" x14ac:dyDescent="0.25">
      <c r="A54" s="487" t="s">
        <v>658</v>
      </c>
      <c r="B54" s="487">
        <v>134.070368569056</v>
      </c>
      <c r="C54" s="487">
        <v>135.36911687103799</v>
      </c>
      <c r="D54" s="487">
        <v>25.0877486917338</v>
      </c>
      <c r="E54" s="487">
        <v>61.361969641913397</v>
      </c>
      <c r="F54" s="487">
        <v>237.465866568547</v>
      </c>
      <c r="G54" s="487">
        <v>89.397005900472095</v>
      </c>
      <c r="H54" s="487">
        <v>188.47305479058701</v>
      </c>
    </row>
    <row r="55" spans="1:8" x14ac:dyDescent="0.25">
      <c r="A55" s="487" t="s">
        <v>363</v>
      </c>
      <c r="B55" s="487">
        <v>290.18525736788303</v>
      </c>
      <c r="C55" s="487">
        <v>293.34820763986801</v>
      </c>
      <c r="D55" s="487">
        <v>52.113054057413301</v>
      </c>
      <c r="E55" s="487">
        <v>140.63065210186201</v>
      </c>
      <c r="F55" s="487">
        <v>489.97557676977902</v>
      </c>
      <c r="G55" s="487">
        <v>201.54222464216301</v>
      </c>
      <c r="H55" s="487">
        <v>405.16675381365297</v>
      </c>
    </row>
    <row r="56" spans="1:8" x14ac:dyDescent="0.25">
      <c r="A56" s="487" t="s">
        <v>359</v>
      </c>
      <c r="B56" s="487">
        <v>809.38877423705605</v>
      </c>
      <c r="C56" s="487">
        <v>818.44830854260897</v>
      </c>
      <c r="D56" s="487">
        <v>144.46971596422401</v>
      </c>
      <c r="E56" s="487">
        <v>394.88560821361801</v>
      </c>
      <c r="F56" s="487">
        <v>1363.3361022890699</v>
      </c>
      <c r="G56" s="487">
        <v>564.07941800333003</v>
      </c>
      <c r="H56" s="487">
        <v>1128.41187612517</v>
      </c>
    </row>
    <row r="57" spans="1:8" x14ac:dyDescent="0.25">
      <c r="A57" s="487" t="s">
        <v>214</v>
      </c>
      <c r="B57" s="487">
        <v>40.357424165547698</v>
      </c>
      <c r="C57" s="487">
        <v>40.9514983403431</v>
      </c>
      <c r="D57" s="487">
        <v>7.4221816568411398</v>
      </c>
      <c r="E57" s="487">
        <v>19.010303817537299</v>
      </c>
      <c r="F57" s="487">
        <v>71.528293699165303</v>
      </c>
      <c r="G57" s="487">
        <v>27.852886161797699</v>
      </c>
      <c r="H57" s="487">
        <v>56.994943903324298</v>
      </c>
    </row>
    <row r="58" spans="1:8" x14ac:dyDescent="0.25">
      <c r="A58" s="487" t="s">
        <v>660</v>
      </c>
      <c r="B58" s="487">
        <v>509.58472872090999</v>
      </c>
      <c r="C58" s="487">
        <v>514.12254347421299</v>
      </c>
      <c r="D58" s="487">
        <v>93.022365945042594</v>
      </c>
      <c r="E58" s="487">
        <v>239.527644501331</v>
      </c>
      <c r="F58" s="487">
        <v>891.49988283057303</v>
      </c>
      <c r="G58" s="487">
        <v>343.71212321342699</v>
      </c>
      <c r="H58" s="487">
        <v>710.55809998331904</v>
      </c>
    </row>
    <row r="59" spans="1:8" x14ac:dyDescent="0.25">
      <c r="A59" s="487" t="s">
        <v>657</v>
      </c>
      <c r="B59" s="487">
        <v>23.630227136946498</v>
      </c>
      <c r="C59" s="487">
        <v>23.7712087293134</v>
      </c>
      <c r="D59" s="487">
        <v>3.79360201228983</v>
      </c>
      <c r="E59" s="487">
        <v>12.423830237686399</v>
      </c>
      <c r="F59" s="487">
        <v>38.726075465751698</v>
      </c>
      <c r="G59" s="487">
        <v>16.908916831763499</v>
      </c>
      <c r="H59" s="487">
        <v>31.721849238372499</v>
      </c>
    </row>
    <row r="60" spans="1:8" x14ac:dyDescent="0.25">
      <c r="A60" s="487" t="s">
        <v>529</v>
      </c>
      <c r="B60" s="487">
        <v>418.19653843791701</v>
      </c>
      <c r="C60" s="487">
        <v>421.40830168682402</v>
      </c>
      <c r="D60" s="487">
        <v>62.445617102458897</v>
      </c>
      <c r="E60" s="487">
        <v>253.003349212264</v>
      </c>
      <c r="F60" s="487">
        <v>661.07043361131605</v>
      </c>
      <c r="G60" s="487">
        <v>306.60612176718797</v>
      </c>
      <c r="H60" s="487">
        <v>555.79059434296596</v>
      </c>
    </row>
    <row r="61" spans="1:8" x14ac:dyDescent="0.25">
      <c r="A61" s="487" t="s">
        <v>881</v>
      </c>
      <c r="B61" s="487">
        <v>805.12248557767396</v>
      </c>
      <c r="C61" s="487">
        <v>814.25338192854304</v>
      </c>
      <c r="D61" s="487">
        <v>146.68310242118301</v>
      </c>
      <c r="E61" s="487">
        <v>372.01752108275298</v>
      </c>
      <c r="F61" s="487">
        <v>1506.2958450925901</v>
      </c>
      <c r="G61" s="487">
        <v>555.18313637639403</v>
      </c>
      <c r="H61" s="487">
        <v>1124.4679029179799</v>
      </c>
    </row>
    <row r="62" spans="1:8" x14ac:dyDescent="0.25">
      <c r="A62" s="487" t="s">
        <v>656</v>
      </c>
      <c r="B62" s="487">
        <v>10.4004142828416</v>
      </c>
      <c r="C62" s="487">
        <v>10.4988188846139</v>
      </c>
      <c r="D62" s="487">
        <v>1.94519423128848</v>
      </c>
      <c r="E62" s="487">
        <v>4.7668292111814496</v>
      </c>
      <c r="F62" s="487">
        <v>18.4181760877272</v>
      </c>
      <c r="G62" s="487">
        <v>6.9401507572218399</v>
      </c>
      <c r="H62" s="487">
        <v>14.633958956815199</v>
      </c>
    </row>
    <row r="63" spans="1:8" x14ac:dyDescent="0.25">
      <c r="A63" s="487" t="s">
        <v>883</v>
      </c>
      <c r="B63" s="487">
        <v>451.67083616832201</v>
      </c>
      <c r="C63" s="487">
        <v>456.768041739713</v>
      </c>
      <c r="D63" s="487">
        <v>82.365404728214997</v>
      </c>
      <c r="E63" s="487">
        <v>208.46753903707199</v>
      </c>
      <c r="F63" s="487">
        <v>845.36095009161204</v>
      </c>
      <c r="G63" s="487">
        <v>311.30171194136102</v>
      </c>
      <c r="H63" s="487">
        <v>630.95023779940095</v>
      </c>
    </row>
    <row r="64" spans="1:8" x14ac:dyDescent="0.25">
      <c r="A64" s="487" t="s">
        <v>1091</v>
      </c>
      <c r="B64" s="487">
        <v>2190.20602008788</v>
      </c>
      <c r="C64" s="487">
        <v>2215.6157306500099</v>
      </c>
      <c r="D64" s="487">
        <v>379.08136271946898</v>
      </c>
      <c r="E64" s="487">
        <v>1259.9542472061801</v>
      </c>
      <c r="F64" s="487">
        <v>3581.1611616546902</v>
      </c>
      <c r="G64" s="487">
        <v>1539.2846220354099</v>
      </c>
      <c r="H64" s="487">
        <v>3043.5109595049398</v>
      </c>
    </row>
    <row r="65" spans="1:8" x14ac:dyDescent="0.25">
      <c r="A65" s="487" t="s">
        <v>771</v>
      </c>
      <c r="B65" s="487">
        <v>2.7656980506294002</v>
      </c>
      <c r="C65" s="487">
        <v>2.7987166760940601</v>
      </c>
      <c r="D65" s="487">
        <v>0.42686772339161599</v>
      </c>
      <c r="E65" s="487">
        <v>1.6851477281812199</v>
      </c>
      <c r="F65" s="487">
        <v>4.4951396506735897</v>
      </c>
      <c r="G65" s="487">
        <v>2.0463630214856399</v>
      </c>
      <c r="H65" s="487">
        <v>3.7211258165169498</v>
      </c>
    </row>
    <row r="66" spans="1:8" x14ac:dyDescent="0.25">
      <c r="A66" s="487" t="s">
        <v>884</v>
      </c>
      <c r="B66" s="487">
        <v>59.256857636918902</v>
      </c>
      <c r="C66" s="487">
        <v>59.812032659145899</v>
      </c>
      <c r="D66" s="487">
        <v>9.4619500426177492</v>
      </c>
      <c r="E66" s="487">
        <v>30.920216527304099</v>
      </c>
      <c r="F66" s="487">
        <v>104.480027272732</v>
      </c>
      <c r="G66" s="487">
        <v>42.9776131020569</v>
      </c>
      <c r="H66" s="487">
        <v>79.994364200656406</v>
      </c>
    </row>
    <row r="67" spans="1:8" x14ac:dyDescent="0.25">
      <c r="A67" s="487" t="s">
        <v>770</v>
      </c>
      <c r="B67" s="487">
        <v>40.457584820448098</v>
      </c>
      <c r="C67" s="487">
        <v>40.951808117147401</v>
      </c>
      <c r="D67" s="487">
        <v>7.4935223052523101</v>
      </c>
      <c r="E67" s="487">
        <v>20.384273763315701</v>
      </c>
      <c r="F67" s="487">
        <v>71.810333586633007</v>
      </c>
      <c r="G67" s="487">
        <v>28.015330933611299</v>
      </c>
      <c r="H67" s="487">
        <v>57.2960400235443</v>
      </c>
    </row>
    <row r="68" spans="1:8" x14ac:dyDescent="0.25">
      <c r="A68" s="487" t="s">
        <v>358</v>
      </c>
      <c r="B68" s="487">
        <v>180.52478292134401</v>
      </c>
      <c r="C68" s="487">
        <v>182.229305684134</v>
      </c>
      <c r="D68" s="487">
        <v>28.227377439740302</v>
      </c>
      <c r="E68" s="487">
        <v>98.325186303962994</v>
      </c>
      <c r="F68" s="487">
        <v>288.73601119664801</v>
      </c>
      <c r="G68" s="487">
        <v>132.09680401742</v>
      </c>
      <c r="H68" s="487">
        <v>243.39366475423199</v>
      </c>
    </row>
    <row r="69" spans="1:8" x14ac:dyDescent="0.25">
      <c r="A69" s="487" t="s">
        <v>362</v>
      </c>
      <c r="B69" s="487">
        <v>59.503383841421801</v>
      </c>
      <c r="C69" s="487">
        <v>60.069831751361498</v>
      </c>
      <c r="D69" s="487">
        <v>9.3299237297321405</v>
      </c>
      <c r="E69" s="487">
        <v>32.324200399899503</v>
      </c>
      <c r="F69" s="487">
        <v>95.283185940542594</v>
      </c>
      <c r="G69" s="487">
        <v>43.515202303055297</v>
      </c>
      <c r="H69" s="487">
        <v>80.267695175972193</v>
      </c>
    </row>
    <row r="70" spans="1:8" x14ac:dyDescent="0.25">
      <c r="A70" s="487" t="s">
        <v>530</v>
      </c>
      <c r="B70" s="487">
        <v>1774.6561197614701</v>
      </c>
      <c r="C70" s="487">
        <v>1791.7483557298799</v>
      </c>
      <c r="D70" s="487">
        <v>315.21972278951102</v>
      </c>
      <c r="E70" s="487">
        <v>940.92741741994098</v>
      </c>
      <c r="F70" s="487">
        <v>2975.19758856106</v>
      </c>
      <c r="G70" s="487">
        <v>1221.5337912479099</v>
      </c>
      <c r="H70" s="487">
        <v>2460.5239631234999</v>
      </c>
    </row>
    <row r="71" spans="1:8" x14ac:dyDescent="0.25">
      <c r="A71" s="487" t="s">
        <v>836</v>
      </c>
      <c r="B71" s="487">
        <v>1962.9346885754801</v>
      </c>
      <c r="C71" s="487">
        <v>1988.61363502116</v>
      </c>
      <c r="D71" s="487">
        <v>342.44067614113197</v>
      </c>
      <c r="E71" s="487">
        <v>1063.18057795957</v>
      </c>
      <c r="F71" s="487">
        <v>3385.6105533669802</v>
      </c>
      <c r="G71" s="487">
        <v>1396.0248101627401</v>
      </c>
      <c r="H71" s="487">
        <v>2736.0226716684001</v>
      </c>
    </row>
    <row r="72" spans="1:8" x14ac:dyDescent="0.25">
      <c r="A72" s="487" t="s">
        <v>525</v>
      </c>
      <c r="B72" s="487">
        <v>277.48194463898602</v>
      </c>
      <c r="C72" s="487">
        <v>279.78018699272002</v>
      </c>
      <c r="D72" s="487">
        <v>44.023564464173504</v>
      </c>
      <c r="E72" s="487">
        <v>159.607079575835</v>
      </c>
      <c r="F72" s="487">
        <v>447.32805224884697</v>
      </c>
      <c r="G72" s="487">
        <v>198.476943405855</v>
      </c>
      <c r="H72" s="487">
        <v>374.57240394763897</v>
      </c>
    </row>
    <row r="73" spans="1:8" x14ac:dyDescent="0.25">
      <c r="A73" s="487" t="s">
        <v>1090</v>
      </c>
      <c r="B73" s="487">
        <v>2046.9000362740801</v>
      </c>
      <c r="C73" s="487">
        <v>2071.0324559729402</v>
      </c>
      <c r="D73" s="487">
        <v>358.503415751913</v>
      </c>
      <c r="E73" s="487">
        <v>1167.7331860673301</v>
      </c>
      <c r="F73" s="487">
        <v>3363.7576657606201</v>
      </c>
      <c r="G73" s="487">
        <v>1430.48166245931</v>
      </c>
      <c r="H73" s="487">
        <v>2854.4816095627698</v>
      </c>
    </row>
    <row r="74" spans="1:8" x14ac:dyDescent="0.25">
      <c r="A74" s="487" t="s">
        <v>528</v>
      </c>
      <c r="B74" s="487">
        <v>1671.3779716219699</v>
      </c>
      <c r="C74" s="487">
        <v>1688.6091710927001</v>
      </c>
      <c r="D74" s="487">
        <v>300.19593876324097</v>
      </c>
      <c r="E74" s="487">
        <v>877.50550952098001</v>
      </c>
      <c r="F74" s="487">
        <v>2814.0474614673099</v>
      </c>
      <c r="G74" s="487">
        <v>1144.9648551897501</v>
      </c>
      <c r="H74" s="487">
        <v>2324.6829782251798</v>
      </c>
    </row>
    <row r="75" spans="1:8" x14ac:dyDescent="0.25">
      <c r="A75" s="487" t="s">
        <v>361</v>
      </c>
      <c r="B75" s="487">
        <v>454.06770815116198</v>
      </c>
      <c r="C75" s="487">
        <v>459.12438591458101</v>
      </c>
      <c r="D75" s="487">
        <v>81.121914197741603</v>
      </c>
      <c r="E75" s="487">
        <v>221.307184120507</v>
      </c>
      <c r="F75" s="487">
        <v>765.10544613693401</v>
      </c>
      <c r="G75" s="487">
        <v>316.29608661884299</v>
      </c>
      <c r="H75" s="487">
        <v>633.20024020223605</v>
      </c>
    </row>
    <row r="76" spans="1:8" x14ac:dyDescent="0.25">
      <c r="A76" s="487" t="s">
        <v>215</v>
      </c>
      <c r="B76" s="487">
        <v>2.7629344354657501</v>
      </c>
      <c r="C76" s="487">
        <v>2.79762728388173</v>
      </c>
      <c r="D76" s="487">
        <v>0.42299775869253597</v>
      </c>
      <c r="E76" s="487">
        <v>1.57288551522005</v>
      </c>
      <c r="F76" s="487">
        <v>4.5716519354068597</v>
      </c>
      <c r="G76" s="487">
        <v>2.0525055074069498</v>
      </c>
      <c r="H76" s="487">
        <v>3.7044762522889498</v>
      </c>
    </row>
    <row r="77" spans="1:8" x14ac:dyDescent="0.25">
      <c r="A77" s="487" t="s">
        <v>879</v>
      </c>
      <c r="B77" s="487">
        <v>2159.5409530029101</v>
      </c>
      <c r="C77" s="487">
        <v>2183.9209468341901</v>
      </c>
      <c r="D77" s="487">
        <v>384.69389694908398</v>
      </c>
      <c r="E77" s="487">
        <v>1021.53456457607</v>
      </c>
      <c r="F77" s="487">
        <v>3999.2417687700399</v>
      </c>
      <c r="G77" s="487">
        <v>1509.2338848714801</v>
      </c>
      <c r="H77" s="487">
        <v>3000.8775039779698</v>
      </c>
    </row>
    <row r="78" spans="1:8" x14ac:dyDescent="0.25">
      <c r="A78" s="487" t="s">
        <v>526</v>
      </c>
      <c r="B78" s="487">
        <v>1349.2202025331001</v>
      </c>
      <c r="C78" s="487">
        <v>1363.0428096923399</v>
      </c>
      <c r="D78" s="487">
        <v>249.22187350688</v>
      </c>
      <c r="E78" s="487">
        <v>688.11050126321595</v>
      </c>
      <c r="F78" s="487">
        <v>2293.8026090007902</v>
      </c>
      <c r="G78" s="487">
        <v>910.30736910833298</v>
      </c>
      <c r="H78" s="487">
        <v>1890.0593030280299</v>
      </c>
    </row>
    <row r="79" spans="1:8" x14ac:dyDescent="0.25">
      <c r="A79" s="487" t="s">
        <v>768</v>
      </c>
      <c r="B79" s="487">
        <v>1607.4205697320299</v>
      </c>
      <c r="C79" s="487">
        <v>1628.1512758403801</v>
      </c>
      <c r="D79" s="487">
        <v>288.96205602579499</v>
      </c>
      <c r="E79" s="487">
        <v>840.28974110919296</v>
      </c>
      <c r="F79" s="487">
        <v>2813.2764668127602</v>
      </c>
      <c r="G79" s="487">
        <v>1131.40890153182</v>
      </c>
      <c r="H79" s="487">
        <v>2257.0447221439199</v>
      </c>
    </row>
    <row r="80" spans="1:8" x14ac:dyDescent="0.25">
      <c r="A80" s="487" t="s">
        <v>213</v>
      </c>
      <c r="B80" s="487">
        <v>7.1244366000356996</v>
      </c>
      <c r="C80" s="487">
        <v>7.2178913530767996</v>
      </c>
      <c r="D80" s="487">
        <v>1.11522443017593</v>
      </c>
      <c r="E80" s="487">
        <v>3.98656333971915</v>
      </c>
      <c r="F80" s="487">
        <v>11.9062227008798</v>
      </c>
      <c r="G80" s="487">
        <v>5.2559111148935402</v>
      </c>
      <c r="H80" s="487">
        <v>9.609221911094</v>
      </c>
    </row>
    <row r="81" spans="1:8" x14ac:dyDescent="0.25">
      <c r="A81" s="487" t="s">
        <v>356</v>
      </c>
      <c r="B81" s="487">
        <v>582.67683920884303</v>
      </c>
      <c r="C81" s="487">
        <v>587.92891632765702</v>
      </c>
      <c r="D81" s="487">
        <v>88.651628877527003</v>
      </c>
      <c r="E81" s="487">
        <v>324.10214784798302</v>
      </c>
      <c r="F81" s="487">
        <v>922.14569618837402</v>
      </c>
      <c r="G81" s="487">
        <v>430.80387414324701</v>
      </c>
      <c r="H81" s="487">
        <v>779.35862845429403</v>
      </c>
    </row>
    <row r="82" spans="1:8" x14ac:dyDescent="0.25">
      <c r="A82" s="487" t="s">
        <v>357</v>
      </c>
      <c r="B82" s="487">
        <v>2172.1480981294699</v>
      </c>
      <c r="C82" s="487">
        <v>2194.8370617804899</v>
      </c>
      <c r="D82" s="487">
        <v>378.95816316888801</v>
      </c>
      <c r="E82" s="487">
        <v>1081.4801511742201</v>
      </c>
      <c r="F82" s="487">
        <v>3623.5426329798102</v>
      </c>
      <c r="G82" s="487">
        <v>1527.32840537078</v>
      </c>
      <c r="H82" s="487">
        <v>3006.49223138256</v>
      </c>
    </row>
    <row r="83" spans="1:8" x14ac:dyDescent="0.25">
      <c r="A83" s="487" t="s">
        <v>971</v>
      </c>
      <c r="B83" s="487">
        <v>985.33606031214003</v>
      </c>
      <c r="C83" s="487">
        <v>995.70413469846903</v>
      </c>
      <c r="D83" s="487">
        <v>175.24792885167301</v>
      </c>
      <c r="E83" s="487">
        <v>466.05031035091503</v>
      </c>
      <c r="F83" s="487">
        <v>1822.8509836518001</v>
      </c>
      <c r="G83" s="487">
        <v>688.40033856729099</v>
      </c>
      <c r="H83" s="487">
        <v>1368.459766337</v>
      </c>
    </row>
    <row r="84" spans="1:8" x14ac:dyDescent="0.25">
      <c r="A84" s="487" t="s">
        <v>973</v>
      </c>
      <c r="B84" s="487">
        <v>347.76957766890001</v>
      </c>
      <c r="C84" s="487">
        <v>351.64343720202902</v>
      </c>
      <c r="D84" s="487">
        <v>62.353085355779299</v>
      </c>
      <c r="E84" s="487">
        <v>163.31485473420301</v>
      </c>
      <c r="F84" s="487">
        <v>645.95674144986504</v>
      </c>
      <c r="G84" s="487">
        <v>241.93143247650201</v>
      </c>
      <c r="H84" s="487">
        <v>484.03927922555602</v>
      </c>
    </row>
    <row r="85" spans="1:8" x14ac:dyDescent="0.25">
      <c r="A85" s="487" t="s">
        <v>455</v>
      </c>
      <c r="B85" s="487">
        <v>349.81082366635798</v>
      </c>
      <c r="C85" s="487">
        <v>353.418039391229</v>
      </c>
      <c r="D85" s="487">
        <v>61.420834393457497</v>
      </c>
      <c r="E85" s="487">
        <v>172.954852501761</v>
      </c>
      <c r="F85" s="487">
        <v>585.039453586935</v>
      </c>
      <c r="G85" s="487">
        <v>245.25573895430301</v>
      </c>
      <c r="H85" s="487">
        <v>484.81388178597001</v>
      </c>
    </row>
    <row r="86" spans="1:8" x14ac:dyDescent="0.25">
      <c r="A86" s="487" t="s">
        <v>452</v>
      </c>
      <c r="B86" s="487">
        <v>2754.6034654339901</v>
      </c>
      <c r="C86" s="487">
        <v>2782.7659781081402</v>
      </c>
      <c r="D86" s="487">
        <v>467.42328875969798</v>
      </c>
      <c r="E86" s="487">
        <v>1405.5822990222</v>
      </c>
      <c r="F86" s="487">
        <v>4545.6883291681797</v>
      </c>
      <c r="G86" s="487">
        <v>1958.5061260840901</v>
      </c>
      <c r="H86" s="487">
        <v>3787.9380255883402</v>
      </c>
    </row>
    <row r="87" spans="1:8" x14ac:dyDescent="0.25">
      <c r="A87" s="487" t="s">
        <v>659</v>
      </c>
      <c r="B87" s="487">
        <v>100.726904942099</v>
      </c>
      <c r="C87" s="487">
        <v>101.374827323266</v>
      </c>
      <c r="D87" s="487">
        <v>15.7544606146318</v>
      </c>
      <c r="E87" s="487">
        <v>54.332154230485898</v>
      </c>
      <c r="F87" s="487">
        <v>163.27889367190201</v>
      </c>
      <c r="G87" s="487">
        <v>72.7014051223221</v>
      </c>
      <c r="H87" s="487">
        <v>134.57942480563401</v>
      </c>
    </row>
    <row r="88" spans="1:8" x14ac:dyDescent="0.25">
      <c r="A88" s="487" t="s">
        <v>596</v>
      </c>
      <c r="B88" s="487">
        <v>1626.40730915731</v>
      </c>
      <c r="C88" s="487">
        <v>1642.8229966850499</v>
      </c>
      <c r="D88" s="487">
        <v>293.06733768058501</v>
      </c>
      <c r="E88" s="487">
        <v>847.71758083905104</v>
      </c>
      <c r="F88" s="487">
        <v>2741.1306612496401</v>
      </c>
      <c r="G88" s="487">
        <v>1113.26544657872</v>
      </c>
      <c r="H88" s="487">
        <v>2261.9570179880102</v>
      </c>
    </row>
    <row r="89" spans="1:8" x14ac:dyDescent="0.25">
      <c r="A89" s="487" t="s">
        <v>597</v>
      </c>
      <c r="B89" s="487">
        <v>2049.80669258649</v>
      </c>
      <c r="C89" s="487">
        <v>2068.7232404782599</v>
      </c>
      <c r="D89" s="487">
        <v>356.89855841127098</v>
      </c>
      <c r="E89" s="487">
        <v>1103.5119943724201</v>
      </c>
      <c r="F89" s="487">
        <v>3412.3404467431801</v>
      </c>
      <c r="G89" s="487">
        <v>1421.9477895790001</v>
      </c>
      <c r="H89" s="487">
        <v>2825.0105914292999</v>
      </c>
    </row>
    <row r="90" spans="1:8" x14ac:dyDescent="0.25">
      <c r="A90" s="487" t="s">
        <v>283</v>
      </c>
      <c r="B90" s="487">
        <v>1957.61478833452</v>
      </c>
      <c r="C90" s="487">
        <v>1988.3447430414799</v>
      </c>
      <c r="D90" s="487">
        <v>339.25057229775399</v>
      </c>
      <c r="E90" s="487">
        <v>990.67916184011005</v>
      </c>
      <c r="F90" s="487">
        <v>3394.7229209286202</v>
      </c>
      <c r="G90" s="487">
        <v>1388.6469720191601</v>
      </c>
      <c r="H90" s="487">
        <v>2715.60781871979</v>
      </c>
    </row>
    <row r="91" spans="1:8" x14ac:dyDescent="0.25">
      <c r="A91" s="487" t="s">
        <v>285</v>
      </c>
      <c r="B91" s="487">
        <v>17.710186619074602</v>
      </c>
      <c r="C91" s="487">
        <v>17.9674588560876</v>
      </c>
      <c r="D91" s="487">
        <v>3.1302850130958602</v>
      </c>
      <c r="E91" s="487">
        <v>8.7424284723777994</v>
      </c>
      <c r="F91" s="487">
        <v>30.9098976212953</v>
      </c>
      <c r="G91" s="487">
        <v>12.436975535307599</v>
      </c>
      <c r="H91" s="487">
        <v>24.696947239257501</v>
      </c>
    </row>
    <row r="92" spans="1:8" x14ac:dyDescent="0.25">
      <c r="A92" s="487" t="s">
        <v>838</v>
      </c>
      <c r="B92" s="487">
        <v>17.740446372101001</v>
      </c>
      <c r="C92" s="487">
        <v>17.968946110552299</v>
      </c>
      <c r="D92" s="487">
        <v>3.15992611769272</v>
      </c>
      <c r="E92" s="487">
        <v>9.3720827682973002</v>
      </c>
      <c r="F92" s="487">
        <v>30.9114811338324</v>
      </c>
      <c r="G92" s="487">
        <v>12.529737277030399</v>
      </c>
      <c r="H92" s="487">
        <v>24.861180624210601</v>
      </c>
    </row>
    <row r="93" spans="1:8" x14ac:dyDescent="0.25">
      <c r="A93" s="487" t="s">
        <v>727</v>
      </c>
      <c r="B93" s="487">
        <v>12.1533561177478</v>
      </c>
      <c r="C93" s="487">
        <v>12.259461358740801</v>
      </c>
      <c r="D93" s="487">
        <v>2.22158276954758</v>
      </c>
      <c r="E93" s="487">
        <v>5.6987855576365103</v>
      </c>
      <c r="F93" s="487">
        <v>21.272086563491801</v>
      </c>
      <c r="G93" s="487">
        <v>8.1898404557114901</v>
      </c>
      <c r="H93" s="487">
        <v>16.9489009467137</v>
      </c>
    </row>
    <row r="94" spans="1:8" x14ac:dyDescent="0.25">
      <c r="A94" s="487" t="s">
        <v>453</v>
      </c>
      <c r="B94" s="487">
        <v>990.80794602681704</v>
      </c>
      <c r="C94" s="487">
        <v>1000.67761422674</v>
      </c>
      <c r="D94" s="487">
        <v>172.637576652495</v>
      </c>
      <c r="E94" s="487">
        <v>493.21079451758101</v>
      </c>
      <c r="F94" s="487">
        <v>1651.6869080773599</v>
      </c>
      <c r="G94" s="487">
        <v>696.34928115416005</v>
      </c>
      <c r="H94" s="487">
        <v>1370.42295681209</v>
      </c>
    </row>
    <row r="95" spans="1:8" x14ac:dyDescent="0.25">
      <c r="A95" s="487" t="s">
        <v>216</v>
      </c>
      <c r="B95" s="487">
        <v>14.940323612177201</v>
      </c>
      <c r="C95" s="487">
        <v>15.169831572205901</v>
      </c>
      <c r="D95" s="487">
        <v>2.7088669883654699</v>
      </c>
      <c r="E95" s="487">
        <v>7.1695429571577503</v>
      </c>
      <c r="F95" s="487">
        <v>26.338245685888399</v>
      </c>
      <c r="G95" s="487">
        <v>10.381947014451899</v>
      </c>
      <c r="H95" s="487">
        <v>21.024192244308701</v>
      </c>
    </row>
    <row r="96" spans="1:8" x14ac:dyDescent="0.25">
      <c r="A96" s="487" t="s">
        <v>972</v>
      </c>
      <c r="B96" s="487">
        <v>549.49326174719101</v>
      </c>
      <c r="C96" s="487">
        <v>555.402877276769</v>
      </c>
      <c r="D96" s="487">
        <v>97.905037591351302</v>
      </c>
      <c r="E96" s="487">
        <v>259.54799242393</v>
      </c>
      <c r="F96" s="487">
        <v>1017.49721643385</v>
      </c>
      <c r="G96" s="487">
        <v>383.60335024837002</v>
      </c>
      <c r="H96" s="487">
        <v>763.54519837718306</v>
      </c>
    </row>
    <row r="97" spans="1:8" x14ac:dyDescent="0.25">
      <c r="A97" s="487" t="s">
        <v>970</v>
      </c>
      <c r="B97" s="487">
        <v>2740.5271366570501</v>
      </c>
      <c r="C97" s="487">
        <v>2769.4382015483002</v>
      </c>
      <c r="D97" s="487">
        <v>474.38534088027501</v>
      </c>
      <c r="E97" s="487">
        <v>1332.01972143593</v>
      </c>
      <c r="F97" s="487">
        <v>5008.5661384688001</v>
      </c>
      <c r="G97" s="487">
        <v>1939.6260863350401</v>
      </c>
      <c r="H97" s="487">
        <v>3780.3552354732001</v>
      </c>
    </row>
    <row r="98" spans="1:8" x14ac:dyDescent="0.25">
      <c r="A98" s="487" t="s">
        <v>284</v>
      </c>
      <c r="B98" s="487">
        <v>47.470117728267098</v>
      </c>
      <c r="C98" s="487">
        <v>48.169389693419802</v>
      </c>
      <c r="D98" s="487">
        <v>8.5328036032790209</v>
      </c>
      <c r="E98" s="487">
        <v>22.996867157256499</v>
      </c>
      <c r="F98" s="487">
        <v>83.434516400045098</v>
      </c>
      <c r="G98" s="487">
        <v>33.084683356965499</v>
      </c>
      <c r="H98" s="487">
        <v>66.567578085398694</v>
      </c>
    </row>
    <row r="99" spans="1:8" x14ac:dyDescent="0.25">
      <c r="A99" s="487" t="s">
        <v>729</v>
      </c>
      <c r="B99" s="487">
        <v>610.10962562469501</v>
      </c>
      <c r="C99" s="487">
        <v>615.49737079747899</v>
      </c>
      <c r="D99" s="487">
        <v>108.723117908023</v>
      </c>
      <c r="E99" s="487">
        <v>293.85979873181702</v>
      </c>
      <c r="F99" s="487">
        <v>1054.77877650248</v>
      </c>
      <c r="G99" s="487">
        <v>415.96681465959102</v>
      </c>
      <c r="H99" s="487">
        <v>844.55797145432905</v>
      </c>
    </row>
    <row r="100" spans="1:8" x14ac:dyDescent="0.25">
      <c r="A100" s="487" t="s">
        <v>598</v>
      </c>
      <c r="B100" s="487">
        <v>2193.1908964907998</v>
      </c>
      <c r="C100" s="487">
        <v>2213.15665741671</v>
      </c>
      <c r="D100" s="487">
        <v>377.41933649776502</v>
      </c>
      <c r="E100" s="487">
        <v>1193.93076663221</v>
      </c>
      <c r="F100" s="487">
        <v>3636.2680221723799</v>
      </c>
      <c r="G100" s="487">
        <v>1531.55980214955</v>
      </c>
      <c r="H100" s="487">
        <v>3013.5728610658998</v>
      </c>
    </row>
    <row r="101" spans="1:8" x14ac:dyDescent="0.25">
      <c r="A101" s="487" t="s">
        <v>728</v>
      </c>
      <c r="B101" s="487">
        <v>157.735550818403</v>
      </c>
      <c r="C101" s="487">
        <v>159.14032560035099</v>
      </c>
      <c r="D101" s="487">
        <v>28.866478313717401</v>
      </c>
      <c r="E101" s="487">
        <v>73.785799879599793</v>
      </c>
      <c r="F101" s="487">
        <v>276.19194203429902</v>
      </c>
      <c r="G101" s="487">
        <v>106.154253973512</v>
      </c>
      <c r="H101" s="487">
        <v>219.98628000595801</v>
      </c>
    </row>
    <row r="102" spans="1:8" x14ac:dyDescent="0.25">
      <c r="A102" s="487" t="s">
        <v>837</v>
      </c>
      <c r="B102" s="487">
        <v>985.33606031214003</v>
      </c>
      <c r="C102" s="487">
        <v>995.70413469846903</v>
      </c>
      <c r="D102" s="487">
        <v>175.24792885167301</v>
      </c>
      <c r="E102" s="487">
        <v>466.05031035091503</v>
      </c>
      <c r="F102" s="487">
        <v>1822.8509836518001</v>
      </c>
      <c r="G102" s="487">
        <v>688.40033856729099</v>
      </c>
      <c r="H102" s="487">
        <v>1368.459766337</v>
      </c>
    </row>
    <row r="103" spans="1:8" x14ac:dyDescent="0.25">
      <c r="A103" s="487" t="s">
        <v>454</v>
      </c>
      <c r="B103" s="487">
        <v>552.61277208129002</v>
      </c>
      <c r="C103" s="487">
        <v>558.182931323714</v>
      </c>
      <c r="D103" s="487">
        <v>96.445496208905197</v>
      </c>
      <c r="E103" s="487">
        <v>274.72223627738202</v>
      </c>
      <c r="F103" s="487">
        <v>921.86898233918396</v>
      </c>
      <c r="G103" s="487">
        <v>388.25694525630598</v>
      </c>
      <c r="H103" s="487">
        <v>764.69670785569099</v>
      </c>
    </row>
    <row r="104" spans="1:8" x14ac:dyDescent="0.25">
      <c r="A104" s="487" t="s">
        <v>680</v>
      </c>
      <c r="B104" s="487">
        <v>336.52501208672697</v>
      </c>
      <c r="C104" s="487">
        <v>336.51779329847602</v>
      </c>
      <c r="D104" s="487">
        <v>8.7083349507527696</v>
      </c>
      <c r="E104" s="487">
        <v>306.96294210383002</v>
      </c>
      <c r="F104" s="487">
        <v>366.14858079816298</v>
      </c>
      <c r="G104" s="487">
        <v>319.70190763135599</v>
      </c>
      <c r="H104" s="487">
        <v>354.10121400516499</v>
      </c>
    </row>
    <row r="105" spans="1:8" x14ac:dyDescent="0.25">
      <c r="A105" s="487" t="s">
        <v>683</v>
      </c>
      <c r="B105" s="487">
        <v>5314.4915853338898</v>
      </c>
      <c r="C105" s="487">
        <v>5314.3775843293997</v>
      </c>
      <c r="D105" s="487">
        <v>137.52431812146401</v>
      </c>
      <c r="E105" s="487">
        <v>4847.63959357564</v>
      </c>
      <c r="F105" s="487">
        <v>5782.3147812035504</v>
      </c>
      <c r="G105" s="487">
        <v>5048.8166908799203</v>
      </c>
      <c r="H105" s="487">
        <v>5592.0595931870403</v>
      </c>
    </row>
    <row r="106" spans="1:8" x14ac:dyDescent="0.25">
      <c r="A106" s="487" t="s">
        <v>392</v>
      </c>
      <c r="B106" s="487">
        <v>5173.2683216667401</v>
      </c>
      <c r="C106" s="487">
        <v>5172.2796590756398</v>
      </c>
      <c r="D106" s="487">
        <v>135.46793372128101</v>
      </c>
      <c r="E106" s="487">
        <v>4749.4819185752604</v>
      </c>
      <c r="F106" s="487">
        <v>5671.2676378374499</v>
      </c>
      <c r="G106" s="487">
        <v>4914.0888749491496</v>
      </c>
      <c r="H106" s="487">
        <v>5444.3238821619998</v>
      </c>
    </row>
    <row r="107" spans="1:8" x14ac:dyDescent="0.25">
      <c r="A107" s="487" t="s">
        <v>388</v>
      </c>
      <c r="B107" s="487">
        <v>29951.732802398201</v>
      </c>
      <c r="C107" s="487">
        <v>29946.008730898498</v>
      </c>
      <c r="D107" s="487">
        <v>784.32029846956402</v>
      </c>
      <c r="E107" s="487">
        <v>27498.131650970601</v>
      </c>
      <c r="F107" s="487">
        <v>32835.005334629102</v>
      </c>
      <c r="G107" s="487">
        <v>28451.158493610401</v>
      </c>
      <c r="H107" s="487">
        <v>31521.0663876205</v>
      </c>
    </row>
    <row r="108" spans="1:8" x14ac:dyDescent="0.25">
      <c r="A108" s="487" t="s">
        <v>682</v>
      </c>
      <c r="B108" s="487">
        <v>4397.7986284422996</v>
      </c>
      <c r="C108" s="487">
        <v>4397.7042913917803</v>
      </c>
      <c r="D108" s="487">
        <v>113.80284414808099</v>
      </c>
      <c r="E108" s="487">
        <v>4011.47361200877</v>
      </c>
      <c r="F108" s="487">
        <v>4784.9273266656201</v>
      </c>
      <c r="G108" s="487">
        <v>4177.94981173413</v>
      </c>
      <c r="H108" s="487">
        <v>4627.4891236920703</v>
      </c>
    </row>
    <row r="109" spans="1:8" x14ac:dyDescent="0.25">
      <c r="A109" s="487" t="s">
        <v>792</v>
      </c>
      <c r="B109" s="487">
        <v>52003.647386789999</v>
      </c>
      <c r="C109" s="487">
        <v>52020.430064672699</v>
      </c>
      <c r="D109" s="487">
        <v>1368.82787346788</v>
      </c>
      <c r="E109" s="487">
        <v>47296.483729888401</v>
      </c>
      <c r="F109" s="487">
        <v>56712.177486244502</v>
      </c>
      <c r="G109" s="487">
        <v>49322.5140525768</v>
      </c>
      <c r="H109" s="487">
        <v>54727.320540334404</v>
      </c>
    </row>
    <row r="110" spans="1:8" x14ac:dyDescent="0.25">
      <c r="A110" s="1061" t="s">
        <v>390</v>
      </c>
      <c r="B110" s="1061">
        <v>9512.7459755137897</v>
      </c>
      <c r="C110" s="1061">
        <v>9510.9279959504292</v>
      </c>
      <c r="D110" s="1061">
        <v>249.10210744744401</v>
      </c>
      <c r="E110" s="1061">
        <v>8733.4760537118</v>
      </c>
      <c r="F110" s="1061">
        <v>10428.480612913199</v>
      </c>
      <c r="G110" s="1061">
        <v>9036.1597856243898</v>
      </c>
      <c r="H110" s="1061">
        <v>10011.1702852374</v>
      </c>
    </row>
    <row r="111" spans="1:8" x14ac:dyDescent="0.25">
      <c r="A111" s="487" t="s">
        <v>549</v>
      </c>
      <c r="B111" s="487">
        <v>14885.931697868</v>
      </c>
      <c r="C111" s="487">
        <v>14884.5421581507</v>
      </c>
      <c r="D111" s="487">
        <v>395.44419936495598</v>
      </c>
      <c r="E111" s="487">
        <v>13607.5173174641</v>
      </c>
      <c r="F111" s="487">
        <v>16147.973151514099</v>
      </c>
      <c r="G111" s="487">
        <v>14093.8158522706</v>
      </c>
      <c r="H111" s="487">
        <v>15686.0247709715</v>
      </c>
    </row>
    <row r="112" spans="1:8" x14ac:dyDescent="0.25">
      <c r="A112" s="487" t="s">
        <v>795</v>
      </c>
      <c r="B112" s="487">
        <v>143.70520423918001</v>
      </c>
      <c r="C112" s="487">
        <v>143.7515809507</v>
      </c>
      <c r="D112" s="487">
        <v>3.7825748579118299</v>
      </c>
      <c r="E112" s="487">
        <v>130.697579799473</v>
      </c>
      <c r="F112" s="487">
        <v>156.71660466222599</v>
      </c>
      <c r="G112" s="487">
        <v>136.29624673818199</v>
      </c>
      <c r="H112" s="487">
        <v>151.23171490678101</v>
      </c>
    </row>
    <row r="113" spans="1:8" x14ac:dyDescent="0.25">
      <c r="A113" s="487" t="s">
        <v>681</v>
      </c>
      <c r="B113" s="487">
        <v>1277.8248189860101</v>
      </c>
      <c r="C113" s="487">
        <v>1277.7974084029699</v>
      </c>
      <c r="D113" s="487">
        <v>33.066566027631403</v>
      </c>
      <c r="E113" s="487">
        <v>1165.57418272421</v>
      </c>
      <c r="F113" s="487">
        <v>1390.3089731108</v>
      </c>
      <c r="G113" s="487">
        <v>1213.9455243322</v>
      </c>
      <c r="H113" s="487">
        <v>1344.5637127627999</v>
      </c>
    </row>
    <row r="114" spans="1:8" x14ac:dyDescent="0.25">
      <c r="A114" s="487" t="s">
        <v>793</v>
      </c>
      <c r="B114" s="487">
        <v>378.46725152809398</v>
      </c>
      <c r="C114" s="487">
        <v>378.58939092197897</v>
      </c>
      <c r="D114" s="487">
        <v>9.9619266939732292</v>
      </c>
      <c r="E114" s="487">
        <v>344.20989879915697</v>
      </c>
      <c r="F114" s="487">
        <v>412.73454882406202</v>
      </c>
      <c r="G114" s="487">
        <v>358.95475163683</v>
      </c>
      <c r="H114" s="487">
        <v>398.28934371358599</v>
      </c>
    </row>
    <row r="115" spans="1:8" x14ac:dyDescent="0.25">
      <c r="A115" s="487" t="s">
        <v>679</v>
      </c>
      <c r="B115" s="487">
        <v>93.559931526125794</v>
      </c>
      <c r="C115" s="487">
        <v>93.557924574754395</v>
      </c>
      <c r="D115" s="487">
        <v>2.4210718146828998</v>
      </c>
      <c r="E115" s="487">
        <v>85.341150918348603</v>
      </c>
      <c r="F115" s="487">
        <v>101.79580987292501</v>
      </c>
      <c r="G115" s="487">
        <v>88.882809635121404</v>
      </c>
      <c r="H115" s="487">
        <v>98.446427890189995</v>
      </c>
    </row>
    <row r="116" spans="1:8" x14ac:dyDescent="0.25">
      <c r="A116" s="487" t="s">
        <v>239</v>
      </c>
      <c r="B116" s="487">
        <v>143.59197791423901</v>
      </c>
      <c r="C116" s="487">
        <v>143.73581239753199</v>
      </c>
      <c r="D116" s="487">
        <v>3.6949267956234002</v>
      </c>
      <c r="E116" s="487">
        <v>132.73131705084799</v>
      </c>
      <c r="F116" s="487">
        <v>156.58030716527301</v>
      </c>
      <c r="G116" s="487">
        <v>136.50223175600101</v>
      </c>
      <c r="H116" s="487">
        <v>151.11549364756601</v>
      </c>
    </row>
    <row r="117" spans="1:8" x14ac:dyDescent="0.25">
      <c r="A117" s="487" t="s">
        <v>796</v>
      </c>
      <c r="B117" s="487">
        <v>501.90675594217998</v>
      </c>
      <c r="C117" s="487">
        <v>502.068731877245</v>
      </c>
      <c r="D117" s="487">
        <v>13.211072529309099</v>
      </c>
      <c r="E117" s="487">
        <v>456.47614944736398</v>
      </c>
      <c r="F117" s="487">
        <v>547.350550487899</v>
      </c>
      <c r="G117" s="487">
        <v>476.03012994295699</v>
      </c>
      <c r="H117" s="487">
        <v>528.193949734081</v>
      </c>
    </row>
    <row r="118" spans="1:8" x14ac:dyDescent="0.25">
      <c r="A118" s="487" t="s">
        <v>794</v>
      </c>
      <c r="B118" s="487">
        <v>1313.1961194881501</v>
      </c>
      <c r="C118" s="487">
        <v>1313.61991567511</v>
      </c>
      <c r="D118" s="487">
        <v>34.565641873455498</v>
      </c>
      <c r="E118" s="487">
        <v>1194.3308214050601</v>
      </c>
      <c r="F118" s="487">
        <v>1432.0959229790001</v>
      </c>
      <c r="G118" s="487">
        <v>1245.49213972435</v>
      </c>
      <c r="H118" s="487">
        <v>1381.97431478253</v>
      </c>
    </row>
    <row r="119" spans="1:8" x14ac:dyDescent="0.25">
      <c r="A119" s="1060" t="s">
        <v>393</v>
      </c>
      <c r="B119" s="487">
        <v>15944.023428991301</v>
      </c>
      <c r="C119" s="1060">
        <v>15940.9763688862</v>
      </c>
      <c r="D119" s="487">
        <v>417.51244567829798</v>
      </c>
      <c r="E119" s="487">
        <v>14637.912877663501</v>
      </c>
      <c r="F119" s="487">
        <v>17478.858328505899</v>
      </c>
      <c r="G119" s="1060">
        <v>15145.231850083401</v>
      </c>
      <c r="H119" s="1060">
        <v>16779.417214578301</v>
      </c>
    </row>
    <row r="120" spans="1:8" x14ac:dyDescent="0.25">
      <c r="A120" s="487" t="s">
        <v>791</v>
      </c>
      <c r="B120" s="487">
        <v>18145.525498186398</v>
      </c>
      <c r="C120" s="487">
        <v>18151.381443389499</v>
      </c>
      <c r="D120" s="487">
        <v>477.62228860411</v>
      </c>
      <c r="E120" s="487">
        <v>16503.064585297801</v>
      </c>
      <c r="F120" s="487">
        <v>19788.463201058701</v>
      </c>
      <c r="G120" s="487">
        <v>17210.0031699514</v>
      </c>
      <c r="H120" s="487">
        <v>19095.891157902101</v>
      </c>
    </row>
    <row r="121" spans="1:8" x14ac:dyDescent="0.25">
      <c r="A121" s="487" t="s">
        <v>554</v>
      </c>
      <c r="B121" s="487">
        <v>58184.261958896801</v>
      </c>
      <c r="C121" s="487">
        <v>58178.830700407001</v>
      </c>
      <c r="D121" s="487">
        <v>1545.6626668031899</v>
      </c>
      <c r="E121" s="487">
        <v>53187.356242065303</v>
      </c>
      <c r="F121" s="487">
        <v>63117.171234064801</v>
      </c>
      <c r="G121" s="487">
        <v>55088.138934992799</v>
      </c>
      <c r="H121" s="487">
        <v>61311.565368707597</v>
      </c>
    </row>
    <row r="122" spans="1:8" x14ac:dyDescent="0.25">
      <c r="A122" s="487" t="s">
        <v>1147</v>
      </c>
      <c r="B122" s="487">
        <v>409.85745646792498</v>
      </c>
      <c r="C122" s="487">
        <v>410.21949402425798</v>
      </c>
      <c r="D122" s="487">
        <v>9.5189572692932405</v>
      </c>
      <c r="E122" s="487">
        <v>378.892079753237</v>
      </c>
      <c r="F122" s="487">
        <v>442.90627211536201</v>
      </c>
      <c r="G122" s="487">
        <v>391.64749899940801</v>
      </c>
      <c r="H122" s="487">
        <v>429.72642372577297</v>
      </c>
    </row>
    <row r="123" spans="1:8" x14ac:dyDescent="0.25">
      <c r="A123" s="487" t="s">
        <v>684</v>
      </c>
      <c r="B123" s="487">
        <v>16921.917594376198</v>
      </c>
      <c r="C123" s="487">
        <v>16921.5546028139</v>
      </c>
      <c r="D123" s="487">
        <v>437.89234418893</v>
      </c>
      <c r="E123" s="487">
        <v>15435.4102198788</v>
      </c>
      <c r="F123" s="487">
        <v>18411.517388097</v>
      </c>
      <c r="G123" s="487">
        <v>16075.979916489699</v>
      </c>
      <c r="H123" s="487">
        <v>17805.724235201102</v>
      </c>
    </row>
    <row r="124" spans="1:8" x14ac:dyDescent="0.25">
      <c r="A124" s="487" t="s">
        <v>1153</v>
      </c>
      <c r="B124" s="487">
        <v>336.30211361252498</v>
      </c>
      <c r="C124" s="487">
        <v>336.55293073207002</v>
      </c>
      <c r="D124" s="487">
        <v>8.7586222282174599</v>
      </c>
      <c r="E124" s="487">
        <v>307.92397194594702</v>
      </c>
      <c r="F124" s="487">
        <v>369.51203224912899</v>
      </c>
      <c r="G124" s="487">
        <v>319.94541327930199</v>
      </c>
      <c r="H124" s="487">
        <v>353.89983103803502</v>
      </c>
    </row>
    <row r="125" spans="1:8" x14ac:dyDescent="0.25">
      <c r="A125" s="487" t="s">
        <v>786</v>
      </c>
      <c r="B125" s="487">
        <v>64104.731824415503</v>
      </c>
      <c r="C125" s="487">
        <v>64162.023078312202</v>
      </c>
      <c r="D125" s="487">
        <v>1480.9287612113301</v>
      </c>
      <c r="E125" s="487">
        <v>59131.478703324603</v>
      </c>
      <c r="F125" s="487">
        <v>69398.332665097594</v>
      </c>
      <c r="G125" s="487">
        <v>61275.248218531997</v>
      </c>
      <c r="H125" s="487">
        <v>67036.910673465594</v>
      </c>
    </row>
    <row r="126" spans="1:8" x14ac:dyDescent="0.25">
      <c r="A126" s="487" t="s">
        <v>913</v>
      </c>
      <c r="B126" s="487">
        <v>27981.0677859682</v>
      </c>
      <c r="C126" s="487">
        <v>27971.180057916499</v>
      </c>
      <c r="D126" s="487">
        <v>747.91209151628095</v>
      </c>
      <c r="E126" s="487">
        <v>25393.164743858099</v>
      </c>
      <c r="F126" s="487">
        <v>31010.4259190915</v>
      </c>
      <c r="G126" s="487">
        <v>26485.9588906223</v>
      </c>
      <c r="H126" s="487">
        <v>29479.015610067701</v>
      </c>
    </row>
    <row r="127" spans="1:8" x14ac:dyDescent="0.25">
      <c r="A127" s="487" t="s">
        <v>904</v>
      </c>
      <c r="B127" s="487">
        <v>13469.4380776121</v>
      </c>
      <c r="C127" s="487">
        <v>13475.637344729501</v>
      </c>
      <c r="D127" s="487">
        <v>320.83109453148802</v>
      </c>
      <c r="E127" s="487">
        <v>12297.846245361599</v>
      </c>
      <c r="F127" s="487">
        <v>14853.726337177701</v>
      </c>
      <c r="G127" s="487">
        <v>12844.6058054613</v>
      </c>
      <c r="H127" s="487">
        <v>14100.720854167799</v>
      </c>
    </row>
    <row r="128" spans="1:8" x14ac:dyDescent="0.25">
      <c r="A128" s="487" t="s">
        <v>1152</v>
      </c>
      <c r="B128" s="487">
        <v>93.497961790639494</v>
      </c>
      <c r="C128" s="487">
        <v>93.567693405489294</v>
      </c>
      <c r="D128" s="487">
        <v>2.43505257114156</v>
      </c>
      <c r="E128" s="487">
        <v>85.608334286578796</v>
      </c>
      <c r="F128" s="487">
        <v>102.730909126002</v>
      </c>
      <c r="G128" s="487">
        <v>88.950508530983001</v>
      </c>
      <c r="H128" s="487">
        <v>98.390439847879705</v>
      </c>
    </row>
    <row r="129" spans="1:8" x14ac:dyDescent="0.25">
      <c r="A129" s="487" t="s">
        <v>386</v>
      </c>
      <c r="B129" s="487">
        <v>4458.6547390763099</v>
      </c>
      <c r="C129" s="487">
        <v>4463.3578332779398</v>
      </c>
      <c r="D129" s="487">
        <v>103.84786615412899</v>
      </c>
      <c r="E129" s="487">
        <v>4129.2778078028596</v>
      </c>
      <c r="F129" s="487">
        <v>4812.0696397009997</v>
      </c>
      <c r="G129" s="487">
        <v>4267.1990540262104</v>
      </c>
      <c r="H129" s="487">
        <v>4673.7732981761801</v>
      </c>
    </row>
    <row r="130" spans="1:8" x14ac:dyDescent="0.25">
      <c r="A130" s="487" t="s">
        <v>1151</v>
      </c>
      <c r="B130" s="487">
        <v>20797.444706375201</v>
      </c>
      <c r="C130" s="487">
        <v>20816.509093050801</v>
      </c>
      <c r="D130" s="487">
        <v>482.386787720065</v>
      </c>
      <c r="E130" s="487">
        <v>19232.830578170699</v>
      </c>
      <c r="F130" s="487">
        <v>22480.1361983549</v>
      </c>
      <c r="G130" s="487">
        <v>19868.384599452202</v>
      </c>
      <c r="H130" s="487">
        <v>21799.878239557998</v>
      </c>
    </row>
    <row r="131" spans="1:8" x14ac:dyDescent="0.25">
      <c r="A131" s="487" t="s">
        <v>850</v>
      </c>
      <c r="B131" s="487">
        <v>645.61196018136002</v>
      </c>
      <c r="C131" s="487">
        <v>645.82031282794298</v>
      </c>
      <c r="D131" s="487">
        <v>16.9936473872209</v>
      </c>
      <c r="E131" s="487">
        <v>587.17372924683696</v>
      </c>
      <c r="F131" s="487">
        <v>704.06715515012502</v>
      </c>
      <c r="G131" s="487">
        <v>612.32637668113898</v>
      </c>
      <c r="H131" s="487">
        <v>679.42566464086303</v>
      </c>
    </row>
    <row r="132" spans="1:8" x14ac:dyDescent="0.25">
      <c r="A132" s="487" t="s">
        <v>551</v>
      </c>
      <c r="B132" s="487">
        <v>19297.492656635</v>
      </c>
      <c r="C132" s="487">
        <v>19295.691316078399</v>
      </c>
      <c r="D132" s="487">
        <v>512.63714547656195</v>
      </c>
      <c r="E132" s="487">
        <v>17640.210289719798</v>
      </c>
      <c r="F132" s="487">
        <v>20933.549853349999</v>
      </c>
      <c r="G132" s="487">
        <v>18270.627155444399</v>
      </c>
      <c r="H132" s="487">
        <v>20334.699498384201</v>
      </c>
    </row>
    <row r="133" spans="1:8" x14ac:dyDescent="0.25">
      <c r="A133" s="487" t="s">
        <v>911</v>
      </c>
      <c r="B133" s="487">
        <v>74692.531784023595</v>
      </c>
      <c r="C133" s="487">
        <v>74666.137528900101</v>
      </c>
      <c r="D133" s="487">
        <v>1996.4730472240799</v>
      </c>
      <c r="E133" s="487">
        <v>67784.395478956998</v>
      </c>
      <c r="F133" s="487">
        <v>82779.086249145694</v>
      </c>
      <c r="G133" s="487">
        <v>70701.495075188504</v>
      </c>
      <c r="H133" s="487">
        <v>78691.146716026706</v>
      </c>
    </row>
    <row r="134" spans="1:8" x14ac:dyDescent="0.25">
      <c r="A134" s="487" t="s">
        <v>382</v>
      </c>
      <c r="B134" s="487">
        <v>13474.615148339901</v>
      </c>
      <c r="C134" s="487">
        <v>13488.7015329225</v>
      </c>
      <c r="D134" s="487">
        <v>313.72849283214799</v>
      </c>
      <c r="E134" s="487">
        <v>12480.288331235501</v>
      </c>
      <c r="F134" s="487">
        <v>14540.775078008101</v>
      </c>
      <c r="G134" s="487">
        <v>12896.2540606607</v>
      </c>
      <c r="H134" s="487">
        <v>14124.275444002</v>
      </c>
    </row>
    <row r="135" spans="1:8" x14ac:dyDescent="0.25">
      <c r="A135" s="487" t="s">
        <v>1155</v>
      </c>
      <c r="B135" s="487">
        <v>4394.8857317216498</v>
      </c>
      <c r="C135" s="487">
        <v>4398.1634767471496</v>
      </c>
      <c r="D135" s="487">
        <v>114.46001170448601</v>
      </c>
      <c r="E135" s="487">
        <v>4024.0326063472498</v>
      </c>
      <c r="F135" s="487">
        <v>4828.8818074519704</v>
      </c>
      <c r="G135" s="487">
        <v>4181.13200849839</v>
      </c>
      <c r="H135" s="487">
        <v>4624.8573973572402</v>
      </c>
    </row>
    <row r="136" spans="1:8" x14ac:dyDescent="0.25">
      <c r="A136" s="487" t="s">
        <v>470</v>
      </c>
      <c r="B136" s="487">
        <v>21117.291750658002</v>
      </c>
      <c r="C136" s="487">
        <v>21113.256027961899</v>
      </c>
      <c r="D136" s="487">
        <v>552.98037939957896</v>
      </c>
      <c r="E136" s="487">
        <v>19387.394796238801</v>
      </c>
      <c r="F136" s="487">
        <v>23150.125966343399</v>
      </c>
      <c r="G136" s="487">
        <v>20059.320725032601</v>
      </c>
      <c r="H136" s="487">
        <v>22223.741096740301</v>
      </c>
    </row>
    <row r="137" spans="1:8" x14ac:dyDescent="0.25">
      <c r="A137" s="487" t="s">
        <v>381</v>
      </c>
      <c r="B137" s="487">
        <v>93176.7279851489</v>
      </c>
      <c r="C137" s="487">
        <v>93266.292982568601</v>
      </c>
      <c r="D137" s="487">
        <v>2143.80572722336</v>
      </c>
      <c r="E137" s="487">
        <v>86136.286285964801</v>
      </c>
      <c r="F137" s="487">
        <v>100118.868240062</v>
      </c>
      <c r="G137" s="487">
        <v>89267.873946465304</v>
      </c>
      <c r="H137" s="487">
        <v>97588.2811695774</v>
      </c>
    </row>
    <row r="138" spans="1:8" x14ac:dyDescent="0.25">
      <c r="A138" s="487" t="s">
        <v>1157</v>
      </c>
      <c r="B138" s="487">
        <v>16910.709305313401</v>
      </c>
      <c r="C138" s="487">
        <v>16923.321463327698</v>
      </c>
      <c r="D138" s="487">
        <v>440.42100367853601</v>
      </c>
      <c r="E138" s="487">
        <v>15483.734912575999</v>
      </c>
      <c r="F138" s="487">
        <v>18580.646119221601</v>
      </c>
      <c r="G138" s="487">
        <v>16088.224422426299</v>
      </c>
      <c r="H138" s="487">
        <v>17795.5978378984</v>
      </c>
    </row>
    <row r="139" spans="1:8" x14ac:dyDescent="0.25">
      <c r="A139" s="487" t="s">
        <v>552</v>
      </c>
      <c r="B139" s="487">
        <v>54513.7803999428</v>
      </c>
      <c r="C139" s="487">
        <v>54508.691765617303</v>
      </c>
      <c r="D139" s="487">
        <v>1448.1564662627</v>
      </c>
      <c r="E139" s="487">
        <v>49832.0982447407</v>
      </c>
      <c r="F139" s="487">
        <v>59135.503249144203</v>
      </c>
      <c r="G139" s="487">
        <v>51612.972433425297</v>
      </c>
      <c r="H139" s="487">
        <v>57443.801776631401</v>
      </c>
    </row>
    <row r="140" spans="1:8" x14ac:dyDescent="0.25">
      <c r="A140" s="487" t="s">
        <v>917</v>
      </c>
      <c r="B140" s="487">
        <v>10112.9769830069</v>
      </c>
      <c r="C140" s="487">
        <v>10109.4033393216</v>
      </c>
      <c r="D140" s="487">
        <v>270.311977536813</v>
      </c>
      <c r="E140" s="487">
        <v>9177.6515658604803</v>
      </c>
      <c r="F140" s="487">
        <v>11207.854037302999</v>
      </c>
      <c r="G140" s="487">
        <v>9572.6115487290499</v>
      </c>
      <c r="H140" s="487">
        <v>10654.368468948</v>
      </c>
    </row>
    <row r="141" spans="1:8" x14ac:dyDescent="0.25">
      <c r="A141" s="487" t="s">
        <v>553</v>
      </c>
      <c r="B141" s="487">
        <v>21168.0979756632</v>
      </c>
      <c r="C141" s="487">
        <v>21166.122021891999</v>
      </c>
      <c r="D141" s="487">
        <v>562.32970337113397</v>
      </c>
      <c r="E141" s="487">
        <v>19350.1666961745</v>
      </c>
      <c r="F141" s="487">
        <v>22962.7466199234</v>
      </c>
      <c r="G141" s="487">
        <v>20041.693114482601</v>
      </c>
      <c r="H141" s="487">
        <v>22305.846616786599</v>
      </c>
    </row>
    <row r="142" spans="1:8" x14ac:dyDescent="0.25">
      <c r="A142" s="487" t="s">
        <v>739</v>
      </c>
      <c r="B142" s="487">
        <v>430.08494361285199</v>
      </c>
      <c r="C142" s="487">
        <v>430.07571787323099</v>
      </c>
      <c r="D142" s="487">
        <v>11.1294067654357</v>
      </c>
      <c r="E142" s="487">
        <v>392.30409302217799</v>
      </c>
      <c r="F142" s="487">
        <v>467.944390671088</v>
      </c>
      <c r="G142" s="487">
        <v>408.58471726647701</v>
      </c>
      <c r="H142" s="487">
        <v>452.54764189535501</v>
      </c>
    </row>
    <row r="143" spans="1:8" x14ac:dyDescent="0.25">
      <c r="A143" s="487" t="s">
        <v>1048</v>
      </c>
      <c r="B143" s="487">
        <v>21157.7907658472</v>
      </c>
      <c r="C143" s="487">
        <v>21174.624043588999</v>
      </c>
      <c r="D143" s="487">
        <v>554.09181637469305</v>
      </c>
      <c r="E143" s="487">
        <v>19462.866312470102</v>
      </c>
      <c r="F143" s="487">
        <v>23271.788453490499</v>
      </c>
      <c r="G143" s="487">
        <v>20158.107531177098</v>
      </c>
      <c r="H143" s="487">
        <v>22302.403909550801</v>
      </c>
    </row>
    <row r="144" spans="1:8" x14ac:dyDescent="0.25">
      <c r="A144" s="487" t="s">
        <v>1049</v>
      </c>
      <c r="B144" s="487">
        <v>58155.930769354498</v>
      </c>
      <c r="C144" s="487">
        <v>58202.200011063404</v>
      </c>
      <c r="D144" s="487">
        <v>1523.01937709715</v>
      </c>
      <c r="E144" s="487">
        <v>53497.131074208897</v>
      </c>
      <c r="F144" s="487">
        <v>63966.627383653598</v>
      </c>
      <c r="G144" s="487">
        <v>55408.124553187401</v>
      </c>
      <c r="H144" s="487">
        <v>61302.1024788492</v>
      </c>
    </row>
    <row r="145" spans="1:8" x14ac:dyDescent="0.25">
      <c r="A145" s="487" t="s">
        <v>550</v>
      </c>
      <c r="B145" s="487">
        <v>44539.4043157345</v>
      </c>
      <c r="C145" s="487">
        <v>44535.246747868601</v>
      </c>
      <c r="D145" s="487">
        <v>1183.1875516633099</v>
      </c>
      <c r="E145" s="487">
        <v>40714.328658561302</v>
      </c>
      <c r="F145" s="487">
        <v>48315.491409779803</v>
      </c>
      <c r="G145" s="487">
        <v>42169.356633934702</v>
      </c>
      <c r="H145" s="487">
        <v>46933.3202355744</v>
      </c>
    </row>
    <row r="146" spans="1:8" x14ac:dyDescent="0.25">
      <c r="A146" s="487" t="s">
        <v>902</v>
      </c>
      <c r="B146" s="487">
        <v>42627.6861702717</v>
      </c>
      <c r="C146" s="487">
        <v>42645.9246526356</v>
      </c>
      <c r="D146" s="487">
        <v>1016.96441865125</v>
      </c>
      <c r="E146" s="487">
        <v>38912.230099177097</v>
      </c>
      <c r="F146" s="487">
        <v>47023.573083983902</v>
      </c>
      <c r="G146" s="487">
        <v>40635.498409944601</v>
      </c>
      <c r="H146" s="487">
        <v>44629.8388612739</v>
      </c>
    </row>
    <row r="147" spans="1:8" x14ac:dyDescent="0.25">
      <c r="A147" s="487" t="s">
        <v>914</v>
      </c>
      <c r="B147" s="487">
        <v>5169.0469051370101</v>
      </c>
      <c r="C147" s="487">
        <v>5167.2203082939204</v>
      </c>
      <c r="D147" s="487">
        <v>138.16458726802</v>
      </c>
      <c r="E147" s="487">
        <v>4690.9739340504002</v>
      </c>
      <c r="F147" s="487">
        <v>5728.6715199783903</v>
      </c>
      <c r="G147" s="487">
        <v>4892.8498683603702</v>
      </c>
      <c r="H147" s="487">
        <v>5445.7683877996997</v>
      </c>
    </row>
    <row r="148" spans="1:8" x14ac:dyDescent="0.25">
      <c r="A148" s="487" t="s">
        <v>1046</v>
      </c>
      <c r="B148" s="487">
        <v>19288.0962854559</v>
      </c>
      <c r="C148" s="487">
        <v>19303.442021949701</v>
      </c>
      <c r="D148" s="487">
        <v>505.12723296563399</v>
      </c>
      <c r="E148" s="487">
        <v>17742.9507447371</v>
      </c>
      <c r="F148" s="487">
        <v>21215.281944759899</v>
      </c>
      <c r="G148" s="487">
        <v>18376.754137371299</v>
      </c>
      <c r="H148" s="487">
        <v>20331.561020015499</v>
      </c>
    </row>
    <row r="149" spans="1:8" x14ac:dyDescent="0.25">
      <c r="A149" s="487" t="s">
        <v>384</v>
      </c>
      <c r="B149" s="487">
        <v>7318.0751594724898</v>
      </c>
      <c r="C149" s="487">
        <v>7325.6504170387798</v>
      </c>
      <c r="D149" s="487">
        <v>170.32033556554501</v>
      </c>
      <c r="E149" s="487">
        <v>6778.7009144805797</v>
      </c>
      <c r="F149" s="487">
        <v>7895.9815071165604</v>
      </c>
      <c r="G149" s="487">
        <v>7004.1098832504003</v>
      </c>
      <c r="H149" s="487">
        <v>7670.9748660695996</v>
      </c>
    </row>
    <row r="150" spans="1:8" x14ac:dyDescent="0.25">
      <c r="A150" s="487" t="s">
        <v>912</v>
      </c>
      <c r="B150" s="487">
        <v>9504.9835204066403</v>
      </c>
      <c r="C150" s="487">
        <v>9501.62472463429</v>
      </c>
      <c r="D150" s="487">
        <v>254.06078706331701</v>
      </c>
      <c r="E150" s="487">
        <v>8625.8899863135102</v>
      </c>
      <c r="F150" s="487">
        <v>10534.0364269289</v>
      </c>
      <c r="G150" s="487">
        <v>8997.1049247726696</v>
      </c>
      <c r="H150" s="487">
        <v>10013.8264813474</v>
      </c>
    </row>
    <row r="151" spans="1:8" x14ac:dyDescent="0.25">
      <c r="A151" s="487" t="s">
        <v>1150</v>
      </c>
      <c r="B151" s="487">
        <v>7600.47998943112</v>
      </c>
      <c r="C151" s="487">
        <v>7610.0602731265599</v>
      </c>
      <c r="D151" s="487">
        <v>179.75081301158701</v>
      </c>
      <c r="E151" s="487">
        <v>7064.9944150411502</v>
      </c>
      <c r="F151" s="487">
        <v>8246.05056596328</v>
      </c>
      <c r="G151" s="487">
        <v>7259.8107507207196</v>
      </c>
      <c r="H151" s="487">
        <v>7977.1324454475498</v>
      </c>
    </row>
    <row r="152" spans="1:8" x14ac:dyDescent="0.25">
      <c r="A152" s="487" t="s">
        <v>785</v>
      </c>
      <c r="B152" s="487">
        <v>26315.6653167718</v>
      </c>
      <c r="C152" s="487">
        <v>26329.634427223002</v>
      </c>
      <c r="D152" s="487">
        <v>616.33633240148095</v>
      </c>
      <c r="E152" s="487">
        <v>24473.545812569799</v>
      </c>
      <c r="F152" s="487">
        <v>28591.546794801699</v>
      </c>
      <c r="G152" s="487">
        <v>25115.742521929798</v>
      </c>
      <c r="H152" s="487">
        <v>27542.836801164201</v>
      </c>
    </row>
    <row r="153" spans="1:8" x14ac:dyDescent="0.25">
      <c r="A153" s="487" t="s">
        <v>1039</v>
      </c>
      <c r="B153" s="487">
        <v>54807.241967885799</v>
      </c>
      <c r="C153" s="487">
        <v>54813.779360352302</v>
      </c>
      <c r="D153" s="487">
        <v>1284.1655025154</v>
      </c>
      <c r="E153" s="487">
        <v>50689.782928970599</v>
      </c>
      <c r="F153" s="487">
        <v>60706.556268931301</v>
      </c>
      <c r="G153" s="487">
        <v>52350.093821471499</v>
      </c>
      <c r="H153" s="487">
        <v>57413.9000003002</v>
      </c>
    </row>
    <row r="154" spans="1:8" x14ac:dyDescent="0.25">
      <c r="A154" s="487" t="s">
        <v>385</v>
      </c>
      <c r="B154" s="487">
        <v>19786.8380471411</v>
      </c>
      <c r="C154" s="487">
        <v>19805.4780391881</v>
      </c>
      <c r="D154" s="487">
        <v>455.52175344271501</v>
      </c>
      <c r="E154" s="487">
        <v>18289.5316032093</v>
      </c>
      <c r="F154" s="487">
        <v>21264.7247988856</v>
      </c>
      <c r="G154" s="487">
        <v>18954.036466138601</v>
      </c>
      <c r="H154" s="487">
        <v>20722.933539328798</v>
      </c>
    </row>
    <row r="155" spans="1:8" x14ac:dyDescent="0.25">
      <c r="A155" s="487" t="s">
        <v>908</v>
      </c>
      <c r="B155" s="487">
        <v>4457.25234391292</v>
      </c>
      <c r="C155" s="487">
        <v>4459.0350721442701</v>
      </c>
      <c r="D155" s="487">
        <v>106.20266991955999</v>
      </c>
      <c r="E155" s="487">
        <v>4069.1467419968199</v>
      </c>
      <c r="F155" s="487">
        <v>4915.4570877020096</v>
      </c>
      <c r="G155" s="487">
        <v>4249.9955293785497</v>
      </c>
      <c r="H155" s="487">
        <v>4666.0012128399703</v>
      </c>
    </row>
    <row r="156" spans="1:8" x14ac:dyDescent="0.25">
      <c r="A156" s="487" t="s">
        <v>1154</v>
      </c>
      <c r="B156" s="487">
        <v>1276.9784474171299</v>
      </c>
      <c r="C156" s="487">
        <v>1277.93082934676</v>
      </c>
      <c r="D156" s="487">
        <v>33.257512699990698</v>
      </c>
      <c r="E156" s="487">
        <v>1169.2233254028699</v>
      </c>
      <c r="F156" s="487">
        <v>1403.08039154074</v>
      </c>
      <c r="G156" s="487">
        <v>1214.87014374928</v>
      </c>
      <c r="H156" s="487">
        <v>1343.7990380899701</v>
      </c>
    </row>
    <row r="157" spans="1:8" x14ac:dyDescent="0.25">
      <c r="A157" s="1060" t="s">
        <v>905</v>
      </c>
      <c r="B157" s="487">
        <v>34729.117018356301</v>
      </c>
      <c r="C157" s="1060">
        <v>34718.009876002398</v>
      </c>
      <c r="D157" s="487">
        <v>814.91616413663098</v>
      </c>
      <c r="E157" s="487">
        <v>31829.3288935534</v>
      </c>
      <c r="F157" s="487">
        <v>37892.412585929102</v>
      </c>
      <c r="G157" s="1060">
        <v>33093.116226659302</v>
      </c>
      <c r="H157" s="1060">
        <v>36337.444156950303</v>
      </c>
    </row>
    <row r="158" spans="1:8" x14ac:dyDescent="0.25">
      <c r="A158" s="1061" t="s">
        <v>236</v>
      </c>
      <c r="B158" s="1061">
        <v>51962.673353119702</v>
      </c>
      <c r="C158" s="1061">
        <v>52014.723783657901</v>
      </c>
      <c r="D158" s="1061">
        <v>1337.11003172712</v>
      </c>
      <c r="E158" s="1061">
        <v>48032.447019859697</v>
      </c>
      <c r="F158" s="1061">
        <v>56662.854519767498</v>
      </c>
      <c r="G158" s="1061">
        <v>49397.055349047798</v>
      </c>
      <c r="H158" s="1061">
        <v>54685.262708016497</v>
      </c>
    </row>
    <row r="159" spans="1:8" x14ac:dyDescent="0.25">
      <c r="A159" s="487" t="s">
        <v>383</v>
      </c>
      <c r="B159" s="487">
        <v>34719.434858852801</v>
      </c>
      <c r="C159" s="487">
        <v>34751.782186299199</v>
      </c>
      <c r="D159" s="487">
        <v>799.40094435190804</v>
      </c>
      <c r="E159" s="487">
        <v>32091.081994735501</v>
      </c>
      <c r="F159" s="487">
        <v>37313.871221959998</v>
      </c>
      <c r="G159" s="487">
        <v>33256.5339889264</v>
      </c>
      <c r="H159" s="487">
        <v>36361.834608040503</v>
      </c>
    </row>
    <row r="160" spans="1:8" x14ac:dyDescent="0.25">
      <c r="A160" s="487" t="s">
        <v>910</v>
      </c>
      <c r="B160" s="487">
        <v>29927.2920171761</v>
      </c>
      <c r="C160" s="487">
        <v>29916.716547824799</v>
      </c>
      <c r="D160" s="487">
        <v>799.93314541088296</v>
      </c>
      <c r="E160" s="487">
        <v>27159.387280809799</v>
      </c>
      <c r="F160" s="487">
        <v>33167.357270155997</v>
      </c>
      <c r="G160" s="487">
        <v>28328.190765903099</v>
      </c>
      <c r="H160" s="487">
        <v>31529.429658999801</v>
      </c>
    </row>
    <row r="161" spans="1:8" x14ac:dyDescent="0.25">
      <c r="A161" s="487" t="s">
        <v>1038</v>
      </c>
      <c r="B161" s="487">
        <v>21599.461369850302</v>
      </c>
      <c r="C161" s="487">
        <v>21602.168967465201</v>
      </c>
      <c r="D161" s="487">
        <v>518.80868078513402</v>
      </c>
      <c r="E161" s="487">
        <v>19947.633511405002</v>
      </c>
      <c r="F161" s="487">
        <v>24045.1507207822</v>
      </c>
      <c r="G161" s="487">
        <v>20606.4638049557</v>
      </c>
      <c r="H161" s="487">
        <v>22654.402876349301</v>
      </c>
    </row>
    <row r="162" spans="1:8" x14ac:dyDescent="0.25">
      <c r="A162" s="487" t="s">
        <v>1042</v>
      </c>
      <c r="B162" s="487">
        <v>30585.6587321427</v>
      </c>
      <c r="C162" s="487">
        <v>30587.486693780102</v>
      </c>
      <c r="D162" s="487">
        <v>733.48213219553998</v>
      </c>
      <c r="E162" s="487">
        <v>28254.4904092533</v>
      </c>
      <c r="F162" s="487">
        <v>34042.524542256499</v>
      </c>
      <c r="G162" s="487">
        <v>29179.044741055899</v>
      </c>
      <c r="H162" s="487">
        <v>32076.8807205622</v>
      </c>
    </row>
    <row r="163" spans="1:8" x14ac:dyDescent="0.25">
      <c r="A163" s="1061" t="s">
        <v>1149</v>
      </c>
      <c r="B163" s="1061">
        <v>5369.7262184236397</v>
      </c>
      <c r="C163" s="1061">
        <v>5374.4996383096104</v>
      </c>
      <c r="D163" s="1061">
        <v>124.66184877462599</v>
      </c>
      <c r="E163" s="1061">
        <v>4964.4979125415002</v>
      </c>
      <c r="F163" s="1061">
        <v>5803.1031004264896</v>
      </c>
      <c r="G163" s="1061">
        <v>5130.9964860046002</v>
      </c>
      <c r="H163" s="1061">
        <v>5629.5636166515596</v>
      </c>
    </row>
    <row r="164" spans="1:8" x14ac:dyDescent="0.25">
      <c r="A164" s="487" t="s">
        <v>389</v>
      </c>
      <c r="B164" s="487">
        <v>74753.531092814403</v>
      </c>
      <c r="C164" s="487">
        <v>74739.244955860297</v>
      </c>
      <c r="D164" s="487">
        <v>1957.5065057229499</v>
      </c>
      <c r="E164" s="487">
        <v>68629.833636888798</v>
      </c>
      <c r="F164" s="487">
        <v>81949.602328797293</v>
      </c>
      <c r="G164" s="487">
        <v>71008.397915075097</v>
      </c>
      <c r="H164" s="487">
        <v>78670.273664333305</v>
      </c>
    </row>
    <row r="165" spans="1:8" x14ac:dyDescent="0.25">
      <c r="A165" s="487" t="s">
        <v>1045</v>
      </c>
      <c r="B165" s="487">
        <v>44517.717105769298</v>
      </c>
      <c r="C165" s="487">
        <v>44553.135694825403</v>
      </c>
      <c r="D165" s="487">
        <v>1165.8543656555901</v>
      </c>
      <c r="E165" s="487">
        <v>40951.457841456599</v>
      </c>
      <c r="F165" s="487">
        <v>48965.740628748201</v>
      </c>
      <c r="G165" s="487">
        <v>42414.302059796697</v>
      </c>
      <c r="H165" s="487">
        <v>46926.076498811097</v>
      </c>
    </row>
    <row r="166" spans="1:8" x14ac:dyDescent="0.25">
      <c r="A166" s="487" t="s">
        <v>238</v>
      </c>
      <c r="B166" s="487">
        <v>1312.1614431775599</v>
      </c>
      <c r="C166" s="487">
        <v>1313.4758206652</v>
      </c>
      <c r="D166" s="487">
        <v>33.764702924256099</v>
      </c>
      <c r="E166" s="487">
        <v>1212.9153666252801</v>
      </c>
      <c r="F166" s="487">
        <v>1430.8504194146601</v>
      </c>
      <c r="G166" s="487">
        <v>1247.3744565653101</v>
      </c>
      <c r="H166" s="487">
        <v>1380.9122703881601</v>
      </c>
    </row>
    <row r="167" spans="1:8" x14ac:dyDescent="0.25">
      <c r="A167" s="487" t="s">
        <v>235</v>
      </c>
      <c r="B167" s="487">
        <v>18131.2285130692</v>
      </c>
      <c r="C167" s="487">
        <v>18149.390362515998</v>
      </c>
      <c r="D167" s="487">
        <v>466.55504745900703</v>
      </c>
      <c r="E167" s="487">
        <v>16759.862739176799</v>
      </c>
      <c r="F167" s="487">
        <v>19771.2530400252</v>
      </c>
      <c r="G167" s="487">
        <v>17236.012710892301</v>
      </c>
      <c r="H167" s="487">
        <v>19081.216005156599</v>
      </c>
    </row>
    <row r="168" spans="1:8" x14ac:dyDescent="0.25">
      <c r="A168" s="487" t="s">
        <v>909</v>
      </c>
      <c r="B168" s="487">
        <v>12537.8137593785</v>
      </c>
      <c r="C168" s="487">
        <v>12533.946751117999</v>
      </c>
      <c r="D168" s="487">
        <v>294.24682011200002</v>
      </c>
      <c r="E168" s="487">
        <v>11491.538644145099</v>
      </c>
      <c r="F168" s="487">
        <v>13678.7672959263</v>
      </c>
      <c r="G168" s="487">
        <v>11945.9867442179</v>
      </c>
      <c r="H168" s="487">
        <v>13119.3158833377</v>
      </c>
    </row>
    <row r="169" spans="1:8" x14ac:dyDescent="0.25">
      <c r="A169" s="487" t="s">
        <v>1148</v>
      </c>
      <c r="B169" s="487">
        <v>1836.61550795984</v>
      </c>
      <c r="C169" s="487">
        <v>1838.9711048546601</v>
      </c>
      <c r="D169" s="487">
        <v>43.511167481774898</v>
      </c>
      <c r="E169" s="487">
        <v>1707.50560739505</v>
      </c>
      <c r="F169" s="487">
        <v>1992.86298680039</v>
      </c>
      <c r="G169" s="487">
        <v>1754.3873953907</v>
      </c>
      <c r="H169" s="487">
        <v>1927.7354584930199</v>
      </c>
    </row>
    <row r="170" spans="1:8" x14ac:dyDescent="0.25">
      <c r="A170" s="487" t="s">
        <v>906</v>
      </c>
      <c r="B170" s="487">
        <v>7315.4228612821598</v>
      </c>
      <c r="C170" s="487">
        <v>7318.5550910185002</v>
      </c>
      <c r="D170" s="487">
        <v>174.16958214757801</v>
      </c>
      <c r="E170" s="487">
        <v>6679.1916415064197</v>
      </c>
      <c r="F170" s="487">
        <v>8066.24208208859</v>
      </c>
      <c r="G170" s="487">
        <v>6975.8248962060898</v>
      </c>
      <c r="H170" s="487">
        <v>7657.9123983872396</v>
      </c>
    </row>
    <row r="171" spans="1:8" x14ac:dyDescent="0.25">
      <c r="A171" s="487" t="s">
        <v>848</v>
      </c>
      <c r="B171" s="487">
        <v>70149.172884976506</v>
      </c>
      <c r="C171" s="487">
        <v>70171.811508062194</v>
      </c>
      <c r="D171" s="487">
        <v>1846.45016207199</v>
      </c>
      <c r="E171" s="487">
        <v>63799.548315186199</v>
      </c>
      <c r="F171" s="487">
        <v>76500.640687303196</v>
      </c>
      <c r="G171" s="487">
        <v>66532.5172225282</v>
      </c>
      <c r="H171" s="487">
        <v>73823.211698236395</v>
      </c>
    </row>
    <row r="172" spans="1:8" x14ac:dyDescent="0.25">
      <c r="A172" s="487" t="s">
        <v>1041</v>
      </c>
      <c r="B172" s="487">
        <v>67273.5390102815</v>
      </c>
      <c r="C172" s="487">
        <v>67280.931202623004</v>
      </c>
      <c r="D172" s="487">
        <v>1575.7598890015299</v>
      </c>
      <c r="E172" s="487">
        <v>62222.6782706749</v>
      </c>
      <c r="F172" s="487">
        <v>74521.046152444105</v>
      </c>
      <c r="G172" s="487">
        <v>64262.410098928602</v>
      </c>
      <c r="H172" s="487">
        <v>70464.859784157103</v>
      </c>
    </row>
    <row r="173" spans="1:8" x14ac:dyDescent="0.25">
      <c r="A173" s="487" t="s">
        <v>907</v>
      </c>
      <c r="B173" s="487">
        <v>19792.6770225447</v>
      </c>
      <c r="C173" s="487">
        <v>19786.231289584099</v>
      </c>
      <c r="D173" s="487">
        <v>464.37025787094097</v>
      </c>
      <c r="E173" s="487">
        <v>18139.278490898902</v>
      </c>
      <c r="F173" s="487">
        <v>21597.0590477146</v>
      </c>
      <c r="G173" s="487">
        <v>18860.712776338602</v>
      </c>
      <c r="H173" s="487">
        <v>20708.157743614302</v>
      </c>
    </row>
    <row r="174" spans="1:8" x14ac:dyDescent="0.25">
      <c r="A174" s="487" t="s">
        <v>1156</v>
      </c>
      <c r="B174" s="487">
        <v>5310.9715139484597</v>
      </c>
      <c r="C174" s="487">
        <v>5314.9324839310902</v>
      </c>
      <c r="D174" s="487">
        <v>138.31846804594801</v>
      </c>
      <c r="E174" s="487">
        <v>4862.8164298455904</v>
      </c>
      <c r="F174" s="487">
        <v>5835.4312919882796</v>
      </c>
      <c r="G174" s="487">
        <v>5052.6621961782303</v>
      </c>
      <c r="H174" s="487">
        <v>5588.8793003535102</v>
      </c>
    </row>
    <row r="175" spans="1:8" x14ac:dyDescent="0.25">
      <c r="A175" s="487" t="s">
        <v>387</v>
      </c>
      <c r="B175" s="487">
        <v>12535.0383483071</v>
      </c>
      <c r="C175" s="487">
        <v>12546.1396470123</v>
      </c>
      <c r="D175" s="487">
        <v>288.64981530712998</v>
      </c>
      <c r="E175" s="487">
        <v>11585.270720422999</v>
      </c>
      <c r="F175" s="487">
        <v>13471.763684621499</v>
      </c>
      <c r="G175" s="487">
        <v>12005.828847982</v>
      </c>
      <c r="H175" s="487">
        <v>13127.4982703268</v>
      </c>
    </row>
    <row r="176" spans="1:8" x14ac:dyDescent="0.25">
      <c r="A176" s="487" t="s">
        <v>1047</v>
      </c>
      <c r="B176" s="487">
        <v>54487.236448139003</v>
      </c>
      <c r="C176" s="487">
        <v>54530.586852472799</v>
      </c>
      <c r="D176" s="487">
        <v>1426.94160023176</v>
      </c>
      <c r="E176" s="487">
        <v>50122.331318158998</v>
      </c>
      <c r="F176" s="487">
        <v>59931.372517551798</v>
      </c>
      <c r="G176" s="487">
        <v>51912.772158198299</v>
      </c>
      <c r="H176" s="487">
        <v>57434.935841371298</v>
      </c>
    </row>
    <row r="177" spans="1:8" x14ac:dyDescent="0.25">
      <c r="A177" s="487" t="s">
        <v>916</v>
      </c>
      <c r="B177" s="487">
        <v>3141.28050167843</v>
      </c>
      <c r="C177" s="487">
        <v>3140.1704608618402</v>
      </c>
      <c r="D177" s="487">
        <v>83.963974785401007</v>
      </c>
      <c r="E177" s="487">
        <v>2850.7508682635398</v>
      </c>
      <c r="F177" s="487">
        <v>3481.36986885239</v>
      </c>
      <c r="G177" s="487">
        <v>2973.4328535200102</v>
      </c>
      <c r="H177" s="487">
        <v>3309.4468607455201</v>
      </c>
    </row>
    <row r="178" spans="1:8" x14ac:dyDescent="0.25">
      <c r="A178" s="487" t="s">
        <v>1044</v>
      </c>
      <c r="B178" s="487">
        <v>14878.683412193401</v>
      </c>
      <c r="C178" s="487">
        <v>14890.5209907517</v>
      </c>
      <c r="D178" s="487">
        <v>389.65111283895999</v>
      </c>
      <c r="E178" s="487">
        <v>13686.7704838318</v>
      </c>
      <c r="F178" s="487">
        <v>16365.2990365111</v>
      </c>
      <c r="G178" s="487">
        <v>14175.6813584467</v>
      </c>
      <c r="H178" s="487">
        <v>15683.6037738264</v>
      </c>
    </row>
    <row r="179" spans="1:8" x14ac:dyDescent="0.25">
      <c r="A179" s="487" t="s">
        <v>395</v>
      </c>
      <c r="B179" s="487">
        <v>10121.2359694282</v>
      </c>
      <c r="C179" s="487">
        <v>10119.301701426601</v>
      </c>
      <c r="D179" s="487">
        <v>265.03611222744502</v>
      </c>
      <c r="E179" s="487">
        <v>9292.1194574623205</v>
      </c>
      <c r="F179" s="487">
        <v>11095.546265777601</v>
      </c>
      <c r="G179" s="487">
        <v>9614.1645833050807</v>
      </c>
      <c r="H179" s="487">
        <v>10651.542367244099</v>
      </c>
    </row>
    <row r="180" spans="1:8" x14ac:dyDescent="0.25">
      <c r="A180" s="487" t="s">
        <v>915</v>
      </c>
      <c r="B180" s="487">
        <v>15931.013014709901</v>
      </c>
      <c r="C180" s="487">
        <v>15925.3834395457</v>
      </c>
      <c r="D180" s="487">
        <v>425.82353736264002</v>
      </c>
      <c r="E180" s="487">
        <v>14457.5911510405</v>
      </c>
      <c r="F180" s="487">
        <v>17655.777209348998</v>
      </c>
      <c r="G180" s="487">
        <v>15079.773188826301</v>
      </c>
      <c r="H180" s="487">
        <v>16783.8691838749</v>
      </c>
    </row>
    <row r="181" spans="1:8" x14ac:dyDescent="0.25">
      <c r="A181" s="487" t="s">
        <v>1043</v>
      </c>
      <c r="B181" s="487">
        <v>71980.431703414302</v>
      </c>
      <c r="C181" s="487">
        <v>71991.221398330497</v>
      </c>
      <c r="D181" s="487">
        <v>1685.6665159306599</v>
      </c>
      <c r="E181" s="487">
        <v>66582.334701421802</v>
      </c>
      <c r="F181" s="487">
        <v>79744.814721975199</v>
      </c>
      <c r="G181" s="487">
        <v>68766.5432854471</v>
      </c>
      <c r="H181" s="487">
        <v>75393.478757594494</v>
      </c>
    </row>
    <row r="182" spans="1:8" x14ac:dyDescent="0.25">
      <c r="A182" s="487" t="s">
        <v>1040</v>
      </c>
      <c r="B182" s="487">
        <v>27969.4885783629</v>
      </c>
      <c r="C182" s="487">
        <v>27973.147586045601</v>
      </c>
      <c r="D182" s="487">
        <v>671.54942755544801</v>
      </c>
      <c r="E182" s="487">
        <v>25832.950332248402</v>
      </c>
      <c r="F182" s="487">
        <v>31135.655168976398</v>
      </c>
      <c r="G182" s="487">
        <v>26684.121760719401</v>
      </c>
      <c r="H182" s="487">
        <v>29335.110161057099</v>
      </c>
    </row>
    <row r="183" spans="1:8" x14ac:dyDescent="0.25">
      <c r="A183" s="487" t="s">
        <v>240</v>
      </c>
      <c r="B183" s="487">
        <v>501.51130013569798</v>
      </c>
      <c r="C183" s="487">
        <v>502.01365841342601</v>
      </c>
      <c r="D183" s="487">
        <v>12.904951711759701</v>
      </c>
      <c r="E183" s="487">
        <v>463.579207904295</v>
      </c>
      <c r="F183" s="487">
        <v>546.87451599143799</v>
      </c>
      <c r="G183" s="487">
        <v>476.74955602507902</v>
      </c>
      <c r="H183" s="487">
        <v>527.78803377931001</v>
      </c>
    </row>
    <row r="184" spans="1:8" x14ac:dyDescent="0.25">
      <c r="A184" s="487" t="s">
        <v>903</v>
      </c>
      <c r="B184" s="487">
        <v>93205.492855488905</v>
      </c>
      <c r="C184" s="487">
        <v>93175.668548429603</v>
      </c>
      <c r="D184" s="487">
        <v>2185.6093466851898</v>
      </c>
      <c r="E184" s="487">
        <v>85406.272073739106</v>
      </c>
      <c r="F184" s="487">
        <v>101738.429969164</v>
      </c>
      <c r="G184" s="487">
        <v>88788.825048379498</v>
      </c>
      <c r="H184" s="487">
        <v>97516.801243688198</v>
      </c>
    </row>
    <row r="185" spans="1:8" x14ac:dyDescent="0.25">
      <c r="A185" s="487" t="s">
        <v>237</v>
      </c>
      <c r="B185" s="487">
        <v>378.16905456141001</v>
      </c>
      <c r="C185" s="487">
        <v>378.54786228695599</v>
      </c>
      <c r="D185" s="487">
        <v>9.7310935699281806</v>
      </c>
      <c r="E185" s="487">
        <v>349.56602317845898</v>
      </c>
      <c r="F185" s="487">
        <v>412.37559077981399</v>
      </c>
      <c r="G185" s="487">
        <v>359.49724127012303</v>
      </c>
      <c r="H185" s="487">
        <v>397.98325917908801</v>
      </c>
    </row>
    <row r="186" spans="1:8" x14ac:dyDescent="0.25">
      <c r="A186" s="1060" t="s">
        <v>394</v>
      </c>
      <c r="B186" s="487">
        <v>3143.84589790673</v>
      </c>
      <c r="C186" s="1060">
        <v>3143.2450779534302</v>
      </c>
      <c r="D186" s="487">
        <v>82.325191976575297</v>
      </c>
      <c r="E186" s="487">
        <v>2886.30674429898</v>
      </c>
      <c r="F186" s="487">
        <v>3446.48496666457</v>
      </c>
      <c r="G186" s="1060">
        <v>2986.3400061337902</v>
      </c>
      <c r="H186" s="1060">
        <v>3308.56902050193</v>
      </c>
    </row>
    <row r="187" spans="1:8" x14ac:dyDescent="0.25">
      <c r="A187" s="487" t="s">
        <v>740</v>
      </c>
      <c r="B187" s="487">
        <v>5675.6234474283101</v>
      </c>
      <c r="C187" s="487">
        <v>5675.5016997947396</v>
      </c>
      <c r="D187" s="487">
        <v>146.86941017571201</v>
      </c>
      <c r="E187" s="487">
        <v>5177.04779473297</v>
      </c>
      <c r="F187" s="487">
        <v>6175.2362997764203</v>
      </c>
      <c r="G187" s="487">
        <v>5391.8953360663199</v>
      </c>
      <c r="H187" s="487">
        <v>5972.05283645487</v>
      </c>
    </row>
    <row r="188" spans="1:8" x14ac:dyDescent="0.25">
      <c r="A188" s="487" t="s">
        <v>380</v>
      </c>
      <c r="B188" s="487">
        <v>42640.126697416097</v>
      </c>
      <c r="C188" s="487">
        <v>42687.263474250198</v>
      </c>
      <c r="D188" s="487">
        <v>994.30522806665897</v>
      </c>
      <c r="E188" s="487">
        <v>39480.214712791902</v>
      </c>
      <c r="F188" s="487">
        <v>46039.757979428599</v>
      </c>
      <c r="G188" s="487">
        <v>40801.872769074798</v>
      </c>
      <c r="H188" s="487">
        <v>44707.112994681003</v>
      </c>
    </row>
    <row r="189" spans="1:8" x14ac:dyDescent="0.25">
      <c r="A189" s="487" t="s">
        <v>391</v>
      </c>
      <c r="B189" s="487">
        <v>28003.919144108098</v>
      </c>
      <c r="C189" s="487">
        <v>27998.567319006299</v>
      </c>
      <c r="D189" s="487">
        <v>733.314575364593</v>
      </c>
      <c r="E189" s="487">
        <v>25709.8799741617</v>
      </c>
      <c r="F189" s="487">
        <v>30699.687412198298</v>
      </c>
      <c r="G189" s="487">
        <v>26600.929811562601</v>
      </c>
      <c r="H189" s="487">
        <v>29471.196216878299</v>
      </c>
    </row>
    <row r="190" spans="1:8" x14ac:dyDescent="0.25">
      <c r="A190" s="487" t="s">
        <v>297</v>
      </c>
      <c r="B190" s="487">
        <v>645.10327804993699</v>
      </c>
      <c r="C190" s="487">
        <v>645.74947081095797</v>
      </c>
      <c r="D190" s="487">
        <v>16.599878507383099</v>
      </c>
      <c r="E190" s="487">
        <v>596.31052495514302</v>
      </c>
      <c r="F190" s="487">
        <v>703.45482315671097</v>
      </c>
      <c r="G190" s="487">
        <v>613.25178778108102</v>
      </c>
      <c r="H190" s="487">
        <v>678.90352742687503</v>
      </c>
    </row>
    <row r="191" spans="1:8" x14ac:dyDescent="0.25">
      <c r="A191" s="487" t="s">
        <v>988</v>
      </c>
      <c r="B191" s="487">
        <v>21100.059919846899</v>
      </c>
      <c r="C191" s="487">
        <v>21092.603747839701</v>
      </c>
      <c r="D191" s="487">
        <v>563.98812463065997</v>
      </c>
      <c r="E191" s="487">
        <v>19148.565085090901</v>
      </c>
      <c r="F191" s="487">
        <v>23384.448729327301</v>
      </c>
      <c r="G191" s="487">
        <v>19972.623057186702</v>
      </c>
      <c r="H191" s="487">
        <v>22229.637571674601</v>
      </c>
    </row>
    <row r="192" spans="1:8" x14ac:dyDescent="0.25">
      <c r="A192" s="487" t="s">
        <v>296</v>
      </c>
      <c r="B192" s="487">
        <v>1690.3304977389701</v>
      </c>
      <c r="C192" s="487">
        <v>1692.02368295215</v>
      </c>
      <c r="D192" s="487">
        <v>43.495796494184297</v>
      </c>
      <c r="E192" s="487">
        <v>1562.4813898037401</v>
      </c>
      <c r="F192" s="487">
        <v>1843.2260101944701</v>
      </c>
      <c r="G192" s="487">
        <v>1606.87169783543</v>
      </c>
      <c r="H192" s="487">
        <v>1778.8955295672499</v>
      </c>
    </row>
    <row r="193" spans="1:8" x14ac:dyDescent="0.25">
      <c r="A193" s="487" t="s">
        <v>1211</v>
      </c>
      <c r="B193" s="487">
        <v>22221.680819261801</v>
      </c>
      <c r="C193" s="487">
        <v>22238.253947258701</v>
      </c>
      <c r="D193" s="487">
        <v>578.73947172448402</v>
      </c>
      <c r="E193" s="487">
        <v>20346.551342421601</v>
      </c>
      <c r="F193" s="487">
        <v>24416.077411209899</v>
      </c>
      <c r="G193" s="487">
        <v>21140.8866186046</v>
      </c>
      <c r="H193" s="487">
        <v>23384.477138252001</v>
      </c>
    </row>
    <row r="194" spans="1:8" x14ac:dyDescent="0.25">
      <c r="A194" s="487" t="s">
        <v>889</v>
      </c>
      <c r="B194" s="487">
        <v>4738.6196290021799</v>
      </c>
      <c r="C194" s="487">
        <v>4790.7004022154997</v>
      </c>
      <c r="D194" s="487">
        <v>864.34110317333705</v>
      </c>
      <c r="E194" s="487">
        <v>2020.5948831047399</v>
      </c>
      <c r="F194" s="487">
        <v>8261.0293271932896</v>
      </c>
      <c r="G194" s="487">
        <v>3250.75045740723</v>
      </c>
      <c r="H194" s="487">
        <v>6641.2414300492101</v>
      </c>
    </row>
    <row r="195" spans="1:8" x14ac:dyDescent="0.25">
      <c r="A195" s="487" t="s">
        <v>229</v>
      </c>
      <c r="B195" s="487">
        <v>26305.016645503001</v>
      </c>
      <c r="C195" s="487">
        <v>26313.508640109801</v>
      </c>
      <c r="D195" s="487">
        <v>621.97422107380601</v>
      </c>
      <c r="E195" s="487">
        <v>24217.5276811355</v>
      </c>
      <c r="F195" s="487">
        <v>28845.686389492701</v>
      </c>
      <c r="G195" s="487">
        <v>25151.785254546299</v>
      </c>
      <c r="H195" s="487">
        <v>27567.732747540202</v>
      </c>
    </row>
    <row r="196" spans="1:8" x14ac:dyDescent="0.25">
      <c r="A196" s="487" t="s">
        <v>891</v>
      </c>
      <c r="B196" s="487">
        <v>2660.6471011969602</v>
      </c>
      <c r="C196" s="487">
        <v>2689.8632040552002</v>
      </c>
      <c r="D196" s="487">
        <v>485.305813400349</v>
      </c>
      <c r="E196" s="487">
        <v>1134.4978913032201</v>
      </c>
      <c r="F196" s="487">
        <v>4638.4913501707597</v>
      </c>
      <c r="G196" s="487">
        <v>1825.2297652795</v>
      </c>
      <c r="H196" s="487">
        <v>3728.9778850309699</v>
      </c>
    </row>
    <row r="197" spans="1:8" x14ac:dyDescent="0.25">
      <c r="A197" s="487" t="s">
        <v>1207</v>
      </c>
      <c r="B197" s="487">
        <v>7206.0007619650096</v>
      </c>
      <c r="C197" s="487">
        <v>7213.4707431642801</v>
      </c>
      <c r="D197" s="487">
        <v>166.78957873380099</v>
      </c>
      <c r="E197" s="487">
        <v>6672.0035199365502</v>
      </c>
      <c r="F197" s="487">
        <v>7795.9660872268796</v>
      </c>
      <c r="G197" s="487">
        <v>6891.9276456711495</v>
      </c>
      <c r="H197" s="487">
        <v>7553.13674975496</v>
      </c>
    </row>
    <row r="198" spans="1:8" x14ac:dyDescent="0.25">
      <c r="A198" s="487" t="s">
        <v>232</v>
      </c>
      <c r="B198" s="487">
        <v>1605.6395960350701</v>
      </c>
      <c r="C198" s="487">
        <v>1606.0724543803999</v>
      </c>
      <c r="D198" s="487">
        <v>36.8378553406151</v>
      </c>
      <c r="E198" s="487">
        <v>1487.8930837549501</v>
      </c>
      <c r="F198" s="487">
        <v>1729.76261579634</v>
      </c>
      <c r="G198" s="487">
        <v>1536.83118722729</v>
      </c>
      <c r="H198" s="487">
        <v>1681.4073187981601</v>
      </c>
    </row>
    <row r="199" spans="1:8" x14ac:dyDescent="0.25">
      <c r="A199" s="487" t="s">
        <v>787</v>
      </c>
      <c r="B199" s="487">
        <v>544.742024546018</v>
      </c>
      <c r="C199" s="487">
        <v>545.003863239456</v>
      </c>
      <c r="D199" s="487">
        <v>12.7277819154434</v>
      </c>
      <c r="E199" s="487">
        <v>506.42209296279901</v>
      </c>
      <c r="F199" s="487">
        <v>591.44741409493702</v>
      </c>
      <c r="G199" s="487">
        <v>519.94344643477098</v>
      </c>
      <c r="H199" s="487">
        <v>570.19356342218305</v>
      </c>
    </row>
    <row r="200" spans="1:8" x14ac:dyDescent="0.25">
      <c r="A200" s="487" t="s">
        <v>790</v>
      </c>
      <c r="B200" s="487">
        <v>617.47081781555505</v>
      </c>
      <c r="C200" s="487">
        <v>618.01940873451395</v>
      </c>
      <c r="D200" s="487">
        <v>14.2701457581248</v>
      </c>
      <c r="E200" s="487">
        <v>569.49885381826095</v>
      </c>
      <c r="F200" s="487">
        <v>668.46750432904503</v>
      </c>
      <c r="G200" s="487">
        <v>590.23391546111304</v>
      </c>
      <c r="H200" s="487">
        <v>645.61486121181201</v>
      </c>
    </row>
    <row r="201" spans="1:8" x14ac:dyDescent="0.25">
      <c r="A201" s="487" t="s">
        <v>1028</v>
      </c>
      <c r="B201" s="487">
        <v>1021.32019544613</v>
      </c>
      <c r="C201" s="487">
        <v>1053.0342423429499</v>
      </c>
      <c r="D201" s="487">
        <v>264.371409188727</v>
      </c>
      <c r="E201" s="487">
        <v>403.29824114421501</v>
      </c>
      <c r="F201" s="487">
        <v>2209.19649895475</v>
      </c>
      <c r="G201" s="487">
        <v>613.81667945629295</v>
      </c>
      <c r="H201" s="487">
        <v>1643.65270754056</v>
      </c>
    </row>
    <row r="202" spans="1:8" x14ac:dyDescent="0.25">
      <c r="A202" s="487" t="s">
        <v>846</v>
      </c>
      <c r="B202" s="487">
        <v>48177.790945667897</v>
      </c>
      <c r="C202" s="487">
        <v>48193.647220731902</v>
      </c>
      <c r="D202" s="487">
        <v>1128.67166265684</v>
      </c>
      <c r="E202" s="487">
        <v>44127.175138915001</v>
      </c>
      <c r="F202" s="487">
        <v>52746.138923106701</v>
      </c>
      <c r="G202" s="487">
        <v>45951.3042788862</v>
      </c>
      <c r="H202" s="487">
        <v>50430.073425647599</v>
      </c>
    </row>
    <row r="203" spans="1:8" x14ac:dyDescent="0.25">
      <c r="A203" s="487" t="s">
        <v>610</v>
      </c>
      <c r="B203" s="487">
        <v>79352.359934559994</v>
      </c>
      <c r="C203" s="487">
        <v>79344.952722299102</v>
      </c>
      <c r="D203" s="487">
        <v>2107.9923701743201</v>
      </c>
      <c r="E203" s="487">
        <v>72537.522938239897</v>
      </c>
      <c r="F203" s="487">
        <v>86079.917853988198</v>
      </c>
      <c r="G203" s="487">
        <v>75129.832049475401</v>
      </c>
      <c r="H203" s="487">
        <v>83617.411985494196</v>
      </c>
    </row>
    <row r="204" spans="1:8" x14ac:dyDescent="0.25">
      <c r="A204" s="487" t="s">
        <v>1027</v>
      </c>
      <c r="B204" s="487">
        <v>8174.6409714102201</v>
      </c>
      <c r="C204" s="487">
        <v>8306.1876708867694</v>
      </c>
      <c r="D204" s="487">
        <v>1524.9923260174901</v>
      </c>
      <c r="E204" s="487">
        <v>4142.6392198725198</v>
      </c>
      <c r="F204" s="487">
        <v>13953.6384730059</v>
      </c>
      <c r="G204" s="487">
        <v>5660.6427917237297</v>
      </c>
      <c r="H204" s="487">
        <v>11524.7639325659</v>
      </c>
    </row>
    <row r="205" spans="1:8" x14ac:dyDescent="0.25">
      <c r="A205" s="487" t="s">
        <v>364</v>
      </c>
      <c r="B205" s="487">
        <v>2432.2895841017898</v>
      </c>
      <c r="C205" s="487">
        <v>2503.0757450347201</v>
      </c>
      <c r="D205" s="487">
        <v>614.46416965669005</v>
      </c>
      <c r="E205" s="487">
        <v>858.55527471688902</v>
      </c>
      <c r="F205" s="487">
        <v>4833.7733700988701</v>
      </c>
      <c r="G205" s="487">
        <v>1482.6631722961499</v>
      </c>
      <c r="H205" s="487">
        <v>3923.07645392944</v>
      </c>
    </row>
    <row r="206" spans="1:8" x14ac:dyDescent="0.25">
      <c r="A206" s="487" t="s">
        <v>1103</v>
      </c>
      <c r="B206" s="487">
        <v>79313.721535201694</v>
      </c>
      <c r="C206" s="487">
        <v>79376.824054652403</v>
      </c>
      <c r="D206" s="487">
        <v>2077.1111934718501</v>
      </c>
      <c r="E206" s="487">
        <v>72959.997386678995</v>
      </c>
      <c r="F206" s="487">
        <v>87238.415837144101</v>
      </c>
      <c r="G206" s="487">
        <v>75566.232084364499</v>
      </c>
      <c r="H206" s="487">
        <v>83604.506388399997</v>
      </c>
    </row>
    <row r="207" spans="1:8" x14ac:dyDescent="0.25">
      <c r="A207" s="487" t="s">
        <v>609</v>
      </c>
      <c r="B207" s="487">
        <v>73811.273056577804</v>
      </c>
      <c r="C207" s="487">
        <v>73804.383081695705</v>
      </c>
      <c r="D207" s="487">
        <v>1960.7936117392601</v>
      </c>
      <c r="E207" s="487">
        <v>67472.308534460506</v>
      </c>
      <c r="F207" s="487">
        <v>80069.053102494203</v>
      </c>
      <c r="G207" s="487">
        <v>69883.599588869707</v>
      </c>
      <c r="H207" s="487">
        <v>77778.501275015602</v>
      </c>
    </row>
    <row r="208" spans="1:8" x14ac:dyDescent="0.25">
      <c r="A208" s="487" t="s">
        <v>1031</v>
      </c>
      <c r="B208" s="487">
        <v>10374.019867388201</v>
      </c>
      <c r="C208" s="487">
        <v>10540.7773008726</v>
      </c>
      <c r="D208" s="487">
        <v>1935.25858212822</v>
      </c>
      <c r="E208" s="487">
        <v>5257.0017141926801</v>
      </c>
      <c r="F208" s="487">
        <v>17707.202746924198</v>
      </c>
      <c r="G208" s="487">
        <v>7183.4646716378002</v>
      </c>
      <c r="H208" s="487">
        <v>14624.928448161299</v>
      </c>
    </row>
    <row r="209" spans="1:8" x14ac:dyDescent="0.25">
      <c r="A209" s="487" t="s">
        <v>741</v>
      </c>
      <c r="B209" s="487">
        <v>22236.409179710099</v>
      </c>
      <c r="C209" s="487">
        <v>22235.9321871432</v>
      </c>
      <c r="D209" s="487">
        <v>575.41666231039403</v>
      </c>
      <c r="E209" s="487">
        <v>20283.0498134544</v>
      </c>
      <c r="F209" s="487">
        <v>24193.832169300498</v>
      </c>
      <c r="G209" s="487">
        <v>21124.796607369699</v>
      </c>
      <c r="H209" s="487">
        <v>23397.783828388201</v>
      </c>
    </row>
    <row r="210" spans="1:8" x14ac:dyDescent="0.25">
      <c r="A210" s="487" t="s">
        <v>675</v>
      </c>
      <c r="B210" s="487">
        <v>1839.4183160483301</v>
      </c>
      <c r="C210" s="487">
        <v>1839.7080842028399</v>
      </c>
      <c r="D210" s="487">
        <v>43.2006737653793</v>
      </c>
      <c r="E210" s="487">
        <v>1712.3309314851399</v>
      </c>
      <c r="F210" s="487">
        <v>1990.22151779304</v>
      </c>
      <c r="G210" s="487">
        <v>1755.43417440904</v>
      </c>
      <c r="H210" s="487">
        <v>1924.42873384619</v>
      </c>
    </row>
    <row r="211" spans="1:8" x14ac:dyDescent="0.25">
      <c r="A211" s="487" t="s">
        <v>788</v>
      </c>
      <c r="B211" s="487">
        <v>1605.32117036979</v>
      </c>
      <c r="C211" s="487">
        <v>1606.7231279728101</v>
      </c>
      <c r="D211" s="487">
        <v>37.149924081751799</v>
      </c>
      <c r="E211" s="487">
        <v>1480.03262678961</v>
      </c>
      <c r="F211" s="487">
        <v>1737.97031649205</v>
      </c>
      <c r="G211" s="487">
        <v>1534.3794795957399</v>
      </c>
      <c r="H211" s="487">
        <v>1678.2985361676399</v>
      </c>
    </row>
    <row r="212" spans="1:8" x14ac:dyDescent="0.25">
      <c r="A212" s="487" t="s">
        <v>543</v>
      </c>
      <c r="B212" s="487">
        <v>21603.627106456501</v>
      </c>
      <c r="C212" s="487">
        <v>21593.3061434007</v>
      </c>
      <c r="D212" s="487">
        <v>513.77836682324005</v>
      </c>
      <c r="E212" s="487">
        <v>19771.147166701401</v>
      </c>
      <c r="F212" s="487">
        <v>23662.506275059699</v>
      </c>
      <c r="G212" s="487">
        <v>20585.6477148183</v>
      </c>
      <c r="H212" s="487">
        <v>22608.600599121699</v>
      </c>
    </row>
    <row r="213" spans="1:8" x14ac:dyDescent="0.25">
      <c r="A213" s="487" t="s">
        <v>608</v>
      </c>
      <c r="B213" s="487">
        <v>59425.3360136025</v>
      </c>
      <c r="C213" s="487">
        <v>59419.788906019501</v>
      </c>
      <c r="D213" s="487">
        <v>1578.6317510282599</v>
      </c>
      <c r="E213" s="487">
        <v>54321.845976025397</v>
      </c>
      <c r="F213" s="487">
        <v>64463.464561293898</v>
      </c>
      <c r="G213" s="487">
        <v>56263.172486205302</v>
      </c>
      <c r="H213" s="487">
        <v>62619.345006545896</v>
      </c>
    </row>
    <row r="214" spans="1:8" x14ac:dyDescent="0.25">
      <c r="A214" s="487" t="s">
        <v>1029</v>
      </c>
      <c r="B214" s="487">
        <v>9867.1251415149909</v>
      </c>
      <c r="C214" s="487">
        <v>10025.827280852</v>
      </c>
      <c r="D214" s="487">
        <v>1840.7141842119199</v>
      </c>
      <c r="E214" s="487">
        <v>5000.2381504277</v>
      </c>
      <c r="F214" s="487">
        <v>16842.320751413401</v>
      </c>
      <c r="G214" s="487">
        <v>6832.5499839445702</v>
      </c>
      <c r="H214" s="487">
        <v>13910.6063538166</v>
      </c>
    </row>
    <row r="215" spans="1:8" x14ac:dyDescent="0.25">
      <c r="A215" s="487" t="s">
        <v>544</v>
      </c>
      <c r="B215" s="487">
        <v>54787.179566371102</v>
      </c>
      <c r="C215" s="487">
        <v>54791.4814204258</v>
      </c>
      <c r="D215" s="487">
        <v>1286.0045157116999</v>
      </c>
      <c r="E215" s="487">
        <v>50149.903815311198</v>
      </c>
      <c r="F215" s="487">
        <v>59803.571082762603</v>
      </c>
      <c r="G215" s="487">
        <v>52294.434683726402</v>
      </c>
      <c r="H215" s="487">
        <v>57398.469965234101</v>
      </c>
    </row>
    <row r="216" spans="1:8" x14ac:dyDescent="0.25">
      <c r="A216" s="487" t="s">
        <v>678</v>
      </c>
      <c r="B216" s="487">
        <v>20811.356419048399</v>
      </c>
      <c r="C216" s="487">
        <v>20820.782140539199</v>
      </c>
      <c r="D216" s="487">
        <v>477.31626190168902</v>
      </c>
      <c r="E216" s="487">
        <v>19274.223444433301</v>
      </c>
      <c r="F216" s="487">
        <v>22526.682642236901</v>
      </c>
      <c r="G216" s="487">
        <v>19898.652540785799</v>
      </c>
      <c r="H216" s="487">
        <v>21745.715905024801</v>
      </c>
    </row>
    <row r="217" spans="1:8" x14ac:dyDescent="0.25">
      <c r="A217" s="487" t="s">
        <v>989</v>
      </c>
      <c r="B217" s="487">
        <v>13254.2574846853</v>
      </c>
      <c r="C217" s="487">
        <v>13249.5738001834</v>
      </c>
      <c r="D217" s="487">
        <v>354.27595232221398</v>
      </c>
      <c r="E217" s="487">
        <v>12028.402434124</v>
      </c>
      <c r="F217" s="487">
        <v>14689.223906155399</v>
      </c>
      <c r="G217" s="487">
        <v>12546.044402249099</v>
      </c>
      <c r="H217" s="487">
        <v>13963.8153296935</v>
      </c>
    </row>
    <row r="218" spans="1:8" x14ac:dyDescent="0.25">
      <c r="A218" s="487" t="s">
        <v>1146</v>
      </c>
      <c r="B218" s="487">
        <v>134.739012450042</v>
      </c>
      <c r="C218" s="487">
        <v>134.912988503745</v>
      </c>
      <c r="D218" s="487">
        <v>3.1943279105590201</v>
      </c>
      <c r="E218" s="487">
        <v>125.275457960385</v>
      </c>
      <c r="F218" s="487">
        <v>146.20892149191999</v>
      </c>
      <c r="G218" s="487">
        <v>128.70921093752301</v>
      </c>
      <c r="H218" s="487">
        <v>141.418390883352</v>
      </c>
    </row>
    <row r="219" spans="1:8" x14ac:dyDescent="0.25">
      <c r="A219" s="487" t="s">
        <v>548</v>
      </c>
      <c r="B219" s="487">
        <v>71954.208146099205</v>
      </c>
      <c r="C219" s="487">
        <v>71961.926952727896</v>
      </c>
      <c r="D219" s="487">
        <v>1687.4009955075101</v>
      </c>
      <c r="E219" s="487">
        <v>65866.612013506106</v>
      </c>
      <c r="F219" s="487">
        <v>78555.7130520215</v>
      </c>
      <c r="G219" s="487">
        <v>68671.657359481003</v>
      </c>
      <c r="H219" s="487">
        <v>75389.549820554894</v>
      </c>
    </row>
    <row r="220" spans="1:8" x14ac:dyDescent="0.25">
      <c r="A220" s="487" t="s">
        <v>677</v>
      </c>
      <c r="B220" s="487">
        <v>7611.6843132478698</v>
      </c>
      <c r="C220" s="487">
        <v>7613.0660446299798</v>
      </c>
      <c r="D220" s="487">
        <v>178.43817019762699</v>
      </c>
      <c r="E220" s="487">
        <v>7084.8195912736301</v>
      </c>
      <c r="F220" s="487">
        <v>8235.6450510220493</v>
      </c>
      <c r="G220" s="487">
        <v>7262.4779927837099</v>
      </c>
      <c r="H220" s="487">
        <v>7964.2116167859404</v>
      </c>
    </row>
    <row r="221" spans="1:8" x14ac:dyDescent="0.25">
      <c r="A221" s="487" t="s">
        <v>471</v>
      </c>
      <c r="B221" s="487">
        <v>13265.081867335</v>
      </c>
      <c r="C221" s="487">
        <v>13262.54677938</v>
      </c>
      <c r="D221" s="487">
        <v>347.36130420401997</v>
      </c>
      <c r="E221" s="487">
        <v>12178.4262017613</v>
      </c>
      <c r="F221" s="487">
        <v>14542.031232442099</v>
      </c>
      <c r="G221" s="487">
        <v>12600.5045894389</v>
      </c>
      <c r="H221" s="487">
        <v>13960.111387746099</v>
      </c>
    </row>
    <row r="222" spans="1:8" x14ac:dyDescent="0.25">
      <c r="A222" s="487" t="s">
        <v>369</v>
      </c>
      <c r="B222" s="487">
        <v>4187.1799975864797</v>
      </c>
      <c r="C222" s="487">
        <v>4232.6848103993598</v>
      </c>
      <c r="D222" s="487">
        <v>779.79898434832205</v>
      </c>
      <c r="E222" s="487">
        <v>1594.52934574101</v>
      </c>
      <c r="F222" s="487">
        <v>7982.1821913971598</v>
      </c>
      <c r="G222" s="487">
        <v>2817.4131624121501</v>
      </c>
      <c r="H222" s="487">
        <v>5917.3525322613696</v>
      </c>
    </row>
    <row r="223" spans="1:8" x14ac:dyDescent="0.25">
      <c r="A223" s="487" t="s">
        <v>886</v>
      </c>
      <c r="B223" s="487">
        <v>1576.9833195711401</v>
      </c>
      <c r="C223" s="487">
        <v>1615.51352496755</v>
      </c>
      <c r="D223" s="487">
        <v>403.77790456187199</v>
      </c>
      <c r="E223" s="487">
        <v>607.62586940721906</v>
      </c>
      <c r="F223" s="487">
        <v>3495.0483452940498</v>
      </c>
      <c r="G223" s="487">
        <v>928.76644852606</v>
      </c>
      <c r="H223" s="487">
        <v>2515.8975473474102</v>
      </c>
    </row>
    <row r="224" spans="1:8" x14ac:dyDescent="0.25">
      <c r="A224" s="487" t="s">
        <v>676</v>
      </c>
      <c r="B224" s="487">
        <v>5373.7120372152403</v>
      </c>
      <c r="C224" s="487">
        <v>5375.5551450666999</v>
      </c>
      <c r="D224" s="487">
        <v>123.348328306624</v>
      </c>
      <c r="E224" s="487">
        <v>4975.0297591226699</v>
      </c>
      <c r="F224" s="487">
        <v>5816.0272581009003</v>
      </c>
      <c r="G224" s="487">
        <v>5137.2923051535699</v>
      </c>
      <c r="H224" s="487">
        <v>5614.2241760501902</v>
      </c>
    </row>
    <row r="225" spans="1:8" x14ac:dyDescent="0.25">
      <c r="A225" s="487" t="s">
        <v>466</v>
      </c>
      <c r="B225" s="487">
        <v>27102.4750506526</v>
      </c>
      <c r="C225" s="487">
        <v>27131.128456226899</v>
      </c>
      <c r="D225" s="487">
        <v>622.28994040183602</v>
      </c>
      <c r="E225" s="487">
        <v>25073.762023318199</v>
      </c>
      <c r="F225" s="487">
        <v>29087.856761425799</v>
      </c>
      <c r="G225" s="487">
        <v>25968.383112929499</v>
      </c>
      <c r="H225" s="487">
        <v>28386.766420871401</v>
      </c>
    </row>
    <row r="226" spans="1:8" x14ac:dyDescent="0.25">
      <c r="A226" s="487" t="s">
        <v>673</v>
      </c>
      <c r="B226" s="487">
        <v>134.93165759483901</v>
      </c>
      <c r="C226" s="487">
        <v>134.967362941321</v>
      </c>
      <c r="D226" s="487">
        <v>3.1717456230150201</v>
      </c>
      <c r="E226" s="487">
        <v>125.630458278417</v>
      </c>
      <c r="F226" s="487">
        <v>146.015248261859</v>
      </c>
      <c r="G226" s="487">
        <v>128.780126783593</v>
      </c>
      <c r="H226" s="487">
        <v>141.17888778540001</v>
      </c>
    </row>
    <row r="227" spans="1:8" x14ac:dyDescent="0.25">
      <c r="A227" s="487" t="s">
        <v>987</v>
      </c>
      <c r="B227" s="487">
        <v>37486.0513063748</v>
      </c>
      <c r="C227" s="487">
        <v>37472.804782550898</v>
      </c>
      <c r="D227" s="487">
        <v>1001.9728785796</v>
      </c>
      <c r="E227" s="487">
        <v>34019.0547301716</v>
      </c>
      <c r="F227" s="487">
        <v>41544.462346020497</v>
      </c>
      <c r="G227" s="487">
        <v>35483.063815394897</v>
      </c>
      <c r="H227" s="487">
        <v>39492.842091415099</v>
      </c>
    </row>
    <row r="228" spans="1:8" x14ac:dyDescent="0.25">
      <c r="A228" s="487" t="s">
        <v>467</v>
      </c>
      <c r="B228" s="487">
        <v>16992.166644565801</v>
      </c>
      <c r="C228" s="487">
        <v>17009.497480290302</v>
      </c>
      <c r="D228" s="487">
        <v>390.15340667164202</v>
      </c>
      <c r="E228" s="487">
        <v>15718.969462044701</v>
      </c>
      <c r="F228" s="487">
        <v>18237.752563787799</v>
      </c>
      <c r="G228" s="487">
        <v>16280.701427349</v>
      </c>
      <c r="H228" s="487">
        <v>17798.149369099399</v>
      </c>
    </row>
    <row r="229" spans="1:8" x14ac:dyDescent="0.25">
      <c r="A229" s="487" t="s">
        <v>789</v>
      </c>
      <c r="B229" s="487">
        <v>205.87847366133099</v>
      </c>
      <c r="C229" s="487">
        <v>205.96093001688499</v>
      </c>
      <c r="D229" s="487">
        <v>4.8032073034013596</v>
      </c>
      <c r="E229" s="487">
        <v>191.33602589727701</v>
      </c>
      <c r="F229" s="487">
        <v>223.42310716348501</v>
      </c>
      <c r="G229" s="487">
        <v>196.46783005765599</v>
      </c>
      <c r="H229" s="487">
        <v>215.48244020740501</v>
      </c>
    </row>
    <row r="230" spans="1:8" x14ac:dyDescent="0.25">
      <c r="A230" s="487" t="s">
        <v>1102</v>
      </c>
      <c r="B230" s="487">
        <v>73775.3327335949</v>
      </c>
      <c r="C230" s="487">
        <v>73834.0288744227</v>
      </c>
      <c r="D230" s="487">
        <v>1932.0688331973899</v>
      </c>
      <c r="E230" s="487">
        <v>67865.282062896105</v>
      </c>
      <c r="F230" s="487">
        <v>81146.654462311693</v>
      </c>
      <c r="G230" s="487">
        <v>70289.526295569594</v>
      </c>
      <c r="H230" s="487">
        <v>77766.496861386797</v>
      </c>
    </row>
    <row r="231" spans="1:8" x14ac:dyDescent="0.25">
      <c r="A231" s="487" t="s">
        <v>1209</v>
      </c>
      <c r="B231" s="487">
        <v>429.80007540316501</v>
      </c>
      <c r="C231" s="487">
        <v>430.12062413755899</v>
      </c>
      <c r="D231" s="487">
        <v>11.193674799359</v>
      </c>
      <c r="E231" s="487">
        <v>393.532306232525</v>
      </c>
      <c r="F231" s="487">
        <v>472.24294137512999</v>
      </c>
      <c r="G231" s="487">
        <v>408.89592181028502</v>
      </c>
      <c r="H231" s="487">
        <v>452.29027088591499</v>
      </c>
    </row>
    <row r="232" spans="1:8" x14ac:dyDescent="0.25">
      <c r="A232" s="487" t="s">
        <v>234</v>
      </c>
      <c r="B232" s="487">
        <v>617.58032138047599</v>
      </c>
      <c r="C232" s="487">
        <v>617.76393443216205</v>
      </c>
      <c r="D232" s="487">
        <v>14.1596868054857</v>
      </c>
      <c r="E232" s="487">
        <v>572.15518042625695</v>
      </c>
      <c r="F232" s="487">
        <v>665.82133287193699</v>
      </c>
      <c r="G232" s="487">
        <v>590.98855373969195</v>
      </c>
      <c r="H232" s="487">
        <v>646.64238011987197</v>
      </c>
    </row>
    <row r="233" spans="1:8" x14ac:dyDescent="0.25">
      <c r="A233" s="487" t="s">
        <v>986</v>
      </c>
      <c r="B233" s="487">
        <v>104619.82380119999</v>
      </c>
      <c r="C233" s="487">
        <v>104582.85407672499</v>
      </c>
      <c r="D233" s="487">
        <v>2796.40619263496</v>
      </c>
      <c r="E233" s="487">
        <v>94943.782759766793</v>
      </c>
      <c r="F233" s="487">
        <v>115946.443519302</v>
      </c>
      <c r="G233" s="487">
        <v>99029.685841091603</v>
      </c>
      <c r="H233" s="487">
        <v>110220.576375027</v>
      </c>
    </row>
    <row r="234" spans="1:8" x14ac:dyDescent="0.25">
      <c r="A234" s="487" t="s">
        <v>674</v>
      </c>
      <c r="B234" s="487">
        <v>410.16106481783902</v>
      </c>
      <c r="C234" s="487">
        <v>410.29864321320599</v>
      </c>
      <c r="D234" s="487">
        <v>9.41859575869079</v>
      </c>
      <c r="E234" s="487">
        <v>379.69134603886999</v>
      </c>
      <c r="F234" s="487">
        <v>443.919602583075</v>
      </c>
      <c r="G234" s="487">
        <v>392.08672901066802</v>
      </c>
      <c r="H234" s="487">
        <v>428.62247388923998</v>
      </c>
    </row>
    <row r="235" spans="1:8" x14ac:dyDescent="0.25">
      <c r="A235" s="487" t="s">
        <v>984</v>
      </c>
      <c r="B235" s="487">
        <v>27096.646855482701</v>
      </c>
      <c r="C235" s="487">
        <v>27104.7863806026</v>
      </c>
      <c r="D235" s="487">
        <v>634.77895654517897</v>
      </c>
      <c r="E235" s="487">
        <v>24818.470132405299</v>
      </c>
      <c r="F235" s="487">
        <v>29663.3011298032</v>
      </c>
      <c r="G235" s="487">
        <v>25844.389461579402</v>
      </c>
      <c r="H235" s="487">
        <v>28361.691528506701</v>
      </c>
    </row>
    <row r="236" spans="1:8" x14ac:dyDescent="0.25">
      <c r="A236" s="487" t="s">
        <v>1099</v>
      </c>
      <c r="B236" s="487">
        <v>95240.660399831002</v>
      </c>
      <c r="C236" s="487">
        <v>95254.078788668499</v>
      </c>
      <c r="D236" s="487">
        <v>2228.7691254674501</v>
      </c>
      <c r="E236" s="487">
        <v>88173.298870221595</v>
      </c>
      <c r="F236" s="487">
        <v>105656.70132142</v>
      </c>
      <c r="G236" s="487">
        <v>91028.261292965995</v>
      </c>
      <c r="H236" s="487">
        <v>99766.0936336288</v>
      </c>
    </row>
    <row r="237" spans="1:8" x14ac:dyDescent="0.25">
      <c r="A237" s="487" t="s">
        <v>233</v>
      </c>
      <c r="B237" s="487">
        <v>205.73812848281</v>
      </c>
      <c r="C237" s="487">
        <v>205.83764328396001</v>
      </c>
      <c r="D237" s="487">
        <v>4.8415707658582399</v>
      </c>
      <c r="E237" s="487">
        <v>189.52533942904299</v>
      </c>
      <c r="F237" s="487">
        <v>225.38125180980299</v>
      </c>
      <c r="G237" s="487">
        <v>196.86127091656201</v>
      </c>
      <c r="H237" s="487">
        <v>215.61526847889101</v>
      </c>
    </row>
    <row r="238" spans="1:8" x14ac:dyDescent="0.25">
      <c r="A238" s="487" t="s">
        <v>982</v>
      </c>
      <c r="B238" s="487">
        <v>135779.02450787599</v>
      </c>
      <c r="C238" s="487">
        <v>135821.593201065</v>
      </c>
      <c r="D238" s="487">
        <v>3181.5952757708201</v>
      </c>
      <c r="E238" s="487">
        <v>124318.50217291601</v>
      </c>
      <c r="F238" s="487">
        <v>148762.00305314799</v>
      </c>
      <c r="G238" s="487">
        <v>129488.413392531</v>
      </c>
      <c r="H238" s="487">
        <v>142116.26223044901</v>
      </c>
    </row>
    <row r="239" spans="1:8" x14ac:dyDescent="0.25">
      <c r="A239" s="487" t="s">
        <v>546</v>
      </c>
      <c r="B239" s="487">
        <v>67251.309565453397</v>
      </c>
      <c r="C239" s="487">
        <v>67253.557299775493</v>
      </c>
      <c r="D239" s="487">
        <v>1577.6780160711101</v>
      </c>
      <c r="E239" s="487">
        <v>61556.687955245201</v>
      </c>
      <c r="F239" s="487">
        <v>73411.115630520799</v>
      </c>
      <c r="G239" s="487">
        <v>64185.373899051498</v>
      </c>
      <c r="H239" s="487">
        <v>70448.560201214801</v>
      </c>
    </row>
    <row r="240" spans="1:8" x14ac:dyDescent="0.25">
      <c r="A240" s="487" t="s">
        <v>217</v>
      </c>
      <c r="B240" s="487">
        <v>1516.84900185839</v>
      </c>
      <c r="C240" s="487">
        <v>1548.90865905441</v>
      </c>
      <c r="D240" s="487">
        <v>395.91290890041103</v>
      </c>
      <c r="E240" s="487">
        <v>517.80217293550902</v>
      </c>
      <c r="F240" s="487">
        <v>3508.5526153374099</v>
      </c>
      <c r="G240" s="487">
        <v>890.96555611308804</v>
      </c>
      <c r="H240" s="487">
        <v>2452.55756404567</v>
      </c>
    </row>
    <row r="241" spans="1:8" x14ac:dyDescent="0.25">
      <c r="A241" s="487" t="s">
        <v>1098</v>
      </c>
      <c r="B241" s="487">
        <v>76398.103340706293</v>
      </c>
      <c r="C241" s="487">
        <v>76415.948327817503</v>
      </c>
      <c r="D241" s="487">
        <v>1787.67450826085</v>
      </c>
      <c r="E241" s="487">
        <v>70730.456605604399</v>
      </c>
      <c r="F241" s="487">
        <v>84751.706989713493</v>
      </c>
      <c r="G241" s="487">
        <v>73036.901357472307</v>
      </c>
      <c r="H241" s="487">
        <v>80016.8316285693</v>
      </c>
    </row>
    <row r="242" spans="1:8" x14ac:dyDescent="0.25">
      <c r="A242" s="487" t="s">
        <v>1101</v>
      </c>
      <c r="B242" s="487">
        <v>59396.400517962698</v>
      </c>
      <c r="C242" s="487">
        <v>59443.656685577102</v>
      </c>
      <c r="D242" s="487">
        <v>1555.5054784945501</v>
      </c>
      <c r="E242" s="487">
        <v>54638.228325288503</v>
      </c>
      <c r="F242" s="487">
        <v>65331.039665259203</v>
      </c>
      <c r="G242" s="487">
        <v>56589.983418243297</v>
      </c>
      <c r="H242" s="487">
        <v>62609.680272637401</v>
      </c>
    </row>
    <row r="243" spans="1:8" x14ac:dyDescent="0.25">
      <c r="A243" s="487" t="s">
        <v>547</v>
      </c>
      <c r="B243" s="487">
        <v>30589.856033248001</v>
      </c>
      <c r="C243" s="487">
        <v>30574.9399701519</v>
      </c>
      <c r="D243" s="487">
        <v>726.54562844368104</v>
      </c>
      <c r="E243" s="487">
        <v>27994.622314578799</v>
      </c>
      <c r="F243" s="487">
        <v>33501.628935810397</v>
      </c>
      <c r="G243" s="487">
        <v>29151.606168613998</v>
      </c>
      <c r="H243" s="487">
        <v>32013.126700653502</v>
      </c>
    </row>
    <row r="244" spans="1:8" x14ac:dyDescent="0.25">
      <c r="A244" s="487" t="s">
        <v>231</v>
      </c>
      <c r="B244" s="487">
        <v>544.38285230942995</v>
      </c>
      <c r="C244" s="487">
        <v>544.67471575907302</v>
      </c>
      <c r="D244" s="487">
        <v>12.8351546602571</v>
      </c>
      <c r="E244" s="487">
        <v>501.42494097618697</v>
      </c>
      <c r="F244" s="487">
        <v>596.65938868797298</v>
      </c>
      <c r="G244" s="487">
        <v>520.80779360830297</v>
      </c>
      <c r="H244" s="487">
        <v>570.55161462064802</v>
      </c>
    </row>
    <row r="245" spans="1:8" x14ac:dyDescent="0.25">
      <c r="A245" s="487" t="s">
        <v>975</v>
      </c>
      <c r="B245" s="487">
        <v>5251.8160181108296</v>
      </c>
      <c r="C245" s="487">
        <v>5304.0553403805397</v>
      </c>
      <c r="D245" s="487">
        <v>962.09017014035601</v>
      </c>
      <c r="E245" s="487">
        <v>2300.7994617238801</v>
      </c>
      <c r="F245" s="487">
        <v>8940.4108342882791</v>
      </c>
      <c r="G245" s="487">
        <v>3567.21398811771</v>
      </c>
      <c r="H245" s="487">
        <v>7365.2603091709298</v>
      </c>
    </row>
    <row r="246" spans="1:8" x14ac:dyDescent="0.25">
      <c r="A246" s="487" t="s">
        <v>888</v>
      </c>
      <c r="B246" s="487">
        <v>501.114526826001</v>
      </c>
      <c r="C246" s="487">
        <v>513.35493816503697</v>
      </c>
      <c r="D246" s="487">
        <v>128.306995756634</v>
      </c>
      <c r="E246" s="487">
        <v>193.080435579587</v>
      </c>
      <c r="F246" s="487">
        <v>1110.5901562347599</v>
      </c>
      <c r="G246" s="487">
        <v>295.12553496349301</v>
      </c>
      <c r="H246" s="487">
        <v>799.46506598179803</v>
      </c>
    </row>
    <row r="247" spans="1:8" x14ac:dyDescent="0.25">
      <c r="A247" s="487" t="s">
        <v>1026</v>
      </c>
      <c r="B247" s="487">
        <v>788.45301931917402</v>
      </c>
      <c r="C247" s="487">
        <v>812.93265920584997</v>
      </c>
      <c r="D247" s="487">
        <v>204.09226223195401</v>
      </c>
      <c r="E247" s="487">
        <v>311.34225521360497</v>
      </c>
      <c r="F247" s="487">
        <v>1705.4792820811699</v>
      </c>
      <c r="G247" s="487">
        <v>473.85960037109902</v>
      </c>
      <c r="H247" s="487">
        <v>1268.8837915572201</v>
      </c>
    </row>
    <row r="248" spans="1:8" x14ac:dyDescent="0.25">
      <c r="A248" s="487" t="s">
        <v>545</v>
      </c>
      <c r="B248" s="487">
        <v>27975.622157431098</v>
      </c>
      <c r="C248" s="487">
        <v>27961.6715124365</v>
      </c>
      <c r="D248" s="487">
        <v>665.07944675544104</v>
      </c>
      <c r="E248" s="487">
        <v>25602.058978864301</v>
      </c>
      <c r="F248" s="487">
        <v>30640.374445286699</v>
      </c>
      <c r="G248" s="487">
        <v>26658.272229231599</v>
      </c>
      <c r="H248" s="487">
        <v>29276.0283865528</v>
      </c>
    </row>
    <row r="249" spans="1:8" x14ac:dyDescent="0.25">
      <c r="A249" s="487" t="s">
        <v>985</v>
      </c>
      <c r="B249" s="487">
        <v>16988.729780027799</v>
      </c>
      <c r="C249" s="487">
        <v>16992.9818232623</v>
      </c>
      <c r="D249" s="487">
        <v>397.96737878889002</v>
      </c>
      <c r="E249" s="487">
        <v>15560.6853861419</v>
      </c>
      <c r="F249" s="487">
        <v>18594.224383628301</v>
      </c>
      <c r="G249" s="487">
        <v>16203.8767825451</v>
      </c>
      <c r="H249" s="487">
        <v>17779.6535210404</v>
      </c>
    </row>
    <row r="250" spans="1:8" x14ac:dyDescent="0.25">
      <c r="A250" s="487" t="s">
        <v>983</v>
      </c>
      <c r="B250" s="487">
        <v>48177.790945667897</v>
      </c>
      <c r="C250" s="487">
        <v>48193.647220731902</v>
      </c>
      <c r="D250" s="487">
        <v>1128.67166265684</v>
      </c>
      <c r="E250" s="487">
        <v>44127.175138915001</v>
      </c>
      <c r="F250" s="487">
        <v>52746.138923106701</v>
      </c>
      <c r="G250" s="487">
        <v>45951.3042788862</v>
      </c>
      <c r="H250" s="487">
        <v>50430.073425647599</v>
      </c>
    </row>
    <row r="251" spans="1:8" x14ac:dyDescent="0.25">
      <c r="A251" s="487" t="s">
        <v>230</v>
      </c>
      <c r="B251" s="487">
        <v>64111.942684928297</v>
      </c>
      <c r="C251" s="487">
        <v>64135.332138242302</v>
      </c>
      <c r="D251" s="487">
        <v>1469.7725086451101</v>
      </c>
      <c r="E251" s="487">
        <v>59395.388953144502</v>
      </c>
      <c r="F251" s="487">
        <v>69140.121598699494</v>
      </c>
      <c r="G251" s="487">
        <v>61361.028706122503</v>
      </c>
      <c r="H251" s="487">
        <v>67140.241141192499</v>
      </c>
    </row>
    <row r="252" spans="1:8" x14ac:dyDescent="0.25">
      <c r="A252" s="487" t="s">
        <v>1100</v>
      </c>
      <c r="B252" s="487">
        <v>102562.92500125</v>
      </c>
      <c r="C252" s="487">
        <v>102578.70809211</v>
      </c>
      <c r="D252" s="487">
        <v>2400.3898817003501</v>
      </c>
      <c r="E252" s="487">
        <v>94956.667189795495</v>
      </c>
      <c r="F252" s="487">
        <v>113787.339264232</v>
      </c>
      <c r="G252" s="487">
        <v>98000.972621635694</v>
      </c>
      <c r="H252" s="487">
        <v>107434.529134615</v>
      </c>
    </row>
    <row r="253" spans="1:8" x14ac:dyDescent="0.25">
      <c r="A253" s="487" t="s">
        <v>220</v>
      </c>
      <c r="B253" s="487">
        <v>387.987245647804</v>
      </c>
      <c r="C253" s="487">
        <v>390.489070353778</v>
      </c>
      <c r="D253" s="487">
        <v>72.967894068443798</v>
      </c>
      <c r="E253" s="487">
        <v>175.99469796737799</v>
      </c>
      <c r="F253" s="487">
        <v>678.86448563908198</v>
      </c>
      <c r="G253" s="487">
        <v>255.91323309092101</v>
      </c>
      <c r="H253" s="487">
        <v>549.23953683796606</v>
      </c>
    </row>
    <row r="254" spans="1:8" x14ac:dyDescent="0.25">
      <c r="A254" s="487" t="s">
        <v>1092</v>
      </c>
      <c r="B254" s="487">
        <v>8986.4760310374404</v>
      </c>
      <c r="C254" s="487">
        <v>9119.1203300926409</v>
      </c>
      <c r="D254" s="487">
        <v>1676.6654683015699</v>
      </c>
      <c r="E254" s="487">
        <v>4548.5957556965304</v>
      </c>
      <c r="F254" s="487">
        <v>15324.6211697414</v>
      </c>
      <c r="G254" s="487">
        <v>6159.4016545712602</v>
      </c>
      <c r="H254" s="487">
        <v>12650.663632060699</v>
      </c>
    </row>
    <row r="255" spans="1:8" x14ac:dyDescent="0.25">
      <c r="A255" s="487" t="s">
        <v>1137</v>
      </c>
      <c r="B255" s="487">
        <v>815.86340931489497</v>
      </c>
      <c r="C255" s="487">
        <v>826.14310781539098</v>
      </c>
      <c r="D255" s="487">
        <v>151.50234702791599</v>
      </c>
      <c r="E255" s="487">
        <v>397.87247805184398</v>
      </c>
      <c r="F255" s="487">
        <v>1415.38314861297</v>
      </c>
      <c r="G255" s="487">
        <v>553.88846771734597</v>
      </c>
      <c r="H255" s="487">
        <v>1142.8054620036401</v>
      </c>
    </row>
    <row r="256" spans="1:8" x14ac:dyDescent="0.25">
      <c r="A256" s="487" t="s">
        <v>1138</v>
      </c>
      <c r="B256" s="487">
        <v>279.34598059113199</v>
      </c>
      <c r="C256" s="487">
        <v>287.470333076597</v>
      </c>
      <c r="D256" s="487">
        <v>70.914798379847895</v>
      </c>
      <c r="E256" s="487">
        <v>119.80684904751099</v>
      </c>
      <c r="F256" s="487">
        <v>581.68263873840397</v>
      </c>
      <c r="G256" s="487">
        <v>173.75087955126199</v>
      </c>
      <c r="H256" s="487">
        <v>448.95975134442301</v>
      </c>
    </row>
    <row r="257" spans="1:8" x14ac:dyDescent="0.25">
      <c r="A257" s="487" t="s">
        <v>1210</v>
      </c>
      <c r="B257" s="487">
        <v>5671.8641791387799</v>
      </c>
      <c r="C257" s="487">
        <v>5676.0943060939198</v>
      </c>
      <c r="D257" s="487">
        <v>147.71752440447699</v>
      </c>
      <c r="E257" s="487">
        <v>5193.25593175012</v>
      </c>
      <c r="F257" s="487">
        <v>6231.96219899271</v>
      </c>
      <c r="G257" s="487">
        <v>5396.00215224767</v>
      </c>
      <c r="H257" s="487">
        <v>5968.6564354472102</v>
      </c>
    </row>
    <row r="258" spans="1:8" x14ac:dyDescent="0.25">
      <c r="A258" s="487" t="s">
        <v>366</v>
      </c>
      <c r="B258" s="487">
        <v>773.08608268885496</v>
      </c>
      <c r="C258" s="487">
        <v>795.56314981051401</v>
      </c>
      <c r="D258" s="487">
        <v>195.29718040431101</v>
      </c>
      <c r="E258" s="487">
        <v>272.87373554709598</v>
      </c>
      <c r="F258" s="487">
        <v>1536.31361503733</v>
      </c>
      <c r="G258" s="487">
        <v>471.25528652146699</v>
      </c>
      <c r="H258" s="487">
        <v>1246.90917464074</v>
      </c>
    </row>
    <row r="259" spans="1:8" x14ac:dyDescent="0.25">
      <c r="A259" s="487" t="s">
        <v>1136</v>
      </c>
      <c r="B259" s="487">
        <v>67.189221087881407</v>
      </c>
      <c r="C259" s="487">
        <v>69.142030111214694</v>
      </c>
      <c r="D259" s="487">
        <v>17.0563562428393</v>
      </c>
      <c r="E259" s="487">
        <v>28.815418860297399</v>
      </c>
      <c r="F259" s="487">
        <v>139.907467126656</v>
      </c>
      <c r="G259" s="487">
        <v>41.790818509986899</v>
      </c>
      <c r="H259" s="487">
        <v>107.982596373221</v>
      </c>
    </row>
    <row r="260" spans="1:8" x14ac:dyDescent="0.25">
      <c r="A260" s="487" t="s">
        <v>1206</v>
      </c>
      <c r="B260" s="487">
        <v>544.57553356932499</v>
      </c>
      <c r="C260" s="487">
        <v>545.13248252800395</v>
      </c>
      <c r="D260" s="487">
        <v>12.604960033640401</v>
      </c>
      <c r="E260" s="487">
        <v>504.16753771362198</v>
      </c>
      <c r="F260" s="487">
        <v>589.11519360728198</v>
      </c>
      <c r="G260" s="487">
        <v>520.77609033238298</v>
      </c>
      <c r="H260" s="487">
        <v>570.77618118830003</v>
      </c>
    </row>
    <row r="261" spans="1:8" x14ac:dyDescent="0.25">
      <c r="A261" s="487" t="s">
        <v>535</v>
      </c>
      <c r="B261" s="487">
        <v>1747.7272363301499</v>
      </c>
      <c r="C261" s="487">
        <v>1796.3410007458499</v>
      </c>
      <c r="D261" s="487">
        <v>460.09240260047397</v>
      </c>
      <c r="E261" s="487">
        <v>557.78187171546995</v>
      </c>
      <c r="F261" s="487">
        <v>4507.6800560928295</v>
      </c>
      <c r="G261" s="487">
        <v>1016.58223541453</v>
      </c>
      <c r="H261" s="487">
        <v>2805.7053308808499</v>
      </c>
    </row>
    <row r="262" spans="1:8" x14ac:dyDescent="0.25">
      <c r="A262" s="487" t="s">
        <v>532</v>
      </c>
      <c r="B262" s="487">
        <v>13016.751957172</v>
      </c>
      <c r="C262" s="487">
        <v>13119.8225645948</v>
      </c>
      <c r="D262" s="487">
        <v>2460.2764488024</v>
      </c>
      <c r="E262" s="487">
        <v>5654.3316235160701</v>
      </c>
      <c r="F262" s="487">
        <v>22659.2839748185</v>
      </c>
      <c r="G262" s="487">
        <v>8639.1870852337997</v>
      </c>
      <c r="H262" s="487">
        <v>18295.891604362601</v>
      </c>
    </row>
    <row r="263" spans="1:8" x14ac:dyDescent="0.25">
      <c r="A263" s="487" t="s">
        <v>887</v>
      </c>
      <c r="B263" s="487">
        <v>12461.126477732299</v>
      </c>
      <c r="C263" s="487">
        <v>12598.023428713201</v>
      </c>
      <c r="D263" s="487">
        <v>2272.9370527772298</v>
      </c>
      <c r="E263" s="487">
        <v>5313.4099623772499</v>
      </c>
      <c r="F263" s="487">
        <v>21724.616750612298</v>
      </c>
      <c r="G263" s="487">
        <v>8548.4606623867403</v>
      </c>
      <c r="H263" s="487">
        <v>17464.815636531999</v>
      </c>
    </row>
    <row r="264" spans="1:8" x14ac:dyDescent="0.25">
      <c r="A264" s="487" t="s">
        <v>531</v>
      </c>
      <c r="B264" s="487">
        <v>1230.1104856617501</v>
      </c>
      <c r="C264" s="487">
        <v>1264.30609808236</v>
      </c>
      <c r="D264" s="487">
        <v>323.82283764007002</v>
      </c>
      <c r="E264" s="487">
        <v>392.57240565544402</v>
      </c>
      <c r="F264" s="487">
        <v>3172.5813043415001</v>
      </c>
      <c r="G264" s="487">
        <v>715.51584431385299</v>
      </c>
      <c r="H264" s="487">
        <v>1974.74294259716</v>
      </c>
    </row>
    <row r="265" spans="1:8" x14ac:dyDescent="0.25">
      <c r="A265" s="487" t="s">
        <v>365</v>
      </c>
      <c r="B265" s="487">
        <v>19608.735440875</v>
      </c>
      <c r="C265" s="487">
        <v>19821.647105547501</v>
      </c>
      <c r="D265" s="487">
        <v>3651.79865084943</v>
      </c>
      <c r="E265" s="487">
        <v>7467.2403965888498</v>
      </c>
      <c r="F265" s="487">
        <v>37380.352743254502</v>
      </c>
      <c r="G265" s="487">
        <v>13194.291248328</v>
      </c>
      <c r="H265" s="487">
        <v>27711.010520566801</v>
      </c>
    </row>
    <row r="266" spans="1:8" x14ac:dyDescent="0.25">
      <c r="A266" s="487" t="s">
        <v>1093</v>
      </c>
      <c r="B266" s="487">
        <v>10910.8172868203</v>
      </c>
      <c r="C266" s="487">
        <v>11078.861523194901</v>
      </c>
      <c r="D266" s="487">
        <v>2037.7078696000201</v>
      </c>
      <c r="E266" s="487">
        <v>5526.0964449579296</v>
      </c>
      <c r="F266" s="487">
        <v>18618.2250246289</v>
      </c>
      <c r="G266" s="487">
        <v>7486.5128649176604</v>
      </c>
      <c r="H266" s="487">
        <v>15367.3101825715</v>
      </c>
    </row>
    <row r="267" spans="1:8" x14ac:dyDescent="0.25">
      <c r="A267" s="487" t="s">
        <v>736</v>
      </c>
      <c r="B267" s="487">
        <v>544.96998065068999</v>
      </c>
      <c r="C267" s="487">
        <v>545.26600615452696</v>
      </c>
      <c r="D267" s="487">
        <v>12.4757102659367</v>
      </c>
      <c r="E267" s="487">
        <v>505.32180431728699</v>
      </c>
      <c r="F267" s="487">
        <v>589.92339758099899</v>
      </c>
      <c r="G267" s="487">
        <v>521.19513674595396</v>
      </c>
      <c r="H267" s="487">
        <v>569.51277215667403</v>
      </c>
    </row>
    <row r="268" spans="1:8" x14ac:dyDescent="0.25">
      <c r="A268" s="487" t="s">
        <v>890</v>
      </c>
      <c r="B268" s="487">
        <v>272.52267460077502</v>
      </c>
      <c r="C268" s="487">
        <v>279.17896906265599</v>
      </c>
      <c r="D268" s="487">
        <v>69.777508506982798</v>
      </c>
      <c r="E268" s="487">
        <v>105.003018932283</v>
      </c>
      <c r="F268" s="487">
        <v>603.97251542724302</v>
      </c>
      <c r="G268" s="487">
        <v>160.49816253218401</v>
      </c>
      <c r="H268" s="487">
        <v>434.77482572180401</v>
      </c>
    </row>
    <row r="269" spans="1:8" x14ac:dyDescent="0.25">
      <c r="A269" s="487" t="s">
        <v>666</v>
      </c>
      <c r="B269" s="487">
        <v>4808.3861183485196</v>
      </c>
      <c r="C269" s="487">
        <v>4857.1073812315399</v>
      </c>
      <c r="D269" s="487">
        <v>910.02747084438499</v>
      </c>
      <c r="E269" s="487">
        <v>2467.25533722815</v>
      </c>
      <c r="F269" s="487">
        <v>7946.02243327612</v>
      </c>
      <c r="G269" s="487">
        <v>3241.1867978098699</v>
      </c>
      <c r="H269" s="487">
        <v>6828.7434213848001</v>
      </c>
    </row>
    <row r="270" spans="1:8" x14ac:dyDescent="0.25">
      <c r="A270" s="487" t="s">
        <v>371</v>
      </c>
      <c r="B270" s="487">
        <v>2689.14735301992</v>
      </c>
      <c r="C270" s="487">
        <v>2718.5660767827098</v>
      </c>
      <c r="D270" s="487">
        <v>500.84398390515298</v>
      </c>
      <c r="E270" s="487">
        <v>1024.10216449463</v>
      </c>
      <c r="F270" s="487">
        <v>5127.1466013163099</v>
      </c>
      <c r="G270" s="487">
        <v>1809.4988515330299</v>
      </c>
      <c r="H270" s="487">
        <v>3800.5919400043999</v>
      </c>
    </row>
    <row r="271" spans="1:8" x14ac:dyDescent="0.25">
      <c r="A271" s="487" t="s">
        <v>536</v>
      </c>
      <c r="B271" s="487">
        <v>16503.051976815001</v>
      </c>
      <c r="C271" s="487">
        <v>16635.615627421499</v>
      </c>
      <c r="D271" s="487">
        <v>3119.6011924314398</v>
      </c>
      <c r="E271" s="487">
        <v>7169.4330082078704</v>
      </c>
      <c r="F271" s="487">
        <v>28731.7182403968</v>
      </c>
      <c r="G271" s="487">
        <v>10954.498483224501</v>
      </c>
      <c r="H271" s="487">
        <v>23197.003101582901</v>
      </c>
    </row>
    <row r="272" spans="1:8" x14ac:dyDescent="0.25">
      <c r="A272" s="487" t="s">
        <v>367</v>
      </c>
      <c r="B272" s="487">
        <v>7459.8330117202104</v>
      </c>
      <c r="C272" s="487">
        <v>7541.5547693009403</v>
      </c>
      <c r="D272" s="487">
        <v>1389.384690692</v>
      </c>
      <c r="E272" s="487">
        <v>2840.9413901358398</v>
      </c>
      <c r="F272" s="487">
        <v>14223.411549285</v>
      </c>
      <c r="G272" s="487">
        <v>5019.7196342750603</v>
      </c>
      <c r="H272" s="487">
        <v>10543.203960934699</v>
      </c>
    </row>
    <row r="273" spans="1:8" x14ac:dyDescent="0.25">
      <c r="A273" s="487" t="s">
        <v>533</v>
      </c>
      <c r="B273" s="487">
        <v>1593.4262455354899</v>
      </c>
      <c r="C273" s="487">
        <v>1637.72180189048</v>
      </c>
      <c r="D273" s="487">
        <v>419.46494769298602</v>
      </c>
      <c r="E273" s="487">
        <v>508.52160203424103</v>
      </c>
      <c r="F273" s="487">
        <v>4109.5857855295299</v>
      </c>
      <c r="G273" s="487">
        <v>926.83990088739699</v>
      </c>
      <c r="H273" s="487">
        <v>2557.9877177385301</v>
      </c>
    </row>
    <row r="274" spans="1:8" x14ac:dyDescent="0.25">
      <c r="A274" s="487" t="s">
        <v>293</v>
      </c>
      <c r="B274" s="487">
        <v>2149.81036346062</v>
      </c>
      <c r="C274" s="487">
        <v>2150.7471701394802</v>
      </c>
      <c r="D274" s="487">
        <v>49.249023793451798</v>
      </c>
      <c r="E274" s="487">
        <v>1989.31802473114</v>
      </c>
      <c r="F274" s="487">
        <v>2326.42200448432</v>
      </c>
      <c r="G274" s="487">
        <v>2058.2290248854902</v>
      </c>
      <c r="H274" s="487">
        <v>2251.9952525225699</v>
      </c>
    </row>
    <row r="275" spans="1:8" x14ac:dyDescent="0.25">
      <c r="A275" s="487" t="s">
        <v>370</v>
      </c>
      <c r="B275" s="487">
        <v>255.496689167646</v>
      </c>
      <c r="C275" s="487">
        <v>262.926831294723</v>
      </c>
      <c r="D275" s="487">
        <v>64.544083896600199</v>
      </c>
      <c r="E275" s="487">
        <v>90.182723734328306</v>
      </c>
      <c r="F275" s="487">
        <v>507.739475420247</v>
      </c>
      <c r="G275" s="487">
        <v>155.744673078717</v>
      </c>
      <c r="H275" s="487">
        <v>412.09109616729</v>
      </c>
    </row>
    <row r="276" spans="1:8" x14ac:dyDescent="0.25">
      <c r="A276" s="487" t="s">
        <v>605</v>
      </c>
      <c r="B276" s="487">
        <v>76405.558490891301</v>
      </c>
      <c r="C276" s="487">
        <v>76384.787563826496</v>
      </c>
      <c r="D276" s="487">
        <v>1784.4028284912399</v>
      </c>
      <c r="E276" s="487">
        <v>69921.050982012603</v>
      </c>
      <c r="F276" s="487">
        <v>83466.0773578222</v>
      </c>
      <c r="G276" s="487">
        <v>72895.2343379417</v>
      </c>
      <c r="H276" s="487">
        <v>80019.876329560502</v>
      </c>
    </row>
    <row r="277" spans="1:8" x14ac:dyDescent="0.25">
      <c r="A277" s="487" t="s">
        <v>465</v>
      </c>
      <c r="B277" s="487">
        <v>48189.899771625896</v>
      </c>
      <c r="C277" s="487">
        <v>48240.483719221796</v>
      </c>
      <c r="D277" s="487">
        <v>1106.44636391054</v>
      </c>
      <c r="E277" s="487">
        <v>44583.208858514903</v>
      </c>
      <c r="F277" s="487">
        <v>51717.838328265898</v>
      </c>
      <c r="G277" s="487">
        <v>46172.860200215298</v>
      </c>
      <c r="H277" s="487">
        <v>50471.341612640303</v>
      </c>
    </row>
    <row r="278" spans="1:8" x14ac:dyDescent="0.25">
      <c r="A278" s="487" t="s">
        <v>840</v>
      </c>
      <c r="B278" s="487">
        <v>5251.8160181108296</v>
      </c>
      <c r="C278" s="487">
        <v>5304.0553403805397</v>
      </c>
      <c r="D278" s="487">
        <v>962.09017014035601</v>
      </c>
      <c r="E278" s="487">
        <v>2300.7994617238801</v>
      </c>
      <c r="F278" s="487">
        <v>8940.4108342882791</v>
      </c>
      <c r="G278" s="487">
        <v>3567.21398811771</v>
      </c>
      <c r="H278" s="487">
        <v>7365.2603091709298</v>
      </c>
    </row>
    <row r="279" spans="1:8" x14ac:dyDescent="0.25">
      <c r="A279" s="487" t="s">
        <v>1134</v>
      </c>
      <c r="B279" s="487">
        <v>4.9189277990175597</v>
      </c>
      <c r="C279" s="487">
        <v>5.0618671615109196</v>
      </c>
      <c r="D279" s="487">
        <v>1.2486910664894699</v>
      </c>
      <c r="E279" s="487">
        <v>2.1095569143069199</v>
      </c>
      <c r="F279" s="487">
        <v>10.2426377442644</v>
      </c>
      <c r="G279" s="487">
        <v>3.0595083990165799</v>
      </c>
      <c r="H279" s="487">
        <v>7.90534694466393</v>
      </c>
    </row>
    <row r="280" spans="1:8" x14ac:dyDescent="0.25">
      <c r="A280" s="1060" t="s">
        <v>778</v>
      </c>
      <c r="B280" s="487">
        <v>89.672732214920302</v>
      </c>
      <c r="C280" s="1060">
        <v>90.835442462653106</v>
      </c>
      <c r="D280" s="487">
        <v>17.433705750420899</v>
      </c>
      <c r="E280" s="487">
        <v>43.367245495421301</v>
      </c>
      <c r="F280" s="487">
        <v>155.980552908536</v>
      </c>
      <c r="G280" s="1060">
        <v>60.172193375999299</v>
      </c>
      <c r="H280" s="1060">
        <v>127.745567618603</v>
      </c>
    </row>
    <row r="281" spans="1:8" x14ac:dyDescent="0.25">
      <c r="A281" s="487" t="s">
        <v>295</v>
      </c>
      <c r="B281" s="487">
        <v>70093.901866188899</v>
      </c>
      <c r="C281" s="487">
        <v>70164.114146174004</v>
      </c>
      <c r="D281" s="487">
        <v>1803.66507918613</v>
      </c>
      <c r="E281" s="487">
        <v>64792.3097590365</v>
      </c>
      <c r="F281" s="487">
        <v>76434.107559792697</v>
      </c>
      <c r="G281" s="487">
        <v>66633.068059940197</v>
      </c>
      <c r="H281" s="487">
        <v>73766.478713173099</v>
      </c>
    </row>
    <row r="282" spans="1:8" x14ac:dyDescent="0.25">
      <c r="A282" s="487" t="s">
        <v>849</v>
      </c>
      <c r="B282" s="487">
        <v>37486.0513063748</v>
      </c>
      <c r="C282" s="487">
        <v>37472.804782550898</v>
      </c>
      <c r="D282" s="487">
        <v>1001.9728785796</v>
      </c>
      <c r="E282" s="487">
        <v>34019.0547301716</v>
      </c>
      <c r="F282" s="487">
        <v>41544.462346020497</v>
      </c>
      <c r="G282" s="487">
        <v>35483.063815394897</v>
      </c>
      <c r="H282" s="487">
        <v>39492.842091415099</v>
      </c>
    </row>
    <row r="283" spans="1:8" x14ac:dyDescent="0.25">
      <c r="A283" s="1061" t="s">
        <v>534</v>
      </c>
      <c r="B283" s="1061">
        <v>15704.5148152903</v>
      </c>
      <c r="C283" s="1061">
        <v>15829.714604544</v>
      </c>
      <c r="D283" s="1061">
        <v>2968.4588884648001</v>
      </c>
      <c r="E283" s="1061">
        <v>6822.1718109675903</v>
      </c>
      <c r="F283" s="1061">
        <v>27339.696183698601</v>
      </c>
      <c r="G283" s="1061">
        <v>10423.7108036066</v>
      </c>
      <c r="H283" s="1061">
        <v>22074.1045798505</v>
      </c>
    </row>
    <row r="284" spans="1:8" x14ac:dyDescent="0.25">
      <c r="A284" s="487" t="s">
        <v>221</v>
      </c>
      <c r="B284" s="487">
        <v>12.023831579586</v>
      </c>
      <c r="C284" s="487">
        <v>12.2790101385127</v>
      </c>
      <c r="D284" s="487">
        <v>3.13864647795122</v>
      </c>
      <c r="E284" s="487">
        <v>4.1048233950039101</v>
      </c>
      <c r="F284" s="487">
        <v>27.816206444293002</v>
      </c>
      <c r="G284" s="487">
        <v>7.06269352475804</v>
      </c>
      <c r="H284" s="487">
        <v>19.443693483676999</v>
      </c>
    </row>
    <row r="285" spans="1:8" x14ac:dyDescent="0.25">
      <c r="A285" s="487" t="s">
        <v>368</v>
      </c>
      <c r="B285" s="487">
        <v>420.45318456544601</v>
      </c>
      <c r="C285" s="487">
        <v>432.67455809674999</v>
      </c>
      <c r="D285" s="487">
        <v>106.214155883773</v>
      </c>
      <c r="E285" s="487">
        <v>148.40440941076301</v>
      </c>
      <c r="F285" s="487">
        <v>835.536337799227</v>
      </c>
      <c r="G285" s="487">
        <v>256.29872760250498</v>
      </c>
      <c r="H285" s="487">
        <v>678.146454043841</v>
      </c>
    </row>
    <row r="286" spans="1:8" x14ac:dyDescent="0.25">
      <c r="A286" s="487" t="s">
        <v>775</v>
      </c>
      <c r="B286" s="487">
        <v>20.191040483004599</v>
      </c>
      <c r="C286" s="487">
        <v>20.791710417716601</v>
      </c>
      <c r="D286" s="487">
        <v>5.4281562637463701</v>
      </c>
      <c r="E286" s="487">
        <v>7.4102760930978304</v>
      </c>
      <c r="F286" s="487">
        <v>48.024633070784198</v>
      </c>
      <c r="G286" s="487">
        <v>12.2181958414732</v>
      </c>
      <c r="H286" s="487">
        <v>33.155800372623297</v>
      </c>
    </row>
    <row r="287" spans="1:8" x14ac:dyDescent="0.25">
      <c r="A287" s="487" t="s">
        <v>1139</v>
      </c>
      <c r="B287" s="487">
        <v>3033.08967524015</v>
      </c>
      <c r="C287" s="487">
        <v>3071.2967296445099</v>
      </c>
      <c r="D287" s="487">
        <v>563.23122282049701</v>
      </c>
      <c r="E287" s="487">
        <v>1479.2010749874701</v>
      </c>
      <c r="F287" s="487">
        <v>5262.13757255978</v>
      </c>
      <c r="G287" s="487">
        <v>2059.1128422483898</v>
      </c>
      <c r="H287" s="487">
        <v>4248.5491272244399</v>
      </c>
    </row>
    <row r="288" spans="1:8" x14ac:dyDescent="0.25">
      <c r="A288" s="487" t="s">
        <v>777</v>
      </c>
      <c r="B288" s="487">
        <v>7.66500876074854</v>
      </c>
      <c r="C288" s="487">
        <v>7.8931089513601904</v>
      </c>
      <c r="D288" s="487">
        <v>2.06067860068605</v>
      </c>
      <c r="E288" s="487">
        <v>2.8131366022068498</v>
      </c>
      <c r="F288" s="487">
        <v>18.231605321484899</v>
      </c>
      <c r="G288" s="487">
        <v>4.6383930550627497</v>
      </c>
      <c r="H288" s="487">
        <v>12.586704377333</v>
      </c>
    </row>
    <row r="289" spans="1:8" x14ac:dyDescent="0.25">
      <c r="A289" s="487" t="s">
        <v>464</v>
      </c>
      <c r="B289" s="487">
        <v>135783.54419815101</v>
      </c>
      <c r="C289" s="487">
        <v>135953.556456819</v>
      </c>
      <c r="D289" s="487">
        <v>3118.2870078902101</v>
      </c>
      <c r="E289" s="487">
        <v>125673.798011557</v>
      </c>
      <c r="F289" s="487">
        <v>145693.71604446199</v>
      </c>
      <c r="G289" s="487">
        <v>130119.683125568</v>
      </c>
      <c r="H289" s="487">
        <v>142246.51518298301</v>
      </c>
    </row>
    <row r="290" spans="1:8" x14ac:dyDescent="0.25">
      <c r="A290" s="487" t="s">
        <v>1030</v>
      </c>
      <c r="B290" s="487">
        <v>1120.10457689132</v>
      </c>
      <c r="C290" s="487">
        <v>1154.8985072262899</v>
      </c>
      <c r="D290" s="487">
        <v>289.94521747015602</v>
      </c>
      <c r="E290" s="487">
        <v>442.31133072819398</v>
      </c>
      <c r="F290" s="487">
        <v>2422.8984440787999</v>
      </c>
      <c r="G290" s="487">
        <v>673.19894824083804</v>
      </c>
      <c r="H290" s="487">
        <v>1802.6581323446701</v>
      </c>
    </row>
    <row r="291" spans="1:8" x14ac:dyDescent="0.25">
      <c r="A291" s="487" t="s">
        <v>292</v>
      </c>
      <c r="B291" s="487">
        <v>90393.456350694905</v>
      </c>
      <c r="C291" s="487">
        <v>90448.840778352198</v>
      </c>
      <c r="D291" s="487">
        <v>2072.8571058661901</v>
      </c>
      <c r="E291" s="487">
        <v>83612.916634280002</v>
      </c>
      <c r="F291" s="487">
        <v>97985.807988192202</v>
      </c>
      <c r="G291" s="487">
        <v>86543.995801572499</v>
      </c>
      <c r="H291" s="487">
        <v>94710.789726182105</v>
      </c>
    </row>
    <row r="292" spans="1:8" x14ac:dyDescent="0.25">
      <c r="A292" s="487" t="s">
        <v>219</v>
      </c>
      <c r="B292" s="487">
        <v>31.6684955861048</v>
      </c>
      <c r="C292" s="487">
        <v>32.339526761844098</v>
      </c>
      <c r="D292" s="487">
        <v>8.2662925004812493</v>
      </c>
      <c r="E292" s="487">
        <v>10.811038555667199</v>
      </c>
      <c r="F292" s="487">
        <v>73.258163973215503</v>
      </c>
      <c r="G292" s="487">
        <v>18.601619021723</v>
      </c>
      <c r="H292" s="487">
        <v>51.208548518030703</v>
      </c>
    </row>
    <row r="293" spans="1:8" x14ac:dyDescent="0.25">
      <c r="A293" s="487" t="s">
        <v>893</v>
      </c>
      <c r="B293" s="487">
        <v>1708.26147288525</v>
      </c>
      <c r="C293" s="487">
        <v>1727.0304327557001</v>
      </c>
      <c r="D293" s="487">
        <v>311.59182722424998</v>
      </c>
      <c r="E293" s="487">
        <v>728.41621165270703</v>
      </c>
      <c r="F293" s="487">
        <v>2978.0813657947901</v>
      </c>
      <c r="G293" s="487">
        <v>1171.8869430156501</v>
      </c>
      <c r="H293" s="487">
        <v>2394.15127935808</v>
      </c>
    </row>
    <row r="294" spans="1:8" x14ac:dyDescent="0.25">
      <c r="A294" s="487" t="s">
        <v>847</v>
      </c>
      <c r="B294" s="487">
        <v>823.07679068760501</v>
      </c>
      <c r="C294" s="487">
        <v>823.98033875139902</v>
      </c>
      <c r="D294" s="487">
        <v>18.9367294046586</v>
      </c>
      <c r="E294" s="487">
        <v>760.83487971553802</v>
      </c>
      <c r="F294" s="487">
        <v>890.979406360707</v>
      </c>
      <c r="G294" s="487">
        <v>786.69772008798202</v>
      </c>
      <c r="H294" s="487">
        <v>861.33934285959003</v>
      </c>
    </row>
    <row r="295" spans="1:8" x14ac:dyDescent="0.25">
      <c r="A295" s="487" t="s">
        <v>845</v>
      </c>
      <c r="B295" s="487">
        <v>90383.408279467898</v>
      </c>
      <c r="C295" s="487">
        <v>90491.6575055352</v>
      </c>
      <c r="D295" s="487">
        <v>2078.7142515686401</v>
      </c>
      <c r="E295" s="487">
        <v>83606.280015955403</v>
      </c>
      <c r="F295" s="487">
        <v>97841.309385931003</v>
      </c>
      <c r="G295" s="487">
        <v>86423.824886130402</v>
      </c>
      <c r="H295" s="487">
        <v>94544.480344012802</v>
      </c>
    </row>
    <row r="296" spans="1:8" x14ac:dyDescent="0.25">
      <c r="A296" s="487" t="s">
        <v>222</v>
      </c>
      <c r="B296" s="487">
        <v>141.66680501406901</v>
      </c>
      <c r="C296" s="487">
        <v>142.591386270101</v>
      </c>
      <c r="D296" s="487">
        <v>26.644951194332801</v>
      </c>
      <c r="E296" s="487">
        <v>64.271690476461401</v>
      </c>
      <c r="F296" s="487">
        <v>247.89663378322001</v>
      </c>
      <c r="G296" s="487">
        <v>93.419661246909598</v>
      </c>
      <c r="H296" s="487">
        <v>200.529624884605</v>
      </c>
    </row>
    <row r="297" spans="1:8" x14ac:dyDescent="0.25">
      <c r="A297" s="487" t="s">
        <v>218</v>
      </c>
      <c r="B297" s="487">
        <v>15009.5292544654</v>
      </c>
      <c r="C297" s="487">
        <v>15107.1704887752</v>
      </c>
      <c r="D297" s="487">
        <v>2822.95668104889</v>
      </c>
      <c r="E297" s="487">
        <v>6808.9210170872602</v>
      </c>
      <c r="F297" s="487">
        <v>26263.4477599485</v>
      </c>
      <c r="G297" s="487">
        <v>9898.9779037920307</v>
      </c>
      <c r="H297" s="487">
        <v>21247.023152305199</v>
      </c>
    </row>
    <row r="298" spans="1:8" x14ac:dyDescent="0.25">
      <c r="A298" s="487" t="s">
        <v>1208</v>
      </c>
      <c r="B298" s="487">
        <v>28398.7782221901</v>
      </c>
      <c r="C298" s="487">
        <v>28426.569366177398</v>
      </c>
      <c r="D298" s="487">
        <v>657.28869677985301</v>
      </c>
      <c r="E298" s="487">
        <v>26297.8249932119</v>
      </c>
      <c r="F298" s="487">
        <v>30726.186764318201</v>
      </c>
      <c r="G298" s="487">
        <v>27163.606269679902</v>
      </c>
      <c r="H298" s="487">
        <v>29768.655864972399</v>
      </c>
    </row>
    <row r="299" spans="1:8" x14ac:dyDescent="0.25">
      <c r="A299" s="487" t="s">
        <v>1094</v>
      </c>
      <c r="B299" s="487">
        <v>11516.8898026922</v>
      </c>
      <c r="C299" s="487">
        <v>11695.6758080989</v>
      </c>
      <c r="D299" s="487">
        <v>2151.66762933582</v>
      </c>
      <c r="E299" s="487">
        <v>5833.7348908747799</v>
      </c>
      <c r="F299" s="487">
        <v>19654.8978364904</v>
      </c>
      <c r="G299" s="487">
        <v>7905.5752814820198</v>
      </c>
      <c r="H299" s="487">
        <v>16233.178673640199</v>
      </c>
    </row>
    <row r="300" spans="1:8" x14ac:dyDescent="0.25">
      <c r="A300" s="487" t="s">
        <v>738</v>
      </c>
      <c r="B300" s="487">
        <v>28418.294403432799</v>
      </c>
      <c r="C300" s="487">
        <v>28433.848185169201</v>
      </c>
      <c r="D300" s="487">
        <v>650.62403725713204</v>
      </c>
      <c r="E300" s="487">
        <v>26359.043035706902</v>
      </c>
      <c r="F300" s="487">
        <v>30762.327693259002</v>
      </c>
      <c r="G300" s="487">
        <v>27180.591419990898</v>
      </c>
      <c r="H300" s="487">
        <v>29699.700805147899</v>
      </c>
    </row>
    <row r="301" spans="1:8" x14ac:dyDescent="0.25">
      <c r="A301" s="487" t="s">
        <v>773</v>
      </c>
      <c r="B301" s="487">
        <v>967.37956641862297</v>
      </c>
      <c r="C301" s="487">
        <v>996.14464406341096</v>
      </c>
      <c r="D301" s="487">
        <v>260.06655444653302</v>
      </c>
      <c r="E301" s="487">
        <v>355.03383906450898</v>
      </c>
      <c r="F301" s="487">
        <v>2300.8654160657302</v>
      </c>
      <c r="G301" s="487">
        <v>585.37656800329103</v>
      </c>
      <c r="H301" s="487">
        <v>1588.54912827561</v>
      </c>
    </row>
    <row r="302" spans="1:8" x14ac:dyDescent="0.25">
      <c r="A302" s="487" t="s">
        <v>1135</v>
      </c>
      <c r="B302" s="487">
        <v>63.214607673406199</v>
      </c>
      <c r="C302" s="487">
        <v>64.0111612806637</v>
      </c>
      <c r="D302" s="487">
        <v>11.738685574010301</v>
      </c>
      <c r="E302" s="487">
        <v>30.8275005012507</v>
      </c>
      <c r="F302" s="487">
        <v>109.66466728783701</v>
      </c>
      <c r="G302" s="487">
        <v>42.9166455417949</v>
      </c>
      <c r="H302" s="487">
        <v>88.546635307139994</v>
      </c>
    </row>
    <row r="303" spans="1:8" x14ac:dyDescent="0.25">
      <c r="A303" s="487" t="s">
        <v>774</v>
      </c>
      <c r="B303" s="487">
        <v>9495.5864529396604</v>
      </c>
      <c r="C303" s="487">
        <v>9618.71178594093</v>
      </c>
      <c r="D303" s="487">
        <v>1846.0804220889599</v>
      </c>
      <c r="E303" s="487">
        <v>4592.1616135910799</v>
      </c>
      <c r="F303" s="487">
        <v>16517.047332736802</v>
      </c>
      <c r="G303" s="487">
        <v>6371.4927915961398</v>
      </c>
      <c r="H303" s="487">
        <v>13526.8824342475</v>
      </c>
    </row>
    <row r="304" spans="1:8" x14ac:dyDescent="0.25">
      <c r="A304" s="487" t="s">
        <v>776</v>
      </c>
      <c r="B304" s="487">
        <v>245.26831833986699</v>
      </c>
      <c r="C304" s="487">
        <v>248.44837448149499</v>
      </c>
      <c r="D304" s="487">
        <v>47.683634893319599</v>
      </c>
      <c r="E304" s="487">
        <v>118.61249473093601</v>
      </c>
      <c r="F304" s="487">
        <v>426.63919077390801</v>
      </c>
      <c r="G304" s="487">
        <v>164.566609811929</v>
      </c>
      <c r="H304" s="487">
        <v>349.38569150670003</v>
      </c>
    </row>
    <row r="305" spans="1:8" x14ac:dyDescent="0.25">
      <c r="A305" s="487" t="s">
        <v>892</v>
      </c>
      <c r="B305" s="487">
        <v>165.620887812539</v>
      </c>
      <c r="C305" s="487">
        <v>169.66664993863901</v>
      </c>
      <c r="D305" s="487">
        <v>42.406157718115999</v>
      </c>
      <c r="E305" s="487">
        <v>63.814355331019897</v>
      </c>
      <c r="F305" s="487">
        <v>367.05738995478299</v>
      </c>
      <c r="G305" s="487">
        <v>97.540954948633996</v>
      </c>
      <c r="H305" s="487">
        <v>264.22762938731802</v>
      </c>
    </row>
    <row r="306" spans="1:8" x14ac:dyDescent="0.25">
      <c r="A306" s="487" t="s">
        <v>976</v>
      </c>
      <c r="B306" s="487">
        <v>2938.8190150515602</v>
      </c>
      <c r="C306" s="487">
        <v>2969.0421731178499</v>
      </c>
      <c r="D306" s="487">
        <v>538.40346339562495</v>
      </c>
      <c r="E306" s="487">
        <v>1286.8826178095001</v>
      </c>
      <c r="F306" s="487">
        <v>5007.9597458328899</v>
      </c>
      <c r="G306" s="487">
        <v>1995.92757183086</v>
      </c>
      <c r="H306" s="487">
        <v>4122.9627021489096</v>
      </c>
    </row>
    <row r="307" spans="1:8" x14ac:dyDescent="0.25">
      <c r="A307" s="487" t="s">
        <v>286</v>
      </c>
      <c r="B307" s="487">
        <v>16515.187704329401</v>
      </c>
      <c r="C307" s="487">
        <v>16656.079147829601</v>
      </c>
      <c r="D307" s="487">
        <v>3131.9328532539698</v>
      </c>
      <c r="E307" s="487">
        <v>7364.9896042028404</v>
      </c>
      <c r="F307" s="487">
        <v>28678.5514068554</v>
      </c>
      <c r="G307" s="487">
        <v>10909.3394361542</v>
      </c>
      <c r="H307" s="487">
        <v>23362.674736995199</v>
      </c>
    </row>
    <row r="308" spans="1:8" x14ac:dyDescent="0.25">
      <c r="A308" s="487" t="s">
        <v>839</v>
      </c>
      <c r="B308" s="487">
        <v>10477.2671824027</v>
      </c>
      <c r="C308" s="487">
        <v>10614.8564300043</v>
      </c>
      <c r="D308" s="487">
        <v>2048.4012362871799</v>
      </c>
      <c r="E308" s="487">
        <v>5050.2086287887696</v>
      </c>
      <c r="F308" s="487">
        <v>18535.507241233299</v>
      </c>
      <c r="G308" s="487">
        <v>6981.1993551301302</v>
      </c>
      <c r="H308" s="487">
        <v>14953.8164848939</v>
      </c>
    </row>
    <row r="309" spans="1:8" x14ac:dyDescent="0.25">
      <c r="A309" s="487" t="s">
        <v>974</v>
      </c>
      <c r="B309" s="487">
        <v>14084.512141413999</v>
      </c>
      <c r="C309" s="487">
        <v>14213.536953680699</v>
      </c>
      <c r="D309" s="487">
        <v>2582.7283830666702</v>
      </c>
      <c r="E309" s="487">
        <v>6195.1953179194597</v>
      </c>
      <c r="F309" s="487">
        <v>23862.640404607198</v>
      </c>
      <c r="G309" s="487">
        <v>9580.6264269976</v>
      </c>
      <c r="H309" s="487">
        <v>19755.711340697901</v>
      </c>
    </row>
    <row r="310" spans="1:8" x14ac:dyDescent="0.25">
      <c r="A310" s="487" t="s">
        <v>977</v>
      </c>
      <c r="B310" s="487">
        <v>1877.6074615457101</v>
      </c>
      <c r="C310" s="487">
        <v>1896.69708269433</v>
      </c>
      <c r="D310" s="487">
        <v>343.798870273538</v>
      </c>
      <c r="E310" s="487">
        <v>821.02514231726104</v>
      </c>
      <c r="F310" s="487">
        <v>3202.6213243350398</v>
      </c>
      <c r="G310" s="487">
        <v>1274.1391603479201</v>
      </c>
      <c r="H310" s="487">
        <v>2633.6661069520901</v>
      </c>
    </row>
    <row r="311" spans="1:8" x14ac:dyDescent="0.25">
      <c r="A311" s="487" t="s">
        <v>662</v>
      </c>
      <c r="B311" s="487">
        <v>100.32650219491499</v>
      </c>
      <c r="C311" s="487">
        <v>101.364241677541</v>
      </c>
      <c r="D311" s="487">
        <v>18.991266332697101</v>
      </c>
      <c r="E311" s="487">
        <v>51.483922463115498</v>
      </c>
      <c r="F311" s="487">
        <v>165.77990112609501</v>
      </c>
      <c r="G311" s="487">
        <v>67.634816993395503</v>
      </c>
      <c r="H311" s="487">
        <v>142.51231418071799</v>
      </c>
    </row>
    <row r="312" spans="1:8" x14ac:dyDescent="0.25">
      <c r="A312" s="487" t="s">
        <v>661</v>
      </c>
      <c r="B312" s="487">
        <v>7.74441853154622</v>
      </c>
      <c r="C312" s="487">
        <v>7.9176026244914199</v>
      </c>
      <c r="D312" s="487">
        <v>2.03518078894801</v>
      </c>
      <c r="E312" s="487">
        <v>3.1045617110758199</v>
      </c>
      <c r="F312" s="487">
        <v>16.822429731161499</v>
      </c>
      <c r="G312" s="487">
        <v>4.5284336975450303</v>
      </c>
      <c r="H312" s="487">
        <v>12.711786043181601</v>
      </c>
    </row>
    <row r="313" spans="1:8" x14ac:dyDescent="0.25">
      <c r="A313" s="487" t="s">
        <v>456</v>
      </c>
      <c r="B313" s="487">
        <v>22098.957320563</v>
      </c>
      <c r="C313" s="487">
        <v>22324.722850582199</v>
      </c>
      <c r="D313" s="487">
        <v>4126.1396750439799</v>
      </c>
      <c r="E313" s="487">
        <v>8325.7956713057392</v>
      </c>
      <c r="F313" s="487">
        <v>41721.211752761097</v>
      </c>
      <c r="G313" s="487">
        <v>14862.3545960557</v>
      </c>
      <c r="H313" s="487">
        <v>31413.765826085499</v>
      </c>
    </row>
    <row r="314" spans="1:8" x14ac:dyDescent="0.25">
      <c r="A314" s="487" t="s">
        <v>664</v>
      </c>
      <c r="B314" s="487">
        <v>1294.40231216963</v>
      </c>
      <c r="C314" s="487">
        <v>1307.7781944277001</v>
      </c>
      <c r="D314" s="487">
        <v>245.02206971170401</v>
      </c>
      <c r="E314" s="487">
        <v>664.25349722405201</v>
      </c>
      <c r="F314" s="487">
        <v>2139.0151217122698</v>
      </c>
      <c r="G314" s="487">
        <v>872.62992932800501</v>
      </c>
      <c r="H314" s="487">
        <v>1838.65574138959</v>
      </c>
    </row>
    <row r="315" spans="1:8" x14ac:dyDescent="0.25">
      <c r="A315" s="487" t="s">
        <v>737</v>
      </c>
      <c r="B315" s="487">
        <v>7211.15201428195</v>
      </c>
      <c r="C315" s="487">
        <v>7215.2632292695398</v>
      </c>
      <c r="D315" s="487">
        <v>165.08509729032701</v>
      </c>
      <c r="E315" s="487">
        <v>6687.3606906078003</v>
      </c>
      <c r="F315" s="487">
        <v>7806.1737473289204</v>
      </c>
      <c r="G315" s="487">
        <v>6896.9031068316299</v>
      </c>
      <c r="H315" s="487">
        <v>7535.46726424804</v>
      </c>
    </row>
    <row r="316" spans="1:8" x14ac:dyDescent="0.25">
      <c r="A316" s="487" t="s">
        <v>841</v>
      </c>
      <c r="B316" s="487">
        <v>97.495187740694007</v>
      </c>
      <c r="C316" s="487">
        <v>98.728551414013495</v>
      </c>
      <c r="D316" s="487">
        <v>19.0283820303009</v>
      </c>
      <c r="E316" s="487">
        <v>46.996658289057599</v>
      </c>
      <c r="F316" s="487">
        <v>171.54510854830599</v>
      </c>
      <c r="G316" s="487">
        <v>64.941307775176895</v>
      </c>
      <c r="H316" s="487">
        <v>138.939798365907</v>
      </c>
    </row>
    <row r="317" spans="1:8" x14ac:dyDescent="0.25">
      <c r="A317" s="487" t="s">
        <v>458</v>
      </c>
      <c r="B317" s="487">
        <v>4621.6945431169597</v>
      </c>
      <c r="C317" s="487">
        <v>4665.3593684961197</v>
      </c>
      <c r="D317" s="487">
        <v>861.16927403475904</v>
      </c>
      <c r="E317" s="487">
        <v>1742.9337551517799</v>
      </c>
      <c r="F317" s="487">
        <v>8732.5323207285401</v>
      </c>
      <c r="G317" s="487">
        <v>3102.2675624082599</v>
      </c>
      <c r="H317" s="487">
        <v>6555.1757044053002</v>
      </c>
    </row>
    <row r="318" spans="1:8" x14ac:dyDescent="0.25">
      <c r="A318" s="487" t="s">
        <v>607</v>
      </c>
      <c r="B318" s="487">
        <v>102568.620049056</v>
      </c>
      <c r="C318" s="487">
        <v>102536.86692288</v>
      </c>
      <c r="D318" s="487">
        <v>2395.0794910375998</v>
      </c>
      <c r="E318" s="487">
        <v>93861.2343280848</v>
      </c>
      <c r="F318" s="487">
        <v>112057.341987832</v>
      </c>
      <c r="G318" s="487">
        <v>97868.156633443898</v>
      </c>
      <c r="H318" s="487">
        <v>107421.171898624</v>
      </c>
    </row>
    <row r="319" spans="1:8" x14ac:dyDescent="0.25">
      <c r="A319" s="487" t="s">
        <v>457</v>
      </c>
      <c r="B319" s="487">
        <v>8255.9370724312594</v>
      </c>
      <c r="C319" s="487">
        <v>8337.1179191114607</v>
      </c>
      <c r="D319" s="487">
        <v>1539.1590099412099</v>
      </c>
      <c r="E319" s="487">
        <v>3113.8151256829401</v>
      </c>
      <c r="F319" s="487">
        <v>15603.088874588801</v>
      </c>
      <c r="G319" s="487">
        <v>5545.6085471200004</v>
      </c>
      <c r="H319" s="487">
        <v>11716.403212446599</v>
      </c>
    </row>
    <row r="320" spans="1:8" x14ac:dyDescent="0.25">
      <c r="A320" s="487" t="s">
        <v>606</v>
      </c>
      <c r="B320" s="487">
        <v>95244.608763619297</v>
      </c>
      <c r="C320" s="487">
        <v>95215.228812212095</v>
      </c>
      <c r="D320" s="487">
        <v>2224.1123389432901</v>
      </c>
      <c r="E320" s="487">
        <v>87158.746934109498</v>
      </c>
      <c r="F320" s="487">
        <v>104051.490075807</v>
      </c>
      <c r="G320" s="487">
        <v>90874.706090110194</v>
      </c>
      <c r="H320" s="487">
        <v>99750.769203701901</v>
      </c>
    </row>
    <row r="321" spans="1:8" x14ac:dyDescent="0.25">
      <c r="A321" s="487" t="s">
        <v>1201</v>
      </c>
      <c r="B321" s="487">
        <v>883.41317118178995</v>
      </c>
      <c r="C321" s="487">
        <v>895.28513792660499</v>
      </c>
      <c r="D321" s="487">
        <v>164.22009550778699</v>
      </c>
      <c r="E321" s="487">
        <v>435.96894405008197</v>
      </c>
      <c r="F321" s="487">
        <v>1526.63200271767</v>
      </c>
      <c r="G321" s="487">
        <v>599.60751992098903</v>
      </c>
      <c r="H321" s="487">
        <v>1238.88403178159</v>
      </c>
    </row>
    <row r="322" spans="1:8" x14ac:dyDescent="0.25">
      <c r="A322" s="487" t="s">
        <v>294</v>
      </c>
      <c r="B322" s="487">
        <v>823.26261694054404</v>
      </c>
      <c r="C322" s="487">
        <v>823.60157771612398</v>
      </c>
      <c r="D322" s="487">
        <v>18.861786676990398</v>
      </c>
      <c r="E322" s="487">
        <v>761.68051985530099</v>
      </c>
      <c r="F322" s="487">
        <v>891.20258468173995</v>
      </c>
      <c r="G322" s="487">
        <v>788.12806051269604</v>
      </c>
      <c r="H322" s="487">
        <v>862.40725897682</v>
      </c>
    </row>
    <row r="323" spans="1:8" x14ac:dyDescent="0.25">
      <c r="A323" s="487" t="s">
        <v>665</v>
      </c>
      <c r="B323" s="487">
        <v>439.93482609044599</v>
      </c>
      <c r="C323" s="487">
        <v>449.76322318660698</v>
      </c>
      <c r="D323" s="487">
        <v>115.609084999572</v>
      </c>
      <c r="E323" s="487">
        <v>176.347737254268</v>
      </c>
      <c r="F323" s="487">
        <v>955.60993478757302</v>
      </c>
      <c r="G323" s="487">
        <v>257.24675453883998</v>
      </c>
      <c r="H323" s="487">
        <v>722.12124664682801</v>
      </c>
    </row>
    <row r="324" spans="1:8" x14ac:dyDescent="0.25">
      <c r="A324" s="487" t="s">
        <v>600</v>
      </c>
      <c r="B324" s="487">
        <v>17305.012875720098</v>
      </c>
      <c r="C324" s="487">
        <v>17467.436406434401</v>
      </c>
      <c r="D324" s="487">
        <v>3296.6040455811699</v>
      </c>
      <c r="E324" s="487">
        <v>7330.6934130018299</v>
      </c>
      <c r="F324" s="487">
        <v>30923.694631374201</v>
      </c>
      <c r="G324" s="487">
        <v>11501.191623806801</v>
      </c>
      <c r="H324" s="487">
        <v>24383.8848295547</v>
      </c>
    </row>
    <row r="325" spans="1:8" x14ac:dyDescent="0.25">
      <c r="A325" s="487" t="s">
        <v>1202</v>
      </c>
      <c r="B325" s="487">
        <v>3315.6890334364098</v>
      </c>
      <c r="C325" s="487">
        <v>3358.7670627211101</v>
      </c>
      <c r="D325" s="487">
        <v>616.29932882803701</v>
      </c>
      <c r="E325" s="487">
        <v>1637.59173514845</v>
      </c>
      <c r="F325" s="487">
        <v>5737.0592338017896</v>
      </c>
      <c r="G325" s="487">
        <v>2250.5087723061401</v>
      </c>
      <c r="H325" s="487">
        <v>4646.7361754312196</v>
      </c>
    </row>
    <row r="326" spans="1:8" x14ac:dyDescent="0.25">
      <c r="A326" s="487" t="s">
        <v>287</v>
      </c>
      <c r="B326" s="487">
        <v>419.60716975870002</v>
      </c>
      <c r="C326" s="487">
        <v>422.82859711562202</v>
      </c>
      <c r="D326" s="487">
        <v>79.379044301830206</v>
      </c>
      <c r="E326" s="487">
        <v>187.60596115873901</v>
      </c>
      <c r="F326" s="487">
        <v>729.29195701440506</v>
      </c>
      <c r="G326" s="487">
        <v>276.76697177257398</v>
      </c>
      <c r="H326" s="487">
        <v>593.75819424416898</v>
      </c>
    </row>
    <row r="327" spans="1:8" x14ac:dyDescent="0.25">
      <c r="A327" s="487" t="s">
        <v>663</v>
      </c>
      <c r="B327" s="487">
        <v>105.792922381754</v>
      </c>
      <c r="C327" s="487">
        <v>108.158275369366</v>
      </c>
      <c r="D327" s="487">
        <v>27.801523306977199</v>
      </c>
      <c r="E327" s="487">
        <v>42.409226693650297</v>
      </c>
      <c r="F327" s="487">
        <v>229.80309367085999</v>
      </c>
      <c r="G327" s="487">
        <v>61.861168572483898</v>
      </c>
      <c r="H327" s="487">
        <v>173.650560180821</v>
      </c>
    </row>
    <row r="328" spans="1:8" x14ac:dyDescent="0.25">
      <c r="A328" s="487" t="s">
        <v>599</v>
      </c>
      <c r="B328" s="487">
        <v>14250.161177518999</v>
      </c>
      <c r="C328" s="487">
        <v>14384.1286626772</v>
      </c>
      <c r="D328" s="487">
        <v>2713.04919817979</v>
      </c>
      <c r="E328" s="487">
        <v>6046.9040291715201</v>
      </c>
      <c r="F328" s="487">
        <v>25398.854515113901</v>
      </c>
      <c r="G328" s="487">
        <v>9477.4911416410396</v>
      </c>
      <c r="H328" s="487">
        <v>20039.692478507299</v>
      </c>
    </row>
    <row r="329" spans="1:8" x14ac:dyDescent="0.25">
      <c r="A329" s="487" t="s">
        <v>1200</v>
      </c>
      <c r="B329" s="487">
        <v>68.154564061071099</v>
      </c>
      <c r="C329" s="487">
        <v>69.073028442174703</v>
      </c>
      <c r="D329" s="487">
        <v>12.6681534805734</v>
      </c>
      <c r="E329" s="487">
        <v>33.616547986335597</v>
      </c>
      <c r="F329" s="487">
        <v>117.68839334881</v>
      </c>
      <c r="G329" s="487">
        <v>46.2658320026909</v>
      </c>
      <c r="H329" s="487">
        <v>95.593227988420097</v>
      </c>
    </row>
    <row r="330" spans="1:8" x14ac:dyDescent="0.25">
      <c r="A330" s="487" t="s">
        <v>459</v>
      </c>
      <c r="B330" s="487">
        <v>2952.9071452756898</v>
      </c>
      <c r="C330" s="487">
        <v>2981.49290807743</v>
      </c>
      <c r="D330" s="487">
        <v>550.20167273928098</v>
      </c>
      <c r="E330" s="487">
        <v>1114.28488822896</v>
      </c>
      <c r="F330" s="487">
        <v>5583.1187682786504</v>
      </c>
      <c r="G330" s="487">
        <v>1981.7528315111001</v>
      </c>
      <c r="H330" s="487">
        <v>4187.7201309952698</v>
      </c>
    </row>
    <row r="331" spans="1:8" x14ac:dyDescent="0.25">
      <c r="A331" s="487" t="s">
        <v>730</v>
      </c>
      <c r="B331" s="487">
        <v>108.339050833808</v>
      </c>
      <c r="C331" s="487">
        <v>109.28184430203299</v>
      </c>
      <c r="D331" s="487">
        <v>20.567512827990001</v>
      </c>
      <c r="E331" s="487">
        <v>55.389233913186501</v>
      </c>
      <c r="F331" s="487">
        <v>180.561302528553</v>
      </c>
      <c r="G331" s="487">
        <v>72.969520017898105</v>
      </c>
      <c r="H331" s="487">
        <v>154.98467206474299</v>
      </c>
    </row>
    <row r="332" spans="1:8" x14ac:dyDescent="0.25">
      <c r="A332" s="487" t="s">
        <v>731</v>
      </c>
      <c r="B332" s="487">
        <v>1403.5320367008501</v>
      </c>
      <c r="C332" s="487">
        <v>1415.93646979707</v>
      </c>
      <c r="D332" s="487">
        <v>266.58672742939501</v>
      </c>
      <c r="E332" s="487">
        <v>717.23068229053695</v>
      </c>
      <c r="F332" s="487">
        <v>2340.93553869374</v>
      </c>
      <c r="G332" s="487">
        <v>944.70187149550304</v>
      </c>
      <c r="H332" s="487">
        <v>2009.13379726434</v>
      </c>
    </row>
    <row r="333" spans="1:8" x14ac:dyDescent="0.25">
      <c r="A333" s="487" t="s">
        <v>732</v>
      </c>
      <c r="B333" s="487">
        <v>5261.1805014782203</v>
      </c>
      <c r="C333" s="487">
        <v>5306.8706044181599</v>
      </c>
      <c r="D333" s="487">
        <v>999.98778683649005</v>
      </c>
      <c r="E333" s="487">
        <v>2684.6879762302001</v>
      </c>
      <c r="F333" s="487">
        <v>8785.6833771735801</v>
      </c>
      <c r="G333" s="487">
        <v>3537.4607100869498</v>
      </c>
      <c r="H333" s="487">
        <v>7533.2959562365804</v>
      </c>
    </row>
    <row r="334" spans="1:8" x14ac:dyDescent="0.25">
      <c r="A334" s="487" t="s">
        <v>601</v>
      </c>
      <c r="B334" s="487">
        <v>18268.009408948401</v>
      </c>
      <c r="C334" s="487">
        <v>18431.956628167402</v>
      </c>
      <c r="D334" s="487">
        <v>3480.0234090671802</v>
      </c>
      <c r="E334" s="487">
        <v>7727.21487992334</v>
      </c>
      <c r="F334" s="487">
        <v>32683.4937631463</v>
      </c>
      <c r="G334" s="487">
        <v>12136.532169802</v>
      </c>
      <c r="H334" s="487">
        <v>25742.071716009199</v>
      </c>
    </row>
    <row r="335" spans="1:8" x14ac:dyDescent="0.25">
      <c r="A335" s="487" t="s">
        <v>871</v>
      </c>
      <c r="B335" s="487">
        <v>62469.492607377098</v>
      </c>
      <c r="C335" s="487">
        <v>62469.492607373999</v>
      </c>
      <c r="D335" s="487">
        <v>1.3985744005270899E-4</v>
      </c>
      <c r="E335" s="487">
        <v>62469.492607377098</v>
      </c>
      <c r="F335" s="487">
        <v>62469.492607377098</v>
      </c>
      <c r="G335" s="487">
        <v>62469.492607377098</v>
      </c>
      <c r="H335" s="487">
        <v>62469.492607377098</v>
      </c>
    </row>
    <row r="336" spans="1:8" x14ac:dyDescent="0.25">
      <c r="A336" s="487" t="s">
        <v>1124</v>
      </c>
      <c r="B336" s="487">
        <v>1200.73402136861</v>
      </c>
      <c r="C336" s="487">
        <v>1200.7340213686</v>
      </c>
      <c r="D336" s="487">
        <v>0</v>
      </c>
      <c r="E336" s="487">
        <v>1200.73402136861</v>
      </c>
      <c r="F336" s="487">
        <v>1200.73402136861</v>
      </c>
      <c r="G336" s="487">
        <v>1200.73402136861</v>
      </c>
      <c r="H336" s="487">
        <v>1200.73402136861</v>
      </c>
    </row>
    <row r="337" spans="1:8" x14ac:dyDescent="0.25">
      <c r="A337" s="487" t="s">
        <v>650</v>
      </c>
      <c r="B337" s="487">
        <v>198.3821426609</v>
      </c>
      <c r="C337" s="487">
        <v>198.382142660905</v>
      </c>
      <c r="D337" s="487">
        <v>1.34903645362995E-7</v>
      </c>
      <c r="E337" s="487">
        <v>198.3821426609</v>
      </c>
      <c r="F337" s="487">
        <v>198.3821426609</v>
      </c>
      <c r="G337" s="487">
        <v>198.3821426609</v>
      </c>
      <c r="H337" s="487">
        <v>198.3821426609</v>
      </c>
    </row>
    <row r="338" spans="1:8" x14ac:dyDescent="0.25">
      <c r="A338" s="487" t="s">
        <v>349</v>
      </c>
      <c r="B338" s="487">
        <v>62469.492607377098</v>
      </c>
      <c r="C338" s="487">
        <v>62469.492607373999</v>
      </c>
      <c r="D338" s="487">
        <v>1.3985744005270899E-4</v>
      </c>
      <c r="E338" s="487">
        <v>62469.492607377098</v>
      </c>
      <c r="F338" s="487">
        <v>62469.492607377098</v>
      </c>
      <c r="G338" s="487">
        <v>62469.492607377098</v>
      </c>
      <c r="H338" s="487">
        <v>62469.492607377098</v>
      </c>
    </row>
    <row r="339" spans="1:8" x14ac:dyDescent="0.25">
      <c r="A339" s="487" t="s">
        <v>521</v>
      </c>
      <c r="B339" s="487">
        <v>21801.153361892601</v>
      </c>
      <c r="C339" s="487">
        <v>21801.153361893499</v>
      </c>
      <c r="D339" s="487">
        <v>5.3501908155755602E-5</v>
      </c>
      <c r="E339" s="487">
        <v>21801.153361892601</v>
      </c>
      <c r="F339" s="487">
        <v>21801.153361892601</v>
      </c>
      <c r="G339" s="487">
        <v>21801.153361892601</v>
      </c>
      <c r="H339" s="487">
        <v>21801.153361892601</v>
      </c>
    </row>
    <row r="340" spans="1:8" x14ac:dyDescent="0.25">
      <c r="A340" s="487" t="s">
        <v>1122</v>
      </c>
      <c r="B340" s="487">
        <v>83.529323225642202</v>
      </c>
      <c r="C340" s="487">
        <v>83.529323225639502</v>
      </c>
      <c r="D340" s="487">
        <v>1.95493954938949E-7</v>
      </c>
      <c r="E340" s="487">
        <v>83.529323225642202</v>
      </c>
      <c r="F340" s="487">
        <v>83.529323225642202</v>
      </c>
      <c r="G340" s="487">
        <v>83.529323225642202</v>
      </c>
      <c r="H340" s="487">
        <v>83.529323225642202</v>
      </c>
    </row>
    <row r="341" spans="1:8" x14ac:dyDescent="0.25">
      <c r="A341" s="487" t="s">
        <v>355</v>
      </c>
      <c r="B341" s="487">
        <v>6880.7280007122699</v>
      </c>
      <c r="C341" s="487">
        <v>6880.7280007120999</v>
      </c>
      <c r="D341" s="487">
        <v>2.2012042245142801E-5</v>
      </c>
      <c r="E341" s="487">
        <v>6880.7280007122699</v>
      </c>
      <c r="F341" s="487">
        <v>6880.7280007122699</v>
      </c>
      <c r="G341" s="487">
        <v>6880.7280007122699</v>
      </c>
      <c r="H341" s="487">
        <v>6880.7280007122699</v>
      </c>
    </row>
    <row r="342" spans="1:8" x14ac:dyDescent="0.25">
      <c r="A342" s="487" t="s">
        <v>762</v>
      </c>
      <c r="B342" s="487">
        <v>40135.839809921097</v>
      </c>
      <c r="C342" s="487">
        <v>40135.8398099228</v>
      </c>
      <c r="D342" s="487">
        <v>9.7068249170417304E-5</v>
      </c>
      <c r="E342" s="487">
        <v>40135.839809921097</v>
      </c>
      <c r="F342" s="487">
        <v>40135.839809921097</v>
      </c>
      <c r="G342" s="487">
        <v>40135.839809921097</v>
      </c>
      <c r="H342" s="487">
        <v>40135.839809921097</v>
      </c>
    </row>
    <row r="343" spans="1:8" x14ac:dyDescent="0.25">
      <c r="A343" s="487" t="s">
        <v>351</v>
      </c>
      <c r="B343" s="487">
        <v>20057.4787395573</v>
      </c>
      <c r="C343" s="487">
        <v>20057.4787395573</v>
      </c>
      <c r="D343" s="487">
        <v>4.1225988977612497E-5</v>
      </c>
      <c r="E343" s="487">
        <v>20057.4787395573</v>
      </c>
      <c r="F343" s="487">
        <v>20057.4787395573</v>
      </c>
      <c r="G343" s="487">
        <v>20057.4787395573</v>
      </c>
      <c r="H343" s="487">
        <v>20057.4787395573</v>
      </c>
    </row>
    <row r="344" spans="1:8" x14ac:dyDescent="0.25">
      <c r="A344" s="487" t="s">
        <v>653</v>
      </c>
      <c r="B344" s="487">
        <v>5387.6413480539204</v>
      </c>
      <c r="C344" s="487">
        <v>5387.6413480539504</v>
      </c>
      <c r="D344" s="487">
        <v>0</v>
      </c>
      <c r="E344" s="487">
        <v>5387.6413480539204</v>
      </c>
      <c r="F344" s="487">
        <v>5387.6413480539204</v>
      </c>
      <c r="G344" s="487">
        <v>5387.6413480539204</v>
      </c>
      <c r="H344" s="487">
        <v>5387.6413480539204</v>
      </c>
    </row>
    <row r="345" spans="1:8" x14ac:dyDescent="0.25">
      <c r="A345" s="487" t="s">
        <v>350</v>
      </c>
      <c r="B345" s="487">
        <v>8833.2259311116595</v>
      </c>
      <c r="C345" s="487">
        <v>8833.2259311117195</v>
      </c>
      <c r="D345" s="487">
        <v>0</v>
      </c>
      <c r="E345" s="487">
        <v>8833.2259311116595</v>
      </c>
      <c r="F345" s="487">
        <v>8833.2259311116595</v>
      </c>
      <c r="G345" s="487">
        <v>8833.2259311116595</v>
      </c>
      <c r="H345" s="487">
        <v>8833.2259311116595</v>
      </c>
    </row>
    <row r="346" spans="1:8" x14ac:dyDescent="0.25">
      <c r="A346" s="487" t="s">
        <v>522</v>
      </c>
      <c r="B346" s="487">
        <v>45043.187549427501</v>
      </c>
      <c r="C346" s="487">
        <v>45043.187549427203</v>
      </c>
      <c r="D346" s="487">
        <v>0</v>
      </c>
      <c r="E346" s="487">
        <v>45043.187549427501</v>
      </c>
      <c r="F346" s="487">
        <v>45043.187549427501</v>
      </c>
      <c r="G346" s="487">
        <v>45043.187549427501</v>
      </c>
      <c r="H346" s="487">
        <v>45043.187549427501</v>
      </c>
    </row>
    <row r="347" spans="1:8" x14ac:dyDescent="0.25">
      <c r="A347" s="487" t="s">
        <v>520</v>
      </c>
      <c r="B347" s="487">
        <v>29036.880986313899</v>
      </c>
      <c r="C347" s="487">
        <v>29036.880986312699</v>
      </c>
      <c r="D347" s="487">
        <v>0</v>
      </c>
      <c r="E347" s="487">
        <v>29036.880986313899</v>
      </c>
      <c r="F347" s="487">
        <v>29036.880986313899</v>
      </c>
      <c r="G347" s="487">
        <v>29036.880986313899</v>
      </c>
      <c r="H347" s="487">
        <v>29036.880986313899</v>
      </c>
    </row>
    <row r="348" spans="1:8" x14ac:dyDescent="0.25">
      <c r="A348" s="487" t="s">
        <v>1127</v>
      </c>
      <c r="B348" s="487">
        <v>12132.6341985245</v>
      </c>
      <c r="C348" s="487">
        <v>12132.6341985243</v>
      </c>
      <c r="D348" s="487">
        <v>3.4964360013177303E-5</v>
      </c>
      <c r="E348" s="487">
        <v>12132.6341985245</v>
      </c>
      <c r="F348" s="487">
        <v>12132.6341985245</v>
      </c>
      <c r="G348" s="487">
        <v>12132.6341985245</v>
      </c>
      <c r="H348" s="487">
        <v>12132.6341985245</v>
      </c>
    </row>
    <row r="349" spans="1:8" x14ac:dyDescent="0.25">
      <c r="A349" s="487" t="s">
        <v>352</v>
      </c>
      <c r="B349" s="487">
        <v>4907.3477395064801</v>
      </c>
      <c r="C349" s="487">
        <v>4907.3477395065102</v>
      </c>
      <c r="D349" s="487">
        <v>1.21335311463022E-5</v>
      </c>
      <c r="E349" s="487">
        <v>4907.3477395064801</v>
      </c>
      <c r="F349" s="487">
        <v>4907.3477395064801</v>
      </c>
      <c r="G349" s="487">
        <v>4907.3477395064801</v>
      </c>
      <c r="H349" s="487">
        <v>4907.3477395064801</v>
      </c>
    </row>
    <row r="350" spans="1:8" x14ac:dyDescent="0.25">
      <c r="A350" s="487" t="s">
        <v>1125</v>
      </c>
      <c r="B350" s="487">
        <v>2704.2618394301699</v>
      </c>
      <c r="C350" s="487">
        <v>2704.2618394301398</v>
      </c>
      <c r="D350" s="487">
        <v>0</v>
      </c>
      <c r="E350" s="487">
        <v>2704.2618394301699</v>
      </c>
      <c r="F350" s="487">
        <v>2704.2618394301699</v>
      </c>
      <c r="G350" s="487">
        <v>2704.2618394301699</v>
      </c>
      <c r="H350" s="487">
        <v>2704.2618394301699</v>
      </c>
    </row>
    <row r="351" spans="1:8" x14ac:dyDescent="0.25">
      <c r="A351" s="487" t="s">
        <v>872</v>
      </c>
      <c r="B351" s="487">
        <v>8833.2259311116595</v>
      </c>
      <c r="C351" s="487">
        <v>8833.2259311117195</v>
      </c>
      <c r="D351" s="487">
        <v>0</v>
      </c>
      <c r="E351" s="487">
        <v>8833.2259311116595</v>
      </c>
      <c r="F351" s="487">
        <v>8833.2259311116595</v>
      </c>
      <c r="G351" s="487">
        <v>8833.2259311116595</v>
      </c>
      <c r="H351" s="487">
        <v>8833.2259311116595</v>
      </c>
    </row>
    <row r="352" spans="1:8" x14ac:dyDescent="0.25">
      <c r="A352" s="487" t="s">
        <v>353</v>
      </c>
      <c r="B352" s="487">
        <v>11004.9883349784</v>
      </c>
      <c r="C352" s="487">
        <v>11004.9883349785</v>
      </c>
      <c r="D352" s="487">
        <v>2.88943328022904E-5</v>
      </c>
      <c r="E352" s="487">
        <v>11004.9883349784</v>
      </c>
      <c r="F352" s="487">
        <v>11004.9883349784</v>
      </c>
      <c r="G352" s="487">
        <v>11004.9883349784</v>
      </c>
      <c r="H352" s="487">
        <v>11004.9883349784</v>
      </c>
    </row>
    <row r="353" spans="1:8" x14ac:dyDescent="0.25">
      <c r="A353" s="487" t="s">
        <v>523</v>
      </c>
      <c r="B353" s="487">
        <v>23878.9452771305</v>
      </c>
      <c r="C353" s="487">
        <v>23878.945277131501</v>
      </c>
      <c r="D353" s="487">
        <v>4.3684125082283599E-5</v>
      </c>
      <c r="E353" s="487">
        <v>23878.9452771305</v>
      </c>
      <c r="F353" s="487">
        <v>23878.9452771305</v>
      </c>
      <c r="G353" s="487">
        <v>23878.9452771305</v>
      </c>
      <c r="H353" s="487">
        <v>23878.9452771305</v>
      </c>
    </row>
    <row r="354" spans="1:8" x14ac:dyDescent="0.25">
      <c r="A354" s="487" t="s">
        <v>207</v>
      </c>
      <c r="B354" s="487">
        <v>344.55845830577402</v>
      </c>
      <c r="C354" s="487">
        <v>344.558458305778</v>
      </c>
      <c r="D354" s="487">
        <v>9.3852612481468804E-7</v>
      </c>
      <c r="E354" s="487">
        <v>344.55845830577402</v>
      </c>
      <c r="F354" s="487">
        <v>344.55845830577402</v>
      </c>
      <c r="G354" s="487">
        <v>344.55845830577402</v>
      </c>
      <c r="H354" s="487">
        <v>344.55845830577402</v>
      </c>
    </row>
    <row r="355" spans="1:8" x14ac:dyDescent="0.25">
      <c r="A355" s="487" t="s">
        <v>1017</v>
      </c>
      <c r="B355" s="487">
        <v>45043.187549427501</v>
      </c>
      <c r="C355" s="487">
        <v>45043.187549427203</v>
      </c>
      <c r="D355" s="487">
        <v>0</v>
      </c>
      <c r="E355" s="487">
        <v>45043.187549427501</v>
      </c>
      <c r="F355" s="487">
        <v>45043.187549427501</v>
      </c>
      <c r="G355" s="487">
        <v>45043.187549427501</v>
      </c>
      <c r="H355" s="487">
        <v>45043.187549427501</v>
      </c>
    </row>
    <row r="356" spans="1:8" x14ac:dyDescent="0.25">
      <c r="A356" s="487" t="s">
        <v>652</v>
      </c>
      <c r="B356" s="487">
        <v>2704.2618394301699</v>
      </c>
      <c r="C356" s="487">
        <v>2704.2618394301398</v>
      </c>
      <c r="D356" s="487">
        <v>0</v>
      </c>
      <c r="E356" s="487">
        <v>2704.2618394301699</v>
      </c>
      <c r="F356" s="487">
        <v>2704.2618394301699</v>
      </c>
      <c r="G356" s="487">
        <v>2704.2618394301699</v>
      </c>
      <c r="H356" s="487">
        <v>2704.2618394301699</v>
      </c>
    </row>
    <row r="357" spans="1:8" x14ac:dyDescent="0.25">
      <c r="A357" s="487" t="s">
        <v>348</v>
      </c>
      <c r="B357" s="487">
        <v>30174.968015263199</v>
      </c>
      <c r="C357" s="487">
        <v>30174.968015262599</v>
      </c>
      <c r="D357" s="487">
        <v>3.6220963048222002E-5</v>
      </c>
      <c r="E357" s="487">
        <v>30174.968015263199</v>
      </c>
      <c r="F357" s="487">
        <v>30174.968015263199</v>
      </c>
      <c r="G357" s="487">
        <v>30174.968015263199</v>
      </c>
      <c r="H357" s="487">
        <v>30174.968015263199</v>
      </c>
    </row>
    <row r="358" spans="1:8" x14ac:dyDescent="0.25">
      <c r="A358" s="487" t="s">
        <v>764</v>
      </c>
      <c r="B358" s="487">
        <v>762.20507443398503</v>
      </c>
      <c r="C358" s="487">
        <v>762.20507443395502</v>
      </c>
      <c r="D358" s="487">
        <v>2.1852725008235801E-6</v>
      </c>
      <c r="E358" s="487">
        <v>762.20507443398503</v>
      </c>
      <c r="F358" s="487">
        <v>762.20507443398503</v>
      </c>
      <c r="G358" s="487">
        <v>762.20507443398503</v>
      </c>
      <c r="H358" s="487">
        <v>762.20507443398503</v>
      </c>
    </row>
    <row r="359" spans="1:8" x14ac:dyDescent="0.25">
      <c r="A359" s="487" t="s">
        <v>654</v>
      </c>
      <c r="B359" s="487">
        <v>12132.6341985245</v>
      </c>
      <c r="C359" s="487">
        <v>12132.6341985243</v>
      </c>
      <c r="D359" s="487">
        <v>3.4964360013177303E-5</v>
      </c>
      <c r="E359" s="487">
        <v>12132.6341985245</v>
      </c>
      <c r="F359" s="487">
        <v>12132.6341985245</v>
      </c>
      <c r="G359" s="487">
        <v>12132.6341985245</v>
      </c>
      <c r="H359" s="487">
        <v>12132.6341985245</v>
      </c>
    </row>
    <row r="360" spans="1:8" x14ac:dyDescent="0.25">
      <c r="A360" s="487" t="s">
        <v>766</v>
      </c>
      <c r="B360" s="487">
        <v>302.79379669295298</v>
      </c>
      <c r="C360" s="487">
        <v>302.79379669296299</v>
      </c>
      <c r="D360" s="487">
        <v>2.2573697501789399E-7</v>
      </c>
      <c r="E360" s="487">
        <v>302.79379669295298</v>
      </c>
      <c r="F360" s="487">
        <v>302.79379669295298</v>
      </c>
      <c r="G360" s="487">
        <v>302.79379669295298</v>
      </c>
      <c r="H360" s="487">
        <v>302.79379669295298</v>
      </c>
    </row>
    <row r="361" spans="1:8" x14ac:dyDescent="0.25">
      <c r="A361" s="487" t="s">
        <v>1019</v>
      </c>
      <c r="B361" s="487">
        <v>46275.245067005802</v>
      </c>
      <c r="C361" s="487">
        <v>46275.245067004798</v>
      </c>
      <c r="D361" s="487">
        <v>0</v>
      </c>
      <c r="E361" s="487">
        <v>46275.245067005802</v>
      </c>
      <c r="F361" s="487">
        <v>46275.245067005802</v>
      </c>
      <c r="G361" s="487">
        <v>46275.245067005802</v>
      </c>
      <c r="H361" s="487">
        <v>46275.245067005802</v>
      </c>
    </row>
    <row r="362" spans="1:8" x14ac:dyDescent="0.25">
      <c r="A362" s="487" t="s">
        <v>870</v>
      </c>
      <c r="B362" s="487">
        <v>30174.968015263199</v>
      </c>
      <c r="C362" s="487">
        <v>30174.968015262599</v>
      </c>
      <c r="D362" s="487">
        <v>3.6220963048222002E-5</v>
      </c>
      <c r="E362" s="487">
        <v>30174.968015263199</v>
      </c>
      <c r="F362" s="487">
        <v>30174.968015263199</v>
      </c>
      <c r="G362" s="487">
        <v>30174.968015263199</v>
      </c>
      <c r="H362" s="487">
        <v>30174.968015263199</v>
      </c>
    </row>
    <row r="363" spans="1:8" x14ac:dyDescent="0.25">
      <c r="A363" s="1060" t="s">
        <v>1014</v>
      </c>
      <c r="B363" s="487">
        <v>13855.4264900534</v>
      </c>
      <c r="C363" s="1060">
        <v>13855.4264900535</v>
      </c>
      <c r="D363" s="487">
        <v>2.38018358338331E-5</v>
      </c>
      <c r="E363" s="487">
        <v>13855.4264900534</v>
      </c>
      <c r="F363" s="487">
        <v>13855.4264900534</v>
      </c>
      <c r="G363" s="1060">
        <v>13855.4264900534</v>
      </c>
      <c r="H363" s="1060">
        <v>13855.4264900534</v>
      </c>
    </row>
    <row r="364" spans="1:8" x14ac:dyDescent="0.25">
      <c r="A364" s="1061" t="s">
        <v>876</v>
      </c>
      <c r="B364" s="1061">
        <v>3017.4968015263198</v>
      </c>
      <c r="C364" s="1061">
        <v>3017.4968015262898</v>
      </c>
      <c r="D364" s="1061">
        <v>0</v>
      </c>
      <c r="E364" s="1061">
        <v>3017.4968015263198</v>
      </c>
      <c r="F364" s="1061">
        <v>3017.4968015263198</v>
      </c>
      <c r="G364" s="1061">
        <v>3017.4968015263198</v>
      </c>
      <c r="H364" s="1061">
        <v>3017.4968015263198</v>
      </c>
    </row>
    <row r="365" spans="1:8" x14ac:dyDescent="0.25">
      <c r="A365" s="487" t="s">
        <v>761</v>
      </c>
      <c r="B365" s="487">
        <v>19326.597161333</v>
      </c>
      <c r="C365" s="487">
        <v>19326.597161332898</v>
      </c>
      <c r="D365" s="487">
        <v>0</v>
      </c>
      <c r="E365" s="487">
        <v>19326.597161333</v>
      </c>
      <c r="F365" s="487">
        <v>19326.597161333</v>
      </c>
      <c r="G365" s="487">
        <v>19326.597161333</v>
      </c>
      <c r="H365" s="487">
        <v>19326.597161333</v>
      </c>
    </row>
    <row r="366" spans="1:8" x14ac:dyDescent="0.25">
      <c r="A366" s="1060" t="s">
        <v>524</v>
      </c>
      <c r="B366" s="487">
        <v>46275.245067005802</v>
      </c>
      <c r="C366" s="1060">
        <v>46275.245067004798</v>
      </c>
      <c r="D366" s="487">
        <v>0</v>
      </c>
      <c r="E366" s="487">
        <v>46275.245067005802</v>
      </c>
      <c r="F366" s="487">
        <v>46275.245067005802</v>
      </c>
      <c r="G366" s="1060">
        <v>46275.245067005802</v>
      </c>
      <c r="H366" s="1060">
        <v>46275.245067005802</v>
      </c>
    </row>
    <row r="367" spans="1:8" x14ac:dyDescent="0.25">
      <c r="A367" s="487" t="s">
        <v>875</v>
      </c>
      <c r="B367" s="487">
        <v>11004.9883349784</v>
      </c>
      <c r="C367" s="487">
        <v>11004.9883349785</v>
      </c>
      <c r="D367" s="487">
        <v>2.88943328022904E-5</v>
      </c>
      <c r="E367" s="487">
        <v>11004.9883349784</v>
      </c>
      <c r="F367" s="487">
        <v>11004.9883349784</v>
      </c>
      <c r="G367" s="487">
        <v>11004.9883349784</v>
      </c>
      <c r="H367" s="487">
        <v>11004.9883349784</v>
      </c>
    </row>
    <row r="368" spans="1:8" x14ac:dyDescent="0.25">
      <c r="A368" s="487" t="s">
        <v>874</v>
      </c>
      <c r="B368" s="487">
        <v>4907.3477395064801</v>
      </c>
      <c r="C368" s="487">
        <v>4907.3477395065102</v>
      </c>
      <c r="D368" s="487">
        <v>1.21335311463022E-5</v>
      </c>
      <c r="E368" s="487">
        <v>4907.3477395064801</v>
      </c>
      <c r="F368" s="487">
        <v>4907.3477395064801</v>
      </c>
      <c r="G368" s="487">
        <v>4907.3477395064801</v>
      </c>
      <c r="H368" s="487">
        <v>4907.3477395064801</v>
      </c>
    </row>
    <row r="369" spans="1:8" x14ac:dyDescent="0.25">
      <c r="A369" s="487" t="s">
        <v>763</v>
      </c>
      <c r="B369" s="487">
        <v>344.55845830577402</v>
      </c>
      <c r="C369" s="487">
        <v>344.558458305778</v>
      </c>
      <c r="D369" s="487">
        <v>9.3852612481468804E-7</v>
      </c>
      <c r="E369" s="487">
        <v>344.55845830577402</v>
      </c>
      <c r="F369" s="487">
        <v>344.55845830577402</v>
      </c>
      <c r="G369" s="487">
        <v>344.55845830577402</v>
      </c>
      <c r="H369" s="487">
        <v>344.55845830577402</v>
      </c>
    </row>
    <row r="370" spans="1:8" x14ac:dyDescent="0.25">
      <c r="A370" s="487" t="s">
        <v>1123</v>
      </c>
      <c r="B370" s="487">
        <v>198.3821426609</v>
      </c>
      <c r="C370" s="487">
        <v>198.382142660905</v>
      </c>
      <c r="D370" s="487">
        <v>1.34903645362995E-7</v>
      </c>
      <c r="E370" s="487">
        <v>198.3821426609</v>
      </c>
      <c r="F370" s="487">
        <v>198.3821426609</v>
      </c>
      <c r="G370" s="487">
        <v>198.3821426609</v>
      </c>
      <c r="H370" s="487">
        <v>198.3821426609</v>
      </c>
    </row>
    <row r="371" spans="1:8" x14ac:dyDescent="0.25">
      <c r="A371" s="487" t="s">
        <v>765</v>
      </c>
      <c r="B371" s="487">
        <v>135.735150241669</v>
      </c>
      <c r="C371" s="487">
        <v>135.73515024167</v>
      </c>
      <c r="D371" s="487">
        <v>0</v>
      </c>
      <c r="E371" s="487">
        <v>135.735150241669</v>
      </c>
      <c r="F371" s="487">
        <v>135.735150241669</v>
      </c>
      <c r="G371" s="487">
        <v>135.735150241669</v>
      </c>
      <c r="H371" s="487">
        <v>135.735150241669</v>
      </c>
    </row>
    <row r="372" spans="1:8" x14ac:dyDescent="0.25">
      <c r="A372" s="487" t="s">
        <v>649</v>
      </c>
      <c r="B372" s="487">
        <v>83.529323225642202</v>
      </c>
      <c r="C372" s="487">
        <v>83.529323225639502</v>
      </c>
      <c r="D372" s="487">
        <v>1.95493954938949E-7</v>
      </c>
      <c r="E372" s="487">
        <v>83.529323225642202</v>
      </c>
      <c r="F372" s="487">
        <v>83.529323225642202</v>
      </c>
      <c r="G372" s="487">
        <v>83.529323225642202</v>
      </c>
      <c r="H372" s="487">
        <v>83.529323225642202</v>
      </c>
    </row>
    <row r="373" spans="1:8" x14ac:dyDescent="0.25">
      <c r="A373" s="487" t="s">
        <v>1018</v>
      </c>
      <c r="B373" s="487">
        <v>23878.9452771305</v>
      </c>
      <c r="C373" s="487">
        <v>23878.945277131501</v>
      </c>
      <c r="D373" s="487">
        <v>4.3684125082283599E-5</v>
      </c>
      <c r="E373" s="487">
        <v>23878.9452771305</v>
      </c>
      <c r="F373" s="487">
        <v>23878.9452771305</v>
      </c>
      <c r="G373" s="487">
        <v>23878.9452771305</v>
      </c>
      <c r="H373" s="487">
        <v>23878.9452771305</v>
      </c>
    </row>
    <row r="374" spans="1:8" x14ac:dyDescent="0.25">
      <c r="A374" s="487" t="s">
        <v>354</v>
      </c>
      <c r="B374" s="487">
        <v>3017.4968015263198</v>
      </c>
      <c r="C374" s="487">
        <v>3017.4968015262898</v>
      </c>
      <c r="D374" s="487">
        <v>0</v>
      </c>
      <c r="E374" s="487">
        <v>3017.4968015263198</v>
      </c>
      <c r="F374" s="487">
        <v>3017.4968015263198</v>
      </c>
      <c r="G374" s="487">
        <v>3017.4968015263198</v>
      </c>
      <c r="H374" s="487">
        <v>3017.4968015263198</v>
      </c>
    </row>
    <row r="375" spans="1:8" x14ac:dyDescent="0.25">
      <c r="A375" s="487" t="s">
        <v>210</v>
      </c>
      <c r="B375" s="487">
        <v>302.79379669295298</v>
      </c>
      <c r="C375" s="487">
        <v>302.79379669296299</v>
      </c>
      <c r="D375" s="487">
        <v>2.2573697501789399E-7</v>
      </c>
      <c r="E375" s="487">
        <v>302.79379669295298</v>
      </c>
      <c r="F375" s="487">
        <v>302.79379669295298</v>
      </c>
      <c r="G375" s="487">
        <v>302.79379669295298</v>
      </c>
      <c r="H375" s="487">
        <v>302.79379669295298</v>
      </c>
    </row>
    <row r="376" spans="1:8" x14ac:dyDescent="0.25">
      <c r="A376" s="487" t="s">
        <v>877</v>
      </c>
      <c r="B376" s="487">
        <v>6880.7280007122699</v>
      </c>
      <c r="C376" s="487">
        <v>6880.7280007120999</v>
      </c>
      <c r="D376" s="487">
        <v>2.2012042245142801E-5</v>
      </c>
      <c r="E376" s="487">
        <v>6880.7280007122699</v>
      </c>
      <c r="F376" s="487">
        <v>6880.7280007122699</v>
      </c>
      <c r="G376" s="487">
        <v>6880.7280007122699</v>
      </c>
      <c r="H376" s="487">
        <v>6880.7280007122699</v>
      </c>
    </row>
    <row r="377" spans="1:8" x14ac:dyDescent="0.25">
      <c r="A377" s="487" t="s">
        <v>1126</v>
      </c>
      <c r="B377" s="487">
        <v>5387.6413480539204</v>
      </c>
      <c r="C377" s="487">
        <v>5387.6413480539504</v>
      </c>
      <c r="D377" s="487">
        <v>0</v>
      </c>
      <c r="E377" s="487">
        <v>5387.6413480539204</v>
      </c>
      <c r="F377" s="487">
        <v>5387.6413480539204</v>
      </c>
      <c r="G377" s="487">
        <v>5387.6413480539204</v>
      </c>
      <c r="H377" s="487">
        <v>5387.6413480539204</v>
      </c>
    </row>
    <row r="378" spans="1:8" x14ac:dyDescent="0.25">
      <c r="A378" s="487" t="s">
        <v>873</v>
      </c>
      <c r="B378" s="487">
        <v>20057.4787395573</v>
      </c>
      <c r="C378" s="487">
        <v>20057.4787395573</v>
      </c>
      <c r="D378" s="487">
        <v>4.1225988977612497E-5</v>
      </c>
      <c r="E378" s="487">
        <v>20057.4787395573</v>
      </c>
      <c r="F378" s="487">
        <v>20057.4787395573</v>
      </c>
      <c r="G378" s="487">
        <v>20057.4787395573</v>
      </c>
      <c r="H378" s="487">
        <v>20057.4787395573</v>
      </c>
    </row>
    <row r="379" spans="1:8" x14ac:dyDescent="0.25">
      <c r="A379" s="487" t="s">
        <v>671</v>
      </c>
      <c r="B379" s="487">
        <v>361.93406626165699</v>
      </c>
      <c r="C379" s="487">
        <v>363.67407495254901</v>
      </c>
      <c r="D379" s="487">
        <v>67.982269194261306</v>
      </c>
      <c r="E379" s="487">
        <v>150.59752969043799</v>
      </c>
      <c r="F379" s="487">
        <v>645.29160391351604</v>
      </c>
      <c r="G379" s="487">
        <v>231.703231497345</v>
      </c>
      <c r="H379" s="487">
        <v>500.77308890057998</v>
      </c>
    </row>
    <row r="380" spans="1:8" x14ac:dyDescent="0.25">
      <c r="A380" s="487" t="s">
        <v>1095</v>
      </c>
      <c r="B380" s="487">
        <v>1984.2154350133501</v>
      </c>
      <c r="C380" s="487">
        <v>2007.80409241436</v>
      </c>
      <c r="D380" s="487">
        <v>361.44428641220298</v>
      </c>
      <c r="E380" s="487">
        <v>1009.07076354396</v>
      </c>
      <c r="F380" s="487">
        <v>3463.8760033533799</v>
      </c>
      <c r="G380" s="487">
        <v>1352.1948806016801</v>
      </c>
      <c r="H380" s="487">
        <v>2762.7395302139798</v>
      </c>
    </row>
    <row r="381" spans="1:8" x14ac:dyDescent="0.25">
      <c r="A381" s="487" t="s">
        <v>1015</v>
      </c>
      <c r="B381" s="487">
        <v>29036.880986313899</v>
      </c>
      <c r="C381" s="487">
        <v>29036.880986312699</v>
      </c>
      <c r="D381" s="487">
        <v>0</v>
      </c>
      <c r="E381" s="487">
        <v>29036.880986313899</v>
      </c>
      <c r="F381" s="487">
        <v>29036.880986313899</v>
      </c>
      <c r="G381" s="487">
        <v>29036.880986313899</v>
      </c>
      <c r="H381" s="487">
        <v>29036.880986313899</v>
      </c>
    </row>
    <row r="382" spans="1:8" x14ac:dyDescent="0.25">
      <c r="A382" s="1060" t="s">
        <v>209</v>
      </c>
      <c r="B382" s="487">
        <v>135.735150241669</v>
      </c>
      <c r="C382" s="1060">
        <v>135.73515024167</v>
      </c>
      <c r="D382" s="487">
        <v>0</v>
      </c>
      <c r="E382" s="487">
        <v>135.735150241669</v>
      </c>
      <c r="F382" s="487">
        <v>135.735150241669</v>
      </c>
      <c r="G382" s="1060">
        <v>135.735150241669</v>
      </c>
      <c r="H382" s="1060">
        <v>135.735150241669</v>
      </c>
    </row>
    <row r="383" spans="1:8" x14ac:dyDescent="0.25">
      <c r="A383" s="487" t="s">
        <v>519</v>
      </c>
      <c r="B383" s="487">
        <v>13855.4264900534</v>
      </c>
      <c r="C383" s="487">
        <v>13855.4264900535</v>
      </c>
      <c r="D383" s="487">
        <v>2.38018358338331E-5</v>
      </c>
      <c r="E383" s="487">
        <v>13855.4264900534</v>
      </c>
      <c r="F383" s="487">
        <v>13855.4264900534</v>
      </c>
      <c r="G383" s="487">
        <v>13855.4264900534</v>
      </c>
      <c r="H383" s="487">
        <v>13855.4264900534</v>
      </c>
    </row>
    <row r="384" spans="1:8" x14ac:dyDescent="0.25">
      <c r="A384" s="487" t="s">
        <v>1037</v>
      </c>
      <c r="B384" s="487">
        <v>2168.9860175649801</v>
      </c>
      <c r="C384" s="487">
        <v>2194.77125598874</v>
      </c>
      <c r="D384" s="487">
        <v>395.10205873967698</v>
      </c>
      <c r="E384" s="487">
        <v>1103.03565743895</v>
      </c>
      <c r="F384" s="487">
        <v>3786.43290707079</v>
      </c>
      <c r="G384" s="487">
        <v>1478.11156857988</v>
      </c>
      <c r="H384" s="487">
        <v>3020.0064496362702</v>
      </c>
    </row>
    <row r="385" spans="1:8" x14ac:dyDescent="0.25">
      <c r="A385" s="487" t="s">
        <v>651</v>
      </c>
      <c r="B385" s="487">
        <v>1200.73402136861</v>
      </c>
      <c r="C385" s="487">
        <v>1200.7340213686</v>
      </c>
      <c r="D385" s="487">
        <v>0</v>
      </c>
      <c r="E385" s="487">
        <v>1200.73402136861</v>
      </c>
      <c r="F385" s="487">
        <v>1200.73402136861</v>
      </c>
      <c r="G385" s="487">
        <v>1200.73402136861</v>
      </c>
      <c r="H385" s="487">
        <v>1200.73402136861</v>
      </c>
    </row>
    <row r="386" spans="1:8" x14ac:dyDescent="0.25">
      <c r="A386" s="487" t="s">
        <v>783</v>
      </c>
      <c r="B386" s="487">
        <v>11.0631210329617</v>
      </c>
      <c r="C386" s="487">
        <v>11.176588738495299</v>
      </c>
      <c r="D386" s="487">
        <v>2.0532416986767701</v>
      </c>
      <c r="E386" s="487">
        <v>5.7182433149949503</v>
      </c>
      <c r="F386" s="487">
        <v>21.611641668071801</v>
      </c>
      <c r="G386" s="487">
        <v>7.5255797827620903</v>
      </c>
      <c r="H386" s="487">
        <v>15.357308396623299</v>
      </c>
    </row>
    <row r="387" spans="1:8" x14ac:dyDescent="0.25">
      <c r="A387" s="487" t="s">
        <v>779</v>
      </c>
      <c r="B387" s="487">
        <v>1606.9183300376901</v>
      </c>
      <c r="C387" s="487">
        <v>1623.3995142664401</v>
      </c>
      <c r="D387" s="487">
        <v>298.23335673280002</v>
      </c>
      <c r="E387" s="487">
        <v>830.57484150301696</v>
      </c>
      <c r="F387" s="487">
        <v>3139.0909522874299</v>
      </c>
      <c r="G387" s="487">
        <v>1093.0904634461899</v>
      </c>
      <c r="H387" s="487">
        <v>2230.6490446095299</v>
      </c>
    </row>
    <row r="388" spans="1:8" x14ac:dyDescent="0.25">
      <c r="A388" s="487" t="s">
        <v>206</v>
      </c>
      <c r="B388" s="487">
        <v>40135.839809921097</v>
      </c>
      <c r="C388" s="487">
        <v>40135.8398099228</v>
      </c>
      <c r="D388" s="487">
        <v>9.7068249170417304E-5</v>
      </c>
      <c r="E388" s="487">
        <v>40135.839809921097</v>
      </c>
      <c r="F388" s="487">
        <v>40135.839809921097</v>
      </c>
      <c r="G388" s="487">
        <v>40135.839809921097</v>
      </c>
      <c r="H388" s="487">
        <v>40135.839809921097</v>
      </c>
    </row>
    <row r="389" spans="1:8" x14ac:dyDescent="0.25">
      <c r="A389" s="1061" t="s">
        <v>372</v>
      </c>
      <c r="B389" s="1061">
        <v>2556.3136416634402</v>
      </c>
      <c r="C389" s="1061">
        <v>2571.6026353238099</v>
      </c>
      <c r="D389" s="1061">
        <v>482.07269954714297</v>
      </c>
      <c r="E389" s="1061">
        <v>1194.3907408351999</v>
      </c>
      <c r="F389" s="1061">
        <v>4501.16837868938</v>
      </c>
      <c r="G389" s="1061">
        <v>1689.57653657745</v>
      </c>
      <c r="H389" s="1061">
        <v>3579.8315104196099</v>
      </c>
    </row>
    <row r="390" spans="1:8" x14ac:dyDescent="0.25">
      <c r="A390" s="487" t="s">
        <v>1033</v>
      </c>
      <c r="B390" s="487">
        <v>1042.43701797783</v>
      </c>
      <c r="C390" s="487">
        <v>1054.8296691211001</v>
      </c>
      <c r="D390" s="487">
        <v>189.890118504257</v>
      </c>
      <c r="E390" s="487">
        <v>530.13029690009103</v>
      </c>
      <c r="F390" s="487">
        <v>1819.7986508235999</v>
      </c>
      <c r="G390" s="487">
        <v>710.39564262325996</v>
      </c>
      <c r="H390" s="487">
        <v>1451.4462021138099</v>
      </c>
    </row>
    <row r="391" spans="1:8" x14ac:dyDescent="0.25">
      <c r="A391" s="487" t="s">
        <v>898</v>
      </c>
      <c r="B391" s="487">
        <v>367.23712776224397</v>
      </c>
      <c r="C391" s="487">
        <v>371.221421721262</v>
      </c>
      <c r="D391" s="487">
        <v>68.802458168710203</v>
      </c>
      <c r="E391" s="487">
        <v>175.83931288120399</v>
      </c>
      <c r="F391" s="487">
        <v>621.19255866927199</v>
      </c>
      <c r="G391" s="487">
        <v>248.51681704210901</v>
      </c>
      <c r="H391" s="487">
        <v>507.36954989028101</v>
      </c>
    </row>
    <row r="392" spans="1:8" x14ac:dyDescent="0.25">
      <c r="A392" s="487" t="s">
        <v>376</v>
      </c>
      <c r="B392" s="487">
        <v>369.15278430101802</v>
      </c>
      <c r="C392" s="487">
        <v>371.36064114882402</v>
      </c>
      <c r="D392" s="487">
        <v>69.6152758303692</v>
      </c>
      <c r="E392" s="487">
        <v>172.47987896968701</v>
      </c>
      <c r="F392" s="487">
        <v>650.00585707457901</v>
      </c>
      <c r="G392" s="487">
        <v>243.98879409858901</v>
      </c>
      <c r="H392" s="487">
        <v>516.95721051662201</v>
      </c>
    </row>
    <row r="393" spans="1:8" x14ac:dyDescent="0.25">
      <c r="A393" s="487" t="s">
        <v>208</v>
      </c>
      <c r="B393" s="487">
        <v>762.20507443398503</v>
      </c>
      <c r="C393" s="487">
        <v>762.20507443395502</v>
      </c>
      <c r="D393" s="487">
        <v>2.1852725008235801E-6</v>
      </c>
      <c r="E393" s="487">
        <v>762.20507443398503</v>
      </c>
      <c r="F393" s="487">
        <v>762.20507443398503</v>
      </c>
      <c r="G393" s="487">
        <v>762.20507443398503</v>
      </c>
      <c r="H393" s="487">
        <v>762.20507443398503</v>
      </c>
    </row>
    <row r="394" spans="1:8" x14ac:dyDescent="0.25">
      <c r="A394" s="487" t="s">
        <v>1016</v>
      </c>
      <c r="B394" s="487">
        <v>21801.153361892601</v>
      </c>
      <c r="C394" s="487">
        <v>21801.153361893499</v>
      </c>
      <c r="D394" s="487">
        <v>5.3501908155755602E-5</v>
      </c>
      <c r="E394" s="487">
        <v>21801.153361892601</v>
      </c>
      <c r="F394" s="487">
        <v>21801.153361892601</v>
      </c>
      <c r="G394" s="487">
        <v>21801.153361892601</v>
      </c>
      <c r="H394" s="487">
        <v>21801.153361892601</v>
      </c>
    </row>
    <row r="395" spans="1:8" x14ac:dyDescent="0.25">
      <c r="A395" s="487" t="s">
        <v>781</v>
      </c>
      <c r="B395" s="487">
        <v>26.274912453284099</v>
      </c>
      <c r="C395" s="487">
        <v>26.5443982539263</v>
      </c>
      <c r="D395" s="487">
        <v>4.8764490343573197</v>
      </c>
      <c r="E395" s="487">
        <v>13.580827873113</v>
      </c>
      <c r="F395" s="487">
        <v>51.327648961670498</v>
      </c>
      <c r="G395" s="487">
        <v>17.873251984060001</v>
      </c>
      <c r="H395" s="487">
        <v>36.473607441980299</v>
      </c>
    </row>
    <row r="396" spans="1:8" x14ac:dyDescent="0.25">
      <c r="A396" s="487" t="s">
        <v>542</v>
      </c>
      <c r="B396" s="487">
        <v>2173.1713598729398</v>
      </c>
      <c r="C396" s="487">
        <v>2193.2465834794398</v>
      </c>
      <c r="D396" s="487">
        <v>414.01194371180998</v>
      </c>
      <c r="E396" s="487">
        <v>1013.53023040222</v>
      </c>
      <c r="F396" s="487">
        <v>4054.0250285992702</v>
      </c>
      <c r="G396" s="487">
        <v>1441.81423251196</v>
      </c>
      <c r="H396" s="487">
        <v>3046.4727037706198</v>
      </c>
    </row>
    <row r="397" spans="1:8" x14ac:dyDescent="0.25">
      <c r="A397" s="1061" t="s">
        <v>223</v>
      </c>
      <c r="B397" s="1061">
        <v>1603.5302438502999</v>
      </c>
      <c r="C397" s="1061">
        <v>1617.9830514607399</v>
      </c>
      <c r="D397" s="1061">
        <v>291.62648228395699</v>
      </c>
      <c r="E397" s="1061">
        <v>770.95174787648898</v>
      </c>
      <c r="F397" s="1061">
        <v>2573.4398744908999</v>
      </c>
      <c r="G397" s="1061">
        <v>1077.85132183773</v>
      </c>
      <c r="H397" s="1061">
        <v>2198.8942684992398</v>
      </c>
    </row>
    <row r="398" spans="1:8" x14ac:dyDescent="0.25">
      <c r="A398" s="487" t="s">
        <v>1035</v>
      </c>
      <c r="B398" s="487">
        <v>1857.35802012716</v>
      </c>
      <c r="C398" s="487">
        <v>1879.4385771244999</v>
      </c>
      <c r="D398" s="487">
        <v>338.335965112743</v>
      </c>
      <c r="E398" s="487">
        <v>944.55755281008305</v>
      </c>
      <c r="F398" s="487">
        <v>3242.4190246817302</v>
      </c>
      <c r="G398" s="487">
        <v>1265.7446172136699</v>
      </c>
      <c r="H398" s="487">
        <v>2586.10851090913</v>
      </c>
    </row>
    <row r="399" spans="1:8" x14ac:dyDescent="0.25">
      <c r="A399" s="487" t="s">
        <v>1032</v>
      </c>
      <c r="B399" s="487">
        <v>941.77841703552303</v>
      </c>
      <c r="C399" s="487">
        <v>952.974423293266</v>
      </c>
      <c r="D399" s="487">
        <v>171.55416790794601</v>
      </c>
      <c r="E399" s="487">
        <v>478.94046664386502</v>
      </c>
      <c r="F399" s="487">
        <v>1644.07735252979</v>
      </c>
      <c r="G399" s="487">
        <v>641.79923797842196</v>
      </c>
      <c r="H399" s="487">
        <v>1311.2933281001699</v>
      </c>
    </row>
    <row r="400" spans="1:8" x14ac:dyDescent="0.25">
      <c r="A400" s="487" t="s">
        <v>282</v>
      </c>
      <c r="B400" s="487">
        <v>438.52894693462099</v>
      </c>
      <c r="C400" s="487">
        <v>438.52894693461798</v>
      </c>
      <c r="D400" s="487">
        <v>0</v>
      </c>
      <c r="E400" s="487">
        <v>438.52894693462099</v>
      </c>
      <c r="F400" s="487">
        <v>438.52894693462099</v>
      </c>
      <c r="G400" s="487">
        <v>438.52894693462099</v>
      </c>
      <c r="H400" s="487">
        <v>438.52894693462099</v>
      </c>
    </row>
    <row r="401" spans="1:8" x14ac:dyDescent="0.25">
      <c r="A401" s="487" t="s">
        <v>538</v>
      </c>
      <c r="B401" s="487">
        <v>1044.44853659501</v>
      </c>
      <c r="C401" s="487">
        <v>1054.0968958108399</v>
      </c>
      <c r="D401" s="487">
        <v>198.978403970838</v>
      </c>
      <c r="E401" s="487">
        <v>487.11306686845501</v>
      </c>
      <c r="F401" s="487">
        <v>1948.40618030581</v>
      </c>
      <c r="G401" s="487">
        <v>692.95076909030195</v>
      </c>
      <c r="H401" s="487">
        <v>1464.16615642123</v>
      </c>
    </row>
    <row r="402" spans="1:8" x14ac:dyDescent="0.25">
      <c r="A402" s="487" t="s">
        <v>424</v>
      </c>
      <c r="B402" s="487">
        <v>5801.3698259254597</v>
      </c>
      <c r="C402" s="487">
        <v>5810.4414841611897</v>
      </c>
      <c r="D402" s="487">
        <v>130.08215731023799</v>
      </c>
      <c r="E402" s="487">
        <v>5471.0213428024099</v>
      </c>
      <c r="F402" s="487">
        <v>6244.7850278447404</v>
      </c>
      <c r="G402" s="487">
        <v>5582.1576938562403</v>
      </c>
      <c r="H402" s="487">
        <v>6092.7957864352302</v>
      </c>
    </row>
    <row r="403" spans="1:8" x14ac:dyDescent="0.25">
      <c r="A403" s="487" t="s">
        <v>667</v>
      </c>
      <c r="B403" s="487">
        <v>5.56821640402549</v>
      </c>
      <c r="C403" s="487">
        <v>5.5949857685007798</v>
      </c>
      <c r="D403" s="487">
        <v>1.0458810645270999</v>
      </c>
      <c r="E403" s="487">
        <v>2.3168850721605798</v>
      </c>
      <c r="F403" s="487">
        <v>9.9275631371310293</v>
      </c>
      <c r="G403" s="487">
        <v>3.56466509995915</v>
      </c>
      <c r="H403" s="487">
        <v>7.7042013677012298</v>
      </c>
    </row>
    <row r="404" spans="1:8" x14ac:dyDescent="0.25">
      <c r="A404" s="487" t="s">
        <v>668</v>
      </c>
      <c r="B404" s="487">
        <v>6.9602705050318603</v>
      </c>
      <c r="C404" s="487">
        <v>6.9937322106259501</v>
      </c>
      <c r="D404" s="487">
        <v>1.30735133065887</v>
      </c>
      <c r="E404" s="487">
        <v>2.8961063402007201</v>
      </c>
      <c r="F404" s="487">
        <v>12.4094539214138</v>
      </c>
      <c r="G404" s="487">
        <v>4.4558313749489402</v>
      </c>
      <c r="H404" s="487">
        <v>9.6302517096265294</v>
      </c>
    </row>
    <row r="405" spans="1:8" x14ac:dyDescent="0.25">
      <c r="A405" s="487" t="s">
        <v>894</v>
      </c>
      <c r="B405" s="487">
        <v>2543.0480802182501</v>
      </c>
      <c r="C405" s="487">
        <v>2570.63856695702</v>
      </c>
      <c r="D405" s="487">
        <v>476.44409002542898</v>
      </c>
      <c r="E405" s="487">
        <v>1217.65418919992</v>
      </c>
      <c r="F405" s="487">
        <v>4301.6417032661602</v>
      </c>
      <c r="G405" s="487">
        <v>1720.9322443291901</v>
      </c>
      <c r="H405" s="487">
        <v>3513.4387627740498</v>
      </c>
    </row>
    <row r="406" spans="1:8" x14ac:dyDescent="0.25">
      <c r="A406" s="487" t="s">
        <v>707</v>
      </c>
      <c r="B406" s="487">
        <v>6293.2898219606795</v>
      </c>
      <c r="C406" s="487">
        <v>6302.4534735163297</v>
      </c>
      <c r="D406" s="487">
        <v>133.67902961072599</v>
      </c>
      <c r="E406" s="487">
        <v>5943.1362615097296</v>
      </c>
      <c r="F406" s="487">
        <v>6862.9432389860804</v>
      </c>
      <c r="G406" s="487">
        <v>6070.7763801643596</v>
      </c>
      <c r="H406" s="487">
        <v>6597.8265444441304</v>
      </c>
    </row>
    <row r="407" spans="1:8" x14ac:dyDescent="0.25">
      <c r="A407" s="487" t="s">
        <v>1034</v>
      </c>
      <c r="B407" s="487">
        <v>1680.8607472420299</v>
      </c>
      <c r="C407" s="487">
        <v>1700.84307759076</v>
      </c>
      <c r="D407" s="487">
        <v>306.185257217843</v>
      </c>
      <c r="E407" s="487">
        <v>854.80004222382399</v>
      </c>
      <c r="F407" s="487">
        <v>2934.3049673994301</v>
      </c>
      <c r="G407" s="487">
        <v>1145.46598989121</v>
      </c>
      <c r="H407" s="487">
        <v>2340.3610057893302</v>
      </c>
    </row>
    <row r="408" spans="1:8" x14ac:dyDescent="0.25">
      <c r="A408" s="487" t="s">
        <v>895</v>
      </c>
      <c r="B408" s="487">
        <v>2788.7932258636602</v>
      </c>
      <c r="C408" s="487">
        <v>2819.0498942742502</v>
      </c>
      <c r="D408" s="487">
        <v>522.48483270975396</v>
      </c>
      <c r="E408" s="487">
        <v>1335.3210978196701</v>
      </c>
      <c r="F408" s="487">
        <v>4717.3269492929703</v>
      </c>
      <c r="G408" s="487">
        <v>1887.23297152278</v>
      </c>
      <c r="H408" s="487">
        <v>3852.9567322495</v>
      </c>
    </row>
    <row r="409" spans="1:8" x14ac:dyDescent="0.25">
      <c r="A409" s="487" t="s">
        <v>815</v>
      </c>
      <c r="B409" s="487">
        <v>22281.103756494402</v>
      </c>
      <c r="C409" s="487">
        <v>22306.603678843599</v>
      </c>
      <c r="D409" s="487">
        <v>401.27841123392199</v>
      </c>
      <c r="E409" s="487">
        <v>21180.0213589864</v>
      </c>
      <c r="F409" s="487">
        <v>24224.594813903401</v>
      </c>
      <c r="G409" s="487">
        <v>21561.5922736918</v>
      </c>
      <c r="H409" s="487">
        <v>23139.1597530033</v>
      </c>
    </row>
    <row r="410" spans="1:8" x14ac:dyDescent="0.25">
      <c r="A410" s="487" t="s">
        <v>590</v>
      </c>
      <c r="B410" s="487">
        <v>124977.84012048499</v>
      </c>
      <c r="C410" s="487">
        <v>125074.686334043</v>
      </c>
      <c r="D410" s="487">
        <v>3492.5103475214501</v>
      </c>
      <c r="E410" s="487">
        <v>112954.925452329</v>
      </c>
      <c r="F410" s="487">
        <v>140306.444825026</v>
      </c>
      <c r="G410" s="487">
        <v>118538.82717334801</v>
      </c>
      <c r="H410" s="487">
        <v>132243.54775076799</v>
      </c>
    </row>
    <row r="411" spans="1:8" x14ac:dyDescent="0.25">
      <c r="A411" s="487" t="s">
        <v>227</v>
      </c>
      <c r="B411" s="487">
        <v>11.0397951383842</v>
      </c>
      <c r="C411" s="487">
        <v>11.1392981167693</v>
      </c>
      <c r="D411" s="487">
        <v>2.0077554718344701</v>
      </c>
      <c r="E411" s="487">
        <v>5.3077573003544796</v>
      </c>
      <c r="F411" s="487">
        <v>17.7173141100923</v>
      </c>
      <c r="G411" s="487">
        <v>7.4206631451822904</v>
      </c>
      <c r="H411" s="487">
        <v>15.1386868743493</v>
      </c>
    </row>
    <row r="412" spans="1:8" x14ac:dyDescent="0.25">
      <c r="A412" s="487" t="s">
        <v>228</v>
      </c>
      <c r="B412" s="487">
        <v>12.419769530682199</v>
      </c>
      <c r="C412" s="487">
        <v>12.5317103813655</v>
      </c>
      <c r="D412" s="487">
        <v>2.2587249058137799</v>
      </c>
      <c r="E412" s="487">
        <v>5.9712269628987897</v>
      </c>
      <c r="F412" s="487">
        <v>19.931978373853799</v>
      </c>
      <c r="G412" s="487">
        <v>8.3482460383300801</v>
      </c>
      <c r="H412" s="487">
        <v>17.031022733642999</v>
      </c>
    </row>
    <row r="413" spans="1:8" x14ac:dyDescent="0.25">
      <c r="A413" s="487" t="s">
        <v>672</v>
      </c>
      <c r="B413" s="487">
        <v>414.83212209989898</v>
      </c>
      <c r="C413" s="487">
        <v>416.82643975330802</v>
      </c>
      <c r="D413" s="487">
        <v>77.918139307268703</v>
      </c>
      <c r="E413" s="487">
        <v>172.60793787596299</v>
      </c>
      <c r="F413" s="487">
        <v>739.60345371626101</v>
      </c>
      <c r="G413" s="487">
        <v>265.567549946957</v>
      </c>
      <c r="H413" s="487">
        <v>573.96300189374199</v>
      </c>
    </row>
    <row r="414" spans="1:8" x14ac:dyDescent="0.25">
      <c r="A414" s="487" t="s">
        <v>377</v>
      </c>
      <c r="B414" s="487">
        <v>405.23538727780902</v>
      </c>
      <c r="C414" s="487">
        <v>407.65904968216802</v>
      </c>
      <c r="D414" s="487">
        <v>76.419776475442902</v>
      </c>
      <c r="E414" s="487">
        <v>189.338814508078</v>
      </c>
      <c r="F414" s="487">
        <v>713.54026415705698</v>
      </c>
      <c r="G414" s="487">
        <v>267.83732284506698</v>
      </c>
      <c r="H414" s="487">
        <v>567.48686267238099</v>
      </c>
    </row>
    <row r="415" spans="1:8" x14ac:dyDescent="0.25">
      <c r="A415" s="487" t="s">
        <v>823</v>
      </c>
      <c r="B415" s="487">
        <v>943.89862354054799</v>
      </c>
      <c r="C415" s="487">
        <v>944.11937901573299</v>
      </c>
      <c r="D415" s="487">
        <v>14.908444244868299</v>
      </c>
      <c r="E415" s="487">
        <v>898.54541915994605</v>
      </c>
      <c r="F415" s="487">
        <v>1003.66483333799</v>
      </c>
      <c r="G415" s="487">
        <v>915.163076852686</v>
      </c>
      <c r="H415" s="487">
        <v>972.85774420843802</v>
      </c>
    </row>
    <row r="416" spans="1:8" x14ac:dyDescent="0.25">
      <c r="A416" s="487" t="s">
        <v>900</v>
      </c>
      <c r="B416" s="487">
        <v>216.75274082207699</v>
      </c>
      <c r="C416" s="487">
        <v>219.104372970821</v>
      </c>
      <c r="D416" s="487">
        <v>40.608969671005703</v>
      </c>
      <c r="E416" s="487">
        <v>103.784857602816</v>
      </c>
      <c r="F416" s="487">
        <v>366.64372823712699</v>
      </c>
      <c r="G416" s="487">
        <v>146.68097847974099</v>
      </c>
      <c r="H416" s="487">
        <v>299.462478694639</v>
      </c>
    </row>
    <row r="417" spans="1:8" x14ac:dyDescent="0.25">
      <c r="A417" s="487" t="s">
        <v>946</v>
      </c>
      <c r="B417" s="487">
        <v>5651.5707229924101</v>
      </c>
      <c r="C417" s="487">
        <v>5656.3829658274499</v>
      </c>
      <c r="D417" s="487">
        <v>98.926720311614503</v>
      </c>
      <c r="E417" s="487">
        <v>5359.5488989365103</v>
      </c>
      <c r="F417" s="487">
        <v>6069.2974828528704</v>
      </c>
      <c r="G417" s="487">
        <v>5472.3331744555298</v>
      </c>
      <c r="H417" s="487">
        <v>5865.4982052468504</v>
      </c>
    </row>
    <row r="418" spans="1:8" x14ac:dyDescent="0.25">
      <c r="A418" s="487" t="s">
        <v>1110</v>
      </c>
      <c r="B418" s="487">
        <v>72205.128381207294</v>
      </c>
      <c r="C418" s="487">
        <v>72215.230232127898</v>
      </c>
      <c r="D418" s="487">
        <v>2305.9223253505502</v>
      </c>
      <c r="E418" s="487">
        <v>65044.7799023466</v>
      </c>
      <c r="F418" s="487">
        <v>80223.915915515099</v>
      </c>
      <c r="G418" s="487">
        <v>67784.357224392297</v>
      </c>
      <c r="H418" s="487">
        <v>76807.184453765294</v>
      </c>
    </row>
    <row r="419" spans="1:8" x14ac:dyDescent="0.25">
      <c r="A419" s="487" t="s">
        <v>1083</v>
      </c>
      <c r="B419" s="487">
        <v>113103.853474908</v>
      </c>
      <c r="C419" s="487">
        <v>113169.376894567</v>
      </c>
      <c r="D419" s="487">
        <v>2344.0328120269901</v>
      </c>
      <c r="E419" s="487">
        <v>106200.926507485</v>
      </c>
      <c r="F419" s="487">
        <v>121265.14514524701</v>
      </c>
      <c r="G419" s="487">
        <v>108794.960952119</v>
      </c>
      <c r="H419" s="487">
        <v>117873.256540517</v>
      </c>
    </row>
    <row r="420" spans="1:8" x14ac:dyDescent="0.25">
      <c r="A420" s="487" t="s">
        <v>782</v>
      </c>
      <c r="B420" s="487">
        <v>29.040692711524599</v>
      </c>
      <c r="C420" s="487">
        <v>29.338545438550099</v>
      </c>
      <c r="D420" s="487">
        <v>5.3897594590265099</v>
      </c>
      <c r="E420" s="487">
        <v>15.0103887018617</v>
      </c>
      <c r="F420" s="487">
        <v>56.730559378688497</v>
      </c>
      <c r="G420" s="487">
        <v>19.7546469297505</v>
      </c>
      <c r="H420" s="487">
        <v>40.312934541136102</v>
      </c>
    </row>
    <row r="421" spans="1:8" x14ac:dyDescent="0.25">
      <c r="A421" s="1061" t="s">
        <v>462</v>
      </c>
      <c r="B421" s="1061">
        <v>774.38817157882704</v>
      </c>
      <c r="C421" s="1061">
        <v>779.01969083099402</v>
      </c>
      <c r="D421" s="1061">
        <v>146.035052305812</v>
      </c>
      <c r="E421" s="1061">
        <v>361.81869347776501</v>
      </c>
      <c r="F421" s="1061">
        <v>1363.54612123164</v>
      </c>
      <c r="G421" s="1061">
        <v>511.82611694365602</v>
      </c>
      <c r="H421" s="1061">
        <v>1084.4440731889999</v>
      </c>
    </row>
    <row r="422" spans="1:8" x14ac:dyDescent="0.25">
      <c r="A422" s="487" t="s">
        <v>374</v>
      </c>
      <c r="B422" s="487">
        <v>678.63049444811202</v>
      </c>
      <c r="C422" s="487">
        <v>682.68929895404199</v>
      </c>
      <c r="D422" s="487">
        <v>127.97695444004</v>
      </c>
      <c r="E422" s="487">
        <v>317.07767224126701</v>
      </c>
      <c r="F422" s="487">
        <v>1194.93557935891</v>
      </c>
      <c r="G422" s="487">
        <v>448.53579065492499</v>
      </c>
      <c r="H422" s="487">
        <v>950.346150160256</v>
      </c>
    </row>
    <row r="423" spans="1:8" x14ac:dyDescent="0.25">
      <c r="A423" s="487" t="s">
        <v>1036</v>
      </c>
      <c r="B423" s="487">
        <v>1982.8365500689399</v>
      </c>
      <c r="C423" s="487">
        <v>2006.40881507426</v>
      </c>
      <c r="D423" s="487">
        <v>361.19310900677402</v>
      </c>
      <c r="E423" s="487">
        <v>1008.3695329925</v>
      </c>
      <c r="F423" s="487">
        <v>3461.4688622808699</v>
      </c>
      <c r="G423" s="487">
        <v>1351.25520382573</v>
      </c>
      <c r="H423" s="487">
        <v>2760.8196278302298</v>
      </c>
    </row>
    <row r="424" spans="1:8" x14ac:dyDescent="0.25">
      <c r="A424" s="487" t="s">
        <v>1079</v>
      </c>
      <c r="B424" s="487">
        <v>132738.54334016799</v>
      </c>
      <c r="C424" s="487">
        <v>132795.597977461</v>
      </c>
      <c r="D424" s="487">
        <v>2598.36486795359</v>
      </c>
      <c r="E424" s="487">
        <v>125404.048142684</v>
      </c>
      <c r="F424" s="487">
        <v>143014.21227721201</v>
      </c>
      <c r="G424" s="487">
        <v>127775.77000765401</v>
      </c>
      <c r="H424" s="487">
        <v>137820.66095646401</v>
      </c>
    </row>
    <row r="425" spans="1:8" x14ac:dyDescent="0.25">
      <c r="A425" s="487" t="s">
        <v>901</v>
      </c>
      <c r="B425" s="487">
        <v>240.222782821919</v>
      </c>
      <c r="C425" s="487">
        <v>242.82905029887101</v>
      </c>
      <c r="D425" s="487">
        <v>45.006119253216397</v>
      </c>
      <c r="E425" s="487">
        <v>115.022708426051</v>
      </c>
      <c r="F425" s="487">
        <v>406.34400454305802</v>
      </c>
      <c r="G425" s="487">
        <v>162.563632200477</v>
      </c>
      <c r="H425" s="487">
        <v>331.88835218386799</v>
      </c>
    </row>
    <row r="426" spans="1:8" x14ac:dyDescent="0.25">
      <c r="A426" s="487" t="s">
        <v>1080</v>
      </c>
      <c r="B426" s="487">
        <v>30785.2093856217</v>
      </c>
      <c r="C426" s="487">
        <v>30792.0806467004</v>
      </c>
      <c r="D426" s="487">
        <v>471.86051857874298</v>
      </c>
      <c r="E426" s="487">
        <v>29306.5109081958</v>
      </c>
      <c r="F426" s="487">
        <v>32382.844511639101</v>
      </c>
      <c r="G426" s="487">
        <v>29898.676316335699</v>
      </c>
      <c r="H426" s="487">
        <v>31734.860242122599</v>
      </c>
    </row>
    <row r="427" spans="1:8" x14ac:dyDescent="0.25">
      <c r="A427" s="487" t="s">
        <v>373</v>
      </c>
      <c r="B427" s="487">
        <v>2803.3406928122399</v>
      </c>
      <c r="C427" s="487">
        <v>2820.10712451363</v>
      </c>
      <c r="D427" s="487">
        <v>528.65735780957095</v>
      </c>
      <c r="E427" s="487">
        <v>1309.8096072134099</v>
      </c>
      <c r="F427" s="487">
        <v>4936.13470410019</v>
      </c>
      <c r="G427" s="487">
        <v>1852.8472333802599</v>
      </c>
      <c r="H427" s="487">
        <v>3925.76528287058</v>
      </c>
    </row>
    <row r="428" spans="1:8" x14ac:dyDescent="0.25">
      <c r="A428" s="487" t="s">
        <v>719</v>
      </c>
      <c r="B428" s="487">
        <v>11608.823818279199</v>
      </c>
      <c r="C428" s="487">
        <v>11616.8310578457</v>
      </c>
      <c r="D428" s="487">
        <v>189.05620495077099</v>
      </c>
      <c r="E428" s="487">
        <v>11052.6149798066</v>
      </c>
      <c r="F428" s="487">
        <v>12398.8062673518</v>
      </c>
      <c r="G428" s="487">
        <v>11262.807155111899</v>
      </c>
      <c r="H428" s="487">
        <v>11996.6715745658</v>
      </c>
    </row>
    <row r="429" spans="1:8" x14ac:dyDescent="0.25">
      <c r="A429" s="487" t="s">
        <v>603</v>
      </c>
      <c r="B429" s="487">
        <v>3545.0462234163901</v>
      </c>
      <c r="C429" s="487">
        <v>3577.7944902785998</v>
      </c>
      <c r="D429" s="487">
        <v>675.368498133824</v>
      </c>
      <c r="E429" s="487">
        <v>1653.3493777572201</v>
      </c>
      <c r="F429" s="487">
        <v>6613.2410828898401</v>
      </c>
      <c r="G429" s="487">
        <v>2351.9995681027999</v>
      </c>
      <c r="H429" s="487">
        <v>4969.6433298635902</v>
      </c>
    </row>
    <row r="430" spans="1:8" x14ac:dyDescent="0.25">
      <c r="A430" s="487" t="s">
        <v>468</v>
      </c>
      <c r="B430" s="487">
        <v>104705.26389521299</v>
      </c>
      <c r="C430" s="487">
        <v>104685.253686759</v>
      </c>
      <c r="D430" s="487">
        <v>2741.8268041925098</v>
      </c>
      <c r="E430" s="487">
        <v>96127.965287859406</v>
      </c>
      <c r="F430" s="487">
        <v>114784.607663426</v>
      </c>
      <c r="G430" s="487">
        <v>99459.556408685501</v>
      </c>
      <c r="H430" s="487">
        <v>110191.340051954</v>
      </c>
    </row>
    <row r="431" spans="1:8" x14ac:dyDescent="0.25">
      <c r="A431" s="487" t="s">
        <v>843</v>
      </c>
      <c r="B431" s="487">
        <v>1442.71728763739</v>
      </c>
      <c r="C431" s="487">
        <v>1458.36987104781</v>
      </c>
      <c r="D431" s="487">
        <v>270.29537137707598</v>
      </c>
      <c r="E431" s="487">
        <v>690.797300604729</v>
      </c>
      <c r="F431" s="487">
        <v>2440.3993376292801</v>
      </c>
      <c r="G431" s="487">
        <v>976.31606695114203</v>
      </c>
      <c r="H431" s="487">
        <v>1993.2375174261001</v>
      </c>
    </row>
    <row r="432" spans="1:8" x14ac:dyDescent="0.25">
      <c r="A432" s="487" t="s">
        <v>460</v>
      </c>
      <c r="B432" s="487">
        <v>5359.6543344756801</v>
      </c>
      <c r="C432" s="487">
        <v>5391.7097598374403</v>
      </c>
      <c r="D432" s="487">
        <v>1010.7300573567099</v>
      </c>
      <c r="E432" s="487">
        <v>2504.2003480486101</v>
      </c>
      <c r="F432" s="487">
        <v>9437.30308278956</v>
      </c>
      <c r="G432" s="487">
        <v>3542.4237699577102</v>
      </c>
      <c r="H432" s="487">
        <v>7505.5967932902004</v>
      </c>
    </row>
    <row r="433" spans="1:8" x14ac:dyDescent="0.25">
      <c r="A433" s="487" t="s">
        <v>281</v>
      </c>
      <c r="B433" s="487">
        <v>1106.76353273976</v>
      </c>
      <c r="C433" s="487">
        <v>1106.76353273978</v>
      </c>
      <c r="D433" s="487">
        <v>0</v>
      </c>
      <c r="E433" s="487">
        <v>1106.76353273976</v>
      </c>
      <c r="F433" s="487">
        <v>1106.76353273976</v>
      </c>
      <c r="G433" s="487">
        <v>1106.76353273976</v>
      </c>
      <c r="H433" s="487">
        <v>1106.76353273976</v>
      </c>
    </row>
    <row r="434" spans="1:8" x14ac:dyDescent="0.25">
      <c r="A434" s="487" t="s">
        <v>539</v>
      </c>
      <c r="B434" s="487">
        <v>1684.10418797528</v>
      </c>
      <c r="C434" s="487">
        <v>1699.6615290918201</v>
      </c>
      <c r="D434" s="487">
        <v>320.83951645562399</v>
      </c>
      <c r="E434" s="487">
        <v>785.43760385270696</v>
      </c>
      <c r="F434" s="487">
        <v>3141.6761029005102</v>
      </c>
      <c r="G434" s="487">
        <v>1117.33728508079</v>
      </c>
      <c r="H434" s="487">
        <v>2360.8710908432199</v>
      </c>
    </row>
    <row r="435" spans="1:8" x14ac:dyDescent="0.25">
      <c r="A435" s="487" t="s">
        <v>897</v>
      </c>
      <c r="B435" s="487">
        <v>767.608432465443</v>
      </c>
      <c r="C435" s="487">
        <v>775.93650555271699</v>
      </c>
      <c r="D435" s="487">
        <v>143.81265692407101</v>
      </c>
      <c r="E435" s="487">
        <v>367.54382692462099</v>
      </c>
      <c r="F435" s="487">
        <v>1298.4325662410299</v>
      </c>
      <c r="G435" s="487">
        <v>519.45620404290401</v>
      </c>
      <c r="H435" s="487">
        <v>1060.5168035300601</v>
      </c>
    </row>
    <row r="436" spans="1:8" x14ac:dyDescent="0.25">
      <c r="A436" s="487" t="s">
        <v>669</v>
      </c>
      <c r="B436" s="487">
        <v>72.386813252331393</v>
      </c>
      <c r="C436" s="487">
        <v>72.734814990510003</v>
      </c>
      <c r="D436" s="487">
        <v>13.5964538388523</v>
      </c>
      <c r="E436" s="487">
        <v>30.119505938087499</v>
      </c>
      <c r="F436" s="487">
        <v>129.05832078270299</v>
      </c>
      <c r="G436" s="487">
        <v>46.340646299469</v>
      </c>
      <c r="H436" s="487">
        <v>100.154617780116</v>
      </c>
    </row>
    <row r="437" spans="1:8" x14ac:dyDescent="0.25">
      <c r="A437" s="487" t="s">
        <v>1145</v>
      </c>
      <c r="B437" s="487">
        <v>407.77529613981</v>
      </c>
      <c r="C437" s="487">
        <v>412.84539039108802</v>
      </c>
      <c r="D437" s="487">
        <v>75.466888620420306</v>
      </c>
      <c r="E437" s="487">
        <v>201.451967327402</v>
      </c>
      <c r="F437" s="487">
        <v>717.34193725174805</v>
      </c>
      <c r="G437" s="487">
        <v>280.26446650778701</v>
      </c>
      <c r="H437" s="487">
        <v>575.73245601583994</v>
      </c>
    </row>
    <row r="438" spans="1:8" x14ac:dyDescent="0.25">
      <c r="A438" s="487" t="s">
        <v>469</v>
      </c>
      <c r="B438" s="487">
        <v>37516.665119621903</v>
      </c>
      <c r="C438" s="487">
        <v>37509.495314956897</v>
      </c>
      <c r="D438" s="487">
        <v>982.41668281203704</v>
      </c>
      <c r="E438" s="487">
        <v>34443.356027873502</v>
      </c>
      <c r="F438" s="487">
        <v>41128.168025111598</v>
      </c>
      <c r="G438" s="487">
        <v>35637.089597186998</v>
      </c>
      <c r="H438" s="487">
        <v>39482.366502115699</v>
      </c>
    </row>
    <row r="439" spans="1:8" x14ac:dyDescent="0.25">
      <c r="A439" s="487" t="s">
        <v>1141</v>
      </c>
      <c r="B439" s="487">
        <v>6.8418673848961502</v>
      </c>
      <c r="C439" s="487">
        <v>6.9269360803873798</v>
      </c>
      <c r="D439" s="487">
        <v>1.2662229634298701</v>
      </c>
      <c r="E439" s="487">
        <v>3.3800665658960098</v>
      </c>
      <c r="F439" s="487">
        <v>12.035938544492399</v>
      </c>
      <c r="G439" s="487">
        <v>4.7024239346944103</v>
      </c>
      <c r="H439" s="487">
        <v>9.6599405371785299</v>
      </c>
    </row>
    <row r="440" spans="1:8" x14ac:dyDescent="0.25">
      <c r="A440" s="487" t="s">
        <v>1050</v>
      </c>
      <c r="B440" s="487">
        <v>2028.82919107303</v>
      </c>
      <c r="C440" s="487">
        <v>2046.13316589541</v>
      </c>
      <c r="D440" s="487">
        <v>273.363719483757</v>
      </c>
      <c r="E440" s="487">
        <v>1209.3138322976599</v>
      </c>
      <c r="F440" s="487">
        <v>3192.1529704534</v>
      </c>
      <c r="G440" s="487">
        <v>1545.32199680954</v>
      </c>
      <c r="H440" s="487">
        <v>2634.5799179139699</v>
      </c>
    </row>
    <row r="441" spans="1:8" x14ac:dyDescent="0.25">
      <c r="A441" s="487" t="s">
        <v>1116</v>
      </c>
      <c r="B441" s="487">
        <v>132058.84256761</v>
      </c>
      <c r="C441" s="487">
        <v>132079.82935073599</v>
      </c>
      <c r="D441" s="487">
        <v>2480.9164229119001</v>
      </c>
      <c r="E441" s="487">
        <v>124570.080495428</v>
      </c>
      <c r="F441" s="487">
        <v>142536.89071633699</v>
      </c>
      <c r="G441" s="487">
        <v>127255.070219348</v>
      </c>
      <c r="H441" s="487">
        <v>136877.69776300399</v>
      </c>
    </row>
    <row r="442" spans="1:8" x14ac:dyDescent="0.25">
      <c r="A442" s="487" t="s">
        <v>537</v>
      </c>
      <c r="B442" s="487">
        <v>943.59570171215603</v>
      </c>
      <c r="C442" s="487">
        <v>952.31240719418702</v>
      </c>
      <c r="D442" s="487">
        <v>179.764880836088</v>
      </c>
      <c r="E442" s="487">
        <v>440.07701676078602</v>
      </c>
      <c r="F442" s="487">
        <v>1760.2664300910999</v>
      </c>
      <c r="G442" s="487">
        <v>626.03885620195194</v>
      </c>
      <c r="H442" s="487">
        <v>1322.7850328514501</v>
      </c>
    </row>
    <row r="443" spans="1:8" x14ac:dyDescent="0.25">
      <c r="A443" s="487" t="s">
        <v>1068</v>
      </c>
      <c r="B443" s="487">
        <v>15884.2556811264</v>
      </c>
      <c r="C443" s="487">
        <v>15901.5596559488</v>
      </c>
      <c r="D443" s="487">
        <v>273.36371948375597</v>
      </c>
      <c r="E443" s="487">
        <v>15064.740322351099</v>
      </c>
      <c r="F443" s="487">
        <v>17047.5794605068</v>
      </c>
      <c r="G443" s="487">
        <v>15400.7484868629</v>
      </c>
      <c r="H443" s="487">
        <v>16490.006407967401</v>
      </c>
    </row>
    <row r="444" spans="1:8" x14ac:dyDescent="0.25">
      <c r="A444" s="487" t="s">
        <v>226</v>
      </c>
      <c r="B444" s="487">
        <v>28.979462238258499</v>
      </c>
      <c r="C444" s="487">
        <v>29.240657556519501</v>
      </c>
      <c r="D444" s="487">
        <v>5.2703581135654902</v>
      </c>
      <c r="E444" s="487">
        <v>13.932862913430499</v>
      </c>
      <c r="F444" s="487">
        <v>46.5079495389922</v>
      </c>
      <c r="G444" s="487">
        <v>19.479240756103501</v>
      </c>
      <c r="H444" s="487">
        <v>39.739053045166997</v>
      </c>
    </row>
    <row r="445" spans="1:8" x14ac:dyDescent="0.25">
      <c r="A445" s="487" t="s">
        <v>695</v>
      </c>
      <c r="B445" s="487">
        <v>8517.9973071064105</v>
      </c>
      <c r="C445" s="487">
        <v>8527.8781700923992</v>
      </c>
      <c r="D445" s="487">
        <v>222.75414874955101</v>
      </c>
      <c r="E445" s="487">
        <v>7821.6903461684096</v>
      </c>
      <c r="F445" s="487">
        <v>9267.3862372587901</v>
      </c>
      <c r="G445" s="487">
        <v>8108.5358693130202</v>
      </c>
      <c r="H445" s="487">
        <v>8980.8929140603395</v>
      </c>
    </row>
    <row r="446" spans="1:8" x14ac:dyDescent="0.25">
      <c r="A446" s="487" t="s">
        <v>1144</v>
      </c>
      <c r="B446" s="487">
        <v>355.77710401460001</v>
      </c>
      <c r="C446" s="487">
        <v>360.200676180144</v>
      </c>
      <c r="D446" s="487">
        <v>65.843594098353293</v>
      </c>
      <c r="E446" s="487">
        <v>175.76346142659301</v>
      </c>
      <c r="F446" s="487">
        <v>625.86880431360498</v>
      </c>
      <c r="G446" s="487">
        <v>244.52604460410899</v>
      </c>
      <c r="H446" s="487">
        <v>502.31690793328301</v>
      </c>
    </row>
    <row r="447" spans="1:8" x14ac:dyDescent="0.25">
      <c r="A447" s="487" t="s">
        <v>541</v>
      </c>
      <c r="B447" s="487">
        <v>1986.66269262384</v>
      </c>
      <c r="C447" s="487">
        <v>2005.0149949417901</v>
      </c>
      <c r="D447" s="487">
        <v>378.48008585987498</v>
      </c>
      <c r="E447" s="487">
        <v>926.54575417571198</v>
      </c>
      <c r="F447" s="487">
        <v>3706.0953535446602</v>
      </c>
      <c r="G447" s="487">
        <v>1318.0730237458399</v>
      </c>
      <c r="H447" s="487">
        <v>2785.0144615525501</v>
      </c>
    </row>
    <row r="448" spans="1:8" x14ac:dyDescent="0.25">
      <c r="A448" s="487" t="s">
        <v>827</v>
      </c>
      <c r="B448" s="487">
        <v>40441.2486701202</v>
      </c>
      <c r="C448" s="487">
        <v>40457.985122233003</v>
      </c>
      <c r="D448" s="487">
        <v>627.14340754517104</v>
      </c>
      <c r="E448" s="487">
        <v>38317.451661772102</v>
      </c>
      <c r="F448" s="487">
        <v>42850.342523291802</v>
      </c>
      <c r="G448" s="487">
        <v>39265.7290315266</v>
      </c>
      <c r="H448" s="487">
        <v>41740.934884689603</v>
      </c>
    </row>
    <row r="449" spans="1:8" x14ac:dyDescent="0.25">
      <c r="A449" s="487" t="s">
        <v>1067</v>
      </c>
      <c r="B449" s="487">
        <v>72678.157707272898</v>
      </c>
      <c r="C449" s="487">
        <v>72731.331523188594</v>
      </c>
      <c r="D449" s="487">
        <v>2484.4395988404499</v>
      </c>
      <c r="E449" s="487">
        <v>65343.073271629597</v>
      </c>
      <c r="F449" s="487">
        <v>81369.655257120001</v>
      </c>
      <c r="G449" s="487">
        <v>68083.105546723003</v>
      </c>
      <c r="H449" s="487">
        <v>77727.169128779802</v>
      </c>
    </row>
    <row r="450" spans="1:8" x14ac:dyDescent="0.25">
      <c r="A450" s="487" t="s">
        <v>1143</v>
      </c>
      <c r="B450" s="487">
        <v>80.734035141774498</v>
      </c>
      <c r="C450" s="487">
        <v>81.737845748571104</v>
      </c>
      <c r="D450" s="487">
        <v>14.941430968472501</v>
      </c>
      <c r="E450" s="487">
        <v>39.884785477572898</v>
      </c>
      <c r="F450" s="487">
        <v>142.02407482500999</v>
      </c>
      <c r="G450" s="487">
        <v>55.488602429394099</v>
      </c>
      <c r="H450" s="487">
        <v>113.98729833870701</v>
      </c>
    </row>
    <row r="451" spans="1:8" x14ac:dyDescent="0.25">
      <c r="A451" s="487" t="s">
        <v>784</v>
      </c>
      <c r="B451" s="487">
        <v>12.446011162082</v>
      </c>
      <c r="C451" s="487">
        <v>12.573662330807201</v>
      </c>
      <c r="D451" s="487">
        <v>2.3098969110113599</v>
      </c>
      <c r="E451" s="487">
        <v>6.43302372936932</v>
      </c>
      <c r="F451" s="487">
        <v>24.313096876580801</v>
      </c>
      <c r="G451" s="487">
        <v>8.4662772556073502</v>
      </c>
      <c r="H451" s="487">
        <v>17.276971946201201</v>
      </c>
    </row>
    <row r="452" spans="1:8" x14ac:dyDescent="0.25">
      <c r="A452" s="487" t="s">
        <v>844</v>
      </c>
      <c r="B452" s="487">
        <v>23.509132195043701</v>
      </c>
      <c r="C452" s="487">
        <v>23.750251069302401</v>
      </c>
      <c r="D452" s="487">
        <v>4.3631386096881304</v>
      </c>
      <c r="E452" s="487">
        <v>12.1512670443643</v>
      </c>
      <c r="F452" s="487">
        <v>45.924738544652598</v>
      </c>
      <c r="G452" s="487">
        <v>15.9918570383694</v>
      </c>
      <c r="H452" s="487">
        <v>32.634280342824397</v>
      </c>
    </row>
    <row r="453" spans="1:8" x14ac:dyDescent="0.25">
      <c r="A453" s="487" t="s">
        <v>821</v>
      </c>
      <c r="B453" s="487">
        <v>48613.624445212001</v>
      </c>
      <c r="C453" s="487">
        <v>48636.238106066601</v>
      </c>
      <c r="D453" s="487">
        <v>745.31949847790202</v>
      </c>
      <c r="E453" s="487">
        <v>46376.922406389604</v>
      </c>
      <c r="F453" s="487">
        <v>51613.739860058202</v>
      </c>
      <c r="G453" s="487">
        <v>47217.193282196</v>
      </c>
      <c r="H453" s="487">
        <v>50076.1594288544</v>
      </c>
    </row>
    <row r="454" spans="1:8" x14ac:dyDescent="0.25">
      <c r="A454" s="487" t="s">
        <v>670</v>
      </c>
      <c r="B454" s="487">
        <v>82.131191959375997</v>
      </c>
      <c r="C454" s="487">
        <v>82.526040085386498</v>
      </c>
      <c r="D454" s="487">
        <v>15.426745701774699</v>
      </c>
      <c r="E454" s="487">
        <v>34.174054814368603</v>
      </c>
      <c r="F454" s="487">
        <v>146.431556272683</v>
      </c>
      <c r="G454" s="487">
        <v>52.5788102243975</v>
      </c>
      <c r="H454" s="487">
        <v>113.636970173593</v>
      </c>
    </row>
    <row r="455" spans="1:8" x14ac:dyDescent="0.25">
      <c r="A455" s="487" t="s">
        <v>1107</v>
      </c>
      <c r="B455" s="487">
        <v>89166.535091242898</v>
      </c>
      <c r="C455" s="487">
        <v>89187.521874368394</v>
      </c>
      <c r="D455" s="487">
        <v>2480.9164229118901</v>
      </c>
      <c r="E455" s="487">
        <v>81677.773019061104</v>
      </c>
      <c r="F455" s="487">
        <v>99644.583239969405</v>
      </c>
      <c r="G455" s="487">
        <v>84362.762742980602</v>
      </c>
      <c r="H455" s="487">
        <v>93985.390286636393</v>
      </c>
    </row>
    <row r="456" spans="1:8" x14ac:dyDescent="0.25">
      <c r="A456" s="487" t="s">
        <v>375</v>
      </c>
      <c r="B456" s="487">
        <v>771.61258673445798</v>
      </c>
      <c r="C456" s="487">
        <v>776.22750555919504</v>
      </c>
      <c r="D456" s="487">
        <v>145.511629179268</v>
      </c>
      <c r="E456" s="487">
        <v>360.52185228250403</v>
      </c>
      <c r="F456" s="487">
        <v>1358.6588591483701</v>
      </c>
      <c r="G456" s="487">
        <v>509.991614732389</v>
      </c>
      <c r="H456" s="487">
        <v>1080.5571768693301</v>
      </c>
    </row>
    <row r="457" spans="1:8" x14ac:dyDescent="0.25">
      <c r="A457" s="487" t="s">
        <v>378</v>
      </c>
      <c r="B457" s="487">
        <v>217.883410282932</v>
      </c>
      <c r="C457" s="487">
        <v>219.18654383596001</v>
      </c>
      <c r="D457" s="487">
        <v>41.088715433714199</v>
      </c>
      <c r="E457" s="487">
        <v>101.80203382797301</v>
      </c>
      <c r="F457" s="487">
        <v>383.65007353649997</v>
      </c>
      <c r="G457" s="487">
        <v>144.00842358450501</v>
      </c>
      <c r="H457" s="487">
        <v>305.121361094397</v>
      </c>
    </row>
    <row r="458" spans="1:8" x14ac:dyDescent="0.25">
      <c r="A458" s="487" t="s">
        <v>379</v>
      </c>
      <c r="B458" s="487">
        <v>241.47588146006399</v>
      </c>
      <c r="C458" s="487">
        <v>242.92011864622401</v>
      </c>
      <c r="D458" s="487">
        <v>45.537812009339298</v>
      </c>
      <c r="E458" s="487">
        <v>112.82518398769</v>
      </c>
      <c r="F458" s="487">
        <v>425.19180124427299</v>
      </c>
      <c r="G458" s="487">
        <v>159.60169238028001</v>
      </c>
      <c r="H458" s="487">
        <v>338.15997981162502</v>
      </c>
    </row>
    <row r="459" spans="1:8" x14ac:dyDescent="0.25">
      <c r="A459" s="487" t="s">
        <v>1140</v>
      </c>
      <c r="B459" s="487">
        <v>5.4734939079169198</v>
      </c>
      <c r="C459" s="487">
        <v>5.5415488643099096</v>
      </c>
      <c r="D459" s="487">
        <v>1.0129783707439</v>
      </c>
      <c r="E459" s="487">
        <v>2.7040532527168102</v>
      </c>
      <c r="F459" s="487">
        <v>9.6287508355939302</v>
      </c>
      <c r="G459" s="487">
        <v>3.76193914775553</v>
      </c>
      <c r="H459" s="487">
        <v>7.7279524297428202</v>
      </c>
    </row>
    <row r="460" spans="1:8" x14ac:dyDescent="0.25">
      <c r="A460" s="487" t="s">
        <v>899</v>
      </c>
      <c r="B460" s="487">
        <v>403.13248611494498</v>
      </c>
      <c r="C460" s="487">
        <v>407.506222340634</v>
      </c>
      <c r="D460" s="487">
        <v>75.527510470914905</v>
      </c>
      <c r="E460" s="487">
        <v>193.026614140269</v>
      </c>
      <c r="F460" s="487">
        <v>681.91062831363695</v>
      </c>
      <c r="G460" s="487">
        <v>272.80793449735302</v>
      </c>
      <c r="H460" s="487">
        <v>556.96206228557105</v>
      </c>
    </row>
    <row r="461" spans="1:8" x14ac:dyDescent="0.25">
      <c r="A461" s="487" t="s">
        <v>842</v>
      </c>
      <c r="B461" s="487">
        <v>3375.6348051824498</v>
      </c>
      <c r="C461" s="487">
        <v>3410.2566388333698</v>
      </c>
      <c r="D461" s="487">
        <v>626.49537330874898</v>
      </c>
      <c r="E461" s="487">
        <v>1744.7789914878299</v>
      </c>
      <c r="F461" s="487">
        <v>6594.25216397041</v>
      </c>
      <c r="G461" s="487">
        <v>2296.24253121528</v>
      </c>
      <c r="H461" s="487">
        <v>4685.8987245196704</v>
      </c>
    </row>
    <row r="462" spans="1:8" x14ac:dyDescent="0.25">
      <c r="A462" s="487" t="s">
        <v>780</v>
      </c>
      <c r="B462" s="487">
        <v>1768.7164751447599</v>
      </c>
      <c r="C462" s="487">
        <v>1786.85712456693</v>
      </c>
      <c r="D462" s="487">
        <v>328.262016575948</v>
      </c>
      <c r="E462" s="487">
        <v>914.20414998481795</v>
      </c>
      <c r="F462" s="487">
        <v>3455.1612116829801</v>
      </c>
      <c r="G462" s="487">
        <v>1203.1520677690901</v>
      </c>
      <c r="H462" s="487">
        <v>2455.24967991014</v>
      </c>
    </row>
    <row r="463" spans="1:8" x14ac:dyDescent="0.25">
      <c r="A463" s="487" t="s">
        <v>733</v>
      </c>
      <c r="B463" s="487">
        <v>12.528486909057399</v>
      </c>
      <c r="C463" s="487">
        <v>12.588717979126701</v>
      </c>
      <c r="D463" s="487">
        <v>2.3532323951859699</v>
      </c>
      <c r="E463" s="487">
        <v>5.2129914123613004</v>
      </c>
      <c r="F463" s="487">
        <v>22.337017058544799</v>
      </c>
      <c r="G463" s="487">
        <v>8.0204964749081</v>
      </c>
      <c r="H463" s="487">
        <v>17.334453077327801</v>
      </c>
    </row>
    <row r="464" spans="1:8" x14ac:dyDescent="0.25">
      <c r="A464" s="487" t="s">
        <v>224</v>
      </c>
      <c r="B464" s="487">
        <v>1764.9872477491699</v>
      </c>
      <c r="C464" s="487">
        <v>1780.8952864185001</v>
      </c>
      <c r="D464" s="487">
        <v>320.989906059536</v>
      </c>
      <c r="E464" s="487">
        <v>848.57769839417301</v>
      </c>
      <c r="F464" s="487">
        <v>2832.555593351</v>
      </c>
      <c r="G464" s="487">
        <v>1186.3785203360201</v>
      </c>
      <c r="H464" s="487">
        <v>2420.2975640365999</v>
      </c>
    </row>
    <row r="465" spans="1:8" x14ac:dyDescent="0.25">
      <c r="A465" s="487" t="s">
        <v>1077</v>
      </c>
      <c r="B465" s="487">
        <v>125876.65594673299</v>
      </c>
      <c r="C465" s="487">
        <v>125919.721244717</v>
      </c>
      <c r="D465" s="487">
        <v>2447.4826931616099</v>
      </c>
      <c r="E465" s="487">
        <v>118948.227217458</v>
      </c>
      <c r="F465" s="487">
        <v>135534.064315178</v>
      </c>
      <c r="G465" s="487">
        <v>121204.272572171</v>
      </c>
      <c r="H465" s="487">
        <v>130670.813107191</v>
      </c>
    </row>
    <row r="466" spans="1:8" x14ac:dyDescent="0.25">
      <c r="A466" s="487" t="s">
        <v>225</v>
      </c>
      <c r="B466" s="487">
        <v>26.219513453662501</v>
      </c>
      <c r="C466" s="487">
        <v>26.455833027327198</v>
      </c>
      <c r="D466" s="487">
        <v>4.7684192456068697</v>
      </c>
      <c r="E466" s="487">
        <v>12.6059235883419</v>
      </c>
      <c r="F466" s="487">
        <v>42.078621011469103</v>
      </c>
      <c r="G466" s="487">
        <v>17.6240749698079</v>
      </c>
      <c r="H466" s="487">
        <v>35.9543813265797</v>
      </c>
    </row>
    <row r="467" spans="1:8" x14ac:dyDescent="0.25">
      <c r="A467" s="487" t="s">
        <v>817</v>
      </c>
      <c r="B467" s="487">
        <v>398.51001755092801</v>
      </c>
      <c r="C467" s="487">
        <v>399.11551577627699</v>
      </c>
      <c r="D467" s="487">
        <v>7.4196784935899602</v>
      </c>
      <c r="E467" s="487">
        <v>377.86313746063399</v>
      </c>
      <c r="F467" s="487">
        <v>433.16687808276799</v>
      </c>
      <c r="G467" s="487">
        <v>385.75425773224202</v>
      </c>
      <c r="H467" s="487">
        <v>414.95067022691597</v>
      </c>
    </row>
    <row r="468" spans="1:8" x14ac:dyDescent="0.25">
      <c r="A468" s="487" t="s">
        <v>1142</v>
      </c>
      <c r="B468" s="487">
        <v>71.155420802919906</v>
      </c>
      <c r="C468" s="487">
        <v>72.040135236028902</v>
      </c>
      <c r="D468" s="487">
        <v>13.168718819670699</v>
      </c>
      <c r="E468" s="487">
        <v>35.152692285318501</v>
      </c>
      <c r="F468" s="487">
        <v>125.173760862721</v>
      </c>
      <c r="G468" s="487">
        <v>48.905208920821899</v>
      </c>
      <c r="H468" s="487">
        <v>100.46338158665699</v>
      </c>
    </row>
    <row r="469" spans="1:8" x14ac:dyDescent="0.25">
      <c r="A469" s="487" t="s">
        <v>829</v>
      </c>
      <c r="B469" s="487">
        <v>777.24576775857497</v>
      </c>
      <c r="C469" s="487">
        <v>777.70490669825597</v>
      </c>
      <c r="D469" s="487">
        <v>12.4787000072496</v>
      </c>
      <c r="E469" s="487">
        <v>734.54797694643901</v>
      </c>
      <c r="F469" s="487">
        <v>825.16532263718398</v>
      </c>
      <c r="G469" s="487">
        <v>753.41961609878001</v>
      </c>
      <c r="H469" s="487">
        <v>803.28127417640098</v>
      </c>
    </row>
    <row r="470" spans="1:8" x14ac:dyDescent="0.25">
      <c r="A470" s="487" t="s">
        <v>896</v>
      </c>
      <c r="B470" s="487">
        <v>675.10885517194595</v>
      </c>
      <c r="C470" s="487">
        <v>682.43336549510502</v>
      </c>
      <c r="D470" s="487">
        <v>126.482714453005</v>
      </c>
      <c r="E470" s="487">
        <v>323.25347368010802</v>
      </c>
      <c r="F470" s="487">
        <v>1141.96677138825</v>
      </c>
      <c r="G470" s="487">
        <v>456.85986290823797</v>
      </c>
      <c r="H470" s="487">
        <v>932.72071389604298</v>
      </c>
    </row>
    <row r="471" spans="1:8" x14ac:dyDescent="0.25">
      <c r="A471" s="487" t="s">
        <v>540</v>
      </c>
      <c r="B471" s="487">
        <v>1860.9420354411</v>
      </c>
      <c r="C471" s="487">
        <v>1878.13296118678</v>
      </c>
      <c r="D471" s="487">
        <v>354.52898167820001</v>
      </c>
      <c r="E471" s="487">
        <v>867.911773904509</v>
      </c>
      <c r="F471" s="487">
        <v>3471.5649799893299</v>
      </c>
      <c r="G471" s="487">
        <v>1234.6622830220099</v>
      </c>
      <c r="H471" s="487">
        <v>2608.7722390203598</v>
      </c>
    </row>
    <row r="472" spans="1:8" x14ac:dyDescent="0.25">
      <c r="A472" s="487" t="s">
        <v>831</v>
      </c>
      <c r="B472" s="487">
        <v>301.218157009658</v>
      </c>
      <c r="C472" s="487">
        <v>301.35514555831799</v>
      </c>
      <c r="D472" s="487">
        <v>4.82341281999439</v>
      </c>
      <c r="E472" s="487">
        <v>284.74118881056199</v>
      </c>
      <c r="F472" s="487">
        <v>319.71947765754499</v>
      </c>
      <c r="G472" s="487">
        <v>291.98840844486102</v>
      </c>
      <c r="H472" s="487">
        <v>311.35025569259301</v>
      </c>
    </row>
    <row r="473" spans="1:8" x14ac:dyDescent="0.25">
      <c r="A473" s="487" t="s">
        <v>1071</v>
      </c>
      <c r="B473" s="487">
        <v>58523.3767154874</v>
      </c>
      <c r="C473" s="487">
        <v>58638.790042094202</v>
      </c>
      <c r="D473" s="487">
        <v>1900.14129426618</v>
      </c>
      <c r="E473" s="487">
        <v>53483.443701069104</v>
      </c>
      <c r="F473" s="487">
        <v>65215.9149626336</v>
      </c>
      <c r="G473" s="487">
        <v>55244.4263861297</v>
      </c>
      <c r="H473" s="487">
        <v>62633.368995320801</v>
      </c>
    </row>
    <row r="474" spans="1:8" x14ac:dyDescent="0.25">
      <c r="A474" s="487" t="s">
        <v>461</v>
      </c>
      <c r="B474" s="487">
        <v>1450.24308118257</v>
      </c>
      <c r="C474" s="487">
        <v>1458.9168045132401</v>
      </c>
      <c r="D474" s="487">
        <v>273.48858361930797</v>
      </c>
      <c r="E474" s="487">
        <v>677.59952452377104</v>
      </c>
      <c r="F474" s="487">
        <v>2553.5944385072698</v>
      </c>
      <c r="G474" s="487">
        <v>958.52740538731302</v>
      </c>
      <c r="H474" s="487">
        <v>2030.9033270295799</v>
      </c>
    </row>
    <row r="475" spans="1:8" x14ac:dyDescent="0.25">
      <c r="A475" s="487" t="s">
        <v>713</v>
      </c>
      <c r="B475" s="487">
        <v>13905.638655160299</v>
      </c>
      <c r="C475" s="487">
        <v>13915.5195181463</v>
      </c>
      <c r="D475" s="487">
        <v>222.75414874955101</v>
      </c>
      <c r="E475" s="487">
        <v>13209.331694222299</v>
      </c>
      <c r="F475" s="487">
        <v>14655.0275853127</v>
      </c>
      <c r="G475" s="487">
        <v>13496.1772173669</v>
      </c>
      <c r="H475" s="487">
        <v>14368.534262114301</v>
      </c>
    </row>
    <row r="476" spans="1:8" x14ac:dyDescent="0.25">
      <c r="A476" s="487" t="s">
        <v>289</v>
      </c>
      <c r="B476" s="487">
        <v>3368.5174915994799</v>
      </c>
      <c r="C476" s="487">
        <v>3398.87833787924</v>
      </c>
      <c r="D476" s="487">
        <v>612.61638834349401</v>
      </c>
      <c r="E476" s="487">
        <v>1619.5294462706599</v>
      </c>
      <c r="F476" s="487">
        <v>5405.9954678418999</v>
      </c>
      <c r="G476" s="487">
        <v>2264.2298421737501</v>
      </c>
      <c r="H476" s="487">
        <v>4619.1918325358401</v>
      </c>
    </row>
    <row r="477" spans="1:8" x14ac:dyDescent="0.25">
      <c r="A477" s="487" t="s">
        <v>1204</v>
      </c>
      <c r="B477" s="487">
        <v>151.88945594469399</v>
      </c>
      <c r="C477" s="487">
        <v>153.77798098459999</v>
      </c>
      <c r="D477" s="487">
        <v>28.110149788143101</v>
      </c>
      <c r="E477" s="487">
        <v>75.037477762891399</v>
      </c>
      <c r="F477" s="487">
        <v>267.19783568773101</v>
      </c>
      <c r="G477" s="487">
        <v>104.393811350216</v>
      </c>
      <c r="H477" s="487">
        <v>214.450679925363</v>
      </c>
    </row>
    <row r="478" spans="1:8" x14ac:dyDescent="0.25">
      <c r="A478" s="487" t="s">
        <v>735</v>
      </c>
      <c r="B478" s="487">
        <v>776.76618836155603</v>
      </c>
      <c r="C478" s="487">
        <v>780.50051470585697</v>
      </c>
      <c r="D478" s="487">
        <v>145.90040850152999</v>
      </c>
      <c r="E478" s="487">
        <v>323.20546756640101</v>
      </c>
      <c r="F478" s="487">
        <v>1384.89505762978</v>
      </c>
      <c r="G478" s="487">
        <v>497.27078144430197</v>
      </c>
      <c r="H478" s="487">
        <v>1074.73609079432</v>
      </c>
    </row>
    <row r="479" spans="1:8" x14ac:dyDescent="0.25">
      <c r="A479" s="487" t="s">
        <v>1096</v>
      </c>
      <c r="B479" s="487">
        <v>3538.2187673691901</v>
      </c>
      <c r="C479" s="487">
        <v>3580.2816547152502</v>
      </c>
      <c r="D479" s="487">
        <v>644.52122233058606</v>
      </c>
      <c r="E479" s="487">
        <v>1799.35759503391</v>
      </c>
      <c r="F479" s="487">
        <v>6176.7239920811598</v>
      </c>
      <c r="G479" s="487">
        <v>2411.2106071048802</v>
      </c>
      <c r="H479" s="487">
        <v>4926.4695166984602</v>
      </c>
    </row>
    <row r="480" spans="1:8" x14ac:dyDescent="0.25">
      <c r="A480" s="487" t="s">
        <v>1056</v>
      </c>
      <c r="B480" s="487">
        <v>23651.8556785129</v>
      </c>
      <c r="C480" s="487">
        <v>23648.302133360601</v>
      </c>
      <c r="D480" s="487">
        <v>587.26353297784897</v>
      </c>
      <c r="E480" s="487">
        <v>21654.9648113109</v>
      </c>
      <c r="F480" s="487">
        <v>26174.4889522626</v>
      </c>
      <c r="G480" s="487">
        <v>22491.716941281298</v>
      </c>
      <c r="H480" s="487">
        <v>24795.809230268402</v>
      </c>
    </row>
    <row r="481" spans="1:8" x14ac:dyDescent="0.25">
      <c r="A481" s="487" t="s">
        <v>797</v>
      </c>
      <c r="B481" s="487">
        <v>2954.5065951614702</v>
      </c>
      <c r="C481" s="487">
        <v>2980.0065175106301</v>
      </c>
      <c r="D481" s="487">
        <v>401.27841123392102</v>
      </c>
      <c r="E481" s="487">
        <v>1853.42419765348</v>
      </c>
      <c r="F481" s="487">
        <v>4897.9976525704196</v>
      </c>
      <c r="G481" s="487">
        <v>2234.9951123588498</v>
      </c>
      <c r="H481" s="487">
        <v>3812.5625916703002</v>
      </c>
    </row>
    <row r="482" spans="1:8" x14ac:dyDescent="0.25">
      <c r="A482" s="487" t="s">
        <v>1065</v>
      </c>
      <c r="B482" s="487">
        <v>68060.6659254806</v>
      </c>
      <c r="C482" s="487">
        <v>68126.189345139806</v>
      </c>
      <c r="D482" s="487">
        <v>2344.0328120269901</v>
      </c>
      <c r="E482" s="487">
        <v>61157.738958057598</v>
      </c>
      <c r="F482" s="487">
        <v>76221.957595819098</v>
      </c>
      <c r="G482" s="487">
        <v>63751.773402690997</v>
      </c>
      <c r="H482" s="487">
        <v>72830.068991089502</v>
      </c>
    </row>
    <row r="483" spans="1:8" x14ac:dyDescent="0.25">
      <c r="A483" s="487" t="s">
        <v>1061</v>
      </c>
      <c r="B483" s="487">
        <v>86463.298273161796</v>
      </c>
      <c r="C483" s="487">
        <v>86520.352910455404</v>
      </c>
      <c r="D483" s="487">
        <v>2598.36486795359</v>
      </c>
      <c r="E483" s="487">
        <v>79128.803075677803</v>
      </c>
      <c r="F483" s="487">
        <v>96738.967210206407</v>
      </c>
      <c r="G483" s="487">
        <v>81500.524940648407</v>
      </c>
      <c r="H483" s="487">
        <v>91545.415889458003</v>
      </c>
    </row>
    <row r="484" spans="1:8" x14ac:dyDescent="0.25">
      <c r="A484" s="487" t="s">
        <v>396</v>
      </c>
      <c r="B484" s="487">
        <v>5616.0688169675104</v>
      </c>
      <c r="C484" s="487">
        <v>5662.6072966861802</v>
      </c>
      <c r="D484" s="487">
        <v>800.02888100333996</v>
      </c>
      <c r="E484" s="487">
        <v>3574.2278149421099</v>
      </c>
      <c r="F484" s="487">
        <v>8366.7271760763997</v>
      </c>
      <c r="G484" s="487">
        <v>4231.1893664341897</v>
      </c>
      <c r="H484" s="487">
        <v>7397.7521332379301</v>
      </c>
    </row>
    <row r="485" spans="1:8" x14ac:dyDescent="0.25">
      <c r="A485" s="487" t="s">
        <v>1111</v>
      </c>
      <c r="B485" s="487">
        <v>90514.444205118707</v>
      </c>
      <c r="C485" s="487">
        <v>90564.204508305804</v>
      </c>
      <c r="D485" s="487">
        <v>2872.08392653396</v>
      </c>
      <c r="E485" s="487">
        <v>81760.578040663502</v>
      </c>
      <c r="F485" s="487">
        <v>100501.636810551</v>
      </c>
      <c r="G485" s="487">
        <v>85086.608721259807</v>
      </c>
      <c r="H485" s="487">
        <v>96291.065702434207</v>
      </c>
    </row>
    <row r="486" spans="1:8" x14ac:dyDescent="0.25">
      <c r="A486" s="487" t="s">
        <v>420</v>
      </c>
      <c r="B486" s="487">
        <v>35791.036832230697</v>
      </c>
      <c r="C486" s="487">
        <v>35837.575311949498</v>
      </c>
      <c r="D486" s="487">
        <v>800.02888100333905</v>
      </c>
      <c r="E486" s="487">
        <v>33749.195830205303</v>
      </c>
      <c r="F486" s="487">
        <v>38541.695191339597</v>
      </c>
      <c r="G486" s="487">
        <v>34406.157381697398</v>
      </c>
      <c r="H486" s="487">
        <v>37572.720148501197</v>
      </c>
    </row>
    <row r="487" spans="1:8" x14ac:dyDescent="0.25">
      <c r="A487" s="487" t="s">
        <v>1085</v>
      </c>
      <c r="B487" s="487">
        <v>118953.40277427901</v>
      </c>
      <c r="C487" s="487">
        <v>119006.576590194</v>
      </c>
      <c r="D487" s="487">
        <v>2484.4395988404499</v>
      </c>
      <c r="E487" s="487">
        <v>111618.318338635</v>
      </c>
      <c r="F487" s="487">
        <v>127644.90032412601</v>
      </c>
      <c r="G487" s="487">
        <v>114358.350613729</v>
      </c>
      <c r="H487" s="487">
        <v>124002.414195786</v>
      </c>
    </row>
    <row r="488" spans="1:8" x14ac:dyDescent="0.25">
      <c r="A488" s="487" t="s">
        <v>560</v>
      </c>
      <c r="B488" s="487">
        <v>20540.317561247499</v>
      </c>
      <c r="C488" s="487">
        <v>20620.610566630901</v>
      </c>
      <c r="D488" s="487">
        <v>3141.25383962879</v>
      </c>
      <c r="E488" s="487">
        <v>11055.493882548</v>
      </c>
      <c r="F488" s="487">
        <v>33140.975450993501</v>
      </c>
      <c r="G488" s="487">
        <v>14924.853166389001</v>
      </c>
      <c r="H488" s="487">
        <v>27372.763531156801</v>
      </c>
    </row>
    <row r="489" spans="1:8" x14ac:dyDescent="0.25">
      <c r="A489" s="1061" t="s">
        <v>799</v>
      </c>
      <c r="B489" s="1061">
        <v>53.951559245153597</v>
      </c>
      <c r="C489" s="1061">
        <v>54.557057470503402</v>
      </c>
      <c r="D489" s="1061">
        <v>7.4196784935899602</v>
      </c>
      <c r="E489" s="1061">
        <v>33.304679154859699</v>
      </c>
      <c r="F489" s="1061">
        <v>88.608419776993998</v>
      </c>
      <c r="G489" s="1061">
        <v>41.195799426468099</v>
      </c>
      <c r="H489" s="1061">
        <v>70.392211921142206</v>
      </c>
    </row>
    <row r="490" spans="1:8" x14ac:dyDescent="0.25">
      <c r="A490" s="487" t="s">
        <v>851</v>
      </c>
      <c r="B490" s="487">
        <v>15819.4474530273</v>
      </c>
      <c r="C490" s="487">
        <v>16013.7267038589</v>
      </c>
      <c r="D490" s="487">
        <v>2167.7501272277</v>
      </c>
      <c r="E490" s="487">
        <v>9501.5445671528705</v>
      </c>
      <c r="F490" s="487">
        <v>25242.204609820699</v>
      </c>
      <c r="G490" s="487">
        <v>12189.531381615399</v>
      </c>
      <c r="H490" s="487">
        <v>20598.1873847963</v>
      </c>
    </row>
    <row r="491" spans="1:8" x14ac:dyDescent="0.25">
      <c r="A491" s="487" t="s">
        <v>801</v>
      </c>
      <c r="B491" s="487">
        <v>21.657324831626699</v>
      </c>
      <c r="C491" s="487">
        <v>21.868414365949601</v>
      </c>
      <c r="D491" s="487">
        <v>2.9546400075374102</v>
      </c>
      <c r="E491" s="487">
        <v>13.458028199420999</v>
      </c>
      <c r="F491" s="487">
        <v>35.486617047457898</v>
      </c>
      <c r="G491" s="487">
        <v>16.429400274346101</v>
      </c>
      <c r="H491" s="487">
        <v>28.061477412386399</v>
      </c>
    </row>
    <row r="492" spans="1:8" x14ac:dyDescent="0.25">
      <c r="A492" s="487" t="s">
        <v>495</v>
      </c>
      <c r="B492" s="487">
        <v>26934.3997396577</v>
      </c>
      <c r="C492" s="487">
        <v>26957.789191569402</v>
      </c>
      <c r="D492" s="487">
        <v>653.74018932478202</v>
      </c>
      <c r="E492" s="487">
        <v>25087.780423603599</v>
      </c>
      <c r="F492" s="487">
        <v>29479.988828179401</v>
      </c>
      <c r="G492" s="487">
        <v>25780.781959621399</v>
      </c>
      <c r="H492" s="487">
        <v>28323.977737065699</v>
      </c>
    </row>
    <row r="493" spans="1:8" x14ac:dyDescent="0.25">
      <c r="A493" s="487" t="s">
        <v>408</v>
      </c>
      <c r="B493" s="487">
        <v>8225.2469919819705</v>
      </c>
      <c r="C493" s="487">
        <v>8228.7441616934993</v>
      </c>
      <c r="D493" s="487">
        <v>210.08889488872899</v>
      </c>
      <c r="E493" s="487">
        <v>7598.7279436315603</v>
      </c>
      <c r="F493" s="487">
        <v>8916.2419153042902</v>
      </c>
      <c r="G493" s="487">
        <v>7827.1770225116497</v>
      </c>
      <c r="H493" s="487">
        <v>8656.0204230251293</v>
      </c>
    </row>
    <row r="494" spans="1:8" x14ac:dyDescent="0.25">
      <c r="A494" s="487" t="s">
        <v>1051</v>
      </c>
      <c r="B494" s="487">
        <v>10604.5102587203</v>
      </c>
      <c r="C494" s="487">
        <v>10725.4403806555</v>
      </c>
      <c r="D494" s="487">
        <v>1558.3066789792799</v>
      </c>
      <c r="E494" s="487">
        <v>6491.4422508669404</v>
      </c>
      <c r="F494" s="487">
        <v>16180.9353207232</v>
      </c>
      <c r="G494" s="487">
        <v>7957.1082781280502</v>
      </c>
      <c r="H494" s="487">
        <v>13998.4181867198</v>
      </c>
    </row>
    <row r="495" spans="1:8" x14ac:dyDescent="0.25">
      <c r="A495" s="487" t="s">
        <v>701</v>
      </c>
      <c r="B495" s="487">
        <v>6221.1824702252497</v>
      </c>
      <c r="C495" s="487">
        <v>6229.1897097917999</v>
      </c>
      <c r="D495" s="487">
        <v>189.05620495077099</v>
      </c>
      <c r="E495" s="487">
        <v>5664.9736317527204</v>
      </c>
      <c r="F495" s="487">
        <v>7011.1649192978402</v>
      </c>
      <c r="G495" s="487">
        <v>5875.1658070579997</v>
      </c>
      <c r="H495" s="487">
        <v>6609.0302265118598</v>
      </c>
    </row>
    <row r="496" spans="1:8" x14ac:dyDescent="0.25">
      <c r="A496" s="487" t="s">
        <v>1115</v>
      </c>
      <c r="B496" s="487">
        <v>88121.391432351506</v>
      </c>
      <c r="C496" s="487">
        <v>88266.661953948205</v>
      </c>
      <c r="D496" s="487">
        <v>2326.794982289</v>
      </c>
      <c r="E496" s="487">
        <v>81939.457968421702</v>
      </c>
      <c r="F496" s="487">
        <v>96141.982201600506</v>
      </c>
      <c r="G496" s="487">
        <v>84028.9984264417</v>
      </c>
      <c r="H496" s="487">
        <v>93052.770620464406</v>
      </c>
    </row>
    <row r="497" spans="1:8" x14ac:dyDescent="0.25">
      <c r="A497" s="1060" t="s">
        <v>463</v>
      </c>
      <c r="B497" s="487">
        <v>459.35929174299599</v>
      </c>
      <c r="C497" s="1060">
        <v>462.10666248218399</v>
      </c>
      <c r="D497" s="487">
        <v>86.626527443053504</v>
      </c>
      <c r="E497" s="487">
        <v>214.62721781566299</v>
      </c>
      <c r="F497" s="487">
        <v>808.84187478077297</v>
      </c>
      <c r="G497" s="1060">
        <v>303.610115964785</v>
      </c>
      <c r="H497" s="1060">
        <v>643.28134090602202</v>
      </c>
    </row>
    <row r="498" spans="1:8" x14ac:dyDescent="0.25">
      <c r="A498" s="487" t="s">
        <v>1097</v>
      </c>
      <c r="B498" s="487">
        <v>4151.8225676339098</v>
      </c>
      <c r="C498" s="487">
        <v>4201.1800710629996</v>
      </c>
      <c r="D498" s="487">
        <v>756.29516774645106</v>
      </c>
      <c r="E498" s="487">
        <v>2111.4051904314501</v>
      </c>
      <c r="F498" s="487">
        <v>7247.9017693516598</v>
      </c>
      <c r="G498" s="487">
        <v>2829.3667724055999</v>
      </c>
      <c r="H498" s="487">
        <v>5780.8260774664996</v>
      </c>
    </row>
    <row r="499" spans="1:8" x14ac:dyDescent="0.25">
      <c r="A499" s="487" t="s">
        <v>604</v>
      </c>
      <c r="B499" s="487">
        <v>4159.8340524967798</v>
      </c>
      <c r="C499" s="487">
        <v>4198.2615784212303</v>
      </c>
      <c r="D499" s="487">
        <v>792.49202957168495</v>
      </c>
      <c r="E499" s="487">
        <v>1940.0759845779301</v>
      </c>
      <c r="F499" s="487">
        <v>7760.1203821439203</v>
      </c>
      <c r="G499" s="487">
        <v>2759.8872562577999</v>
      </c>
      <c r="H499" s="487">
        <v>5831.4871653231703</v>
      </c>
    </row>
    <row r="500" spans="1:8" x14ac:dyDescent="0.25">
      <c r="A500" s="487" t="s">
        <v>1075</v>
      </c>
      <c r="B500" s="487">
        <v>94537.814687615901</v>
      </c>
      <c r="C500" s="487">
        <v>94576.100727321696</v>
      </c>
      <c r="D500" s="487">
        <v>2001.3898264227701</v>
      </c>
      <c r="E500" s="487">
        <v>88832.491511862099</v>
      </c>
      <c r="F500" s="487">
        <v>102506.975274021</v>
      </c>
      <c r="G500" s="487">
        <v>90720.599282678697</v>
      </c>
      <c r="H500" s="487">
        <v>98504.532371700494</v>
      </c>
    </row>
    <row r="501" spans="1:8" x14ac:dyDescent="0.25">
      <c r="A501" s="487" t="s">
        <v>803</v>
      </c>
      <c r="B501" s="487">
        <v>29287.027283879099</v>
      </c>
      <c r="C501" s="487">
        <v>29309.640944733499</v>
      </c>
      <c r="D501" s="487">
        <v>745.31949847790202</v>
      </c>
      <c r="E501" s="487">
        <v>27050.325245056702</v>
      </c>
      <c r="F501" s="487">
        <v>32287.142698725202</v>
      </c>
      <c r="G501" s="487">
        <v>27890.596120863</v>
      </c>
      <c r="H501" s="487">
        <v>30749.5622675214</v>
      </c>
    </row>
    <row r="502" spans="1:8" x14ac:dyDescent="0.25">
      <c r="A502" s="487" t="s">
        <v>1053</v>
      </c>
      <c r="B502" s="487">
        <v>13480.189166059799</v>
      </c>
      <c r="C502" s="487">
        <v>13595.6024926667</v>
      </c>
      <c r="D502" s="487">
        <v>1900.14129426618</v>
      </c>
      <c r="E502" s="487">
        <v>8440.2561516416099</v>
      </c>
      <c r="F502" s="487">
        <v>20172.727413206099</v>
      </c>
      <c r="G502" s="487">
        <v>10201.238836702099</v>
      </c>
      <c r="H502" s="487">
        <v>17590.1814458933</v>
      </c>
    </row>
    <row r="503" spans="1:8" x14ac:dyDescent="0.25">
      <c r="A503" s="487" t="s">
        <v>288</v>
      </c>
      <c r="B503" s="487">
        <v>153.608659651436</v>
      </c>
      <c r="C503" s="487">
        <v>154.870396408614</v>
      </c>
      <c r="D503" s="487">
        <v>29.0817750461337</v>
      </c>
      <c r="E503" s="487">
        <v>68.6806577234223</v>
      </c>
      <c r="F503" s="487">
        <v>267.04410891379098</v>
      </c>
      <c r="G503" s="487">
        <v>101.393529195067</v>
      </c>
      <c r="H503" s="487">
        <v>217.408105856417</v>
      </c>
    </row>
    <row r="504" spans="1:8" x14ac:dyDescent="0.25">
      <c r="A504" s="487" t="s">
        <v>432</v>
      </c>
      <c r="B504" s="487">
        <v>13132.5947314885</v>
      </c>
      <c r="C504" s="487">
        <v>13136.091901199999</v>
      </c>
      <c r="D504" s="487">
        <v>210.08889488872899</v>
      </c>
      <c r="E504" s="487">
        <v>12506.075683138</v>
      </c>
      <c r="F504" s="487">
        <v>13823.589654810799</v>
      </c>
      <c r="G504" s="487">
        <v>12734.5247620181</v>
      </c>
      <c r="H504" s="487">
        <v>13563.3681625316</v>
      </c>
    </row>
    <row r="505" spans="1:8" x14ac:dyDescent="0.25">
      <c r="A505" s="487" t="s">
        <v>1055</v>
      </c>
      <c r="B505" s="487">
        <v>14398.084160792399</v>
      </c>
      <c r="C505" s="487">
        <v>14529.131512125001</v>
      </c>
      <c r="D505" s="487">
        <v>2006.1193114002201</v>
      </c>
      <c r="E505" s="487">
        <v>9092.8098400163308</v>
      </c>
      <c r="F505" s="487">
        <v>21442.229087070999</v>
      </c>
      <c r="G505" s="487">
        <v>10921.035355522699</v>
      </c>
      <c r="H505" s="487">
        <v>18743.779944403799</v>
      </c>
    </row>
    <row r="506" spans="1:8" x14ac:dyDescent="0.25">
      <c r="A506" s="487" t="s">
        <v>1073</v>
      </c>
      <c r="B506" s="487">
        <v>60673.329227798102</v>
      </c>
      <c r="C506" s="487">
        <v>60804.376579130803</v>
      </c>
      <c r="D506" s="487">
        <v>2006.1193114002201</v>
      </c>
      <c r="E506" s="487">
        <v>55368.054907022102</v>
      </c>
      <c r="F506" s="487">
        <v>67717.474154076801</v>
      </c>
      <c r="G506" s="487">
        <v>57196.280422528398</v>
      </c>
      <c r="H506" s="487">
        <v>65019.025011409503</v>
      </c>
    </row>
    <row r="507" spans="1:8" x14ac:dyDescent="0.25">
      <c r="A507" s="487" t="s">
        <v>622</v>
      </c>
      <c r="B507" s="487">
        <v>94858.827871997404</v>
      </c>
      <c r="C507" s="487">
        <v>94997.565208141503</v>
      </c>
      <c r="D507" s="487">
        <v>3554.5423576418202</v>
      </c>
      <c r="E507" s="487">
        <v>83765.371901959894</v>
      </c>
      <c r="F507" s="487">
        <v>109945.75978096901</v>
      </c>
      <c r="G507" s="487">
        <v>88629.747447416201</v>
      </c>
      <c r="H507" s="487">
        <v>102558.548702627</v>
      </c>
    </row>
    <row r="508" spans="1:8" x14ac:dyDescent="0.25">
      <c r="A508" s="487" t="s">
        <v>811</v>
      </c>
      <c r="B508" s="487">
        <v>432.687309452801</v>
      </c>
      <c r="C508" s="487">
        <v>433.14644839248098</v>
      </c>
      <c r="D508" s="487">
        <v>12.4787000072496</v>
      </c>
      <c r="E508" s="487">
        <v>389.98951864066498</v>
      </c>
      <c r="F508" s="487">
        <v>480.60686433141001</v>
      </c>
      <c r="G508" s="487">
        <v>408.86115779300599</v>
      </c>
      <c r="H508" s="487">
        <v>458.72281587062702</v>
      </c>
    </row>
    <row r="509" spans="1:8" x14ac:dyDescent="0.25">
      <c r="A509" s="487" t="s">
        <v>813</v>
      </c>
      <c r="B509" s="487">
        <v>165.48300676798999</v>
      </c>
      <c r="C509" s="487">
        <v>165.61999531664901</v>
      </c>
      <c r="D509" s="487">
        <v>4.82341281999439</v>
      </c>
      <c r="E509" s="487">
        <v>149.00603856889401</v>
      </c>
      <c r="F509" s="487">
        <v>183.984327415877</v>
      </c>
      <c r="G509" s="487">
        <v>156.25325820319301</v>
      </c>
      <c r="H509" s="487">
        <v>175.61510545092401</v>
      </c>
    </row>
    <row r="510" spans="1:8" x14ac:dyDescent="0.25">
      <c r="A510" s="487" t="s">
        <v>950</v>
      </c>
      <c r="B510" s="487">
        <v>77588.5760259417</v>
      </c>
      <c r="C510" s="487">
        <v>77592.562014537703</v>
      </c>
      <c r="D510" s="487">
        <v>1191.3385764012601</v>
      </c>
      <c r="E510" s="487">
        <v>73565.258411738105</v>
      </c>
      <c r="F510" s="487">
        <v>81577.028979273397</v>
      </c>
      <c r="G510" s="487">
        <v>75302.461728310096</v>
      </c>
      <c r="H510" s="487">
        <v>79927.747175473094</v>
      </c>
    </row>
    <row r="511" spans="1:8" x14ac:dyDescent="0.25">
      <c r="A511" s="487" t="s">
        <v>436</v>
      </c>
      <c r="B511" s="487">
        <v>65761.606476786503</v>
      </c>
      <c r="C511" s="487">
        <v>65783.584042847899</v>
      </c>
      <c r="D511" s="487">
        <v>1106.2791488457999</v>
      </c>
      <c r="E511" s="487">
        <v>62712.899205348302</v>
      </c>
      <c r="F511" s="487">
        <v>69848.181728252704</v>
      </c>
      <c r="G511" s="487">
        <v>63753.525548864898</v>
      </c>
      <c r="H511" s="487">
        <v>67992.364538606795</v>
      </c>
    </row>
    <row r="512" spans="1:8" x14ac:dyDescent="0.25">
      <c r="A512" s="1060" t="s">
        <v>624</v>
      </c>
      <c r="B512" s="487">
        <v>185121.50405696101</v>
      </c>
      <c r="C512" s="1060">
        <v>185173.52386072301</v>
      </c>
      <c r="D512" s="487">
        <v>4022.7593061655002</v>
      </c>
      <c r="E512" s="487">
        <v>170224.366409635</v>
      </c>
      <c r="F512" s="487">
        <v>202607.195043841</v>
      </c>
      <c r="G512" s="1060">
        <v>177382.80926175401</v>
      </c>
      <c r="H512" s="1060">
        <v>193401.87347612</v>
      </c>
    </row>
    <row r="513" spans="1:8" x14ac:dyDescent="0.25">
      <c r="A513" s="487" t="s">
        <v>1081</v>
      </c>
      <c r="B513" s="487">
        <v>84253.526017188298</v>
      </c>
      <c r="C513" s="487">
        <v>84315.457061794703</v>
      </c>
      <c r="D513" s="487">
        <v>1919.8967526695501</v>
      </c>
      <c r="E513" s="487">
        <v>78574.297168992605</v>
      </c>
      <c r="F513" s="487">
        <v>90801.691735272005</v>
      </c>
      <c r="G513" s="487">
        <v>80715.962036821802</v>
      </c>
      <c r="H513" s="487">
        <v>88159.614908039293</v>
      </c>
    </row>
    <row r="514" spans="1:8" x14ac:dyDescent="0.25">
      <c r="A514" s="487" t="s">
        <v>1173</v>
      </c>
      <c r="B514" s="487">
        <v>5436.6047010646398</v>
      </c>
      <c r="C514" s="487">
        <v>5441.1331309711204</v>
      </c>
      <c r="D514" s="487">
        <v>192.08660931536801</v>
      </c>
      <c r="E514" s="487">
        <v>4788.7813047008503</v>
      </c>
      <c r="F514" s="487">
        <v>6147.9965382937798</v>
      </c>
      <c r="G514" s="487">
        <v>5071.7292618069396</v>
      </c>
      <c r="H514" s="487">
        <v>5826.2022600277596</v>
      </c>
    </row>
    <row r="515" spans="1:8" x14ac:dyDescent="0.25">
      <c r="A515" s="487" t="s">
        <v>1057</v>
      </c>
      <c r="B515" s="487">
        <v>65500.9337013021</v>
      </c>
      <c r="C515" s="487">
        <v>65539.219741007706</v>
      </c>
      <c r="D515" s="487">
        <v>2001.3898264227701</v>
      </c>
      <c r="E515" s="487">
        <v>59795.610525548298</v>
      </c>
      <c r="F515" s="487">
        <v>73470.094287706801</v>
      </c>
      <c r="G515" s="487">
        <v>61683.718296364903</v>
      </c>
      <c r="H515" s="487">
        <v>69467.651385386605</v>
      </c>
    </row>
    <row r="516" spans="1:8" x14ac:dyDescent="0.25">
      <c r="A516" s="487" t="s">
        <v>759</v>
      </c>
      <c r="B516" s="487">
        <v>46409.296607582102</v>
      </c>
      <c r="C516" s="487">
        <v>46459.076223643198</v>
      </c>
      <c r="D516" s="487">
        <v>1161.9131676925199</v>
      </c>
      <c r="E516" s="487">
        <v>43111.115775812701</v>
      </c>
      <c r="F516" s="487">
        <v>50414.199228936799</v>
      </c>
      <c r="G516" s="487">
        <v>44380.067237648203</v>
      </c>
      <c r="H516" s="487">
        <v>48858.464011466502</v>
      </c>
    </row>
    <row r="517" spans="1:8" x14ac:dyDescent="0.25">
      <c r="A517" s="487" t="s">
        <v>578</v>
      </c>
      <c r="B517" s="487">
        <v>66815.562628253305</v>
      </c>
      <c r="C517" s="487">
        <v>66895.855633636704</v>
      </c>
      <c r="D517" s="487">
        <v>3141.25383962879</v>
      </c>
      <c r="E517" s="487">
        <v>57330.738949553699</v>
      </c>
      <c r="F517" s="487">
        <v>79416.220517999303</v>
      </c>
      <c r="G517" s="487">
        <v>61200.098233394703</v>
      </c>
      <c r="H517" s="487">
        <v>73648.008598162603</v>
      </c>
    </row>
    <row r="518" spans="1:8" x14ac:dyDescent="0.25">
      <c r="A518" s="487" t="s">
        <v>1203</v>
      </c>
      <c r="B518" s="487">
        <v>12.315361292813099</v>
      </c>
      <c r="C518" s="487">
        <v>12.4684849446973</v>
      </c>
      <c r="D518" s="487">
        <v>2.27920133417377</v>
      </c>
      <c r="E518" s="487">
        <v>6.0841198186128196</v>
      </c>
      <c r="F518" s="487">
        <v>21.664689380086301</v>
      </c>
      <c r="G518" s="487">
        <v>8.4643630824499407</v>
      </c>
      <c r="H518" s="487">
        <v>17.387892966921299</v>
      </c>
    </row>
    <row r="519" spans="1:8" x14ac:dyDescent="0.25">
      <c r="A519" s="487" t="s">
        <v>616</v>
      </c>
      <c r="B519" s="487">
        <v>127337.91398574199</v>
      </c>
      <c r="C519" s="487">
        <v>127380.241786885</v>
      </c>
      <c r="D519" s="487">
        <v>4283.6879693503897</v>
      </c>
      <c r="E519" s="487">
        <v>111432.198162443</v>
      </c>
      <c r="F519" s="487">
        <v>145928.887114532</v>
      </c>
      <c r="G519" s="487">
        <v>119027.707485204</v>
      </c>
      <c r="H519" s="487">
        <v>136107.63428886401</v>
      </c>
    </row>
    <row r="520" spans="1:8" x14ac:dyDescent="0.25">
      <c r="A520" s="487" t="s">
        <v>484</v>
      </c>
      <c r="B520" s="487">
        <v>122911.485878529</v>
      </c>
      <c r="C520" s="487">
        <v>123143.65921116799</v>
      </c>
      <c r="D520" s="487">
        <v>4313.8003946577401</v>
      </c>
      <c r="E520" s="487">
        <v>110442.57862772301</v>
      </c>
      <c r="F520" s="487">
        <v>143572.21413412</v>
      </c>
      <c r="G520" s="487">
        <v>115188.914936691</v>
      </c>
      <c r="H520" s="487">
        <v>132641.110257383</v>
      </c>
    </row>
    <row r="521" spans="1:8" x14ac:dyDescent="0.25">
      <c r="A521" s="1061" t="s">
        <v>473</v>
      </c>
      <c r="B521" s="1061">
        <v>10722.1254466682</v>
      </c>
      <c r="C521" s="1061">
        <v>10796.712337851401</v>
      </c>
      <c r="D521" s="1061">
        <v>1583.5541895818899</v>
      </c>
      <c r="E521" s="1061">
        <v>6131.0300815425298</v>
      </c>
      <c r="F521" s="1061">
        <v>18329.764289218099</v>
      </c>
      <c r="G521" s="1061">
        <v>7861.4832812210598</v>
      </c>
      <c r="H521" s="1061">
        <v>14280.667733717401</v>
      </c>
    </row>
    <row r="522" spans="1:8" x14ac:dyDescent="0.25">
      <c r="A522" s="487" t="s">
        <v>416</v>
      </c>
      <c r="B522" s="487">
        <v>6071.1818944237202</v>
      </c>
      <c r="C522" s="487">
        <v>6075.3734037303502</v>
      </c>
      <c r="D522" s="487">
        <v>185.44443568196601</v>
      </c>
      <c r="E522" s="487">
        <v>5563.2723220357502</v>
      </c>
      <c r="F522" s="487">
        <v>6744.6989026356196</v>
      </c>
      <c r="G522" s="487">
        <v>5732.0039344404104</v>
      </c>
      <c r="H522" s="487">
        <v>6446.2163446632503</v>
      </c>
    </row>
    <row r="523" spans="1:8" x14ac:dyDescent="0.25">
      <c r="A523" s="487" t="s">
        <v>980</v>
      </c>
      <c r="B523" s="487">
        <v>770.36961387718998</v>
      </c>
      <c r="C523" s="487">
        <v>778.72764406189799</v>
      </c>
      <c r="D523" s="487">
        <v>144.32996863962501</v>
      </c>
      <c r="E523" s="487">
        <v>368.865927021473</v>
      </c>
      <c r="F523" s="487">
        <v>1303.1031869829101</v>
      </c>
      <c r="G523" s="487">
        <v>521.324751539462</v>
      </c>
      <c r="H523" s="487">
        <v>1064.3316121758501</v>
      </c>
    </row>
    <row r="524" spans="1:8" x14ac:dyDescent="0.25">
      <c r="A524" s="487" t="s">
        <v>1113</v>
      </c>
      <c r="B524" s="487">
        <v>55533.743479903998</v>
      </c>
      <c r="C524" s="487">
        <v>55663.881022918198</v>
      </c>
      <c r="D524" s="487">
        <v>1746.06116890259</v>
      </c>
      <c r="E524" s="487">
        <v>50929.463897418602</v>
      </c>
      <c r="F524" s="487">
        <v>61638.5230015302</v>
      </c>
      <c r="G524" s="487">
        <v>52495.235604584203</v>
      </c>
      <c r="H524" s="487">
        <v>59294.5233903482</v>
      </c>
    </row>
    <row r="525" spans="1:8" x14ac:dyDescent="0.25">
      <c r="A525" s="487" t="s">
        <v>1119</v>
      </c>
      <c r="B525" s="487">
        <v>115097.43585757499</v>
      </c>
      <c r="C525" s="487">
        <v>115107.537708495</v>
      </c>
      <c r="D525" s="487">
        <v>2305.9223253505502</v>
      </c>
      <c r="E525" s="487">
        <v>107937.087378714</v>
      </c>
      <c r="F525" s="487">
        <v>123116.223391882</v>
      </c>
      <c r="G525" s="487">
        <v>110676.66470076</v>
      </c>
      <c r="H525" s="487">
        <v>119699.49193013299</v>
      </c>
    </row>
    <row r="526" spans="1:8" x14ac:dyDescent="0.25">
      <c r="A526" s="1060" t="s">
        <v>978</v>
      </c>
      <c r="B526" s="487">
        <v>5331.8413060819103</v>
      </c>
      <c r="C526" s="1060">
        <v>5389.6884612312697</v>
      </c>
      <c r="D526" s="487">
        <v>998.92892273518305</v>
      </c>
      <c r="E526" s="487">
        <v>2552.9752870195798</v>
      </c>
      <c r="F526" s="487">
        <v>9018.9686525591296</v>
      </c>
      <c r="G526" s="1060">
        <v>3608.1652158519701</v>
      </c>
      <c r="H526" s="1060">
        <v>7366.3954950235502</v>
      </c>
    </row>
    <row r="527" spans="1:8" x14ac:dyDescent="0.25">
      <c r="A527" s="487" t="s">
        <v>805</v>
      </c>
      <c r="B527" s="487">
        <v>599.34016523477396</v>
      </c>
      <c r="C527" s="487">
        <v>599.56092070995896</v>
      </c>
      <c r="D527" s="487">
        <v>14.908444244868299</v>
      </c>
      <c r="E527" s="487">
        <v>553.98696085417203</v>
      </c>
      <c r="F527" s="487">
        <v>659.10637503221699</v>
      </c>
      <c r="G527" s="487">
        <v>570.60461854691198</v>
      </c>
      <c r="H527" s="487">
        <v>628.299285902664</v>
      </c>
    </row>
    <row r="528" spans="1:8" x14ac:dyDescent="0.25">
      <c r="A528" s="487" t="s">
        <v>566</v>
      </c>
      <c r="B528" s="487">
        <v>92529.8435869268</v>
      </c>
      <c r="C528" s="487">
        <v>92582.537519358404</v>
      </c>
      <c r="D528" s="487">
        <v>3566.94899994752</v>
      </c>
      <c r="E528" s="487">
        <v>80054.817657292704</v>
      </c>
      <c r="F528" s="487">
        <v>107094.49633017799</v>
      </c>
      <c r="G528" s="487">
        <v>85812.412076614593</v>
      </c>
      <c r="H528" s="487">
        <v>99880.439579396902</v>
      </c>
    </row>
    <row r="529" spans="1:8" x14ac:dyDescent="0.25">
      <c r="A529" s="487" t="s">
        <v>711</v>
      </c>
      <c r="B529" s="487">
        <v>3243.01287496858</v>
      </c>
      <c r="C529" s="487">
        <v>3245.1064046606198</v>
      </c>
      <c r="D529" s="487">
        <v>53.058230717154302</v>
      </c>
      <c r="E529" s="487">
        <v>3078.5007249014202</v>
      </c>
      <c r="F529" s="487">
        <v>3424.01984306645</v>
      </c>
      <c r="G529" s="487">
        <v>3146.3120248924101</v>
      </c>
      <c r="H529" s="487">
        <v>3353.2776602496001</v>
      </c>
    </row>
    <row r="530" spans="1:8" x14ac:dyDescent="0.25">
      <c r="A530" s="487" t="s">
        <v>962</v>
      </c>
      <c r="B530" s="487">
        <v>10820.1036091072</v>
      </c>
      <c r="C530" s="487">
        <v>10823.6032741214</v>
      </c>
      <c r="D530" s="487">
        <v>167.96798850843101</v>
      </c>
      <c r="E530" s="487">
        <v>10320.4824872922</v>
      </c>
      <c r="F530" s="487">
        <v>11543.5639025541</v>
      </c>
      <c r="G530" s="487">
        <v>10510.3462920129</v>
      </c>
      <c r="H530" s="487">
        <v>11164.9032442971</v>
      </c>
    </row>
    <row r="531" spans="1:8" x14ac:dyDescent="0.25">
      <c r="A531" s="487" t="s">
        <v>1226</v>
      </c>
      <c r="B531" s="487">
        <v>50691.055644696797</v>
      </c>
      <c r="C531" s="487">
        <v>50692.978581134397</v>
      </c>
      <c r="D531" s="487">
        <v>917.07627722709003</v>
      </c>
      <c r="E531" s="487">
        <v>47307.746948136897</v>
      </c>
      <c r="F531" s="487">
        <v>53405.268612170097</v>
      </c>
      <c r="G531" s="487">
        <v>48964.690607906203</v>
      </c>
      <c r="H531" s="487">
        <v>52540.528669413798</v>
      </c>
    </row>
    <row r="532" spans="1:8" x14ac:dyDescent="0.25">
      <c r="A532" s="487" t="s">
        <v>705</v>
      </c>
      <c r="B532" s="487">
        <v>1403.67346688016</v>
      </c>
      <c r="C532" s="487">
        <v>1405.3983204578001</v>
      </c>
      <c r="D532" s="487">
        <v>30.879831045373301</v>
      </c>
      <c r="E532" s="487">
        <v>1323.8573535159901</v>
      </c>
      <c r="F532" s="487">
        <v>1538.04457186845</v>
      </c>
      <c r="G532" s="487">
        <v>1352.4361505965501</v>
      </c>
      <c r="H532" s="487">
        <v>1473.7254896806</v>
      </c>
    </row>
    <row r="533" spans="1:8" x14ac:dyDescent="0.25">
      <c r="A533" s="487" t="s">
        <v>400</v>
      </c>
      <c r="B533" s="487">
        <v>894.02208641898096</v>
      </c>
      <c r="C533" s="487">
        <v>903.09374465471103</v>
      </c>
      <c r="D533" s="487">
        <v>130.08215731023799</v>
      </c>
      <c r="E533" s="487">
        <v>563.67360329592896</v>
      </c>
      <c r="F533" s="487">
        <v>1337.43728833827</v>
      </c>
      <c r="G533" s="487">
        <v>674.80995434976205</v>
      </c>
      <c r="H533" s="487">
        <v>1185.44804692875</v>
      </c>
    </row>
    <row r="534" spans="1:8" x14ac:dyDescent="0.25">
      <c r="A534" s="487" t="s">
        <v>819</v>
      </c>
      <c r="B534" s="487">
        <v>157.392475073295</v>
      </c>
      <c r="C534" s="487">
        <v>157.60356460761801</v>
      </c>
      <c r="D534" s="487">
        <v>2.9546400075374102</v>
      </c>
      <c r="E534" s="487">
        <v>149.193178441089</v>
      </c>
      <c r="F534" s="487">
        <v>171.22176728912601</v>
      </c>
      <c r="G534" s="487">
        <v>152.164550516015</v>
      </c>
      <c r="H534" s="487">
        <v>163.79662765405499</v>
      </c>
    </row>
    <row r="535" spans="1:8" x14ac:dyDescent="0.25">
      <c r="A535" s="487" t="s">
        <v>291</v>
      </c>
      <c r="B535" s="487">
        <v>23.459564669066399</v>
      </c>
      <c r="C535" s="487">
        <v>23.6710084981348</v>
      </c>
      <c r="D535" s="487">
        <v>4.2664803776482598</v>
      </c>
      <c r="E535" s="487">
        <v>11.2789842632533</v>
      </c>
      <c r="F535" s="487">
        <v>37.649292483945999</v>
      </c>
      <c r="G535" s="487">
        <v>15.768909183512401</v>
      </c>
      <c r="H535" s="487">
        <v>32.169709607992303</v>
      </c>
    </row>
    <row r="536" spans="1:8" x14ac:dyDescent="0.25">
      <c r="A536" s="487" t="s">
        <v>412</v>
      </c>
      <c r="B536" s="487">
        <v>35586.638461523296</v>
      </c>
      <c r="C536" s="487">
        <v>35608.616027584598</v>
      </c>
      <c r="D536" s="487">
        <v>1106.2791488457899</v>
      </c>
      <c r="E536" s="487">
        <v>32537.931190085001</v>
      </c>
      <c r="F536" s="487">
        <v>39673.213712989404</v>
      </c>
      <c r="G536" s="487">
        <v>33578.557533601699</v>
      </c>
      <c r="H536" s="487">
        <v>37817.396523343603</v>
      </c>
    </row>
    <row r="537" spans="1:8" x14ac:dyDescent="0.25">
      <c r="A537" s="487" t="s">
        <v>241</v>
      </c>
      <c r="B537" s="487">
        <v>3489.1746716490602</v>
      </c>
      <c r="C537" s="487">
        <v>3527.1910959269098</v>
      </c>
      <c r="D537" s="487">
        <v>498.09340367252702</v>
      </c>
      <c r="E537" s="487">
        <v>2136.7102014528</v>
      </c>
      <c r="F537" s="487">
        <v>5693.6684519431501</v>
      </c>
      <c r="G537" s="487">
        <v>2637.5773921823502</v>
      </c>
      <c r="H537" s="487">
        <v>4609.6143091305603</v>
      </c>
    </row>
    <row r="538" spans="1:8" x14ac:dyDescent="0.25">
      <c r="A538" s="487" t="s">
        <v>579</v>
      </c>
      <c r="B538" s="487">
        <v>37940.482321659802</v>
      </c>
      <c r="C538" s="487">
        <v>37945.131325723298</v>
      </c>
      <c r="D538" s="487">
        <v>631.07232634202705</v>
      </c>
      <c r="E538" s="487">
        <v>35526.358891967902</v>
      </c>
      <c r="F538" s="487">
        <v>40765.108199772403</v>
      </c>
      <c r="G538" s="487">
        <v>36721.758421656901</v>
      </c>
      <c r="H538" s="487">
        <v>39210.827607937703</v>
      </c>
    </row>
    <row r="539" spans="1:8" x14ac:dyDescent="0.25">
      <c r="A539" s="487" t="s">
        <v>487</v>
      </c>
      <c r="B539" s="487">
        <v>13665.8445701522</v>
      </c>
      <c r="C539" s="487">
        <v>13695.2424121894</v>
      </c>
      <c r="D539" s="487">
        <v>563.750988986057</v>
      </c>
      <c r="E539" s="487">
        <v>12017.167063732</v>
      </c>
      <c r="F539" s="487">
        <v>16379.6544138519</v>
      </c>
      <c r="G539" s="487">
        <v>12645.981398272101</v>
      </c>
      <c r="H539" s="487">
        <v>14920.8936670197</v>
      </c>
    </row>
    <row r="540" spans="1:8" x14ac:dyDescent="0.25">
      <c r="A540" s="487" t="s">
        <v>1223</v>
      </c>
      <c r="B540" s="487">
        <v>22225.141790286099</v>
      </c>
      <c r="C540" s="487">
        <v>22266.409214957101</v>
      </c>
      <c r="D540" s="487">
        <v>638.18150778012205</v>
      </c>
      <c r="E540" s="487">
        <v>20492.218754091198</v>
      </c>
      <c r="F540" s="487">
        <v>24844.903413996901</v>
      </c>
      <c r="G540" s="487">
        <v>21101.923170088001</v>
      </c>
      <c r="H540" s="487">
        <v>23590.967139338401</v>
      </c>
    </row>
    <row r="541" spans="1:8" x14ac:dyDescent="0.25">
      <c r="A541" s="487" t="s">
        <v>428</v>
      </c>
      <c r="B541" s="487">
        <v>78502.059204965495</v>
      </c>
      <c r="C541" s="487">
        <v>78524.838786199805</v>
      </c>
      <c r="D541" s="487">
        <v>1251.3797659907</v>
      </c>
      <c r="E541" s="487">
        <v>74888.207436102806</v>
      </c>
      <c r="F541" s="487">
        <v>82696.959677075705</v>
      </c>
      <c r="G541" s="487">
        <v>76137.255955366403</v>
      </c>
      <c r="H541" s="487">
        <v>81081.411326289905</v>
      </c>
    </row>
    <row r="542" spans="1:8" x14ac:dyDescent="0.25">
      <c r="A542" s="487" t="s">
        <v>857</v>
      </c>
      <c r="B542" s="487">
        <v>86114.259560349499</v>
      </c>
      <c r="C542" s="487">
        <v>86185.538211920997</v>
      </c>
      <c r="D542" s="487">
        <v>2859.60414408324</v>
      </c>
      <c r="E542" s="487">
        <v>76566.181322726698</v>
      </c>
      <c r="F542" s="487">
        <v>95396.823442205306</v>
      </c>
      <c r="G542" s="487">
        <v>80716.981414098002</v>
      </c>
      <c r="H542" s="487">
        <v>91950.262032724597</v>
      </c>
    </row>
    <row r="543" spans="1:8" x14ac:dyDescent="0.25">
      <c r="A543" s="487" t="s">
        <v>253</v>
      </c>
      <c r="B543" s="487">
        <v>21664.984952019</v>
      </c>
      <c r="C543" s="487">
        <v>21676.581458442899</v>
      </c>
      <c r="D543" s="487">
        <v>685.27341699638396</v>
      </c>
      <c r="E543" s="487">
        <v>19358.340411938501</v>
      </c>
      <c r="F543" s="487">
        <v>24172.355379057899</v>
      </c>
      <c r="G543" s="487">
        <v>20393.610857583299</v>
      </c>
      <c r="H543" s="487">
        <v>23060.072729274802</v>
      </c>
    </row>
    <row r="544" spans="1:8" x14ac:dyDescent="0.25">
      <c r="A544" s="487" t="s">
        <v>938</v>
      </c>
      <c r="B544" s="487">
        <v>5912.75586960071</v>
      </c>
      <c r="C544" s="487">
        <v>5916.2555346148902</v>
      </c>
      <c r="D544" s="487">
        <v>167.96798850843101</v>
      </c>
      <c r="E544" s="487">
        <v>5413.1347477857598</v>
      </c>
      <c r="F544" s="487">
        <v>6636.2161630476003</v>
      </c>
      <c r="G544" s="487">
        <v>5602.9985525063703</v>
      </c>
      <c r="H544" s="487">
        <v>6257.5555047906701</v>
      </c>
    </row>
    <row r="545" spans="1:8" x14ac:dyDescent="0.25">
      <c r="A545" s="487" t="s">
        <v>1108</v>
      </c>
      <c r="B545" s="487">
        <v>111937.706872592</v>
      </c>
      <c r="C545" s="487">
        <v>111984.254422552</v>
      </c>
      <c r="D545" s="487">
        <v>3096.9634680979798</v>
      </c>
      <c r="E545" s="487">
        <v>102419.945539732</v>
      </c>
      <c r="F545" s="487">
        <v>124804.331460955</v>
      </c>
      <c r="G545" s="487">
        <v>105940.34577196201</v>
      </c>
      <c r="H545" s="487">
        <v>118035.940544274</v>
      </c>
    </row>
    <row r="546" spans="1:8" x14ac:dyDescent="0.25">
      <c r="A546" s="487" t="s">
        <v>930</v>
      </c>
      <c r="B546" s="487">
        <v>8065.8864023885099</v>
      </c>
      <c r="C546" s="487">
        <v>8067.59031733948</v>
      </c>
      <c r="D546" s="487">
        <v>199.304246349122</v>
      </c>
      <c r="E546" s="487">
        <v>7400.8950022666404</v>
      </c>
      <c r="F546" s="487">
        <v>8750.1398791469401</v>
      </c>
      <c r="G546" s="487">
        <v>7684.2738868963097</v>
      </c>
      <c r="H546" s="487">
        <v>8457.4355378907403</v>
      </c>
    </row>
    <row r="547" spans="1:8" x14ac:dyDescent="0.25">
      <c r="A547" s="487" t="s">
        <v>440</v>
      </c>
      <c r="B547" s="487">
        <v>10978.5296339302</v>
      </c>
      <c r="C547" s="487">
        <v>10982.7211432368</v>
      </c>
      <c r="D547" s="487">
        <v>185.44443568196601</v>
      </c>
      <c r="E547" s="487">
        <v>10470.6200615422</v>
      </c>
      <c r="F547" s="487">
        <v>11652.046642142101</v>
      </c>
      <c r="G547" s="487">
        <v>10639.3516739469</v>
      </c>
      <c r="H547" s="487">
        <v>11353.5640841697</v>
      </c>
    </row>
    <row r="548" spans="1:8" x14ac:dyDescent="0.25">
      <c r="A548" s="487" t="s">
        <v>825</v>
      </c>
      <c r="B548" s="487">
        <v>363.43749979403799</v>
      </c>
      <c r="C548" s="487">
        <v>363.56449462450303</v>
      </c>
      <c r="D548" s="487">
        <v>5.7099217205656201</v>
      </c>
      <c r="E548" s="487">
        <v>346.04699945639601</v>
      </c>
      <c r="F548" s="487">
        <v>386.44647690641699</v>
      </c>
      <c r="G548" s="487">
        <v>352.51638104527302</v>
      </c>
      <c r="H548" s="487">
        <v>374.62076775678298</v>
      </c>
    </row>
    <row r="549" spans="1:8" x14ac:dyDescent="0.25">
      <c r="A549" s="487" t="s">
        <v>303</v>
      </c>
      <c r="B549" s="487">
        <v>1019.94048513669</v>
      </c>
      <c r="C549" s="487">
        <v>1020.11044147896</v>
      </c>
      <c r="D549" s="487">
        <v>35.108503650572104</v>
      </c>
      <c r="E549" s="487">
        <v>925.01377864487802</v>
      </c>
      <c r="F549" s="487">
        <v>1155.52747176207</v>
      </c>
      <c r="G549" s="487">
        <v>955.01959855153302</v>
      </c>
      <c r="H549" s="487">
        <v>1090.5526255186501</v>
      </c>
    </row>
    <row r="550" spans="1:8" x14ac:dyDescent="0.25">
      <c r="A550" s="487" t="s">
        <v>742</v>
      </c>
      <c r="B550" s="487">
        <v>133.29101593970199</v>
      </c>
      <c r="C550" s="487">
        <v>134.1300236399</v>
      </c>
      <c r="D550" s="487">
        <v>20.7095505391835</v>
      </c>
      <c r="E550" s="487">
        <v>77.191155315982797</v>
      </c>
      <c r="F550" s="487">
        <v>203.494078685094</v>
      </c>
      <c r="G550" s="487">
        <v>97.534697659441903</v>
      </c>
      <c r="H550" s="487">
        <v>179.88496216302599</v>
      </c>
    </row>
    <row r="551" spans="1:8" x14ac:dyDescent="0.25">
      <c r="A551" s="487" t="s">
        <v>1004</v>
      </c>
      <c r="B551" s="487">
        <v>20182.258371124</v>
      </c>
      <c r="C551" s="487">
        <v>20215.508768941399</v>
      </c>
      <c r="D551" s="487">
        <v>569.27496571331801</v>
      </c>
      <c r="E551" s="487">
        <v>18580.631457324202</v>
      </c>
      <c r="F551" s="487">
        <v>22421.685318788099</v>
      </c>
      <c r="G551" s="487">
        <v>19219.209578777802</v>
      </c>
      <c r="H551" s="487">
        <v>21453.647154958198</v>
      </c>
    </row>
    <row r="552" spans="1:8" x14ac:dyDescent="0.25">
      <c r="A552" s="487" t="s">
        <v>1069</v>
      </c>
      <c r="B552" s="487">
        <v>39641.391245034101</v>
      </c>
      <c r="C552" s="487">
        <v>39762.321366969401</v>
      </c>
      <c r="D552" s="487">
        <v>1558.3066789792799</v>
      </c>
      <c r="E552" s="487">
        <v>35528.323237180797</v>
      </c>
      <c r="F552" s="487">
        <v>45217.816307037101</v>
      </c>
      <c r="G552" s="487">
        <v>36993.989264441901</v>
      </c>
      <c r="H552" s="487">
        <v>43035.2991730336</v>
      </c>
    </row>
    <row r="553" spans="1:8" x14ac:dyDescent="0.25">
      <c r="A553" s="487" t="s">
        <v>306</v>
      </c>
      <c r="B553" s="487">
        <v>842.051588906446</v>
      </c>
      <c r="C553" s="487">
        <v>842.25833457379599</v>
      </c>
      <c r="D553" s="487">
        <v>33.961736055193001</v>
      </c>
      <c r="E553" s="487">
        <v>739.79649622890702</v>
      </c>
      <c r="F553" s="487">
        <v>957.88428001267005</v>
      </c>
      <c r="G553" s="487">
        <v>778.35832721887903</v>
      </c>
      <c r="H553" s="487">
        <v>910.91403589511401</v>
      </c>
    </row>
    <row r="554" spans="1:8" x14ac:dyDescent="0.25">
      <c r="A554" s="487" t="s">
        <v>1219</v>
      </c>
      <c r="B554" s="487">
        <v>6880.8209848766901</v>
      </c>
      <c r="C554" s="487">
        <v>6883.9842476760195</v>
      </c>
      <c r="D554" s="487">
        <v>224.49186930801599</v>
      </c>
      <c r="E554" s="487">
        <v>6124.7945554656399</v>
      </c>
      <c r="F554" s="487">
        <v>7693.6590646387303</v>
      </c>
      <c r="G554" s="487">
        <v>6452.0761332815</v>
      </c>
      <c r="H554" s="487">
        <v>7338.6846972638104</v>
      </c>
    </row>
    <row r="555" spans="1:8" x14ac:dyDescent="0.25">
      <c r="A555" s="487" t="s">
        <v>315</v>
      </c>
      <c r="B555" s="487">
        <v>1280.5805358410701</v>
      </c>
      <c r="C555" s="487">
        <v>1280.7872815084199</v>
      </c>
      <c r="D555" s="487">
        <v>33.961736055193001</v>
      </c>
      <c r="E555" s="487">
        <v>1178.3254431635301</v>
      </c>
      <c r="F555" s="487">
        <v>1396.41322694729</v>
      </c>
      <c r="G555" s="487">
        <v>1216.8872741534999</v>
      </c>
      <c r="H555" s="487">
        <v>1349.44298282974</v>
      </c>
    </row>
    <row r="556" spans="1:8" x14ac:dyDescent="0.25">
      <c r="A556" s="487" t="s">
        <v>1010</v>
      </c>
      <c r="B556" s="487">
        <v>219566.41107779401</v>
      </c>
      <c r="C556" s="487">
        <v>219599.97831582601</v>
      </c>
      <c r="D556" s="487">
        <v>3927.0357236967402</v>
      </c>
      <c r="E556" s="487">
        <v>205362.76348896901</v>
      </c>
      <c r="F556" s="487">
        <v>236522.58635356001</v>
      </c>
      <c r="G556" s="487">
        <v>212309.25042615301</v>
      </c>
      <c r="H556" s="487">
        <v>227527.45152986801</v>
      </c>
    </row>
    <row r="557" spans="1:8" x14ac:dyDescent="0.25">
      <c r="A557" s="487" t="s">
        <v>1120</v>
      </c>
      <c r="B557" s="487">
        <v>157358.78511643899</v>
      </c>
      <c r="C557" s="487">
        <v>157408.545419626</v>
      </c>
      <c r="D557" s="487">
        <v>2872.08392653396</v>
      </c>
      <c r="E557" s="487">
        <v>148604.918951984</v>
      </c>
      <c r="F557" s="487">
        <v>167345.97772187099</v>
      </c>
      <c r="G557" s="487">
        <v>151930.94963258001</v>
      </c>
      <c r="H557" s="487">
        <v>163135.40661375399</v>
      </c>
    </row>
    <row r="558" spans="1:8" x14ac:dyDescent="0.25">
      <c r="A558" s="487" t="s">
        <v>1063</v>
      </c>
      <c r="B558" s="487">
        <v>55216.645030874402</v>
      </c>
      <c r="C558" s="487">
        <v>55278.576075481003</v>
      </c>
      <c r="D558" s="487">
        <v>1919.8967526695501</v>
      </c>
      <c r="E558" s="487">
        <v>49537.416182678797</v>
      </c>
      <c r="F558" s="487">
        <v>61764.810748958102</v>
      </c>
      <c r="G558" s="487">
        <v>51679.081050507899</v>
      </c>
      <c r="H558" s="487">
        <v>59122.733921725499</v>
      </c>
    </row>
    <row r="559" spans="1:8" x14ac:dyDescent="0.25">
      <c r="A559" s="487" t="s">
        <v>868</v>
      </c>
      <c r="B559" s="487">
        <v>1224.17729602855</v>
      </c>
      <c r="C559" s="487">
        <v>1224.7970083564301</v>
      </c>
      <c r="D559" s="487">
        <v>26.152665155860699</v>
      </c>
      <c r="E559" s="487">
        <v>1138.12822442533</v>
      </c>
      <c r="F559" s="487">
        <v>1308.3440210525</v>
      </c>
      <c r="G559" s="487">
        <v>1174.23235721486</v>
      </c>
      <c r="H559" s="487">
        <v>1277.33752546048</v>
      </c>
    </row>
    <row r="560" spans="1:8" x14ac:dyDescent="0.25">
      <c r="A560" s="487" t="s">
        <v>979</v>
      </c>
      <c r="B560" s="487">
        <v>1442.71728763739</v>
      </c>
      <c r="C560" s="487">
        <v>1458.36987104781</v>
      </c>
      <c r="D560" s="487">
        <v>270.29537137707598</v>
      </c>
      <c r="E560" s="487">
        <v>690.797300604729</v>
      </c>
      <c r="F560" s="487">
        <v>2440.3993376292801</v>
      </c>
      <c r="G560" s="487">
        <v>976.31606695114203</v>
      </c>
      <c r="H560" s="487">
        <v>1993.2375174261001</v>
      </c>
    </row>
    <row r="561" spans="1:8" x14ac:dyDescent="0.25">
      <c r="A561" s="487" t="s">
        <v>717</v>
      </c>
      <c r="B561" s="487">
        <v>2681.5076544262101</v>
      </c>
      <c r="C561" s="487">
        <v>2683.19572886077</v>
      </c>
      <c r="D561" s="487">
        <v>44.595068214408997</v>
      </c>
      <c r="E561" s="487">
        <v>2551.2948127319601</v>
      </c>
      <c r="F561" s="487">
        <v>2867.4829811568602</v>
      </c>
      <c r="G561" s="487">
        <v>2600.17511773056</v>
      </c>
      <c r="H561" s="487">
        <v>2773.7834617088902</v>
      </c>
    </row>
    <row r="562" spans="1:8" x14ac:dyDescent="0.25">
      <c r="A562" s="487" t="s">
        <v>1104</v>
      </c>
      <c r="B562" s="487">
        <v>12641.436003536801</v>
      </c>
      <c r="C562" s="487">
        <v>12771.573546550901</v>
      </c>
      <c r="D562" s="487">
        <v>1746.06116890259</v>
      </c>
      <c r="E562" s="487">
        <v>8037.1564210513798</v>
      </c>
      <c r="F562" s="487">
        <v>18746.215525162901</v>
      </c>
      <c r="G562" s="487">
        <v>9602.9281282169595</v>
      </c>
      <c r="H562" s="487">
        <v>16402.215913980999</v>
      </c>
    </row>
    <row r="563" spans="1:8" x14ac:dyDescent="0.25">
      <c r="A563" s="487" t="s">
        <v>1205</v>
      </c>
      <c r="B563" s="487">
        <v>763.55240015440995</v>
      </c>
      <c r="C563" s="487">
        <v>773.04606657123202</v>
      </c>
      <c r="D563" s="487">
        <v>141.31048271877401</v>
      </c>
      <c r="E563" s="487">
        <v>377.21542875399501</v>
      </c>
      <c r="F563" s="487">
        <v>1343.21074156535</v>
      </c>
      <c r="G563" s="487">
        <v>524.79051111189597</v>
      </c>
      <c r="H563" s="487">
        <v>1078.0493639491201</v>
      </c>
    </row>
    <row r="564" spans="1:8" x14ac:dyDescent="0.25">
      <c r="A564" s="487" t="s">
        <v>809</v>
      </c>
      <c r="B564" s="487">
        <v>21114.651508787301</v>
      </c>
      <c r="C564" s="487">
        <v>21131.3879609</v>
      </c>
      <c r="D564" s="487">
        <v>627.14340754517195</v>
      </c>
      <c r="E564" s="487">
        <v>18990.854500439102</v>
      </c>
      <c r="F564" s="487">
        <v>23523.745361958801</v>
      </c>
      <c r="G564" s="487">
        <v>19939.131870193702</v>
      </c>
      <c r="H564" s="487">
        <v>22414.337723356599</v>
      </c>
    </row>
    <row r="565" spans="1:8" x14ac:dyDescent="0.25">
      <c r="A565" s="487" t="s">
        <v>807</v>
      </c>
      <c r="B565" s="487">
        <v>227.70234955237001</v>
      </c>
      <c r="C565" s="487">
        <v>227.82934438283499</v>
      </c>
      <c r="D565" s="487">
        <v>5.7099217205656201</v>
      </c>
      <c r="E565" s="487">
        <v>210.311849214728</v>
      </c>
      <c r="F565" s="487">
        <v>250.71132666474901</v>
      </c>
      <c r="G565" s="487">
        <v>216.78123080360399</v>
      </c>
      <c r="H565" s="487">
        <v>238.885617515115</v>
      </c>
    </row>
    <row r="566" spans="1:8" x14ac:dyDescent="0.25">
      <c r="A566" s="487" t="s">
        <v>922</v>
      </c>
      <c r="B566" s="487">
        <v>744.22298348592801</v>
      </c>
      <c r="C566" s="487">
        <v>749.03522632097497</v>
      </c>
      <c r="D566" s="487">
        <v>98.926720311614503</v>
      </c>
      <c r="E566" s="487">
        <v>452.20115943002901</v>
      </c>
      <c r="F566" s="487">
        <v>1161.9497433463901</v>
      </c>
      <c r="G566" s="487">
        <v>564.98543494905698</v>
      </c>
      <c r="H566" s="487">
        <v>958.15046574037399</v>
      </c>
    </row>
    <row r="567" spans="1:8" x14ac:dyDescent="0.25">
      <c r="A567" s="487" t="s">
        <v>247</v>
      </c>
      <c r="B567" s="487">
        <v>29831.982694283601</v>
      </c>
      <c r="C567" s="487">
        <v>29840.699736036699</v>
      </c>
      <c r="D567" s="487">
        <v>799.40754675528001</v>
      </c>
      <c r="E567" s="487">
        <v>27144.2970264695</v>
      </c>
      <c r="F567" s="487">
        <v>32742.081000973802</v>
      </c>
      <c r="G567" s="487">
        <v>28356.5460806591</v>
      </c>
      <c r="H567" s="487">
        <v>31445.513402135701</v>
      </c>
    </row>
    <row r="568" spans="1:8" x14ac:dyDescent="0.25">
      <c r="A568" s="487" t="s">
        <v>290</v>
      </c>
      <c r="B568" s="487">
        <v>55.198975691921</v>
      </c>
      <c r="C568" s="487">
        <v>55.696490583846703</v>
      </c>
      <c r="D568" s="487">
        <v>10.0387773591724</v>
      </c>
      <c r="E568" s="487">
        <v>26.5387865017724</v>
      </c>
      <c r="F568" s="487">
        <v>88.586570550461303</v>
      </c>
      <c r="G568" s="487">
        <v>37.1033157259115</v>
      </c>
      <c r="H568" s="487">
        <v>75.693434371746605</v>
      </c>
    </row>
    <row r="569" spans="1:8" x14ac:dyDescent="0.25">
      <c r="A569" s="487" t="s">
        <v>423</v>
      </c>
      <c r="B569" s="487">
        <v>29109.7472455065</v>
      </c>
      <c r="C569" s="487">
        <v>29193.70932296</v>
      </c>
      <c r="D569" s="487">
        <v>1409.7875511904599</v>
      </c>
      <c r="E569" s="487">
        <v>24887.091276225899</v>
      </c>
      <c r="F569" s="487">
        <v>36003.638096355797</v>
      </c>
      <c r="G569" s="487">
        <v>26591.903310712099</v>
      </c>
      <c r="H569" s="487">
        <v>32187.378249345598</v>
      </c>
    </row>
    <row r="570" spans="1:8" x14ac:dyDescent="0.25">
      <c r="A570" s="487" t="s">
        <v>618</v>
      </c>
      <c r="B570" s="487">
        <v>96855.011129075298</v>
      </c>
      <c r="C570" s="487">
        <v>96918.337218886998</v>
      </c>
      <c r="D570" s="487">
        <v>3866.3726468179402</v>
      </c>
      <c r="E570" s="487">
        <v>83144.412161693806</v>
      </c>
      <c r="F570" s="487">
        <v>113717.694544677</v>
      </c>
      <c r="G570" s="487">
        <v>89566.469611146196</v>
      </c>
      <c r="H570" s="487">
        <v>104768.464197737</v>
      </c>
    </row>
    <row r="571" spans="1:8" x14ac:dyDescent="0.25">
      <c r="A571" s="487" t="s">
        <v>300</v>
      </c>
      <c r="B571" s="487">
        <v>195.47274026629501</v>
      </c>
      <c r="C571" s="487">
        <v>196.508863762836</v>
      </c>
      <c r="D571" s="487">
        <v>29.614848697655599</v>
      </c>
      <c r="E571" s="487">
        <v>104.77550591542899</v>
      </c>
      <c r="F571" s="487">
        <v>308.05540737938998</v>
      </c>
      <c r="G571" s="487">
        <v>142.904053494907</v>
      </c>
      <c r="H571" s="487">
        <v>260.123646157834</v>
      </c>
    </row>
    <row r="572" spans="1:8" x14ac:dyDescent="0.25">
      <c r="A572" s="487" t="s">
        <v>1220</v>
      </c>
      <c r="B572" s="487">
        <v>26979.184310070399</v>
      </c>
      <c r="C572" s="487">
        <v>26984.387615637399</v>
      </c>
      <c r="D572" s="487">
        <v>863.779734861409</v>
      </c>
      <c r="E572" s="487">
        <v>24086.629387855301</v>
      </c>
      <c r="F572" s="487">
        <v>30136.014393413501</v>
      </c>
      <c r="G572" s="487">
        <v>25334.738062146102</v>
      </c>
      <c r="H572" s="487">
        <v>28718.698162370001</v>
      </c>
    </row>
    <row r="573" spans="1:8" x14ac:dyDescent="0.25">
      <c r="A573" s="487" t="s">
        <v>309</v>
      </c>
      <c r="B573" s="487">
        <v>634.00168720091597</v>
      </c>
      <c r="C573" s="487">
        <v>635.03781069745901</v>
      </c>
      <c r="D573" s="487">
        <v>29.614848697655599</v>
      </c>
      <c r="E573" s="487">
        <v>543.30445285005101</v>
      </c>
      <c r="F573" s="487">
        <v>746.58435431401097</v>
      </c>
      <c r="G573" s="487">
        <v>581.43300042952797</v>
      </c>
      <c r="H573" s="487">
        <v>698.65259309245596</v>
      </c>
    </row>
    <row r="574" spans="1:8" x14ac:dyDescent="0.25">
      <c r="A574" s="487" t="s">
        <v>1074</v>
      </c>
      <c r="B574" s="487">
        <v>37507.2821685663</v>
      </c>
      <c r="C574" s="487">
        <v>37503.728623414099</v>
      </c>
      <c r="D574" s="487">
        <v>587.26353297784897</v>
      </c>
      <c r="E574" s="487">
        <v>35510.391301364303</v>
      </c>
      <c r="F574" s="487">
        <v>40029.915442316</v>
      </c>
      <c r="G574" s="487">
        <v>36347.143431334698</v>
      </c>
      <c r="H574" s="487">
        <v>38651.235720321798</v>
      </c>
    </row>
    <row r="575" spans="1:8" x14ac:dyDescent="0.25">
      <c r="A575" s="487" t="s">
        <v>1062</v>
      </c>
      <c r="B575" s="487">
        <v>16929.7828955683</v>
      </c>
      <c r="C575" s="487">
        <v>16936.654156647</v>
      </c>
      <c r="D575" s="487">
        <v>471.86051857874401</v>
      </c>
      <c r="E575" s="487">
        <v>15451.0844181424</v>
      </c>
      <c r="F575" s="487">
        <v>18527.418021585701</v>
      </c>
      <c r="G575" s="487">
        <v>16043.249826282299</v>
      </c>
      <c r="H575" s="487">
        <v>17879.433752069199</v>
      </c>
    </row>
    <row r="576" spans="1:8" x14ac:dyDescent="0.25">
      <c r="A576" s="487" t="s">
        <v>257</v>
      </c>
      <c r="B576" s="487">
        <v>169.843765269382</v>
      </c>
      <c r="C576" s="487">
        <v>169.95174793669599</v>
      </c>
      <c r="D576" s="487">
        <v>5.3027950267780897</v>
      </c>
      <c r="E576" s="487">
        <v>151.98396006757599</v>
      </c>
      <c r="F576" s="487">
        <v>189.46428791095701</v>
      </c>
      <c r="G576" s="487">
        <v>160.05119730023401</v>
      </c>
      <c r="H576" s="487">
        <v>180.79535765653401</v>
      </c>
    </row>
    <row r="577" spans="1:8" x14ac:dyDescent="0.25">
      <c r="A577" s="487" t="s">
        <v>260</v>
      </c>
      <c r="B577" s="487">
        <v>58547.751701475601</v>
      </c>
      <c r="C577" s="487">
        <v>58651.950942744501</v>
      </c>
      <c r="D577" s="487">
        <v>2859.5902963794902</v>
      </c>
      <c r="E577" s="487">
        <v>49891.991587337303</v>
      </c>
      <c r="F577" s="487">
        <v>69745.790968118701</v>
      </c>
      <c r="G577" s="487">
        <v>53493.209543047597</v>
      </c>
      <c r="H577" s="487">
        <v>64819.924975008202</v>
      </c>
    </row>
    <row r="578" spans="1:8" x14ac:dyDescent="0.25">
      <c r="A578" s="487" t="s">
        <v>404</v>
      </c>
      <c r="B578" s="487">
        <v>48327.091189702202</v>
      </c>
      <c r="C578" s="487">
        <v>48349.870770936497</v>
      </c>
      <c r="D578" s="487">
        <v>1251.3797659907</v>
      </c>
      <c r="E578" s="487">
        <v>44713.239420839498</v>
      </c>
      <c r="F578" s="487">
        <v>52521.991661812499</v>
      </c>
      <c r="G578" s="487">
        <v>45962.287940103102</v>
      </c>
      <c r="H578" s="487">
        <v>50906.443311026698</v>
      </c>
    </row>
    <row r="579" spans="1:8" x14ac:dyDescent="0.25">
      <c r="A579" s="487" t="s">
        <v>584</v>
      </c>
      <c r="B579" s="487">
        <v>138805.08865393299</v>
      </c>
      <c r="C579" s="487">
        <v>138857.78258636399</v>
      </c>
      <c r="D579" s="487">
        <v>3566.94899994752</v>
      </c>
      <c r="E579" s="487">
        <v>126330.062724298</v>
      </c>
      <c r="F579" s="487">
        <v>153369.741397184</v>
      </c>
      <c r="G579" s="487">
        <v>132087.65714361999</v>
      </c>
      <c r="H579" s="487">
        <v>146155.68464640301</v>
      </c>
    </row>
    <row r="580" spans="1:8" x14ac:dyDescent="0.25">
      <c r="A580" s="487" t="s">
        <v>474</v>
      </c>
      <c r="B580" s="487">
        <v>5960.5054606365702</v>
      </c>
      <c r="C580" s="487">
        <v>6002.56199065081</v>
      </c>
      <c r="D580" s="487">
        <v>884.51755896073303</v>
      </c>
      <c r="E580" s="487">
        <v>3385.7755385929399</v>
      </c>
      <c r="F580" s="487">
        <v>10211.161902661799</v>
      </c>
      <c r="G580" s="487">
        <v>4365.1999248164402</v>
      </c>
      <c r="H580" s="487">
        <v>7939.4309958656504</v>
      </c>
    </row>
    <row r="581" spans="1:8" x14ac:dyDescent="0.25">
      <c r="A581" s="487" t="s">
        <v>747</v>
      </c>
      <c r="B581" s="487">
        <v>35096.579780234999</v>
      </c>
      <c r="C581" s="487">
        <v>35136.716675090604</v>
      </c>
      <c r="D581" s="487">
        <v>1210.8438660648501</v>
      </c>
      <c r="E581" s="487">
        <v>31801.167863151401</v>
      </c>
      <c r="F581" s="487">
        <v>39004.858734535803</v>
      </c>
      <c r="G581" s="487">
        <v>32942.628633156797</v>
      </c>
      <c r="H581" s="487">
        <v>37653.998961389399</v>
      </c>
    </row>
    <row r="582" spans="1:8" x14ac:dyDescent="0.25">
      <c r="A582" s="487" t="s">
        <v>1114</v>
      </c>
      <c r="B582" s="487">
        <v>83437.301024137298</v>
      </c>
      <c r="C582" s="487">
        <v>83574.516545203107</v>
      </c>
      <c r="D582" s="487">
        <v>2179.3240277493301</v>
      </c>
      <c r="E582" s="487">
        <v>77644.971650408101</v>
      </c>
      <c r="F582" s="487">
        <v>90893.997287819293</v>
      </c>
      <c r="G582" s="487">
        <v>79651.554805110602</v>
      </c>
      <c r="H582" s="487">
        <v>88029.1277890028</v>
      </c>
    </row>
    <row r="583" spans="1:8" x14ac:dyDescent="0.25">
      <c r="A583" s="487" t="s">
        <v>689</v>
      </c>
      <c r="B583" s="487">
        <v>905.64847390675504</v>
      </c>
      <c r="C583" s="487">
        <v>914.81212546242296</v>
      </c>
      <c r="D583" s="487">
        <v>133.67902961072599</v>
      </c>
      <c r="E583" s="487">
        <v>555.49491345580498</v>
      </c>
      <c r="F583" s="487">
        <v>1475.3018909321599</v>
      </c>
      <c r="G583" s="487">
        <v>683.13503211044394</v>
      </c>
      <c r="H583" s="487">
        <v>1210.18519639021</v>
      </c>
    </row>
    <row r="584" spans="1:8" x14ac:dyDescent="0.25">
      <c r="A584" s="487" t="s">
        <v>482</v>
      </c>
      <c r="B584" s="487">
        <v>27081.178639597601</v>
      </c>
      <c r="C584" s="487">
        <v>27115.818018612699</v>
      </c>
      <c r="D584" s="487">
        <v>1029.7192498044001</v>
      </c>
      <c r="E584" s="487">
        <v>24171.036522193201</v>
      </c>
      <c r="F584" s="487">
        <v>31066.184632658598</v>
      </c>
      <c r="G584" s="487">
        <v>25256.7398057438</v>
      </c>
      <c r="H584" s="487">
        <v>29266.810530668601</v>
      </c>
    </row>
    <row r="585" spans="1:8" x14ac:dyDescent="0.25">
      <c r="A585" s="487" t="s">
        <v>745</v>
      </c>
      <c r="B585" s="487">
        <v>678.65236691534096</v>
      </c>
      <c r="C585" s="487">
        <v>679.396029794426</v>
      </c>
      <c r="D585" s="487">
        <v>24.361007348133001</v>
      </c>
      <c r="E585" s="487">
        <v>611.88647010546094</v>
      </c>
      <c r="F585" s="487">
        <v>756.36393751143498</v>
      </c>
      <c r="G585" s="487">
        <v>635.58505574061803</v>
      </c>
      <c r="H585" s="487">
        <v>730.15600732466999</v>
      </c>
    </row>
    <row r="586" spans="1:8" x14ac:dyDescent="0.25">
      <c r="A586" s="487" t="s">
        <v>490</v>
      </c>
      <c r="B586" s="487">
        <v>49035.629654392702</v>
      </c>
      <c r="C586" s="487">
        <v>49046.026521362503</v>
      </c>
      <c r="D586" s="487">
        <v>1064.93146475968</v>
      </c>
      <c r="E586" s="487">
        <v>46000.323578036798</v>
      </c>
      <c r="F586" s="487">
        <v>52960.951720630801</v>
      </c>
      <c r="G586" s="487">
        <v>47006.125033700999</v>
      </c>
      <c r="H586" s="487">
        <v>51193.087830540397</v>
      </c>
    </row>
    <row r="587" spans="1:8" x14ac:dyDescent="0.25">
      <c r="A587" s="487" t="s">
        <v>1059</v>
      </c>
      <c r="B587" s="487">
        <v>80833.468397305202</v>
      </c>
      <c r="C587" s="487">
        <v>80876.533695289603</v>
      </c>
      <c r="D587" s="487">
        <v>2447.4826931616199</v>
      </c>
      <c r="E587" s="487">
        <v>73905.039668030397</v>
      </c>
      <c r="F587" s="487">
        <v>90490.876765750203</v>
      </c>
      <c r="G587" s="487">
        <v>76161.085022743806</v>
      </c>
      <c r="H587" s="487">
        <v>85627.625557763997</v>
      </c>
    </row>
    <row r="588" spans="1:8" x14ac:dyDescent="0.25">
      <c r="A588" s="487" t="s">
        <v>751</v>
      </c>
      <c r="B588" s="487">
        <v>415.20248182624499</v>
      </c>
      <c r="C588" s="487">
        <v>416.04148952644198</v>
      </c>
      <c r="D588" s="487">
        <v>20.7095505391835</v>
      </c>
      <c r="E588" s="487">
        <v>359.10262120252497</v>
      </c>
      <c r="F588" s="487">
        <v>485.40554457163603</v>
      </c>
      <c r="G588" s="487">
        <v>379.44616354598401</v>
      </c>
      <c r="H588" s="487">
        <v>461.79642804956802</v>
      </c>
    </row>
    <row r="589" spans="1:8" x14ac:dyDescent="0.25">
      <c r="A589" s="487" t="s">
        <v>572</v>
      </c>
      <c r="B589" s="487">
        <v>78702.595053479497</v>
      </c>
      <c r="C589" s="487">
        <v>78799.441267037793</v>
      </c>
      <c r="D589" s="487">
        <v>3492.5103475214501</v>
      </c>
      <c r="E589" s="487">
        <v>66679.680385323096</v>
      </c>
      <c r="F589" s="487">
        <v>94031.199758020404</v>
      </c>
      <c r="G589" s="487">
        <v>72263.582106342103</v>
      </c>
      <c r="H589" s="487">
        <v>85968.302683761998</v>
      </c>
    </row>
    <row r="590" spans="1:8" x14ac:dyDescent="0.25">
      <c r="A590" s="487" t="s">
        <v>954</v>
      </c>
      <c r="B590" s="487">
        <v>12973.234141895</v>
      </c>
      <c r="C590" s="487">
        <v>12974.9380568459</v>
      </c>
      <c r="D590" s="487">
        <v>199.304246349122</v>
      </c>
      <c r="E590" s="487">
        <v>12308.2427417731</v>
      </c>
      <c r="F590" s="487">
        <v>13657.4876186534</v>
      </c>
      <c r="G590" s="487">
        <v>12591.621626402801</v>
      </c>
      <c r="H590" s="487">
        <v>13364.7832773972</v>
      </c>
    </row>
    <row r="591" spans="1:8" x14ac:dyDescent="0.25">
      <c r="A591" s="487" t="s">
        <v>602</v>
      </c>
      <c r="B591" s="487">
        <v>1988.04423830716</v>
      </c>
      <c r="C591" s="487">
        <v>2006.4093030050301</v>
      </c>
      <c r="D591" s="487">
        <v>378.743284806926</v>
      </c>
      <c r="E591" s="487">
        <v>927.19008362924103</v>
      </c>
      <c r="F591" s="487">
        <v>3708.6726103969099</v>
      </c>
      <c r="G591" s="487">
        <v>1318.9896252922499</v>
      </c>
      <c r="H591" s="487">
        <v>2786.95118927268</v>
      </c>
    </row>
    <row r="592" spans="1:8" x14ac:dyDescent="0.25">
      <c r="A592" s="487" t="s">
        <v>625</v>
      </c>
      <c r="B592" s="487">
        <v>197492.104329878</v>
      </c>
      <c r="C592" s="487">
        <v>197534.43213102099</v>
      </c>
      <c r="D592" s="487">
        <v>4283.6879693503897</v>
      </c>
      <c r="E592" s="487">
        <v>181586.38850657901</v>
      </c>
      <c r="F592" s="487">
        <v>216083.07745866899</v>
      </c>
      <c r="G592" s="487">
        <v>189181.897829341</v>
      </c>
      <c r="H592" s="487">
        <v>206261.82463300001</v>
      </c>
    </row>
    <row r="593" spans="1:8" x14ac:dyDescent="0.25">
      <c r="A593" s="487" t="s">
        <v>479</v>
      </c>
      <c r="B593" s="487">
        <v>20796.8933486145</v>
      </c>
      <c r="C593" s="487">
        <v>20806.515090241101</v>
      </c>
      <c r="D593" s="487">
        <v>675.21750631817497</v>
      </c>
      <c r="E593" s="487">
        <v>18883.925201583599</v>
      </c>
      <c r="F593" s="487">
        <v>23306.647586757099</v>
      </c>
      <c r="G593" s="487">
        <v>19510.572613842101</v>
      </c>
      <c r="H593" s="487">
        <v>22182.9746859308</v>
      </c>
    </row>
    <row r="594" spans="1:8" x14ac:dyDescent="0.25">
      <c r="A594" s="487" t="s">
        <v>852</v>
      </c>
      <c r="B594" s="487">
        <v>7699.4566136769399</v>
      </c>
      <c r="C594" s="487">
        <v>7758.1293461268097</v>
      </c>
      <c r="D594" s="487">
        <v>1020.52657908328</v>
      </c>
      <c r="E594" s="487">
        <v>4819.7103406384404</v>
      </c>
      <c r="F594" s="487">
        <v>11708.875815568999</v>
      </c>
      <c r="G594" s="487">
        <v>5963.2242242334496</v>
      </c>
      <c r="H594" s="487">
        <v>9972.1296338308202</v>
      </c>
    </row>
    <row r="595" spans="1:8" x14ac:dyDescent="0.25">
      <c r="A595" s="487" t="s">
        <v>298</v>
      </c>
      <c r="B595" s="487">
        <v>21902.080653081899</v>
      </c>
      <c r="C595" s="487">
        <v>22043.302228750301</v>
      </c>
      <c r="D595" s="487">
        <v>3216.6361652614801</v>
      </c>
      <c r="E595" s="487">
        <v>12052.688059427301</v>
      </c>
      <c r="F595" s="487">
        <v>34008.561465204701</v>
      </c>
      <c r="G595" s="487">
        <v>16250.440499382299</v>
      </c>
      <c r="H595" s="487">
        <v>28857.0648723296</v>
      </c>
    </row>
    <row r="596" spans="1:8" x14ac:dyDescent="0.25">
      <c r="A596" s="487" t="s">
        <v>853</v>
      </c>
      <c r="B596" s="487">
        <v>139.07126403191199</v>
      </c>
      <c r="C596" s="487">
        <v>140.447748593868</v>
      </c>
      <c r="D596" s="487">
        <v>19.7474395314552</v>
      </c>
      <c r="E596" s="487">
        <v>82.375583839860397</v>
      </c>
      <c r="F596" s="487">
        <v>224.059745408759</v>
      </c>
      <c r="G596" s="487">
        <v>106.008390399589</v>
      </c>
      <c r="H596" s="487">
        <v>182.675258877549</v>
      </c>
    </row>
    <row r="597" spans="1:8" x14ac:dyDescent="0.25">
      <c r="A597" s="487" t="s">
        <v>477</v>
      </c>
      <c r="B597" s="487">
        <v>59022.6425923883</v>
      </c>
      <c r="C597" s="487">
        <v>59037.196057073103</v>
      </c>
      <c r="D597" s="487">
        <v>1902.2285029177101</v>
      </c>
      <c r="E597" s="487">
        <v>53605.654141864099</v>
      </c>
      <c r="F597" s="487">
        <v>66048.275938594699</v>
      </c>
      <c r="G597" s="487">
        <v>55398.7265256022</v>
      </c>
      <c r="H597" s="487">
        <v>62892.762281284697</v>
      </c>
    </row>
    <row r="598" spans="1:8" x14ac:dyDescent="0.25">
      <c r="A598" s="487" t="s">
        <v>855</v>
      </c>
      <c r="B598" s="487">
        <v>55940.260430912102</v>
      </c>
      <c r="C598" s="487">
        <v>55951.776566858804</v>
      </c>
      <c r="D598" s="487">
        <v>1510.4422960351701</v>
      </c>
      <c r="E598" s="487">
        <v>49978.986460997803</v>
      </c>
      <c r="F598" s="487">
        <v>61837.652303270603</v>
      </c>
      <c r="G598" s="487">
        <v>53012.836612303101</v>
      </c>
      <c r="H598" s="487">
        <v>59045.125477198701</v>
      </c>
    </row>
    <row r="599" spans="1:8" x14ac:dyDescent="0.25">
      <c r="A599" s="487" t="s">
        <v>864</v>
      </c>
      <c r="B599" s="487">
        <v>84830.965101580994</v>
      </c>
      <c r="C599" s="487">
        <v>84842.481237527696</v>
      </c>
      <c r="D599" s="487">
        <v>1510.4422960351701</v>
      </c>
      <c r="E599" s="487">
        <v>78869.691131666797</v>
      </c>
      <c r="F599" s="487">
        <v>90728.356973939604</v>
      </c>
      <c r="G599" s="487">
        <v>81903.541282972001</v>
      </c>
      <c r="H599" s="487">
        <v>87935.830147867702</v>
      </c>
    </row>
    <row r="600" spans="1:8" x14ac:dyDescent="0.25">
      <c r="A600" s="487" t="s">
        <v>492</v>
      </c>
      <c r="B600" s="487">
        <v>227715.652484605</v>
      </c>
      <c r="C600" s="487">
        <v>227828.91289792699</v>
      </c>
      <c r="D600" s="487">
        <v>5043.9049717937696</v>
      </c>
      <c r="E600" s="487">
        <v>213430.538857899</v>
      </c>
      <c r="F600" s="487">
        <v>246977.077043064</v>
      </c>
      <c r="G600" s="487">
        <v>218701.85601044199</v>
      </c>
      <c r="H600" s="487">
        <v>238450.681702781</v>
      </c>
    </row>
    <row r="601" spans="1:8" x14ac:dyDescent="0.25">
      <c r="A601" s="487" t="s">
        <v>867</v>
      </c>
      <c r="B601" s="487">
        <v>74096.429847611304</v>
      </c>
      <c r="C601" s="487">
        <v>74121.638799346794</v>
      </c>
      <c r="D601" s="487">
        <v>1412.3846638386101</v>
      </c>
      <c r="E601" s="487">
        <v>68940.589757391601</v>
      </c>
      <c r="F601" s="487">
        <v>80262.467797694306</v>
      </c>
      <c r="G601" s="487">
        <v>71416.040616873201</v>
      </c>
      <c r="H601" s="487">
        <v>76980.206501898007</v>
      </c>
    </row>
    <row r="602" spans="1:8" x14ac:dyDescent="0.25">
      <c r="A602" s="487" t="s">
        <v>488</v>
      </c>
      <c r="B602" s="487">
        <v>259104.16640095899</v>
      </c>
      <c r="C602" s="487">
        <v>259097.21566798701</v>
      </c>
      <c r="D602" s="487">
        <v>5238.6335308919797</v>
      </c>
      <c r="E602" s="487">
        <v>243960.89276520201</v>
      </c>
      <c r="F602" s="487">
        <v>278061.22953392199</v>
      </c>
      <c r="G602" s="487">
        <v>249009.78912678399</v>
      </c>
      <c r="H602" s="487">
        <v>269887.49420699599</v>
      </c>
    </row>
    <row r="603" spans="1:8" x14ac:dyDescent="0.25">
      <c r="A603" s="487" t="s">
        <v>304</v>
      </c>
      <c r="B603" s="487">
        <v>92183.196691973906</v>
      </c>
      <c r="C603" s="487">
        <v>92207.4163749242</v>
      </c>
      <c r="D603" s="487">
        <v>3690.1257372926402</v>
      </c>
      <c r="E603" s="487">
        <v>81046.795685207806</v>
      </c>
      <c r="F603" s="487">
        <v>104868.10307696799</v>
      </c>
      <c r="G603" s="487">
        <v>85236.403302066494</v>
      </c>
      <c r="H603" s="487">
        <v>99743.526565434804</v>
      </c>
    </row>
    <row r="604" spans="1:8" x14ac:dyDescent="0.25">
      <c r="A604" s="487" t="s">
        <v>859</v>
      </c>
      <c r="B604" s="487">
        <v>785.64834909393301</v>
      </c>
      <c r="C604" s="487">
        <v>786.26806142181204</v>
      </c>
      <c r="D604" s="487">
        <v>26.152665155860699</v>
      </c>
      <c r="E604" s="487">
        <v>699.59927749070505</v>
      </c>
      <c r="F604" s="487">
        <v>869.81507411787595</v>
      </c>
      <c r="G604" s="487">
        <v>735.70341028023904</v>
      </c>
      <c r="H604" s="487">
        <v>838.80857852585495</v>
      </c>
    </row>
    <row r="605" spans="1:8" x14ac:dyDescent="0.25">
      <c r="A605" s="487" t="s">
        <v>861</v>
      </c>
      <c r="B605" s="487">
        <v>36590.161284345901</v>
      </c>
      <c r="C605" s="487">
        <v>36648.834016795801</v>
      </c>
      <c r="D605" s="487">
        <v>1020.52657908328</v>
      </c>
      <c r="E605" s="487">
        <v>33710.415011307399</v>
      </c>
      <c r="F605" s="487">
        <v>40599.580486238003</v>
      </c>
      <c r="G605" s="487">
        <v>34853.928894902398</v>
      </c>
      <c r="H605" s="487">
        <v>38862.834304499796</v>
      </c>
    </row>
    <row r="606" spans="1:8" x14ac:dyDescent="0.25">
      <c r="A606" s="487" t="s">
        <v>862</v>
      </c>
      <c r="B606" s="487">
        <v>577.60021096653304</v>
      </c>
      <c r="C606" s="487">
        <v>578.97669552849095</v>
      </c>
      <c r="D606" s="487">
        <v>19.7474395314552</v>
      </c>
      <c r="E606" s="487">
        <v>520.90453077448205</v>
      </c>
      <c r="F606" s="487">
        <v>662.58869234337999</v>
      </c>
      <c r="G606" s="487">
        <v>544.53733733421097</v>
      </c>
      <c r="H606" s="487">
        <v>621.20420581217002</v>
      </c>
    </row>
    <row r="607" spans="1:8" x14ac:dyDescent="0.25">
      <c r="A607" s="487" t="s">
        <v>489</v>
      </c>
      <c r="B607" s="487">
        <v>87913.347263057294</v>
      </c>
      <c r="C607" s="487">
        <v>87927.900727742104</v>
      </c>
      <c r="D607" s="487">
        <v>1902.2285029177101</v>
      </c>
      <c r="E607" s="487">
        <v>82496.358812533101</v>
      </c>
      <c r="F607" s="487">
        <v>94938.980609263701</v>
      </c>
      <c r="G607" s="487">
        <v>84289.431196271194</v>
      </c>
      <c r="H607" s="487">
        <v>91783.466951953698</v>
      </c>
    </row>
    <row r="608" spans="1:8" x14ac:dyDescent="0.25">
      <c r="A608" s="487" t="s">
        <v>959</v>
      </c>
      <c r="B608" s="487">
        <v>154600.72556680901</v>
      </c>
      <c r="C608" s="487">
        <v>154736.624406099</v>
      </c>
      <c r="D608" s="487">
        <v>3069.9213259971398</v>
      </c>
      <c r="E608" s="487">
        <v>143238.84799107499</v>
      </c>
      <c r="F608" s="487">
        <v>167503.54463029301</v>
      </c>
      <c r="G608" s="487">
        <v>148876.11380352499</v>
      </c>
      <c r="H608" s="487">
        <v>161095.33512570901</v>
      </c>
    </row>
    <row r="609" spans="1:8" x14ac:dyDescent="0.25">
      <c r="A609" s="487" t="s">
        <v>407</v>
      </c>
      <c r="B609" s="487">
        <v>43849.744690129199</v>
      </c>
      <c r="C609" s="487">
        <v>43888.012769702</v>
      </c>
      <c r="D609" s="487">
        <v>1599.6358304159901</v>
      </c>
      <c r="E609" s="487">
        <v>39317.5127022386</v>
      </c>
      <c r="F609" s="487">
        <v>50315.722849534803</v>
      </c>
      <c r="G609" s="487">
        <v>40878.160517648997</v>
      </c>
      <c r="H609" s="487">
        <v>47185.160968345001</v>
      </c>
    </row>
    <row r="610" spans="1:8" x14ac:dyDescent="0.25">
      <c r="A610" s="487" t="s">
        <v>417</v>
      </c>
      <c r="B610" s="487">
        <v>21014.425548411698</v>
      </c>
      <c r="C610" s="487">
        <v>21040.444614882301</v>
      </c>
      <c r="D610" s="487">
        <v>883.70102562435898</v>
      </c>
      <c r="E610" s="487">
        <v>18523.493452574399</v>
      </c>
      <c r="F610" s="487">
        <v>24660.776589323399</v>
      </c>
      <c r="G610" s="487">
        <v>19421.9379710346</v>
      </c>
      <c r="H610" s="487">
        <v>22908.568787760301</v>
      </c>
    </row>
    <row r="611" spans="1:8" x14ac:dyDescent="0.25">
      <c r="A611" s="487" t="s">
        <v>569</v>
      </c>
      <c r="B611" s="487">
        <v>23010.251419700598</v>
      </c>
      <c r="C611" s="487">
        <v>23013.188716446301</v>
      </c>
      <c r="D611" s="487">
        <v>721.27951565199601</v>
      </c>
      <c r="E611" s="487">
        <v>20679.676752112398</v>
      </c>
      <c r="F611" s="487">
        <v>26206.162448972202</v>
      </c>
      <c r="G611" s="487">
        <v>21639.4723586457</v>
      </c>
      <c r="H611" s="487">
        <v>24446.952964135398</v>
      </c>
    </row>
    <row r="612" spans="1:8" x14ac:dyDescent="0.25">
      <c r="A612" s="487" t="s">
        <v>939</v>
      </c>
      <c r="B612" s="487">
        <v>19460.729414253401</v>
      </c>
      <c r="C612" s="487">
        <v>19479.520907681301</v>
      </c>
      <c r="D612" s="487">
        <v>649.88276712092204</v>
      </c>
      <c r="E612" s="487">
        <v>17040.185124654501</v>
      </c>
      <c r="F612" s="487">
        <v>22208.848380410502</v>
      </c>
      <c r="G612" s="487">
        <v>18244.685486201201</v>
      </c>
      <c r="H612" s="487">
        <v>20834.632617241899</v>
      </c>
    </row>
    <row r="613" spans="1:8" x14ac:dyDescent="0.25">
      <c r="A613" s="487" t="s">
        <v>716</v>
      </c>
      <c r="B613" s="487">
        <v>652.73448568567005</v>
      </c>
      <c r="C613" s="487">
        <v>653.75672873215694</v>
      </c>
      <c r="D613" s="487">
        <v>20.981420237749099</v>
      </c>
      <c r="E613" s="487">
        <v>593.79702111919801</v>
      </c>
      <c r="F613" s="487">
        <v>724.200516569878</v>
      </c>
      <c r="G613" s="487">
        <v>616.05951480993394</v>
      </c>
      <c r="H613" s="487">
        <v>698.30018688609402</v>
      </c>
    </row>
    <row r="614" spans="1:8" x14ac:dyDescent="0.25">
      <c r="A614" s="487" t="s">
        <v>1170</v>
      </c>
      <c r="B614" s="487">
        <v>105.92810550418</v>
      </c>
      <c r="C614" s="487">
        <v>105.929242810688</v>
      </c>
      <c r="D614" s="487">
        <v>2.9293786019202299</v>
      </c>
      <c r="E614" s="487">
        <v>95.766011202352999</v>
      </c>
      <c r="F614" s="487">
        <v>116.045957005814</v>
      </c>
      <c r="G614" s="487">
        <v>100.400357964482</v>
      </c>
      <c r="H614" s="487">
        <v>111.812188040317</v>
      </c>
    </row>
    <row r="615" spans="1:8" x14ac:dyDescent="0.25">
      <c r="A615" s="487" t="s">
        <v>433</v>
      </c>
      <c r="B615" s="487">
        <v>35885.112655352103</v>
      </c>
      <c r="C615" s="487">
        <v>35909.934620162501</v>
      </c>
      <c r="D615" s="487">
        <v>900.44364817891096</v>
      </c>
      <c r="E615" s="487">
        <v>33336.541886066698</v>
      </c>
      <c r="F615" s="487">
        <v>39507.5071545791</v>
      </c>
      <c r="G615" s="487">
        <v>34205.775711273403</v>
      </c>
      <c r="H615" s="487">
        <v>37765.624595924499</v>
      </c>
    </row>
    <row r="616" spans="1:8" x14ac:dyDescent="0.25">
      <c r="A616" s="487" t="s">
        <v>406</v>
      </c>
      <c r="B616" s="487">
        <v>15143.014609338201</v>
      </c>
      <c r="C616" s="487">
        <v>15149.183287371199</v>
      </c>
      <c r="D616" s="487">
        <v>386.71670031766502</v>
      </c>
      <c r="E616" s="487">
        <v>13989.6791130276</v>
      </c>
      <c r="F616" s="487">
        <v>16413.400857091601</v>
      </c>
      <c r="G616" s="487">
        <v>14409.340811718101</v>
      </c>
      <c r="H616" s="487">
        <v>15934.4767072299</v>
      </c>
    </row>
    <row r="617" spans="1:8" x14ac:dyDescent="0.25">
      <c r="A617" s="487" t="s">
        <v>431</v>
      </c>
      <c r="B617" s="487">
        <v>63907.223429686499</v>
      </c>
      <c r="C617" s="487">
        <v>63945.4915092593</v>
      </c>
      <c r="D617" s="487">
        <v>1599.6358304159901</v>
      </c>
      <c r="E617" s="487">
        <v>59374.991441795901</v>
      </c>
      <c r="F617" s="487">
        <v>70373.201589092103</v>
      </c>
      <c r="G617" s="487">
        <v>60935.6392572064</v>
      </c>
      <c r="H617" s="487">
        <v>67242.639707902301</v>
      </c>
    </row>
    <row r="618" spans="1:8" x14ac:dyDescent="0.25">
      <c r="A618" s="487" t="s">
        <v>565</v>
      </c>
      <c r="B618" s="487">
        <v>34775.913308716998</v>
      </c>
      <c r="C618" s="487">
        <v>34797.7042675263</v>
      </c>
      <c r="D618" s="487">
        <v>934.03250647698201</v>
      </c>
      <c r="E618" s="487">
        <v>31377.380505150199</v>
      </c>
      <c r="F618" s="487">
        <v>38834.390784354102</v>
      </c>
      <c r="G618" s="487">
        <v>32985.490806757902</v>
      </c>
      <c r="H618" s="487">
        <v>36682.387054158797</v>
      </c>
    </row>
    <row r="619" spans="1:8" x14ac:dyDescent="0.25">
      <c r="A619" s="487" t="s">
        <v>1178</v>
      </c>
      <c r="B619" s="487">
        <v>1364.7480094949501</v>
      </c>
      <c r="C619" s="487">
        <v>1365.6543087267501</v>
      </c>
      <c r="D619" s="487">
        <v>21.6340654443879</v>
      </c>
      <c r="E619" s="487">
        <v>1311.09567708433</v>
      </c>
      <c r="F619" s="487">
        <v>1445.77179079544</v>
      </c>
      <c r="G619" s="487">
        <v>1327.67582444652</v>
      </c>
      <c r="H619" s="487">
        <v>1412.08049938109</v>
      </c>
    </row>
    <row r="620" spans="1:8" x14ac:dyDescent="0.25">
      <c r="A620" s="487" t="s">
        <v>1165</v>
      </c>
      <c r="B620" s="487">
        <v>491.54875369801601</v>
      </c>
      <c r="C620" s="487">
        <v>491.634355697459</v>
      </c>
      <c r="D620" s="487">
        <v>15.265400533906</v>
      </c>
      <c r="E620" s="487">
        <v>435.56612553901601</v>
      </c>
      <c r="F620" s="487">
        <v>541.26350065473605</v>
      </c>
      <c r="G620" s="487">
        <v>461.94323178697903</v>
      </c>
      <c r="H620" s="487">
        <v>522.01971828038995</v>
      </c>
    </row>
    <row r="621" spans="1:8" x14ac:dyDescent="0.25">
      <c r="A621" s="487" t="s">
        <v>918</v>
      </c>
      <c r="B621" s="487">
        <v>4739.40245690133</v>
      </c>
      <c r="C621" s="487">
        <v>4771.6693466386796</v>
      </c>
      <c r="D621" s="487">
        <v>628.89768993522296</v>
      </c>
      <c r="E621" s="487">
        <v>2888.6496853795702</v>
      </c>
      <c r="F621" s="487">
        <v>7278.65344234444</v>
      </c>
      <c r="G621" s="487">
        <v>3574.0561646646402</v>
      </c>
      <c r="H621" s="487">
        <v>6091.9427570265598</v>
      </c>
    </row>
    <row r="622" spans="1:8" x14ac:dyDescent="0.25">
      <c r="A622" s="487" t="s">
        <v>401</v>
      </c>
      <c r="B622" s="487">
        <v>5052.37523603929</v>
      </c>
      <c r="C622" s="487">
        <v>5099.4682459961105</v>
      </c>
      <c r="D622" s="487">
        <v>790.50997425198602</v>
      </c>
      <c r="E622" s="487">
        <v>2677.9404325433402</v>
      </c>
      <c r="F622" s="487">
        <v>8914.7720852726397</v>
      </c>
      <c r="G622" s="487">
        <v>3638.0080286458001</v>
      </c>
      <c r="H622" s="487">
        <v>6778.8081727385998</v>
      </c>
    </row>
    <row r="623" spans="1:8" x14ac:dyDescent="0.25">
      <c r="A623" s="487" t="s">
        <v>411</v>
      </c>
      <c r="B623" s="487">
        <v>15784.9763051178</v>
      </c>
      <c r="C623" s="487">
        <v>15800.9740500812</v>
      </c>
      <c r="D623" s="487">
        <v>576.07178922764103</v>
      </c>
      <c r="E623" s="487">
        <v>14150.086902995199</v>
      </c>
      <c r="F623" s="487">
        <v>18109.738381774099</v>
      </c>
      <c r="G623" s="487">
        <v>14712.0222582115</v>
      </c>
      <c r="H623" s="487">
        <v>16983.033824961902</v>
      </c>
    </row>
    <row r="624" spans="1:8" x14ac:dyDescent="0.25">
      <c r="A624" s="487" t="s">
        <v>273</v>
      </c>
      <c r="B624" s="487">
        <v>788.86343229817703</v>
      </c>
      <c r="C624" s="487">
        <v>789.11957173497797</v>
      </c>
      <c r="D624" s="487">
        <v>13.769481236774601</v>
      </c>
      <c r="E624" s="487">
        <v>742.47353939282596</v>
      </c>
      <c r="F624" s="487">
        <v>840.03450154930397</v>
      </c>
      <c r="G624" s="487">
        <v>763.47768023305298</v>
      </c>
      <c r="H624" s="487">
        <v>817.26186643088602</v>
      </c>
    </row>
    <row r="625" spans="1:8" x14ac:dyDescent="0.25">
      <c r="A625" s="487" t="s">
        <v>947</v>
      </c>
      <c r="B625" s="487">
        <v>14531.4541399022</v>
      </c>
      <c r="C625" s="487">
        <v>14559.1258031139</v>
      </c>
      <c r="D625" s="487">
        <v>501.00120013120602</v>
      </c>
      <c r="E625" s="487">
        <v>13056.4745478839</v>
      </c>
      <c r="F625" s="487">
        <v>16591.524425306201</v>
      </c>
      <c r="G625" s="487">
        <v>13671.5411897911</v>
      </c>
      <c r="H625" s="487">
        <v>15628.5831148036</v>
      </c>
    </row>
    <row r="626" spans="1:8" x14ac:dyDescent="0.25">
      <c r="A626" s="487" t="s">
        <v>242</v>
      </c>
      <c r="B626" s="487">
        <v>18411.911891554599</v>
      </c>
      <c r="C626" s="487">
        <v>18516.1111328234</v>
      </c>
      <c r="D626" s="487">
        <v>2859.5902963794902</v>
      </c>
      <c r="E626" s="487">
        <v>9756.1517774162603</v>
      </c>
      <c r="F626" s="487">
        <v>29609.951158197699</v>
      </c>
      <c r="G626" s="487">
        <v>13357.369733126499</v>
      </c>
      <c r="H626" s="487">
        <v>24684.085165087101</v>
      </c>
    </row>
    <row r="627" spans="1:8" x14ac:dyDescent="0.25">
      <c r="A627" s="487" t="s">
        <v>691</v>
      </c>
      <c r="B627" s="487">
        <v>150.11841939752199</v>
      </c>
      <c r="C627" s="487">
        <v>150.24059380844</v>
      </c>
      <c r="D627" s="487">
        <v>3.9046831347219402</v>
      </c>
      <c r="E627" s="487">
        <v>137.957200272438</v>
      </c>
      <c r="F627" s="487">
        <v>163.35659029757301</v>
      </c>
      <c r="G627" s="487">
        <v>142.95604449462201</v>
      </c>
      <c r="H627" s="487">
        <v>158.21179943622499</v>
      </c>
    </row>
    <row r="628" spans="1:8" x14ac:dyDescent="0.25">
      <c r="A628" s="487" t="s">
        <v>1184</v>
      </c>
      <c r="B628" s="487">
        <v>3204.6004968526699</v>
      </c>
      <c r="C628" s="487">
        <v>3204.6254135814002</v>
      </c>
      <c r="D628" s="487">
        <v>48.779475351297499</v>
      </c>
      <c r="E628" s="487">
        <v>3052.29773701556</v>
      </c>
      <c r="F628" s="487">
        <v>3362.5219613930599</v>
      </c>
      <c r="G628" s="487">
        <v>3111.2070804842901</v>
      </c>
      <c r="H628" s="487">
        <v>3302.6148343853902</v>
      </c>
    </row>
    <row r="629" spans="1:8" x14ac:dyDescent="0.25">
      <c r="A629" s="487" t="s">
        <v>961</v>
      </c>
      <c r="B629" s="487">
        <v>54366.870589671897</v>
      </c>
      <c r="C629" s="487">
        <v>54409.549087170599</v>
      </c>
      <c r="D629" s="487">
        <v>1151.96634042098</v>
      </c>
      <c r="E629" s="487">
        <v>50088.765436367401</v>
      </c>
      <c r="F629" s="487">
        <v>59226.501160919201</v>
      </c>
      <c r="G629" s="487">
        <v>52216.683221545201</v>
      </c>
      <c r="H629" s="487">
        <v>56810.792615722901</v>
      </c>
    </row>
    <row r="630" spans="1:8" x14ac:dyDescent="0.25">
      <c r="A630" s="487" t="s">
        <v>693</v>
      </c>
      <c r="B630" s="487">
        <v>2042.27885359998</v>
      </c>
      <c r="C630" s="487">
        <v>2044.37238329202</v>
      </c>
      <c r="D630" s="487">
        <v>53.058230717154402</v>
      </c>
      <c r="E630" s="487">
        <v>1877.76670353282</v>
      </c>
      <c r="F630" s="487">
        <v>2223.2858216978502</v>
      </c>
      <c r="G630" s="487">
        <v>1945.5780035238099</v>
      </c>
      <c r="H630" s="487">
        <v>2152.5436388809899</v>
      </c>
    </row>
    <row r="631" spans="1:8" x14ac:dyDescent="0.25">
      <c r="A631" s="487" t="s">
        <v>1191</v>
      </c>
      <c r="B631" s="487">
        <v>8140.8665404947997</v>
      </c>
      <c r="C631" s="487">
        <v>8145.3949704012603</v>
      </c>
      <c r="D631" s="487">
        <v>192.08660931536801</v>
      </c>
      <c r="E631" s="487">
        <v>7493.0431441310202</v>
      </c>
      <c r="F631" s="487">
        <v>8852.2583777239397</v>
      </c>
      <c r="G631" s="487">
        <v>7775.9911012371003</v>
      </c>
      <c r="H631" s="487">
        <v>8530.4640994579295</v>
      </c>
    </row>
    <row r="632" spans="1:8" x14ac:dyDescent="0.25">
      <c r="A632" s="487" t="s">
        <v>955</v>
      </c>
      <c r="B632" s="487">
        <v>34329.268571340603</v>
      </c>
      <c r="C632" s="487">
        <v>34345.357092698097</v>
      </c>
      <c r="D632" s="487">
        <v>677.85937165641701</v>
      </c>
      <c r="E632" s="487">
        <v>31620.895229142301</v>
      </c>
      <c r="F632" s="487">
        <v>37077.955459506396</v>
      </c>
      <c r="G632" s="487">
        <v>33058.199257699896</v>
      </c>
      <c r="H632" s="487">
        <v>35778.1573499078</v>
      </c>
    </row>
    <row r="633" spans="1:8" x14ac:dyDescent="0.25">
      <c r="A633" s="487" t="s">
        <v>1052</v>
      </c>
      <c r="B633" s="487">
        <v>3112.1532211844601</v>
      </c>
      <c r="C633" s="487">
        <v>3134.57314121636</v>
      </c>
      <c r="D633" s="487">
        <v>413.16848246884501</v>
      </c>
      <c r="E633" s="487">
        <v>1821.0827191946</v>
      </c>
      <c r="F633" s="487">
        <v>4897.5607276482697</v>
      </c>
      <c r="G633" s="487">
        <v>2369.1529339946201</v>
      </c>
      <c r="H633" s="487">
        <v>3988.0484255935598</v>
      </c>
    </row>
    <row r="634" spans="1:8" x14ac:dyDescent="0.25">
      <c r="A634" s="487" t="s">
        <v>556</v>
      </c>
      <c r="B634" s="487">
        <v>15467.594536483901</v>
      </c>
      <c r="C634" s="487">
        <v>15536.962270098</v>
      </c>
      <c r="D634" s="487">
        <v>2468.3384134851799</v>
      </c>
      <c r="E634" s="487">
        <v>8170.2614019789398</v>
      </c>
      <c r="F634" s="487">
        <v>25255.222713926702</v>
      </c>
      <c r="G634" s="487">
        <v>11097.1661917984</v>
      </c>
      <c r="H634" s="487">
        <v>20839.6306059739</v>
      </c>
    </row>
    <row r="635" spans="1:8" x14ac:dyDescent="0.25">
      <c r="A635" s="487" t="s">
        <v>706</v>
      </c>
      <c r="B635" s="487">
        <v>4215.2704792848499</v>
      </c>
      <c r="C635" s="487">
        <v>4229.9351908142899</v>
      </c>
      <c r="D635" s="487">
        <v>245.87942140035099</v>
      </c>
      <c r="E635" s="487">
        <v>3561.9647843872799</v>
      </c>
      <c r="F635" s="487">
        <v>5064.3628162880796</v>
      </c>
      <c r="G635" s="487">
        <v>3799.0891897892002</v>
      </c>
      <c r="H635" s="487">
        <v>4770.96811705655</v>
      </c>
    </row>
    <row r="636" spans="1:8" x14ac:dyDescent="0.25">
      <c r="A636" s="487" t="s">
        <v>276</v>
      </c>
      <c r="B636" s="487">
        <v>974.796814225503</v>
      </c>
      <c r="C636" s="487">
        <v>975.10038333005195</v>
      </c>
      <c r="D636" s="487">
        <v>29.842123204272799</v>
      </c>
      <c r="E636" s="487">
        <v>888.37688679551798</v>
      </c>
      <c r="F636" s="487">
        <v>1079.5615917385901</v>
      </c>
      <c r="G636" s="487">
        <v>919.74344176817795</v>
      </c>
      <c r="H636" s="487">
        <v>1035.77039605048</v>
      </c>
    </row>
    <row r="637" spans="1:8" x14ac:dyDescent="0.25">
      <c r="A637" s="487" t="s">
        <v>798</v>
      </c>
      <c r="B637" s="487">
        <v>12904.9091358284</v>
      </c>
      <c r="C637" s="487">
        <v>13033.720186348201</v>
      </c>
      <c r="D637" s="487">
        <v>1893.1087267206301</v>
      </c>
      <c r="E637" s="487">
        <v>7547.5841514037802</v>
      </c>
      <c r="F637" s="487">
        <v>20573.1603220529</v>
      </c>
      <c r="G637" s="487">
        <v>9744.5470042867291</v>
      </c>
      <c r="H637" s="487">
        <v>17047.9087846027</v>
      </c>
    </row>
    <row r="638" spans="1:8" x14ac:dyDescent="0.25">
      <c r="A638" s="487" t="s">
        <v>1160</v>
      </c>
      <c r="B638" s="487">
        <v>164.01398812634801</v>
      </c>
      <c r="C638" s="487">
        <v>164.92028735813599</v>
      </c>
      <c r="D638" s="487">
        <v>21.6340654443879</v>
      </c>
      <c r="E638" s="487">
        <v>110.36165571572199</v>
      </c>
      <c r="F638" s="487">
        <v>245.03776942683601</v>
      </c>
      <c r="G638" s="487">
        <v>126.941803077912</v>
      </c>
      <c r="H638" s="487">
        <v>211.34647801248499</v>
      </c>
    </row>
    <row r="639" spans="1:8" x14ac:dyDescent="0.25">
      <c r="A639" s="487" t="s">
        <v>583</v>
      </c>
      <c r="B639" s="487">
        <v>58654.858585847498</v>
      </c>
      <c r="C639" s="487">
        <v>58676.649544656699</v>
      </c>
      <c r="D639" s="487">
        <v>934.03250647698201</v>
      </c>
      <c r="E639" s="487">
        <v>55256.325782280597</v>
      </c>
      <c r="F639" s="487">
        <v>62713.336061484602</v>
      </c>
      <c r="G639" s="487">
        <v>56864.436083888402</v>
      </c>
      <c r="H639" s="487">
        <v>60561.332331289297</v>
      </c>
    </row>
    <row r="640" spans="1:8" x14ac:dyDescent="0.25">
      <c r="A640" s="487" t="s">
        <v>587</v>
      </c>
      <c r="B640" s="487">
        <v>44811.404781593199</v>
      </c>
      <c r="C640" s="487">
        <v>44814.342078338799</v>
      </c>
      <c r="D640" s="487">
        <v>721.27951565199601</v>
      </c>
      <c r="E640" s="487">
        <v>42480.830114005003</v>
      </c>
      <c r="F640" s="487">
        <v>48007.315810864799</v>
      </c>
      <c r="G640" s="487">
        <v>43440.625720538301</v>
      </c>
      <c r="H640" s="487">
        <v>46248.106326027999</v>
      </c>
    </row>
    <row r="641" spans="1:8" x14ac:dyDescent="0.25">
      <c r="A641" s="487" t="s">
        <v>1193</v>
      </c>
      <c r="B641" s="487">
        <v>33041.967920167699</v>
      </c>
      <c r="C641" s="487">
        <v>33053.185621810197</v>
      </c>
      <c r="D641" s="487">
        <v>724.812510830566</v>
      </c>
      <c r="E641" s="487">
        <v>30597.428170732899</v>
      </c>
      <c r="F641" s="487">
        <v>35750.9911305118</v>
      </c>
      <c r="G641" s="487">
        <v>31650.813088543899</v>
      </c>
      <c r="H641" s="487">
        <v>34513.022162008099</v>
      </c>
    </row>
    <row r="642" spans="1:8" x14ac:dyDescent="0.25">
      <c r="A642" s="487" t="s">
        <v>574</v>
      </c>
      <c r="B642" s="487">
        <v>44504.475522797802</v>
      </c>
      <c r="C642" s="487">
        <v>44573.843256412001</v>
      </c>
      <c r="D642" s="487">
        <v>2468.3384134851799</v>
      </c>
      <c r="E642" s="487">
        <v>37207.142388292799</v>
      </c>
      <c r="F642" s="487">
        <v>54292.103700240601</v>
      </c>
      <c r="G642" s="487">
        <v>40134.047178112203</v>
      </c>
      <c r="H642" s="487">
        <v>49876.511592287803</v>
      </c>
    </row>
    <row r="643" spans="1:8" x14ac:dyDescent="0.25">
      <c r="A643" s="487" t="s">
        <v>920</v>
      </c>
      <c r="B643" s="487">
        <v>1368.32782072443</v>
      </c>
      <c r="C643" s="487">
        <v>1377.2390564300599</v>
      </c>
      <c r="D643" s="487">
        <v>181.88372707760701</v>
      </c>
      <c r="E643" s="487">
        <v>831.52132975957795</v>
      </c>
      <c r="F643" s="487">
        <v>2136.4641677726499</v>
      </c>
      <c r="G643" s="487">
        <v>1038.81621303779</v>
      </c>
      <c r="H643" s="487">
        <v>1761.7847012990101</v>
      </c>
    </row>
    <row r="644" spans="1:8" x14ac:dyDescent="0.25">
      <c r="A644" s="487" t="s">
        <v>398</v>
      </c>
      <c r="B644" s="487">
        <v>1643.8472807563001</v>
      </c>
      <c r="C644" s="487">
        <v>1660.48175444869</v>
      </c>
      <c r="D644" s="487">
        <v>239.16817217014699</v>
      </c>
      <c r="E644" s="487">
        <v>1036.4322211604799</v>
      </c>
      <c r="F644" s="487">
        <v>2459.0397824291899</v>
      </c>
      <c r="G644" s="487">
        <v>1240.74332646517</v>
      </c>
      <c r="H644" s="487">
        <v>2179.6075243238602</v>
      </c>
    </row>
    <row r="645" spans="1:8" x14ac:dyDescent="0.25">
      <c r="A645" s="487" t="s">
        <v>1159</v>
      </c>
      <c r="B645" s="487">
        <v>80.923368319142796</v>
      </c>
      <c r="C645" s="487">
        <v>81.414861673201301</v>
      </c>
      <c r="D645" s="487">
        <v>11.919899132216999</v>
      </c>
      <c r="E645" s="487">
        <v>47.378971153626097</v>
      </c>
      <c r="F645" s="487">
        <v>128.41083370949801</v>
      </c>
      <c r="G645" s="487">
        <v>59.556908538092401</v>
      </c>
      <c r="H645" s="487">
        <v>106.15451134841901</v>
      </c>
    </row>
    <row r="646" spans="1:8" x14ac:dyDescent="0.25">
      <c r="A646" s="487" t="s">
        <v>802</v>
      </c>
      <c r="B646" s="487">
        <v>117.427827025404</v>
      </c>
      <c r="C646" s="487">
        <v>118.57933422791901</v>
      </c>
      <c r="D646" s="487">
        <v>17.7514138098187</v>
      </c>
      <c r="E646" s="487">
        <v>68.110913578556804</v>
      </c>
      <c r="F646" s="487">
        <v>189.08202254102201</v>
      </c>
      <c r="G646" s="487">
        <v>87.332239155112106</v>
      </c>
      <c r="H646" s="487">
        <v>155.84026790747001</v>
      </c>
    </row>
    <row r="647" spans="1:8" x14ac:dyDescent="0.25">
      <c r="A647" s="487" t="s">
        <v>250</v>
      </c>
      <c r="B647" s="487">
        <v>2064.3427746728398</v>
      </c>
      <c r="C647" s="487">
        <v>2066.75368063105</v>
      </c>
      <c r="D647" s="487">
        <v>82.282602538996798</v>
      </c>
      <c r="E647" s="487">
        <v>1845.2156136152901</v>
      </c>
      <c r="F647" s="487">
        <v>2381.4092610674302</v>
      </c>
      <c r="G647" s="487">
        <v>1914.6421463561101</v>
      </c>
      <c r="H647" s="487">
        <v>2234.50312864237</v>
      </c>
    </row>
    <row r="648" spans="1:8" x14ac:dyDescent="0.25">
      <c r="A648" s="487" t="s">
        <v>963</v>
      </c>
      <c r="B648" s="487">
        <v>30465.717749231699</v>
      </c>
      <c r="C648" s="487">
        <v>30484.509242659598</v>
      </c>
      <c r="D648" s="487">
        <v>649.88276712092204</v>
      </c>
      <c r="E648" s="487">
        <v>28045.173459632901</v>
      </c>
      <c r="F648" s="487">
        <v>33213.836715388898</v>
      </c>
      <c r="G648" s="487">
        <v>29249.673821179498</v>
      </c>
      <c r="H648" s="487">
        <v>31839.620952220299</v>
      </c>
    </row>
    <row r="649" spans="1:8" x14ac:dyDescent="0.25">
      <c r="A649" s="487" t="s">
        <v>258</v>
      </c>
      <c r="B649" s="487">
        <v>672.00301753254996</v>
      </c>
      <c r="C649" s="487">
        <v>672.30658663709903</v>
      </c>
      <c r="D649" s="487">
        <v>29.842123204272799</v>
      </c>
      <c r="E649" s="487">
        <v>585.58309010256505</v>
      </c>
      <c r="F649" s="487">
        <v>776.76779504564195</v>
      </c>
      <c r="G649" s="487">
        <v>616.94964507522502</v>
      </c>
      <c r="H649" s="487">
        <v>732.97659935752597</v>
      </c>
    </row>
    <row r="650" spans="1:8" x14ac:dyDescent="0.25">
      <c r="A650" s="487" t="s">
        <v>245</v>
      </c>
      <c r="B650" s="487">
        <v>25.924449039968</v>
      </c>
      <c r="C650" s="487">
        <v>26.215935539163802</v>
      </c>
      <c r="D650" s="487">
        <v>3.7754631210967302</v>
      </c>
      <c r="E650" s="487">
        <v>15.8795902506057</v>
      </c>
      <c r="F650" s="487">
        <v>43.120580246041399</v>
      </c>
      <c r="G650" s="487">
        <v>19.51798755455</v>
      </c>
      <c r="H650" s="487">
        <v>34.242279836179101</v>
      </c>
    </row>
    <row r="651" spans="1:8" x14ac:dyDescent="0.25">
      <c r="A651" s="487" t="s">
        <v>270</v>
      </c>
      <c r="B651" s="487">
        <v>1090.2156744031499</v>
      </c>
      <c r="C651" s="487">
        <v>1090.85065934879</v>
      </c>
      <c r="D651" s="487">
        <v>30.393264284996601</v>
      </c>
      <c r="E651" s="487">
        <v>1008.92058985393</v>
      </c>
      <c r="F651" s="487">
        <v>1208.1923647798001</v>
      </c>
      <c r="G651" s="487">
        <v>1034.61599722867</v>
      </c>
      <c r="H651" s="487">
        <v>1152.2406322485899</v>
      </c>
    </row>
    <row r="652" spans="1:8" x14ac:dyDescent="0.25">
      <c r="A652" s="487" t="s">
        <v>928</v>
      </c>
      <c r="B652" s="487">
        <v>14849.3490699625</v>
      </c>
      <c r="C652" s="487">
        <v>14852.876401159599</v>
      </c>
      <c r="D652" s="487">
        <v>366.97096452436699</v>
      </c>
      <c r="E652" s="487">
        <v>13623.740687682801</v>
      </c>
      <c r="F652" s="487">
        <v>16111.212680144699</v>
      </c>
      <c r="G652" s="487">
        <v>14147.332481180099</v>
      </c>
      <c r="H652" s="487">
        <v>15571.1057413704</v>
      </c>
    </row>
    <row r="653" spans="1:8" x14ac:dyDescent="0.25">
      <c r="A653" s="487" t="s">
        <v>704</v>
      </c>
      <c r="B653" s="487">
        <v>316.10485624574898</v>
      </c>
      <c r="C653" s="487">
        <v>317.238935433682</v>
      </c>
      <c r="D653" s="487">
        <v>19.061812657199901</v>
      </c>
      <c r="E653" s="487">
        <v>265.354270975649</v>
      </c>
      <c r="F653" s="487">
        <v>382.05779963393297</v>
      </c>
      <c r="G653" s="487">
        <v>283.85185442761298</v>
      </c>
      <c r="H653" s="487">
        <v>359.20696298527503</v>
      </c>
    </row>
    <row r="654" spans="1:8" x14ac:dyDescent="0.25">
      <c r="A654" s="487" t="s">
        <v>1058</v>
      </c>
      <c r="B654" s="487">
        <v>31110.4091459786</v>
      </c>
      <c r="C654" s="487">
        <v>31107.720727261902</v>
      </c>
      <c r="D654" s="487">
        <v>790.54258100130301</v>
      </c>
      <c r="E654" s="487">
        <v>28421.007758410698</v>
      </c>
      <c r="F654" s="487">
        <v>34313.454695204302</v>
      </c>
      <c r="G654" s="487">
        <v>29590.375753027802</v>
      </c>
      <c r="H654" s="487">
        <v>32667.344072315998</v>
      </c>
    </row>
    <row r="655" spans="1:8" x14ac:dyDescent="0.25">
      <c r="A655" s="487" t="s">
        <v>944</v>
      </c>
      <c r="B655" s="487">
        <v>10201.5537518361</v>
      </c>
      <c r="C655" s="487">
        <v>10210.4649875417</v>
      </c>
      <c r="D655" s="487">
        <v>181.88372707760701</v>
      </c>
      <c r="E655" s="487">
        <v>9664.7472608712396</v>
      </c>
      <c r="F655" s="487">
        <v>10969.690098884301</v>
      </c>
      <c r="G655" s="487">
        <v>9872.0421441494509</v>
      </c>
      <c r="H655" s="487">
        <v>10595.0106324107</v>
      </c>
    </row>
    <row r="656" spans="1:8" x14ac:dyDescent="0.25">
      <c r="A656" s="487" t="s">
        <v>252</v>
      </c>
      <c r="B656" s="487">
        <v>787.42187771019405</v>
      </c>
      <c r="C656" s="487">
        <v>788.05686265583802</v>
      </c>
      <c r="D656" s="487">
        <v>30.393264284996601</v>
      </c>
      <c r="E656" s="487">
        <v>706.12679316097694</v>
      </c>
      <c r="F656" s="487">
        <v>905.39856808684306</v>
      </c>
      <c r="G656" s="487">
        <v>731.82220053571496</v>
      </c>
      <c r="H656" s="487">
        <v>849.44683555563699</v>
      </c>
    </row>
    <row r="657" spans="1:8" x14ac:dyDescent="0.25">
      <c r="A657" s="487" t="s">
        <v>800</v>
      </c>
      <c r="B657" s="487">
        <v>315.57713626996298</v>
      </c>
      <c r="C657" s="487">
        <v>318.73872803719303</v>
      </c>
      <c r="D657" s="487">
        <v>48.433907160473296</v>
      </c>
      <c r="E657" s="487">
        <v>182.265749217593</v>
      </c>
      <c r="F657" s="487">
        <v>510.77382053634898</v>
      </c>
      <c r="G657" s="487">
        <v>233.42309621691999</v>
      </c>
      <c r="H657" s="487">
        <v>420.70544986010702</v>
      </c>
    </row>
    <row r="658" spans="1:8" x14ac:dyDescent="0.25">
      <c r="A658" s="487" t="s">
        <v>437</v>
      </c>
      <c r="B658" s="487">
        <v>161876.922084085</v>
      </c>
      <c r="C658" s="487">
        <v>162045.32885507899</v>
      </c>
      <c r="D658" s="487">
        <v>4162.7631116131597</v>
      </c>
      <c r="E658" s="487">
        <v>150164.87284017299</v>
      </c>
      <c r="F658" s="487">
        <v>179193.307993189</v>
      </c>
      <c r="G658" s="487">
        <v>154450.61610465799</v>
      </c>
      <c r="H658" s="487">
        <v>170775.91005712</v>
      </c>
    </row>
    <row r="659" spans="1:8" x14ac:dyDescent="0.25">
      <c r="A659" s="487" t="s">
        <v>933</v>
      </c>
      <c r="B659" s="487">
        <v>14784.138145216901</v>
      </c>
      <c r="C659" s="487">
        <v>14795.6376387155</v>
      </c>
      <c r="D659" s="487">
        <v>432.170518900064</v>
      </c>
      <c r="E659" s="487">
        <v>13059.8735769461</v>
      </c>
      <c r="F659" s="487">
        <v>16540.932552480401</v>
      </c>
      <c r="G659" s="487">
        <v>13976.290961410001</v>
      </c>
      <c r="H659" s="487">
        <v>15712.964186495499</v>
      </c>
    </row>
    <row r="660" spans="1:8" x14ac:dyDescent="0.25">
      <c r="A660" s="487" t="s">
        <v>818</v>
      </c>
      <c r="B660" s="487">
        <v>1077.7822107039501</v>
      </c>
      <c r="C660" s="487">
        <v>1080.9438024711801</v>
      </c>
      <c r="D660" s="487">
        <v>48.433907160473296</v>
      </c>
      <c r="E660" s="487">
        <v>944.47082365157803</v>
      </c>
      <c r="F660" s="487">
        <v>1272.97889497033</v>
      </c>
      <c r="G660" s="487">
        <v>995.62817065090496</v>
      </c>
      <c r="H660" s="487">
        <v>1182.91052429409</v>
      </c>
    </row>
    <row r="661" spans="1:8" x14ac:dyDescent="0.25">
      <c r="A661" s="487" t="s">
        <v>588</v>
      </c>
      <c r="B661" s="487">
        <v>118842.09252851301</v>
      </c>
      <c r="C661" s="487">
        <v>118948.336051868</v>
      </c>
      <c r="D661" s="487">
        <v>3310.9786451713999</v>
      </c>
      <c r="E661" s="487">
        <v>107507.922959009</v>
      </c>
      <c r="F661" s="487">
        <v>133354.17399538701</v>
      </c>
      <c r="G661" s="487">
        <v>112750.257673441</v>
      </c>
      <c r="H661" s="487">
        <v>125765.490885861</v>
      </c>
    </row>
    <row r="662" spans="1:8" x14ac:dyDescent="0.25">
      <c r="A662" s="487" t="s">
        <v>1172</v>
      </c>
      <c r="B662" s="487">
        <v>1442.74731965551</v>
      </c>
      <c r="C662" s="487">
        <v>1442.85111670489</v>
      </c>
      <c r="D662" s="487">
        <v>39.789402588835998</v>
      </c>
      <c r="E662" s="487">
        <v>1304.68551718763</v>
      </c>
      <c r="F662" s="487">
        <v>1580.2672204315099</v>
      </c>
      <c r="G662" s="487">
        <v>1367.7908617825401</v>
      </c>
      <c r="H662" s="487">
        <v>1522.98446603807</v>
      </c>
    </row>
    <row r="663" spans="1:8" x14ac:dyDescent="0.25">
      <c r="A663" s="1060" t="s">
        <v>261</v>
      </c>
      <c r="B663" s="487">
        <v>409.88316351721602</v>
      </c>
      <c r="C663" s="1060">
        <v>410.57170944802198</v>
      </c>
      <c r="D663" s="487">
        <v>9.6716014411525908</v>
      </c>
      <c r="E663" s="487">
        <v>384.506898067973</v>
      </c>
      <c r="F663" s="487">
        <v>454.61839145361103</v>
      </c>
      <c r="G663" s="1060">
        <v>393.54480951867998</v>
      </c>
      <c r="H663" s="1060">
        <v>431.55689950079602</v>
      </c>
    </row>
    <row r="664" spans="1:8" x14ac:dyDescent="0.25">
      <c r="A664" s="1060" t="s">
        <v>1164</v>
      </c>
      <c r="B664" s="487">
        <v>147.25592968996199</v>
      </c>
      <c r="C664" s="1060">
        <v>147.27453790894401</v>
      </c>
      <c r="D664" s="487">
        <v>3.5926125760365699</v>
      </c>
      <c r="E664" s="487">
        <v>136.06764637040601</v>
      </c>
      <c r="F664" s="487">
        <v>158.91230652847301</v>
      </c>
      <c r="G664" s="1060">
        <v>140.393994907908</v>
      </c>
      <c r="H664" s="1060">
        <v>154.48250304884601</v>
      </c>
    </row>
    <row r="665" spans="1:8" x14ac:dyDescent="0.25">
      <c r="A665" s="1060" t="s">
        <v>688</v>
      </c>
      <c r="B665" s="487">
        <v>1511.00863985468</v>
      </c>
      <c r="C665" s="1060">
        <v>1525.67335138413</v>
      </c>
      <c r="D665" s="487">
        <v>245.87942140035099</v>
      </c>
      <c r="E665" s="487">
        <v>857.702944957113</v>
      </c>
      <c r="F665" s="487">
        <v>2360.1009768579202</v>
      </c>
      <c r="G665" s="1060">
        <v>1094.8273503590301</v>
      </c>
      <c r="H665" s="1060">
        <v>2066.7062776263801</v>
      </c>
    </row>
    <row r="666" spans="1:8" x14ac:dyDescent="0.25">
      <c r="A666" s="1060" t="s">
        <v>435</v>
      </c>
      <c r="B666" s="487">
        <v>22665.704305830099</v>
      </c>
      <c r="C666" s="1060">
        <v>22681.702050793399</v>
      </c>
      <c r="D666" s="487">
        <v>576.07178922764103</v>
      </c>
      <c r="E666" s="487">
        <v>21030.814903707502</v>
      </c>
      <c r="F666" s="487">
        <v>24990.4663824864</v>
      </c>
      <c r="G666" s="1060">
        <v>21592.750258923799</v>
      </c>
      <c r="H666" s="1060">
        <v>23863.761825674199</v>
      </c>
    </row>
    <row r="667" spans="1:8" x14ac:dyDescent="0.25">
      <c r="A667" s="1060" t="s">
        <v>254</v>
      </c>
      <c r="B667" s="487">
        <v>70464.026239059604</v>
      </c>
      <c r="C667" s="1060">
        <v>70530.834916481297</v>
      </c>
      <c r="D667" s="487">
        <v>3157.0242736015798</v>
      </c>
      <c r="E667" s="487">
        <v>61375.986382237897</v>
      </c>
      <c r="F667" s="487">
        <v>81709.845354475197</v>
      </c>
      <c r="G667" s="1060">
        <v>64696.175563254103</v>
      </c>
      <c r="H667" s="1060">
        <v>76918.627962815197</v>
      </c>
    </row>
    <row r="668" spans="1:8" x14ac:dyDescent="0.25">
      <c r="A668" s="1060" t="s">
        <v>1158</v>
      </c>
      <c r="B668" s="487">
        <v>12.302836883287499</v>
      </c>
      <c r="C668" s="1060">
        <v>12.361549405199201</v>
      </c>
      <c r="D668" s="487">
        <v>1.6133837407998499</v>
      </c>
      <c r="E668" s="487">
        <v>8.2931755087504193</v>
      </c>
      <c r="F668" s="487">
        <v>18.3710748990291</v>
      </c>
      <c r="G668" s="1060">
        <v>9.5251874106439605</v>
      </c>
      <c r="H668" s="1060">
        <v>15.8284131858042</v>
      </c>
    </row>
    <row r="669" spans="1:8" x14ac:dyDescent="0.25">
      <c r="A669" s="1060" t="s">
        <v>275</v>
      </c>
      <c r="B669" s="487">
        <v>305.57891551105001</v>
      </c>
      <c r="C669" s="1060">
        <v>305.686898178364</v>
      </c>
      <c r="D669" s="487">
        <v>5.3027950267780897</v>
      </c>
      <c r="E669" s="487">
        <v>287.71911030924502</v>
      </c>
      <c r="F669" s="487">
        <v>325.19943815262599</v>
      </c>
      <c r="G669" s="1060">
        <v>295.78634754190301</v>
      </c>
      <c r="H669" s="1060">
        <v>316.53050789820202</v>
      </c>
    </row>
    <row r="670" spans="1:8" x14ac:dyDescent="0.25">
      <c r="A670" s="1060" t="s">
        <v>564</v>
      </c>
      <c r="B670" s="487">
        <v>86583.564465001007</v>
      </c>
      <c r="C670" s="1060">
        <v>86650.014036599197</v>
      </c>
      <c r="D670" s="487">
        <v>3378.2768353517999</v>
      </c>
      <c r="E670" s="487">
        <v>74828.862313003396</v>
      </c>
      <c r="F670" s="487">
        <v>100405.987992763</v>
      </c>
      <c r="G670" s="1060">
        <v>80258.498965622406</v>
      </c>
      <c r="H670" s="1060">
        <v>93624.424486111602</v>
      </c>
    </row>
    <row r="671" spans="1:8" x14ac:dyDescent="0.25">
      <c r="A671" s="1060" t="s">
        <v>714</v>
      </c>
      <c r="B671" s="487">
        <v>38700.072131504297</v>
      </c>
      <c r="C671" s="1060">
        <v>38741.472703522697</v>
      </c>
      <c r="D671" s="487">
        <v>1038.8078982355</v>
      </c>
      <c r="E671" s="487">
        <v>35808.683108816003</v>
      </c>
      <c r="F671" s="487">
        <v>41983.221674327098</v>
      </c>
      <c r="G671" s="1060">
        <v>36877.6442432845</v>
      </c>
      <c r="H671" s="1060">
        <v>40934.766946098098</v>
      </c>
    </row>
    <row r="672" spans="1:8" x14ac:dyDescent="0.25">
      <c r="A672" s="1060" t="s">
        <v>421</v>
      </c>
      <c r="B672" s="487">
        <v>87105.974442858496</v>
      </c>
      <c r="C672" s="1060">
        <v>87306.083899218502</v>
      </c>
      <c r="D672" s="487">
        <v>3729.3343103898401</v>
      </c>
      <c r="E672" s="487">
        <v>76112.867270190196</v>
      </c>
      <c r="F672" s="487">
        <v>105368.188347362</v>
      </c>
      <c r="G672" s="1060">
        <v>80431.9669782204</v>
      </c>
      <c r="H672" s="1060">
        <v>95203.9187702364</v>
      </c>
    </row>
    <row r="673" spans="1:8" x14ac:dyDescent="0.25">
      <c r="A673" s="1060" t="s">
        <v>249</v>
      </c>
      <c r="B673" s="487">
        <v>610.51957601571098</v>
      </c>
      <c r="C673" s="1060">
        <v>610.68796690132297</v>
      </c>
      <c r="D673" s="487">
        <v>16.1315787555973</v>
      </c>
      <c r="E673" s="487">
        <v>557.74761329297996</v>
      </c>
      <c r="F673" s="487">
        <v>669.85636262174205</v>
      </c>
      <c r="G673" s="1060">
        <v>580.86064539980202</v>
      </c>
      <c r="H673" s="1060">
        <v>642.65335365737405</v>
      </c>
    </row>
    <row r="674" spans="1:8" x14ac:dyDescent="0.25">
      <c r="A674" s="1060" t="s">
        <v>562</v>
      </c>
      <c r="B674" s="487">
        <v>70279.522957341294</v>
      </c>
      <c r="C674" s="1060">
        <v>70328.443690523694</v>
      </c>
      <c r="D674" s="487">
        <v>2785.6418665790202</v>
      </c>
      <c r="E674" s="487">
        <v>60605.144471401902</v>
      </c>
      <c r="F674" s="487">
        <v>81670.033562070996</v>
      </c>
      <c r="G674" s="1060">
        <v>65087.862106221801</v>
      </c>
      <c r="H674" s="1060">
        <v>76056.9875444028</v>
      </c>
    </row>
    <row r="675" spans="1:8" x14ac:dyDescent="0.25">
      <c r="A675" s="1060" t="s">
        <v>575</v>
      </c>
      <c r="B675" s="487">
        <v>25500.0925962453</v>
      </c>
      <c r="C675" s="1060">
        <v>25518.650762260499</v>
      </c>
      <c r="D675" s="487">
        <v>526.93983183194996</v>
      </c>
      <c r="E675" s="487">
        <v>23877.856466306101</v>
      </c>
      <c r="F675" s="487">
        <v>28151.507356818802</v>
      </c>
      <c r="G675" s="1060">
        <v>24590.242989626098</v>
      </c>
      <c r="H675" s="1060">
        <v>26663.486729563901</v>
      </c>
    </row>
    <row r="676" spans="1:8" x14ac:dyDescent="0.25">
      <c r="A676" s="1060" t="s">
        <v>937</v>
      </c>
      <c r="B676" s="487">
        <v>34309.391850114604</v>
      </c>
      <c r="C676" s="1060">
        <v>34352.0703476134</v>
      </c>
      <c r="D676" s="487">
        <v>1151.96634042098</v>
      </c>
      <c r="E676" s="487">
        <v>30031.286696810101</v>
      </c>
      <c r="F676" s="487">
        <v>39169.0224213619</v>
      </c>
      <c r="G676" s="1060">
        <v>32159.204481987901</v>
      </c>
      <c r="H676" s="1060">
        <v>36753.313876165601</v>
      </c>
    </row>
    <row r="677" spans="1:8" x14ac:dyDescent="0.25">
      <c r="A677" s="1060" t="s">
        <v>1082</v>
      </c>
      <c r="B677" s="487">
        <v>44241.162515003598</v>
      </c>
      <c r="C677" s="1060">
        <v>44239.168525058602</v>
      </c>
      <c r="D677" s="487">
        <v>647.07160487972601</v>
      </c>
      <c r="E677" s="487">
        <v>42172.060665101497</v>
      </c>
      <c r="F677" s="487">
        <v>46439.5086234509</v>
      </c>
      <c r="G677" s="1060">
        <v>43015.287196271398</v>
      </c>
      <c r="H677" s="1060">
        <v>45546.929101740301</v>
      </c>
    </row>
    <row r="678" spans="1:8" x14ac:dyDescent="0.25">
      <c r="A678" s="1060" t="s">
        <v>812</v>
      </c>
      <c r="B678" s="487">
        <v>1629.9814319664499</v>
      </c>
      <c r="C678" s="1060">
        <v>1632.3586437122999</v>
      </c>
      <c r="D678" s="487">
        <v>59.691118600257099</v>
      </c>
      <c r="E678" s="487">
        <v>1437.71919393188</v>
      </c>
      <c r="F678" s="487">
        <v>1826.68437302454</v>
      </c>
      <c r="G678" s="1060">
        <v>1518.01645730314</v>
      </c>
      <c r="H678" s="1060">
        <v>1750.73140033968</v>
      </c>
    </row>
    <row r="679" spans="1:8" x14ac:dyDescent="0.25">
      <c r="A679" s="1060" t="s">
        <v>1054</v>
      </c>
      <c r="B679" s="487">
        <v>3555.2423263344999</v>
      </c>
      <c r="C679" s="1060">
        <v>3583.3400976869102</v>
      </c>
      <c r="D679" s="487">
        <v>472.584112612968</v>
      </c>
      <c r="E679" s="487">
        <v>2072.9662000724002</v>
      </c>
      <c r="F679" s="487">
        <v>5600.6682111284799</v>
      </c>
      <c r="G679" s="1060">
        <v>2712.9207476236702</v>
      </c>
      <c r="H679" s="1060">
        <v>4554.0006444958499</v>
      </c>
    </row>
    <row r="680" spans="1:8" x14ac:dyDescent="0.25">
      <c r="A680" s="1060" t="s">
        <v>919</v>
      </c>
      <c r="B680" s="487">
        <v>17464.110602688601</v>
      </c>
      <c r="C680" s="1060">
        <v>17600.9942698216</v>
      </c>
      <c r="D680" s="487">
        <v>2378.1075672785601</v>
      </c>
      <c r="E680" s="487">
        <v>10659.6796731662</v>
      </c>
      <c r="F680" s="487">
        <v>27328.657291579701</v>
      </c>
      <c r="G680" s="1060">
        <v>13355.210770744099</v>
      </c>
      <c r="H680" s="1060">
        <v>22756.725145359698</v>
      </c>
    </row>
    <row r="681" spans="1:8" x14ac:dyDescent="0.25">
      <c r="A681" s="1060" t="s">
        <v>243</v>
      </c>
      <c r="B681" s="487">
        <v>65.324705211441994</v>
      </c>
      <c r="C681" s="1060">
        <v>66.013251142248194</v>
      </c>
      <c r="D681" s="487">
        <v>9.6716014411525908</v>
      </c>
      <c r="E681" s="487">
        <v>39.948439762198802</v>
      </c>
      <c r="F681" s="487">
        <v>110.059933147837</v>
      </c>
      <c r="G681" s="1060">
        <v>48.986351212906499</v>
      </c>
      <c r="H681" s="1060">
        <v>86.998441195022096</v>
      </c>
    </row>
    <row r="682" spans="1:8" x14ac:dyDescent="0.25">
      <c r="A682" s="1060" t="s">
        <v>582</v>
      </c>
      <c r="B682" s="487">
        <v>131626.75201442899</v>
      </c>
      <c r="C682" s="1060">
        <v>131693.201586026</v>
      </c>
      <c r="D682" s="487">
        <v>3378.2768353517999</v>
      </c>
      <c r="E682" s="487">
        <v>119872.049862431</v>
      </c>
      <c r="F682" s="487">
        <v>145449.17554219099</v>
      </c>
      <c r="G682" s="1060">
        <v>125301.68651504999</v>
      </c>
      <c r="H682" s="1060">
        <v>138667.612035539</v>
      </c>
    </row>
    <row r="683" spans="1:8" x14ac:dyDescent="0.25">
      <c r="A683" s="1060" t="s">
        <v>806</v>
      </c>
      <c r="B683" s="487">
        <v>1922.9014413892401</v>
      </c>
      <c r="C683" s="1060">
        <v>1925.46185601</v>
      </c>
      <c r="D683" s="487">
        <v>61.721038388386603</v>
      </c>
      <c r="E683" s="487">
        <v>1727.1913711341199</v>
      </c>
      <c r="F683" s="487">
        <v>2135.4762738525401</v>
      </c>
      <c r="G683" s="1060">
        <v>1809.3529025015901</v>
      </c>
      <c r="H683" s="1060">
        <v>2048.26611640183</v>
      </c>
    </row>
    <row r="684" spans="1:8" x14ac:dyDescent="0.25">
      <c r="A684" s="1060" t="s">
        <v>555</v>
      </c>
      <c r="B684" s="487">
        <v>2469.10256418171</v>
      </c>
      <c r="C684" s="1060">
        <v>2496.3986922692702</v>
      </c>
      <c r="D684" s="487">
        <v>370.04961511711798</v>
      </c>
      <c r="E684" s="487">
        <v>1345.99332654513</v>
      </c>
      <c r="F684" s="487">
        <v>4509.0572431664696</v>
      </c>
      <c r="G684" s="1060">
        <v>1851.6223941861599</v>
      </c>
      <c r="H684" s="1060">
        <v>3293.7914232353201</v>
      </c>
    </row>
    <row r="685" spans="1:8" x14ac:dyDescent="0.25">
      <c r="A685" s="1060" t="s">
        <v>430</v>
      </c>
      <c r="B685" s="487">
        <v>23976.2405404499</v>
      </c>
      <c r="C685" s="1060">
        <v>23982.409218482899</v>
      </c>
      <c r="D685" s="487">
        <v>386.71670031766502</v>
      </c>
      <c r="E685" s="487">
        <v>22822.905044139301</v>
      </c>
      <c r="F685" s="487">
        <v>25246.626788203201</v>
      </c>
      <c r="G685" s="1060">
        <v>23242.5667428298</v>
      </c>
      <c r="H685" s="1060">
        <v>24767.702638341601</v>
      </c>
    </row>
    <row r="686" spans="1:8" x14ac:dyDescent="0.25">
      <c r="A686" s="1060" t="s">
        <v>567</v>
      </c>
      <c r="B686" s="487">
        <v>17383.588212113998</v>
      </c>
      <c r="C686" s="1060">
        <v>17380.94085042</v>
      </c>
      <c r="D686" s="487">
        <v>532.31714424209895</v>
      </c>
      <c r="E686" s="487">
        <v>15652.1745836501</v>
      </c>
      <c r="F686" s="487">
        <v>19825.6692876464</v>
      </c>
      <c r="G686" s="1060">
        <v>16372.2129062648</v>
      </c>
      <c r="H686" s="1060">
        <v>18440.754658541799</v>
      </c>
    </row>
    <row r="687" spans="1:8" x14ac:dyDescent="0.25">
      <c r="A687" s="1060" t="s">
        <v>570</v>
      </c>
      <c r="B687" s="487">
        <v>73798.9049790852</v>
      </c>
      <c r="C687" s="1060">
        <v>73905.148502440803</v>
      </c>
      <c r="D687" s="487">
        <v>3310.9786451713899</v>
      </c>
      <c r="E687" s="487">
        <v>62464.735409581299</v>
      </c>
      <c r="F687" s="487">
        <v>88310.986445959599</v>
      </c>
      <c r="G687" s="1060">
        <v>67707.070124013801</v>
      </c>
      <c r="H687" s="1060">
        <v>80722.303336433601</v>
      </c>
    </row>
    <row r="688" spans="1:8" x14ac:dyDescent="0.25">
      <c r="A688" s="1060" t="s">
        <v>269</v>
      </c>
      <c r="B688" s="487">
        <v>367.72138104706301</v>
      </c>
      <c r="C688" s="1060">
        <v>367.78872906479302</v>
      </c>
      <c r="D688" s="487">
        <v>6.1616321343275597</v>
      </c>
      <c r="E688" s="487">
        <v>347.33033741556801</v>
      </c>
      <c r="F688" s="487">
        <v>390.38659409767303</v>
      </c>
      <c r="G688" s="1060">
        <v>356.36722407089502</v>
      </c>
      <c r="H688" s="1060">
        <v>380.14899366856201</v>
      </c>
    </row>
    <row r="689" spans="1:8" x14ac:dyDescent="0.25">
      <c r="A689" s="1060" t="s">
        <v>822</v>
      </c>
      <c r="B689" s="487">
        <v>117228.584181834</v>
      </c>
      <c r="C689" s="1060">
        <v>117331.58307458099</v>
      </c>
      <c r="D689" s="487">
        <v>2432.7328676669099</v>
      </c>
      <c r="E689" s="487">
        <v>109391.59384795499</v>
      </c>
      <c r="F689" s="487">
        <v>125579.126553214</v>
      </c>
      <c r="G689" s="1060">
        <v>112740.124189173</v>
      </c>
      <c r="H689" s="1060">
        <v>122193.61163195</v>
      </c>
    </row>
    <row r="690" spans="1:8" x14ac:dyDescent="0.25">
      <c r="A690" s="1060" t="s">
        <v>945</v>
      </c>
      <c r="B690" s="487">
        <v>26383.813023915802</v>
      </c>
      <c r="C690" s="1060">
        <v>26438.3690292541</v>
      </c>
      <c r="D690" s="487">
        <v>893.76876214051401</v>
      </c>
      <c r="E690" s="487">
        <v>23767.528529207499</v>
      </c>
      <c r="F690" s="487">
        <v>30069.621622347</v>
      </c>
      <c r="G690" s="1060">
        <v>24862.9204391846</v>
      </c>
      <c r="H690" s="1060">
        <v>28351.1420822849</v>
      </c>
    </row>
    <row r="691" spans="1:8" x14ac:dyDescent="0.25">
      <c r="A691" s="1060" t="s">
        <v>1188</v>
      </c>
      <c r="B691" s="487">
        <v>189.457428729822</v>
      </c>
      <c r="C691" s="1060">
        <v>189.45856603633001</v>
      </c>
      <c r="D691" s="487">
        <v>2.9293786019202299</v>
      </c>
      <c r="E691" s="487">
        <v>179.29533442799499</v>
      </c>
      <c r="F691" s="487">
        <v>199.57528023145599</v>
      </c>
      <c r="G691" s="1060">
        <v>183.929681190124</v>
      </c>
      <c r="H691" s="1060">
        <v>195.34151126595901</v>
      </c>
    </row>
    <row r="692" spans="1:8" x14ac:dyDescent="0.25">
      <c r="A692" s="1060" t="s">
        <v>703</v>
      </c>
      <c r="B692" s="487">
        <v>98.649798046992501</v>
      </c>
      <c r="C692" s="1060">
        <v>98.802554092761298</v>
      </c>
      <c r="D692" s="487">
        <v>2.2824555141963998</v>
      </c>
      <c r="E692" s="487">
        <v>92.742337454607394</v>
      </c>
      <c r="F692" s="487">
        <v>108.55175602121599</v>
      </c>
      <c r="G692" s="1060">
        <v>94.870385757766897</v>
      </c>
      <c r="H692" s="1060">
        <v>103.812715917058</v>
      </c>
    </row>
    <row r="693" spans="1:8" x14ac:dyDescent="0.25">
      <c r="A693" s="1060" t="s">
        <v>921</v>
      </c>
      <c r="B693" s="487">
        <v>6326.3342843584996</v>
      </c>
      <c r="C693" s="1060">
        <v>6380.8902896967602</v>
      </c>
      <c r="D693" s="487">
        <v>893.76876214051401</v>
      </c>
      <c r="E693" s="487">
        <v>3710.0497896501902</v>
      </c>
      <c r="F693" s="487">
        <v>10012.1428827896</v>
      </c>
      <c r="G693" s="1060">
        <v>4805.4416996272603</v>
      </c>
      <c r="H693" s="1060">
        <v>8293.6633427275301</v>
      </c>
    </row>
    <row r="694" spans="1:8" x14ac:dyDescent="0.25">
      <c r="A694" s="1060" t="s">
        <v>255</v>
      </c>
      <c r="B694" s="487">
        <v>444.30497399240301</v>
      </c>
      <c r="C694" s="1060">
        <v>444.56111342920298</v>
      </c>
      <c r="D694" s="487">
        <v>13.769481236774601</v>
      </c>
      <c r="E694" s="487">
        <v>397.91508108705199</v>
      </c>
      <c r="F694" s="487">
        <v>495.47604324353</v>
      </c>
      <c r="G694" s="1060">
        <v>418.91922192727901</v>
      </c>
      <c r="H694" s="1060">
        <v>472.70340812511301</v>
      </c>
    </row>
    <row r="695" spans="1:8" x14ac:dyDescent="0.25">
      <c r="A695" s="1060" t="s">
        <v>824</v>
      </c>
      <c r="B695" s="487">
        <v>2685.10651582322</v>
      </c>
      <c r="C695" s="1060">
        <v>2687.6669304439802</v>
      </c>
      <c r="D695" s="487">
        <v>61.721038388386603</v>
      </c>
      <c r="E695" s="487">
        <v>2489.3964455681098</v>
      </c>
      <c r="F695" s="487">
        <v>2897.68134828652</v>
      </c>
      <c r="G695" s="1060">
        <v>2571.55797693557</v>
      </c>
      <c r="H695" s="1060">
        <v>2810.4711908358199</v>
      </c>
    </row>
    <row r="696" spans="1:8" x14ac:dyDescent="0.25">
      <c r="A696" s="1060" t="s">
        <v>1186</v>
      </c>
      <c r="B696" s="487">
        <v>13745.685560448301</v>
      </c>
      <c r="C696" s="1060">
        <v>13746.6053296011</v>
      </c>
      <c r="D696" s="487">
        <v>205.05968540476701</v>
      </c>
      <c r="E696" s="487">
        <v>13103.3683656915</v>
      </c>
      <c r="F696" s="487">
        <v>14410.1242365409</v>
      </c>
      <c r="G696" s="1060">
        <v>13349.4317321008</v>
      </c>
      <c r="H696" s="1060">
        <v>14157.2421798664</v>
      </c>
    </row>
    <row r="697" spans="1:8" x14ac:dyDescent="0.25">
      <c r="A697" s="1060" t="s">
        <v>808</v>
      </c>
      <c r="B697" s="487">
        <v>735.51667115002704</v>
      </c>
      <c r="C697" s="1060">
        <v>736.59874296243197</v>
      </c>
      <c r="D697" s="487">
        <v>23.0425433506506</v>
      </c>
      <c r="E697" s="487">
        <v>662.46252974638003</v>
      </c>
      <c r="F697" s="487">
        <v>814.52636656699497</v>
      </c>
      <c r="G697" s="1060">
        <v>692.99896784537202</v>
      </c>
      <c r="H697" s="1060">
        <v>782.60843683316705</v>
      </c>
    </row>
    <row r="698" spans="1:8" x14ac:dyDescent="0.25">
      <c r="A698" s="1060" t="s">
        <v>1175</v>
      </c>
      <c r="B698" s="487">
        <v>20909.333721643201</v>
      </c>
      <c r="C698" s="1060">
        <v>20920.551423285699</v>
      </c>
      <c r="D698" s="487">
        <v>724.81251083056702</v>
      </c>
      <c r="E698" s="487">
        <v>18464.793972208401</v>
      </c>
      <c r="F698" s="487">
        <v>23618.3569319872</v>
      </c>
      <c r="G698" s="1060">
        <v>19518.178890019401</v>
      </c>
      <c r="H698" s="1060">
        <v>22380.387963483601</v>
      </c>
    </row>
    <row r="699" spans="1:8" x14ac:dyDescent="0.25">
      <c r="A699" s="1060" t="s">
        <v>702</v>
      </c>
      <c r="B699" s="487">
        <v>22662.069971255001</v>
      </c>
      <c r="C699" s="1060">
        <v>22709.6109672729</v>
      </c>
      <c r="D699" s="487">
        <v>1014.70207759961</v>
      </c>
      <c r="E699" s="487">
        <v>19786.150610386299</v>
      </c>
      <c r="F699" s="487">
        <v>26158.509402522399</v>
      </c>
      <c r="G699" s="1060">
        <v>20879.395726112001</v>
      </c>
      <c r="H699" s="1060">
        <v>24847.6715070963</v>
      </c>
    </row>
    <row r="700" spans="1:8" x14ac:dyDescent="0.25">
      <c r="A700" s="1060" t="s">
        <v>577</v>
      </c>
      <c r="B700" s="487">
        <v>28074.351837132301</v>
      </c>
      <c r="C700" s="1060">
        <v>28101.709574504901</v>
      </c>
      <c r="D700" s="487">
        <v>594.29085836012905</v>
      </c>
      <c r="E700" s="487">
        <v>26256.050079290701</v>
      </c>
      <c r="F700" s="487">
        <v>30997.710486256899</v>
      </c>
      <c r="G700" s="1060">
        <v>27035.640344637799</v>
      </c>
      <c r="H700" s="1060">
        <v>29370.4648817995</v>
      </c>
    </row>
    <row r="701" spans="1:8" x14ac:dyDescent="0.25">
      <c r="A701" s="1060" t="s">
        <v>1163</v>
      </c>
      <c r="B701" s="487">
        <v>3969.1511168266202</v>
      </c>
      <c r="C701" s="1060">
        <v>3997.2299599580601</v>
      </c>
      <c r="D701" s="487">
        <v>573.51358065978104</v>
      </c>
      <c r="E701" s="487">
        <v>2362.73124177201</v>
      </c>
      <c r="F701" s="487">
        <v>6251.7207360397697</v>
      </c>
      <c r="G701" s="1060">
        <v>2944.3548035511599</v>
      </c>
      <c r="H701" s="1060">
        <v>5186.6189076953697</v>
      </c>
    </row>
    <row r="702" spans="1:8" x14ac:dyDescent="0.25">
      <c r="A702" s="1060" t="s">
        <v>925</v>
      </c>
      <c r="B702" s="487">
        <v>2243.3746391862201</v>
      </c>
      <c r="C702" s="1060">
        <v>2261.69088759745</v>
      </c>
      <c r="D702" s="487">
        <v>321.15610450079498</v>
      </c>
      <c r="E702" s="487">
        <v>1294.94631369026</v>
      </c>
      <c r="F702" s="487">
        <v>3562.2474222984702</v>
      </c>
      <c r="G702" s="1060">
        <v>1693.08880896862</v>
      </c>
      <c r="H702" s="1060">
        <v>2945.2878885524401</v>
      </c>
    </row>
    <row r="703" spans="1:8" x14ac:dyDescent="0.25">
      <c r="A703" s="1060" t="s">
        <v>949</v>
      </c>
      <c r="B703" s="487">
        <v>9124.1026398984995</v>
      </c>
      <c r="C703" s="1060">
        <v>9142.4188883097195</v>
      </c>
      <c r="D703" s="487">
        <v>321.15610450079498</v>
      </c>
      <c r="E703" s="487">
        <v>8175.6743144025404</v>
      </c>
      <c r="F703" s="487">
        <v>10442.975423010699</v>
      </c>
      <c r="G703" s="1060">
        <v>8573.8168096809004</v>
      </c>
      <c r="H703" s="1060">
        <v>9826.0158892647196</v>
      </c>
    </row>
    <row r="704" spans="1:8" x14ac:dyDescent="0.25">
      <c r="A704" s="1060" t="s">
        <v>246</v>
      </c>
      <c r="B704" s="487">
        <v>169.35024098574101</v>
      </c>
      <c r="C704" s="1060">
        <v>170.29292822367199</v>
      </c>
      <c r="D704" s="487">
        <v>26.909725114032099</v>
      </c>
      <c r="E704" s="487">
        <v>88.115551740264095</v>
      </c>
      <c r="F704" s="487">
        <v>274.95096265674499</v>
      </c>
      <c r="G704" s="1060">
        <v>122.03377431317401</v>
      </c>
      <c r="H704" s="1060">
        <v>228.59361123187799</v>
      </c>
    </row>
    <row r="705" spans="1:8" x14ac:dyDescent="0.25">
      <c r="A705" s="1060" t="s">
        <v>1174</v>
      </c>
      <c r="B705" s="487">
        <v>6062.4165951640298</v>
      </c>
      <c r="C705" s="1060">
        <v>6063.8361923516804</v>
      </c>
      <c r="D705" s="487">
        <v>169.38482592779101</v>
      </c>
      <c r="E705" s="487">
        <v>5478.5340648627498</v>
      </c>
      <c r="F705" s="487">
        <v>6647.5171891922901</v>
      </c>
      <c r="G705" s="1060">
        <v>5746.3544037363099</v>
      </c>
      <c r="H705" s="1060">
        <v>6403.1556744590798</v>
      </c>
    </row>
    <row r="706" spans="1:8" x14ac:dyDescent="0.25">
      <c r="A706" s="1060" t="s">
        <v>929</v>
      </c>
      <c r="B706" s="487">
        <v>41067.835470678001</v>
      </c>
      <c r="C706" s="1060">
        <v>41098.900165699102</v>
      </c>
      <c r="D706" s="487">
        <v>1200.2940366053799</v>
      </c>
      <c r="E706" s="487">
        <v>36279.858822091999</v>
      </c>
      <c r="F706" s="487">
        <v>45931.386069372697</v>
      </c>
      <c r="G706" s="1060">
        <v>38823.229171366998</v>
      </c>
      <c r="H706" s="1060">
        <v>43644.164638424998</v>
      </c>
    </row>
    <row r="707" spans="1:8" x14ac:dyDescent="0.25">
      <c r="A707" s="1060" t="s">
        <v>710</v>
      </c>
      <c r="B707" s="487">
        <v>726.88482821834896</v>
      </c>
      <c r="C707" s="1060">
        <v>727.53757864688703</v>
      </c>
      <c r="D707" s="487">
        <v>21.409729234158402</v>
      </c>
      <c r="E707" s="487">
        <v>667.05554967713704</v>
      </c>
      <c r="F707" s="487">
        <v>794.64374762262798</v>
      </c>
      <c r="G707" s="1060">
        <v>689.21472996593104</v>
      </c>
      <c r="H707" s="1060">
        <v>772.48433207254197</v>
      </c>
    </row>
    <row r="708" spans="1:8" x14ac:dyDescent="0.25">
      <c r="A708" s="1060" t="s">
        <v>434</v>
      </c>
      <c r="B708" s="487">
        <v>8020.8136213051503</v>
      </c>
      <c r="C708" s="1060">
        <v>8023.0378416863005</v>
      </c>
      <c r="D708" s="487">
        <v>127.529891730131</v>
      </c>
      <c r="E708" s="487">
        <v>7639.1212568002702</v>
      </c>
      <c r="F708" s="487">
        <v>8437.9866340546705</v>
      </c>
      <c r="G708" s="1060">
        <v>7779.8665682227902</v>
      </c>
      <c r="H708" s="1060">
        <v>8280.9452129041201</v>
      </c>
    </row>
    <row r="709" spans="1:8" x14ac:dyDescent="0.25">
      <c r="A709" s="1060" t="s">
        <v>935</v>
      </c>
      <c r="B709" s="487">
        <v>92131.232959432004</v>
      </c>
      <c r="C709" s="1060">
        <v>92267.131798721894</v>
      </c>
      <c r="D709" s="487">
        <v>3069.9213259971398</v>
      </c>
      <c r="E709" s="487">
        <v>80769.355383698305</v>
      </c>
      <c r="F709" s="487">
        <v>105034.052022916</v>
      </c>
      <c r="G709" s="1060">
        <v>86406.621196148204</v>
      </c>
      <c r="H709" s="1060">
        <v>98625.842518332007</v>
      </c>
    </row>
    <row r="710" spans="1:8" x14ac:dyDescent="0.25">
      <c r="A710" s="1060" t="s">
        <v>561</v>
      </c>
      <c r="B710" s="487">
        <v>24085.055831606402</v>
      </c>
      <c r="C710" s="1060">
        <v>24089.7048356698</v>
      </c>
      <c r="D710" s="487">
        <v>631.07232634202603</v>
      </c>
      <c r="E710" s="487">
        <v>21670.932401914499</v>
      </c>
      <c r="F710" s="487">
        <v>26909.681709719</v>
      </c>
      <c r="G710" s="1060">
        <v>22866.331931603501</v>
      </c>
      <c r="H710" s="1060">
        <v>25355.401117884299</v>
      </c>
    </row>
    <row r="711" spans="1:8" x14ac:dyDescent="0.25">
      <c r="A711" s="1060" t="s">
        <v>272</v>
      </c>
      <c r="B711" s="487">
        <v>110599.866048981</v>
      </c>
      <c r="C711" s="1060">
        <v>110666.67472640199</v>
      </c>
      <c r="D711" s="487">
        <v>3157.0242736015798</v>
      </c>
      <c r="E711" s="487">
        <v>101511.826192159</v>
      </c>
      <c r="F711" s="487">
        <v>121845.685164396</v>
      </c>
      <c r="G711" s="1060">
        <v>104832.015373175</v>
      </c>
      <c r="H711" s="1060">
        <v>117054.467772736</v>
      </c>
    </row>
    <row r="712" spans="1:8" x14ac:dyDescent="0.25">
      <c r="A712" s="1060" t="s">
        <v>1167</v>
      </c>
      <c r="B712" s="487">
        <v>6416.9312966417201</v>
      </c>
      <c r="C712" s="1060">
        <v>6417.4692925335903</v>
      </c>
      <c r="D712" s="487">
        <v>198.04074895975501</v>
      </c>
      <c r="E712" s="487">
        <v>5688.2083430055</v>
      </c>
      <c r="F712" s="487">
        <v>7055.0181410613604</v>
      </c>
      <c r="G712" s="1060">
        <v>6032.9377678788096</v>
      </c>
      <c r="H712" s="1060">
        <v>6814.4174253763304</v>
      </c>
    </row>
    <row r="713" spans="1:8" x14ac:dyDescent="0.25">
      <c r="A713" s="1060" t="s">
        <v>405</v>
      </c>
      <c r="B713" s="487">
        <v>118043.937117109</v>
      </c>
      <c r="C713" s="1060">
        <v>118102.88427441</v>
      </c>
      <c r="D713" s="487">
        <v>4244.7090318943301</v>
      </c>
      <c r="E713" s="487">
        <v>106114.283448064</v>
      </c>
      <c r="F713" s="487">
        <v>135141.750964301</v>
      </c>
      <c r="G713" s="1060">
        <v>110094.077622907</v>
      </c>
      <c r="H713" s="1060">
        <v>126933.54852097201</v>
      </c>
    </row>
    <row r="714" spans="1:8" x14ac:dyDescent="0.25">
      <c r="A714" s="1060" t="s">
        <v>687</v>
      </c>
      <c r="B714" s="487">
        <v>202.93944551155701</v>
      </c>
      <c r="C714" s="1060">
        <v>204.664299089189</v>
      </c>
      <c r="D714" s="487">
        <v>30.879831045373301</v>
      </c>
      <c r="E714" s="487">
        <v>123.123332147385</v>
      </c>
      <c r="F714" s="487">
        <v>337.31055049984798</v>
      </c>
      <c r="G714" s="1060">
        <v>151.702129227944</v>
      </c>
      <c r="H714" s="1060">
        <v>272.99146831199499</v>
      </c>
    </row>
    <row r="715" spans="1:8" x14ac:dyDescent="0.25">
      <c r="A715" s="1060" t="s">
        <v>712</v>
      </c>
      <c r="B715" s="487">
        <v>9598.1161632998792</v>
      </c>
      <c r="C715" s="1060">
        <v>9605.4903358809897</v>
      </c>
      <c r="D715" s="487">
        <v>277.034070441224</v>
      </c>
      <c r="E715" s="487">
        <v>8824.2025183461192</v>
      </c>
      <c r="F715" s="487">
        <v>10474.3188784596</v>
      </c>
      <c r="G715" s="1060">
        <v>9110.6251207860296</v>
      </c>
      <c r="H715" s="1060">
        <v>10191.034682007599</v>
      </c>
    </row>
    <row r="716" spans="1:8" x14ac:dyDescent="0.25">
      <c r="A716" s="1060" t="s">
        <v>942</v>
      </c>
      <c r="B716" s="487">
        <v>34914.370472164599</v>
      </c>
      <c r="C716" s="1060">
        <v>34946.637361902001</v>
      </c>
      <c r="D716" s="487">
        <v>628.89768993522296</v>
      </c>
      <c r="E716" s="487">
        <v>33063.617700642797</v>
      </c>
      <c r="F716" s="487">
        <v>37453.621457607704</v>
      </c>
      <c r="G716" s="1060">
        <v>33749.024179927903</v>
      </c>
      <c r="H716" s="1060">
        <v>36266.910772289797</v>
      </c>
    </row>
    <row r="717" spans="1:8" x14ac:dyDescent="0.25">
      <c r="A717" s="1060" t="s">
        <v>709</v>
      </c>
      <c r="B717" s="487">
        <v>233.64774262316399</v>
      </c>
      <c r="C717" s="1060">
        <v>233.769917034082</v>
      </c>
      <c r="D717" s="487">
        <v>3.9046831347219499</v>
      </c>
      <c r="E717" s="487">
        <v>221.48652349808</v>
      </c>
      <c r="F717" s="487">
        <v>246.885913523216</v>
      </c>
      <c r="G717" s="1060">
        <v>226.48536772026401</v>
      </c>
      <c r="H717" s="1060">
        <v>241.741122661867</v>
      </c>
    </row>
    <row r="718" spans="1:8" x14ac:dyDescent="0.25">
      <c r="A718" s="1060" t="s">
        <v>828</v>
      </c>
      <c r="B718" s="487">
        <v>105088.56204998201</v>
      </c>
      <c r="C718" s="1060">
        <v>105189.990060942</v>
      </c>
      <c r="D718" s="487">
        <v>2344.4914463607602</v>
      </c>
      <c r="E718" s="487">
        <v>97400.4138918924</v>
      </c>
      <c r="F718" s="487">
        <v>112787.64072687</v>
      </c>
      <c r="G718" s="1060">
        <v>100664.30581709</v>
      </c>
      <c r="H718" s="1060">
        <v>109799.400229768</v>
      </c>
    </row>
    <row r="719" spans="1:8" x14ac:dyDescent="0.25">
      <c r="A719" s="1060" t="s">
        <v>941</v>
      </c>
      <c r="B719" s="487">
        <v>12357.6047591631</v>
      </c>
      <c r="C719" s="1060">
        <v>12371.0942269191</v>
      </c>
      <c r="D719" s="487">
        <v>414.893230409708</v>
      </c>
      <c r="E719" s="487">
        <v>10814.3842452195</v>
      </c>
      <c r="F719" s="487">
        <v>14111.437728160599</v>
      </c>
      <c r="G719" s="1060">
        <v>11584.6382666389</v>
      </c>
      <c r="H719" s="1060">
        <v>13236.4635389053</v>
      </c>
    </row>
    <row r="720" spans="1:8" x14ac:dyDescent="0.25">
      <c r="A720" s="1060" t="s">
        <v>826</v>
      </c>
      <c r="B720" s="487">
        <v>1038.31046784298</v>
      </c>
      <c r="C720" s="1060">
        <v>1039.39253965538</v>
      </c>
      <c r="D720" s="487">
        <v>23.0425433506506</v>
      </c>
      <c r="E720" s="487">
        <v>965.25632643933295</v>
      </c>
      <c r="F720" s="487">
        <v>1117.32016325995</v>
      </c>
      <c r="G720" s="1060">
        <v>995.79276453832404</v>
      </c>
      <c r="H720" s="1060">
        <v>1085.40223352612</v>
      </c>
    </row>
    <row r="721" spans="1:8" x14ac:dyDescent="0.25">
      <c r="A721" s="1060" t="s">
        <v>943</v>
      </c>
      <c r="B721" s="487">
        <v>79933.603210065703</v>
      </c>
      <c r="C721" s="1060">
        <v>80070.486877198899</v>
      </c>
      <c r="D721" s="487">
        <v>2378.1075672785601</v>
      </c>
      <c r="E721" s="487">
        <v>73129.172280543396</v>
      </c>
      <c r="F721" s="487">
        <v>89798.149898956806</v>
      </c>
      <c r="G721" s="1060">
        <v>75824.703378121194</v>
      </c>
      <c r="H721" s="1060">
        <v>85226.217752736804</v>
      </c>
    </row>
    <row r="722" spans="1:8" x14ac:dyDescent="0.25">
      <c r="A722" s="1060" t="s">
        <v>443</v>
      </c>
      <c r="B722" s="487">
        <v>20238.20286867</v>
      </c>
      <c r="C722" s="1060">
        <v>20254.864105207598</v>
      </c>
      <c r="D722" s="487">
        <v>565.78776019489101</v>
      </c>
      <c r="E722" s="487">
        <v>18644.209550202399</v>
      </c>
      <c r="F722" s="487">
        <v>22577.920958261398</v>
      </c>
      <c r="G722" s="1060">
        <v>19218.645570509801</v>
      </c>
      <c r="H722" s="1060">
        <v>21446.788468784602</v>
      </c>
    </row>
    <row r="723" spans="1:8" x14ac:dyDescent="0.25">
      <c r="A723" s="1060" t="s">
        <v>586</v>
      </c>
      <c r="B723" s="487">
        <v>89019.223425236007</v>
      </c>
      <c r="C723" s="1060">
        <v>89109.090004280501</v>
      </c>
      <c r="D723" s="487">
        <v>2732.9384315827601</v>
      </c>
      <c r="E723" s="487">
        <v>79786.837463416101</v>
      </c>
      <c r="F723" s="487">
        <v>100902.892047136</v>
      </c>
      <c r="G723" s="1060">
        <v>84042.622038482106</v>
      </c>
      <c r="H723" s="1060">
        <v>94717.426442045704</v>
      </c>
    </row>
    <row r="724" spans="1:8" x14ac:dyDescent="0.25">
      <c r="A724" s="1060" t="s">
        <v>926</v>
      </c>
      <c r="B724" s="487">
        <v>47413.608010678501</v>
      </c>
      <c r="C724" s="1060">
        <v>47417.593999274301</v>
      </c>
      <c r="D724" s="487">
        <v>1191.3385764012601</v>
      </c>
      <c r="E724" s="487">
        <v>43390.290396474898</v>
      </c>
      <c r="F724" s="487">
        <v>51402.060964010197</v>
      </c>
      <c r="G724" s="1060">
        <v>45127.493713046897</v>
      </c>
      <c r="H724" s="1060">
        <v>49752.779160209902</v>
      </c>
    </row>
    <row r="725" spans="1:8" x14ac:dyDescent="0.25">
      <c r="A725" s="1060" t="s">
        <v>698</v>
      </c>
      <c r="B725" s="487">
        <v>454.35234302476999</v>
      </c>
      <c r="C725" s="1060">
        <v>455.37458607125598</v>
      </c>
      <c r="D725" s="487">
        <v>20.981420237749099</v>
      </c>
      <c r="E725" s="487">
        <v>395.41487845829801</v>
      </c>
      <c r="F725" s="487">
        <v>525.81837390897795</v>
      </c>
      <c r="G725" s="1060">
        <v>417.677372149034</v>
      </c>
      <c r="H725" s="1060">
        <v>499.91804422519402</v>
      </c>
    </row>
    <row r="726" spans="1:8" x14ac:dyDescent="0.25">
      <c r="A726" s="1060" t="s">
        <v>956</v>
      </c>
      <c r="B726" s="487">
        <v>7924.3696728838704</v>
      </c>
      <c r="C726" s="1060">
        <v>7925.1149292391801</v>
      </c>
      <c r="D726" s="487">
        <v>121.01390436008801</v>
      </c>
      <c r="E726" s="487">
        <v>7519.6815424654596</v>
      </c>
      <c r="F726" s="487">
        <v>8342.7690611616999</v>
      </c>
      <c r="G726" s="1060">
        <v>7692.4834436901401</v>
      </c>
      <c r="H726" s="1060">
        <v>8161.8970825286597</v>
      </c>
    </row>
    <row r="727" spans="1:8" x14ac:dyDescent="0.25">
      <c r="A727" s="1060" t="s">
        <v>814</v>
      </c>
      <c r="B727" s="487">
        <v>619.89726172856604</v>
      </c>
      <c r="C727" s="1060">
        <v>620.648066105162</v>
      </c>
      <c r="D727" s="487">
        <v>22.201481235711999</v>
      </c>
      <c r="E727" s="487">
        <v>547.94827855538006</v>
      </c>
      <c r="F727" s="487">
        <v>692.36929558722102</v>
      </c>
      <c r="G727" s="1060">
        <v>578.27798904245003</v>
      </c>
      <c r="H727" s="1060">
        <v>664.87496414799398</v>
      </c>
    </row>
    <row r="728" spans="1:8" x14ac:dyDescent="0.25">
      <c r="A728" s="1060" t="s">
        <v>263</v>
      </c>
      <c r="B728" s="487">
        <v>161.65959928163599</v>
      </c>
      <c r="C728" s="1060">
        <v>161.95108578083199</v>
      </c>
      <c r="D728" s="487">
        <v>3.7754631210967302</v>
      </c>
      <c r="E728" s="487">
        <v>151.614740492274</v>
      </c>
      <c r="F728" s="487">
        <v>178.85573048770999</v>
      </c>
      <c r="G728" s="1060">
        <v>155.25313779621899</v>
      </c>
      <c r="H728" s="1060">
        <v>169.977430077848</v>
      </c>
    </row>
    <row r="729" spans="1:8" x14ac:dyDescent="0.25">
      <c r="A729" s="1060" t="s">
        <v>264</v>
      </c>
      <c r="B729" s="487">
        <v>472.14403767869402</v>
      </c>
      <c r="C729" s="1060">
        <v>473.086724916626</v>
      </c>
      <c r="D729" s="487">
        <v>26.909725114032099</v>
      </c>
      <c r="E729" s="487">
        <v>390.90934843321702</v>
      </c>
      <c r="F729" s="487">
        <v>577.74475934969803</v>
      </c>
      <c r="G729" s="1060">
        <v>424.82757100612702</v>
      </c>
      <c r="H729" s="1060">
        <v>531.387407924831</v>
      </c>
    </row>
    <row r="730" spans="1:8" x14ac:dyDescent="0.25">
      <c r="A730" s="1060" t="s">
        <v>1076</v>
      </c>
      <c r="B730" s="487">
        <v>52911.562507871196</v>
      </c>
      <c r="C730" s="1060">
        <v>52908.874089154699</v>
      </c>
      <c r="D730" s="487">
        <v>790.54258100130198</v>
      </c>
      <c r="E730" s="487">
        <v>50222.161120303303</v>
      </c>
      <c r="F730" s="487">
        <v>56114.608057096899</v>
      </c>
      <c r="G730" s="1060">
        <v>51391.529114920399</v>
      </c>
      <c r="H730" s="1060">
        <v>54468.497434208599</v>
      </c>
    </row>
    <row r="731" spans="1:8" x14ac:dyDescent="0.25">
      <c r="A731" s="1060" t="s">
        <v>410</v>
      </c>
      <c r="B731" s="487">
        <v>5003.31681977883</v>
      </c>
      <c r="C731" s="1060">
        <v>5005.5410401599902</v>
      </c>
      <c r="D731" s="487">
        <v>127.529891730131</v>
      </c>
      <c r="E731" s="487">
        <v>4621.6244552739399</v>
      </c>
      <c r="F731" s="487">
        <v>5420.4898325283402</v>
      </c>
      <c r="G731" s="1060">
        <v>4762.3697666964699</v>
      </c>
      <c r="H731" s="1060">
        <v>5263.4484113777899</v>
      </c>
    </row>
    <row r="732" spans="1:8" x14ac:dyDescent="0.25">
      <c r="A732" s="1060" t="s">
        <v>1182</v>
      </c>
      <c r="B732" s="487">
        <v>230.78525291560399</v>
      </c>
      <c r="C732" s="1060">
        <v>230.80386113458701</v>
      </c>
      <c r="D732" s="487">
        <v>3.5926125760365699</v>
      </c>
      <c r="E732" s="487">
        <v>219.59696959604801</v>
      </c>
      <c r="F732" s="487">
        <v>242.44162975411501</v>
      </c>
      <c r="G732" s="1060">
        <v>223.92331813355</v>
      </c>
      <c r="H732" s="1060">
        <v>238.01182627448799</v>
      </c>
    </row>
    <row r="733" spans="1:8" x14ac:dyDescent="0.25">
      <c r="A733" s="1060" t="s">
        <v>1161</v>
      </c>
      <c r="B733" s="487">
        <v>1035.3742227901</v>
      </c>
      <c r="C733" s="1060">
        <v>1042.9696542239701</v>
      </c>
      <c r="D733" s="487">
        <v>153.70674945753001</v>
      </c>
      <c r="E733" s="487">
        <v>603.61822492213196</v>
      </c>
      <c r="F733" s="487">
        <v>1649.5766227126801</v>
      </c>
      <c r="G733" s="1060">
        <v>760.91920320393297</v>
      </c>
      <c r="H733" s="1060">
        <v>1362.7467314216699</v>
      </c>
    </row>
    <row r="734" spans="1:8" x14ac:dyDescent="0.25">
      <c r="A734" s="1060" t="s">
        <v>413</v>
      </c>
      <c r="B734" s="487">
        <v>99407.429476707694</v>
      </c>
      <c r="C734" s="1060">
        <v>99575.836247701998</v>
      </c>
      <c r="D734" s="487">
        <v>4162.7631116131597</v>
      </c>
      <c r="E734" s="487">
        <v>87695.380232796102</v>
      </c>
      <c r="F734" s="487">
        <v>116723.81538581201</v>
      </c>
      <c r="G734" s="1060">
        <v>91981.1234972807</v>
      </c>
      <c r="H734" s="1060">
        <v>108306.41744974301</v>
      </c>
    </row>
    <row r="735" spans="1:8" x14ac:dyDescent="0.25">
      <c r="A735" s="1060" t="s">
        <v>589</v>
      </c>
      <c r="B735" s="487">
        <v>49270.2942599077</v>
      </c>
      <c r="C735" s="1060">
        <v>49267.8315963969</v>
      </c>
      <c r="D735" s="487">
        <v>802.44369913608602</v>
      </c>
      <c r="E735" s="487">
        <v>46671.346284597297</v>
      </c>
      <c r="F735" s="487">
        <v>52778.244684140504</v>
      </c>
      <c r="G735" s="1060">
        <v>47743.797571124604</v>
      </c>
      <c r="H735" s="1060">
        <v>50859.984676459499</v>
      </c>
    </row>
    <row r="736" spans="1:8" x14ac:dyDescent="0.25">
      <c r="A736" s="1060" t="s">
        <v>940</v>
      </c>
      <c r="B736" s="487">
        <v>3587.0919238941501</v>
      </c>
      <c r="C736" s="1060">
        <v>3588.75351643044</v>
      </c>
      <c r="D736" s="487">
        <v>101.591981016014</v>
      </c>
      <c r="E736" s="487">
        <v>3283.3040524829698</v>
      </c>
      <c r="F736" s="487">
        <v>4026.5075669792</v>
      </c>
      <c r="G736" s="1060">
        <v>3398.4299977329501</v>
      </c>
      <c r="H736" s="1060">
        <v>3794.1126021851201</v>
      </c>
    </row>
    <row r="737" spans="1:8" x14ac:dyDescent="0.25">
      <c r="A737" s="1060" t="s">
        <v>267</v>
      </c>
      <c r="B737" s="487">
        <v>955.07803432148501</v>
      </c>
      <c r="C737" s="1060">
        <v>955.24642520709699</v>
      </c>
      <c r="D737" s="487">
        <v>16.1315787555973</v>
      </c>
      <c r="E737" s="487">
        <v>902.30607159875399</v>
      </c>
      <c r="F737" s="487">
        <v>1014.4148209275201</v>
      </c>
      <c r="G737" s="1060">
        <v>925.41910370557605</v>
      </c>
      <c r="H737" s="1060">
        <v>987.21181196314797</v>
      </c>
    </row>
    <row r="738" spans="1:8" x14ac:dyDescent="0.25">
      <c r="A738" s="1060" t="s">
        <v>1179</v>
      </c>
      <c r="B738" s="487">
        <v>3739.6360622202601</v>
      </c>
      <c r="C738" s="1060">
        <v>3747.2314936541402</v>
      </c>
      <c r="D738" s="487">
        <v>153.70674945753001</v>
      </c>
      <c r="E738" s="487">
        <v>3307.8800643523</v>
      </c>
      <c r="F738" s="487">
        <v>4353.8384621428404</v>
      </c>
      <c r="G738" s="1060">
        <v>3465.1810426340999</v>
      </c>
      <c r="H738" s="1060">
        <v>4067.00857085183</v>
      </c>
    </row>
    <row r="739" spans="1:8" x14ac:dyDescent="0.25">
      <c r="A739" s="1060" t="s">
        <v>1185</v>
      </c>
      <c r="B739" s="487">
        <v>9121.19313607189</v>
      </c>
      <c r="C739" s="1060">
        <v>9121.7311319637392</v>
      </c>
      <c r="D739" s="487">
        <v>198.04074895975501</v>
      </c>
      <c r="E739" s="487">
        <v>8392.4701824356707</v>
      </c>
      <c r="F739" s="487">
        <v>9759.2799804915303</v>
      </c>
      <c r="G739" s="1060">
        <v>8737.1996073089795</v>
      </c>
      <c r="H739" s="1060">
        <v>9518.6792648064893</v>
      </c>
    </row>
    <row r="740" spans="1:8" x14ac:dyDescent="0.25">
      <c r="A740" s="1060" t="s">
        <v>1190</v>
      </c>
      <c r="B740" s="487">
        <v>2643.48134102412</v>
      </c>
      <c r="C740" s="1060">
        <v>2643.5851380734998</v>
      </c>
      <c r="D740" s="487">
        <v>39.789402588835998</v>
      </c>
      <c r="E740" s="487">
        <v>2505.4195385562298</v>
      </c>
      <c r="F740" s="487">
        <v>2781.0012418001202</v>
      </c>
      <c r="G740" s="1060">
        <v>2568.5248831511399</v>
      </c>
      <c r="H740" s="1060">
        <v>2723.7184874066802</v>
      </c>
    </row>
    <row r="741" spans="1:8" x14ac:dyDescent="0.25">
      <c r="A741" s="1060" t="s">
        <v>419</v>
      </c>
      <c r="B741" s="487">
        <v>13357.474867957801</v>
      </c>
      <c r="C741" s="1060">
        <v>13374.136104495399</v>
      </c>
      <c r="D741" s="487">
        <v>565.78776019489203</v>
      </c>
      <c r="E741" s="487">
        <v>11763.4815494902</v>
      </c>
      <c r="F741" s="487">
        <v>15697.192957549199</v>
      </c>
      <c r="G741" s="1060">
        <v>12337.917569797501</v>
      </c>
      <c r="H741" s="1060">
        <v>14566.060468072301</v>
      </c>
    </row>
    <row r="742" spans="1:8" x14ac:dyDescent="0.25">
      <c r="A742" s="1060" t="s">
        <v>274</v>
      </c>
      <c r="B742" s="487">
        <v>2535.4558642246502</v>
      </c>
      <c r="C742" s="1060">
        <v>2536.36212134982</v>
      </c>
      <c r="D742" s="487">
        <v>80.981623185931994</v>
      </c>
      <c r="E742" s="487">
        <v>2303.1207052186601</v>
      </c>
      <c r="F742" s="487">
        <v>2818.4580380084599</v>
      </c>
      <c r="G742" s="1060">
        <v>2386.7140538057301</v>
      </c>
      <c r="H742" s="1060">
        <v>2702.1663099741199</v>
      </c>
    </row>
    <row r="743" spans="1:8" x14ac:dyDescent="0.25">
      <c r="A743" s="1060" t="s">
        <v>425</v>
      </c>
      <c r="B743" s="487">
        <v>16057.3635710176</v>
      </c>
      <c r="C743" s="1060">
        <v>16104.4565809745</v>
      </c>
      <c r="D743" s="487">
        <v>790.50997425198602</v>
      </c>
      <c r="E743" s="487">
        <v>13682.9287675217</v>
      </c>
      <c r="F743" s="487">
        <v>19919.760420251001</v>
      </c>
      <c r="G743" s="1060">
        <v>14642.996363624199</v>
      </c>
      <c r="H743" s="1060">
        <v>17783.796507717001</v>
      </c>
    </row>
    <row r="744" spans="1:8" x14ac:dyDescent="0.25">
      <c r="A744" s="1060" t="s">
        <v>1180</v>
      </c>
      <c r="B744" s="487">
        <v>6132.80239332578</v>
      </c>
      <c r="C744" s="1060">
        <v>6136.5450564744997</v>
      </c>
      <c r="D744" s="487">
        <v>96.959176000098495</v>
      </c>
      <c r="E744" s="487">
        <v>5893.4432279242201</v>
      </c>
      <c r="F744" s="487">
        <v>6502.7510729283104</v>
      </c>
      <c r="G744" s="1060">
        <v>5963.3200464585398</v>
      </c>
      <c r="H744" s="1060">
        <v>6345.7857281393799</v>
      </c>
    </row>
    <row r="745" spans="1:8" x14ac:dyDescent="0.25">
      <c r="A745" s="1060" t="s">
        <v>1066</v>
      </c>
      <c r="B745" s="487">
        <v>24758.588500820199</v>
      </c>
      <c r="C745" s="1060">
        <v>24757.964141275901</v>
      </c>
      <c r="D745" s="487">
        <v>722.17163106358896</v>
      </c>
      <c r="E745" s="487">
        <v>22447.996679372201</v>
      </c>
      <c r="F745" s="487">
        <v>27213.263766555101</v>
      </c>
      <c r="G745" s="1060">
        <v>23394.711042340401</v>
      </c>
      <c r="H745" s="1060">
        <v>26209.312458193901</v>
      </c>
    </row>
    <row r="746" spans="1:8" x14ac:dyDescent="0.25">
      <c r="A746" s="1060" t="s">
        <v>244</v>
      </c>
      <c r="B746" s="487">
        <v>458.14453872950003</v>
      </c>
      <c r="C746" s="1060">
        <v>460.68122625064098</v>
      </c>
      <c r="D746" s="487">
        <v>73.614779606671604</v>
      </c>
      <c r="E746" s="487">
        <v>236.196582210195</v>
      </c>
      <c r="F746" s="487">
        <v>747.19362519853598</v>
      </c>
      <c r="G746" s="1060">
        <v>328.002027333596</v>
      </c>
      <c r="H746" s="1060">
        <v>621.040906080225</v>
      </c>
    </row>
    <row r="747" spans="1:8" x14ac:dyDescent="0.25">
      <c r="A747" s="1060" t="s">
        <v>1084</v>
      </c>
      <c r="B747" s="487">
        <v>48637.533777950703</v>
      </c>
      <c r="C747" s="1060">
        <v>48636.909418406503</v>
      </c>
      <c r="D747" s="487">
        <v>722.17163106358896</v>
      </c>
      <c r="E747" s="487">
        <v>46326.941956502596</v>
      </c>
      <c r="F747" s="487">
        <v>51092.2090436855</v>
      </c>
      <c r="G747" s="1060">
        <v>47273.656319470902</v>
      </c>
      <c r="H747" s="1060">
        <v>50088.257735324303</v>
      </c>
    </row>
    <row r="748" spans="1:8" x14ac:dyDescent="0.25">
      <c r="A748" s="1060" t="s">
        <v>934</v>
      </c>
      <c r="B748" s="487">
        <v>34663.845553838903</v>
      </c>
      <c r="C748" s="1060">
        <v>34688.385894463499</v>
      </c>
      <c r="D748" s="487">
        <v>1006.78653971661</v>
      </c>
      <c r="E748" s="487">
        <v>31749.767922421401</v>
      </c>
      <c r="F748" s="487">
        <v>38844.073708003802</v>
      </c>
      <c r="G748" s="1060">
        <v>32781.888324734799</v>
      </c>
      <c r="H748" s="1060">
        <v>36734.859786431603</v>
      </c>
    </row>
    <row r="749" spans="1:8" x14ac:dyDescent="0.25">
      <c r="A749" s="1060" t="s">
        <v>402</v>
      </c>
      <c r="B749" s="487">
        <v>536.34457142919598</v>
      </c>
      <c r="C749" s="1060">
        <v>542.18320688204403</v>
      </c>
      <c r="D749" s="487">
        <v>78.367841807137296</v>
      </c>
      <c r="E749" s="487">
        <v>337.850312623153</v>
      </c>
      <c r="F749" s="487">
        <v>804.82446284505102</v>
      </c>
      <c r="G749" s="1060">
        <v>404.153526526333</v>
      </c>
      <c r="H749" s="1060">
        <v>712.48284500103796</v>
      </c>
    </row>
    <row r="750" spans="1:8" x14ac:dyDescent="0.25">
      <c r="A750" s="1060" t="s">
        <v>1060</v>
      </c>
      <c r="B750" s="487">
        <v>34165.9274169653</v>
      </c>
      <c r="C750" s="1060">
        <v>34170.826791467</v>
      </c>
      <c r="D750" s="487">
        <v>875.02488100729101</v>
      </c>
      <c r="E750" s="487">
        <v>31200.2820721557</v>
      </c>
      <c r="F750" s="487">
        <v>37653.969613914902</v>
      </c>
      <c r="G750" s="1060">
        <v>32502.5531957075</v>
      </c>
      <c r="H750" s="1060">
        <v>35891.260819319403</v>
      </c>
    </row>
    <row r="751" spans="1:8" x14ac:dyDescent="0.25">
      <c r="A751" s="1060" t="s">
        <v>1176</v>
      </c>
      <c r="B751" s="487">
        <v>95.832160108929699</v>
      </c>
      <c r="C751" s="1060">
        <v>95.8908726308414</v>
      </c>
      <c r="D751" s="487">
        <v>1.6133837407998499</v>
      </c>
      <c r="E751" s="487">
        <v>91.822498734392596</v>
      </c>
      <c r="F751" s="487">
        <v>101.900398124671</v>
      </c>
      <c r="G751" s="1060">
        <v>93.054510636286096</v>
      </c>
      <c r="H751" s="1060">
        <v>99.357736411446396</v>
      </c>
    </row>
    <row r="752" spans="1:8" x14ac:dyDescent="0.25">
      <c r="A752" s="1060" t="s">
        <v>415</v>
      </c>
      <c r="B752" s="487">
        <v>37080.970563283699</v>
      </c>
      <c r="C752" s="1060">
        <v>37134.797902409198</v>
      </c>
      <c r="D752" s="487">
        <v>1570.93987998494</v>
      </c>
      <c r="E752" s="487">
        <v>32659.067607491601</v>
      </c>
      <c r="F752" s="487">
        <v>43602.280093074703</v>
      </c>
      <c r="G752" s="1060">
        <v>34253.351265111902</v>
      </c>
      <c r="H752" s="1060">
        <v>40452.429620393603</v>
      </c>
    </row>
    <row r="753" spans="1:8" x14ac:dyDescent="0.25">
      <c r="A753" s="1060" t="s">
        <v>256</v>
      </c>
      <c r="B753" s="487">
        <v>1773.2507897906601</v>
      </c>
      <c r="C753" s="1060">
        <v>1774.1570469158401</v>
      </c>
      <c r="D753" s="487">
        <v>80.981623185931994</v>
      </c>
      <c r="E753" s="487">
        <v>1540.9156307846799</v>
      </c>
      <c r="F753" s="487">
        <v>2056.25296357447</v>
      </c>
      <c r="G753" s="1060">
        <v>1624.50897937174</v>
      </c>
      <c r="H753" s="1060">
        <v>1939.96123554013</v>
      </c>
    </row>
    <row r="754" spans="1:8" x14ac:dyDescent="0.25">
      <c r="A754" s="1060" t="s">
        <v>1187</v>
      </c>
      <c r="B754" s="487">
        <v>36945.197625866604</v>
      </c>
      <c r="C754" s="1060">
        <v>36946.373251533398</v>
      </c>
      <c r="D754" s="487">
        <v>749.93710738435504</v>
      </c>
      <c r="E754" s="487">
        <v>34183.936954513301</v>
      </c>
      <c r="F754" s="487">
        <v>39367.783607126898</v>
      </c>
      <c r="G754" s="1060">
        <v>35499.8352251045</v>
      </c>
      <c r="H754" s="1060">
        <v>38450.680401281999</v>
      </c>
    </row>
    <row r="755" spans="1:8" x14ac:dyDescent="0.25">
      <c r="A755" s="1060" t="s">
        <v>964</v>
      </c>
      <c r="B755" s="487">
        <v>6604.5887254204699</v>
      </c>
      <c r="C755" s="1060">
        <v>6606.2503179567602</v>
      </c>
      <c r="D755" s="487">
        <v>101.591981016015</v>
      </c>
      <c r="E755" s="487">
        <v>6300.8008540092897</v>
      </c>
      <c r="F755" s="487">
        <v>7044.0043685055198</v>
      </c>
      <c r="G755" s="1060">
        <v>6415.9267992592804</v>
      </c>
      <c r="H755" s="1060">
        <v>6811.6094037114499</v>
      </c>
    </row>
    <row r="756" spans="1:8" x14ac:dyDescent="0.25">
      <c r="A756" s="1060" t="s">
        <v>830</v>
      </c>
      <c r="B756" s="487">
        <v>2392.1865064004301</v>
      </c>
      <c r="C756" s="1060">
        <v>2394.5637181462798</v>
      </c>
      <c r="D756" s="487">
        <v>59.691118600256999</v>
      </c>
      <c r="E756" s="487">
        <v>2199.9242683658699</v>
      </c>
      <c r="F756" s="487">
        <v>2588.88944745852</v>
      </c>
      <c r="G756" s="1060">
        <v>2280.2215317371201</v>
      </c>
      <c r="H756" s="1060">
        <v>2512.9364747736599</v>
      </c>
    </row>
    <row r="757" spans="1:8" x14ac:dyDescent="0.25">
      <c r="A757" s="1060" t="s">
        <v>429</v>
      </c>
      <c r="B757" s="487">
        <v>180513.42972448599</v>
      </c>
      <c r="C757" s="1060">
        <v>180572.376881787</v>
      </c>
      <c r="D757" s="487">
        <v>4244.7090318943301</v>
      </c>
      <c r="E757" s="487">
        <v>168583.77605544101</v>
      </c>
      <c r="F757" s="487">
        <v>197611.243571678</v>
      </c>
      <c r="G757" s="1060">
        <v>172563.57023028401</v>
      </c>
      <c r="H757" s="1060">
        <v>189403.041128349</v>
      </c>
    </row>
    <row r="758" spans="1:8" x14ac:dyDescent="0.25">
      <c r="A758" s="1060" t="s">
        <v>568</v>
      </c>
      <c r="B758" s="487">
        <v>59982.342438922104</v>
      </c>
      <c r="C758" s="1060">
        <v>60072.209017966597</v>
      </c>
      <c r="D758" s="487">
        <v>2732.9384315827601</v>
      </c>
      <c r="E758" s="487">
        <v>50749.9564771023</v>
      </c>
      <c r="F758" s="487">
        <v>71866.011060821693</v>
      </c>
      <c r="G758" s="1060">
        <v>55005.741052168298</v>
      </c>
      <c r="H758" s="1060">
        <v>65680.545455731801</v>
      </c>
    </row>
    <row r="759" spans="1:8" x14ac:dyDescent="0.25">
      <c r="A759" s="1060" t="s">
        <v>1177</v>
      </c>
      <c r="B759" s="487">
        <v>279.30551098004298</v>
      </c>
      <c r="C759" s="1060">
        <v>279.79700433410198</v>
      </c>
      <c r="D759" s="487">
        <v>11.919899132216999</v>
      </c>
      <c r="E759" s="487">
        <v>245.761113814526</v>
      </c>
      <c r="F759" s="487">
        <v>326.79297637039798</v>
      </c>
      <c r="G759" s="1060">
        <v>257.93905119899301</v>
      </c>
      <c r="H759" s="1060">
        <v>304.53665400931902</v>
      </c>
    </row>
    <row r="760" spans="1:8" x14ac:dyDescent="0.25">
      <c r="A760" s="1060" t="s">
        <v>251</v>
      </c>
      <c r="B760" s="487">
        <v>231.986230805395</v>
      </c>
      <c r="C760" s="1060">
        <v>232.05357882312401</v>
      </c>
      <c r="D760" s="487">
        <v>6.1616321343275597</v>
      </c>
      <c r="E760" s="487">
        <v>211.5951871739</v>
      </c>
      <c r="F760" s="487">
        <v>254.65144385600399</v>
      </c>
      <c r="G760" s="1060">
        <v>220.63207382922701</v>
      </c>
      <c r="H760" s="1060">
        <v>244.41384342689301</v>
      </c>
    </row>
    <row r="761" spans="1:8" x14ac:dyDescent="0.25">
      <c r="A761" s="1060" t="s">
        <v>700</v>
      </c>
      <c r="B761" s="487">
        <v>5910.0704348159798</v>
      </c>
      <c r="C761" s="1060">
        <v>5923.3776427759003</v>
      </c>
      <c r="D761" s="487">
        <v>271.26315929642999</v>
      </c>
      <c r="E761" s="487">
        <v>5147.4611821757599</v>
      </c>
      <c r="F761" s="487">
        <v>6833.0368105980797</v>
      </c>
      <c r="G761" s="1060">
        <v>5436.4769874644098</v>
      </c>
      <c r="H761" s="1060">
        <v>6497.6319915002796</v>
      </c>
    </row>
    <row r="762" spans="1:8" x14ac:dyDescent="0.25">
      <c r="A762" s="1060" t="s">
        <v>1189</v>
      </c>
      <c r="B762" s="487">
        <v>615.98314278387898</v>
      </c>
      <c r="C762" s="1060">
        <v>616.34993506617104</v>
      </c>
      <c r="D762" s="487">
        <v>14.825808101837801</v>
      </c>
      <c r="E762" s="487">
        <v>566.08465579623203</v>
      </c>
      <c r="F762" s="487">
        <v>671.20900546671101</v>
      </c>
      <c r="G762" s="1060">
        <v>587.76615722082897</v>
      </c>
      <c r="H762" s="1060">
        <v>646.06418642457004</v>
      </c>
    </row>
    <row r="763" spans="1:8" x14ac:dyDescent="0.25">
      <c r="A763" s="1060" t="s">
        <v>427</v>
      </c>
      <c r="B763" s="487">
        <v>10103.421300878699</v>
      </c>
      <c r="C763" s="1060">
        <v>10135.562403781099</v>
      </c>
      <c r="D763" s="487">
        <v>507.24658303071197</v>
      </c>
      <c r="E763" s="487">
        <v>8577.1898826688303</v>
      </c>
      <c r="F763" s="487">
        <v>12582.3870285135</v>
      </c>
      <c r="G763" s="1060">
        <v>9196.4056338424107</v>
      </c>
      <c r="H763" s="1060">
        <v>11213.8043438163</v>
      </c>
    </row>
    <row r="764" spans="1:8" x14ac:dyDescent="0.25">
      <c r="A764" s="1060" t="s">
        <v>266</v>
      </c>
      <c r="B764" s="487">
        <v>122726.02658685901</v>
      </c>
      <c r="C764" s="1060">
        <v>122787.283080986</v>
      </c>
      <c r="D764" s="487">
        <v>3213.8357928201399</v>
      </c>
      <c r="E764" s="487">
        <v>114134.37073059101</v>
      </c>
      <c r="F764" s="487">
        <v>135315.05453443099</v>
      </c>
      <c r="G764" s="1060">
        <v>116874.698645595</v>
      </c>
      <c r="H764" s="1060">
        <v>129378.89018360199</v>
      </c>
    </row>
    <row r="765" spans="1:8" x14ac:dyDescent="0.25">
      <c r="A765" s="1060" t="s">
        <v>832</v>
      </c>
      <c r="B765" s="487">
        <v>922.69105842151896</v>
      </c>
      <c r="C765" s="1060">
        <v>923.44186279811697</v>
      </c>
      <c r="D765" s="487">
        <v>22.201481235711999</v>
      </c>
      <c r="E765" s="487">
        <v>850.74207524833298</v>
      </c>
      <c r="F765" s="487">
        <v>995.16309228017406</v>
      </c>
      <c r="G765" s="1060">
        <v>881.07178573540295</v>
      </c>
      <c r="H765" s="1060">
        <v>967.66876084094702</v>
      </c>
    </row>
    <row r="766" spans="1:8" x14ac:dyDescent="0.25">
      <c r="A766" s="1060" t="s">
        <v>965</v>
      </c>
      <c r="B766" s="487">
        <v>19238.332759875299</v>
      </c>
      <c r="C766" s="1060">
        <v>19251.822227631401</v>
      </c>
      <c r="D766" s="487">
        <v>414.893230409708</v>
      </c>
      <c r="E766" s="487">
        <v>17695.112245931701</v>
      </c>
      <c r="F766" s="487">
        <v>20992.1657288729</v>
      </c>
      <c r="G766" s="1060">
        <v>18465.366267351099</v>
      </c>
      <c r="H766" s="1060">
        <v>20117.191539617601</v>
      </c>
    </row>
    <row r="767" spans="1:8" x14ac:dyDescent="0.25">
      <c r="A767" s="1060" t="s">
        <v>931</v>
      </c>
      <c r="B767" s="487">
        <v>23324.280236362301</v>
      </c>
      <c r="C767" s="1060">
        <v>23340.368757719702</v>
      </c>
      <c r="D767" s="487">
        <v>677.85937165641701</v>
      </c>
      <c r="E767" s="487">
        <v>20615.906894163902</v>
      </c>
      <c r="F767" s="487">
        <v>26072.967124528001</v>
      </c>
      <c r="G767" s="1060">
        <v>22053.210922721599</v>
      </c>
      <c r="H767" s="1060">
        <v>24773.169014929499</v>
      </c>
    </row>
    <row r="768" spans="1:8" x14ac:dyDescent="0.25">
      <c r="A768" s="1060" t="s">
        <v>422</v>
      </c>
      <c r="B768" s="487">
        <v>10477.073211868001</v>
      </c>
      <c r="C768" s="1060">
        <v>10493.707685560399</v>
      </c>
      <c r="D768" s="487">
        <v>239.16817217014699</v>
      </c>
      <c r="E768" s="487">
        <v>9869.6581522721408</v>
      </c>
      <c r="F768" s="487">
        <v>11292.265713540901</v>
      </c>
      <c r="G768" s="1060">
        <v>10073.9692575768</v>
      </c>
      <c r="H768" s="1060">
        <v>11012.833455435501</v>
      </c>
    </row>
    <row r="769" spans="1:8" x14ac:dyDescent="0.25">
      <c r="A769" s="1060" t="s">
        <v>708</v>
      </c>
      <c r="B769" s="487">
        <v>17866.688624774</v>
      </c>
      <c r="C769" s="1060">
        <v>17920.6905629836</v>
      </c>
      <c r="D769" s="487">
        <v>914.11554214786702</v>
      </c>
      <c r="E769" s="487">
        <v>15422.7093479294</v>
      </c>
      <c r="F769" s="487">
        <v>21049.473793759102</v>
      </c>
      <c r="G769" s="1060">
        <v>16317.147309501601</v>
      </c>
      <c r="H769" s="1060">
        <v>19939.467659645099</v>
      </c>
    </row>
    <row r="770" spans="1:8" x14ac:dyDescent="0.25">
      <c r="A770" s="1060" t="s">
        <v>810</v>
      </c>
      <c r="B770" s="487">
        <v>64952.722240060699</v>
      </c>
      <c r="C770" s="1060">
        <v>65054.150251020998</v>
      </c>
      <c r="D770" s="487">
        <v>2344.4914463607602</v>
      </c>
      <c r="E770" s="487">
        <v>57264.574081971303</v>
      </c>
      <c r="F770" s="487">
        <v>72651.800916949403</v>
      </c>
      <c r="G770" s="1060">
        <v>60528.466007168601</v>
      </c>
      <c r="H770" s="1060">
        <v>69663.560419846806</v>
      </c>
    </row>
    <row r="771" spans="1:8" x14ac:dyDescent="0.25">
      <c r="A771" s="1060" t="s">
        <v>559</v>
      </c>
      <c r="B771" s="487">
        <v>4195.4065600018303</v>
      </c>
      <c r="C771" s="1060">
        <v>4222.7642973744596</v>
      </c>
      <c r="D771" s="487">
        <v>594.29085836012905</v>
      </c>
      <c r="E771" s="487">
        <v>2377.1048021602101</v>
      </c>
      <c r="F771" s="487">
        <v>7118.7652091264099</v>
      </c>
      <c r="G771" s="1060">
        <v>3156.6950675072999</v>
      </c>
      <c r="H771" s="1060">
        <v>5491.5196046690198</v>
      </c>
    </row>
    <row r="772" spans="1:8" x14ac:dyDescent="0.25">
      <c r="A772" s="1060" t="s">
        <v>932</v>
      </c>
      <c r="B772" s="487">
        <v>4906.8728713575501</v>
      </c>
      <c r="C772" s="1060">
        <v>4907.6181277128499</v>
      </c>
      <c r="D772" s="487">
        <v>121.01390436008801</v>
      </c>
      <c r="E772" s="487">
        <v>4502.1847409391403</v>
      </c>
      <c r="F772" s="487">
        <v>5325.2722596353797</v>
      </c>
      <c r="G772" s="1060">
        <v>4674.9866421638199</v>
      </c>
      <c r="H772" s="1060">
        <v>5144.4002810023403</v>
      </c>
    </row>
    <row r="773" spans="1:8" x14ac:dyDescent="0.25">
      <c r="A773" s="1060" t="s">
        <v>1171</v>
      </c>
      <c r="B773" s="487">
        <v>417.60100012297897</v>
      </c>
      <c r="C773" s="1060">
        <v>417.96779240527002</v>
      </c>
      <c r="D773" s="487">
        <v>14.825808101837801</v>
      </c>
      <c r="E773" s="487">
        <v>367.70251313533203</v>
      </c>
      <c r="F773" s="487">
        <v>472.82686280580998</v>
      </c>
      <c r="G773" s="1060">
        <v>389.38401455992903</v>
      </c>
      <c r="H773" s="1060">
        <v>447.68204376366998</v>
      </c>
    </row>
    <row r="774" spans="1:8" x14ac:dyDescent="0.25">
      <c r="A774" s="1060" t="s">
        <v>715</v>
      </c>
      <c r="B774" s="487">
        <v>192.239044939839</v>
      </c>
      <c r="C774" s="1060">
        <v>192.36047866751599</v>
      </c>
      <c r="D774" s="487">
        <v>3.2797062977828801</v>
      </c>
      <c r="E774" s="487">
        <v>182.63461755165099</v>
      </c>
      <c r="F774" s="487">
        <v>205.92105219736101</v>
      </c>
      <c r="G774" s="1060">
        <v>186.235787828056</v>
      </c>
      <c r="H774" s="1060">
        <v>198.959052239356</v>
      </c>
    </row>
    <row r="775" spans="1:8" x14ac:dyDescent="0.25">
      <c r="A775" s="1060" t="s">
        <v>1072</v>
      </c>
      <c r="B775" s="487">
        <v>27434.187603465001</v>
      </c>
      <c r="C775" s="1060">
        <v>27462.285374817398</v>
      </c>
      <c r="D775" s="487">
        <v>472.58411261296902</v>
      </c>
      <c r="E775" s="487">
        <v>25951.911477202899</v>
      </c>
      <c r="F775" s="487">
        <v>29479.613488258899</v>
      </c>
      <c r="G775" s="1060">
        <v>26591.866024754101</v>
      </c>
      <c r="H775" s="1060">
        <v>28432.945921626299</v>
      </c>
    </row>
    <row r="776" spans="1:8" x14ac:dyDescent="0.25">
      <c r="A776" s="1060" t="s">
        <v>1192</v>
      </c>
      <c r="B776" s="487">
        <v>11450.0579432179</v>
      </c>
      <c r="C776" s="1060">
        <v>11451.4775404056</v>
      </c>
      <c r="D776" s="487">
        <v>169.38482592779101</v>
      </c>
      <c r="E776" s="487">
        <v>10866.1754129167</v>
      </c>
      <c r="F776" s="487">
        <v>12035.1585372462</v>
      </c>
      <c r="G776" s="1060">
        <v>11133.9957517902</v>
      </c>
      <c r="H776" s="1060">
        <v>11790.797022512999</v>
      </c>
    </row>
    <row r="777" spans="1:8" x14ac:dyDescent="0.25">
      <c r="A777" s="1060" t="s">
        <v>399</v>
      </c>
      <c r="B777" s="487">
        <v>9052.2685059492105</v>
      </c>
      <c r="C777" s="1060">
        <v>9136.2305834027502</v>
      </c>
      <c r="D777" s="487">
        <v>1409.7875511904599</v>
      </c>
      <c r="E777" s="487">
        <v>4829.6125366686001</v>
      </c>
      <c r="F777" s="487">
        <v>15946.1593567985</v>
      </c>
      <c r="G777" s="1060">
        <v>6534.4245711547701</v>
      </c>
      <c r="H777" s="1060">
        <v>12129.8995097882</v>
      </c>
    </row>
    <row r="778" spans="1:8" x14ac:dyDescent="0.25">
      <c r="A778" s="1060" t="s">
        <v>924</v>
      </c>
      <c r="B778" s="487">
        <v>445.521058786987</v>
      </c>
      <c r="C778" s="1060">
        <v>448.583055568605</v>
      </c>
      <c r="D778" s="487">
        <v>59.298887739613001</v>
      </c>
      <c r="E778" s="487">
        <v>270.73899019889598</v>
      </c>
      <c r="F778" s="487">
        <v>697.75313706691895</v>
      </c>
      <c r="G778" s="1060">
        <v>338.13089565481999</v>
      </c>
      <c r="H778" s="1060">
        <v>572.82109204181302</v>
      </c>
    </row>
    <row r="779" spans="1:8" x14ac:dyDescent="0.25">
      <c r="A779" s="1060" t="s">
        <v>580</v>
      </c>
      <c r="B779" s="487">
        <v>99316.403943655198</v>
      </c>
      <c r="C779" s="1060">
        <v>99365.324676837598</v>
      </c>
      <c r="D779" s="487">
        <v>2785.6418665790102</v>
      </c>
      <c r="E779" s="487">
        <v>89642.025457715703</v>
      </c>
      <c r="F779" s="487">
        <v>110706.914548385</v>
      </c>
      <c r="G779" s="1060">
        <v>94124.743092535704</v>
      </c>
      <c r="H779" s="1060">
        <v>105093.86853071699</v>
      </c>
    </row>
    <row r="780" spans="1:8" x14ac:dyDescent="0.25">
      <c r="A780" s="1060" t="s">
        <v>248</v>
      </c>
      <c r="B780" s="487">
        <v>82590.186776938193</v>
      </c>
      <c r="C780" s="1060">
        <v>82651.443271065495</v>
      </c>
      <c r="D780" s="487">
        <v>3213.8357928201399</v>
      </c>
      <c r="E780" s="487">
        <v>73998.530920669902</v>
      </c>
      <c r="F780" s="487">
        <v>95179.214724509802</v>
      </c>
      <c r="G780" s="1060">
        <v>76738.858835674197</v>
      </c>
      <c r="H780" s="1060">
        <v>89243.050373680599</v>
      </c>
    </row>
    <row r="781" spans="1:8" x14ac:dyDescent="0.25">
      <c r="A781" s="1060" t="s">
        <v>414</v>
      </c>
      <c r="B781" s="487">
        <v>11163.733092251099</v>
      </c>
      <c r="C781" s="1060">
        <v>11171.4097503991</v>
      </c>
      <c r="D781" s="487">
        <v>340.97937446188303</v>
      </c>
      <c r="E781" s="487">
        <v>10229.8289700147</v>
      </c>
      <c r="F781" s="487">
        <v>12402.0589652008</v>
      </c>
      <c r="G781" s="1060">
        <v>10540.0012259951</v>
      </c>
      <c r="H781" s="1060">
        <v>11853.3178981861</v>
      </c>
    </row>
    <row r="782" spans="1:8" x14ac:dyDescent="0.25">
      <c r="A782" s="1060" t="s">
        <v>1169</v>
      </c>
      <c r="B782" s="487">
        <v>24812.563427342098</v>
      </c>
      <c r="C782" s="1060">
        <v>24813.739053008801</v>
      </c>
      <c r="D782" s="487">
        <v>749.93710738435504</v>
      </c>
      <c r="E782" s="487">
        <v>22051.3027559888</v>
      </c>
      <c r="F782" s="487">
        <v>27235.149408602399</v>
      </c>
      <c r="G782" s="1060">
        <v>23367.2010265799</v>
      </c>
      <c r="H782" s="1060">
        <v>26318.046202757501</v>
      </c>
    </row>
    <row r="783" spans="1:8" x14ac:dyDescent="0.25">
      <c r="A783" s="1060" t="s">
        <v>1064</v>
      </c>
      <c r="B783" s="487">
        <v>22440.009153111001</v>
      </c>
      <c r="C783" s="1060">
        <v>22438.015163166099</v>
      </c>
      <c r="D783" s="487">
        <v>647.07160487972601</v>
      </c>
      <c r="E783" s="487">
        <v>20370.9073032089</v>
      </c>
      <c r="F783" s="487">
        <v>24638.355261558299</v>
      </c>
      <c r="G783" s="1060">
        <v>21214.133834378801</v>
      </c>
      <c r="H783" s="1060">
        <v>23745.775739847701</v>
      </c>
    </row>
    <row r="784" spans="1:8" x14ac:dyDescent="0.25">
      <c r="A784" s="1060" t="s">
        <v>581</v>
      </c>
      <c r="B784" s="487">
        <v>53463.263762121001</v>
      </c>
      <c r="C784" s="1060">
        <v>53480.322274696802</v>
      </c>
      <c r="D784" s="487">
        <v>844.69097594764298</v>
      </c>
      <c r="E784" s="487">
        <v>50352.3165472041</v>
      </c>
      <c r="F784" s="487">
        <v>57158.0195016504</v>
      </c>
      <c r="G784" s="1060">
        <v>51831.831069886401</v>
      </c>
      <c r="H784" s="1060">
        <v>55165.8132964174</v>
      </c>
    </row>
    <row r="785" spans="1:8" x14ac:dyDescent="0.25">
      <c r="A785" s="1060" t="s">
        <v>804</v>
      </c>
      <c r="B785" s="487">
        <v>77092.744371912704</v>
      </c>
      <c r="C785" s="1060">
        <v>77195.743264660603</v>
      </c>
      <c r="D785" s="487">
        <v>2432.7328676669099</v>
      </c>
      <c r="E785" s="487">
        <v>69255.754038034007</v>
      </c>
      <c r="F785" s="487">
        <v>85443.2867432926</v>
      </c>
      <c r="G785" s="1060">
        <v>72604.284379252204</v>
      </c>
      <c r="H785" s="1060">
        <v>82057.771822029099</v>
      </c>
    </row>
    <row r="786" spans="1:8" x14ac:dyDescent="0.25">
      <c r="A786" s="1060" t="s">
        <v>816</v>
      </c>
      <c r="B786" s="487">
        <v>53040.748945749503</v>
      </c>
      <c r="C786" s="1060">
        <v>53169.559996269301</v>
      </c>
      <c r="D786" s="487">
        <v>1893.1087267206301</v>
      </c>
      <c r="E786" s="487">
        <v>47683.423961324799</v>
      </c>
      <c r="F786" s="487">
        <v>60709.000131973997</v>
      </c>
      <c r="G786" s="1060">
        <v>49880.386814207799</v>
      </c>
      <c r="H786" s="1060">
        <v>57183.7485945238</v>
      </c>
    </row>
    <row r="787" spans="1:8" x14ac:dyDescent="0.25">
      <c r="A787" s="1060" t="s">
        <v>718</v>
      </c>
      <c r="B787" s="487">
        <v>8614.3322742461496</v>
      </c>
      <c r="C787" s="1060">
        <v>8627.6394822060702</v>
      </c>
      <c r="D787" s="487">
        <v>271.26315929642999</v>
      </c>
      <c r="E787" s="487">
        <v>7851.7230216059297</v>
      </c>
      <c r="F787" s="487">
        <v>9537.2986500282404</v>
      </c>
      <c r="G787" s="1060">
        <v>8140.7388268945697</v>
      </c>
      <c r="H787" s="1060">
        <v>9201.8938309304503</v>
      </c>
    </row>
    <row r="788" spans="1:8" x14ac:dyDescent="0.25">
      <c r="A788" s="1060" t="s">
        <v>557</v>
      </c>
      <c r="B788" s="487">
        <v>3698.9392343527402</v>
      </c>
      <c r="C788" s="1060">
        <v>3717.4974003678699</v>
      </c>
      <c r="D788" s="487">
        <v>526.93983183194905</v>
      </c>
      <c r="E788" s="487">
        <v>2076.7031044135401</v>
      </c>
      <c r="F788" s="487">
        <v>6350.3539949261703</v>
      </c>
      <c r="G788" s="1060">
        <v>2789.08962773351</v>
      </c>
      <c r="H788" s="1060">
        <v>4862.3333676713301</v>
      </c>
    </row>
    <row r="789" spans="1:8" x14ac:dyDescent="0.25">
      <c r="A789" s="1060" t="s">
        <v>957</v>
      </c>
      <c r="B789" s="487">
        <v>21664.8661459291</v>
      </c>
      <c r="C789" s="1060">
        <v>21676.365639427699</v>
      </c>
      <c r="D789" s="487">
        <v>432.170518900064</v>
      </c>
      <c r="E789" s="487">
        <v>19940.601577658399</v>
      </c>
      <c r="F789" s="487">
        <v>23421.660553192702</v>
      </c>
      <c r="G789" s="1060">
        <v>20857.018962122202</v>
      </c>
      <c r="H789" s="1060">
        <v>22593.692187207798</v>
      </c>
    </row>
    <row r="790" spans="1:8" x14ac:dyDescent="0.25">
      <c r="A790" s="1060" t="s">
        <v>1166</v>
      </c>
      <c r="B790" s="487">
        <v>2003.86647548407</v>
      </c>
      <c r="C790" s="1060">
        <v>2003.8913922127999</v>
      </c>
      <c r="D790" s="487">
        <v>48.779475351297599</v>
      </c>
      <c r="E790" s="487">
        <v>1851.56371564695</v>
      </c>
      <c r="F790" s="487">
        <v>2161.7879400244501</v>
      </c>
      <c r="G790" s="1060">
        <v>1910.4730591156799</v>
      </c>
      <c r="H790" s="1060">
        <v>2101.8808130167799</v>
      </c>
    </row>
    <row r="791" spans="1:8" x14ac:dyDescent="0.25">
      <c r="A791" s="1060" t="s">
        <v>951</v>
      </c>
      <c r="B791" s="487">
        <v>173139.59214653901</v>
      </c>
      <c r="C791" s="1060">
        <v>173246.15542562801</v>
      </c>
      <c r="D791" s="487">
        <v>3207.2241482703998</v>
      </c>
      <c r="E791" s="487">
        <v>160381.438318556</v>
      </c>
      <c r="F791" s="487">
        <v>186022.75632882401</v>
      </c>
      <c r="G791" s="1060">
        <v>167113.495496544</v>
      </c>
      <c r="H791" s="1060">
        <v>180058.379749391</v>
      </c>
    </row>
    <row r="792" spans="1:8" x14ac:dyDescent="0.25">
      <c r="A792" s="1060" t="s">
        <v>936</v>
      </c>
      <c r="B792" s="487">
        <v>10872.4462702658</v>
      </c>
      <c r="C792" s="1060">
        <v>10878.8637810644</v>
      </c>
      <c r="D792" s="487">
        <v>308.84913547223198</v>
      </c>
      <c r="E792" s="487">
        <v>9953.6957287401092</v>
      </c>
      <c r="F792" s="487">
        <v>12202.7407056634</v>
      </c>
      <c r="G792" s="1060">
        <v>10302.837940141801</v>
      </c>
      <c r="H792" s="1060">
        <v>11506.3800266895</v>
      </c>
    </row>
    <row r="793" spans="1:8" x14ac:dyDescent="0.25">
      <c r="A793" s="1060" t="s">
        <v>418</v>
      </c>
      <c r="B793" s="487">
        <v>3683.08191012319</v>
      </c>
      <c r="C793" s="1060">
        <v>3685.4282848354701</v>
      </c>
      <c r="D793" s="487">
        <v>112.230221073102</v>
      </c>
      <c r="E793" s="487">
        <v>3374.2324579512201</v>
      </c>
      <c r="F793" s="487">
        <v>4089.2366708706199</v>
      </c>
      <c r="G793" s="1060">
        <v>3477.6960654057302</v>
      </c>
      <c r="H793" s="1060">
        <v>3909.14071366179</v>
      </c>
    </row>
    <row r="794" spans="1:8" x14ac:dyDescent="0.25">
      <c r="A794" s="1060" t="s">
        <v>558</v>
      </c>
      <c r="B794" s="487">
        <v>19335.550245831899</v>
      </c>
      <c r="C794" s="1060">
        <v>19396.4567368235</v>
      </c>
      <c r="D794" s="487">
        <v>2985.5295635479602</v>
      </c>
      <c r="E794" s="487">
        <v>10349.531300266501</v>
      </c>
      <c r="F794" s="487">
        <v>31261.945955914001</v>
      </c>
      <c r="G794" s="1060">
        <v>14004.3709356576</v>
      </c>
      <c r="H794" s="1060">
        <v>25801.4283844126</v>
      </c>
    </row>
    <row r="795" spans="1:8" x14ac:dyDescent="0.25">
      <c r="A795" s="1060" t="s">
        <v>438</v>
      </c>
      <c r="B795" s="487">
        <v>19996.959023362801</v>
      </c>
      <c r="C795" s="1060">
        <v>20004.635681510801</v>
      </c>
      <c r="D795" s="487">
        <v>340.97937446188303</v>
      </c>
      <c r="E795" s="487">
        <v>19063.054901126401</v>
      </c>
      <c r="F795" s="487">
        <v>21235.2848963125</v>
      </c>
      <c r="G795" s="1060">
        <v>19373.227157106801</v>
      </c>
      <c r="H795" s="1060">
        <v>20686.543829297701</v>
      </c>
    </row>
    <row r="796" spans="1:8" x14ac:dyDescent="0.25">
      <c r="A796" s="1060" t="s">
        <v>409</v>
      </c>
      <c r="B796" s="487">
        <v>24880.124320373699</v>
      </c>
      <c r="C796" s="1060">
        <v>24904.9462851842</v>
      </c>
      <c r="D796" s="487">
        <v>900.44364817891096</v>
      </c>
      <c r="E796" s="487">
        <v>22331.5535510884</v>
      </c>
      <c r="F796" s="487">
        <v>28502.518819600798</v>
      </c>
      <c r="G796" s="1060">
        <v>23200.787376295</v>
      </c>
      <c r="H796" s="1060">
        <v>26760.636260946099</v>
      </c>
    </row>
    <row r="797" spans="1:8" x14ac:dyDescent="0.25">
      <c r="A797" s="1060" t="s">
        <v>403</v>
      </c>
      <c r="B797" s="487">
        <v>3222.6933001664102</v>
      </c>
      <c r="C797" s="1060">
        <v>3254.8344030687899</v>
      </c>
      <c r="D797" s="487">
        <v>507.24658303071197</v>
      </c>
      <c r="E797" s="487">
        <v>1696.4618819565601</v>
      </c>
      <c r="F797" s="487">
        <v>5701.65902780126</v>
      </c>
      <c r="G797" s="1060">
        <v>2315.6776331301398</v>
      </c>
      <c r="H797" s="1060">
        <v>4333.0763431039904</v>
      </c>
    </row>
    <row r="798" spans="1:8" x14ac:dyDescent="0.25">
      <c r="A798" s="1060" t="s">
        <v>262</v>
      </c>
      <c r="B798" s="487">
        <v>1220.3496131634899</v>
      </c>
      <c r="C798" s="1060">
        <v>1222.88630068463</v>
      </c>
      <c r="D798" s="487">
        <v>73.614779606671604</v>
      </c>
      <c r="E798" s="487">
        <v>998.40165664417998</v>
      </c>
      <c r="F798" s="487">
        <v>1509.39869963252</v>
      </c>
      <c r="G798" s="1060">
        <v>1090.2071017675801</v>
      </c>
      <c r="H798" s="1060">
        <v>1383.24598051421</v>
      </c>
    </row>
    <row r="799" spans="1:8" x14ac:dyDescent="0.25">
      <c r="A799" s="1060" t="s">
        <v>958</v>
      </c>
      <c r="B799" s="487">
        <v>64838.813569102102</v>
      </c>
      <c r="C799" s="1060">
        <v>64863.353909726698</v>
      </c>
      <c r="D799" s="487">
        <v>1006.78653971661</v>
      </c>
      <c r="E799" s="487">
        <v>61924.7359376846</v>
      </c>
      <c r="F799" s="487">
        <v>69019.041723267001</v>
      </c>
      <c r="G799" s="1060">
        <v>62956.856339998099</v>
      </c>
      <c r="H799" s="1060">
        <v>66909.827801694802</v>
      </c>
    </row>
    <row r="800" spans="1:8" x14ac:dyDescent="0.25">
      <c r="A800" s="1060" t="s">
        <v>571</v>
      </c>
      <c r="B800" s="487">
        <v>25391.348982777301</v>
      </c>
      <c r="C800" s="1060">
        <v>25388.886319266501</v>
      </c>
      <c r="D800" s="487">
        <v>802.44369913608602</v>
      </c>
      <c r="E800" s="487">
        <v>22792.4010074668</v>
      </c>
      <c r="F800" s="487">
        <v>28899.299407010101</v>
      </c>
      <c r="G800" s="1060">
        <v>23864.852293994099</v>
      </c>
      <c r="H800" s="1060">
        <v>26981.039399329002</v>
      </c>
    </row>
    <row r="801" spans="1:8" x14ac:dyDescent="0.25">
      <c r="A801" s="1060" t="s">
        <v>426</v>
      </c>
      <c r="B801" s="487">
        <v>3553.84137295552</v>
      </c>
      <c r="C801" s="1060">
        <v>3559.6800084083702</v>
      </c>
      <c r="D801" s="487">
        <v>78.367841807137296</v>
      </c>
      <c r="E801" s="487">
        <v>3355.3471141494801</v>
      </c>
      <c r="F801" s="487">
        <v>3822.32126437137</v>
      </c>
      <c r="G801" s="1060">
        <v>3421.6503280526599</v>
      </c>
      <c r="H801" s="1060">
        <v>3729.9796465273598</v>
      </c>
    </row>
    <row r="802" spans="1:8" x14ac:dyDescent="0.25">
      <c r="A802" s="1060" t="s">
        <v>268</v>
      </c>
      <c r="B802" s="487">
        <v>2826.5478491068302</v>
      </c>
      <c r="C802" s="1060">
        <v>2828.9587550650299</v>
      </c>
      <c r="D802" s="487">
        <v>82.282602538996798</v>
      </c>
      <c r="E802" s="487">
        <v>2607.4206880492702</v>
      </c>
      <c r="F802" s="487">
        <v>3143.6143355014101</v>
      </c>
      <c r="G802" s="1060">
        <v>2676.84722079009</v>
      </c>
      <c r="H802" s="1060">
        <v>2996.7082030763499</v>
      </c>
    </row>
    <row r="803" spans="1:8" x14ac:dyDescent="0.25">
      <c r="A803" s="1060" t="s">
        <v>996</v>
      </c>
      <c r="B803" s="487">
        <v>31402.928221738501</v>
      </c>
      <c r="C803" s="1060">
        <v>31407.959075059101</v>
      </c>
      <c r="D803" s="487">
        <v>846.30970030617596</v>
      </c>
      <c r="E803" s="487">
        <v>28056.777869698399</v>
      </c>
      <c r="F803" s="487">
        <v>34712.703333490703</v>
      </c>
      <c r="G803" s="1060">
        <v>29761.087586983602</v>
      </c>
      <c r="H803" s="1060">
        <v>33134.7038363311</v>
      </c>
    </row>
    <row r="804" spans="1:8" x14ac:dyDescent="0.25">
      <c r="A804" s="1060" t="s">
        <v>696</v>
      </c>
      <c r="B804" s="487">
        <v>26567.437932979701</v>
      </c>
      <c r="C804" s="1060">
        <v>26608.838504998199</v>
      </c>
      <c r="D804" s="487">
        <v>1038.8078982355</v>
      </c>
      <c r="E804" s="487">
        <v>23676.0489102914</v>
      </c>
      <c r="F804" s="487">
        <v>29850.5874758026</v>
      </c>
      <c r="G804" s="1060">
        <v>24745.0100447599</v>
      </c>
      <c r="H804" s="1060">
        <v>28802.1327475736</v>
      </c>
    </row>
    <row r="805" spans="1:8" x14ac:dyDescent="0.25">
      <c r="A805" s="1060" t="s">
        <v>697</v>
      </c>
      <c r="B805" s="487">
        <v>108.709721714197</v>
      </c>
      <c r="C805" s="1060">
        <v>108.831155441874</v>
      </c>
      <c r="D805" s="487">
        <v>3.2797062977828801</v>
      </c>
      <c r="E805" s="487">
        <v>99.105294326009002</v>
      </c>
      <c r="F805" s="487">
        <v>122.391728971719</v>
      </c>
      <c r="G805" s="1060">
        <v>102.706464602414</v>
      </c>
      <c r="H805" s="1060">
        <v>115.429729013714</v>
      </c>
    </row>
    <row r="806" spans="1:8" x14ac:dyDescent="0.25">
      <c r="A806" s="1060" t="s">
        <v>753</v>
      </c>
      <c r="B806" s="487">
        <v>24177.3436618899</v>
      </c>
      <c r="C806" s="1060">
        <v>24223.1440364999</v>
      </c>
      <c r="D806" s="487">
        <v>1010.10809643317</v>
      </c>
      <c r="E806" s="487">
        <v>21430.5793199416</v>
      </c>
      <c r="F806" s="487">
        <v>27622.1743189099</v>
      </c>
      <c r="G806" s="1060">
        <v>22429.6678973298</v>
      </c>
      <c r="H806" s="1060">
        <v>26438.427022864798</v>
      </c>
    </row>
    <row r="807" spans="1:8" x14ac:dyDescent="0.25">
      <c r="A807" s="1060" t="s">
        <v>1000</v>
      </c>
      <c r="B807" s="487">
        <v>25379.999519364301</v>
      </c>
      <c r="C807" s="1060">
        <v>25395.776442296101</v>
      </c>
      <c r="D807" s="487">
        <v>791.34879231336799</v>
      </c>
      <c r="E807" s="487">
        <v>22488.598765716601</v>
      </c>
      <c r="F807" s="487">
        <v>28845.064543458098</v>
      </c>
      <c r="G807" s="1060">
        <v>23878.354540218501</v>
      </c>
      <c r="H807" s="1060">
        <v>27008.310897224699</v>
      </c>
    </row>
    <row r="808" spans="1:8" x14ac:dyDescent="0.25">
      <c r="A808" s="1060" t="s">
        <v>475</v>
      </c>
      <c r="B808" s="487">
        <v>3767.6197679135898</v>
      </c>
      <c r="C808" s="1060">
        <v>3797.0176099508399</v>
      </c>
      <c r="D808" s="487">
        <v>563.750988986057</v>
      </c>
      <c r="E808" s="487">
        <v>2118.9422614933701</v>
      </c>
      <c r="F808" s="487">
        <v>6481.4296116133</v>
      </c>
      <c r="G808" s="1060">
        <v>2747.75659603349</v>
      </c>
      <c r="H808" s="1060">
        <v>5022.6688647811397</v>
      </c>
    </row>
    <row r="809" spans="1:8" x14ac:dyDescent="0.25">
      <c r="A809" s="1060" t="s">
        <v>952</v>
      </c>
      <c r="B809" s="487">
        <v>23682.575001074201</v>
      </c>
      <c r="C809" s="1060">
        <v>23686.102332271199</v>
      </c>
      <c r="D809" s="487">
        <v>366.97096452436699</v>
      </c>
      <c r="E809" s="487">
        <v>22456.9666187945</v>
      </c>
      <c r="F809" s="487">
        <v>24944.438611256399</v>
      </c>
      <c r="G809" s="1060">
        <v>22980.558412291699</v>
      </c>
      <c r="H809" s="1060">
        <v>24404.331672482102</v>
      </c>
    </row>
    <row r="810" spans="1:8" x14ac:dyDescent="0.25">
      <c r="A810" s="1060" t="s">
        <v>863</v>
      </c>
      <c r="B810" s="487">
        <v>165858.92186777899</v>
      </c>
      <c r="C810" s="1060">
        <v>165967.821180648</v>
      </c>
      <c r="D810" s="487">
        <v>3047.2635690655902</v>
      </c>
      <c r="E810" s="487">
        <v>156096.73701295399</v>
      </c>
      <c r="F810" s="487">
        <v>176139.08961009499</v>
      </c>
      <c r="G810" s="1060">
        <v>160156.395555675</v>
      </c>
      <c r="H810" s="1060">
        <v>171904.082240538</v>
      </c>
    </row>
    <row r="811" spans="1:8" x14ac:dyDescent="0.25">
      <c r="A811" s="1060" t="s">
        <v>476</v>
      </c>
      <c r="B811" s="487">
        <v>166459.70577831901</v>
      </c>
      <c r="C811" s="1060">
        <v>166452.755045347</v>
      </c>
      <c r="D811" s="487">
        <v>5238.6335308919797</v>
      </c>
      <c r="E811" s="487">
        <v>151316.432142562</v>
      </c>
      <c r="F811" s="487">
        <v>185416.76891128201</v>
      </c>
      <c r="G811" s="1060">
        <v>156365.32850414299</v>
      </c>
      <c r="H811" s="1060">
        <v>177243.033584355</v>
      </c>
    </row>
    <row r="812" spans="1:8" x14ac:dyDescent="0.25">
      <c r="A812" s="1060" t="s">
        <v>990</v>
      </c>
      <c r="B812" s="487">
        <v>22204.113334478301</v>
      </c>
      <c r="C812" s="1060">
        <v>22372.663616460301</v>
      </c>
      <c r="D812" s="487">
        <v>2825.1840265010801</v>
      </c>
      <c r="E812" s="487">
        <v>14104.8937637362</v>
      </c>
      <c r="F812" s="487">
        <v>33203.974046711402</v>
      </c>
      <c r="G812" s="1060">
        <v>17380.187345088001</v>
      </c>
      <c r="H812" s="1060">
        <v>28461.206156349101</v>
      </c>
    </row>
    <row r="813" spans="1:8" x14ac:dyDescent="0.25">
      <c r="A813" s="1060" t="s">
        <v>694</v>
      </c>
      <c r="B813" s="487">
        <v>6893.8543238697202</v>
      </c>
      <c r="C813" s="1060">
        <v>6901.2284964508199</v>
      </c>
      <c r="D813" s="487">
        <v>277.034070441224</v>
      </c>
      <c r="E813" s="487">
        <v>6119.9406789159502</v>
      </c>
      <c r="F813" s="487">
        <v>7770.0570390294497</v>
      </c>
      <c r="G813" s="1060">
        <v>6406.3632813558697</v>
      </c>
      <c r="H813" s="1060">
        <v>7486.7728425774203</v>
      </c>
    </row>
    <row r="814" spans="1:8" x14ac:dyDescent="0.25">
      <c r="A814" s="1060" t="s">
        <v>981</v>
      </c>
      <c r="B814" s="487">
        <v>456.97552364399598</v>
      </c>
      <c r="C814" s="1060">
        <v>461.93342326969201</v>
      </c>
      <c r="D814" s="487">
        <v>85.615088924222107</v>
      </c>
      <c r="E814" s="487">
        <v>218.80756602886601</v>
      </c>
      <c r="F814" s="487">
        <v>772.98773278018405</v>
      </c>
      <c r="G814" s="1060">
        <v>309.24461068021799</v>
      </c>
      <c r="H814" s="1060">
        <v>631.35083087850705</v>
      </c>
    </row>
    <row r="815" spans="1:8" x14ac:dyDescent="0.25">
      <c r="A815" s="1060" t="s">
        <v>858</v>
      </c>
      <c r="B815" s="487">
        <v>45205.725176942302</v>
      </c>
      <c r="C815" s="1060">
        <v>45230.934128677698</v>
      </c>
      <c r="D815" s="487">
        <v>1412.3846638386101</v>
      </c>
      <c r="E815" s="487">
        <v>40049.885086722599</v>
      </c>
      <c r="F815" s="487">
        <v>51371.763127025297</v>
      </c>
      <c r="G815" s="1060">
        <v>42525.335946204199</v>
      </c>
      <c r="H815" s="1060">
        <v>48089.501831228998</v>
      </c>
    </row>
    <row r="816" spans="1:8" x14ac:dyDescent="0.25">
      <c r="A816" s="1060" t="s">
        <v>485</v>
      </c>
      <c r="B816" s="487">
        <v>39612.830117337202</v>
      </c>
      <c r="C816" s="1060">
        <v>39687.417008520402</v>
      </c>
      <c r="D816" s="487">
        <v>1583.5541895818899</v>
      </c>
      <c r="E816" s="487">
        <v>35021.734752211501</v>
      </c>
      <c r="F816" s="487">
        <v>47220.468959887097</v>
      </c>
      <c r="G816" s="1060">
        <v>36752.187951890002</v>
      </c>
      <c r="H816" s="1060">
        <v>43171.372404386399</v>
      </c>
    </row>
    <row r="817" spans="1:8" x14ac:dyDescent="0.25">
      <c r="A817" s="1060" t="s">
        <v>1105</v>
      </c>
      <c r="B817" s="487">
        <v>16592.9601128172</v>
      </c>
      <c r="C817" s="1060">
        <v>16730.1756338831</v>
      </c>
      <c r="D817" s="487">
        <v>2179.3240277493301</v>
      </c>
      <c r="E817" s="487">
        <v>10800.630739087999</v>
      </c>
      <c r="F817" s="487">
        <v>24049.656376499101</v>
      </c>
      <c r="G817" s="1060">
        <v>12807.2138937905</v>
      </c>
      <c r="H817" s="1060">
        <v>21184.7868776826</v>
      </c>
    </row>
    <row r="818" spans="1:8" x14ac:dyDescent="0.25">
      <c r="A818" s="1060" t="s">
        <v>865</v>
      </c>
      <c r="B818" s="487">
        <v>1401.68154963342</v>
      </c>
      <c r="C818" s="1060">
        <v>1402.95703427989</v>
      </c>
      <c r="D818" s="487">
        <v>27.7339787061713</v>
      </c>
      <c r="E818" s="487">
        <v>1314.08115987828</v>
      </c>
      <c r="F818" s="487">
        <v>1495.64698652419</v>
      </c>
      <c r="G818" s="1060">
        <v>1350.4483091940299</v>
      </c>
      <c r="H818" s="1060">
        <v>1457.0569894205901</v>
      </c>
    </row>
    <row r="819" spans="1:8" x14ac:dyDescent="0.25">
      <c r="A819" s="1060" t="s">
        <v>1222</v>
      </c>
      <c r="B819" s="487">
        <v>5104.3395379063404</v>
      </c>
      <c r="C819" s="1060">
        <v>5112.8858023808798</v>
      </c>
      <c r="D819" s="487">
        <v>168.27295293952201</v>
      </c>
      <c r="E819" s="487">
        <v>4640.0095563102795</v>
      </c>
      <c r="F819" s="487">
        <v>5797.4544118403201</v>
      </c>
      <c r="G819" s="1060">
        <v>4806.5428786314396</v>
      </c>
      <c r="H819" s="1060">
        <v>5461.4123821088897</v>
      </c>
    </row>
    <row r="820" spans="1:8" x14ac:dyDescent="0.25">
      <c r="A820" s="1060" t="s">
        <v>439</v>
      </c>
      <c r="B820" s="487">
        <v>57138.449302841</v>
      </c>
      <c r="C820" s="1060">
        <v>57192.276641966302</v>
      </c>
      <c r="D820" s="487">
        <v>1570.93987998494</v>
      </c>
      <c r="E820" s="487">
        <v>52716.546347048898</v>
      </c>
      <c r="F820" s="487">
        <v>63659.758832631996</v>
      </c>
      <c r="G820" s="1060">
        <v>54310.830004669202</v>
      </c>
      <c r="H820" s="1060">
        <v>60509.908359950903</v>
      </c>
    </row>
    <row r="821" spans="1:8" x14ac:dyDescent="0.25">
      <c r="A821" s="1060" t="s">
        <v>854</v>
      </c>
      <c r="B821" s="487">
        <v>106396.484896525</v>
      </c>
      <c r="C821" s="1060">
        <v>106505.384209394</v>
      </c>
      <c r="D821" s="487">
        <v>3047.2635690655902</v>
      </c>
      <c r="E821" s="487">
        <v>96634.300041700495</v>
      </c>
      <c r="F821" s="487">
        <v>116676.652638841</v>
      </c>
      <c r="G821" s="1060">
        <v>100693.95858442099</v>
      </c>
      <c r="H821" s="1060">
        <v>112441.645269284</v>
      </c>
    </row>
    <row r="822" spans="1:8" x14ac:dyDescent="0.25">
      <c r="A822" s="1060" t="s">
        <v>1070</v>
      </c>
      <c r="B822" s="487">
        <v>24913.306583077101</v>
      </c>
      <c r="C822" s="1060">
        <v>24935.726503108999</v>
      </c>
      <c r="D822" s="487">
        <v>413.16848246884501</v>
      </c>
      <c r="E822" s="487">
        <v>23622.236081087201</v>
      </c>
      <c r="F822" s="487">
        <v>26698.714089540899</v>
      </c>
      <c r="G822" s="1060">
        <v>24170.3062958872</v>
      </c>
      <c r="H822" s="1060">
        <v>25789.201787486199</v>
      </c>
    </row>
    <row r="823" spans="1:8" x14ac:dyDescent="0.25">
      <c r="A823" s="1060" t="s">
        <v>686</v>
      </c>
      <c r="B823" s="487">
        <v>117.722713584849</v>
      </c>
      <c r="C823" s="1060">
        <v>118.85679277278101</v>
      </c>
      <c r="D823" s="487">
        <v>19.061812657199901</v>
      </c>
      <c r="E823" s="487">
        <v>66.972128314748701</v>
      </c>
      <c r="F823" s="487">
        <v>183.675656973033</v>
      </c>
      <c r="G823" s="1060">
        <v>85.469711766712393</v>
      </c>
      <c r="H823" s="1060">
        <v>160.824820324374</v>
      </c>
    </row>
    <row r="824" spans="1:8" x14ac:dyDescent="0.25">
      <c r="A824" s="1060" t="s">
        <v>472</v>
      </c>
      <c r="B824" s="487">
        <v>30267.0252558887</v>
      </c>
      <c r="C824" s="1060">
        <v>30499.198588527801</v>
      </c>
      <c r="D824" s="487">
        <v>4313.8003946577401</v>
      </c>
      <c r="E824" s="487">
        <v>17798.118005083099</v>
      </c>
      <c r="F824" s="487">
        <v>50927.753511479197</v>
      </c>
      <c r="G824" s="1060">
        <v>22544.454314050199</v>
      </c>
      <c r="H824" s="1060">
        <v>39996.6496347426</v>
      </c>
    </row>
    <row r="825" spans="1:8" x14ac:dyDescent="0.25">
      <c r="A825" s="1060" t="s">
        <v>1012</v>
      </c>
      <c r="B825" s="487">
        <v>41292.3355938491</v>
      </c>
      <c r="C825" s="1060">
        <v>41308.112516781002</v>
      </c>
      <c r="D825" s="487">
        <v>791.34879231336799</v>
      </c>
      <c r="E825" s="487">
        <v>38400.934840201502</v>
      </c>
      <c r="F825" s="487">
        <v>44757.400617942898</v>
      </c>
      <c r="G825" s="1060">
        <v>39790.690614703301</v>
      </c>
      <c r="H825" s="1060">
        <v>42920.646971709597</v>
      </c>
    </row>
    <row r="826" spans="1:8" x14ac:dyDescent="0.25">
      <c r="A826" s="1060" t="s">
        <v>628</v>
      </c>
      <c r="B826" s="487">
        <v>174275.642192131</v>
      </c>
      <c r="C826" s="1060">
        <v>174342.51793044101</v>
      </c>
      <c r="D826" s="487">
        <v>4111.2685654183597</v>
      </c>
      <c r="E826" s="487">
        <v>159626.27173692599</v>
      </c>
      <c r="F826" s="487">
        <v>192231.52738148399</v>
      </c>
      <c r="G826" s="1060">
        <v>166542.54536367301</v>
      </c>
      <c r="H826" s="1060">
        <v>182635.13183479599</v>
      </c>
    </row>
    <row r="827" spans="1:8" x14ac:dyDescent="0.25">
      <c r="A827" s="1060" t="s">
        <v>301</v>
      </c>
      <c r="B827" s="487">
        <v>112429.00101837399</v>
      </c>
      <c r="C827" s="1060">
        <v>112492.143007102</v>
      </c>
      <c r="D827" s="487">
        <v>3826.71971434746</v>
      </c>
      <c r="E827" s="487">
        <v>102171.54931754</v>
      </c>
      <c r="F827" s="487">
        <v>127410.080144946</v>
      </c>
      <c r="G827" s="1060">
        <v>105475.90878842</v>
      </c>
      <c r="H827" s="1060">
        <v>120234.60959460599</v>
      </c>
    </row>
    <row r="828" spans="1:8" x14ac:dyDescent="0.25">
      <c r="A828" s="1060" t="s">
        <v>478</v>
      </c>
      <c r="B828" s="487">
        <v>33123.293579907899</v>
      </c>
      <c r="C828" s="1060">
        <v>33133.690446877801</v>
      </c>
      <c r="D828" s="487">
        <v>1064.93146475968</v>
      </c>
      <c r="E828" s="487">
        <v>30087.9875035519</v>
      </c>
      <c r="F828" s="487">
        <v>37048.615646145998</v>
      </c>
      <c r="G828" s="1060">
        <v>31093.788959216199</v>
      </c>
      <c r="H828" s="1060">
        <v>35280.751756055601</v>
      </c>
    </row>
    <row r="829" spans="1:8" x14ac:dyDescent="0.25">
      <c r="A829" s="1060" t="s">
        <v>756</v>
      </c>
      <c r="B829" s="487">
        <v>52616.855326813398</v>
      </c>
      <c r="C829" s="1060">
        <v>52656.992221669097</v>
      </c>
      <c r="D829" s="487">
        <v>1210.8438660648501</v>
      </c>
      <c r="E829" s="487">
        <v>49321.443409729902</v>
      </c>
      <c r="F829" s="487">
        <v>56525.134281114297</v>
      </c>
      <c r="G829" s="1060">
        <v>50462.904179735298</v>
      </c>
      <c r="H829" s="1060">
        <v>55174.274507967799</v>
      </c>
    </row>
    <row r="830" spans="1:8" x14ac:dyDescent="0.25">
      <c r="A830" s="1060" t="s">
        <v>720</v>
      </c>
      <c r="B830" s="487">
        <v>34794.704169779499</v>
      </c>
      <c r="C830" s="1060">
        <v>34842.245165797503</v>
      </c>
      <c r="D830" s="487">
        <v>1014.70207759961</v>
      </c>
      <c r="E830" s="487">
        <v>31918.784808910899</v>
      </c>
      <c r="F830" s="487">
        <v>38291.143601046897</v>
      </c>
      <c r="G830" s="1060">
        <v>33012.029924636598</v>
      </c>
      <c r="H830" s="1060">
        <v>36980.305705620798</v>
      </c>
    </row>
    <row r="831" spans="1:8" x14ac:dyDescent="0.25">
      <c r="A831" s="1060" t="s">
        <v>948</v>
      </c>
      <c r="B831" s="487">
        <v>3463.0178603133099</v>
      </c>
      <c r="C831" s="1060">
        <v>3466.07985709493</v>
      </c>
      <c r="D831" s="487">
        <v>59.298887739612901</v>
      </c>
      <c r="E831" s="487">
        <v>3288.2357917252202</v>
      </c>
      <c r="F831" s="487">
        <v>3715.2499385932401</v>
      </c>
      <c r="G831" s="1060">
        <v>3355.6276971811399</v>
      </c>
      <c r="H831" s="1060">
        <v>3590.3178935681399</v>
      </c>
    </row>
    <row r="832" spans="1:8" x14ac:dyDescent="0.25">
      <c r="A832" s="1060" t="s">
        <v>1183</v>
      </c>
      <c r="B832" s="487">
        <v>689.93089635891602</v>
      </c>
      <c r="C832" s="1060">
        <v>690.01649835836201</v>
      </c>
      <c r="D832" s="487">
        <v>15.265400533906</v>
      </c>
      <c r="E832" s="487">
        <v>633.94826819991601</v>
      </c>
      <c r="F832" s="487">
        <v>739.64564331563599</v>
      </c>
      <c r="G832" s="1060">
        <v>660.32537444787897</v>
      </c>
      <c r="H832" s="1060">
        <v>720.40186094129001</v>
      </c>
    </row>
    <row r="833" spans="1:8" x14ac:dyDescent="0.25">
      <c r="A833" s="1060" t="s">
        <v>1229</v>
      </c>
      <c r="B833" s="487">
        <v>44499.4598566489</v>
      </c>
      <c r="C833" s="1060">
        <v>44504.663162215802</v>
      </c>
      <c r="D833" s="487">
        <v>863.779734861409</v>
      </c>
      <c r="E833" s="487">
        <v>41606.904934433704</v>
      </c>
      <c r="F833" s="487">
        <v>47656.289939991897</v>
      </c>
      <c r="G833" s="1060">
        <v>42855.013608724599</v>
      </c>
      <c r="H833" s="1060">
        <v>46238.973708948397</v>
      </c>
    </row>
    <row r="834" spans="1:8" x14ac:dyDescent="0.25">
      <c r="A834" s="1060" t="s">
        <v>856</v>
      </c>
      <c r="B834" s="487">
        <v>963.15260269879502</v>
      </c>
      <c r="C834" s="1060">
        <v>964.42808734526704</v>
      </c>
      <c r="D834" s="487">
        <v>27.7339787061713</v>
      </c>
      <c r="E834" s="487">
        <v>875.55221294366095</v>
      </c>
      <c r="F834" s="487">
        <v>1057.1180395895601</v>
      </c>
      <c r="G834" s="1060">
        <v>911.91936225941004</v>
      </c>
      <c r="H834" s="1060">
        <v>1018.52804248597</v>
      </c>
    </row>
    <row r="835" spans="1:8" x14ac:dyDescent="0.25">
      <c r="A835" s="1060" t="s">
        <v>860</v>
      </c>
      <c r="B835" s="487">
        <v>75281.884424281307</v>
      </c>
      <c r="C835" s="1060">
        <v>75476.163675112999</v>
      </c>
      <c r="D835" s="487">
        <v>2167.7501272277</v>
      </c>
      <c r="E835" s="487">
        <v>68963.981538406893</v>
      </c>
      <c r="F835" s="487">
        <v>84704.641581074698</v>
      </c>
      <c r="G835" s="1060">
        <v>71651.9683528694</v>
      </c>
      <c r="H835" s="1060">
        <v>80060.624356050306</v>
      </c>
    </row>
    <row r="836" spans="1:8" x14ac:dyDescent="0.25">
      <c r="A836" s="1060" t="s">
        <v>483</v>
      </c>
      <c r="B836" s="487">
        <v>17036.174937419099</v>
      </c>
      <c r="C836" s="1060">
        <v>17059.564389330899</v>
      </c>
      <c r="D836" s="487">
        <v>653.74018932478202</v>
      </c>
      <c r="E836" s="487">
        <v>15189.555621365</v>
      </c>
      <c r="F836" s="487">
        <v>19581.7640259408</v>
      </c>
      <c r="G836" s="1060">
        <v>15882.5571573828</v>
      </c>
      <c r="H836" s="1060">
        <v>18425.752934827098</v>
      </c>
    </row>
    <row r="837" spans="1:8" x14ac:dyDescent="0.25">
      <c r="A837" s="1060" t="s">
        <v>1217</v>
      </c>
      <c r="B837" s="487">
        <v>33170.780098118397</v>
      </c>
      <c r="C837" s="1060">
        <v>33172.703034555998</v>
      </c>
      <c r="D837" s="487">
        <v>917.07627722709003</v>
      </c>
      <c r="E837" s="487">
        <v>29787.4714015584</v>
      </c>
      <c r="F837" s="487">
        <v>35884.993065591603</v>
      </c>
      <c r="G837" s="1060">
        <v>31444.415061327702</v>
      </c>
      <c r="H837" s="1060">
        <v>35020.253122835296</v>
      </c>
    </row>
    <row r="838" spans="1:8" x14ac:dyDescent="0.25">
      <c r="A838" s="1060" t="s">
        <v>1109</v>
      </c>
      <c r="B838" s="487">
        <v>120631.06650230401</v>
      </c>
      <c r="C838" s="1060">
        <v>120691.179701922</v>
      </c>
      <c r="D838" s="487">
        <v>3322.2436278286</v>
      </c>
      <c r="E838" s="487">
        <v>110349.975078455</v>
      </c>
      <c r="F838" s="487">
        <v>134392.93682412099</v>
      </c>
      <c r="G838" s="1060">
        <v>114186.175996252</v>
      </c>
      <c r="H838" s="1060">
        <v>127165.822026587</v>
      </c>
    </row>
    <row r="839" spans="1:8" x14ac:dyDescent="0.25">
      <c r="A839" s="1060" t="s">
        <v>397</v>
      </c>
      <c r="B839" s="487">
        <v>24636.481835481402</v>
      </c>
      <c r="C839" s="1060">
        <v>24836.5912918416</v>
      </c>
      <c r="D839" s="487">
        <v>3729.3343103898401</v>
      </c>
      <c r="E839" s="487">
        <v>13643.374662813099</v>
      </c>
      <c r="F839" s="487">
        <v>42898.695739984702</v>
      </c>
      <c r="G839" s="1060">
        <v>17962.474370843302</v>
      </c>
      <c r="H839" s="1060">
        <v>32734.426162859301</v>
      </c>
    </row>
    <row r="840" spans="1:8" x14ac:dyDescent="0.25">
      <c r="A840" s="1060" t="s">
        <v>998</v>
      </c>
      <c r="B840" s="487">
        <v>126921.950455154</v>
      </c>
      <c r="C840" s="1060">
        <v>126955.517693185</v>
      </c>
      <c r="D840" s="487">
        <v>3927.0357236967402</v>
      </c>
      <c r="E840" s="487">
        <v>112718.302866329</v>
      </c>
      <c r="F840" s="487">
        <v>143878.12573092</v>
      </c>
      <c r="G840" s="1060">
        <v>119664.78980351301</v>
      </c>
      <c r="H840" s="1060">
        <v>134882.990907228</v>
      </c>
    </row>
    <row r="841" spans="1:8" x14ac:dyDescent="0.25">
      <c r="A841" s="1060" t="s">
        <v>1118</v>
      </c>
      <c r="B841" s="487">
        <v>190785.25684644</v>
      </c>
      <c r="C841" s="1060">
        <v>190845.37004605899</v>
      </c>
      <c r="D841" s="487">
        <v>3322.2436278286</v>
      </c>
      <c r="E841" s="487">
        <v>180504.165422591</v>
      </c>
      <c r="F841" s="487">
        <v>204547.12716825699</v>
      </c>
      <c r="G841" s="1060">
        <v>184340.36634038901</v>
      </c>
      <c r="H841" s="1060">
        <v>197320.01237072301</v>
      </c>
    </row>
    <row r="842" spans="1:8" x14ac:dyDescent="0.25">
      <c r="A842" s="1060" t="s">
        <v>994</v>
      </c>
      <c r="B842" s="487">
        <v>158159.63564488501</v>
      </c>
      <c r="C842" s="1060">
        <v>158194.25681752601</v>
      </c>
      <c r="D842" s="487">
        <v>4227.4989474962204</v>
      </c>
      <c r="E842" s="487">
        <v>141650.041147032</v>
      </c>
      <c r="F842" s="487">
        <v>174276.54743226201</v>
      </c>
      <c r="G842" s="1060">
        <v>150032.071443227</v>
      </c>
      <c r="H842" s="1060">
        <v>166795.55397742699</v>
      </c>
    </row>
    <row r="843" spans="1:8" x14ac:dyDescent="0.25">
      <c r="A843" s="1060" t="s">
        <v>923</v>
      </c>
      <c r="B843" s="487">
        <v>3526.4658049238901</v>
      </c>
      <c r="C843" s="1060">
        <v>3554.1374681355301</v>
      </c>
      <c r="D843" s="487">
        <v>501.00120013120602</v>
      </c>
      <c r="E843" s="487">
        <v>2051.48621290554</v>
      </c>
      <c r="F843" s="487">
        <v>5586.5360903278397</v>
      </c>
      <c r="G843" s="1060">
        <v>2666.55285481274</v>
      </c>
      <c r="H843" s="1060">
        <v>4623.59477982522</v>
      </c>
    </row>
    <row r="844" spans="1:8" x14ac:dyDescent="0.25">
      <c r="A844" s="1060" t="s">
        <v>1112</v>
      </c>
      <c r="B844" s="487">
        <v>97442.699613519799</v>
      </c>
      <c r="C844" s="1060">
        <v>97489.2956644644</v>
      </c>
      <c r="D844" s="487">
        <v>3075.9032809676301</v>
      </c>
      <c r="E844" s="487">
        <v>88093.363224514702</v>
      </c>
      <c r="F844" s="487">
        <v>108200.72821288501</v>
      </c>
      <c r="G844" s="1060">
        <v>91617.947735566806</v>
      </c>
      <c r="H844" s="1060">
        <v>103661.009384636</v>
      </c>
    </row>
    <row r="845" spans="1:8" x14ac:dyDescent="0.25">
      <c r="A845" s="1060" t="s">
        <v>748</v>
      </c>
      <c r="B845" s="487">
        <v>563.020897940189</v>
      </c>
      <c r="C845" s="1060">
        <v>564.20574151312906</v>
      </c>
      <c r="D845" s="487">
        <v>23.507905392146402</v>
      </c>
      <c r="E845" s="487">
        <v>496.84897540554999</v>
      </c>
      <c r="F845" s="487">
        <v>643.30467271571695</v>
      </c>
      <c r="G845" s="1060">
        <v>522.41769602985698</v>
      </c>
      <c r="H845" s="1060">
        <v>613.779889341792</v>
      </c>
    </row>
    <row r="846" spans="1:8" x14ac:dyDescent="0.25">
      <c r="A846" s="1060" t="s">
        <v>573</v>
      </c>
      <c r="B846" s="487">
        <v>16324.529054235099</v>
      </c>
      <c r="C846" s="1060">
        <v>16351.8251823227</v>
      </c>
      <c r="D846" s="487">
        <v>370.04961511711798</v>
      </c>
      <c r="E846" s="487">
        <v>15201.4198165985</v>
      </c>
      <c r="F846" s="487">
        <v>18364.483733219899</v>
      </c>
      <c r="G846" s="1060">
        <v>15707.048884239601</v>
      </c>
      <c r="H846" s="1060">
        <v>17149.217913288699</v>
      </c>
    </row>
    <row r="847" spans="1:8" x14ac:dyDescent="0.25">
      <c r="A847" s="1060" t="s">
        <v>585</v>
      </c>
      <c r="B847" s="487">
        <v>31239.014702167398</v>
      </c>
      <c r="C847" s="1060">
        <v>31236.3673404734</v>
      </c>
      <c r="D847" s="487">
        <v>532.31714424209804</v>
      </c>
      <c r="E847" s="487">
        <v>29507.601073703499</v>
      </c>
      <c r="F847" s="487">
        <v>33681.095777699797</v>
      </c>
      <c r="G847" s="1060">
        <v>30227.639396318202</v>
      </c>
      <c r="H847" s="1060">
        <v>32296.181148595198</v>
      </c>
    </row>
    <row r="848" spans="1:8" x14ac:dyDescent="0.25">
      <c r="A848" s="1060" t="s">
        <v>491</v>
      </c>
      <c r="B848" s="487">
        <v>30695.118150853101</v>
      </c>
      <c r="C848" s="1060">
        <v>30704.739892479702</v>
      </c>
      <c r="D848" s="487">
        <v>675.21750631817599</v>
      </c>
      <c r="E848" s="487">
        <v>28782.1500038222</v>
      </c>
      <c r="F848" s="487">
        <v>33204.872388995696</v>
      </c>
      <c r="G848" s="1060">
        <v>29408.797416080699</v>
      </c>
      <c r="H848" s="1060">
        <v>32081.199488169401</v>
      </c>
    </row>
    <row r="849" spans="1:8" x14ac:dyDescent="0.25">
      <c r="A849" s="1060" t="s">
        <v>1216</v>
      </c>
      <c r="B849" s="487">
        <v>8421.5770750523006</v>
      </c>
      <c r="C849" s="1060">
        <v>8421.3606847463907</v>
      </c>
      <c r="D849" s="487">
        <v>237.141650597959</v>
      </c>
      <c r="E849" s="487">
        <v>7541.0669317142801</v>
      </c>
      <c r="F849" s="487">
        <v>9121.8901339224103</v>
      </c>
      <c r="G849" s="1060">
        <v>7966.6640156134399</v>
      </c>
      <c r="H849" s="1060">
        <v>8901.7087012199008</v>
      </c>
    </row>
    <row r="850" spans="1:8" x14ac:dyDescent="0.25">
      <c r="A850" s="1060" t="s">
        <v>441</v>
      </c>
      <c r="B850" s="487">
        <v>32019.413883390102</v>
      </c>
      <c r="C850" s="1060">
        <v>32045.4329498607</v>
      </c>
      <c r="D850" s="487">
        <v>883.70102562435898</v>
      </c>
      <c r="E850" s="487">
        <v>29528.481787552799</v>
      </c>
      <c r="F850" s="487">
        <v>35665.764924301802</v>
      </c>
      <c r="G850" s="1060">
        <v>30426.926306012901</v>
      </c>
      <c r="H850" s="1060">
        <v>33913.557122738603</v>
      </c>
    </row>
    <row r="851" spans="1:8" x14ac:dyDescent="0.25">
      <c r="A851" s="1060" t="s">
        <v>757</v>
      </c>
      <c r="B851" s="487">
        <v>844.93236382673194</v>
      </c>
      <c r="C851" s="1060">
        <v>846.117207399672</v>
      </c>
      <c r="D851" s="487">
        <v>23.507905392146402</v>
      </c>
      <c r="E851" s="487">
        <v>778.76044129209299</v>
      </c>
      <c r="F851" s="487">
        <v>925.21613860225898</v>
      </c>
      <c r="G851" s="1060">
        <v>804.32916191639902</v>
      </c>
      <c r="H851" s="1060">
        <v>895.69135522833506</v>
      </c>
    </row>
    <row r="852" spans="1:8" x14ac:dyDescent="0.25">
      <c r="A852" s="1060" t="s">
        <v>1121</v>
      </c>
      <c r="B852" s="487">
        <v>167596.88995765601</v>
      </c>
      <c r="C852" s="1060">
        <v>167643.486008601</v>
      </c>
      <c r="D852" s="487">
        <v>3075.9032809676301</v>
      </c>
      <c r="E852" s="487">
        <v>158247.553568651</v>
      </c>
      <c r="F852" s="487">
        <v>178354.918557022</v>
      </c>
      <c r="G852" s="1060">
        <v>161772.138079703</v>
      </c>
      <c r="H852" s="1060">
        <v>173815.199728773</v>
      </c>
    </row>
    <row r="853" spans="1:8" x14ac:dyDescent="0.25">
      <c r="A853" s="1060" t="s">
        <v>1162</v>
      </c>
      <c r="B853" s="487">
        <v>745.16104527186599</v>
      </c>
      <c r="C853" s="1060">
        <v>748.90370842058701</v>
      </c>
      <c r="D853" s="487">
        <v>96.959176000098495</v>
      </c>
      <c r="E853" s="487">
        <v>505.80187987030303</v>
      </c>
      <c r="F853" s="487">
        <v>1115.1097248743899</v>
      </c>
      <c r="G853" s="1060">
        <v>575.67869840461901</v>
      </c>
      <c r="H853" s="1060">
        <v>958.14438008545699</v>
      </c>
    </row>
    <row r="854" spans="1:8" x14ac:dyDescent="0.25">
      <c r="A854" s="1060" t="s">
        <v>1225</v>
      </c>
      <c r="B854" s="487">
        <v>12326.5729358511</v>
      </c>
      <c r="C854" s="1060">
        <v>12326.356545545201</v>
      </c>
      <c r="D854" s="487">
        <v>237.141650597959</v>
      </c>
      <c r="E854" s="487">
        <v>11446.062792513099</v>
      </c>
      <c r="F854" s="487">
        <v>13026.8859947212</v>
      </c>
      <c r="G854" s="1060">
        <v>11871.659876412201</v>
      </c>
      <c r="H854" s="1060">
        <v>12806.7045620187</v>
      </c>
    </row>
    <row r="855" spans="1:8" x14ac:dyDescent="0.25">
      <c r="A855" s="1060" t="s">
        <v>480</v>
      </c>
      <c r="B855" s="487">
        <v>135071.191861965</v>
      </c>
      <c r="C855" s="1060">
        <v>135184.45227528599</v>
      </c>
      <c r="D855" s="487">
        <v>5043.9049717937796</v>
      </c>
      <c r="E855" s="487">
        <v>120786.078235259</v>
      </c>
      <c r="F855" s="487">
        <v>154332.61642042399</v>
      </c>
      <c r="G855" s="1060">
        <v>126057.395387802</v>
      </c>
      <c r="H855" s="1060">
        <v>145806.22108014001</v>
      </c>
    </row>
    <row r="856" spans="1:8" x14ac:dyDescent="0.25">
      <c r="A856" s="1060" t="s">
        <v>619</v>
      </c>
      <c r="B856" s="487">
        <v>104121.45184799501</v>
      </c>
      <c r="C856" s="1060">
        <v>104188.327586304</v>
      </c>
      <c r="D856" s="487">
        <v>4111.2685654183597</v>
      </c>
      <c r="E856" s="487">
        <v>89472.081392790002</v>
      </c>
      <c r="F856" s="487">
        <v>122077.337037347</v>
      </c>
      <c r="G856" s="1060">
        <v>96388.355019536306</v>
      </c>
      <c r="H856" s="1060">
        <v>112480.941490659</v>
      </c>
    </row>
    <row r="857" spans="1:8" x14ac:dyDescent="0.25">
      <c r="A857" s="1060" t="s">
        <v>627</v>
      </c>
      <c r="B857" s="487">
        <v>163699.352040395</v>
      </c>
      <c r="C857" s="1060">
        <v>163762.678130207</v>
      </c>
      <c r="D857" s="487">
        <v>3866.3726468179402</v>
      </c>
      <c r="E857" s="487">
        <v>149988.753073014</v>
      </c>
      <c r="F857" s="487">
        <v>180562.03545599699</v>
      </c>
      <c r="G857" s="1060">
        <v>156410.810522466</v>
      </c>
      <c r="H857" s="1060">
        <v>171612.80510905699</v>
      </c>
    </row>
    <row r="858" spans="1:8" x14ac:dyDescent="0.25">
      <c r="A858" s="1060" t="s">
        <v>481</v>
      </c>
      <c r="B858" s="487">
        <v>48250.638904920503</v>
      </c>
      <c r="C858" s="1060">
        <v>48306.207652808203</v>
      </c>
      <c r="D858" s="487">
        <v>1839.59549699848</v>
      </c>
      <c r="E858" s="487">
        <v>43043.8304065212</v>
      </c>
      <c r="F858" s="487">
        <v>55380.486183942798</v>
      </c>
      <c r="G858" s="1060">
        <v>44984.782400866003</v>
      </c>
      <c r="H858" s="1060">
        <v>52161.2141364278</v>
      </c>
    </row>
    <row r="859" spans="1:8" x14ac:dyDescent="0.25">
      <c r="A859" s="1060" t="s">
        <v>442</v>
      </c>
      <c r="B859" s="487">
        <v>6700.5787116495103</v>
      </c>
      <c r="C859" s="1060">
        <v>6702.9250863617799</v>
      </c>
      <c r="D859" s="487">
        <v>112.230221073102</v>
      </c>
      <c r="E859" s="487">
        <v>6391.7292594775399</v>
      </c>
      <c r="F859" s="487">
        <v>7106.7334723969398</v>
      </c>
      <c r="G859" s="1060">
        <v>6495.1928669320496</v>
      </c>
      <c r="H859" s="1060">
        <v>6926.6375151881202</v>
      </c>
    </row>
    <row r="860" spans="1:8" x14ac:dyDescent="0.25">
      <c r="A860" s="1060" t="s">
        <v>754</v>
      </c>
      <c r="B860" s="487">
        <v>960.563832801883</v>
      </c>
      <c r="C860" s="1060">
        <v>961.30749568096996</v>
      </c>
      <c r="D860" s="487">
        <v>24.361007348133001</v>
      </c>
      <c r="E860" s="487">
        <v>893.797935992004</v>
      </c>
      <c r="F860" s="487">
        <v>1038.27540339798</v>
      </c>
      <c r="G860" s="1060">
        <v>917.49652162715995</v>
      </c>
      <c r="H860" s="1060">
        <v>1012.06747321121</v>
      </c>
    </row>
    <row r="861" spans="1:8" x14ac:dyDescent="0.25">
      <c r="A861" s="1060" t="s">
        <v>690</v>
      </c>
      <c r="B861" s="487">
        <v>5734.0544262494504</v>
      </c>
      <c r="C861" s="1060">
        <v>5788.0563644590602</v>
      </c>
      <c r="D861" s="487">
        <v>914.11554214786702</v>
      </c>
      <c r="E861" s="487">
        <v>3290.07514940491</v>
      </c>
      <c r="F861" s="487">
        <v>8916.8395952345709</v>
      </c>
      <c r="G861" s="1060">
        <v>4184.51311097703</v>
      </c>
      <c r="H861" s="1060">
        <v>7806.83346112053</v>
      </c>
    </row>
    <row r="862" spans="1:8" x14ac:dyDescent="0.25">
      <c r="A862" s="1060" t="s">
        <v>621</v>
      </c>
      <c r="B862" s="487">
        <v>89855.628398753601</v>
      </c>
      <c r="C862" s="1060">
        <v>89958.295048511398</v>
      </c>
      <c r="D862" s="487">
        <v>3353.5656355973401</v>
      </c>
      <c r="E862" s="487">
        <v>79425.135347541305</v>
      </c>
      <c r="F862" s="487">
        <v>104051.97005069999</v>
      </c>
      <c r="G862" s="1060">
        <v>83925.174773358201</v>
      </c>
      <c r="H862" s="1060">
        <v>97088.071435124206</v>
      </c>
    </row>
    <row r="863" spans="1:8" x14ac:dyDescent="0.25">
      <c r="A863" s="1060" t="s">
        <v>1213</v>
      </c>
      <c r="B863" s="487">
        <v>1199.3436771075701</v>
      </c>
      <c r="C863" s="1060">
        <v>1207.8899415821099</v>
      </c>
      <c r="D863" s="487">
        <v>168.27295293952201</v>
      </c>
      <c r="E863" s="487">
        <v>735.01369551151004</v>
      </c>
      <c r="F863" s="487">
        <v>1892.45855104155</v>
      </c>
      <c r="G863" s="1060">
        <v>901.54701783266705</v>
      </c>
      <c r="H863" s="1060">
        <v>1556.4165213101101</v>
      </c>
    </row>
    <row r="864" spans="1:8" x14ac:dyDescent="0.25">
      <c r="A864" s="1060" t="s">
        <v>576</v>
      </c>
      <c r="B864" s="487">
        <v>64378.737795259403</v>
      </c>
      <c r="C864" s="1060">
        <v>64439.644286250899</v>
      </c>
      <c r="D864" s="487">
        <v>2985.5295635479602</v>
      </c>
      <c r="E864" s="487">
        <v>55392.718849694102</v>
      </c>
      <c r="F864" s="487">
        <v>76305.133505341597</v>
      </c>
      <c r="G864" s="1060">
        <v>59047.558485085203</v>
      </c>
      <c r="H864" s="1060">
        <v>70844.615933840207</v>
      </c>
    </row>
    <row r="865" spans="1:8" x14ac:dyDescent="0.25">
      <c r="A865" s="1060" t="s">
        <v>927</v>
      </c>
      <c r="B865" s="487">
        <v>110670.09953916199</v>
      </c>
      <c r="C865" s="1060">
        <v>110776.662818251</v>
      </c>
      <c r="D865" s="487">
        <v>3207.2241482703998</v>
      </c>
      <c r="E865" s="487">
        <v>97911.9457111784</v>
      </c>
      <c r="F865" s="487">
        <v>123553.263721447</v>
      </c>
      <c r="G865" s="1060">
        <v>104644.00288916699</v>
      </c>
      <c r="H865" s="1060">
        <v>117588.88714201401</v>
      </c>
    </row>
    <row r="866" spans="1:8" x14ac:dyDescent="0.25">
      <c r="A866" s="1060" t="s">
        <v>615</v>
      </c>
      <c r="B866" s="487">
        <v>118277.163145641</v>
      </c>
      <c r="C866" s="1060">
        <v>118329.182949403</v>
      </c>
      <c r="D866" s="487">
        <v>4022.7593061655002</v>
      </c>
      <c r="E866" s="487">
        <v>103380.02549831499</v>
      </c>
      <c r="F866" s="487">
        <v>135762.854132521</v>
      </c>
      <c r="G866" s="1060">
        <v>110538.46835043401</v>
      </c>
      <c r="H866" s="1060">
        <v>126557.5325648</v>
      </c>
    </row>
    <row r="867" spans="1:8" x14ac:dyDescent="0.25">
      <c r="A867" s="1060" t="s">
        <v>612</v>
      </c>
      <c r="B867" s="487">
        <v>23011.287487433499</v>
      </c>
      <c r="C867" s="1060">
        <v>23113.9541371913</v>
      </c>
      <c r="D867" s="487">
        <v>3353.5656355973401</v>
      </c>
      <c r="E867" s="487">
        <v>12580.7944362212</v>
      </c>
      <c r="F867" s="487">
        <v>37207.629139380297</v>
      </c>
      <c r="G867" s="1060">
        <v>17080.8338620381</v>
      </c>
      <c r="H867" s="1060">
        <v>30243.730523804101</v>
      </c>
    </row>
    <row r="868" spans="1:8" x14ac:dyDescent="0.25">
      <c r="A868" s="1060" t="s">
        <v>750</v>
      </c>
      <c r="B868" s="487">
        <v>28889.021061003699</v>
      </c>
      <c r="C868" s="1060">
        <v>28938.800677064701</v>
      </c>
      <c r="D868" s="487">
        <v>1161.9131676925199</v>
      </c>
      <c r="E868" s="487">
        <v>25590.840229234302</v>
      </c>
      <c r="F868" s="487">
        <v>32893.9236823584</v>
      </c>
      <c r="G868" s="1060">
        <v>26859.791691069699</v>
      </c>
      <c r="H868" s="1060">
        <v>31338.188464888099</v>
      </c>
    </row>
    <row r="869" spans="1:8" x14ac:dyDescent="0.25">
      <c r="A869" s="1060" t="s">
        <v>312</v>
      </c>
      <c r="B869" s="487">
        <v>1458.4694320713099</v>
      </c>
      <c r="C869" s="1060">
        <v>1458.63938841358</v>
      </c>
      <c r="D869" s="487">
        <v>35.108503650572104</v>
      </c>
      <c r="E869" s="487">
        <v>1363.5427255795</v>
      </c>
      <c r="F869" s="487">
        <v>1594.0564186966999</v>
      </c>
      <c r="G869" s="1060">
        <v>1393.54854548615</v>
      </c>
      <c r="H869" s="1060">
        <v>1529.0815724532699</v>
      </c>
    </row>
    <row r="870" spans="1:8" x14ac:dyDescent="0.25">
      <c r="A870" s="1060" t="s">
        <v>613</v>
      </c>
      <c r="B870" s="487">
        <v>24704.637527861199</v>
      </c>
      <c r="C870" s="1060">
        <v>24843.3748640054</v>
      </c>
      <c r="D870" s="487">
        <v>3554.5423576418202</v>
      </c>
      <c r="E870" s="487">
        <v>13611.1815578237</v>
      </c>
      <c r="F870" s="487">
        <v>39791.569436832702</v>
      </c>
      <c r="G870" s="1060">
        <v>18475.55710328</v>
      </c>
      <c r="H870" s="1060">
        <v>32404.358358490899</v>
      </c>
    </row>
    <row r="871" spans="1:8" x14ac:dyDescent="0.25">
      <c r="A871" s="1060" t="s">
        <v>685</v>
      </c>
      <c r="B871" s="487">
        <v>15.1204748213503</v>
      </c>
      <c r="C871" s="1060">
        <v>15.273230867119</v>
      </c>
      <c r="D871" s="487">
        <v>2.2824555141963998</v>
      </c>
      <c r="E871" s="487">
        <v>9.2130142289651893</v>
      </c>
      <c r="F871" s="487">
        <v>25.022432795573401</v>
      </c>
      <c r="G871" s="1060">
        <v>11.341062532124701</v>
      </c>
      <c r="H871" s="1060">
        <v>20.283392691415401</v>
      </c>
    </row>
    <row r="872" spans="1:8" x14ac:dyDescent="0.25">
      <c r="A872" s="1060" t="s">
        <v>953</v>
      </c>
      <c r="B872" s="487">
        <v>61125.314210235301</v>
      </c>
      <c r="C872" s="1060">
        <v>61156.378905256599</v>
      </c>
      <c r="D872" s="487">
        <v>1200.2940366053799</v>
      </c>
      <c r="E872" s="487">
        <v>56337.337561649299</v>
      </c>
      <c r="F872" s="487">
        <v>65988.864808930099</v>
      </c>
      <c r="G872" s="1060">
        <v>58880.7079109244</v>
      </c>
      <c r="H872" s="1060">
        <v>63701.6433779824</v>
      </c>
    </row>
    <row r="873" spans="1:8" x14ac:dyDescent="0.25">
      <c r="A873" s="1060" t="s">
        <v>486</v>
      </c>
      <c r="B873" s="487">
        <v>21872.841535121399</v>
      </c>
      <c r="C873" s="1060">
        <v>21914.898065135701</v>
      </c>
      <c r="D873" s="487">
        <v>884.51755896073303</v>
      </c>
      <c r="E873" s="487">
        <v>19298.111613077799</v>
      </c>
      <c r="F873" s="487">
        <v>26123.497977146599</v>
      </c>
      <c r="G873" s="1060">
        <v>20277.535999301301</v>
      </c>
      <c r="H873" s="1060">
        <v>23851.767070350499</v>
      </c>
    </row>
    <row r="874" spans="1:8" x14ac:dyDescent="0.25">
      <c r="A874" s="1060" t="s">
        <v>992</v>
      </c>
      <c r="B874" s="487">
        <v>4269.9222966391599</v>
      </c>
      <c r="C874" s="1060">
        <v>4303.1726944565198</v>
      </c>
      <c r="D874" s="487">
        <v>569.27496571331801</v>
      </c>
      <c r="E874" s="487">
        <v>2668.2953828393502</v>
      </c>
      <c r="F874" s="487">
        <v>6509.3492443032201</v>
      </c>
      <c r="G874" s="1060">
        <v>3306.8735042929602</v>
      </c>
      <c r="H874" s="1060">
        <v>5541.3110804733597</v>
      </c>
    </row>
    <row r="875" spans="1:8" x14ac:dyDescent="0.25">
      <c r="A875" s="1060" t="s">
        <v>563</v>
      </c>
      <c r="B875" s="487">
        <v>31662.110400228401</v>
      </c>
      <c r="C875" s="1060">
        <v>31679.168912804402</v>
      </c>
      <c r="D875" s="487">
        <v>844.69097594764298</v>
      </c>
      <c r="E875" s="487">
        <v>28551.1631853115</v>
      </c>
      <c r="F875" s="487">
        <v>35356.866139757702</v>
      </c>
      <c r="G875" s="1060">
        <v>30030.6777079938</v>
      </c>
      <c r="H875" s="1060">
        <v>33364.659934524803</v>
      </c>
    </row>
    <row r="876" spans="1:8" x14ac:dyDescent="0.25">
      <c r="A876" s="1060" t="s">
        <v>820</v>
      </c>
      <c r="B876" s="487">
        <v>420.22162371835702</v>
      </c>
      <c r="C876" s="1060">
        <v>421.37313092087197</v>
      </c>
      <c r="D876" s="487">
        <v>17.7514138098187</v>
      </c>
      <c r="E876" s="487">
        <v>370.90471027151</v>
      </c>
      <c r="F876" s="487">
        <v>491.87581923397403</v>
      </c>
      <c r="G876" s="1060">
        <v>390.12603584806499</v>
      </c>
      <c r="H876" s="1060">
        <v>458.63406460042302</v>
      </c>
    </row>
    <row r="877" spans="1:8" x14ac:dyDescent="0.25">
      <c r="A877" s="1060" t="s">
        <v>866</v>
      </c>
      <c r="B877" s="487">
        <v>145576.69653160399</v>
      </c>
      <c r="C877" s="1060">
        <v>145647.975183175</v>
      </c>
      <c r="D877" s="487">
        <v>2859.60414408325</v>
      </c>
      <c r="E877" s="487">
        <v>136028.61829398101</v>
      </c>
      <c r="F877" s="487">
        <v>154859.26041345901</v>
      </c>
      <c r="G877" s="1060">
        <v>140179.41838535201</v>
      </c>
      <c r="H877" s="1060">
        <v>151412.69900397901</v>
      </c>
    </row>
    <row r="878" spans="1:8" x14ac:dyDescent="0.25">
      <c r="A878" s="1060" t="s">
        <v>1117</v>
      </c>
      <c r="B878" s="487">
        <v>178782.04778391201</v>
      </c>
      <c r="C878" s="1060">
        <v>178828.59533387201</v>
      </c>
      <c r="D878" s="487">
        <v>3096.9634680979798</v>
      </c>
      <c r="E878" s="487">
        <v>169264.28645105299</v>
      </c>
      <c r="F878" s="487">
        <v>191648.672372275</v>
      </c>
      <c r="G878" s="1060">
        <v>172784.68668328199</v>
      </c>
      <c r="H878" s="1060">
        <v>184880.281455594</v>
      </c>
    </row>
    <row r="879" spans="1:8" x14ac:dyDescent="0.25">
      <c r="A879" s="1060" t="s">
        <v>1228</v>
      </c>
      <c r="B879" s="487">
        <v>10785.816845675499</v>
      </c>
      <c r="C879" s="1060">
        <v>10788.9801084748</v>
      </c>
      <c r="D879" s="487">
        <v>224.49186930801599</v>
      </c>
      <c r="E879" s="487">
        <v>10029.790416264401</v>
      </c>
      <c r="F879" s="487">
        <v>11598.6549254375</v>
      </c>
      <c r="G879" s="1060">
        <v>10357.071994080299</v>
      </c>
      <c r="H879" s="1060">
        <v>11243.680558062601</v>
      </c>
    </row>
    <row r="880" spans="1:8" x14ac:dyDescent="0.25">
      <c r="A880" s="1060" t="s">
        <v>1008</v>
      </c>
      <c r="B880" s="487">
        <v>47315.2642962233</v>
      </c>
      <c r="C880" s="1060">
        <v>47320.295149544101</v>
      </c>
      <c r="D880" s="487">
        <v>846.30970030617698</v>
      </c>
      <c r="E880" s="487">
        <v>43969.1139441833</v>
      </c>
      <c r="F880" s="487">
        <v>50625.039407975601</v>
      </c>
      <c r="G880" s="1060">
        <v>45673.423661468398</v>
      </c>
      <c r="H880" s="1060">
        <v>49047.039910815904</v>
      </c>
    </row>
    <row r="881" spans="1:8" x14ac:dyDescent="0.25">
      <c r="A881" s="1060" t="s">
        <v>1006</v>
      </c>
      <c r="B881" s="487">
        <v>250804.09626752601</v>
      </c>
      <c r="C881" s="1060">
        <v>250838.71744016599</v>
      </c>
      <c r="D881" s="487">
        <v>4227.4989474962304</v>
      </c>
      <c r="E881" s="487">
        <v>234294.50176967299</v>
      </c>
      <c r="F881" s="487">
        <v>266921.00805490202</v>
      </c>
      <c r="G881" s="1060">
        <v>242676.53206586701</v>
      </c>
      <c r="H881" s="1060">
        <v>259440.01460006801</v>
      </c>
    </row>
    <row r="882" spans="1:8" x14ac:dyDescent="0.25">
      <c r="A882" s="1060" t="s">
        <v>960</v>
      </c>
      <c r="B882" s="487">
        <v>19705.672201377402</v>
      </c>
      <c r="C882" s="1060">
        <v>19712.089712175999</v>
      </c>
      <c r="D882" s="487">
        <v>308.849135472233</v>
      </c>
      <c r="E882" s="487">
        <v>18786.9216598518</v>
      </c>
      <c r="F882" s="487">
        <v>21035.966636775</v>
      </c>
      <c r="G882" s="1060">
        <v>19136.063871253398</v>
      </c>
      <c r="H882" s="1060">
        <v>20339.605957801199</v>
      </c>
    </row>
    <row r="883" spans="1:8" x14ac:dyDescent="0.25">
      <c r="A883" s="1060" t="s">
        <v>1106</v>
      </c>
      <c r="B883" s="487">
        <v>17967.201088215301</v>
      </c>
      <c r="C883" s="1060">
        <v>18112.471609812001</v>
      </c>
      <c r="D883" s="487">
        <v>2326.794982289</v>
      </c>
      <c r="E883" s="487">
        <v>11785.2676242855</v>
      </c>
      <c r="F883" s="487">
        <v>25987.791857464301</v>
      </c>
      <c r="G883" s="1060">
        <v>13874.808082305501</v>
      </c>
      <c r="H883" s="1060">
        <v>22898.580276328201</v>
      </c>
    </row>
    <row r="884" spans="1:8" x14ac:dyDescent="0.25">
      <c r="A884" s="1060" t="s">
        <v>1078</v>
      </c>
      <c r="B884" s="487">
        <v>58044.872694095699</v>
      </c>
      <c r="C884" s="1060">
        <v>58049.772068597304</v>
      </c>
      <c r="D884" s="487">
        <v>875.02488100728999</v>
      </c>
      <c r="E884" s="487">
        <v>55079.2273492862</v>
      </c>
      <c r="F884" s="487">
        <v>61532.914891045402</v>
      </c>
      <c r="G884" s="1060">
        <v>56381.498472838</v>
      </c>
      <c r="H884" s="1060">
        <v>59770.206096449801</v>
      </c>
    </row>
    <row r="885" spans="1:8" x14ac:dyDescent="0.25">
      <c r="A885" s="1060" t="s">
        <v>1214</v>
      </c>
      <c r="B885" s="487">
        <v>4704.86624370765</v>
      </c>
      <c r="C885" s="1060">
        <v>4746.1336683786403</v>
      </c>
      <c r="D885" s="487">
        <v>638.18150778012296</v>
      </c>
      <c r="E885" s="487">
        <v>2971.9432075127602</v>
      </c>
      <c r="F885" s="487">
        <v>7324.6278674184596</v>
      </c>
      <c r="G885" s="1060">
        <v>3581.6476235095902</v>
      </c>
      <c r="H885" s="1060">
        <v>6070.6915927599102</v>
      </c>
    </row>
    <row r="886" spans="1:8" x14ac:dyDescent="0.25">
      <c r="A886" s="1060" t="s">
        <v>692</v>
      </c>
      <c r="B886" s="487">
        <v>528.50268555744901</v>
      </c>
      <c r="C886" s="1060">
        <v>529.15543598598799</v>
      </c>
      <c r="D886" s="487">
        <v>21.409729234158402</v>
      </c>
      <c r="E886" s="487">
        <v>468.67340701623698</v>
      </c>
      <c r="F886" s="487">
        <v>596.26160496172804</v>
      </c>
      <c r="G886" s="1060">
        <v>490.83258730503098</v>
      </c>
      <c r="H886" s="1060">
        <v>574.10218941164203</v>
      </c>
    </row>
    <row r="887" spans="1:8" x14ac:dyDescent="0.25">
      <c r="A887" s="1060" t="s">
        <v>1002</v>
      </c>
      <c r="B887" s="487">
        <v>114848.57395711901</v>
      </c>
      <c r="C887" s="1060">
        <v>115017.124239101</v>
      </c>
      <c r="D887" s="487">
        <v>2825.1840265010801</v>
      </c>
      <c r="E887" s="487">
        <v>106749.354386377</v>
      </c>
      <c r="F887" s="487">
        <v>125848.43466935201</v>
      </c>
      <c r="G887" s="1060">
        <v>110024.647967728</v>
      </c>
      <c r="H887" s="1060">
        <v>121105.66677898999</v>
      </c>
    </row>
    <row r="888" spans="1:8" x14ac:dyDescent="0.25">
      <c r="A888" s="1060" t="s">
        <v>493</v>
      </c>
      <c r="B888" s="487">
        <v>77141.343575589402</v>
      </c>
      <c r="C888" s="1060">
        <v>77196.912323477198</v>
      </c>
      <c r="D888" s="487">
        <v>1839.59549699848</v>
      </c>
      <c r="E888" s="487">
        <v>71934.535077190201</v>
      </c>
      <c r="F888" s="487">
        <v>84271.190854611807</v>
      </c>
      <c r="G888" s="1060">
        <v>73875.487071534997</v>
      </c>
      <c r="H888" s="1060">
        <v>81051.918807096794</v>
      </c>
    </row>
    <row r="889" spans="1:8" x14ac:dyDescent="0.25">
      <c r="A889" s="1060" t="s">
        <v>699</v>
      </c>
      <c r="B889" s="487">
        <v>1480.7736330576099</v>
      </c>
      <c r="C889" s="1060">
        <v>1482.46170749216</v>
      </c>
      <c r="D889" s="487">
        <v>44.595068214408997</v>
      </c>
      <c r="E889" s="487">
        <v>1350.5607913633501</v>
      </c>
      <c r="F889" s="487">
        <v>1666.74895978825</v>
      </c>
      <c r="G889" s="1060">
        <v>1399.44109636195</v>
      </c>
      <c r="H889" s="1060">
        <v>1573.0494403402799</v>
      </c>
    </row>
    <row r="890" spans="1:8" x14ac:dyDescent="0.25">
      <c r="A890" s="1060" t="s">
        <v>494</v>
      </c>
      <c r="B890" s="487">
        <v>42993.514714082397</v>
      </c>
      <c r="C890" s="1060">
        <v>43028.154093097502</v>
      </c>
      <c r="D890" s="487">
        <v>1029.7192498044001</v>
      </c>
      <c r="E890" s="487">
        <v>40083.372596677997</v>
      </c>
      <c r="F890" s="487">
        <v>46978.5207071435</v>
      </c>
      <c r="G890" s="1060">
        <v>41169.075880228702</v>
      </c>
      <c r="H890" s="1060">
        <v>45179.146605153503</v>
      </c>
    </row>
    <row r="891" spans="1:8" x14ac:dyDescent="0.25">
      <c r="A891" s="1060" t="s">
        <v>1181</v>
      </c>
      <c r="B891" s="487">
        <v>16101.785315351101</v>
      </c>
      <c r="C891" s="1060">
        <v>16129.8641584826</v>
      </c>
      <c r="D891" s="487">
        <v>573.51358065978104</v>
      </c>
      <c r="E891" s="487">
        <v>14495.3654402965</v>
      </c>
      <c r="F891" s="487">
        <v>18384.3549345643</v>
      </c>
      <c r="G891" s="1060">
        <v>15076.989002075699</v>
      </c>
      <c r="H891" s="1060">
        <v>17319.253106219901</v>
      </c>
    </row>
    <row r="892" spans="1:8" x14ac:dyDescent="0.25">
      <c r="A892" s="1060" t="s">
        <v>734</v>
      </c>
      <c r="B892" s="487">
        <v>154.51800521170699</v>
      </c>
      <c r="C892" s="1060">
        <v>155.26085507589701</v>
      </c>
      <c r="D892" s="487">
        <v>29.023199540626901</v>
      </c>
      <c r="E892" s="487">
        <v>64.293560752456102</v>
      </c>
      <c r="F892" s="487">
        <v>275.48987705538599</v>
      </c>
      <c r="G892" s="1060">
        <v>98.919456523866501</v>
      </c>
      <c r="H892" s="1060">
        <v>213.79158795370901</v>
      </c>
    </row>
    <row r="893" spans="1:8" x14ac:dyDescent="0.25">
      <c r="A893" s="1060" t="s">
        <v>744</v>
      </c>
      <c r="B893" s="487">
        <v>6657.0681153114801</v>
      </c>
      <c r="C893" s="1060">
        <v>6702.8684899214804</v>
      </c>
      <c r="D893" s="487">
        <v>1010.10809643317</v>
      </c>
      <c r="E893" s="487">
        <v>3910.30377336316</v>
      </c>
      <c r="F893" s="487">
        <v>10101.8987723314</v>
      </c>
      <c r="G893" s="1060">
        <v>4909.39235075136</v>
      </c>
      <c r="H893" s="1060">
        <v>8918.1514762863098</v>
      </c>
    </row>
    <row r="894" spans="1:8" x14ac:dyDescent="0.25">
      <c r="A894" s="1060" t="s">
        <v>1168</v>
      </c>
      <c r="B894" s="487">
        <v>8358.0442123943594</v>
      </c>
      <c r="C894" s="1060">
        <v>8358.9639815471492</v>
      </c>
      <c r="D894" s="487">
        <v>205.05968540476701</v>
      </c>
      <c r="E894" s="487">
        <v>7715.7270176376196</v>
      </c>
      <c r="F894" s="487">
        <v>9022.4828884870203</v>
      </c>
      <c r="G894" s="1060">
        <v>7961.7903840468398</v>
      </c>
      <c r="H894" s="1060">
        <v>8769.6008318125096</v>
      </c>
    </row>
    <row r="895" spans="1:8" x14ac:dyDescent="0.25">
      <c r="A895" s="1060" t="s">
        <v>991</v>
      </c>
      <c r="B895" s="487">
        <v>7699.4566136769399</v>
      </c>
      <c r="C895" s="1060">
        <v>7758.1293461268097</v>
      </c>
      <c r="D895" s="487">
        <v>1020.52657908328</v>
      </c>
      <c r="E895" s="487">
        <v>4819.7103406384404</v>
      </c>
      <c r="F895" s="487">
        <v>11708.875815568999</v>
      </c>
      <c r="G895" s="1060">
        <v>5963.2242242334496</v>
      </c>
      <c r="H895" s="1060">
        <v>9972.1296338308202</v>
      </c>
    </row>
    <row r="896" spans="1:8" x14ac:dyDescent="0.25">
      <c r="A896" s="1060" t="s">
        <v>1005</v>
      </c>
      <c r="B896" s="487">
        <v>12587.2134324289</v>
      </c>
      <c r="C896" s="1060">
        <v>12608.4987454047</v>
      </c>
      <c r="D896" s="487">
        <v>361.87337022216798</v>
      </c>
      <c r="E896" s="487">
        <v>11573.435821696899</v>
      </c>
      <c r="F896" s="487">
        <v>14013.117064869401</v>
      </c>
      <c r="G896" s="1060">
        <v>11977.8344724039</v>
      </c>
      <c r="H896" s="1060">
        <v>13399.306376242699</v>
      </c>
    </row>
    <row r="897" spans="1:8" x14ac:dyDescent="0.25">
      <c r="A897" s="1060" t="s">
        <v>623</v>
      </c>
      <c r="B897" s="487">
        <v>137284.95811927199</v>
      </c>
      <c r="C897" s="1060">
        <v>137310.456002561</v>
      </c>
      <c r="D897" s="487">
        <v>3267.34142458011</v>
      </c>
      <c r="E897" s="487">
        <v>125168.384349684</v>
      </c>
      <c r="F897" s="487">
        <v>151472.022748157</v>
      </c>
      <c r="G897" s="1060">
        <v>131037.960295925</v>
      </c>
      <c r="H897" s="1060">
        <v>144119.61484349001</v>
      </c>
    </row>
    <row r="898" spans="1:8" x14ac:dyDescent="0.25">
      <c r="A898" s="1060" t="s">
        <v>1221</v>
      </c>
      <c r="B898" s="487">
        <v>375.05163918344903</v>
      </c>
      <c r="C898" s="1060">
        <v>375.68787696494297</v>
      </c>
      <c r="D898" s="487">
        <v>12.998280498102901</v>
      </c>
      <c r="E898" s="487">
        <v>339.19828764482997</v>
      </c>
      <c r="F898" s="487">
        <v>428.38816690394498</v>
      </c>
      <c r="G898" s="1060">
        <v>351.91505427951199</v>
      </c>
      <c r="H898" s="1060">
        <v>402.39087997222401</v>
      </c>
    </row>
    <row r="899" spans="1:8" x14ac:dyDescent="0.25">
      <c r="A899" s="1060" t="s">
        <v>308</v>
      </c>
      <c r="B899" s="487">
        <v>1630.8364363885401</v>
      </c>
      <c r="C899" s="1060">
        <v>1633.4580101326501</v>
      </c>
      <c r="D899" s="487">
        <v>80.602335333927201</v>
      </c>
      <c r="E899" s="487">
        <v>1384.1280547715401</v>
      </c>
      <c r="F899" s="487">
        <v>1938.0597934723501</v>
      </c>
      <c r="G899" s="1060">
        <v>1487.3426502407899</v>
      </c>
      <c r="H899" s="1060">
        <v>1807.1341238483801</v>
      </c>
    </row>
    <row r="900" spans="1:8" x14ac:dyDescent="0.25">
      <c r="A900" s="1060" t="s">
        <v>743</v>
      </c>
      <c r="B900" s="487">
        <v>1719.76791085279</v>
      </c>
      <c r="C900" s="1060">
        <v>1730.3376504733201</v>
      </c>
      <c r="D900" s="487">
        <v>268.31163409496799</v>
      </c>
      <c r="E900" s="487">
        <v>993.96279553053705</v>
      </c>
      <c r="F900" s="487">
        <v>2625.9187722696001</v>
      </c>
      <c r="G900" s="1060">
        <v>1256.28465665101</v>
      </c>
      <c r="H900" s="1060">
        <v>2322.89069180964</v>
      </c>
    </row>
    <row r="901" spans="1:8" x14ac:dyDescent="0.25">
      <c r="A901" s="1060" t="s">
        <v>311</v>
      </c>
      <c r="B901" s="487">
        <v>3784.0098206152402</v>
      </c>
      <c r="C901" s="1060">
        <v>3784.2051802721298</v>
      </c>
      <c r="D901" s="487">
        <v>94.452328478264505</v>
      </c>
      <c r="E901" s="487">
        <v>3528.7937118693799</v>
      </c>
      <c r="F901" s="487">
        <v>4145.7542005485102</v>
      </c>
      <c r="G901" s="1060">
        <v>3608.6156015964002</v>
      </c>
      <c r="H901" s="1060">
        <v>3975.0991041433899</v>
      </c>
    </row>
    <row r="902" spans="1:8" x14ac:dyDescent="0.25">
      <c r="A902" s="1060" t="s">
        <v>999</v>
      </c>
      <c r="B902" s="487">
        <v>45205.725176942302</v>
      </c>
      <c r="C902" s="1060">
        <v>45230.934128677698</v>
      </c>
      <c r="D902" s="487">
        <v>1412.3846638386101</v>
      </c>
      <c r="E902" s="487">
        <v>40049.885086722599</v>
      </c>
      <c r="F902" s="487">
        <v>51371.763127025297</v>
      </c>
      <c r="G902" s="1060">
        <v>42525.335946204199</v>
      </c>
      <c r="H902" s="1060">
        <v>48089.501831228998</v>
      </c>
    </row>
    <row r="903" spans="1:8" x14ac:dyDescent="0.25">
      <c r="A903" s="1060" t="s">
        <v>1011</v>
      </c>
      <c r="B903" s="487">
        <v>74096.429847611304</v>
      </c>
      <c r="C903" s="1060">
        <v>74121.638799346794</v>
      </c>
      <c r="D903" s="487">
        <v>1412.3846638386101</v>
      </c>
      <c r="E903" s="487">
        <v>68940.589757391601</v>
      </c>
      <c r="F903" s="487">
        <v>80262.467797694306</v>
      </c>
      <c r="G903" s="1060">
        <v>71416.040616873201</v>
      </c>
      <c r="H903" s="1060">
        <v>76980.206501898007</v>
      </c>
    </row>
    <row r="904" spans="1:8" x14ac:dyDescent="0.25">
      <c r="A904" s="1060" t="s">
        <v>1003</v>
      </c>
      <c r="B904" s="487">
        <v>36590.161284345901</v>
      </c>
      <c r="C904" s="1060">
        <v>36648.834016795801</v>
      </c>
      <c r="D904" s="487">
        <v>1020.52657908328</v>
      </c>
      <c r="E904" s="487">
        <v>33710.415011307399</v>
      </c>
      <c r="F904" s="487">
        <v>40599.580486238003</v>
      </c>
      <c r="G904" s="1060">
        <v>34853.928894902398</v>
      </c>
      <c r="H904" s="1060">
        <v>38862.834304499796</v>
      </c>
    </row>
    <row r="905" spans="1:8" x14ac:dyDescent="0.25">
      <c r="A905" s="1060" t="s">
        <v>626</v>
      </c>
      <c r="B905" s="487">
        <v>120313.662699042</v>
      </c>
      <c r="C905" s="1060">
        <v>120345.457344754</v>
      </c>
      <c r="D905" s="487">
        <v>3147.0446350468301</v>
      </c>
      <c r="E905" s="487">
        <v>109316.425547932</v>
      </c>
      <c r="F905" s="487">
        <v>133904.469542498</v>
      </c>
      <c r="G905" s="1060">
        <v>114391.263711739</v>
      </c>
      <c r="H905" s="1060">
        <v>126760.905542074</v>
      </c>
    </row>
    <row r="906" spans="1:8" x14ac:dyDescent="0.25">
      <c r="A906" s="1060" t="s">
        <v>752</v>
      </c>
      <c r="B906" s="487">
        <v>5624.7637716515601</v>
      </c>
      <c r="C906" s="1060">
        <v>5635.3335112720697</v>
      </c>
      <c r="D906" s="487">
        <v>268.31163409496799</v>
      </c>
      <c r="E906" s="487">
        <v>4898.9586563293096</v>
      </c>
      <c r="F906" s="487">
        <v>6530.9146330683698</v>
      </c>
      <c r="G906" s="1060">
        <v>5161.2805174497798</v>
      </c>
      <c r="H906" s="1060">
        <v>6227.8865526084101</v>
      </c>
    </row>
    <row r="907" spans="1:8" x14ac:dyDescent="0.25">
      <c r="A907" s="1060" t="s">
        <v>749</v>
      </c>
      <c r="B907" s="487">
        <v>7391.9433708795304</v>
      </c>
      <c r="C907" s="1060">
        <v>7405.8393502680601</v>
      </c>
      <c r="D907" s="487">
        <v>305.826927960224</v>
      </c>
      <c r="E907" s="487">
        <v>6529.21110741755</v>
      </c>
      <c r="F907" s="487">
        <v>8432.5085855716698</v>
      </c>
      <c r="G907" s="1060">
        <v>6863.2353448622598</v>
      </c>
      <c r="H907" s="1060">
        <v>8049.6218667295097</v>
      </c>
    </row>
    <row r="908" spans="1:8" x14ac:dyDescent="0.25">
      <c r="A908" s="1060" t="s">
        <v>1218</v>
      </c>
      <c r="B908" s="487">
        <v>523.76006766437899</v>
      </c>
      <c r="C908" s="1060">
        <v>523.89703521596005</v>
      </c>
      <c r="D908" s="487">
        <v>17.197818825494</v>
      </c>
      <c r="E908" s="487">
        <v>465.82063572470901</v>
      </c>
      <c r="F908" s="487">
        <v>586.39956676391705</v>
      </c>
      <c r="G908" s="1060">
        <v>490.76697407490201</v>
      </c>
      <c r="H908" s="1060">
        <v>558.47096592623598</v>
      </c>
    </row>
    <row r="909" spans="1:8" x14ac:dyDescent="0.25">
      <c r="A909" s="1060" t="s">
        <v>1224</v>
      </c>
      <c r="B909" s="487">
        <v>920.839582555015</v>
      </c>
      <c r="C909" s="1060">
        <v>920.820359492948</v>
      </c>
      <c r="D909" s="487">
        <v>18.123180750448501</v>
      </c>
      <c r="E909" s="487">
        <v>853.68410793301302</v>
      </c>
      <c r="F909" s="487">
        <v>975.15767445427798</v>
      </c>
      <c r="G909" s="1060">
        <v>885.89799230363201</v>
      </c>
      <c r="H909" s="1060">
        <v>957.38996199581004</v>
      </c>
    </row>
    <row r="910" spans="1:8" x14ac:dyDescent="0.25">
      <c r="A910" s="1060" t="s">
        <v>305</v>
      </c>
      <c r="B910" s="487">
        <v>2217.5362526470699</v>
      </c>
      <c r="C910" s="1060">
        <v>2218.7181603450399</v>
      </c>
      <c r="D910" s="487">
        <v>91.614495964941497</v>
      </c>
      <c r="E910" s="487">
        <v>1944.31012758973</v>
      </c>
      <c r="F910" s="487">
        <v>2529.2211985807999</v>
      </c>
      <c r="G910" s="1060">
        <v>2046.7495659993001</v>
      </c>
      <c r="H910" s="1060">
        <v>2403.8687849718399</v>
      </c>
    </row>
    <row r="911" spans="1:8" x14ac:dyDescent="0.25">
      <c r="A911" s="1060" t="s">
        <v>1007</v>
      </c>
      <c r="B911" s="487">
        <v>84830.965101580994</v>
      </c>
      <c r="C911" s="1060">
        <v>84842.481237527696</v>
      </c>
      <c r="D911" s="487">
        <v>1510.4422960351701</v>
      </c>
      <c r="E911" s="487">
        <v>78869.691131666797</v>
      </c>
      <c r="F911" s="487">
        <v>90728.356973939604</v>
      </c>
      <c r="G911" s="1060">
        <v>81903.541282972001</v>
      </c>
      <c r="H911" s="1060">
        <v>87935.830147867702</v>
      </c>
    </row>
    <row r="912" spans="1:8" x14ac:dyDescent="0.25">
      <c r="A912" s="1060" t="s">
        <v>995</v>
      </c>
      <c r="B912" s="487">
        <v>55940.260430912102</v>
      </c>
      <c r="C912" s="1060">
        <v>55951.776566858804</v>
      </c>
      <c r="D912" s="487">
        <v>1510.4422960351701</v>
      </c>
      <c r="E912" s="487">
        <v>49978.986460997803</v>
      </c>
      <c r="F912" s="487">
        <v>61837.652303270603</v>
      </c>
      <c r="G912" s="1060">
        <v>53012.836612303101</v>
      </c>
      <c r="H912" s="1060">
        <v>59045.125477198701</v>
      </c>
    </row>
    <row r="913" spans="1:8" x14ac:dyDescent="0.25">
      <c r="A913" s="1060" t="s">
        <v>997</v>
      </c>
      <c r="B913" s="487">
        <v>19702.536615470101</v>
      </c>
      <c r="C913" s="1060">
        <v>19703.255766428301</v>
      </c>
      <c r="D913" s="487">
        <v>533.81369683138496</v>
      </c>
      <c r="E913" s="487">
        <v>17586.2458788476</v>
      </c>
      <c r="F913" s="487">
        <v>21797.499455088899</v>
      </c>
      <c r="G913" s="1060">
        <v>18667.374813105002</v>
      </c>
      <c r="H913" s="1060">
        <v>20797.957072952198</v>
      </c>
    </row>
    <row r="914" spans="1:8" x14ac:dyDescent="0.25">
      <c r="A914" s="1060" t="s">
        <v>617</v>
      </c>
      <c r="B914" s="487">
        <v>77421.355222675003</v>
      </c>
      <c r="C914" s="1060">
        <v>77453.149868386594</v>
      </c>
      <c r="D914" s="487">
        <v>3147.0446350468301</v>
      </c>
      <c r="E914" s="487">
        <v>66424.118071564793</v>
      </c>
      <c r="F914" s="487">
        <v>91012.162066131204</v>
      </c>
      <c r="G914" s="1060">
        <v>71498.956235371297</v>
      </c>
      <c r="H914" s="1060">
        <v>83868.598065706494</v>
      </c>
    </row>
    <row r="915" spans="1:8" x14ac:dyDescent="0.25">
      <c r="A915" s="1060" t="s">
        <v>758</v>
      </c>
      <c r="B915" s="487">
        <v>11296.9392316783</v>
      </c>
      <c r="C915" s="1060">
        <v>11310.8352110668</v>
      </c>
      <c r="D915" s="487">
        <v>305.826927960224</v>
      </c>
      <c r="E915" s="487">
        <v>10434.2069682163</v>
      </c>
      <c r="F915" s="487">
        <v>12337.5044463704</v>
      </c>
      <c r="G915" s="1060">
        <v>10768.231205661001</v>
      </c>
      <c r="H915" s="1060">
        <v>11954.617727528301</v>
      </c>
    </row>
    <row r="916" spans="1:8" x14ac:dyDescent="0.25">
      <c r="A916" s="1060" t="s">
        <v>746</v>
      </c>
      <c r="B916" s="487">
        <v>8936.7130643641904</v>
      </c>
      <c r="C916" s="1060">
        <v>8945.6008797428494</v>
      </c>
      <c r="D916" s="487">
        <v>317.45427264262702</v>
      </c>
      <c r="E916" s="487">
        <v>8068.8285624801501</v>
      </c>
      <c r="F916" s="487">
        <v>9953.4778803183199</v>
      </c>
      <c r="G916" s="1060">
        <v>8375.5972372193701</v>
      </c>
      <c r="H916" s="1060">
        <v>9604.4131289605102</v>
      </c>
    </row>
    <row r="917" spans="1:8" x14ac:dyDescent="0.25">
      <c r="A917" s="1060" t="s">
        <v>1215</v>
      </c>
      <c r="B917" s="487">
        <v>638.92811666847297</v>
      </c>
      <c r="C917" s="1060">
        <v>638.90889360640404</v>
      </c>
      <c r="D917" s="487">
        <v>18.123180750448501</v>
      </c>
      <c r="E917" s="487">
        <v>571.77264204647099</v>
      </c>
      <c r="F917" s="487">
        <v>693.24620856773504</v>
      </c>
      <c r="G917" s="1060">
        <v>603.98652641708998</v>
      </c>
      <c r="H917" s="1060">
        <v>675.47849610926698</v>
      </c>
    </row>
    <row r="918" spans="1:8" x14ac:dyDescent="0.25">
      <c r="A918" s="1060" t="s">
        <v>314</v>
      </c>
      <c r="B918" s="487">
        <v>3324.2997853868301</v>
      </c>
      <c r="C918" s="1060">
        <v>3325.4816930848001</v>
      </c>
      <c r="D918" s="487">
        <v>91.614495964941497</v>
      </c>
      <c r="E918" s="487">
        <v>3051.0736603294899</v>
      </c>
      <c r="F918" s="487">
        <v>3635.9847313205601</v>
      </c>
      <c r="G918" s="1060">
        <v>3153.5130987390598</v>
      </c>
      <c r="H918" s="1060">
        <v>3510.6323177116001</v>
      </c>
    </row>
    <row r="919" spans="1:8" x14ac:dyDescent="0.25">
      <c r="A919" s="1060" t="s">
        <v>620</v>
      </c>
      <c r="B919" s="487">
        <v>60856.335215988598</v>
      </c>
      <c r="C919" s="1060">
        <v>60925.668438734501</v>
      </c>
      <c r="D919" s="487">
        <v>2735.5301442711502</v>
      </c>
      <c r="E919" s="487">
        <v>52505.771564801602</v>
      </c>
      <c r="F919" s="487">
        <v>72413.470649283598</v>
      </c>
      <c r="G919" s="1060">
        <v>56027.334347321201</v>
      </c>
      <c r="H919" s="1060">
        <v>66666.043464746297</v>
      </c>
    </row>
    <row r="920" spans="1:8" x14ac:dyDescent="0.25">
      <c r="A920" s="1060" t="s">
        <v>1227</v>
      </c>
      <c r="B920" s="487">
        <v>805.67153355092103</v>
      </c>
      <c r="C920" s="1060">
        <v>805.80850110250299</v>
      </c>
      <c r="D920" s="487">
        <v>17.197818825494</v>
      </c>
      <c r="E920" s="487">
        <v>747.73210161125098</v>
      </c>
      <c r="F920" s="487">
        <v>868.31103265045999</v>
      </c>
      <c r="G920" s="1060">
        <v>772.67843996144404</v>
      </c>
      <c r="H920" s="1060">
        <v>840.38243181277801</v>
      </c>
    </row>
    <row r="921" spans="1:8" x14ac:dyDescent="0.25">
      <c r="A921" s="1060" t="s">
        <v>302</v>
      </c>
      <c r="B921" s="487">
        <v>2677.24628787548</v>
      </c>
      <c r="C921" s="1060">
        <v>2677.4416475323701</v>
      </c>
      <c r="D921" s="487">
        <v>94.452328478264505</v>
      </c>
      <c r="E921" s="487">
        <v>2422.0301791296201</v>
      </c>
      <c r="F921" s="487">
        <v>3038.99066780876</v>
      </c>
      <c r="G921" s="1060">
        <v>2501.85206885664</v>
      </c>
      <c r="H921" s="1060">
        <v>2868.3355714036402</v>
      </c>
    </row>
    <row r="922" spans="1:8" x14ac:dyDescent="0.25">
      <c r="A922" s="1060" t="s">
        <v>611</v>
      </c>
      <c r="B922" s="487">
        <v>17964.027739621401</v>
      </c>
      <c r="C922" s="1060">
        <v>18033.3609623673</v>
      </c>
      <c r="D922" s="487">
        <v>2735.5301442711502</v>
      </c>
      <c r="E922" s="487">
        <v>9613.4640884343498</v>
      </c>
      <c r="F922" s="487">
        <v>29521.1631729164</v>
      </c>
      <c r="G922" s="1060">
        <v>13135.026870954</v>
      </c>
      <c r="H922" s="1060">
        <v>23773.7359883791</v>
      </c>
    </row>
    <row r="923" spans="1:8" x14ac:dyDescent="0.25">
      <c r="A923" s="1060" t="s">
        <v>755</v>
      </c>
      <c r="B923" s="487">
        <v>12841.708925163</v>
      </c>
      <c r="C923" s="1060">
        <v>12850.5967405416</v>
      </c>
      <c r="D923" s="487">
        <v>317.45427264262702</v>
      </c>
      <c r="E923" s="487">
        <v>11973.8244232789</v>
      </c>
      <c r="F923" s="487">
        <v>13858.473741117101</v>
      </c>
      <c r="G923" s="1060">
        <v>12280.5930980181</v>
      </c>
      <c r="H923" s="1060">
        <v>13509.4089897593</v>
      </c>
    </row>
    <row r="924" spans="1:8" x14ac:dyDescent="0.25">
      <c r="A924" s="1060" t="s">
        <v>299</v>
      </c>
      <c r="B924" s="487">
        <v>524.072903648786</v>
      </c>
      <c r="C924" s="1060">
        <v>526.69447739289001</v>
      </c>
      <c r="D924" s="487">
        <v>80.602335333927201</v>
      </c>
      <c r="E924" s="487">
        <v>277.36452203177799</v>
      </c>
      <c r="F924" s="487">
        <v>831.29626073258805</v>
      </c>
      <c r="G924" s="1060">
        <v>380.57911750103301</v>
      </c>
      <c r="H924" s="1060">
        <v>700.37059110862299</v>
      </c>
    </row>
    <row r="925" spans="1:8" x14ac:dyDescent="0.25">
      <c r="A925" s="1060" t="s">
        <v>1001</v>
      </c>
      <c r="B925" s="487">
        <v>15948.337979330299</v>
      </c>
      <c r="C925" s="1060">
        <v>15959.847743349501</v>
      </c>
      <c r="D925" s="487">
        <v>500.08974593100902</v>
      </c>
      <c r="E925" s="487">
        <v>14119.290930041199</v>
      </c>
      <c r="F925" s="487">
        <v>18137.945295139802</v>
      </c>
      <c r="G925" s="1060">
        <v>14998.0565215353</v>
      </c>
      <c r="H925" s="1060">
        <v>16975.373692388501</v>
      </c>
    </row>
    <row r="926" spans="1:8" x14ac:dyDescent="0.25">
      <c r="A926" s="1060" t="s">
        <v>1009</v>
      </c>
      <c r="B926" s="487">
        <v>29600.761417708702</v>
      </c>
      <c r="C926" s="1060">
        <v>29601.480568666899</v>
      </c>
      <c r="D926" s="487">
        <v>533.81369683138496</v>
      </c>
      <c r="E926" s="487">
        <v>27484.470681086201</v>
      </c>
      <c r="F926" s="487">
        <v>31695.7242573275</v>
      </c>
      <c r="G926" s="1060">
        <v>28565.599615343599</v>
      </c>
      <c r="H926" s="1060">
        <v>30696.181875190799</v>
      </c>
    </row>
    <row r="927" spans="1:8" x14ac:dyDescent="0.25">
      <c r="A927" s="1060" t="s">
        <v>1013</v>
      </c>
      <c r="B927" s="487">
        <v>25846.5627815689</v>
      </c>
      <c r="C927" s="1060">
        <v>25858.0725455881</v>
      </c>
      <c r="D927" s="487">
        <v>500.08974593100902</v>
      </c>
      <c r="E927" s="487">
        <v>24017.5157322798</v>
      </c>
      <c r="F927" s="487">
        <v>28036.170097378399</v>
      </c>
      <c r="G927" s="1060">
        <v>24896.281323773899</v>
      </c>
      <c r="H927" s="1060">
        <v>26873.598494627098</v>
      </c>
    </row>
    <row r="928" spans="1:8" x14ac:dyDescent="0.25">
      <c r="A928" s="1060" t="s">
        <v>1212</v>
      </c>
      <c r="B928" s="487">
        <v>93.140173296906895</v>
      </c>
      <c r="C928" s="1060">
        <v>93.7764110784004</v>
      </c>
      <c r="D928" s="487">
        <v>12.998280498102901</v>
      </c>
      <c r="E928" s="487">
        <v>57.286821758287203</v>
      </c>
      <c r="F928" s="487">
        <v>146.47670101740201</v>
      </c>
      <c r="G928" s="1060">
        <v>70.003588392969306</v>
      </c>
      <c r="H928" s="1060">
        <v>120.479414085682</v>
      </c>
    </row>
    <row r="929" spans="1:8" x14ac:dyDescent="0.25">
      <c r="A929" s="1060" t="s">
        <v>993</v>
      </c>
      <c r="B929" s="487">
        <v>2688.9886301903398</v>
      </c>
      <c r="C929" s="1060">
        <v>2710.2739431660598</v>
      </c>
      <c r="D929" s="487">
        <v>361.87337022216798</v>
      </c>
      <c r="E929" s="487">
        <v>1675.2110194582999</v>
      </c>
      <c r="F929" s="487">
        <v>4114.8922626308504</v>
      </c>
      <c r="G929" s="1060">
        <v>2079.60967016526</v>
      </c>
      <c r="H929" s="1060">
        <v>3501.0815740040898</v>
      </c>
    </row>
    <row r="930" spans="1:8" x14ac:dyDescent="0.25">
      <c r="A930" s="1060" t="s">
        <v>614</v>
      </c>
      <c r="B930" s="487">
        <v>94392.650642904293</v>
      </c>
      <c r="C930" s="1060">
        <v>94418.148526193603</v>
      </c>
      <c r="D930" s="487">
        <v>3267.34142458011</v>
      </c>
      <c r="E930" s="487">
        <v>82276.076873316299</v>
      </c>
      <c r="F930" s="487">
        <v>108579.71527179</v>
      </c>
      <c r="G930" s="1060">
        <v>88145.652819557901</v>
      </c>
      <c r="H930" s="1060">
        <v>101227.30736712299</v>
      </c>
    </row>
    <row r="931" spans="1:8" x14ac:dyDescent="0.25">
      <c r="A931" s="1060" t="s">
        <v>1288</v>
      </c>
      <c r="B931" s="487">
        <v>7263.4853599999997</v>
      </c>
      <c r="C931" s="1060">
        <v>7263.4853600001798</v>
      </c>
      <c r="D931" s="487">
        <v>0</v>
      </c>
      <c r="E931" s="487">
        <v>7263.4853599999997</v>
      </c>
      <c r="F931" s="487">
        <v>7263.4853599999997</v>
      </c>
      <c r="G931" s="1060">
        <v>7263.4853599999997</v>
      </c>
      <c r="H931" s="1060">
        <v>7263.4853599999997</v>
      </c>
    </row>
    <row r="932" spans="1:8" x14ac:dyDescent="0.25">
      <c r="A932" s="1060" t="s">
        <v>1302</v>
      </c>
      <c r="B932" s="487">
        <v>7263.4853599999997</v>
      </c>
      <c r="C932" s="1060">
        <v>7263.4853600001798</v>
      </c>
      <c r="D932" s="487">
        <v>0</v>
      </c>
      <c r="E932" s="487">
        <v>7263.4853599999997</v>
      </c>
      <c r="F932" s="487">
        <v>7263.4853599999997</v>
      </c>
      <c r="G932" s="1060">
        <v>7263.4853599999997</v>
      </c>
      <c r="H932" s="1060">
        <v>7263.4853599999997</v>
      </c>
    </row>
    <row r="933" spans="1:8" x14ac:dyDescent="0.25">
      <c r="A933" s="1060" t="s">
        <v>1275</v>
      </c>
      <c r="B933" s="487">
        <v>7263.4853599999997</v>
      </c>
      <c r="C933" s="1060">
        <v>7263.4853600001798</v>
      </c>
      <c r="D933" s="487">
        <v>0</v>
      </c>
      <c r="E933" s="487">
        <v>7263.4853599999997</v>
      </c>
      <c r="F933" s="487">
        <v>7263.4853599999997</v>
      </c>
      <c r="G933" s="1060">
        <v>7263.4853599999997</v>
      </c>
      <c r="H933" s="1060">
        <v>7263.4853599999997</v>
      </c>
    </row>
    <row r="934" spans="1:8" x14ac:dyDescent="0.25">
      <c r="A934" s="1060" t="s">
        <v>1279</v>
      </c>
      <c r="B934" s="487">
        <v>3609.81807969704</v>
      </c>
      <c r="C934" s="1060">
        <v>3611.3140099122902</v>
      </c>
      <c r="D934" s="487">
        <v>89.578283619102507</v>
      </c>
      <c r="E934" s="487">
        <v>3339.1451806673899</v>
      </c>
      <c r="F934" s="487">
        <v>3937.4466269916402</v>
      </c>
      <c r="G934" s="1060">
        <v>3444.6129775116001</v>
      </c>
      <c r="H934" s="1060">
        <v>3794.3889393017398</v>
      </c>
    </row>
    <row r="935" spans="1:8" x14ac:dyDescent="0.25">
      <c r="A935" s="1060" t="s">
        <v>1280</v>
      </c>
      <c r="B935" s="487">
        <v>3399.28830261231</v>
      </c>
      <c r="C935" s="1060">
        <v>3400.55954680583</v>
      </c>
      <c r="D935" s="487">
        <v>89.096754547861394</v>
      </c>
      <c r="E935" s="487">
        <v>3127.3797866705399</v>
      </c>
      <c r="F935" s="487">
        <v>3717.95854379</v>
      </c>
      <c r="G935" s="1060">
        <v>3233.5981559715001</v>
      </c>
      <c r="H935" s="1060">
        <v>3582.52792153152</v>
      </c>
    </row>
    <row r="936" spans="1:8" x14ac:dyDescent="0.25">
      <c r="A936" s="1060" t="s">
        <v>1307</v>
      </c>
      <c r="B936" s="487">
        <v>3403.5788180544801</v>
      </c>
      <c r="C936" s="1060">
        <v>3403.6646754312101</v>
      </c>
      <c r="D936" s="487">
        <v>89.184944460293096</v>
      </c>
      <c r="E936" s="487">
        <v>3140.9700400596398</v>
      </c>
      <c r="F936" s="487">
        <v>3676.7341943814699</v>
      </c>
      <c r="G936" s="1060">
        <v>3231.03484404865</v>
      </c>
      <c r="H936" s="1060">
        <v>3583.2929500711002</v>
      </c>
    </row>
    <row r="937" spans="1:8" x14ac:dyDescent="0.25">
      <c r="A937" s="1060" t="s">
        <v>1291</v>
      </c>
      <c r="B937" s="487">
        <v>944.62255494880799</v>
      </c>
      <c r="C937" s="1060">
        <v>952.00274268144699</v>
      </c>
      <c r="D937" s="487">
        <v>172.03084917241</v>
      </c>
      <c r="E937" s="487">
        <v>483.07853608232301</v>
      </c>
      <c r="F937" s="487">
        <v>1541.7372300744501</v>
      </c>
      <c r="G937" s="1060">
        <v>628.80186801636205</v>
      </c>
      <c r="H937" s="1060">
        <v>1300.68317063058</v>
      </c>
    </row>
    <row r="938" spans="1:8" x14ac:dyDescent="0.25">
      <c r="A938" s="1060" t="s">
        <v>1292</v>
      </c>
      <c r="B938" s="487">
        <v>3611.73218270081</v>
      </c>
      <c r="C938" s="1060">
        <v>3612.64583470349</v>
      </c>
      <c r="D938" s="487">
        <v>89.2303685792414</v>
      </c>
      <c r="E938" s="487">
        <v>3331.0430781751802</v>
      </c>
      <c r="F938" s="487">
        <v>3890.3409460365201</v>
      </c>
      <c r="G938" s="1060">
        <v>3444.7963086284099</v>
      </c>
      <c r="H938" s="1060">
        <v>3790.30656811363</v>
      </c>
    </row>
    <row r="939" spans="1:8" x14ac:dyDescent="0.25">
      <c r="A939" s="1060" t="s">
        <v>1278</v>
      </c>
      <c r="B939" s="487">
        <v>949.26732501969298</v>
      </c>
      <c r="C939" s="1060">
        <v>958.35300967742899</v>
      </c>
      <c r="D939" s="487">
        <v>172.33538328532299</v>
      </c>
      <c r="E939" s="487">
        <v>511.64258416589303</v>
      </c>
      <c r="F939" s="487">
        <v>1505.5402765942399</v>
      </c>
      <c r="G939" s="1060">
        <v>635.51864450034896</v>
      </c>
      <c r="H939" s="1060">
        <v>1322.1169106739201</v>
      </c>
    </row>
    <row r="940" spans="1:8" x14ac:dyDescent="0.25">
      <c r="A940" s="1060" t="s">
        <v>1293</v>
      </c>
      <c r="B940" s="487">
        <v>3398.6951615110602</v>
      </c>
      <c r="C940" s="1060">
        <v>3401.6151875569899</v>
      </c>
      <c r="D940" s="487">
        <v>88.646463761782201</v>
      </c>
      <c r="E940" s="487">
        <v>3122.37788563706</v>
      </c>
      <c r="F940" s="487">
        <v>3694.8992899247901</v>
      </c>
      <c r="G940" s="1060">
        <v>3235.6927763005801</v>
      </c>
      <c r="H940" s="1060">
        <v>3575.6779656501299</v>
      </c>
    </row>
    <row r="941" spans="1:8" x14ac:dyDescent="0.25">
      <c r="A941" s="1060" t="s">
        <v>1305</v>
      </c>
      <c r="B941" s="487">
        <v>953.131853373166</v>
      </c>
      <c r="C941" s="1060">
        <v>961.41502758096499</v>
      </c>
      <c r="D941" s="487">
        <v>174.498965185571</v>
      </c>
      <c r="E941" s="487">
        <v>517.63711103866103</v>
      </c>
      <c r="F941" s="487">
        <v>1602.1022491219001</v>
      </c>
      <c r="G941" s="1060">
        <v>642.21896420702603</v>
      </c>
      <c r="H941" s="1060">
        <v>1317.8182687400999</v>
      </c>
    </row>
    <row r="942" spans="1:8" x14ac:dyDescent="0.25">
      <c r="A942" s="1060" t="s">
        <v>1306</v>
      </c>
      <c r="B942" s="487">
        <v>3614.6590287434201</v>
      </c>
      <c r="C942" s="1060">
        <v>3614.8879845549</v>
      </c>
      <c r="D942" s="487">
        <v>90.082468842176993</v>
      </c>
      <c r="E942" s="487">
        <v>3339.0869931653701</v>
      </c>
      <c r="F942" s="487">
        <v>3897.7576716978201</v>
      </c>
      <c r="G942" s="1060">
        <v>3440.5926181363602</v>
      </c>
      <c r="H942" s="1060">
        <v>3794.4053105342</v>
      </c>
    </row>
    <row r="943" spans="1:8" x14ac:dyDescent="0.25">
      <c r="A943" s="1060" t="s">
        <v>1290</v>
      </c>
      <c r="B943" s="487">
        <v>547.23990702359401</v>
      </c>
      <c r="C943" s="1060">
        <v>549.20955613459603</v>
      </c>
      <c r="D943" s="487">
        <v>101.73276147453799</v>
      </c>
      <c r="E943" s="487">
        <v>220.822572272971</v>
      </c>
      <c r="F943" s="487">
        <v>961.28844137065005</v>
      </c>
      <c r="G943" s="1060">
        <v>362.09319269211699</v>
      </c>
      <c r="H943" s="1060">
        <v>750.59516052079505</v>
      </c>
    </row>
    <row r="944" spans="1:8" x14ac:dyDescent="0.25">
      <c r="A944" s="1060" t="s">
        <v>1303</v>
      </c>
      <c r="B944" s="487">
        <v>67.725701648761003</v>
      </c>
      <c r="C944" s="1060">
        <v>68.342072381606101</v>
      </c>
      <c r="D944" s="487">
        <v>9.0129982752236604</v>
      </c>
      <c r="E944" s="487">
        <v>41.426530912615902</v>
      </c>
      <c r="F944" s="487">
        <v>102.23999594145999</v>
      </c>
      <c r="G944" s="1060">
        <v>52.072033934706397</v>
      </c>
      <c r="H944" s="1060">
        <v>86.6893637897644</v>
      </c>
    </row>
    <row r="945" spans="1:8" x14ac:dyDescent="0.25">
      <c r="A945" s="1060" t="s">
        <v>1304</v>
      </c>
      <c r="B945" s="487">
        <v>355.571749861711</v>
      </c>
      <c r="C945" s="1060">
        <v>360.66746724654502</v>
      </c>
      <c r="D945" s="487">
        <v>68.009282383095695</v>
      </c>
      <c r="E945" s="487">
        <v>177.30289109921799</v>
      </c>
      <c r="F945" s="487">
        <v>589.022309487239</v>
      </c>
      <c r="G945" s="1060">
        <v>236.05566257636301</v>
      </c>
      <c r="H945" s="1060">
        <v>506.96238656714399</v>
      </c>
    </row>
    <row r="946" spans="1:8" x14ac:dyDescent="0.25">
      <c r="A946" s="1060" t="s">
        <v>1276</v>
      </c>
      <c r="B946" s="487">
        <v>68.172933770606704</v>
      </c>
      <c r="C946" s="1060">
        <v>68.527403838675696</v>
      </c>
      <c r="D946" s="487">
        <v>9.0057242020504606</v>
      </c>
      <c r="E946" s="487">
        <v>43.6084188237691</v>
      </c>
      <c r="F946" s="487">
        <v>100.56173267123501</v>
      </c>
      <c r="G946" s="1060">
        <v>52.384529684484797</v>
      </c>
      <c r="H946" s="1060">
        <v>87.682706072692994</v>
      </c>
    </row>
    <row r="947" spans="1:8" x14ac:dyDescent="0.25">
      <c r="A947" s="1060" t="s">
        <v>1289</v>
      </c>
      <c r="B947" s="487">
        <v>135.37268036508399</v>
      </c>
      <c r="C947" s="1060">
        <v>136.91703335019599</v>
      </c>
      <c r="D947" s="487">
        <v>17.8279026065672</v>
      </c>
      <c r="E947" s="487">
        <v>92.080799226234603</v>
      </c>
      <c r="F947" s="487">
        <v>207.172650679431</v>
      </c>
      <c r="G947" s="1060">
        <v>104.952590240776</v>
      </c>
      <c r="H947" s="1060">
        <v>175.911051307316</v>
      </c>
    </row>
    <row r="948" spans="1:8" x14ac:dyDescent="0.25">
      <c r="A948" s="1060" t="s">
        <v>1277</v>
      </c>
      <c r="B948" s="487">
        <v>559.03666855886502</v>
      </c>
      <c r="C948" s="1060">
        <v>564.92368399392501</v>
      </c>
      <c r="D948" s="487">
        <v>108.09342522157699</v>
      </c>
      <c r="E948" s="487">
        <v>236.476776099684</v>
      </c>
      <c r="F948" s="487">
        <v>948.555613752981</v>
      </c>
      <c r="G948" s="1060">
        <v>375.16260083070603</v>
      </c>
      <c r="H948" s="1060">
        <v>791.59995815562604</v>
      </c>
    </row>
    <row r="949" spans="1:8" x14ac:dyDescent="0.25">
      <c r="A949" s="1060" t="s">
        <v>1310</v>
      </c>
      <c r="B949" s="487">
        <v>4792.3862061591099</v>
      </c>
      <c r="C949" s="1060">
        <v>4794.0892426403097</v>
      </c>
      <c r="D949" s="487">
        <v>208.421890971767</v>
      </c>
      <c r="E949" s="487">
        <v>4186.1131683701196</v>
      </c>
      <c r="F949" s="487">
        <v>5508.2691401477796</v>
      </c>
      <c r="G949" s="1060">
        <v>4392.1243982169199</v>
      </c>
      <c r="H949" s="1060">
        <v>5211.6253210437799</v>
      </c>
    </row>
    <row r="950" spans="1:8" x14ac:dyDescent="0.25">
      <c r="A950" s="1060" t="s">
        <v>1309</v>
      </c>
      <c r="B950" s="487">
        <v>5004.9369562387501</v>
      </c>
      <c r="C950" s="1060">
        <v>5005.3125517640101</v>
      </c>
      <c r="D950" s="487">
        <v>209.046982010948</v>
      </c>
      <c r="E950" s="487">
        <v>4393.0520045499097</v>
      </c>
      <c r="F950" s="487">
        <v>5718.2818928250499</v>
      </c>
      <c r="G950" s="1060">
        <v>4603.1280072920599</v>
      </c>
      <c r="H950" s="1060">
        <v>5423.6656997375103</v>
      </c>
    </row>
    <row r="951" spans="1:8" x14ac:dyDescent="0.25">
      <c r="A951" s="1060" t="s">
        <v>1313</v>
      </c>
      <c r="B951" s="487">
        <v>12055.8715661591</v>
      </c>
      <c r="C951" s="1060">
        <v>12057.574602640299</v>
      </c>
      <c r="D951" s="487">
        <v>208.421890971767</v>
      </c>
      <c r="E951" s="487">
        <v>11449.598528370099</v>
      </c>
      <c r="F951" s="487">
        <v>12771.754500147799</v>
      </c>
      <c r="G951" s="1060">
        <v>11655.6097582169</v>
      </c>
      <c r="H951" s="1060">
        <v>12475.1106810438</v>
      </c>
    </row>
    <row r="952" spans="1:8" x14ac:dyDescent="0.25">
      <c r="A952" s="1060" t="s">
        <v>1285</v>
      </c>
      <c r="B952" s="487">
        <v>12464.591941712801</v>
      </c>
      <c r="C952" s="1060">
        <v>12466.603467422299</v>
      </c>
      <c r="D952" s="487">
        <v>221.93578431868301</v>
      </c>
      <c r="E952" s="487">
        <v>11776.916956966999</v>
      </c>
      <c r="F952" s="487">
        <v>13299.322187908399</v>
      </c>
      <c r="G952" s="1060">
        <v>12038.8764557014</v>
      </c>
      <c r="H952" s="1060">
        <v>12903.2065548831</v>
      </c>
    </row>
    <row r="953" spans="1:8" x14ac:dyDescent="0.25">
      <c r="A953" s="1060" t="s">
        <v>1299</v>
      </c>
      <c r="B953" s="487">
        <v>12302.672892017699</v>
      </c>
      <c r="C953" s="1060">
        <v>12303.2298797232</v>
      </c>
      <c r="D953" s="487">
        <v>223.351397511253</v>
      </c>
      <c r="E953" s="487">
        <v>11600.8540812298</v>
      </c>
      <c r="F953" s="487">
        <v>12974.9435147801</v>
      </c>
      <c r="G953" s="1060">
        <v>11872.711194667199</v>
      </c>
      <c r="H953" s="1060">
        <v>12764.2616756972</v>
      </c>
    </row>
    <row r="954" spans="1:8" x14ac:dyDescent="0.25">
      <c r="A954" s="1060" t="s">
        <v>1312</v>
      </c>
      <c r="B954" s="487">
        <v>12268.422316238701</v>
      </c>
      <c r="C954" s="1060">
        <v>12268.797911764001</v>
      </c>
      <c r="D954" s="487">
        <v>209.046982010947</v>
      </c>
      <c r="E954" s="487">
        <v>11656.5373645499</v>
      </c>
      <c r="F954" s="487">
        <v>12981.767252825101</v>
      </c>
      <c r="G954" s="1060">
        <v>11866.613367292101</v>
      </c>
      <c r="H954" s="1060">
        <v>12687.1510597375</v>
      </c>
    </row>
    <row r="955" spans="1:8" x14ac:dyDescent="0.25">
      <c r="A955" s="1060" t="s">
        <v>1308</v>
      </c>
      <c r="B955" s="487">
        <v>1384.72594665931</v>
      </c>
      <c r="C955" s="1060">
        <v>1390.4245672091199</v>
      </c>
      <c r="D955" s="487">
        <v>187.58161285293201</v>
      </c>
      <c r="E955" s="487">
        <v>876.19003329012298</v>
      </c>
      <c r="F955" s="487">
        <v>2071.82359822942</v>
      </c>
      <c r="G955" s="1060">
        <v>1024.35311189198</v>
      </c>
      <c r="H955" s="1060">
        <v>1775.29935155922</v>
      </c>
    </row>
    <row r="956" spans="1:8" x14ac:dyDescent="0.25">
      <c r="A956" s="1060" t="s">
        <v>1311</v>
      </c>
      <c r="B956" s="487">
        <v>8648.2113066593101</v>
      </c>
      <c r="C956" s="1060">
        <v>8653.9099272091207</v>
      </c>
      <c r="D956" s="487">
        <v>187.58161285293201</v>
      </c>
      <c r="E956" s="487">
        <v>8139.6753932901202</v>
      </c>
      <c r="F956" s="487">
        <v>9335.3089582294306</v>
      </c>
      <c r="G956" s="1060">
        <v>8287.8384718919806</v>
      </c>
      <c r="H956" s="1060">
        <v>9038.7847115592194</v>
      </c>
    </row>
    <row r="957" spans="1:8" x14ac:dyDescent="0.25">
      <c r="A957" s="1060" t="s">
        <v>1282</v>
      </c>
      <c r="B957" s="487">
        <v>5201.1065817128401</v>
      </c>
      <c r="C957" s="1060">
        <v>5203.1181074223196</v>
      </c>
      <c r="D957" s="487">
        <v>221.93578431868301</v>
      </c>
      <c r="E957" s="487">
        <v>4513.4315969669797</v>
      </c>
      <c r="F957" s="487">
        <v>6035.8368279083697</v>
      </c>
      <c r="G957" s="1060">
        <v>4775.3910957014295</v>
      </c>
      <c r="H957" s="1060">
        <v>5639.72119488313</v>
      </c>
    </row>
    <row r="958" spans="1:8" x14ac:dyDescent="0.25">
      <c r="A958" s="1060" t="s">
        <v>1281</v>
      </c>
      <c r="B958" s="487">
        <v>1583.9137223017899</v>
      </c>
      <c r="C958" s="1060">
        <v>1591.80409751003</v>
      </c>
      <c r="D958" s="487">
        <v>204.88984694148701</v>
      </c>
      <c r="E958" s="487">
        <v>913.34980268821096</v>
      </c>
      <c r="F958" s="487">
        <v>2362.14519636152</v>
      </c>
      <c r="G958" s="1060">
        <v>1207.41315945323</v>
      </c>
      <c r="H958" s="1060">
        <v>2003.44629659252</v>
      </c>
    </row>
    <row r="959" spans="1:8" x14ac:dyDescent="0.25">
      <c r="A959" s="1060" t="s">
        <v>1294</v>
      </c>
      <c r="B959" s="487">
        <v>1635.27908071092</v>
      </c>
      <c r="C959" s="1060">
        <v>1638.1293321662399</v>
      </c>
      <c r="D959" s="487">
        <v>202.159702250469</v>
      </c>
      <c r="E959" s="487">
        <v>1056.1288975673999</v>
      </c>
      <c r="F959" s="487">
        <v>2302.2732990106401</v>
      </c>
      <c r="G959" s="1060">
        <v>1253.8052041286101</v>
      </c>
      <c r="H959" s="1060">
        <v>2051.73372343459</v>
      </c>
    </row>
    <row r="960" spans="1:8" x14ac:dyDescent="0.25">
      <c r="A960" s="1060" t="s">
        <v>1286</v>
      </c>
      <c r="B960" s="487">
        <v>12253.1367519132</v>
      </c>
      <c r="C960" s="1060">
        <v>12255.8490043159</v>
      </c>
      <c r="D960" s="487">
        <v>221.71699119846701</v>
      </c>
      <c r="E960" s="487">
        <v>11560.2878562608</v>
      </c>
      <c r="F960" s="487">
        <v>13104.901324035</v>
      </c>
      <c r="G960" s="1060">
        <v>11832.6439046255</v>
      </c>
      <c r="H960" s="1060">
        <v>12694.770101787701</v>
      </c>
    </row>
    <row r="961" spans="1:8" x14ac:dyDescent="0.25">
      <c r="A961" s="1060" t="s">
        <v>1283</v>
      </c>
      <c r="B961" s="487">
        <v>4989.6513919131603</v>
      </c>
      <c r="C961" s="1060">
        <v>4992.3636443158603</v>
      </c>
      <c r="D961" s="487">
        <v>221.71699119846701</v>
      </c>
      <c r="E961" s="487">
        <v>4296.8024962608497</v>
      </c>
      <c r="F961" s="487">
        <v>5841.4159640349699</v>
      </c>
      <c r="G961" s="1060">
        <v>4569.1585446255103</v>
      </c>
      <c r="H961" s="1060">
        <v>5431.2847417877401</v>
      </c>
    </row>
    <row r="962" spans="1:8" x14ac:dyDescent="0.25">
      <c r="A962" s="1060" t="s">
        <v>1295</v>
      </c>
      <c r="B962" s="487">
        <v>5249.3023869375602</v>
      </c>
      <c r="C962" s="1060">
        <v>5250.7751668697401</v>
      </c>
      <c r="D962" s="487">
        <v>223.51775388552699</v>
      </c>
      <c r="E962" s="487">
        <v>4545.6401887851798</v>
      </c>
      <c r="F962" s="487">
        <v>5919.3822880711296</v>
      </c>
      <c r="G962" s="1060">
        <v>4816.2587117105904</v>
      </c>
      <c r="H962" s="1060">
        <v>5704.9190858153197</v>
      </c>
    </row>
    <row r="963" spans="1:8" x14ac:dyDescent="0.25">
      <c r="A963" s="1060" t="s">
        <v>1297</v>
      </c>
      <c r="B963" s="487">
        <v>8898.7644407109201</v>
      </c>
      <c r="C963" s="1060">
        <v>8901.6146921662403</v>
      </c>
      <c r="D963" s="487">
        <v>202.159702250469</v>
      </c>
      <c r="E963" s="487">
        <v>8319.6142575674003</v>
      </c>
      <c r="F963" s="487">
        <v>9565.7586590106494</v>
      </c>
      <c r="G963" s="1060">
        <v>8517.2905641286106</v>
      </c>
      <c r="H963" s="1060">
        <v>9315.2190834345893</v>
      </c>
    </row>
    <row r="964" spans="1:8" x14ac:dyDescent="0.25">
      <c r="A964" s="1060" t="s">
        <v>1284</v>
      </c>
      <c r="B964" s="487">
        <v>8847.3990823017903</v>
      </c>
      <c r="C964" s="1060">
        <v>8855.2894575100509</v>
      </c>
      <c r="D964" s="487">
        <v>204.88984694148701</v>
      </c>
      <c r="E964" s="487">
        <v>8176.8351626882104</v>
      </c>
      <c r="F964" s="487">
        <v>9625.6305563615206</v>
      </c>
      <c r="G964" s="1060">
        <v>8470.8985194532306</v>
      </c>
      <c r="H964" s="1060">
        <v>9266.9316565925201</v>
      </c>
    </row>
    <row r="965" spans="1:8" x14ac:dyDescent="0.25">
      <c r="A965" s="1060" t="s">
        <v>205</v>
      </c>
      <c r="B965" s="487">
        <v>19326.597161333</v>
      </c>
      <c r="C965" s="1060">
        <v>19326.597161332898</v>
      </c>
      <c r="D965" s="487">
        <v>0</v>
      </c>
      <c r="E965" s="487">
        <v>19326.597161333</v>
      </c>
      <c r="F965" s="487">
        <v>19326.597161333</v>
      </c>
      <c r="G965" s="1060">
        <v>19326.597161333</v>
      </c>
      <c r="H965" s="1060">
        <v>19326.597161333</v>
      </c>
    </row>
    <row r="966" spans="1:8" x14ac:dyDescent="0.25">
      <c r="A966" s="1060" t="s">
        <v>1298</v>
      </c>
      <c r="B966" s="487">
        <v>12512.7877469376</v>
      </c>
      <c r="C966" s="1060">
        <v>12514.260526869801</v>
      </c>
      <c r="D966" s="487">
        <v>223.51775388552699</v>
      </c>
      <c r="E966" s="487">
        <v>11809.125548785199</v>
      </c>
      <c r="F966" s="487">
        <v>13182.8676480711</v>
      </c>
      <c r="G966" s="1060">
        <v>12079.7440717106</v>
      </c>
      <c r="H966" s="1060">
        <v>12968.4044458153</v>
      </c>
    </row>
    <row r="967" spans="1:8" x14ac:dyDescent="0.25">
      <c r="A967" s="1060" t="s">
        <v>1296</v>
      </c>
      <c r="B967" s="487">
        <v>5039.1875320176796</v>
      </c>
      <c r="C967" s="1060">
        <v>5039.74451972322</v>
      </c>
      <c r="D967" s="487">
        <v>223.351397511253</v>
      </c>
      <c r="E967" s="487">
        <v>4337.36872122979</v>
      </c>
      <c r="F967" s="487">
        <v>5711.4581547801199</v>
      </c>
      <c r="G967" s="1060">
        <v>4609.2258346672397</v>
      </c>
      <c r="H967" s="1060">
        <v>5500.7763156971496</v>
      </c>
    </row>
    <row r="968" spans="1:8" x14ac:dyDescent="0.25">
      <c r="A968" s="1060" t="s">
        <v>280</v>
      </c>
      <c r="B968" s="487">
        <v>59462.436971253999</v>
      </c>
      <c r="C968" s="1060">
        <v>59462.4369712513</v>
      </c>
      <c r="D968" s="487">
        <v>1.1963390356222E-4</v>
      </c>
      <c r="E968" s="487">
        <v>59462.436971253999</v>
      </c>
      <c r="F968" s="487">
        <v>59462.436971253999</v>
      </c>
      <c r="G968" s="1060">
        <v>59462.436971253999</v>
      </c>
      <c r="H968" s="1060">
        <v>59462.436971253999</v>
      </c>
    </row>
    <row r="969" spans="1:8" x14ac:dyDescent="0.25">
      <c r="A969" s="1060" t="s">
        <v>265</v>
      </c>
      <c r="B969" s="487">
        <v>49158.579855616503</v>
      </c>
      <c r="C969" s="1060">
        <v>49167.296897369597</v>
      </c>
      <c r="D969" s="487">
        <v>799.40754675528103</v>
      </c>
      <c r="E969" s="487">
        <v>46470.894187802398</v>
      </c>
      <c r="F969" s="487">
        <v>52068.6781623067</v>
      </c>
      <c r="G969" s="1060">
        <v>47683.143241992002</v>
      </c>
      <c r="H969" s="1060">
        <v>50772.110563468603</v>
      </c>
    </row>
    <row r="970" spans="1:8" x14ac:dyDescent="0.25">
      <c r="A970" s="1060" t="s">
        <v>259</v>
      </c>
      <c r="B970" s="487">
        <v>22815.771832982002</v>
      </c>
      <c r="C970" s="1060">
        <v>22853.788257259799</v>
      </c>
      <c r="D970" s="487">
        <v>498.09340367252702</v>
      </c>
      <c r="E970" s="487">
        <v>21463.307362785799</v>
      </c>
      <c r="F970" s="487">
        <v>25020.2656132761</v>
      </c>
      <c r="G970" s="1060">
        <v>21964.174553515299</v>
      </c>
      <c r="H970" s="1060">
        <v>23936.211470463499</v>
      </c>
    </row>
    <row r="971" spans="1:8" x14ac:dyDescent="0.25">
      <c r="A971" s="1060" t="s">
        <v>271</v>
      </c>
      <c r="B971" s="487">
        <v>40991.582113351898</v>
      </c>
      <c r="C971" s="1060">
        <v>41003.178619775899</v>
      </c>
      <c r="D971" s="487">
        <v>685.27341699638305</v>
      </c>
      <c r="E971" s="487">
        <v>38684.937573271403</v>
      </c>
      <c r="F971" s="487">
        <v>43498.952540390797</v>
      </c>
      <c r="G971" s="1060">
        <v>39720.208018916201</v>
      </c>
      <c r="H971" s="1060">
        <v>42386.669890607802</v>
      </c>
    </row>
    <row r="972" spans="1:8" x14ac:dyDescent="0.25">
      <c r="A972" s="1060" t="s">
        <v>310</v>
      </c>
      <c r="B972" s="487">
        <v>171891.437989628</v>
      </c>
      <c r="C972" s="1060">
        <v>171954.57997835599</v>
      </c>
      <c r="D972" s="487">
        <v>3826.71971434746</v>
      </c>
      <c r="E972" s="487">
        <v>161633.986288794</v>
      </c>
      <c r="F972" s="487">
        <v>186872.5171162</v>
      </c>
      <c r="G972" s="1060">
        <v>164938.345759674</v>
      </c>
      <c r="H972" s="1060">
        <v>179697.04656585999</v>
      </c>
    </row>
    <row r="973" spans="1:8" x14ac:dyDescent="0.25">
      <c r="A973" s="1060" t="s">
        <v>307</v>
      </c>
      <c r="B973" s="487">
        <v>81364.517624335902</v>
      </c>
      <c r="C973" s="1060">
        <v>81505.739200004304</v>
      </c>
      <c r="D973" s="487">
        <v>3216.6361652614801</v>
      </c>
      <c r="E973" s="487">
        <v>71515.125030681302</v>
      </c>
      <c r="F973" s="487">
        <v>93470.998436458802</v>
      </c>
      <c r="G973" s="1060">
        <v>75712.877470636406</v>
      </c>
      <c r="H973" s="1060">
        <v>88319.501843583697</v>
      </c>
    </row>
    <row r="974" spans="1:8" x14ac:dyDescent="0.25">
      <c r="A974" s="1060" t="s">
        <v>313</v>
      </c>
      <c r="B974" s="487">
        <v>151645.63366322801</v>
      </c>
      <c r="C974" s="1060">
        <v>151669.85334617799</v>
      </c>
      <c r="D974" s="487">
        <v>3690.1257372926402</v>
      </c>
      <c r="E974" s="487">
        <v>140509.232656462</v>
      </c>
      <c r="F974" s="487">
        <v>164330.540048222</v>
      </c>
      <c r="G974" s="1060">
        <v>144698.840273321</v>
      </c>
      <c r="H974" s="1060">
        <v>159205.963536689</v>
      </c>
    </row>
  </sheetData>
  <hyperlinks>
    <hyperlink ref="A1" location="'Read me'!A1" display="Back to &quot;read me&quot;" xr:uid="{8D0358E9-CEAE-4434-A58C-70FAEFDD8E8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6F81-AD99-45D6-B3A9-5F6FD0CDC8D0}">
  <sheetPr>
    <tabColor rgb="FFDDDDDD"/>
  </sheetPr>
  <dimension ref="A1:H974"/>
  <sheetViews>
    <sheetView workbookViewId="0"/>
  </sheetViews>
  <sheetFormatPr defaultRowHeight="15" x14ac:dyDescent="0.25"/>
  <cols>
    <col min="1" max="1" width="34.140625" bestFit="1" customWidth="1"/>
    <col min="2" max="3" width="9.5703125" style="1063" bestFit="1" customWidth="1"/>
    <col min="4" max="4" width="12.140625" style="1063" customWidth="1"/>
    <col min="5" max="6" width="9.5703125" style="1063" customWidth="1"/>
    <col min="7" max="8" width="9.5703125" style="1063" bestFit="1" customWidth="1"/>
  </cols>
  <sheetData>
    <row r="1" spans="1:8" x14ac:dyDescent="0.25">
      <c r="A1" s="13" t="s">
        <v>62</v>
      </c>
    </row>
    <row r="2" spans="1:8" x14ac:dyDescent="0.25">
      <c r="A2" s="1128" t="s">
        <v>1319</v>
      </c>
      <c r="B2" s="1063" t="s">
        <v>1463</v>
      </c>
      <c r="C2" s="1063" t="s">
        <v>1320</v>
      </c>
      <c r="D2" s="1063" t="s">
        <v>1464</v>
      </c>
      <c r="E2" s="1063" t="s">
        <v>1465</v>
      </c>
      <c r="F2" s="1063" t="s">
        <v>1466</v>
      </c>
      <c r="G2" s="1063" t="s">
        <v>1321</v>
      </c>
      <c r="H2" s="1063" t="s">
        <v>1322</v>
      </c>
    </row>
    <row r="3" spans="1:8" x14ac:dyDescent="0.25">
      <c r="A3" t="s">
        <v>1086</v>
      </c>
      <c r="B3" s="25">
        <v>42892.307476367198</v>
      </c>
      <c r="C3" s="25">
        <v>42892.307476367103</v>
      </c>
      <c r="D3" s="25">
        <v>0</v>
      </c>
      <c r="E3" s="25">
        <v>42892.307476367198</v>
      </c>
      <c r="F3" s="25">
        <v>42892.307476367198</v>
      </c>
      <c r="G3" s="25">
        <v>42892.307476367198</v>
      </c>
      <c r="H3" s="25">
        <v>42892.307476367198</v>
      </c>
    </row>
    <row r="4" spans="1:8" x14ac:dyDescent="0.25">
      <c r="A4" t="s">
        <v>1195</v>
      </c>
      <c r="B4" s="25">
        <v>3904.9958607987701</v>
      </c>
      <c r="C4" s="25">
        <v>3904.9958607989702</v>
      </c>
      <c r="D4" s="25">
        <v>0</v>
      </c>
      <c r="E4" s="25">
        <v>3904.9958607987701</v>
      </c>
      <c r="F4" s="25">
        <v>3904.9958607987701</v>
      </c>
      <c r="G4" s="25">
        <v>3904.9958607987701</v>
      </c>
      <c r="H4" s="25">
        <v>3904.9958607987701</v>
      </c>
    </row>
    <row r="5" spans="1:8" x14ac:dyDescent="0.25">
      <c r="A5" t="s">
        <v>1088</v>
      </c>
      <c r="B5" s="25">
        <v>70154.190344136194</v>
      </c>
      <c r="C5" s="25">
        <v>70154.190344138406</v>
      </c>
      <c r="D5" s="25">
        <v>0</v>
      </c>
      <c r="E5" s="25">
        <v>70154.190344136194</v>
      </c>
      <c r="F5" s="25">
        <v>70154.190344136194</v>
      </c>
      <c r="G5" s="25">
        <v>70154.190344136194</v>
      </c>
      <c r="H5" s="25">
        <v>70154.190344136194</v>
      </c>
    </row>
    <row r="6" spans="1:8" x14ac:dyDescent="0.25">
      <c r="A6" t="s">
        <v>1194</v>
      </c>
      <c r="B6" s="25">
        <v>281.91146588654198</v>
      </c>
      <c r="C6" s="25">
        <v>281.91146588652799</v>
      </c>
      <c r="D6" s="25">
        <v>8.9890784445947298E-7</v>
      </c>
      <c r="E6" s="25">
        <v>281.91146588654198</v>
      </c>
      <c r="F6" s="25">
        <v>281.91146588654198</v>
      </c>
      <c r="G6" s="25">
        <v>281.91146588654198</v>
      </c>
      <c r="H6" s="25">
        <v>281.91146588654198</v>
      </c>
    </row>
    <row r="7" spans="1:8" x14ac:dyDescent="0.25">
      <c r="A7" t="s">
        <v>1196</v>
      </c>
      <c r="B7" s="25">
        <v>17520.275546578399</v>
      </c>
      <c r="C7" s="25">
        <v>17520.275546577799</v>
      </c>
      <c r="D7" s="25">
        <v>0</v>
      </c>
      <c r="E7" s="25">
        <v>17520.275546578399</v>
      </c>
      <c r="F7" s="25">
        <v>17520.275546578399</v>
      </c>
      <c r="G7" s="25">
        <v>17520.275546578399</v>
      </c>
      <c r="H7" s="25">
        <v>17520.275546578399</v>
      </c>
    </row>
    <row r="8" spans="1:8" x14ac:dyDescent="0.25">
      <c r="A8" t="s">
        <v>969</v>
      </c>
      <c r="B8" s="25">
        <v>9898.2248022385993</v>
      </c>
      <c r="C8" s="25">
        <v>9898.2248022385102</v>
      </c>
      <c r="D8" s="25">
        <v>0</v>
      </c>
      <c r="E8" s="25">
        <v>9898.2248022385993</v>
      </c>
      <c r="F8" s="25">
        <v>9898.2248022385993</v>
      </c>
      <c r="G8" s="25">
        <v>9898.2248022385993</v>
      </c>
      <c r="H8" s="25">
        <v>9898.2248022385993</v>
      </c>
    </row>
    <row r="9" spans="1:8" x14ac:dyDescent="0.25">
      <c r="A9" t="s">
        <v>834</v>
      </c>
      <c r="B9" s="25">
        <v>28890.704670669002</v>
      </c>
      <c r="C9" s="25">
        <v>28890.704670668099</v>
      </c>
      <c r="D9" s="25">
        <v>5.3501908155755602E-5</v>
      </c>
      <c r="E9" s="25">
        <v>28890.704670669002</v>
      </c>
      <c r="F9" s="25">
        <v>28890.704670669002</v>
      </c>
      <c r="G9" s="25">
        <v>28890.704670669002</v>
      </c>
      <c r="H9" s="25">
        <v>28890.704670669002</v>
      </c>
    </row>
    <row r="10" spans="1:8" x14ac:dyDescent="0.25">
      <c r="A10" t="s">
        <v>966</v>
      </c>
      <c r="B10" s="25">
        <v>92644.460622640399</v>
      </c>
      <c r="C10" s="25">
        <v>92644.460622639002</v>
      </c>
      <c r="D10" s="25">
        <v>1.9413649834083499E-4</v>
      </c>
      <c r="E10" s="25">
        <v>92644.460622640399</v>
      </c>
      <c r="F10" s="25">
        <v>92644.460622640399</v>
      </c>
      <c r="G10" s="25">
        <v>92644.460622640399</v>
      </c>
      <c r="H10" s="25">
        <v>92644.460622640399</v>
      </c>
    </row>
    <row r="11" spans="1:8" x14ac:dyDescent="0.25">
      <c r="A11" t="s">
        <v>967</v>
      </c>
      <c r="B11" s="25">
        <v>28890.704670669002</v>
      </c>
      <c r="C11" s="25">
        <v>28890.704670668099</v>
      </c>
      <c r="D11" s="25">
        <v>5.3501908155755602E-5</v>
      </c>
      <c r="E11" s="25">
        <v>28890.704670669002</v>
      </c>
      <c r="F11" s="25">
        <v>28890.704670669002</v>
      </c>
      <c r="G11" s="25">
        <v>28890.704670669002</v>
      </c>
      <c r="H11" s="25">
        <v>28890.704670669002</v>
      </c>
    </row>
    <row r="12" spans="1:8" x14ac:dyDescent="0.25">
      <c r="A12" t="s">
        <v>835</v>
      </c>
      <c r="B12" s="25">
        <v>438.52894693462099</v>
      </c>
      <c r="C12" s="25">
        <v>438.52894693461798</v>
      </c>
      <c r="D12" s="25">
        <v>0</v>
      </c>
      <c r="E12" s="25">
        <v>438.52894693462099</v>
      </c>
      <c r="F12" s="25">
        <v>438.52894693462099</v>
      </c>
      <c r="G12" s="25">
        <v>438.52894693462099</v>
      </c>
      <c r="H12" s="25">
        <v>438.52894693462099</v>
      </c>
    </row>
    <row r="13" spans="1:8" x14ac:dyDescent="0.25">
      <c r="A13" t="s">
        <v>968</v>
      </c>
      <c r="B13" s="25">
        <v>15912.3360744848</v>
      </c>
      <c r="C13" s="25">
        <v>15912.3360744854</v>
      </c>
      <c r="D13" s="25">
        <v>1.1583502903456499E-5</v>
      </c>
      <c r="E13" s="25">
        <v>15912.3360744848</v>
      </c>
      <c r="F13" s="25">
        <v>15912.3360744848</v>
      </c>
      <c r="G13" s="25">
        <v>15912.3360744848</v>
      </c>
      <c r="H13" s="25">
        <v>15912.3360744848</v>
      </c>
    </row>
    <row r="14" spans="1:8" x14ac:dyDescent="0.25">
      <c r="A14" t="s">
        <v>449</v>
      </c>
      <c r="B14" s="25">
        <v>28890.704670669002</v>
      </c>
      <c r="C14" s="25">
        <v>28890.704670668099</v>
      </c>
      <c r="D14" s="25">
        <v>5.3501908155755602E-5</v>
      </c>
      <c r="E14" s="25">
        <v>28890.704670669002</v>
      </c>
      <c r="F14" s="25">
        <v>28890.704670669002</v>
      </c>
      <c r="G14" s="25">
        <v>28890.704670669002</v>
      </c>
      <c r="H14" s="25">
        <v>28890.704670669002</v>
      </c>
    </row>
    <row r="15" spans="1:8" x14ac:dyDescent="0.25">
      <c r="A15" t="s">
        <v>1087</v>
      </c>
      <c r="B15" s="25">
        <v>66844.340911320105</v>
      </c>
      <c r="C15" s="25">
        <v>66844.340911317398</v>
      </c>
      <c r="D15" s="25">
        <v>1.5750535290795601E-4</v>
      </c>
      <c r="E15" s="25">
        <v>66844.340911320105</v>
      </c>
      <c r="F15" s="25">
        <v>66844.340911320105</v>
      </c>
      <c r="G15" s="25">
        <v>66844.340911320105</v>
      </c>
      <c r="H15" s="25">
        <v>66844.340911320105</v>
      </c>
    </row>
    <row r="16" spans="1:8" x14ac:dyDescent="0.25">
      <c r="A16" t="s">
        <v>725</v>
      </c>
      <c r="B16" s="25">
        <v>3904.9958607987701</v>
      </c>
      <c r="C16" s="25">
        <v>3904.9958607989702</v>
      </c>
      <c r="D16" s="25">
        <v>0</v>
      </c>
      <c r="E16" s="25">
        <v>3904.9958607987701</v>
      </c>
      <c r="F16" s="25">
        <v>3904.9958607987701</v>
      </c>
      <c r="G16" s="25">
        <v>3904.9958607987701</v>
      </c>
      <c r="H16" s="25">
        <v>3904.9958607987701</v>
      </c>
    </row>
    <row r="17" spans="1:8" x14ac:dyDescent="0.25">
      <c r="A17" t="s">
        <v>450</v>
      </c>
      <c r="B17" s="25">
        <v>15912.3360744848</v>
      </c>
      <c r="C17" s="25">
        <v>15912.3360744854</v>
      </c>
      <c r="D17" s="25">
        <v>1.1583502903456499E-5</v>
      </c>
      <c r="E17" s="25">
        <v>15912.3360744848</v>
      </c>
      <c r="F17" s="25">
        <v>15912.3360744848</v>
      </c>
      <c r="G17" s="25">
        <v>15912.3360744848</v>
      </c>
      <c r="H17" s="25">
        <v>15912.3360744848</v>
      </c>
    </row>
    <row r="18" spans="1:8" x14ac:dyDescent="0.25">
      <c r="A18" t="s">
        <v>595</v>
      </c>
      <c r="B18" s="25">
        <v>70154.190344136194</v>
      </c>
      <c r="C18" s="25">
        <v>70154.190344138406</v>
      </c>
      <c r="D18" s="25">
        <v>0</v>
      </c>
      <c r="E18" s="25">
        <v>70154.190344136194</v>
      </c>
      <c r="F18" s="25">
        <v>70154.190344136194</v>
      </c>
      <c r="G18" s="25">
        <v>70154.190344136194</v>
      </c>
      <c r="H18" s="25">
        <v>70154.190344136194</v>
      </c>
    </row>
    <row r="19" spans="1:8" x14ac:dyDescent="0.25">
      <c r="A19" t="s">
        <v>724</v>
      </c>
      <c r="B19" s="25">
        <v>281.91146588654198</v>
      </c>
      <c r="C19" s="25">
        <v>281.91146588652799</v>
      </c>
      <c r="D19" s="25">
        <v>8.9890784445947298E-7</v>
      </c>
      <c r="E19" s="25">
        <v>281.91146588654198</v>
      </c>
      <c r="F19" s="25">
        <v>281.91146588654198</v>
      </c>
      <c r="G19" s="25">
        <v>281.91146588654198</v>
      </c>
      <c r="H19" s="25">
        <v>281.91146588654198</v>
      </c>
    </row>
    <row r="20" spans="1:8" x14ac:dyDescent="0.25">
      <c r="A20" t="s">
        <v>726</v>
      </c>
      <c r="B20" s="25">
        <v>17520.275546578399</v>
      </c>
      <c r="C20" s="25">
        <v>17520.275546577799</v>
      </c>
      <c r="D20" s="25">
        <v>0</v>
      </c>
      <c r="E20" s="25">
        <v>17520.275546578399</v>
      </c>
      <c r="F20" s="25">
        <v>17520.275546578399</v>
      </c>
      <c r="G20" s="25">
        <v>17520.275546578399</v>
      </c>
      <c r="H20" s="25">
        <v>17520.275546578399</v>
      </c>
    </row>
    <row r="21" spans="1:8" x14ac:dyDescent="0.25">
      <c r="A21" t="s">
        <v>594</v>
      </c>
      <c r="B21" s="25">
        <v>66844.340911320105</v>
      </c>
      <c r="C21" s="25">
        <v>66844.340911317398</v>
      </c>
      <c r="D21" s="25">
        <v>1.5750535290795601E-4</v>
      </c>
      <c r="E21" s="25">
        <v>66844.340911320105</v>
      </c>
      <c r="F21" s="25">
        <v>66844.340911320105</v>
      </c>
      <c r="G21" s="25">
        <v>66844.340911320105</v>
      </c>
      <c r="H21" s="25">
        <v>66844.340911320105</v>
      </c>
    </row>
    <row r="22" spans="1:8" x14ac:dyDescent="0.25">
      <c r="A22" t="s">
        <v>593</v>
      </c>
      <c r="B22" s="25">
        <v>42892.307476367198</v>
      </c>
      <c r="C22" s="25">
        <v>42892.307476367103</v>
      </c>
      <c r="D22" s="25">
        <v>0</v>
      </c>
      <c r="E22" s="25">
        <v>42892.307476367198</v>
      </c>
      <c r="F22" s="25">
        <v>42892.307476367198</v>
      </c>
      <c r="G22" s="25">
        <v>42892.307476367198</v>
      </c>
      <c r="H22" s="25">
        <v>42892.307476367198</v>
      </c>
    </row>
    <row r="23" spans="1:8" x14ac:dyDescent="0.25">
      <c r="A23" t="s">
        <v>833</v>
      </c>
      <c r="B23" s="25">
        <v>59462.436971253999</v>
      </c>
      <c r="C23" s="25">
        <v>59462.4369712513</v>
      </c>
      <c r="D23" s="25">
        <v>1.1963390356222E-4</v>
      </c>
      <c r="E23" s="25">
        <v>59462.436971253999</v>
      </c>
      <c r="F23" s="25">
        <v>59462.436971253999</v>
      </c>
      <c r="G23" s="25">
        <v>59462.436971253999</v>
      </c>
      <c r="H23" s="25">
        <v>59462.436971253999</v>
      </c>
    </row>
    <row r="24" spans="1:8" x14ac:dyDescent="0.25">
      <c r="A24" t="s">
        <v>451</v>
      </c>
      <c r="B24" s="25">
        <v>9898.2248022385993</v>
      </c>
      <c r="C24" s="25">
        <v>9898.2248022385102</v>
      </c>
      <c r="D24" s="25">
        <v>0</v>
      </c>
      <c r="E24" s="25">
        <v>9898.2248022385993</v>
      </c>
      <c r="F24" s="25">
        <v>9898.2248022385993</v>
      </c>
      <c r="G24" s="25">
        <v>9898.2248022385993</v>
      </c>
      <c r="H24" s="25">
        <v>9898.2248022385993</v>
      </c>
    </row>
    <row r="25" spans="1:8" x14ac:dyDescent="0.25">
      <c r="A25" t="s">
        <v>448</v>
      </c>
      <c r="B25" s="25">
        <v>92644.460622640399</v>
      </c>
      <c r="C25" s="25">
        <v>92644.460622639002</v>
      </c>
      <c r="D25" s="25">
        <v>1.9413649834083499E-4</v>
      </c>
      <c r="E25" s="25">
        <v>92644.460622640399</v>
      </c>
      <c r="F25" s="25">
        <v>92644.460622640399</v>
      </c>
      <c r="G25" s="25">
        <v>92644.460622640399</v>
      </c>
      <c r="H25" s="25">
        <v>92644.460622640399</v>
      </c>
    </row>
    <row r="26" spans="1:8" x14ac:dyDescent="0.25">
      <c r="A26" t="s">
        <v>1024</v>
      </c>
      <c r="B26" s="25">
        <v>418.59196232112299</v>
      </c>
      <c r="C26" s="25">
        <v>422.67654827600597</v>
      </c>
      <c r="D26" s="25">
        <v>61.042437685556102</v>
      </c>
      <c r="E26" s="25">
        <v>242.27939301803801</v>
      </c>
      <c r="F26" s="25">
        <v>657.04044749784703</v>
      </c>
      <c r="G26" s="25">
        <v>313.33592731534202</v>
      </c>
      <c r="H26" s="25">
        <v>551.99188544773199</v>
      </c>
    </row>
    <row r="27" spans="1:8" x14ac:dyDescent="0.25">
      <c r="A27" t="s">
        <v>1023</v>
      </c>
      <c r="B27" s="25">
        <v>1675.1178141155001</v>
      </c>
      <c r="C27" s="25">
        <v>1694.24160295775</v>
      </c>
      <c r="D27" s="25">
        <v>293.49853053765497</v>
      </c>
      <c r="E27" s="25">
        <v>834.56324579176498</v>
      </c>
      <c r="F27" s="25">
        <v>2829.28845490596</v>
      </c>
      <c r="G27" s="25">
        <v>1170.0621124513</v>
      </c>
      <c r="H27" s="25">
        <v>2321.4069791229999</v>
      </c>
    </row>
    <row r="28" spans="1:8" x14ac:dyDescent="0.25">
      <c r="A28" t="s">
        <v>1022</v>
      </c>
      <c r="B28" s="25">
        <v>377.35934510370902</v>
      </c>
      <c r="C28" s="25">
        <v>381.264472229847</v>
      </c>
      <c r="D28" s="25">
        <v>55.6563122343046</v>
      </c>
      <c r="E28" s="25">
        <v>216.344072120786</v>
      </c>
      <c r="F28" s="25">
        <v>594.38824456376904</v>
      </c>
      <c r="G28" s="25">
        <v>281.65013082699801</v>
      </c>
      <c r="H28" s="25">
        <v>498.81460518094798</v>
      </c>
    </row>
    <row r="29" spans="1:8" x14ac:dyDescent="0.25">
      <c r="A29" t="s">
        <v>1129</v>
      </c>
      <c r="B29" s="25">
        <v>10.2974834162387</v>
      </c>
      <c r="C29" s="25">
        <v>10.438911228665701</v>
      </c>
      <c r="D29" s="25">
        <v>1.9189108917369</v>
      </c>
      <c r="E29" s="25">
        <v>5.2641231688607402</v>
      </c>
      <c r="F29" s="25">
        <v>17.368634190746501</v>
      </c>
      <c r="G29" s="25">
        <v>7.0592754314480297</v>
      </c>
      <c r="H29" s="25">
        <v>14.5840689176779</v>
      </c>
    </row>
    <row r="30" spans="1:8" x14ac:dyDescent="0.25">
      <c r="A30" t="s">
        <v>1133</v>
      </c>
      <c r="B30" s="25">
        <v>504.12932382935799</v>
      </c>
      <c r="C30" s="25">
        <v>511.26173582040002</v>
      </c>
      <c r="D30" s="25">
        <v>91.751077282224898</v>
      </c>
      <c r="E30" s="25">
        <v>263.19834944628502</v>
      </c>
      <c r="F30" s="25">
        <v>842.80405582130095</v>
      </c>
      <c r="G30" s="25">
        <v>349.89536478518102</v>
      </c>
      <c r="H30" s="25">
        <v>709.07788694598901</v>
      </c>
    </row>
    <row r="31" spans="1:8" x14ac:dyDescent="0.25">
      <c r="A31" t="s">
        <v>1130</v>
      </c>
      <c r="B31" s="25">
        <v>23.3455492562797</v>
      </c>
      <c r="C31" s="25">
        <v>23.658913378475699</v>
      </c>
      <c r="D31" s="25">
        <v>3.7356600446280699</v>
      </c>
      <c r="E31" s="25">
        <v>13.3648855762344</v>
      </c>
      <c r="F31" s="25">
        <v>37.189530954216302</v>
      </c>
      <c r="G31" s="25">
        <v>17.049800553204498</v>
      </c>
      <c r="H31" s="25">
        <v>31.609386143758499</v>
      </c>
    </row>
    <row r="32" spans="1:8" x14ac:dyDescent="0.25">
      <c r="A32" t="s">
        <v>1132</v>
      </c>
      <c r="B32" s="25">
        <v>99.674915549506295</v>
      </c>
      <c r="C32" s="25">
        <v>100.903029298102</v>
      </c>
      <c r="D32" s="25">
        <v>15.518430927650201</v>
      </c>
      <c r="E32" s="25">
        <v>58.2007067264692</v>
      </c>
      <c r="F32" s="25">
        <v>157.048628771957</v>
      </c>
      <c r="G32" s="25">
        <v>73.562939442963696</v>
      </c>
      <c r="H32" s="25">
        <v>133.649736211153</v>
      </c>
    </row>
    <row r="33" spans="1:8" x14ac:dyDescent="0.25">
      <c r="A33" t="s">
        <v>1131</v>
      </c>
      <c r="B33" s="25">
        <v>132.73278902300299</v>
      </c>
      <c r="C33" s="25">
        <v>134.59931756613099</v>
      </c>
      <c r="D33" s="25">
        <v>24.745580785886801</v>
      </c>
      <c r="E33" s="25">
        <v>67.782555165690496</v>
      </c>
      <c r="F33" s="25">
        <v>224.00573601883599</v>
      </c>
      <c r="G33" s="25">
        <v>91.0836439725704</v>
      </c>
      <c r="H33" s="25">
        <v>188.106715033054</v>
      </c>
    </row>
    <row r="34" spans="1:8" x14ac:dyDescent="0.25">
      <c r="A34" t="s">
        <v>767</v>
      </c>
      <c r="B34" s="25">
        <v>353.25883798809798</v>
      </c>
      <c r="C34" s="25">
        <v>358.45974374878</v>
      </c>
      <c r="D34" s="25">
        <v>53.881291428606801</v>
      </c>
      <c r="E34" s="25">
        <v>228.68861593065799</v>
      </c>
      <c r="F34" s="25">
        <v>560.82395959404596</v>
      </c>
      <c r="G34" s="25">
        <v>263.29096550296401</v>
      </c>
      <c r="H34" s="25">
        <v>478.40027807259798</v>
      </c>
    </row>
    <row r="35" spans="1:8" x14ac:dyDescent="0.25">
      <c r="A35" t="s">
        <v>885</v>
      </c>
      <c r="B35" s="25">
        <v>286.62639387403902</v>
      </c>
      <c r="C35" s="25">
        <v>292.21357905665502</v>
      </c>
      <c r="D35" s="25">
        <v>53.6293206201088</v>
      </c>
      <c r="E35" s="25">
        <v>149.77003376817501</v>
      </c>
      <c r="F35" s="25">
        <v>532.49131777587399</v>
      </c>
      <c r="G35" s="25">
        <v>201.41633823831299</v>
      </c>
      <c r="H35" s="25">
        <v>410.83946139053899</v>
      </c>
    </row>
    <row r="36" spans="1:8" x14ac:dyDescent="0.25">
      <c r="A36" t="s">
        <v>1020</v>
      </c>
      <c r="B36" s="25">
        <v>277.64129990353803</v>
      </c>
      <c r="C36" s="25">
        <v>280.649700750151</v>
      </c>
      <c r="D36" s="25">
        <v>43.009156075425899</v>
      </c>
      <c r="E36" s="25">
        <v>152.51504844787701</v>
      </c>
      <c r="F36" s="25">
        <v>444.32032039759503</v>
      </c>
      <c r="G36" s="25">
        <v>204.06720264361101</v>
      </c>
      <c r="H36" s="25">
        <v>372.076651656384</v>
      </c>
    </row>
    <row r="37" spans="1:8" x14ac:dyDescent="0.25">
      <c r="A37" t="s">
        <v>1128</v>
      </c>
      <c r="B37" s="25">
        <v>1.7302114921245</v>
      </c>
      <c r="C37" s="25">
        <v>1.75234665386237</v>
      </c>
      <c r="D37" s="25">
        <v>0.273326581357489</v>
      </c>
      <c r="E37" s="25">
        <v>1.00042224917214</v>
      </c>
      <c r="F37" s="25">
        <v>2.7416851268098101</v>
      </c>
      <c r="G37" s="25">
        <v>1.2711279829159301</v>
      </c>
      <c r="H37" s="25">
        <v>2.3322903944344899</v>
      </c>
    </row>
    <row r="38" spans="1:8" x14ac:dyDescent="0.25">
      <c r="A38" t="s">
        <v>1025</v>
      </c>
      <c r="B38" s="25">
        <v>1776.7571362491999</v>
      </c>
      <c r="C38" s="25">
        <v>1797.6894561870299</v>
      </c>
      <c r="D38" s="25">
        <v>308.20065846332301</v>
      </c>
      <c r="E38" s="25">
        <v>895.34228419282704</v>
      </c>
      <c r="F38" s="25">
        <v>2989.0197304322301</v>
      </c>
      <c r="G38" s="25">
        <v>1248.0743301672101</v>
      </c>
      <c r="H38" s="25">
        <v>2456.5514380794202</v>
      </c>
    </row>
    <row r="39" spans="1:8" x14ac:dyDescent="0.25">
      <c r="A39" t="s">
        <v>1021</v>
      </c>
      <c r="B39" s="25">
        <v>1352.3706537342</v>
      </c>
      <c r="C39" s="25">
        <v>1367.6628996212801</v>
      </c>
      <c r="D39" s="25">
        <v>243.63898919868601</v>
      </c>
      <c r="E39" s="25">
        <v>653.48510792103298</v>
      </c>
      <c r="F39" s="25">
        <v>2311.22182237174</v>
      </c>
      <c r="G39" s="25">
        <v>931.26372464712199</v>
      </c>
      <c r="H39" s="25">
        <v>1888.8421608516901</v>
      </c>
    </row>
    <row r="40" spans="1:8" x14ac:dyDescent="0.25">
      <c r="A40" t="s">
        <v>1089</v>
      </c>
      <c r="B40" s="25">
        <v>1630.5671053246199</v>
      </c>
      <c r="C40" s="25">
        <v>1648.3126003714401</v>
      </c>
      <c r="D40" s="25">
        <v>286.46439025029298</v>
      </c>
      <c r="E40" s="25">
        <v>806.00015636890998</v>
      </c>
      <c r="F40" s="25">
        <v>2753.5684225973</v>
      </c>
      <c r="G40" s="25">
        <v>1135.3077881814199</v>
      </c>
      <c r="H40" s="25">
        <v>2262.2244411131001</v>
      </c>
    </row>
    <row r="41" spans="1:8" x14ac:dyDescent="0.25">
      <c r="A41" t="s">
        <v>1197</v>
      </c>
      <c r="B41" s="25">
        <v>12.0236921413936</v>
      </c>
      <c r="C41" s="25">
        <v>12.191257882528101</v>
      </c>
      <c r="D41" s="25">
        <v>2.1911033483645599</v>
      </c>
      <c r="E41" s="25">
        <v>6.2645454180328803</v>
      </c>
      <c r="F41" s="25">
        <v>20.1103193175563</v>
      </c>
      <c r="G41" s="25">
        <v>8.3307545014438098</v>
      </c>
      <c r="H41" s="25">
        <v>16.916190421656001</v>
      </c>
    </row>
    <row r="42" spans="1:8" x14ac:dyDescent="0.25">
      <c r="A42" t="s">
        <v>655</v>
      </c>
      <c r="B42" s="25">
        <v>1.7412832243385701</v>
      </c>
      <c r="C42" s="25">
        <v>1.7607491196971601</v>
      </c>
      <c r="D42" s="25">
        <v>0.28392931141795602</v>
      </c>
      <c r="E42" s="25">
        <v>1.06535223150158</v>
      </c>
      <c r="F42" s="25">
        <v>2.8417808932440898</v>
      </c>
      <c r="G42" s="25">
        <v>1.2581753009487899</v>
      </c>
      <c r="H42" s="25">
        <v>2.3845155723776399</v>
      </c>
    </row>
    <row r="43" spans="1:8" x14ac:dyDescent="0.25">
      <c r="A43" t="s">
        <v>769</v>
      </c>
      <c r="B43" s="25">
        <v>7.0719089091470497</v>
      </c>
      <c r="C43" s="25">
        <v>7.1806049250230197</v>
      </c>
      <c r="D43" s="25">
        <v>1.1287987061856799</v>
      </c>
      <c r="E43" s="25">
        <v>4.4742201819327896</v>
      </c>
      <c r="F43" s="25">
        <v>11.436883290787501</v>
      </c>
      <c r="G43" s="25">
        <v>5.1932455221587599</v>
      </c>
      <c r="H43" s="25">
        <v>9.6960964987734606</v>
      </c>
    </row>
    <row r="44" spans="1:8" x14ac:dyDescent="0.25">
      <c r="A44" t="s">
        <v>880</v>
      </c>
      <c r="B44" s="25">
        <v>178.754406589403</v>
      </c>
      <c r="C44" s="25">
        <v>181.68934949299901</v>
      </c>
      <c r="D44" s="25">
        <v>28.993516425657202</v>
      </c>
      <c r="E44" s="25">
        <v>103.911879158636</v>
      </c>
      <c r="F44" s="25">
        <v>312.13126857995599</v>
      </c>
      <c r="G44" s="25">
        <v>132.585176356494</v>
      </c>
      <c r="H44" s="25">
        <v>245.016907054716</v>
      </c>
    </row>
    <row r="45" spans="1:8" x14ac:dyDescent="0.25">
      <c r="A45" t="s">
        <v>878</v>
      </c>
      <c r="B45" s="25">
        <v>577.69303394148199</v>
      </c>
      <c r="C45" s="25">
        <v>586.27410970017502</v>
      </c>
      <c r="D45" s="25">
        <v>91.034935725407806</v>
      </c>
      <c r="E45" s="25">
        <v>342.06611725702402</v>
      </c>
      <c r="F45" s="25">
        <v>995.21582427165401</v>
      </c>
      <c r="G45" s="25">
        <v>431.48677274418799</v>
      </c>
      <c r="H45" s="25">
        <v>784.54452094309499</v>
      </c>
    </row>
    <row r="46" spans="1:8" x14ac:dyDescent="0.25">
      <c r="A46" t="s">
        <v>882</v>
      </c>
      <c r="B46" s="25">
        <v>97.168708332355806</v>
      </c>
      <c r="C46" s="25">
        <v>98.764591754717003</v>
      </c>
      <c r="D46" s="25">
        <v>15.7731017105124</v>
      </c>
      <c r="E46" s="25">
        <v>56.452233967355603</v>
      </c>
      <c r="F46" s="25">
        <v>169.73039224207599</v>
      </c>
      <c r="G46" s="25">
        <v>72.058123994825493</v>
      </c>
      <c r="H46" s="25">
        <v>133.22201608335399</v>
      </c>
    </row>
    <row r="47" spans="1:8" x14ac:dyDescent="0.25">
      <c r="A47" t="s">
        <v>211</v>
      </c>
      <c r="B47" s="25">
        <v>357.26773999268403</v>
      </c>
      <c r="C47" s="25">
        <v>359.70957120479699</v>
      </c>
      <c r="D47" s="25">
        <v>54.917319055258801</v>
      </c>
      <c r="E47" s="25">
        <v>209.23317529475699</v>
      </c>
      <c r="F47" s="25">
        <v>578.78080940207406</v>
      </c>
      <c r="G47" s="25">
        <v>260.70174895129298</v>
      </c>
      <c r="H47" s="25">
        <v>474.46471528644298</v>
      </c>
    </row>
    <row r="48" spans="1:8" x14ac:dyDescent="0.25">
      <c r="A48" t="s">
        <v>212</v>
      </c>
      <c r="B48" s="25">
        <v>1610.3745668266199</v>
      </c>
      <c r="C48" s="25">
        <v>1625.3892661698501</v>
      </c>
      <c r="D48" s="25">
        <v>295.26383183738801</v>
      </c>
      <c r="E48" s="25">
        <v>797.99402084341705</v>
      </c>
      <c r="F48" s="25">
        <v>2817.8458646904</v>
      </c>
      <c r="G48" s="25">
        <v>1093.2426560147901</v>
      </c>
      <c r="H48" s="25">
        <v>2259.4712090478101</v>
      </c>
    </row>
    <row r="49" spans="1:8" x14ac:dyDescent="0.25">
      <c r="A49" t="s">
        <v>527</v>
      </c>
      <c r="B49" s="25">
        <v>377.65601584146702</v>
      </c>
      <c r="C49" s="25">
        <v>382.71052495305599</v>
      </c>
      <c r="D49" s="25">
        <v>57.003320336425098</v>
      </c>
      <c r="E49" s="25">
        <v>226.393649232896</v>
      </c>
      <c r="F49" s="25">
        <v>597.99840670866195</v>
      </c>
      <c r="G49" s="25">
        <v>280.35798459647998</v>
      </c>
      <c r="H49" s="25">
        <v>504.907071705975</v>
      </c>
    </row>
    <row r="50" spans="1:8" x14ac:dyDescent="0.25">
      <c r="A50" t="s">
        <v>772</v>
      </c>
      <c r="B50" s="25">
        <v>14.8357238379088</v>
      </c>
      <c r="C50" s="25">
        <v>15.0916530302905</v>
      </c>
      <c r="D50" s="25">
        <v>2.74299786518919</v>
      </c>
      <c r="E50" s="25">
        <v>8.5135312814187891</v>
      </c>
      <c r="F50" s="25">
        <v>25.980081172755199</v>
      </c>
      <c r="G50" s="25">
        <v>10.2966899026394</v>
      </c>
      <c r="H50" s="25">
        <v>21.192142090178798</v>
      </c>
    </row>
    <row r="51" spans="1:8" x14ac:dyDescent="0.25">
      <c r="A51" t="s">
        <v>1198</v>
      </c>
      <c r="B51" s="25">
        <v>156.060515672002</v>
      </c>
      <c r="C51" s="25">
        <v>158.25823094460699</v>
      </c>
      <c r="D51" s="25">
        <v>28.465984535041301</v>
      </c>
      <c r="E51" s="25">
        <v>81.147440741924896</v>
      </c>
      <c r="F51" s="25">
        <v>261.19526697305298</v>
      </c>
      <c r="G51" s="25">
        <v>108.13239012206201</v>
      </c>
      <c r="H51" s="25">
        <v>219.68271191604401</v>
      </c>
    </row>
    <row r="52" spans="1:8" x14ac:dyDescent="0.25">
      <c r="A52" t="s">
        <v>1199</v>
      </c>
      <c r="B52" s="25">
        <v>603.91840426673696</v>
      </c>
      <c r="C52" s="25">
        <v>612.16476511850203</v>
      </c>
      <c r="D52" s="25">
        <v>107.21417996151099</v>
      </c>
      <c r="E52" s="25">
        <v>321.399056172754</v>
      </c>
      <c r="F52" s="25">
        <v>999.852684593258</v>
      </c>
      <c r="G52" s="25">
        <v>423.75587501940697</v>
      </c>
      <c r="H52" s="25">
        <v>843.71193057649805</v>
      </c>
    </row>
    <row r="53" spans="1:8" x14ac:dyDescent="0.25">
      <c r="A53" t="s">
        <v>360</v>
      </c>
      <c r="B53" s="25">
        <v>97.745460557521895</v>
      </c>
      <c r="C53" s="25">
        <v>98.676657210015605</v>
      </c>
      <c r="D53" s="25">
        <v>15.2804860151053</v>
      </c>
      <c r="E53" s="25">
        <v>55.112302177769799</v>
      </c>
      <c r="F53" s="25">
        <v>158.08963108848101</v>
      </c>
      <c r="G53" s="25">
        <v>70.635074475860705</v>
      </c>
      <c r="H53" s="25">
        <v>130.970373461279</v>
      </c>
    </row>
    <row r="54" spans="1:8" x14ac:dyDescent="0.25">
      <c r="A54" t="s">
        <v>658</v>
      </c>
      <c r="B54" s="25">
        <v>134.054483521435</v>
      </c>
      <c r="C54" s="25">
        <v>135.379972764608</v>
      </c>
      <c r="D54" s="25">
        <v>25.614683163182001</v>
      </c>
      <c r="E54" s="25">
        <v>73.504126758628303</v>
      </c>
      <c r="F54" s="25">
        <v>233.94635469117301</v>
      </c>
      <c r="G54" s="25">
        <v>89.817866492723994</v>
      </c>
      <c r="H54" s="25">
        <v>191.48254345928001</v>
      </c>
    </row>
    <row r="55" spans="1:8" x14ac:dyDescent="0.25">
      <c r="A55" t="s">
        <v>363</v>
      </c>
      <c r="B55" s="25">
        <v>288.71478617321497</v>
      </c>
      <c r="C55" s="25">
        <v>291.88777824014301</v>
      </c>
      <c r="D55" s="25">
        <v>51.841822991345602</v>
      </c>
      <c r="E55" s="25">
        <v>142.05967662062801</v>
      </c>
      <c r="F55" s="25">
        <v>491.29542833087999</v>
      </c>
      <c r="G55" s="25">
        <v>197.14159548705899</v>
      </c>
      <c r="H55" s="25">
        <v>401.70517644278101</v>
      </c>
    </row>
    <row r="56" spans="1:8" x14ac:dyDescent="0.25">
      <c r="A56" t="s">
        <v>359</v>
      </c>
      <c r="B56" s="25">
        <v>805.86110692073203</v>
      </c>
      <c r="C56" s="25">
        <v>814.41630428386702</v>
      </c>
      <c r="D56" s="25">
        <v>143.71549831819601</v>
      </c>
      <c r="E56" s="25">
        <v>399.22449351077898</v>
      </c>
      <c r="F56" s="25">
        <v>1367.30050567898</v>
      </c>
      <c r="G56" s="25">
        <v>552.020682648194</v>
      </c>
      <c r="H56" s="25">
        <v>1119.39522699022</v>
      </c>
    </row>
    <row r="57" spans="1:8" x14ac:dyDescent="0.25">
      <c r="A57" t="s">
        <v>214</v>
      </c>
      <c r="B57" s="25">
        <v>40.531725284060599</v>
      </c>
      <c r="C57" s="25">
        <v>40.884224246690202</v>
      </c>
      <c r="D57" s="25">
        <v>7.6555947222842304</v>
      </c>
      <c r="E57" s="25">
        <v>19.372316989983499</v>
      </c>
      <c r="F57" s="25">
        <v>71.827260190399002</v>
      </c>
      <c r="G57" s="25">
        <v>27.1539918737916</v>
      </c>
      <c r="H57" s="25">
        <v>57.347615754185099</v>
      </c>
    </row>
    <row r="58" spans="1:8" x14ac:dyDescent="0.25">
      <c r="A58" t="s">
        <v>660</v>
      </c>
      <c r="B58" s="25">
        <v>509.34421323146</v>
      </c>
      <c r="C58" s="25">
        <v>514.14402674445705</v>
      </c>
      <c r="D58" s="25">
        <v>95.006036269408298</v>
      </c>
      <c r="E58" s="25">
        <v>284.21516183377003</v>
      </c>
      <c r="F58" s="25">
        <v>878.81583585192004</v>
      </c>
      <c r="G58" s="25">
        <v>345.080161798875</v>
      </c>
      <c r="H58" s="25">
        <v>721.74531256837304</v>
      </c>
    </row>
    <row r="59" spans="1:8" x14ac:dyDescent="0.25">
      <c r="A59" t="s">
        <v>657</v>
      </c>
      <c r="B59" s="25">
        <v>23.522889406205199</v>
      </c>
      <c r="C59" s="25">
        <v>23.774250830640401</v>
      </c>
      <c r="D59" s="25">
        <v>3.88087088477331</v>
      </c>
      <c r="E59" s="25">
        <v>14.2747522250384</v>
      </c>
      <c r="F59" s="25">
        <v>38.604045783638497</v>
      </c>
      <c r="G59" s="25">
        <v>16.902007379586902</v>
      </c>
      <c r="H59" s="25">
        <v>32.267372969453497</v>
      </c>
    </row>
    <row r="60" spans="1:8" x14ac:dyDescent="0.25">
      <c r="A60" t="s">
        <v>529</v>
      </c>
      <c r="B60" s="25">
        <v>418.79485098119102</v>
      </c>
      <c r="C60" s="25">
        <v>424.263960567048</v>
      </c>
      <c r="D60" s="25">
        <v>62.4984233536575</v>
      </c>
      <c r="E60" s="25">
        <v>253.21755159727999</v>
      </c>
      <c r="F60" s="25">
        <v>660.182214981485</v>
      </c>
      <c r="G60" s="25">
        <v>312.34174998815803</v>
      </c>
      <c r="H60" s="25">
        <v>557.88576869911606</v>
      </c>
    </row>
    <row r="61" spans="1:8" x14ac:dyDescent="0.25">
      <c r="A61" t="s">
        <v>881</v>
      </c>
      <c r="B61" s="25">
        <v>800.04931955032202</v>
      </c>
      <c r="C61" s="25">
        <v>815.31613932803498</v>
      </c>
      <c r="D61" s="25">
        <v>148.66681375531499</v>
      </c>
      <c r="E61" s="25">
        <v>420.36282902881999</v>
      </c>
      <c r="F61" s="25">
        <v>1481.3370860375001</v>
      </c>
      <c r="G61" s="25">
        <v>563.34428087676099</v>
      </c>
      <c r="H61" s="25">
        <v>1144.0124495125101</v>
      </c>
    </row>
    <row r="62" spans="1:8" x14ac:dyDescent="0.25">
      <c r="A62" t="s">
        <v>656</v>
      </c>
      <c r="B62" s="25">
        <v>10.392806542961999</v>
      </c>
      <c r="C62" s="25">
        <v>10.499387176150901</v>
      </c>
      <c r="D62" s="25">
        <v>1.98605175462174</v>
      </c>
      <c r="E62" s="25">
        <v>5.7034991126255896</v>
      </c>
      <c r="F62" s="25">
        <v>18.132956661467201</v>
      </c>
      <c r="G62" s="25">
        <v>6.9740678378957801</v>
      </c>
      <c r="H62" s="25">
        <v>14.857129478944</v>
      </c>
    </row>
    <row r="63" spans="1:8" x14ac:dyDescent="0.25">
      <c r="A63" t="s">
        <v>883</v>
      </c>
      <c r="B63" s="25">
        <v>448.762501688751</v>
      </c>
      <c r="C63" s="25">
        <v>457.364411243782</v>
      </c>
      <c r="D63" s="25">
        <v>83.479327369974797</v>
      </c>
      <c r="E63" s="25">
        <v>235.60093051098301</v>
      </c>
      <c r="F63" s="25">
        <v>831.34647259700603</v>
      </c>
      <c r="G63" s="25">
        <v>315.90652992858202</v>
      </c>
      <c r="H63" s="25">
        <v>641.95510890047296</v>
      </c>
    </row>
    <row r="64" spans="1:8" x14ac:dyDescent="0.25">
      <c r="A64" t="s">
        <v>1091</v>
      </c>
      <c r="B64" s="25">
        <v>2197.3949375759498</v>
      </c>
      <c r="C64" s="25">
        <v>2220.3660044630401</v>
      </c>
      <c r="D64" s="25">
        <v>368.989399267056</v>
      </c>
      <c r="E64" s="25">
        <v>1137.6216772108701</v>
      </c>
      <c r="F64" s="25">
        <v>3640.8579433914001</v>
      </c>
      <c r="G64" s="25">
        <v>1563.1890933162899</v>
      </c>
      <c r="H64" s="25">
        <v>3012.7064691946298</v>
      </c>
    </row>
    <row r="65" spans="1:8" x14ac:dyDescent="0.25">
      <c r="A65" t="s">
        <v>771</v>
      </c>
      <c r="B65" s="25">
        <v>2.7410484707712501</v>
      </c>
      <c r="C65" s="25">
        <v>2.7833563438778501</v>
      </c>
      <c r="D65" s="25">
        <v>0.42812999916134598</v>
      </c>
      <c r="E65" s="25">
        <v>1.75969761755011</v>
      </c>
      <c r="F65" s="25">
        <v>4.4019974512759497</v>
      </c>
      <c r="G65" s="25">
        <v>2.0317616974252299</v>
      </c>
      <c r="H65" s="25">
        <v>3.7343344552625202</v>
      </c>
    </row>
    <row r="66" spans="1:8" x14ac:dyDescent="0.25">
      <c r="A66" t="s">
        <v>884</v>
      </c>
      <c r="B66" s="25">
        <v>58.913316170536298</v>
      </c>
      <c r="C66" s="25">
        <v>59.891515891913897</v>
      </c>
      <c r="D66" s="25">
        <v>9.5824475992965006</v>
      </c>
      <c r="E66" s="25">
        <v>34.166735102531597</v>
      </c>
      <c r="F66" s="25">
        <v>103.04707694617601</v>
      </c>
      <c r="G66" s="25">
        <v>43.664731207153203</v>
      </c>
      <c r="H66" s="25">
        <v>80.783726589616194</v>
      </c>
    </row>
    <row r="67" spans="1:8" x14ac:dyDescent="0.25">
      <c r="A67" t="s">
        <v>770</v>
      </c>
      <c r="B67" s="25">
        <v>40.034104268276998</v>
      </c>
      <c r="C67" s="25">
        <v>40.739751086378099</v>
      </c>
      <c r="D67" s="25">
        <v>7.5158836135089597</v>
      </c>
      <c r="E67" s="25">
        <v>22.718391898417501</v>
      </c>
      <c r="F67" s="25">
        <v>70.631751329016495</v>
      </c>
      <c r="G67" s="25">
        <v>27.6430856870257</v>
      </c>
      <c r="H67" s="25">
        <v>57.4753741728126</v>
      </c>
    </row>
    <row r="68" spans="1:8" x14ac:dyDescent="0.25">
      <c r="A68" t="s">
        <v>358</v>
      </c>
      <c r="B68" s="25">
        <v>179.81364764148901</v>
      </c>
      <c r="C68" s="25">
        <v>181.52780869242301</v>
      </c>
      <c r="D68" s="25">
        <v>28.088187947963998</v>
      </c>
      <c r="E68" s="25">
        <v>101.455381004632</v>
      </c>
      <c r="F68" s="25">
        <v>290.73869383317498</v>
      </c>
      <c r="G68" s="25">
        <v>129.97401342826899</v>
      </c>
      <c r="H68" s="25">
        <v>240.88081300914999</v>
      </c>
    </row>
    <row r="69" spans="1:8" x14ac:dyDescent="0.25">
      <c r="A69" t="s">
        <v>362</v>
      </c>
      <c r="B69" s="25">
        <v>59.269656440449602</v>
      </c>
      <c r="C69" s="25">
        <v>59.837993183858998</v>
      </c>
      <c r="D69" s="25">
        <v>9.2847139379464707</v>
      </c>
      <c r="E69" s="25">
        <v>33.374558682057398</v>
      </c>
      <c r="F69" s="25">
        <v>95.9761764708405</v>
      </c>
      <c r="G69" s="25">
        <v>42.792758472315903</v>
      </c>
      <c r="H69" s="25">
        <v>79.439176634358006</v>
      </c>
    </row>
    <row r="70" spans="1:8" x14ac:dyDescent="0.25">
      <c r="A70" t="s">
        <v>530</v>
      </c>
      <c r="B70" s="25">
        <v>1783.3879997281199</v>
      </c>
      <c r="C70" s="25">
        <v>1806.5087202648899</v>
      </c>
      <c r="D70" s="25">
        <v>315.24039026255798</v>
      </c>
      <c r="E70" s="25">
        <v>987.29969117461997</v>
      </c>
      <c r="F70" s="25">
        <v>2989.1649640528199</v>
      </c>
      <c r="G70" s="25">
        <v>1244.99852634882</v>
      </c>
      <c r="H70" s="25">
        <v>2483.9068838686899</v>
      </c>
    </row>
    <row r="71" spans="1:8" x14ac:dyDescent="0.25">
      <c r="A71" t="s">
        <v>836</v>
      </c>
      <c r="B71" s="25">
        <v>1946.7928003868201</v>
      </c>
      <c r="C71" s="25">
        <v>1978.11942066597</v>
      </c>
      <c r="D71" s="25">
        <v>343.49063154744402</v>
      </c>
      <c r="E71" s="25">
        <v>1155.91454255094</v>
      </c>
      <c r="F71" s="25">
        <v>3325.5532649389702</v>
      </c>
      <c r="G71" s="25">
        <v>1379.5059783182101</v>
      </c>
      <c r="H71" s="25">
        <v>2737.1726133256798</v>
      </c>
    </row>
    <row r="72" spans="1:8" x14ac:dyDescent="0.25">
      <c r="A72" t="s">
        <v>525</v>
      </c>
      <c r="B72" s="25">
        <v>278.22837164530603</v>
      </c>
      <c r="C72" s="25">
        <v>281.78138245649899</v>
      </c>
      <c r="D72" s="25">
        <v>44.081694789509498</v>
      </c>
      <c r="E72" s="25">
        <v>161.15378927428901</v>
      </c>
      <c r="F72" s="25">
        <v>448.39748905387802</v>
      </c>
      <c r="G72" s="25">
        <v>202.871622759574</v>
      </c>
      <c r="H72" s="25">
        <v>376.69503679794599</v>
      </c>
    </row>
    <row r="73" spans="1:8" x14ac:dyDescent="0.25">
      <c r="A73" t="s">
        <v>1090</v>
      </c>
      <c r="B73" s="25">
        <v>2054.5792247651998</v>
      </c>
      <c r="C73" s="25">
        <v>2075.5060751875999</v>
      </c>
      <c r="D73" s="25">
        <v>348.90406251332502</v>
      </c>
      <c r="E73" s="25">
        <v>1050.9073179125501</v>
      </c>
      <c r="F73" s="25">
        <v>3419.2895953924399</v>
      </c>
      <c r="G73" s="25">
        <v>1453.0267243918299</v>
      </c>
      <c r="H73" s="25">
        <v>2826.2978419757901</v>
      </c>
    </row>
    <row r="74" spans="1:8" x14ac:dyDescent="0.25">
      <c r="A74" t="s">
        <v>528</v>
      </c>
      <c r="B74" s="25">
        <v>1680.38154953444</v>
      </c>
      <c r="C74" s="25">
        <v>1702.6615699264</v>
      </c>
      <c r="D74" s="25">
        <v>300.21877164979497</v>
      </c>
      <c r="E74" s="25">
        <v>923.38612767758298</v>
      </c>
      <c r="F74" s="25">
        <v>2828.8016348778401</v>
      </c>
      <c r="G74" s="25">
        <v>1166.60202324067</v>
      </c>
      <c r="H74" s="25">
        <v>2348.7949248914802</v>
      </c>
    </row>
    <row r="75" spans="1:8" x14ac:dyDescent="0.25">
      <c r="A75" t="s">
        <v>361</v>
      </c>
      <c r="B75" s="25">
        <v>452.03272827169201</v>
      </c>
      <c r="C75" s="25">
        <v>456.85885728929202</v>
      </c>
      <c r="D75" s="25">
        <v>80.698528050912898</v>
      </c>
      <c r="E75" s="25">
        <v>223.707345055172</v>
      </c>
      <c r="F75" s="25">
        <v>767.298201140777</v>
      </c>
      <c r="G75" s="25">
        <v>309.48980159780598</v>
      </c>
      <c r="H75" s="25">
        <v>628.05927780682498</v>
      </c>
    </row>
    <row r="76" spans="1:8" x14ac:dyDescent="0.25">
      <c r="A76" t="s">
        <v>215</v>
      </c>
      <c r="B76" s="25">
        <v>2.7725189862339699</v>
      </c>
      <c r="C76" s="25">
        <v>2.7930810095788599</v>
      </c>
      <c r="D76" s="25">
        <v>0.43634868973668101</v>
      </c>
      <c r="E76" s="25">
        <v>1.59278443476668</v>
      </c>
      <c r="F76" s="25">
        <v>4.5387303726715498</v>
      </c>
      <c r="G76" s="25">
        <v>2.0081384719580302</v>
      </c>
      <c r="H76" s="25">
        <v>3.7030452536518101</v>
      </c>
    </row>
    <row r="77" spans="1:8" x14ac:dyDescent="0.25">
      <c r="A77" t="s">
        <v>879</v>
      </c>
      <c r="B77" s="25">
        <v>2147.09697905139</v>
      </c>
      <c r="C77" s="25">
        <v>2186.7584229233398</v>
      </c>
      <c r="D77" s="25">
        <v>389.882180058458</v>
      </c>
      <c r="E77" s="25">
        <v>1149.61233974948</v>
      </c>
      <c r="F77" s="25">
        <v>3934.0726308167</v>
      </c>
      <c r="G77" s="25">
        <v>1522.7975141711299</v>
      </c>
      <c r="H77" s="25">
        <v>3049.41924146577</v>
      </c>
    </row>
    <row r="78" spans="1:8" x14ac:dyDescent="0.25">
      <c r="A78" t="s">
        <v>526</v>
      </c>
      <c r="B78" s="25">
        <v>1355.1310977273599</v>
      </c>
      <c r="C78" s="25">
        <v>1374.7027188777299</v>
      </c>
      <c r="D78" s="25">
        <v>249.24141513228301</v>
      </c>
      <c r="E78" s="25">
        <v>730.08554719850201</v>
      </c>
      <c r="F78" s="25">
        <v>2309.1111169763199</v>
      </c>
      <c r="G78" s="25">
        <v>926.98848174108605</v>
      </c>
      <c r="H78" s="25">
        <v>1913.59831973159</v>
      </c>
    </row>
    <row r="79" spans="1:8" x14ac:dyDescent="0.25">
      <c r="A79" t="s">
        <v>768</v>
      </c>
      <c r="B79" s="25">
        <v>1591.77116434715</v>
      </c>
      <c r="C79" s="25">
        <v>1619.6596769171899</v>
      </c>
      <c r="D79" s="25">
        <v>289.83966165790201</v>
      </c>
      <c r="E79" s="25">
        <v>925.00392980022298</v>
      </c>
      <c r="F79" s="25">
        <v>2765.5860168632898</v>
      </c>
      <c r="G79" s="25">
        <v>1112.8346385466</v>
      </c>
      <c r="H79" s="25">
        <v>2262.7285806384202</v>
      </c>
    </row>
    <row r="80" spans="1:8" x14ac:dyDescent="0.25">
      <c r="A80" t="s">
        <v>213</v>
      </c>
      <c r="B80" s="25">
        <v>7.1441977963961198</v>
      </c>
      <c r="C80" s="25">
        <v>7.2057041434664004</v>
      </c>
      <c r="D80" s="25">
        <v>1.1504013214487501</v>
      </c>
      <c r="E80" s="25">
        <v>4.0303598442344297</v>
      </c>
      <c r="F80" s="25">
        <v>11.805471424786001</v>
      </c>
      <c r="G80" s="25">
        <v>5.1372944009416104</v>
      </c>
      <c r="H80" s="25">
        <v>9.6141440504219702</v>
      </c>
    </row>
    <row r="81" spans="1:8" x14ac:dyDescent="0.25">
      <c r="A81" t="s">
        <v>356</v>
      </c>
      <c r="B81" s="25">
        <v>580.105689472726</v>
      </c>
      <c r="C81" s="25">
        <v>585.77766568581501</v>
      </c>
      <c r="D81" s="25">
        <v>88.209247069515399</v>
      </c>
      <c r="E81" s="25">
        <v>335.01513385746102</v>
      </c>
      <c r="F81" s="25">
        <v>928.59402554788903</v>
      </c>
      <c r="G81" s="25">
        <v>423.70512178099102</v>
      </c>
      <c r="H81" s="25">
        <v>771.01734819441106</v>
      </c>
    </row>
    <row r="82" spans="1:8" x14ac:dyDescent="0.25">
      <c r="A82" t="s">
        <v>357</v>
      </c>
      <c r="B82" s="25">
        <v>2161.4412196947601</v>
      </c>
      <c r="C82" s="25">
        <v>2184.4282480073498</v>
      </c>
      <c r="D82" s="25">
        <v>376.97445811729199</v>
      </c>
      <c r="E82" s="25">
        <v>1097.0725031602101</v>
      </c>
      <c r="F82" s="25">
        <v>3636.62376388452</v>
      </c>
      <c r="G82" s="25">
        <v>1500.0014443652999</v>
      </c>
      <c r="H82" s="25">
        <v>2980.4208015180002</v>
      </c>
    </row>
    <row r="83" spans="1:8" x14ac:dyDescent="0.25">
      <c r="A83" t="s">
        <v>971</v>
      </c>
      <c r="B83" s="25">
        <v>978.61701915665606</v>
      </c>
      <c r="C83" s="25">
        <v>997.00548882103305</v>
      </c>
      <c r="D83" s="25">
        <v>177.60248407194601</v>
      </c>
      <c r="E83" s="25">
        <v>524.27470818745599</v>
      </c>
      <c r="F83" s="25">
        <v>1793.4683546174499</v>
      </c>
      <c r="G83" s="25">
        <v>694.75372034350301</v>
      </c>
      <c r="H83" s="25">
        <v>1390.2936118185701</v>
      </c>
    </row>
    <row r="84" spans="1:8" x14ac:dyDescent="0.25">
      <c r="A84" t="s">
        <v>973</v>
      </c>
      <c r="B84" s="25">
        <v>345.54751961960199</v>
      </c>
      <c r="C84" s="25">
        <v>352.10509494856899</v>
      </c>
      <c r="D84" s="25">
        <v>63.190192745029002</v>
      </c>
      <c r="E84" s="25">
        <v>183.936768870707</v>
      </c>
      <c r="F84" s="25">
        <v>635.53839472205004</v>
      </c>
      <c r="G84" s="25">
        <v>244.58978222795</v>
      </c>
      <c r="H84" s="25">
        <v>492.056426356185</v>
      </c>
    </row>
    <row r="85" spans="1:8" x14ac:dyDescent="0.25">
      <c r="A85" t="s">
        <v>455</v>
      </c>
      <c r="B85" s="25">
        <v>348.01852466156902</v>
      </c>
      <c r="C85" s="25">
        <v>351.72577142400201</v>
      </c>
      <c r="D85" s="25">
        <v>61.102801873171998</v>
      </c>
      <c r="E85" s="25">
        <v>175.43423530268501</v>
      </c>
      <c r="F85" s="25">
        <v>587.27160480172097</v>
      </c>
      <c r="G85" s="25">
        <v>240.90522355888001</v>
      </c>
      <c r="H85" s="25">
        <v>480.81094364127802</v>
      </c>
    </row>
    <row r="86" spans="1:8" x14ac:dyDescent="0.25">
      <c r="A86" t="s">
        <v>452</v>
      </c>
      <c r="B86" s="25">
        <v>2742.14299761445</v>
      </c>
      <c r="C86" s="25">
        <v>2770.2059136931698</v>
      </c>
      <c r="D86" s="25">
        <v>464.98545131606897</v>
      </c>
      <c r="E86" s="25">
        <v>1432.08763701767</v>
      </c>
      <c r="F86" s="25">
        <v>4565.2177894324004</v>
      </c>
      <c r="G86" s="25">
        <v>1923.95665902525</v>
      </c>
      <c r="H86" s="25">
        <v>3752.1671968913702</v>
      </c>
    </row>
    <row r="87" spans="1:8" x14ac:dyDescent="0.25">
      <c r="A87" t="s">
        <v>659</v>
      </c>
      <c r="B87" s="25">
        <v>100.368238697124</v>
      </c>
      <c r="C87" s="25">
        <v>101.378337540185</v>
      </c>
      <c r="D87" s="25">
        <v>16.123166486369101</v>
      </c>
      <c r="E87" s="25">
        <v>61.857115683543398</v>
      </c>
      <c r="F87" s="25">
        <v>162.620768982101</v>
      </c>
      <c r="G87" s="25">
        <v>72.826041345670603</v>
      </c>
      <c r="H87" s="25">
        <v>136.77901900230901</v>
      </c>
    </row>
    <row r="88" spans="1:8" x14ac:dyDescent="0.25">
      <c r="A88" t="s">
        <v>596</v>
      </c>
      <c r="B88" s="25">
        <v>1634.7751674288199</v>
      </c>
      <c r="C88" s="25">
        <v>1656.48410133423</v>
      </c>
      <c r="D88" s="25">
        <v>293.15632644797199</v>
      </c>
      <c r="E88" s="25">
        <v>891.23933647279102</v>
      </c>
      <c r="F88" s="25">
        <v>2757.5086060302001</v>
      </c>
      <c r="G88" s="25">
        <v>1136.1854958658</v>
      </c>
      <c r="H88" s="25">
        <v>2286.9562661541099</v>
      </c>
    </row>
    <row r="89" spans="1:8" x14ac:dyDescent="0.25">
      <c r="A89" t="s">
        <v>597</v>
      </c>
      <c r="B89" s="25">
        <v>2059.8559906120599</v>
      </c>
      <c r="C89" s="25">
        <v>2085.3720948794598</v>
      </c>
      <c r="D89" s="25">
        <v>356.996550836643</v>
      </c>
      <c r="E89" s="25">
        <v>1149.77977691048</v>
      </c>
      <c r="F89" s="25">
        <v>3426.8000415864999</v>
      </c>
      <c r="G89" s="25">
        <v>1453.5879744043</v>
      </c>
      <c r="H89" s="25">
        <v>2850.1707874868598</v>
      </c>
    </row>
    <row r="90" spans="1:8" x14ac:dyDescent="0.25">
      <c r="A90" t="s">
        <v>283</v>
      </c>
      <c r="B90" s="25">
        <v>1967.07077411504</v>
      </c>
      <c r="C90" s="25">
        <v>1985.09883737464</v>
      </c>
      <c r="D90" s="25">
        <v>349.96105771133102</v>
      </c>
      <c r="E90" s="25">
        <v>1007.22719613817</v>
      </c>
      <c r="F90" s="25">
        <v>3396.6266740924698</v>
      </c>
      <c r="G90" s="25">
        <v>1354.49762519351</v>
      </c>
      <c r="H90" s="25">
        <v>2735.2155886362998</v>
      </c>
    </row>
    <row r="91" spans="1:8" x14ac:dyDescent="0.25">
      <c r="A91" t="s">
        <v>285</v>
      </c>
      <c r="B91" s="25">
        <v>17.771855951842799</v>
      </c>
      <c r="C91" s="25">
        <v>17.938195862676501</v>
      </c>
      <c r="D91" s="25">
        <v>3.2289967620259801</v>
      </c>
      <c r="E91" s="25">
        <v>8.8977610533329408</v>
      </c>
      <c r="F91" s="25">
        <v>30.9750033545489</v>
      </c>
      <c r="G91" s="25">
        <v>12.126301647286599</v>
      </c>
      <c r="H91" s="25">
        <v>24.867039319987899</v>
      </c>
    </row>
    <row r="92" spans="1:8" x14ac:dyDescent="0.25">
      <c r="A92" t="s">
        <v>838</v>
      </c>
      <c r="B92" s="25">
        <v>17.576631292990299</v>
      </c>
      <c r="C92" s="25">
        <v>17.8750093741684</v>
      </c>
      <c r="D92" s="25">
        <v>3.1695637710445399</v>
      </c>
      <c r="E92" s="25">
        <v>10.280085600561399</v>
      </c>
      <c r="F92" s="25">
        <v>30.382078624031202</v>
      </c>
      <c r="G92" s="25">
        <v>12.3238645314739</v>
      </c>
      <c r="H92" s="25">
        <v>24.896182078246799</v>
      </c>
    </row>
    <row r="93" spans="1:8" x14ac:dyDescent="0.25">
      <c r="A93" t="s">
        <v>727</v>
      </c>
      <c r="B93" s="25">
        <v>12.147907265533201</v>
      </c>
      <c r="C93" s="25">
        <v>12.260136295848101</v>
      </c>
      <c r="D93" s="25">
        <v>2.2689126105200401</v>
      </c>
      <c r="E93" s="25">
        <v>6.76885134412717</v>
      </c>
      <c r="F93" s="25">
        <v>20.9747375547113</v>
      </c>
      <c r="G93" s="25">
        <v>8.2256772747940801</v>
      </c>
      <c r="H93" s="25">
        <v>17.216464816424502</v>
      </c>
    </row>
    <row r="94" spans="1:8" x14ac:dyDescent="0.25">
      <c r="A94" t="s">
        <v>453</v>
      </c>
      <c r="B94" s="25">
        <v>985.51027874349802</v>
      </c>
      <c r="C94" s="25">
        <v>995.94411297628903</v>
      </c>
      <c r="D94" s="25">
        <v>171.74006763472099</v>
      </c>
      <c r="E94" s="25">
        <v>500.67987451541097</v>
      </c>
      <c r="F94" s="25">
        <v>1658.0391995121499</v>
      </c>
      <c r="G94" s="25">
        <v>684.778472861198</v>
      </c>
      <c r="H94" s="25">
        <v>1358.25384142846</v>
      </c>
    </row>
    <row r="95" spans="1:8" x14ac:dyDescent="0.25">
      <c r="A95" t="s">
        <v>216</v>
      </c>
      <c r="B95" s="25">
        <v>15.0132758786465</v>
      </c>
      <c r="C95" s="25">
        <v>15.1451148530977</v>
      </c>
      <c r="D95" s="25">
        <v>2.79414310598328</v>
      </c>
      <c r="E95" s="25">
        <v>7.3049766185662603</v>
      </c>
      <c r="F95" s="25">
        <v>26.436272981877298</v>
      </c>
      <c r="G95" s="25">
        <v>10.1233332761788</v>
      </c>
      <c r="H95" s="25">
        <v>21.1500155833502</v>
      </c>
    </row>
    <row r="96" spans="1:8" x14ac:dyDescent="0.25">
      <c r="A96" t="s">
        <v>972</v>
      </c>
      <c r="B96" s="25">
        <v>545.86694128876695</v>
      </c>
      <c r="C96" s="25">
        <v>556.12900299849798</v>
      </c>
      <c r="D96" s="25">
        <v>99.2207371922687</v>
      </c>
      <c r="E96" s="25">
        <v>292.053164478339</v>
      </c>
      <c r="F96" s="25">
        <v>1001.07686483908</v>
      </c>
      <c r="G96" s="25">
        <v>387.25462738712798</v>
      </c>
      <c r="H96" s="25">
        <v>775.87413714002105</v>
      </c>
    </row>
    <row r="97" spans="1:8" x14ac:dyDescent="0.25">
      <c r="A97" t="s">
        <v>970</v>
      </c>
      <c r="B97" s="25">
        <v>2723.76350772969</v>
      </c>
      <c r="C97" s="25">
        <v>2773.0325326235202</v>
      </c>
      <c r="D97" s="25">
        <v>480.736566066406</v>
      </c>
      <c r="E97" s="25">
        <v>1491.6784570065099</v>
      </c>
      <c r="F97" s="25">
        <v>4929.28845508835</v>
      </c>
      <c r="G97" s="25">
        <v>1956.2151163861599</v>
      </c>
      <c r="H97" s="25">
        <v>3837.0003719760998</v>
      </c>
    </row>
    <row r="98" spans="1:8" x14ac:dyDescent="0.25">
      <c r="A98" t="s">
        <v>284</v>
      </c>
      <c r="B98" s="25">
        <v>47.646155516999897</v>
      </c>
      <c r="C98" s="25">
        <v>48.0899283901567</v>
      </c>
      <c r="D98" s="25">
        <v>8.8016327590766199</v>
      </c>
      <c r="E98" s="25">
        <v>23.402676834217999</v>
      </c>
      <c r="F98" s="25">
        <v>83.632731615184994</v>
      </c>
      <c r="G98" s="25">
        <v>32.255131003301102</v>
      </c>
      <c r="H98" s="25">
        <v>67.026497121756904</v>
      </c>
    </row>
    <row r="99" spans="1:8" x14ac:dyDescent="0.25">
      <c r="A99" t="s">
        <v>729</v>
      </c>
      <c r="B99" s="25">
        <v>610.28731474263702</v>
      </c>
      <c r="C99" s="25">
        <v>615.52236428464198</v>
      </c>
      <c r="D99" s="25">
        <v>111.07719469519201</v>
      </c>
      <c r="E99" s="25">
        <v>346.07227751731301</v>
      </c>
      <c r="F99" s="25">
        <v>1041.43660483402</v>
      </c>
      <c r="G99" s="25">
        <v>418.104262683846</v>
      </c>
      <c r="H99" s="25">
        <v>858.52433157068299</v>
      </c>
    </row>
    <row r="100" spans="1:8" x14ac:dyDescent="0.25">
      <c r="A100" t="s">
        <v>598</v>
      </c>
      <c r="B100" s="25">
        <v>2204.60197410502</v>
      </c>
      <c r="C100" s="25">
        <v>2230.7726808319298</v>
      </c>
      <c r="D100" s="25">
        <v>377.51142647092701</v>
      </c>
      <c r="E100" s="25">
        <v>1240.5172427719001</v>
      </c>
      <c r="F100" s="25">
        <v>3649.3471790343101</v>
      </c>
      <c r="G100" s="25">
        <v>1564.5300285573901</v>
      </c>
      <c r="H100" s="25">
        <v>3038.2952193040801</v>
      </c>
    </row>
    <row r="101" spans="1:8" x14ac:dyDescent="0.25">
      <c r="A101" t="s">
        <v>728</v>
      </c>
      <c r="B101" s="25">
        <v>157.69376237575901</v>
      </c>
      <c r="C101" s="25">
        <v>159.154223595248</v>
      </c>
      <c r="D101" s="25">
        <v>29.481140248553199</v>
      </c>
      <c r="E101" s="25">
        <v>87.778878983666701</v>
      </c>
      <c r="F101" s="25">
        <v>272.55040047481202</v>
      </c>
      <c r="G101" s="25">
        <v>106.820100325734</v>
      </c>
      <c r="H101" s="25">
        <v>223.51315981730099</v>
      </c>
    </row>
    <row r="102" spans="1:8" x14ac:dyDescent="0.25">
      <c r="A102" t="s">
        <v>837</v>
      </c>
      <c r="B102" s="25">
        <v>978.61701915665606</v>
      </c>
      <c r="C102" s="25">
        <v>997.00548882103305</v>
      </c>
      <c r="D102" s="25">
        <v>177.60248407194601</v>
      </c>
      <c r="E102" s="25">
        <v>524.27470818745599</v>
      </c>
      <c r="F102" s="25">
        <v>1793.4683546174499</v>
      </c>
      <c r="G102" s="25">
        <v>694.75372034350301</v>
      </c>
      <c r="H102" s="25">
        <v>1390.2936118185701</v>
      </c>
    </row>
    <row r="103" spans="1:8" x14ac:dyDescent="0.25">
      <c r="A103" t="s">
        <v>454</v>
      </c>
      <c r="B103" s="25">
        <v>549.62986877772096</v>
      </c>
      <c r="C103" s="25">
        <v>555.53551449930899</v>
      </c>
      <c r="D103" s="25">
        <v>95.944158134884205</v>
      </c>
      <c r="E103" s="25">
        <v>278.81964723294197</v>
      </c>
      <c r="F103" s="25">
        <v>925.38783222925804</v>
      </c>
      <c r="G103" s="25">
        <v>381.63025189645998</v>
      </c>
      <c r="H103" s="25">
        <v>757.91830484569402</v>
      </c>
    </row>
    <row r="104" spans="1:8" x14ac:dyDescent="0.25">
      <c r="A104" t="s">
        <v>680</v>
      </c>
      <c r="B104" s="25">
        <v>336.514931605973</v>
      </c>
      <c r="C104" s="25">
        <v>336.55030808549901</v>
      </c>
      <c r="D104" s="25">
        <v>8.6767699000798792</v>
      </c>
      <c r="E104" s="25">
        <v>306.432954177873</v>
      </c>
      <c r="F104" s="25">
        <v>370.144316113738</v>
      </c>
      <c r="G104" s="25">
        <v>319.58058454053997</v>
      </c>
      <c r="H104" s="25">
        <v>353.74866019728199</v>
      </c>
    </row>
    <row r="105" spans="1:8" x14ac:dyDescent="0.25">
      <c r="A105" t="s">
        <v>683</v>
      </c>
      <c r="B105" s="25">
        <v>5314.3323917280104</v>
      </c>
      <c r="C105" s="25">
        <v>5314.8910664059804</v>
      </c>
      <c r="D105" s="25">
        <v>137.02583453134</v>
      </c>
      <c r="E105" s="25">
        <v>4839.2698847229103</v>
      </c>
      <c r="F105" s="25">
        <v>5845.4164852349004</v>
      </c>
      <c r="G105" s="25">
        <v>5046.90072468992</v>
      </c>
      <c r="H105" s="25">
        <v>5586.4919706387</v>
      </c>
    </row>
    <row r="106" spans="1:8" x14ac:dyDescent="0.25">
      <c r="A106" t="s">
        <v>392</v>
      </c>
      <c r="B106" s="25">
        <v>5162.2504901230895</v>
      </c>
      <c r="C106" s="25">
        <v>5165.0078845216804</v>
      </c>
      <c r="D106" s="25">
        <v>133.66316244343599</v>
      </c>
      <c r="E106" s="25">
        <v>4739.7515786648601</v>
      </c>
      <c r="F106" s="25">
        <v>5561.0999081213404</v>
      </c>
      <c r="G106" s="25">
        <v>4906.5950582204696</v>
      </c>
      <c r="H106" s="25">
        <v>5439.9950176502998</v>
      </c>
    </row>
    <row r="107" spans="1:8" x14ac:dyDescent="0.25">
      <c r="A107" t="s">
        <v>388</v>
      </c>
      <c r="B107" s="25">
        <v>29887.9427327675</v>
      </c>
      <c r="C107" s="25">
        <v>29903.907251737299</v>
      </c>
      <c r="D107" s="25">
        <v>773.87119285154404</v>
      </c>
      <c r="E107" s="25">
        <v>27441.7957868802</v>
      </c>
      <c r="F107" s="25">
        <v>32197.165926592999</v>
      </c>
      <c r="G107" s="25">
        <v>28407.771454243601</v>
      </c>
      <c r="H107" s="25">
        <v>31496.003509546001</v>
      </c>
    </row>
    <row r="108" spans="1:8" x14ac:dyDescent="0.25">
      <c r="A108" t="s">
        <v>682</v>
      </c>
      <c r="B108" s="25">
        <v>4397.66689403077</v>
      </c>
      <c r="C108" s="25">
        <v>4398.12920330214</v>
      </c>
      <c r="D108" s="25">
        <v>113.390343645681</v>
      </c>
      <c r="E108" s="25">
        <v>4004.5475884142302</v>
      </c>
      <c r="F108" s="25">
        <v>4837.1446616609901</v>
      </c>
      <c r="G108" s="25">
        <v>4176.3643292195302</v>
      </c>
      <c r="H108" s="25">
        <v>4622.8818564843596</v>
      </c>
    </row>
    <row r="109" spans="1:8" x14ac:dyDescent="0.25">
      <c r="A109" t="s">
        <v>792</v>
      </c>
      <c r="B109" s="25">
        <v>52051.531334215702</v>
      </c>
      <c r="C109" s="25">
        <v>52049.063897003303</v>
      </c>
      <c r="D109" s="25">
        <v>1390.4494490658601</v>
      </c>
      <c r="E109" s="25">
        <v>47112.027865254197</v>
      </c>
      <c r="F109" s="25">
        <v>57541.521733681097</v>
      </c>
      <c r="G109" s="25">
        <v>49397.866390590403</v>
      </c>
      <c r="H109" s="25">
        <v>54825.307973771902</v>
      </c>
    </row>
    <row r="110" spans="1:8" x14ac:dyDescent="0.25">
      <c r="A110" t="s">
        <v>390</v>
      </c>
      <c r="B110" s="25">
        <v>9492.4860883092497</v>
      </c>
      <c r="C110" s="25">
        <v>9497.5564598494802</v>
      </c>
      <c r="D110" s="25">
        <v>245.78344511590799</v>
      </c>
      <c r="E110" s="25">
        <v>8715.5836410110405</v>
      </c>
      <c r="F110" s="25">
        <v>10225.901206177399</v>
      </c>
      <c r="G110" s="25">
        <v>9022.3799523556609</v>
      </c>
      <c r="H110" s="25">
        <v>10003.210251869399</v>
      </c>
    </row>
    <row r="111" spans="1:8" x14ac:dyDescent="0.25">
      <c r="A111" t="s">
        <v>549</v>
      </c>
      <c r="B111" s="25">
        <v>14883.3971479784</v>
      </c>
      <c r="C111" s="25">
        <v>14886.3967020522</v>
      </c>
      <c r="D111" s="25">
        <v>391.77864916496401</v>
      </c>
      <c r="E111" s="25">
        <v>13492.6670531162</v>
      </c>
      <c r="F111" s="25">
        <v>16319.4228526728</v>
      </c>
      <c r="G111" s="25">
        <v>14114.5072896088</v>
      </c>
      <c r="H111" s="25">
        <v>15656.2391666023</v>
      </c>
    </row>
    <row r="112" spans="1:8" x14ac:dyDescent="0.25">
      <c r="A112" t="s">
        <v>795</v>
      </c>
      <c r="B112" s="25">
        <v>143.83752519723501</v>
      </c>
      <c r="C112" s="25">
        <v>143.83070676071301</v>
      </c>
      <c r="D112" s="25">
        <v>3.8423232235249101</v>
      </c>
      <c r="E112" s="25">
        <v>130.18786040415401</v>
      </c>
      <c r="F112" s="25">
        <v>159.00838784381801</v>
      </c>
      <c r="G112" s="25">
        <v>136.50447296207801</v>
      </c>
      <c r="H112" s="25">
        <v>151.502490224333</v>
      </c>
    </row>
    <row r="113" spans="1:8" x14ac:dyDescent="0.25">
      <c r="A113" t="s">
        <v>681</v>
      </c>
      <c r="B113" s="25">
        <v>1277.7865422219299</v>
      </c>
      <c r="C113" s="25">
        <v>1277.9208708510801</v>
      </c>
      <c r="D113" s="25">
        <v>32.946709839491803</v>
      </c>
      <c r="E113" s="25">
        <v>1163.5617566006599</v>
      </c>
      <c r="F113" s="25">
        <v>1405.48124730427</v>
      </c>
      <c r="G113" s="25">
        <v>1213.4848463707001</v>
      </c>
      <c r="H113" s="25">
        <v>1343.2250247320201</v>
      </c>
    </row>
    <row r="114" spans="1:8" x14ac:dyDescent="0.25">
      <c r="A114" t="s">
        <v>793</v>
      </c>
      <c r="B114" s="25">
        <v>378.81573681489903</v>
      </c>
      <c r="C114" s="25">
        <v>378.79777953253603</v>
      </c>
      <c r="D114" s="25">
        <v>10.119282162319699</v>
      </c>
      <c r="E114" s="25">
        <v>342.86748326439499</v>
      </c>
      <c r="F114" s="25">
        <v>418.77027234867199</v>
      </c>
      <c r="G114" s="25">
        <v>359.50314379194401</v>
      </c>
      <c r="H114" s="25">
        <v>399.00246743626599</v>
      </c>
    </row>
    <row r="115" spans="1:8" x14ac:dyDescent="0.25">
      <c r="A115" t="s">
        <v>679</v>
      </c>
      <c r="B115" s="25">
        <v>93.557128973402598</v>
      </c>
      <c r="C115" s="25">
        <v>93.566964263152599</v>
      </c>
      <c r="D115" s="25">
        <v>2.4122961698615502</v>
      </c>
      <c r="E115" s="25">
        <v>85.193804860013302</v>
      </c>
      <c r="F115" s="25">
        <v>102.906695272508</v>
      </c>
      <c r="G115" s="25">
        <v>88.849079660642303</v>
      </c>
      <c r="H115" s="25">
        <v>98.348411668690503</v>
      </c>
    </row>
    <row r="116" spans="1:8" x14ac:dyDescent="0.25">
      <c r="A116" t="s">
        <v>239</v>
      </c>
      <c r="B116" s="25">
        <v>143.60584562723801</v>
      </c>
      <c r="C116" s="25">
        <v>143.72706300773899</v>
      </c>
      <c r="D116" s="25">
        <v>3.7237067480200499</v>
      </c>
      <c r="E116" s="25">
        <v>129.83630461114799</v>
      </c>
      <c r="F116" s="25">
        <v>156.20185070652701</v>
      </c>
      <c r="G116" s="25">
        <v>136.53519850934001</v>
      </c>
      <c r="H116" s="25">
        <v>151.20287946944799</v>
      </c>
    </row>
    <row r="117" spans="1:8" x14ac:dyDescent="0.25">
      <c r="A117" t="s">
        <v>796</v>
      </c>
      <c r="B117" s="25">
        <v>502.36890192466097</v>
      </c>
      <c r="C117" s="25">
        <v>502.345087760289</v>
      </c>
      <c r="D117" s="25">
        <v>13.419750485799799</v>
      </c>
      <c r="E117" s="25">
        <v>454.69589653655498</v>
      </c>
      <c r="F117" s="25">
        <v>555.35486367951501</v>
      </c>
      <c r="G117" s="25">
        <v>476.75738369198399</v>
      </c>
      <c r="H117" s="25">
        <v>529.13966330055405</v>
      </c>
    </row>
    <row r="118" spans="1:8" x14ac:dyDescent="0.25">
      <c r="A118" t="s">
        <v>794</v>
      </c>
      <c r="B118" s="25">
        <v>1314.40528494298</v>
      </c>
      <c r="C118" s="25">
        <v>1314.3429772177501</v>
      </c>
      <c r="D118" s="25">
        <v>35.111629906973597</v>
      </c>
      <c r="E118" s="25">
        <v>1189.67294185571</v>
      </c>
      <c r="F118" s="25">
        <v>1453.03852416529</v>
      </c>
      <c r="G118" s="25">
        <v>1247.39493698659</v>
      </c>
      <c r="H118" s="25">
        <v>1384.4486934812301</v>
      </c>
    </row>
    <row r="119" spans="1:8" x14ac:dyDescent="0.25">
      <c r="A119" t="s">
        <v>393</v>
      </c>
      <c r="B119" s="25">
        <v>15910.066449893</v>
      </c>
      <c r="C119" s="25">
        <v>15918.5647450056</v>
      </c>
      <c r="D119" s="25">
        <v>411.95013695029098</v>
      </c>
      <c r="E119" s="25">
        <v>14607.923950382599</v>
      </c>
      <c r="F119" s="25">
        <v>17139.321162734701</v>
      </c>
      <c r="G119" s="25">
        <v>15122.135891771301</v>
      </c>
      <c r="H119" s="25">
        <v>16766.075645399302</v>
      </c>
    </row>
    <row r="120" spans="1:8" x14ac:dyDescent="0.25">
      <c r="A120" t="s">
        <v>791</v>
      </c>
      <c r="B120" s="25">
        <v>18162.2335452683</v>
      </c>
      <c r="C120" s="25">
        <v>18161.3725874874</v>
      </c>
      <c r="D120" s="25">
        <v>485.166660413378</v>
      </c>
      <c r="E120" s="25">
        <v>16438.7027806322</v>
      </c>
      <c r="F120" s="25">
        <v>20077.844579959001</v>
      </c>
      <c r="G120" s="25">
        <v>17236.2957059461</v>
      </c>
      <c r="H120" s="25">
        <v>19130.081711089999</v>
      </c>
    </row>
    <row r="121" spans="1:8" x14ac:dyDescent="0.25">
      <c r="A121" t="s">
        <v>554</v>
      </c>
      <c r="B121" s="25">
        <v>58174.3552283194</v>
      </c>
      <c r="C121" s="25">
        <v>58186.0795089042</v>
      </c>
      <c r="D121" s="25">
        <v>1531.33522412855</v>
      </c>
      <c r="E121" s="25">
        <v>52738.443940000601</v>
      </c>
      <c r="F121" s="25">
        <v>63787.3123127332</v>
      </c>
      <c r="G121" s="25">
        <v>55169.0150289335</v>
      </c>
      <c r="H121" s="25">
        <v>61195.143135796701</v>
      </c>
    </row>
    <row r="122" spans="1:8" x14ac:dyDescent="0.25">
      <c r="A122" t="s">
        <v>1147</v>
      </c>
      <c r="B122" s="25">
        <v>410.04466541050101</v>
      </c>
      <c r="C122" s="25">
        <v>410.12906251325597</v>
      </c>
      <c r="D122" s="25">
        <v>9.5593704579292904</v>
      </c>
      <c r="E122" s="25">
        <v>375.52119302636601</v>
      </c>
      <c r="F122" s="25">
        <v>443.52195380716302</v>
      </c>
      <c r="G122" s="25">
        <v>391.41675084501702</v>
      </c>
      <c r="H122" s="25">
        <v>428.289786030004</v>
      </c>
    </row>
    <row r="123" spans="1:8" x14ac:dyDescent="0.25">
      <c r="A123" t="s">
        <v>684</v>
      </c>
      <c r="B123" s="25">
        <v>16921.410704669699</v>
      </c>
      <c r="C123" s="25">
        <v>16923.189585435801</v>
      </c>
      <c r="D123" s="25">
        <v>436.30511837460801</v>
      </c>
      <c r="E123" s="25">
        <v>15408.7601591494</v>
      </c>
      <c r="F123" s="25">
        <v>18612.440057469601</v>
      </c>
      <c r="G123" s="25">
        <v>16069.8792723434</v>
      </c>
      <c r="H123" s="25">
        <v>17787.996321167098</v>
      </c>
    </row>
    <row r="124" spans="1:8" x14ac:dyDescent="0.25">
      <c r="A124" t="s">
        <v>1153</v>
      </c>
      <c r="B124" s="25">
        <v>336.35896765436701</v>
      </c>
      <c r="C124" s="25">
        <v>336.275710155978</v>
      </c>
      <c r="D124" s="25">
        <v>8.8644996471551405</v>
      </c>
      <c r="E124" s="25">
        <v>306.52851576626398</v>
      </c>
      <c r="F124" s="25">
        <v>370.03030785208898</v>
      </c>
      <c r="G124" s="25">
        <v>318.85097588513497</v>
      </c>
      <c r="H124" s="25">
        <v>353.485737832719</v>
      </c>
    </row>
    <row r="125" spans="1:8" x14ac:dyDescent="0.25">
      <c r="A125" t="s">
        <v>786</v>
      </c>
      <c r="B125" s="25">
        <v>64192.706242017302</v>
      </c>
      <c r="C125" s="25">
        <v>64177.652462448197</v>
      </c>
      <c r="D125" s="25">
        <v>1505.61581186543</v>
      </c>
      <c r="E125" s="25">
        <v>58520.269843587303</v>
      </c>
      <c r="F125" s="25">
        <v>69911.158715917103</v>
      </c>
      <c r="G125" s="25">
        <v>61395.872974432001</v>
      </c>
      <c r="H125" s="25">
        <v>67163.748669558903</v>
      </c>
    </row>
    <row r="126" spans="1:8" x14ac:dyDescent="0.25">
      <c r="A126" t="s">
        <v>913</v>
      </c>
      <c r="B126" s="25">
        <v>27986.9702041934</v>
      </c>
      <c r="C126" s="25">
        <v>27986.811024858001</v>
      </c>
      <c r="D126" s="25">
        <v>742.27767217148505</v>
      </c>
      <c r="E126" s="25">
        <v>25472.8365205675</v>
      </c>
      <c r="F126" s="25">
        <v>30612.7314323422</v>
      </c>
      <c r="G126" s="25">
        <v>26513.627365976099</v>
      </c>
      <c r="H126" s="25">
        <v>29461.2339730278</v>
      </c>
    </row>
    <row r="127" spans="1:8" x14ac:dyDescent="0.25">
      <c r="A127" t="s">
        <v>904</v>
      </c>
      <c r="B127" s="25">
        <v>13475.434788569301</v>
      </c>
      <c r="C127" s="25">
        <v>13479.5248897566</v>
      </c>
      <c r="D127" s="25">
        <v>319.99120842070499</v>
      </c>
      <c r="E127" s="25">
        <v>12326.9996140773</v>
      </c>
      <c r="F127" s="25">
        <v>14506.158779028599</v>
      </c>
      <c r="G127" s="25">
        <v>12827.3782195328</v>
      </c>
      <c r="H127" s="25">
        <v>14118.441549830701</v>
      </c>
    </row>
    <row r="128" spans="1:8" x14ac:dyDescent="0.25">
      <c r="A128" t="s">
        <v>1152</v>
      </c>
      <c r="B128" s="25">
        <v>93.513768224249503</v>
      </c>
      <c r="C128" s="25">
        <v>93.490621160677705</v>
      </c>
      <c r="D128" s="25">
        <v>2.4644883744553998</v>
      </c>
      <c r="E128" s="25">
        <v>85.220372679180599</v>
      </c>
      <c r="F128" s="25">
        <v>102.874998950481</v>
      </c>
      <c r="G128" s="25">
        <v>88.646235493377205</v>
      </c>
      <c r="H128" s="25">
        <v>98.275314580683101</v>
      </c>
    </row>
    <row r="129" spans="1:8" x14ac:dyDescent="0.25">
      <c r="A129" t="s">
        <v>386</v>
      </c>
      <c r="B129" s="25">
        <v>4456.8256415870001</v>
      </c>
      <c r="C129" s="25">
        <v>4456.5679262535696</v>
      </c>
      <c r="D129" s="25">
        <v>104.69101244864601</v>
      </c>
      <c r="E129" s="25">
        <v>4068.2175759746601</v>
      </c>
      <c r="F129" s="25">
        <v>4861.0105084224197</v>
      </c>
      <c r="G129" s="25">
        <v>4252.9126734175697</v>
      </c>
      <c r="H129" s="25">
        <v>4667.8751613951199</v>
      </c>
    </row>
    <row r="130" spans="1:8" x14ac:dyDescent="0.25">
      <c r="A130" t="s">
        <v>1151</v>
      </c>
      <c r="B130" s="25">
        <v>20809.1330627073</v>
      </c>
      <c r="C130" s="25">
        <v>20812.440829537802</v>
      </c>
      <c r="D130" s="25">
        <v>484.36240141505903</v>
      </c>
      <c r="E130" s="25">
        <v>19059.743883077699</v>
      </c>
      <c r="F130" s="25">
        <v>22497.406811260498</v>
      </c>
      <c r="G130" s="25">
        <v>19859.921112105701</v>
      </c>
      <c r="H130" s="25">
        <v>21734.262017282399</v>
      </c>
    </row>
    <row r="131" spans="1:8" x14ac:dyDescent="0.25">
      <c r="A131" t="s">
        <v>850</v>
      </c>
      <c r="B131" s="25">
        <v>646.20642712189499</v>
      </c>
      <c r="C131" s="25">
        <v>646.17579452100199</v>
      </c>
      <c r="D131" s="25">
        <v>17.262073709324699</v>
      </c>
      <c r="E131" s="25">
        <v>584.88375694070896</v>
      </c>
      <c r="F131" s="25">
        <v>714.363251523332</v>
      </c>
      <c r="G131" s="25">
        <v>613.26185665406103</v>
      </c>
      <c r="H131" s="25">
        <v>680.64215352488702</v>
      </c>
    </row>
    <row r="132" spans="1:8" x14ac:dyDescent="0.25">
      <c r="A132" t="s">
        <v>551</v>
      </c>
      <c r="B132" s="25">
        <v>19294.206973288099</v>
      </c>
      <c r="C132" s="25">
        <v>19298.095468404699</v>
      </c>
      <c r="D132" s="25">
        <v>507.88528113225698</v>
      </c>
      <c r="E132" s="25">
        <v>17491.323261494101</v>
      </c>
      <c r="F132" s="25">
        <v>21155.809999120102</v>
      </c>
      <c r="G132" s="25">
        <v>18297.450660226899</v>
      </c>
      <c r="H132" s="25">
        <v>20296.0866998536</v>
      </c>
    </row>
    <row r="133" spans="1:8" x14ac:dyDescent="0.25">
      <c r="A133" t="s">
        <v>911</v>
      </c>
      <c r="B133" s="25">
        <v>74708.287671692393</v>
      </c>
      <c r="C133" s="25">
        <v>74707.862759116906</v>
      </c>
      <c r="D133" s="25">
        <v>1981.43255451612</v>
      </c>
      <c r="E133" s="25">
        <v>67997.070947944507</v>
      </c>
      <c r="F133" s="25">
        <v>81717.482441918895</v>
      </c>
      <c r="G133" s="25">
        <v>70775.3531741927</v>
      </c>
      <c r="H133" s="25">
        <v>78643.680497084002</v>
      </c>
    </row>
    <row r="134" spans="1:8" x14ac:dyDescent="0.25">
      <c r="A134" t="s">
        <v>382</v>
      </c>
      <c r="B134" s="25">
        <v>13468.8262394343</v>
      </c>
      <c r="C134" s="25">
        <v>13468.1863500579</v>
      </c>
      <c r="D134" s="25">
        <v>316.25539558794401</v>
      </c>
      <c r="E134" s="25">
        <v>12294.999496980699</v>
      </c>
      <c r="F134" s="25">
        <v>14689.0829850308</v>
      </c>
      <c r="G134" s="25">
        <v>12853.07685811</v>
      </c>
      <c r="H134" s="25">
        <v>14107.3643751932</v>
      </c>
    </row>
    <row r="135" spans="1:8" x14ac:dyDescent="0.25">
      <c r="A135" t="s">
        <v>1155</v>
      </c>
      <c r="B135" s="25">
        <v>4395.6287155066602</v>
      </c>
      <c r="C135" s="25">
        <v>4394.5406843081701</v>
      </c>
      <c r="D135" s="25">
        <v>115.843646058734</v>
      </c>
      <c r="E135" s="25">
        <v>4005.7964127430701</v>
      </c>
      <c r="F135" s="25">
        <v>4835.6547712852298</v>
      </c>
      <c r="G135" s="25">
        <v>4166.8296086822802</v>
      </c>
      <c r="H135" s="25">
        <v>4619.4459168878002</v>
      </c>
    </row>
    <row r="136" spans="1:8" x14ac:dyDescent="0.25">
      <c r="A136" t="s">
        <v>470</v>
      </c>
      <c r="B136" s="25">
        <v>21072.316940016099</v>
      </c>
      <c r="C136" s="25">
        <v>21083.572629527302</v>
      </c>
      <c r="D136" s="25">
        <v>545.61329939372695</v>
      </c>
      <c r="E136" s="25">
        <v>19347.675529047399</v>
      </c>
      <c r="F136" s="25">
        <v>22700.4210708561</v>
      </c>
      <c r="G136" s="25">
        <v>20028.730949991801</v>
      </c>
      <c r="H136" s="25">
        <v>22206.070663049599</v>
      </c>
    </row>
    <row r="137" spans="1:8" x14ac:dyDescent="0.25">
      <c r="A137" t="s">
        <v>381</v>
      </c>
      <c r="B137" s="25">
        <v>93101.298811987304</v>
      </c>
      <c r="C137" s="25">
        <v>93127.943561518594</v>
      </c>
      <c r="D137" s="25">
        <v>2144.1495282371502</v>
      </c>
      <c r="E137" s="25">
        <v>85356.971917763003</v>
      </c>
      <c r="F137" s="25">
        <v>100537.364639716</v>
      </c>
      <c r="G137" s="25">
        <v>89035.379813447595</v>
      </c>
      <c r="H137" s="25">
        <v>97329.388262129098</v>
      </c>
    </row>
    <row r="138" spans="1:8" x14ac:dyDescent="0.25">
      <c r="A138" t="s">
        <v>1157</v>
      </c>
      <c r="B138" s="25">
        <v>16913.568169815</v>
      </c>
      <c r="C138" s="25">
        <v>16909.381626538099</v>
      </c>
      <c r="D138" s="25">
        <v>445.74497335097999</v>
      </c>
      <c r="E138" s="25">
        <v>15413.565404720601</v>
      </c>
      <c r="F138" s="25">
        <v>18606.7072342338</v>
      </c>
      <c r="G138" s="25">
        <v>16033.191427162599</v>
      </c>
      <c r="H138" s="25">
        <v>17774.775459635101</v>
      </c>
    </row>
    <row r="139" spans="1:8" x14ac:dyDescent="0.25">
      <c r="A139" t="s">
        <v>552</v>
      </c>
      <c r="B139" s="25">
        <v>54504.498623101499</v>
      </c>
      <c r="C139" s="25">
        <v>54515.483292076096</v>
      </c>
      <c r="D139" s="25">
        <v>1434.73285243032</v>
      </c>
      <c r="E139" s="25">
        <v>49411.5050150651</v>
      </c>
      <c r="F139" s="25">
        <v>59763.369314117503</v>
      </c>
      <c r="G139" s="25">
        <v>51688.746559903098</v>
      </c>
      <c r="H139" s="25">
        <v>57334.723895003299</v>
      </c>
    </row>
    <row r="140" spans="1:8" x14ac:dyDescent="0.25">
      <c r="A140" t="s">
        <v>917</v>
      </c>
      <c r="B140" s="25">
        <v>10115.110247545301</v>
      </c>
      <c r="C140" s="25">
        <v>10115.052716611601</v>
      </c>
      <c r="D140" s="25">
        <v>268.27557372326402</v>
      </c>
      <c r="E140" s="25">
        <v>9206.4467087127796</v>
      </c>
      <c r="F140" s="25">
        <v>11064.118450743999</v>
      </c>
      <c r="G140" s="25">
        <v>9582.6115478909305</v>
      </c>
      <c r="H140" s="25">
        <v>10647.941791900501</v>
      </c>
    </row>
    <row r="141" spans="1:8" x14ac:dyDescent="0.25">
      <c r="A141" t="s">
        <v>553</v>
      </c>
      <c r="B141" s="25">
        <v>21164.493794112699</v>
      </c>
      <c r="C141" s="25">
        <v>21168.759221081498</v>
      </c>
      <c r="D141" s="25">
        <v>557.11721635030096</v>
      </c>
      <c r="E141" s="25">
        <v>19186.847281737399</v>
      </c>
      <c r="F141" s="25">
        <v>23206.5515859603</v>
      </c>
      <c r="G141" s="25">
        <v>20071.116759688201</v>
      </c>
      <c r="H141" s="25">
        <v>22263.490880891099</v>
      </c>
    </row>
    <row r="142" spans="1:8" x14ac:dyDescent="0.25">
      <c r="A142" t="s">
        <v>739</v>
      </c>
      <c r="B142" s="25">
        <v>430.072060579376</v>
      </c>
      <c r="C142" s="25">
        <v>430.117272348651</v>
      </c>
      <c r="D142" s="25">
        <v>11.089066069941399</v>
      </c>
      <c r="E142" s="25">
        <v>391.62675903788602</v>
      </c>
      <c r="F142" s="25">
        <v>473.05101138624599</v>
      </c>
      <c r="G142" s="25">
        <v>408.42966420118302</v>
      </c>
      <c r="H142" s="25">
        <v>452.09707186597302</v>
      </c>
    </row>
    <row r="143" spans="1:8" x14ac:dyDescent="0.25">
      <c r="A143" t="s">
        <v>1048</v>
      </c>
      <c r="B143" s="25">
        <v>21133.1119403919</v>
      </c>
      <c r="C143" s="25">
        <v>21145.740504370599</v>
      </c>
      <c r="D143" s="25">
        <v>538.53723929195598</v>
      </c>
      <c r="E143" s="25">
        <v>19106.658426136601</v>
      </c>
      <c r="F143" s="25">
        <v>23202.5989822847</v>
      </c>
      <c r="G143" s="25">
        <v>20124.487914739799</v>
      </c>
      <c r="H143" s="25">
        <v>22247.420789852298</v>
      </c>
    </row>
    <row r="144" spans="1:8" x14ac:dyDescent="0.25">
      <c r="A144" t="s">
        <v>1049</v>
      </c>
      <c r="B144" s="25">
        <v>58088.0966518641</v>
      </c>
      <c r="C144" s="25">
        <v>58122.808493973898</v>
      </c>
      <c r="D144" s="25">
        <v>1480.2648703539301</v>
      </c>
      <c r="E144" s="25">
        <v>52518.030684835903</v>
      </c>
      <c r="F144" s="25">
        <v>63776.447882308501</v>
      </c>
      <c r="G144" s="25">
        <v>55315.715090041602</v>
      </c>
      <c r="H144" s="25">
        <v>61150.9716477498</v>
      </c>
    </row>
    <row r="145" spans="1:8" x14ac:dyDescent="0.25">
      <c r="A145" t="s">
        <v>550</v>
      </c>
      <c r="B145" s="25">
        <v>44531.820823845403</v>
      </c>
      <c r="C145" s="25">
        <v>44540.795630016299</v>
      </c>
      <c r="D145" s="25">
        <v>1172.22005391371</v>
      </c>
      <c r="E145" s="25">
        <v>40370.691292531097</v>
      </c>
      <c r="F145" s="25">
        <v>48828.4769396552</v>
      </c>
      <c r="G145" s="25">
        <v>42231.266382829403</v>
      </c>
      <c r="H145" s="25">
        <v>46844.200313307098</v>
      </c>
    </row>
    <row r="146" spans="1:8" x14ac:dyDescent="0.25">
      <c r="A146" t="s">
        <v>902</v>
      </c>
      <c r="B146" s="25">
        <v>42644.0050791705</v>
      </c>
      <c r="C146" s="25">
        <v>42658.087394863804</v>
      </c>
      <c r="D146" s="25">
        <v>1014.29368418361</v>
      </c>
      <c r="E146" s="25">
        <v>39001.611389268</v>
      </c>
      <c r="F146" s="25">
        <v>45914.162845773499</v>
      </c>
      <c r="G146" s="25">
        <v>40597.516186642402</v>
      </c>
      <c r="H146" s="25">
        <v>44680.656614371699</v>
      </c>
    </row>
    <row r="147" spans="1:8" x14ac:dyDescent="0.25">
      <c r="A147" t="s">
        <v>914</v>
      </c>
      <c r="B147" s="25">
        <v>5170.1372808472297</v>
      </c>
      <c r="C147" s="25">
        <v>5170.1078750555198</v>
      </c>
      <c r="D147" s="25">
        <v>137.12371998949999</v>
      </c>
      <c r="E147" s="25">
        <v>4705.69199820636</v>
      </c>
      <c r="F147" s="25">
        <v>5655.2039356943997</v>
      </c>
      <c r="G147" s="25">
        <v>4897.9611689008498</v>
      </c>
      <c r="H147" s="25">
        <v>5442.4835197377497</v>
      </c>
    </row>
    <row r="148" spans="1:8" x14ac:dyDescent="0.25">
      <c r="A148" t="s">
        <v>1046</v>
      </c>
      <c r="B148" s="25">
        <v>19265.598305073101</v>
      </c>
      <c r="C148" s="25">
        <v>19277.110894485799</v>
      </c>
      <c r="D148" s="25">
        <v>490.94719953153498</v>
      </c>
      <c r="E148" s="25">
        <v>17418.220621196499</v>
      </c>
      <c r="F148" s="25">
        <v>21152.206683390399</v>
      </c>
      <c r="G148" s="25">
        <v>18346.105455469598</v>
      </c>
      <c r="H148" s="25">
        <v>20281.4367079568</v>
      </c>
    </row>
    <row r="149" spans="1:8" x14ac:dyDescent="0.25">
      <c r="A149" t="s">
        <v>384</v>
      </c>
      <c r="B149" s="25">
        <v>7314.7250256220304</v>
      </c>
      <c r="C149" s="25">
        <v>7314.5114238251299</v>
      </c>
      <c r="D149" s="25">
        <v>171.68014881758501</v>
      </c>
      <c r="E149" s="25">
        <v>6677.6226914362596</v>
      </c>
      <c r="F149" s="25">
        <v>7976.7656287265199</v>
      </c>
      <c r="G149" s="25">
        <v>6980.69182545894</v>
      </c>
      <c r="H149" s="25">
        <v>7661.9931067414</v>
      </c>
    </row>
    <row r="150" spans="1:8" x14ac:dyDescent="0.25">
      <c r="A150" t="s">
        <v>912</v>
      </c>
      <c r="B150" s="25">
        <v>9506.9885328096807</v>
      </c>
      <c r="C150" s="25">
        <v>9506.9344606430204</v>
      </c>
      <c r="D150" s="25">
        <v>252.146812106071</v>
      </c>
      <c r="E150" s="25">
        <v>8652.9539615147496</v>
      </c>
      <c r="F150" s="25">
        <v>10398.9422421171</v>
      </c>
      <c r="G150" s="25">
        <v>9006.5037227129196</v>
      </c>
      <c r="H150" s="25">
        <v>10007.786176941399</v>
      </c>
    </row>
    <row r="151" spans="1:8" x14ac:dyDescent="0.25">
      <c r="A151" t="s">
        <v>1150</v>
      </c>
      <c r="B151" s="25">
        <v>7608.3421300399596</v>
      </c>
      <c r="C151" s="25">
        <v>7611.5018627925401</v>
      </c>
      <c r="D151" s="25">
        <v>180.54304264306899</v>
      </c>
      <c r="E151" s="25">
        <v>6990.2889691875898</v>
      </c>
      <c r="F151" s="25">
        <v>8228.7522821901002</v>
      </c>
      <c r="G151" s="25">
        <v>7265.53200256729</v>
      </c>
      <c r="H151" s="25">
        <v>7972.1161063414202</v>
      </c>
    </row>
    <row r="152" spans="1:8" x14ac:dyDescent="0.25">
      <c r="A152" t="s">
        <v>785</v>
      </c>
      <c r="B152" s="25">
        <v>26338.992220729899</v>
      </c>
      <c r="C152" s="25">
        <v>26330.866122117801</v>
      </c>
      <c r="D152" s="25">
        <v>628.87902728736003</v>
      </c>
      <c r="E152" s="25">
        <v>24043.249840248802</v>
      </c>
      <c r="F152" s="25">
        <v>28777.746388852302</v>
      </c>
      <c r="G152" s="25">
        <v>25134.215418045402</v>
      </c>
      <c r="H152" s="25">
        <v>27588.4560640743</v>
      </c>
    </row>
    <row r="153" spans="1:8" x14ac:dyDescent="0.25">
      <c r="A153" t="s">
        <v>1039</v>
      </c>
      <c r="B153" s="25">
        <v>54741.872054115804</v>
      </c>
      <c r="C153" s="25">
        <v>54757.120990051299</v>
      </c>
      <c r="D153" s="25">
        <v>1240.4551197344599</v>
      </c>
      <c r="E153" s="25">
        <v>50712.262163316802</v>
      </c>
      <c r="F153" s="25">
        <v>58708.362216609203</v>
      </c>
      <c r="G153" s="25">
        <v>52438.536816932297</v>
      </c>
      <c r="H153" s="25">
        <v>57242.894025695197</v>
      </c>
    </row>
    <row r="154" spans="1:8" x14ac:dyDescent="0.25">
      <c r="A154" t="s">
        <v>385</v>
      </c>
      <c r="B154" s="25">
        <v>19769.937472900499</v>
      </c>
      <c r="C154" s="25">
        <v>19776.126192443098</v>
      </c>
      <c r="D154" s="25">
        <v>455.457871448822</v>
      </c>
      <c r="E154" s="25">
        <v>18128.579141026799</v>
      </c>
      <c r="F154" s="25">
        <v>21343.7583183928</v>
      </c>
      <c r="G154" s="25">
        <v>18905.677786271201</v>
      </c>
      <c r="H154" s="25">
        <v>20668.6204259408</v>
      </c>
    </row>
    <row r="155" spans="1:8" x14ac:dyDescent="0.25">
      <c r="A155" t="s">
        <v>908</v>
      </c>
      <c r="B155" s="25">
        <v>4458.8853279042496</v>
      </c>
      <c r="C155" s="25">
        <v>4460.31788902889</v>
      </c>
      <c r="D155" s="25">
        <v>105.924451753338</v>
      </c>
      <c r="E155" s="25">
        <v>4078.7203558665901</v>
      </c>
      <c r="F155" s="25">
        <v>4800.2077731399404</v>
      </c>
      <c r="G155" s="25">
        <v>4244.6078391309202</v>
      </c>
      <c r="H155" s="25">
        <v>4671.6083605275899</v>
      </c>
    </row>
    <row r="156" spans="1:8" x14ac:dyDescent="0.25">
      <c r="A156" t="s">
        <v>1154</v>
      </c>
      <c r="B156" s="25">
        <v>1277.1943288616401</v>
      </c>
      <c r="C156" s="25">
        <v>1276.8781904053999</v>
      </c>
      <c r="D156" s="25">
        <v>33.659541639384599</v>
      </c>
      <c r="E156" s="25">
        <v>1163.9246151252901</v>
      </c>
      <c r="F156" s="25">
        <v>1405.04834460441</v>
      </c>
      <c r="G156" s="25">
        <v>1210.71443699684</v>
      </c>
      <c r="H156" s="25">
        <v>1342.22667777165</v>
      </c>
    </row>
    <row r="157" spans="1:8" x14ac:dyDescent="0.25">
      <c r="A157" t="s">
        <v>905</v>
      </c>
      <c r="B157" s="25">
        <v>34730.904022717397</v>
      </c>
      <c r="C157" s="25">
        <v>34731.226336136999</v>
      </c>
      <c r="D157" s="25">
        <v>812.29380294725399</v>
      </c>
      <c r="E157" s="25">
        <v>31970.247237660999</v>
      </c>
      <c r="F157" s="25">
        <v>37229.538387414897</v>
      </c>
      <c r="G157" s="25">
        <v>33091.1218664685</v>
      </c>
      <c r="H157" s="25">
        <v>36358.926801288799</v>
      </c>
    </row>
    <row r="158" spans="1:8" x14ac:dyDescent="0.25">
      <c r="A158" t="s">
        <v>236</v>
      </c>
      <c r="B158" s="25">
        <v>51967.691763278599</v>
      </c>
      <c r="C158" s="25">
        <v>52011.557578341402</v>
      </c>
      <c r="D158" s="25">
        <v>1347.5248424096301</v>
      </c>
      <c r="E158" s="25">
        <v>46984.807813669599</v>
      </c>
      <c r="F158" s="25">
        <v>56525.899728630699</v>
      </c>
      <c r="G158" s="25">
        <v>49408.985267836899</v>
      </c>
      <c r="H158" s="25">
        <v>54716.885650914199</v>
      </c>
    </row>
    <row r="159" spans="1:8" x14ac:dyDescent="0.25">
      <c r="A159" t="s">
        <v>383</v>
      </c>
      <c r="B159" s="25">
        <v>34691.027842878</v>
      </c>
      <c r="C159" s="25">
        <v>34700.290603867797</v>
      </c>
      <c r="D159" s="25">
        <v>799.23462105569502</v>
      </c>
      <c r="E159" s="25">
        <v>31810.463993687099</v>
      </c>
      <c r="F159" s="25">
        <v>37448.650704937398</v>
      </c>
      <c r="G159" s="25">
        <v>33172.408805692103</v>
      </c>
      <c r="H159" s="25">
        <v>36266.149592559603</v>
      </c>
    </row>
    <row r="160" spans="1:8" x14ac:dyDescent="0.25">
      <c r="A160" t="s">
        <v>910</v>
      </c>
      <c r="B160" s="25">
        <v>29933.604978324802</v>
      </c>
      <c r="C160" s="25">
        <v>29933.434727264699</v>
      </c>
      <c r="D160" s="25">
        <v>793.90682381483805</v>
      </c>
      <c r="E160" s="25">
        <v>27244.600630970199</v>
      </c>
      <c r="F160" s="25">
        <v>32742.0011282958</v>
      </c>
      <c r="G160" s="25">
        <v>28357.7837231097</v>
      </c>
      <c r="H160" s="25">
        <v>31510.411219521</v>
      </c>
    </row>
    <row r="161" spans="1:8" x14ac:dyDescent="0.25">
      <c r="A161" t="s">
        <v>1038</v>
      </c>
      <c r="B161" s="25">
        <v>21572.245709433799</v>
      </c>
      <c r="C161" s="25">
        <v>21584.549000418701</v>
      </c>
      <c r="D161" s="25">
        <v>503.13157250447</v>
      </c>
      <c r="E161" s="25">
        <v>19962.217506719899</v>
      </c>
      <c r="F161" s="25">
        <v>23446.019851823101</v>
      </c>
      <c r="G161" s="25">
        <v>20608.9769332949</v>
      </c>
      <c r="H161" s="25">
        <v>22569.876309375901</v>
      </c>
    </row>
    <row r="162" spans="1:8" x14ac:dyDescent="0.25">
      <c r="A162" t="s">
        <v>1042</v>
      </c>
      <c r="B162" s="25">
        <v>30543.255184394999</v>
      </c>
      <c r="C162" s="25">
        <v>30562.3781101149</v>
      </c>
      <c r="D162" s="25">
        <v>711.20152693338696</v>
      </c>
      <c r="E162" s="25">
        <v>28268.643811271999</v>
      </c>
      <c r="F162" s="25">
        <v>33183.461801209902</v>
      </c>
      <c r="G162" s="25">
        <v>29184.1051600393</v>
      </c>
      <c r="H162" s="25">
        <v>31954.7621059335</v>
      </c>
    </row>
    <row r="163" spans="1:8" x14ac:dyDescent="0.25">
      <c r="A163" t="s">
        <v>1149</v>
      </c>
      <c r="B163" s="25">
        <v>5372.1599965636797</v>
      </c>
      <c r="C163" s="25">
        <v>5373.3524455278202</v>
      </c>
      <c r="D163" s="25">
        <v>125.185623863991</v>
      </c>
      <c r="E163" s="25">
        <v>4920.1874564092705</v>
      </c>
      <c r="F163" s="25">
        <v>5810.1605378858603</v>
      </c>
      <c r="G163" s="25">
        <v>5127.9784324005896</v>
      </c>
      <c r="H163" s="25">
        <v>5610.4189951469898</v>
      </c>
    </row>
    <row r="164" spans="1:8" x14ac:dyDescent="0.25">
      <c r="A164" t="s">
        <v>389</v>
      </c>
      <c r="B164" s="25">
        <v>74594.323844772705</v>
      </c>
      <c r="C164" s="25">
        <v>74634.168089279803</v>
      </c>
      <c r="D164" s="25">
        <v>1931.42762918976</v>
      </c>
      <c r="E164" s="25">
        <v>68489.230594129695</v>
      </c>
      <c r="F164" s="25">
        <v>80357.682811638893</v>
      </c>
      <c r="G164" s="25">
        <v>70900.112547489407</v>
      </c>
      <c r="H164" s="25">
        <v>78607.721736277206</v>
      </c>
    </row>
    <row r="165" spans="1:8" x14ac:dyDescent="0.25">
      <c r="A165" t="s">
        <v>1045</v>
      </c>
      <c r="B165" s="25">
        <v>44465.7908445504</v>
      </c>
      <c r="C165" s="25">
        <v>44492.3623729709</v>
      </c>
      <c r="D165" s="25">
        <v>1133.12626705907</v>
      </c>
      <c r="E165" s="25">
        <v>40201.967401262002</v>
      </c>
      <c r="F165" s="25">
        <v>48820.160339202601</v>
      </c>
      <c r="G165" s="25">
        <v>42343.563645265298</v>
      </c>
      <c r="H165" s="25">
        <v>46810.387531308697</v>
      </c>
    </row>
    <row r="166" spans="1:8" x14ac:dyDescent="0.25">
      <c r="A166" t="s">
        <v>238</v>
      </c>
      <c r="B166" s="25">
        <v>1312.2881680723999</v>
      </c>
      <c r="C166" s="25">
        <v>1313.3958676476</v>
      </c>
      <c r="D166" s="25">
        <v>34.027697726750702</v>
      </c>
      <c r="E166" s="25">
        <v>1186.4603810747501</v>
      </c>
      <c r="F166" s="25">
        <v>1427.39203698759</v>
      </c>
      <c r="G166" s="25">
        <v>1247.6757108781701</v>
      </c>
      <c r="H166" s="25">
        <v>1381.7108129517501</v>
      </c>
    </row>
    <row r="167" spans="1:8" x14ac:dyDescent="0.25">
      <c r="A167" t="s">
        <v>235</v>
      </c>
      <c r="B167" s="25">
        <v>18132.979576582598</v>
      </c>
      <c r="C167" s="25">
        <v>18148.285585020902</v>
      </c>
      <c r="D167" s="25">
        <v>470.18906588453802</v>
      </c>
      <c r="E167" s="25">
        <v>16394.3121502455</v>
      </c>
      <c r="F167" s="25">
        <v>19723.465687030701</v>
      </c>
      <c r="G167" s="25">
        <v>17240.175392866699</v>
      </c>
      <c r="H167" s="25">
        <v>19092.250133443998</v>
      </c>
    </row>
    <row r="168" spans="1:8" x14ac:dyDescent="0.25">
      <c r="A168" t="s">
        <v>909</v>
      </c>
      <c r="B168" s="25">
        <v>12539.0339518212</v>
      </c>
      <c r="C168" s="25">
        <v>12538.7284502942</v>
      </c>
      <c r="D168" s="25">
        <v>293.29628633510202</v>
      </c>
      <c r="E168" s="25">
        <v>11542.6244156175</v>
      </c>
      <c r="F168" s="25">
        <v>13441.936795449399</v>
      </c>
      <c r="G168" s="25">
        <v>11947.306709861399</v>
      </c>
      <c r="H168" s="25">
        <v>13125.665293014299</v>
      </c>
    </row>
    <row r="169" spans="1:8" x14ac:dyDescent="0.25">
      <c r="A169" t="s">
        <v>1148</v>
      </c>
      <c r="B169" s="25">
        <v>1838.51041718687</v>
      </c>
      <c r="C169" s="25">
        <v>1839.3410406046701</v>
      </c>
      <c r="D169" s="25">
        <v>43.706551630667001</v>
      </c>
      <c r="E169" s="25">
        <v>1689.36884556273</v>
      </c>
      <c r="F169" s="25">
        <v>1989.2669302424099</v>
      </c>
      <c r="G169" s="25">
        <v>1755.2863151014401</v>
      </c>
      <c r="H169" s="25">
        <v>1927.0385340133801</v>
      </c>
    </row>
    <row r="170" spans="1:8" x14ac:dyDescent="0.25">
      <c r="A170" t="s">
        <v>906</v>
      </c>
      <c r="B170" s="25">
        <v>7318.6171617036298</v>
      </c>
      <c r="C170" s="25">
        <v>7320.6727536004</v>
      </c>
      <c r="D170" s="25">
        <v>173.713960303482</v>
      </c>
      <c r="E170" s="25">
        <v>6695.1553639924296</v>
      </c>
      <c r="F170" s="25">
        <v>7877.9097028471797</v>
      </c>
      <c r="G170" s="25">
        <v>6967.19340658283</v>
      </c>
      <c r="H170" s="25">
        <v>7667.8141654154697</v>
      </c>
    </row>
    <row r="171" spans="1:8" x14ac:dyDescent="0.25">
      <c r="A171" t="s">
        <v>848</v>
      </c>
      <c r="B171" s="25">
        <v>70213.764879484006</v>
      </c>
      <c r="C171" s="25">
        <v>70210.436484490507</v>
      </c>
      <c r="D171" s="25">
        <v>1875.6161094792401</v>
      </c>
      <c r="E171" s="25">
        <v>63550.730645886397</v>
      </c>
      <c r="F171" s="25">
        <v>77619.366313640101</v>
      </c>
      <c r="G171" s="25">
        <v>66634.1620965365</v>
      </c>
      <c r="H171" s="25">
        <v>73955.389684861802</v>
      </c>
    </row>
    <row r="172" spans="1:8" x14ac:dyDescent="0.25">
      <c r="A172" t="s">
        <v>1041</v>
      </c>
      <c r="B172" s="25">
        <v>67191.528276852594</v>
      </c>
      <c r="C172" s="25">
        <v>67211.661427019601</v>
      </c>
      <c r="D172" s="25">
        <v>1522.1399853947501</v>
      </c>
      <c r="E172" s="25">
        <v>62265.568457558002</v>
      </c>
      <c r="F172" s="25">
        <v>72044.929413859296</v>
      </c>
      <c r="G172" s="25">
        <v>64358.077502132699</v>
      </c>
      <c r="H172" s="25">
        <v>70255.434433733593</v>
      </c>
    </row>
    <row r="173" spans="1:8" x14ac:dyDescent="0.25">
      <c r="A173" t="s">
        <v>907</v>
      </c>
      <c r="B173" s="25">
        <v>19793.413328828301</v>
      </c>
      <c r="C173" s="25">
        <v>19793.749083793002</v>
      </c>
      <c r="D173" s="25">
        <v>462.88103425347202</v>
      </c>
      <c r="E173" s="25">
        <v>18219.292884110801</v>
      </c>
      <c r="F173" s="25">
        <v>21215.792724381201</v>
      </c>
      <c r="G173" s="25">
        <v>18858.061855838299</v>
      </c>
      <c r="H173" s="25">
        <v>20721.249117662501</v>
      </c>
    </row>
    <row r="174" spans="1:8" x14ac:dyDescent="0.25">
      <c r="A174" t="s">
        <v>1156</v>
      </c>
      <c r="B174" s="25">
        <v>5311.8693679447697</v>
      </c>
      <c r="C174" s="25">
        <v>5310.5545436115999</v>
      </c>
      <c r="D174" s="25">
        <v>139.99051211937899</v>
      </c>
      <c r="E174" s="25">
        <v>4840.7790184845699</v>
      </c>
      <c r="F174" s="25">
        <v>5843.61603675282</v>
      </c>
      <c r="G174" s="25">
        <v>5035.3785527250602</v>
      </c>
      <c r="H174" s="25">
        <v>5582.3398314398901</v>
      </c>
    </row>
    <row r="175" spans="1:8" x14ac:dyDescent="0.25">
      <c r="A175" t="s">
        <v>387</v>
      </c>
      <c r="B175" s="25">
        <v>12524.291357845999</v>
      </c>
      <c r="C175" s="25">
        <v>12527.554454630699</v>
      </c>
      <c r="D175" s="25">
        <v>288.56777016068298</v>
      </c>
      <c r="E175" s="25">
        <v>11484.691000811899</v>
      </c>
      <c r="F175" s="25">
        <v>13518.841065442501</v>
      </c>
      <c r="G175" s="25">
        <v>11975.913946742299</v>
      </c>
      <c r="H175" s="25">
        <v>13092.7980539445</v>
      </c>
    </row>
    <row r="176" spans="1:8" x14ac:dyDescent="0.25">
      <c r="A176" t="s">
        <v>1047</v>
      </c>
      <c r="B176" s="25">
        <v>54423.681561302001</v>
      </c>
      <c r="C176" s="25">
        <v>54456.203650168201</v>
      </c>
      <c r="D176" s="25">
        <v>1386.88420819412</v>
      </c>
      <c r="E176" s="25">
        <v>49204.996255054102</v>
      </c>
      <c r="F176" s="25">
        <v>59753.190252728702</v>
      </c>
      <c r="G176" s="25">
        <v>51826.1922307196</v>
      </c>
      <c r="H176" s="25">
        <v>57293.338910159197</v>
      </c>
    </row>
    <row r="177" spans="1:8" x14ac:dyDescent="0.25">
      <c r="A177" t="s">
        <v>916</v>
      </c>
      <c r="B177" s="25">
        <v>3141.9431336918201</v>
      </c>
      <c r="C177" s="25">
        <v>3141.9252635037801</v>
      </c>
      <c r="D177" s="25">
        <v>83.331429531536003</v>
      </c>
      <c r="E177" s="25">
        <v>2859.6951802042199</v>
      </c>
      <c r="F177" s="25">
        <v>3436.72289732126</v>
      </c>
      <c r="G177" s="25">
        <v>2976.5390409895199</v>
      </c>
      <c r="H177" s="25">
        <v>3307.4506142066498</v>
      </c>
    </row>
    <row r="178" spans="1:8" x14ac:dyDescent="0.25">
      <c r="A178" t="s">
        <v>1044</v>
      </c>
      <c r="B178" s="25">
        <v>14861.328649827199</v>
      </c>
      <c r="C178" s="25">
        <v>14870.2093693441</v>
      </c>
      <c r="D178" s="25">
        <v>378.71274830998601</v>
      </c>
      <c r="E178" s="25">
        <v>13436.2762602932</v>
      </c>
      <c r="F178" s="25">
        <v>16316.643283700199</v>
      </c>
      <c r="G178" s="25">
        <v>14152.039210032101</v>
      </c>
      <c r="H178" s="25">
        <v>15644.9382798689</v>
      </c>
    </row>
    <row r="179" spans="1:8" x14ac:dyDescent="0.25">
      <c r="A179" t="s">
        <v>395</v>
      </c>
      <c r="B179" s="25">
        <v>10099.6801432095</v>
      </c>
      <c r="C179" s="25">
        <v>10105.074844901699</v>
      </c>
      <c r="D179" s="25">
        <v>261.50516914888601</v>
      </c>
      <c r="E179" s="25">
        <v>9273.0825430452896</v>
      </c>
      <c r="F179" s="25">
        <v>10880.008714013</v>
      </c>
      <c r="G179" s="25">
        <v>9599.5033125751306</v>
      </c>
      <c r="H179" s="25">
        <v>10643.073164318899</v>
      </c>
    </row>
    <row r="180" spans="1:8" x14ac:dyDescent="0.25">
      <c r="A180" t="s">
        <v>915</v>
      </c>
      <c r="B180" s="25">
        <v>15934.373554853801</v>
      </c>
      <c r="C180" s="25">
        <v>15934.2829261443</v>
      </c>
      <c r="D180" s="25">
        <v>422.615582305354</v>
      </c>
      <c r="E180" s="25">
        <v>14502.9522545327</v>
      </c>
      <c r="F180" s="25">
        <v>17429.3499660163</v>
      </c>
      <c r="G180" s="25">
        <v>15095.5262274284</v>
      </c>
      <c r="H180" s="25">
        <v>16773.745213865099</v>
      </c>
    </row>
    <row r="181" spans="1:8" x14ac:dyDescent="0.25">
      <c r="A181" t="s">
        <v>1043</v>
      </c>
      <c r="B181" s="25">
        <v>71889.644767145001</v>
      </c>
      <c r="C181" s="25">
        <v>71917.359861311503</v>
      </c>
      <c r="D181" s="25">
        <v>1628.3249509301199</v>
      </c>
      <c r="E181" s="25">
        <v>66642.551912229595</v>
      </c>
      <c r="F181" s="25">
        <v>77088.962359763202</v>
      </c>
      <c r="G181" s="25">
        <v>68858.991999670907</v>
      </c>
      <c r="H181" s="25">
        <v>75161.5061605269</v>
      </c>
    </row>
    <row r="182" spans="1:8" x14ac:dyDescent="0.25">
      <c r="A182" t="s">
        <v>1040</v>
      </c>
      <c r="B182" s="25">
        <v>27933.858386841599</v>
      </c>
      <c r="C182" s="25">
        <v>27950.29337675</v>
      </c>
      <c r="D182" s="25">
        <v>651.22914599796798</v>
      </c>
      <c r="E182" s="25">
        <v>25850.301306964098</v>
      </c>
      <c r="F182" s="25">
        <v>30357.293799007301</v>
      </c>
      <c r="G182" s="25">
        <v>26687.2103889668</v>
      </c>
      <c r="H182" s="25">
        <v>29227.942893843901</v>
      </c>
    </row>
    <row r="183" spans="1:8" x14ac:dyDescent="0.25">
      <c r="A183" t="s">
        <v>240</v>
      </c>
      <c r="B183" s="25">
        <v>501.55973469922299</v>
      </c>
      <c r="C183" s="25">
        <v>501.98310017532401</v>
      </c>
      <c r="D183" s="25">
        <v>13.005468965954099</v>
      </c>
      <c r="E183" s="25">
        <v>453.46804797995799</v>
      </c>
      <c r="F183" s="25">
        <v>545.55271380285399</v>
      </c>
      <c r="G183" s="25">
        <v>476.86469615733802</v>
      </c>
      <c r="H183" s="25">
        <v>528.09323869243997</v>
      </c>
    </row>
    <row r="184" spans="1:8" x14ac:dyDescent="0.25">
      <c r="A184" t="s">
        <v>903</v>
      </c>
      <c r="B184" s="25">
        <v>93195.629887909003</v>
      </c>
      <c r="C184" s="25">
        <v>93210.769721149496</v>
      </c>
      <c r="D184" s="25">
        <v>2178.70398755309</v>
      </c>
      <c r="E184" s="25">
        <v>85776.880585468607</v>
      </c>
      <c r="F184" s="25">
        <v>99891.371192480598</v>
      </c>
      <c r="G184" s="25">
        <v>88805.553205967502</v>
      </c>
      <c r="H184" s="25">
        <v>97575.410402167196</v>
      </c>
    </row>
    <row r="185" spans="1:8" x14ac:dyDescent="0.25">
      <c r="A185" t="s">
        <v>237</v>
      </c>
      <c r="B185" s="25">
        <v>378.205577074644</v>
      </c>
      <c r="C185" s="25">
        <v>378.524819575837</v>
      </c>
      <c r="D185" s="25">
        <v>9.8068894991037006</v>
      </c>
      <c r="E185" s="25">
        <v>341.941613144087</v>
      </c>
      <c r="F185" s="25">
        <v>411.37887408800901</v>
      </c>
      <c r="G185" s="25">
        <v>359.58406371050802</v>
      </c>
      <c r="H185" s="25">
        <v>398.21340165726298</v>
      </c>
    </row>
    <row r="186" spans="1:8" x14ac:dyDescent="0.25">
      <c r="A186" t="s">
        <v>394</v>
      </c>
      <c r="B186" s="25">
        <v>3137.1502536160101</v>
      </c>
      <c r="C186" s="25">
        <v>3138.8259492362299</v>
      </c>
      <c r="D186" s="25">
        <v>81.228414770036593</v>
      </c>
      <c r="E186" s="25">
        <v>2880.3935213013601</v>
      </c>
      <c r="F186" s="25">
        <v>3379.5349568034699</v>
      </c>
      <c r="G186" s="25">
        <v>2981.7859402092599</v>
      </c>
      <c r="H186" s="25">
        <v>3305.93832708116</v>
      </c>
    </row>
    <row r="187" spans="1:8" x14ac:dyDescent="0.25">
      <c r="A187" t="s">
        <v>740</v>
      </c>
      <c r="B187" s="25">
        <v>5675.4534362527102</v>
      </c>
      <c r="C187" s="25">
        <v>5676.0500741532096</v>
      </c>
      <c r="D187" s="25">
        <v>146.33705348517199</v>
      </c>
      <c r="E187" s="25">
        <v>5168.1093450148901</v>
      </c>
      <c r="F187" s="25">
        <v>6242.6259089652604</v>
      </c>
      <c r="G187" s="25">
        <v>5389.8491755902296</v>
      </c>
      <c r="H187" s="25">
        <v>5966.1068812163803</v>
      </c>
    </row>
    <row r="188" spans="1:8" x14ac:dyDescent="0.25">
      <c r="A188" t="s">
        <v>380</v>
      </c>
      <c r="B188" s="25">
        <v>42628.285544415303</v>
      </c>
      <c r="C188" s="25">
        <v>42622.280093350302</v>
      </c>
      <c r="D188" s="25">
        <v>1002.57721528082</v>
      </c>
      <c r="E188" s="25">
        <v>38903.725606303698</v>
      </c>
      <c r="F188" s="25">
        <v>46503.841005015303</v>
      </c>
      <c r="G188" s="25">
        <v>40671.813279359303</v>
      </c>
      <c r="H188" s="25">
        <v>44641.999481375198</v>
      </c>
    </row>
    <row r="189" spans="1:8" x14ac:dyDescent="0.25">
      <c r="A189" t="s">
        <v>391</v>
      </c>
      <c r="B189" s="25">
        <v>27944.277454463001</v>
      </c>
      <c r="C189" s="25">
        <v>27959.203772795001</v>
      </c>
      <c r="D189" s="25">
        <v>723.54499339129802</v>
      </c>
      <c r="E189" s="25">
        <v>25657.207730011101</v>
      </c>
      <c r="F189" s="25">
        <v>30103.327818334099</v>
      </c>
      <c r="G189" s="25">
        <v>26560.364307378</v>
      </c>
      <c r="H189" s="25">
        <v>29447.7632216741</v>
      </c>
    </row>
    <row r="190" spans="1:8" x14ac:dyDescent="0.25">
      <c r="A190" t="s">
        <v>297</v>
      </c>
      <c r="B190" s="25">
        <v>645.16558032646003</v>
      </c>
      <c r="C190" s="25">
        <v>645.71016318306397</v>
      </c>
      <c r="D190" s="25">
        <v>16.729175713974101</v>
      </c>
      <c r="E190" s="25">
        <v>583.30435259110595</v>
      </c>
      <c r="F190" s="25">
        <v>701.75456450938202</v>
      </c>
      <c r="G190" s="25">
        <v>613.39989466667896</v>
      </c>
      <c r="H190" s="25">
        <v>679.29611816188697</v>
      </c>
    </row>
    <row r="191" spans="1:8" x14ac:dyDescent="0.25">
      <c r="A191" t="s">
        <v>988</v>
      </c>
      <c r="B191" s="25">
        <v>21104.510835701101</v>
      </c>
      <c r="C191" s="25">
        <v>21104.390801199799</v>
      </c>
      <c r="D191" s="25">
        <v>559.73930229485302</v>
      </c>
      <c r="E191" s="25">
        <v>19208.644252738999</v>
      </c>
      <c r="F191" s="25">
        <v>23084.5539017107</v>
      </c>
      <c r="G191" s="25">
        <v>19993.487396329201</v>
      </c>
      <c r="H191" s="25">
        <v>22216.2287336029</v>
      </c>
    </row>
    <row r="192" spans="1:8" x14ac:dyDescent="0.25">
      <c r="A192" t="s">
        <v>296</v>
      </c>
      <c r="B192" s="25">
        <v>1690.49374514705</v>
      </c>
      <c r="C192" s="25">
        <v>1691.9206872234299</v>
      </c>
      <c r="D192" s="25">
        <v>43.8345872258543</v>
      </c>
      <c r="E192" s="25">
        <v>1528.4019942188299</v>
      </c>
      <c r="F192" s="25">
        <v>1838.77091107559</v>
      </c>
      <c r="G192" s="25">
        <v>1607.2597745886801</v>
      </c>
      <c r="H192" s="25">
        <v>1779.9242146090101</v>
      </c>
    </row>
    <row r="193" spans="1:8" x14ac:dyDescent="0.25">
      <c r="A193" t="s">
        <v>1211</v>
      </c>
      <c r="B193" s="25">
        <v>22225.437537759699</v>
      </c>
      <c r="C193" s="25">
        <v>22219.9361701497</v>
      </c>
      <c r="D193" s="25">
        <v>585.73548547036</v>
      </c>
      <c r="E193" s="25">
        <v>20254.344423205199</v>
      </c>
      <c r="F193" s="25">
        <v>24450.323270986599</v>
      </c>
      <c r="G193" s="25">
        <v>21068.569979887601</v>
      </c>
      <c r="H193" s="25">
        <v>23357.115291074999</v>
      </c>
    </row>
    <row r="194" spans="1:8" x14ac:dyDescent="0.25">
      <c r="A194" t="s">
        <v>889</v>
      </c>
      <c r="B194" s="25">
        <v>4769.82802689249</v>
      </c>
      <c r="C194" s="25">
        <v>4795.3604022073196</v>
      </c>
      <c r="D194" s="25">
        <v>880.56515055035504</v>
      </c>
      <c r="E194" s="25">
        <v>2272.81461350987</v>
      </c>
      <c r="F194" s="25">
        <v>8063.0824972358596</v>
      </c>
      <c r="G194" s="25">
        <v>3149.4697182642199</v>
      </c>
      <c r="H194" s="25">
        <v>6554.52445474053</v>
      </c>
    </row>
    <row r="195" spans="1:8" x14ac:dyDescent="0.25">
      <c r="A195" t="s">
        <v>229</v>
      </c>
      <c r="B195" s="25">
        <v>26280.8984912671</v>
      </c>
      <c r="C195" s="25">
        <v>26305.865785017901</v>
      </c>
      <c r="D195" s="25">
        <v>619.15556533950996</v>
      </c>
      <c r="E195" s="25">
        <v>24194.8542563271</v>
      </c>
      <c r="F195" s="25">
        <v>28497.388414233599</v>
      </c>
      <c r="G195" s="25">
        <v>25180.227362282501</v>
      </c>
      <c r="H195" s="25">
        <v>27591.819911806298</v>
      </c>
    </row>
    <row r="196" spans="1:8" x14ac:dyDescent="0.25">
      <c r="A196" t="s">
        <v>891</v>
      </c>
      <c r="B196" s="25">
        <v>2678.0769784969498</v>
      </c>
      <c r="C196" s="25">
        <v>2692.4798768554301</v>
      </c>
      <c r="D196" s="25">
        <v>494.41508477829501</v>
      </c>
      <c r="E196" s="25">
        <v>1276.1294238722001</v>
      </c>
      <c r="F196" s="25">
        <v>4527.2896490221701</v>
      </c>
      <c r="G196" s="25">
        <v>1768.36252515347</v>
      </c>
      <c r="H196" s="25">
        <v>3680.2571294814302</v>
      </c>
    </row>
    <row r="197" spans="1:8" x14ac:dyDescent="0.25">
      <c r="A197" t="s">
        <v>1207</v>
      </c>
      <c r="B197" s="25">
        <v>7211.2223385861898</v>
      </c>
      <c r="C197" s="25">
        <v>7212.6934861324798</v>
      </c>
      <c r="D197" s="25">
        <v>167.41198234494999</v>
      </c>
      <c r="E197" s="25">
        <v>6609.5563019720003</v>
      </c>
      <c r="F197" s="25">
        <v>7784.9776172530801</v>
      </c>
      <c r="G197" s="25">
        <v>6891.5950414298504</v>
      </c>
      <c r="H197" s="25">
        <v>7535.9843740054703</v>
      </c>
    </row>
    <row r="198" spans="1:8" x14ac:dyDescent="0.25">
      <c r="A198" t="s">
        <v>232</v>
      </c>
      <c r="B198" s="25">
        <v>1604.82567566082</v>
      </c>
      <c r="C198" s="25">
        <v>1605.7581809584799</v>
      </c>
      <c r="D198" s="25">
        <v>36.862265771448797</v>
      </c>
      <c r="E198" s="25">
        <v>1469.13829650764</v>
      </c>
      <c r="F198" s="25">
        <v>1724.6824022047799</v>
      </c>
      <c r="G198" s="25">
        <v>1537.7494694752299</v>
      </c>
      <c r="H198" s="25">
        <v>1681.2464364392399</v>
      </c>
    </row>
    <row r="199" spans="1:8" x14ac:dyDescent="0.25">
      <c r="A199" t="s">
        <v>787</v>
      </c>
      <c r="B199" s="25">
        <v>545.129746829243</v>
      </c>
      <c r="C199" s="25">
        <v>545.03401095677896</v>
      </c>
      <c r="D199" s="25">
        <v>12.984364204239</v>
      </c>
      <c r="E199" s="25">
        <v>497.65156695713301</v>
      </c>
      <c r="F199" s="25">
        <v>595.59815597699799</v>
      </c>
      <c r="G199" s="25">
        <v>520.510189616258</v>
      </c>
      <c r="H199" s="25">
        <v>570.94262163924202</v>
      </c>
    </row>
    <row r="200" spans="1:8" x14ac:dyDescent="0.25">
      <c r="A200" t="s">
        <v>790</v>
      </c>
      <c r="B200" s="25">
        <v>618.29276431314497</v>
      </c>
      <c r="C200" s="25">
        <v>618.17157378291301</v>
      </c>
      <c r="D200" s="25">
        <v>14.507538899700499</v>
      </c>
      <c r="E200" s="25">
        <v>563.66809513273199</v>
      </c>
      <c r="F200" s="25">
        <v>673.36825997589006</v>
      </c>
      <c r="G200" s="25">
        <v>591.30850715957399</v>
      </c>
      <c r="H200" s="25">
        <v>646.84288270310299</v>
      </c>
    </row>
    <row r="201" spans="1:8" x14ac:dyDescent="0.25">
      <c r="A201" t="s">
        <v>1028</v>
      </c>
      <c r="B201" s="25">
        <v>1016.3923538552</v>
      </c>
      <c r="C201" s="25">
        <v>1053.7372634274</v>
      </c>
      <c r="D201" s="25">
        <v>265.39446070223801</v>
      </c>
      <c r="E201" s="25">
        <v>435.41411522873102</v>
      </c>
      <c r="F201" s="25">
        <v>2192.4193631207299</v>
      </c>
      <c r="G201" s="25">
        <v>618.321727178846</v>
      </c>
      <c r="H201" s="25">
        <v>1674.2306731619899</v>
      </c>
    </row>
    <row r="202" spans="1:8" x14ac:dyDescent="0.25">
      <c r="A202" t="s">
        <v>846</v>
      </c>
      <c r="B202" s="25">
        <v>48199.407545767797</v>
      </c>
      <c r="C202" s="25">
        <v>48210.751225893502</v>
      </c>
      <c r="D202" s="25">
        <v>1125.41251261457</v>
      </c>
      <c r="E202" s="25">
        <v>44297.246851738302</v>
      </c>
      <c r="F202" s="25">
        <v>51719.642536894702</v>
      </c>
      <c r="G202" s="25">
        <v>45951.620171154304</v>
      </c>
      <c r="H202" s="25">
        <v>50473.744318721998</v>
      </c>
    </row>
    <row r="203" spans="1:8" x14ac:dyDescent="0.25">
      <c r="A203" t="s">
        <v>610</v>
      </c>
      <c r="B203" s="25">
        <v>79338.849022432099</v>
      </c>
      <c r="C203" s="25">
        <v>79354.838729985699</v>
      </c>
      <c r="D203" s="25">
        <v>2088.4524404788499</v>
      </c>
      <c r="E203" s="25">
        <v>71925.291221738007</v>
      </c>
      <c r="F203" s="25">
        <v>86993.863898693497</v>
      </c>
      <c r="G203" s="25">
        <v>75240.1317886217</v>
      </c>
      <c r="H203" s="25">
        <v>83458.634016687894</v>
      </c>
    </row>
    <row r="204" spans="1:8" x14ac:dyDescent="0.25">
      <c r="A204" t="s">
        <v>1027</v>
      </c>
      <c r="B204" s="25">
        <v>8274.1395208960894</v>
      </c>
      <c r="C204" s="25">
        <v>8316.8836181342504</v>
      </c>
      <c r="D204" s="25">
        <v>1534.0352430278299</v>
      </c>
      <c r="E204" s="25">
        <v>3848.6404667215202</v>
      </c>
      <c r="F204" s="25">
        <v>14022.60875114</v>
      </c>
      <c r="G204" s="25">
        <v>5494.6039032194703</v>
      </c>
      <c r="H204" s="25">
        <v>11512.782852857899</v>
      </c>
    </row>
    <row r="205" spans="1:8" x14ac:dyDescent="0.25">
      <c r="A205" t="s">
        <v>364</v>
      </c>
      <c r="B205" s="25">
        <v>2471.08295985107</v>
      </c>
      <c r="C205" s="25">
        <v>2532.5620610737001</v>
      </c>
      <c r="D205" s="25">
        <v>627.08542607448601</v>
      </c>
      <c r="E205" s="25">
        <v>951.81690348441396</v>
      </c>
      <c r="F205" s="25">
        <v>5974.0258456519095</v>
      </c>
      <c r="G205" s="25">
        <v>1522.2955644062399</v>
      </c>
      <c r="H205" s="25">
        <v>4009.8757278796202</v>
      </c>
    </row>
    <row r="206" spans="1:8" x14ac:dyDescent="0.25">
      <c r="A206" t="s">
        <v>1103</v>
      </c>
      <c r="B206" s="25">
        <v>79221.208592256007</v>
      </c>
      <c r="C206" s="25">
        <v>79268.5489983445</v>
      </c>
      <c r="D206" s="25">
        <v>2018.8021096458799</v>
      </c>
      <c r="E206" s="25">
        <v>71624.689110972497</v>
      </c>
      <c r="F206" s="25">
        <v>86979.046864593198</v>
      </c>
      <c r="G206" s="25">
        <v>75440.203004781404</v>
      </c>
      <c r="H206" s="25">
        <v>83398.392437602</v>
      </c>
    </row>
    <row r="207" spans="1:8" x14ac:dyDescent="0.25">
      <c r="A207" t="s">
        <v>609</v>
      </c>
      <c r="B207" s="25">
        <v>73798.705596389598</v>
      </c>
      <c r="C207" s="25">
        <v>73813.578760480596</v>
      </c>
      <c r="D207" s="25">
        <v>1942.6181335625699</v>
      </c>
      <c r="E207" s="25">
        <v>66902.828276559201</v>
      </c>
      <c r="F207" s="25">
        <v>80919.179313237604</v>
      </c>
      <c r="G207" s="25">
        <v>69986.197220129907</v>
      </c>
      <c r="H207" s="25">
        <v>77630.810594856899</v>
      </c>
    </row>
    <row r="208" spans="1:8" x14ac:dyDescent="0.25">
      <c r="A208" t="s">
        <v>1031</v>
      </c>
      <c r="B208" s="25">
        <v>10499.860224817599</v>
      </c>
      <c r="C208" s="25">
        <v>10554.350381388</v>
      </c>
      <c r="D208" s="25">
        <v>1946.7313684558601</v>
      </c>
      <c r="E208" s="25">
        <v>4884.0337397544399</v>
      </c>
      <c r="F208" s="25">
        <v>17794.502566083302</v>
      </c>
      <c r="G208" s="25">
        <v>6972.7504095454397</v>
      </c>
      <c r="H208" s="25">
        <v>14610.548656914299</v>
      </c>
    </row>
    <row r="209" spans="1:8" x14ac:dyDescent="0.25">
      <c r="A209" t="s">
        <v>741</v>
      </c>
      <c r="B209" s="25">
        <v>22235.743096397699</v>
      </c>
      <c r="C209" s="25">
        <v>22238.080651841701</v>
      </c>
      <c r="D209" s="25">
        <v>573.33095290594804</v>
      </c>
      <c r="E209" s="25">
        <v>20248.030043872299</v>
      </c>
      <c r="F209" s="25">
        <v>24457.8565427045</v>
      </c>
      <c r="G209" s="25">
        <v>21116.7799970333</v>
      </c>
      <c r="H209" s="25">
        <v>23374.488291805799</v>
      </c>
    </row>
    <row r="210" spans="1:8" x14ac:dyDescent="0.25">
      <c r="A210" t="s">
        <v>675</v>
      </c>
      <c r="B210" s="25">
        <v>1840.4106744865401</v>
      </c>
      <c r="C210" s="25">
        <v>1839.4268584230699</v>
      </c>
      <c r="D210" s="25">
        <v>43.142522631289701</v>
      </c>
      <c r="E210" s="25">
        <v>1673.8711526371101</v>
      </c>
      <c r="F210" s="25">
        <v>1977.5577667500099</v>
      </c>
      <c r="G210" s="25">
        <v>1756.0994272759999</v>
      </c>
      <c r="H210" s="25">
        <v>1922.22163859034</v>
      </c>
    </row>
    <row r="211" spans="1:8" x14ac:dyDescent="0.25">
      <c r="A211" t="s">
        <v>788</v>
      </c>
      <c r="B211" s="25">
        <v>1607.0856890039599</v>
      </c>
      <c r="C211" s="25">
        <v>1607.1322566126</v>
      </c>
      <c r="D211" s="25">
        <v>37.763961151186002</v>
      </c>
      <c r="E211" s="25">
        <v>1465.3457767654099</v>
      </c>
      <c r="F211" s="25">
        <v>1750.3866419147801</v>
      </c>
      <c r="G211" s="25">
        <v>1536.97225479554</v>
      </c>
      <c r="H211" s="25">
        <v>1682.6829522882899</v>
      </c>
    </row>
    <row r="212" spans="1:8" x14ac:dyDescent="0.25">
      <c r="A212" t="s">
        <v>543</v>
      </c>
      <c r="B212" s="25">
        <v>21592.038126096901</v>
      </c>
      <c r="C212" s="25">
        <v>21600.561774423801</v>
      </c>
      <c r="D212" s="25">
        <v>524.66722486034598</v>
      </c>
      <c r="E212" s="25">
        <v>19757.379377577301</v>
      </c>
      <c r="F212" s="25">
        <v>23623.1903537621</v>
      </c>
      <c r="G212" s="25">
        <v>20588.084491651702</v>
      </c>
      <c r="H212" s="25">
        <v>22623.9619442982</v>
      </c>
    </row>
    <row r="213" spans="1:8" x14ac:dyDescent="0.25">
      <c r="A213" t="s">
        <v>608</v>
      </c>
      <c r="B213" s="25">
        <v>59415.217971823797</v>
      </c>
      <c r="C213" s="25">
        <v>59427.192332068698</v>
      </c>
      <c r="D213" s="25">
        <v>1563.9987030786699</v>
      </c>
      <c r="E213" s="25">
        <v>53863.358345647299</v>
      </c>
      <c r="F213" s="25">
        <v>65147.899792327997</v>
      </c>
      <c r="G213" s="25">
        <v>56345.773672438299</v>
      </c>
      <c r="H213" s="25">
        <v>62500.439479909299</v>
      </c>
    </row>
    <row r="214" spans="1:8" x14ac:dyDescent="0.25">
      <c r="A214" t="s">
        <v>1029</v>
      </c>
      <c r="B214" s="25">
        <v>9987.02938819665</v>
      </c>
      <c r="C214" s="25">
        <v>10038.7374975291</v>
      </c>
      <c r="D214" s="25">
        <v>1851.62782674052</v>
      </c>
      <c r="E214" s="25">
        <v>4645.4318627317098</v>
      </c>
      <c r="F214" s="25">
        <v>16925.470180359302</v>
      </c>
      <c r="G214" s="25">
        <v>6632.1363205503603</v>
      </c>
      <c r="H214" s="25">
        <v>13896.5239944072</v>
      </c>
    </row>
    <row r="215" spans="1:8" x14ac:dyDescent="0.25">
      <c r="A215" t="s">
        <v>544</v>
      </c>
      <c r="B215" s="25">
        <v>54786.7476577161</v>
      </c>
      <c r="C215" s="25">
        <v>54805.287384970303</v>
      </c>
      <c r="D215" s="25">
        <v>1295.3628042466901</v>
      </c>
      <c r="E215" s="25">
        <v>50585.744259037499</v>
      </c>
      <c r="F215" s="25">
        <v>59133.282157249603</v>
      </c>
      <c r="G215" s="25">
        <v>52241.518032283901</v>
      </c>
      <c r="H215" s="25">
        <v>57376.4863250731</v>
      </c>
    </row>
    <row r="216" spans="1:8" x14ac:dyDescent="0.25">
      <c r="A216" t="s">
        <v>678</v>
      </c>
      <c r="B216" s="25">
        <v>20817.837727765502</v>
      </c>
      <c r="C216" s="25">
        <v>20819.608898384002</v>
      </c>
      <c r="D216" s="25">
        <v>477.251154573078</v>
      </c>
      <c r="E216" s="25">
        <v>18949.914537383698</v>
      </c>
      <c r="F216" s="25">
        <v>22384.271639324899</v>
      </c>
      <c r="G216" s="25">
        <v>19895.772398719699</v>
      </c>
      <c r="H216" s="25">
        <v>21763.803731823202</v>
      </c>
    </row>
    <row r="217" spans="1:8" x14ac:dyDescent="0.25">
      <c r="A217" t="s">
        <v>989</v>
      </c>
      <c r="B217" s="25">
        <v>13257.0533812371</v>
      </c>
      <c r="C217" s="25">
        <v>13256.9779801154</v>
      </c>
      <c r="D217" s="25">
        <v>351.60700325480002</v>
      </c>
      <c r="E217" s="25">
        <v>12066.141888917</v>
      </c>
      <c r="F217" s="25">
        <v>14500.8413480652</v>
      </c>
      <c r="G217" s="25">
        <v>12559.1505888804</v>
      </c>
      <c r="H217" s="25">
        <v>13955.392406107099</v>
      </c>
    </row>
    <row r="218" spans="1:8" x14ac:dyDescent="0.25">
      <c r="A218" t="s">
        <v>1146</v>
      </c>
      <c r="B218" s="25">
        <v>134.87846068461599</v>
      </c>
      <c r="C218" s="25">
        <v>134.94075146057901</v>
      </c>
      <c r="D218" s="25">
        <v>3.2087796203968502</v>
      </c>
      <c r="E218" s="25">
        <v>123.94245327391999</v>
      </c>
      <c r="F218" s="25">
        <v>145.96197492523001</v>
      </c>
      <c r="G218" s="25">
        <v>128.76309481857899</v>
      </c>
      <c r="H218" s="25">
        <v>141.39056284281401</v>
      </c>
    </row>
    <row r="219" spans="1:8" x14ac:dyDescent="0.25">
      <c r="A219" t="s">
        <v>548</v>
      </c>
      <c r="B219" s="25">
        <v>71953.949237551205</v>
      </c>
      <c r="C219" s="25">
        <v>71980.272246930705</v>
      </c>
      <c r="D219" s="25">
        <v>1700.52483447175</v>
      </c>
      <c r="E219" s="25">
        <v>66417.274459970198</v>
      </c>
      <c r="F219" s="25">
        <v>77651.521041883097</v>
      </c>
      <c r="G219" s="25">
        <v>68644.5645471725</v>
      </c>
      <c r="H219" s="25">
        <v>75353.960140865296</v>
      </c>
    </row>
    <row r="220" spans="1:8" x14ac:dyDescent="0.25">
      <c r="A220" t="s">
        <v>677</v>
      </c>
      <c r="B220" s="25">
        <v>7616.5793686334</v>
      </c>
      <c r="C220" s="25">
        <v>7611.9240106263796</v>
      </c>
      <c r="D220" s="25">
        <v>178.21130074473999</v>
      </c>
      <c r="E220" s="25">
        <v>6926.8656012167403</v>
      </c>
      <c r="F220" s="25">
        <v>8183.4378336850596</v>
      </c>
      <c r="G220" s="25">
        <v>7267.4175964542801</v>
      </c>
      <c r="H220" s="25">
        <v>7952.6074460208602</v>
      </c>
    </row>
    <row r="221" spans="1:8" x14ac:dyDescent="0.25">
      <c r="A221" t="s">
        <v>471</v>
      </c>
      <c r="B221" s="25">
        <v>13236.8303968255</v>
      </c>
      <c r="C221" s="25">
        <v>13243.9007941379</v>
      </c>
      <c r="D221" s="25">
        <v>342.73358391892299</v>
      </c>
      <c r="E221" s="25">
        <v>12153.4760643467</v>
      </c>
      <c r="F221" s="25">
        <v>14259.5436708165</v>
      </c>
      <c r="G221" s="25">
        <v>12581.2892527844</v>
      </c>
      <c r="H221" s="25">
        <v>13949.011491400101</v>
      </c>
    </row>
    <row r="222" spans="1:8" x14ac:dyDescent="0.25">
      <c r="A222" t="s">
        <v>369</v>
      </c>
      <c r="B222" s="25">
        <v>4208.1660171002704</v>
      </c>
      <c r="C222" s="25">
        <v>4262.5347243553997</v>
      </c>
      <c r="D222" s="25">
        <v>785.39962780729797</v>
      </c>
      <c r="E222" s="25">
        <v>2090.0021703781099</v>
      </c>
      <c r="F222" s="25">
        <v>7335.3806252554004</v>
      </c>
      <c r="G222" s="25">
        <v>2858.2667316839902</v>
      </c>
      <c r="H222" s="25">
        <v>5881.6656402435401</v>
      </c>
    </row>
    <row r="223" spans="1:8" x14ac:dyDescent="0.25">
      <c r="A223" t="s">
        <v>886</v>
      </c>
      <c r="B223" s="25">
        <v>1580.8619171109799</v>
      </c>
      <c r="C223" s="25">
        <v>1618.2597186596799</v>
      </c>
      <c r="D223" s="25">
        <v>404.08387239696498</v>
      </c>
      <c r="E223" s="25">
        <v>625.46411044776903</v>
      </c>
      <c r="F223" s="25">
        <v>3253.1276252249099</v>
      </c>
      <c r="G223" s="25">
        <v>953.78795372963498</v>
      </c>
      <c r="H223" s="25">
        <v>2520.9783304577199</v>
      </c>
    </row>
    <row r="224" spans="1:8" x14ac:dyDescent="0.25">
      <c r="A224" t="s">
        <v>676</v>
      </c>
      <c r="B224" s="25">
        <v>5375.0000783453397</v>
      </c>
      <c r="C224" s="25">
        <v>5375.27580851528</v>
      </c>
      <c r="D224" s="25">
        <v>123.329395540212</v>
      </c>
      <c r="E224" s="25">
        <v>4892.6006189822201</v>
      </c>
      <c r="F224" s="25">
        <v>5782.05072052388</v>
      </c>
      <c r="G224" s="25">
        <v>5135.1202208615096</v>
      </c>
      <c r="H224" s="25">
        <v>5618.3977618741601</v>
      </c>
    </row>
    <row r="225" spans="1:8" x14ac:dyDescent="0.25">
      <c r="A225" t="s">
        <v>466</v>
      </c>
      <c r="B225" s="25">
        <v>27083.084509737801</v>
      </c>
      <c r="C225" s="25">
        <v>27090.637616268199</v>
      </c>
      <c r="D225" s="25">
        <v>623.62037178939704</v>
      </c>
      <c r="E225" s="25">
        <v>24806.201832463099</v>
      </c>
      <c r="F225" s="25">
        <v>29315.1573335746</v>
      </c>
      <c r="G225" s="25">
        <v>25910.363229909399</v>
      </c>
      <c r="H225" s="25">
        <v>28339.700200789299</v>
      </c>
    </row>
    <row r="226" spans="1:8" x14ac:dyDescent="0.25">
      <c r="A226" t="s">
        <v>673</v>
      </c>
      <c r="B226" s="25">
        <v>135.02987467282</v>
      </c>
      <c r="C226" s="25">
        <v>134.94657954047801</v>
      </c>
      <c r="D226" s="25">
        <v>3.16738135208336</v>
      </c>
      <c r="E226" s="25">
        <v>122.800539156298</v>
      </c>
      <c r="F226" s="25">
        <v>145.08102910638499</v>
      </c>
      <c r="G226" s="25">
        <v>128.81968266067099</v>
      </c>
      <c r="H226" s="25">
        <v>141.03421492066499</v>
      </c>
    </row>
    <row r="227" spans="1:8" x14ac:dyDescent="0.25">
      <c r="A227" t="s">
        <v>987</v>
      </c>
      <c r="B227" s="25">
        <v>37493.9587370031</v>
      </c>
      <c r="C227" s="25">
        <v>37493.745485500898</v>
      </c>
      <c r="D227" s="25">
        <v>994.42448427755505</v>
      </c>
      <c r="E227" s="25">
        <v>34125.7904820822</v>
      </c>
      <c r="F227" s="25">
        <v>41011.6736744593</v>
      </c>
      <c r="G227" s="25">
        <v>35520.131088688999</v>
      </c>
      <c r="H227" s="25">
        <v>39469.020149969198</v>
      </c>
    </row>
    <row r="228" spans="1:8" x14ac:dyDescent="0.25">
      <c r="A228" t="s">
        <v>467</v>
      </c>
      <c r="B228" s="25">
        <v>16978.0312292911</v>
      </c>
      <c r="C228" s="25">
        <v>16984.122380884299</v>
      </c>
      <c r="D228" s="25">
        <v>390.93698810608799</v>
      </c>
      <c r="E228" s="25">
        <v>15552.9085767866</v>
      </c>
      <c r="F228" s="25">
        <v>18375.738734892398</v>
      </c>
      <c r="G228" s="25">
        <v>16244.9941180069</v>
      </c>
      <c r="H228" s="25">
        <v>17767.610203976099</v>
      </c>
    </row>
    <row r="229" spans="1:8" x14ac:dyDescent="0.25">
      <c r="A229" t="s">
        <v>789</v>
      </c>
      <c r="B229" s="25">
        <v>205.988839415196</v>
      </c>
      <c r="C229" s="25">
        <v>205.97342550448499</v>
      </c>
      <c r="D229" s="25">
        <v>4.8994641451125398</v>
      </c>
      <c r="E229" s="25">
        <v>188.060030650572</v>
      </c>
      <c r="F229" s="25">
        <v>225.061971512057</v>
      </c>
      <c r="G229" s="25">
        <v>196.74731425035199</v>
      </c>
      <c r="H229" s="25">
        <v>215.74068263707099</v>
      </c>
    </row>
    <row r="230" spans="1:8" x14ac:dyDescent="0.25">
      <c r="A230" t="s">
        <v>1102</v>
      </c>
      <c r="B230" s="25">
        <v>73689.279866375102</v>
      </c>
      <c r="C230" s="25">
        <v>73733.314544654204</v>
      </c>
      <c r="D230" s="25">
        <v>1877.83140772565</v>
      </c>
      <c r="E230" s="25">
        <v>66623.216876250604</v>
      </c>
      <c r="F230" s="25">
        <v>80905.396936119098</v>
      </c>
      <c r="G230" s="25">
        <v>70172.297686189297</v>
      </c>
      <c r="H230" s="25">
        <v>77574.775618116095</v>
      </c>
    </row>
    <row r="231" spans="1:8" x14ac:dyDescent="0.25">
      <c r="A231" t="s">
        <v>1209</v>
      </c>
      <c r="B231" s="25">
        <v>429.87273587861603</v>
      </c>
      <c r="C231" s="25">
        <v>429.766331316655</v>
      </c>
      <c r="D231" s="25">
        <v>11.328988021610501</v>
      </c>
      <c r="E231" s="25">
        <v>391.74888844544398</v>
      </c>
      <c r="F231" s="25">
        <v>472.90530680257001</v>
      </c>
      <c r="G231" s="25">
        <v>407.49721137851202</v>
      </c>
      <c r="H231" s="25">
        <v>451.76105241340201</v>
      </c>
    </row>
    <row r="232" spans="1:8" x14ac:dyDescent="0.25">
      <c r="A232" t="s">
        <v>234</v>
      </c>
      <c r="B232" s="25">
        <v>617.25200216830501</v>
      </c>
      <c r="C232" s="25">
        <v>617.64067980472703</v>
      </c>
      <c r="D232" s="25">
        <v>14.165723923211701</v>
      </c>
      <c r="E232" s="25">
        <v>565.29451132746999</v>
      </c>
      <c r="F232" s="25">
        <v>663.20890311030996</v>
      </c>
      <c r="G232" s="25">
        <v>591.61693099023796</v>
      </c>
      <c r="H232" s="25">
        <v>646.65613539572905</v>
      </c>
    </row>
    <row r="233" spans="1:8" x14ac:dyDescent="0.25">
      <c r="A233" t="s">
        <v>986</v>
      </c>
      <c r="B233" s="25">
        <v>104641.89265001701</v>
      </c>
      <c r="C233" s="25">
        <v>104641.297486382</v>
      </c>
      <c r="D233" s="25">
        <v>2775.3393783309598</v>
      </c>
      <c r="E233" s="25">
        <v>95241.671578914698</v>
      </c>
      <c r="F233" s="25">
        <v>114459.483570215</v>
      </c>
      <c r="G233" s="25">
        <v>99133.136897302393</v>
      </c>
      <c r="H233" s="25">
        <v>110154.09171660501</v>
      </c>
    </row>
    <row r="234" spans="1:8" x14ac:dyDescent="0.25">
      <c r="A234" t="s">
        <v>674</v>
      </c>
      <c r="B234" s="25">
        <v>410.248903623324</v>
      </c>
      <c r="C234" s="25">
        <v>410.27802101122199</v>
      </c>
      <c r="D234" s="25">
        <v>9.4170713338212302</v>
      </c>
      <c r="E234" s="25">
        <v>373.43837439959498</v>
      </c>
      <c r="F234" s="25">
        <v>441.40901354446402</v>
      </c>
      <c r="G234" s="25">
        <v>391.94904102702498</v>
      </c>
      <c r="H234" s="25">
        <v>428.77846284668698</v>
      </c>
    </row>
    <row r="235" spans="1:8" x14ac:dyDescent="0.25">
      <c r="A235" t="s">
        <v>984</v>
      </c>
      <c r="B235" s="25">
        <v>27108.9899874609</v>
      </c>
      <c r="C235" s="25">
        <v>27114.4218373935</v>
      </c>
      <c r="D235" s="25">
        <v>632.94205404003901</v>
      </c>
      <c r="E235" s="25">
        <v>24914.448248103301</v>
      </c>
      <c r="F235" s="25">
        <v>29087.062284491702</v>
      </c>
      <c r="G235" s="25">
        <v>25844.4694100005</v>
      </c>
      <c r="H235" s="25">
        <v>28386.549149390499</v>
      </c>
    </row>
    <row r="236" spans="1:8" x14ac:dyDescent="0.25">
      <c r="A236" t="s">
        <v>1099</v>
      </c>
      <c r="B236" s="25">
        <v>95087.121650033703</v>
      </c>
      <c r="C236" s="25">
        <v>95161.954803769593</v>
      </c>
      <c r="D236" s="25">
        <v>2153.9635118636302</v>
      </c>
      <c r="E236" s="25">
        <v>88315.4107801848</v>
      </c>
      <c r="F236" s="25">
        <v>102045.56336212601</v>
      </c>
      <c r="G236" s="25">
        <v>91097.104978656804</v>
      </c>
      <c r="H236" s="25">
        <v>99402.740620321507</v>
      </c>
    </row>
    <row r="237" spans="1:8" x14ac:dyDescent="0.25">
      <c r="A237" t="s">
        <v>233</v>
      </c>
      <c r="B237" s="25">
        <v>205.57989785724101</v>
      </c>
      <c r="C237" s="25">
        <v>205.77916083354401</v>
      </c>
      <c r="D237" s="25">
        <v>4.8209857438917103</v>
      </c>
      <c r="E237" s="25">
        <v>189.41394595335601</v>
      </c>
      <c r="F237" s="25">
        <v>222.766029325006</v>
      </c>
      <c r="G237" s="25">
        <v>197.08291277754199</v>
      </c>
      <c r="H237" s="25">
        <v>215.843797049236</v>
      </c>
    </row>
    <row r="238" spans="1:8" x14ac:dyDescent="0.25">
      <c r="A238" t="s">
        <v>982</v>
      </c>
      <c r="B238" s="25">
        <v>135825.752670841</v>
      </c>
      <c r="C238" s="25">
        <v>135868.85711601301</v>
      </c>
      <c r="D238" s="25">
        <v>3172.6235483743199</v>
      </c>
      <c r="E238" s="25">
        <v>124778.491974737</v>
      </c>
      <c r="F238" s="25">
        <v>145805.534038254</v>
      </c>
      <c r="G238" s="25">
        <v>129492.426049095</v>
      </c>
      <c r="H238" s="25">
        <v>142282.62903305001</v>
      </c>
    </row>
    <row r="239" spans="1:8" x14ac:dyDescent="0.25">
      <c r="A239" t="s">
        <v>546</v>
      </c>
      <c r="B239" s="25">
        <v>67249.372858826493</v>
      </c>
      <c r="C239" s="25">
        <v>67270.609453863406</v>
      </c>
      <c r="D239" s="25">
        <v>1589.5795370932899</v>
      </c>
      <c r="E239" s="25">
        <v>62080.812389140803</v>
      </c>
      <c r="F239" s="25">
        <v>72576.485621704007</v>
      </c>
      <c r="G239" s="25">
        <v>64143.272232413401</v>
      </c>
      <c r="H239" s="25">
        <v>70428.509233349396</v>
      </c>
    </row>
    <row r="240" spans="1:8" x14ac:dyDescent="0.25">
      <c r="A240" t="s">
        <v>217</v>
      </c>
      <c r="B240" s="25">
        <v>1499.5426999977301</v>
      </c>
      <c r="C240" s="25">
        <v>1533.13274859593</v>
      </c>
      <c r="D240" s="25">
        <v>389.51329091671602</v>
      </c>
      <c r="E240" s="25">
        <v>602.41868469291296</v>
      </c>
      <c r="F240" s="25">
        <v>3432.8077251385098</v>
      </c>
      <c r="G240" s="25">
        <v>877.78442492641602</v>
      </c>
      <c r="H240" s="25">
        <v>2422.4803442747798</v>
      </c>
    </row>
    <row r="241" spans="1:8" x14ac:dyDescent="0.25">
      <c r="A241" t="s">
        <v>1098</v>
      </c>
      <c r="B241" s="25">
        <v>76279.640520390603</v>
      </c>
      <c r="C241" s="25">
        <v>76341.669990470094</v>
      </c>
      <c r="D241" s="25">
        <v>1727.57122879641</v>
      </c>
      <c r="E241" s="25">
        <v>70857.095257525099</v>
      </c>
      <c r="F241" s="25">
        <v>81830.503565821695</v>
      </c>
      <c r="G241" s="25">
        <v>73086.220370829702</v>
      </c>
      <c r="H241" s="25">
        <v>79763.558196041195</v>
      </c>
    </row>
    <row r="242" spans="1:8" x14ac:dyDescent="0.25">
      <c r="A242" t="s">
        <v>1101</v>
      </c>
      <c r="B242" s="25">
        <v>59327.119494377701</v>
      </c>
      <c r="C242" s="25">
        <v>59362.5717423151</v>
      </c>
      <c r="D242" s="25">
        <v>1511.83901536906</v>
      </c>
      <c r="E242" s="25">
        <v>53638.243661555098</v>
      </c>
      <c r="F242" s="25">
        <v>65136.803622902698</v>
      </c>
      <c r="G242" s="25">
        <v>56495.602855297402</v>
      </c>
      <c r="H242" s="25">
        <v>62455.325811177601</v>
      </c>
    </row>
    <row r="243" spans="1:8" x14ac:dyDescent="0.25">
      <c r="A243" t="s">
        <v>547</v>
      </c>
      <c r="B243" s="25">
        <v>30571.484023688899</v>
      </c>
      <c r="C243" s="25">
        <v>30585.152014061201</v>
      </c>
      <c r="D243" s="25">
        <v>741.72514881678705</v>
      </c>
      <c r="E243" s="25">
        <v>27981.418870108999</v>
      </c>
      <c r="F243" s="25">
        <v>33436.990321995698</v>
      </c>
      <c r="G243" s="25">
        <v>29155.142406885399</v>
      </c>
      <c r="H243" s="25">
        <v>32029.347253524</v>
      </c>
    </row>
    <row r="244" spans="1:8" x14ac:dyDescent="0.25">
      <c r="A244" t="s">
        <v>231</v>
      </c>
      <c r="B244" s="25">
        <v>544.03687914371699</v>
      </c>
      <c r="C244" s="25">
        <v>544.518633542408</v>
      </c>
      <c r="D244" s="25">
        <v>12.7791787598967</v>
      </c>
      <c r="E244" s="25">
        <v>501.06290553264</v>
      </c>
      <c r="F244" s="25">
        <v>589.627648592794</v>
      </c>
      <c r="G244" s="25">
        <v>521.48828235799795</v>
      </c>
      <c r="H244" s="25">
        <v>571.145692370034</v>
      </c>
    </row>
    <row r="245" spans="1:8" x14ac:dyDescent="0.25">
      <c r="A245" t="s">
        <v>975</v>
      </c>
      <c r="B245" s="25">
        <v>5275.2018729185802</v>
      </c>
      <c r="C245" s="25">
        <v>5309.5879257739498</v>
      </c>
      <c r="D245" s="25">
        <v>978.62978081479696</v>
      </c>
      <c r="E245" s="25">
        <v>2549.0028363609499</v>
      </c>
      <c r="F245" s="25">
        <v>8868.4810588390101</v>
      </c>
      <c r="G245" s="25">
        <v>3486.2785341896802</v>
      </c>
      <c r="H245" s="25">
        <v>7317.1063397323996</v>
      </c>
    </row>
    <row r="246" spans="1:8" x14ac:dyDescent="0.25">
      <c r="A246" t="s">
        <v>888</v>
      </c>
      <c r="B246" s="25">
        <v>502.34867456760497</v>
      </c>
      <c r="C246" s="25">
        <v>514.22752356662397</v>
      </c>
      <c r="D246" s="25">
        <v>128.40406486252999</v>
      </c>
      <c r="E246" s="25">
        <v>198.749939366848</v>
      </c>
      <c r="F246" s="25">
        <v>1033.74012544891</v>
      </c>
      <c r="G246" s="25">
        <v>303.083305013678</v>
      </c>
      <c r="H246" s="25">
        <v>801.07266879154599</v>
      </c>
    </row>
    <row r="247" spans="1:8" x14ac:dyDescent="0.25">
      <c r="A247" t="s">
        <v>1026</v>
      </c>
      <c r="B247" s="25">
        <v>784.64580225587497</v>
      </c>
      <c r="C247" s="25">
        <v>813.47541616415299</v>
      </c>
      <c r="D247" s="25">
        <v>204.88202190963401</v>
      </c>
      <c r="E247" s="25">
        <v>336.13704323832701</v>
      </c>
      <c r="F247" s="25">
        <v>1692.52812509501</v>
      </c>
      <c r="G247" s="25">
        <v>477.33973340618797</v>
      </c>
      <c r="H247" s="25">
        <v>1292.4908168757299</v>
      </c>
    </row>
    <row r="248" spans="1:8" x14ac:dyDescent="0.25">
      <c r="A248" t="s">
        <v>545</v>
      </c>
      <c r="B248" s="25">
        <v>27959.067876758902</v>
      </c>
      <c r="C248" s="25">
        <v>27971.052466173202</v>
      </c>
      <c r="D248" s="25">
        <v>679.12342014566605</v>
      </c>
      <c r="E248" s="25">
        <v>25585.7163423979</v>
      </c>
      <c r="F248" s="25">
        <v>30587.345257366102</v>
      </c>
      <c r="G248" s="25">
        <v>26662.5069671684</v>
      </c>
      <c r="H248" s="25">
        <v>29295.123818439399</v>
      </c>
    </row>
    <row r="249" spans="1:8" x14ac:dyDescent="0.25">
      <c r="A249" t="s">
        <v>985</v>
      </c>
      <c r="B249" s="25">
        <v>16996.3804969417</v>
      </c>
      <c r="C249" s="25">
        <v>16999.0463393231</v>
      </c>
      <c r="D249" s="25">
        <v>396.80982276665401</v>
      </c>
      <c r="E249" s="25">
        <v>15621.3447714841</v>
      </c>
      <c r="F249" s="25">
        <v>18234.562172224199</v>
      </c>
      <c r="G249" s="25">
        <v>16203.3091059741</v>
      </c>
      <c r="H249" s="25">
        <v>17795.756772552599</v>
      </c>
    </row>
    <row r="250" spans="1:8" x14ac:dyDescent="0.25">
      <c r="A250" t="s">
        <v>983</v>
      </c>
      <c r="B250" s="25">
        <v>48199.407545767797</v>
      </c>
      <c r="C250" s="25">
        <v>48210.751225893502</v>
      </c>
      <c r="D250" s="25">
        <v>1125.41251261457</v>
      </c>
      <c r="E250" s="25">
        <v>44297.246851738302</v>
      </c>
      <c r="F250" s="25">
        <v>51719.642536894702</v>
      </c>
      <c r="G250" s="25">
        <v>45951.620171154304</v>
      </c>
      <c r="H250" s="25">
        <v>50473.744318721998</v>
      </c>
    </row>
    <row r="251" spans="1:8" x14ac:dyDescent="0.25">
      <c r="A251" t="s">
        <v>230</v>
      </c>
      <c r="B251" s="25">
        <v>64085.669213718997</v>
      </c>
      <c r="C251" s="25">
        <v>64122.459376106701</v>
      </c>
      <c r="D251" s="25">
        <v>1470.29119902149</v>
      </c>
      <c r="E251" s="25">
        <v>58694.540287172</v>
      </c>
      <c r="F251" s="25">
        <v>68847.625359741302</v>
      </c>
      <c r="G251" s="25">
        <v>61421.281478770397</v>
      </c>
      <c r="H251" s="25">
        <v>67137.275292453705</v>
      </c>
    </row>
    <row r="252" spans="1:8" x14ac:dyDescent="0.25">
      <c r="A252" t="s">
        <v>1100</v>
      </c>
      <c r="B252" s="25">
        <v>102402.283120441</v>
      </c>
      <c r="C252" s="25">
        <v>102479.737971426</v>
      </c>
      <c r="D252" s="25">
        <v>2319.8922122076601</v>
      </c>
      <c r="E252" s="25">
        <v>95101.6633675622</v>
      </c>
      <c r="F252" s="25">
        <v>109914.494734705</v>
      </c>
      <c r="G252" s="25">
        <v>98104.993088568604</v>
      </c>
      <c r="H252" s="25">
        <v>107027.302233772</v>
      </c>
    </row>
    <row r="253" spans="1:8" x14ac:dyDescent="0.25">
      <c r="A253" t="s">
        <v>220</v>
      </c>
      <c r="B253" s="25">
        <v>388.47353731291503</v>
      </c>
      <c r="C253" s="25">
        <v>391.40601579708601</v>
      </c>
      <c r="D253" s="25">
        <v>72.942983270279896</v>
      </c>
      <c r="E253" s="25">
        <v>196.130436403766</v>
      </c>
      <c r="F253" s="25">
        <v>708.58876038036601</v>
      </c>
      <c r="G253" s="25">
        <v>254.550880892907</v>
      </c>
      <c r="H253" s="25">
        <v>541.40084752713801</v>
      </c>
    </row>
    <row r="254" spans="1:8" x14ac:dyDescent="0.25">
      <c r="A254" t="s">
        <v>1092</v>
      </c>
      <c r="B254" s="25">
        <v>9076.8911715209597</v>
      </c>
      <c r="C254" s="25">
        <v>9130.3590342983898</v>
      </c>
      <c r="D254" s="25">
        <v>1687.8097642754999</v>
      </c>
      <c r="E254" s="25">
        <v>4308.0555477339303</v>
      </c>
      <c r="F254" s="25">
        <v>15624.463665465701</v>
      </c>
      <c r="G254" s="25">
        <v>6074.8147697920904</v>
      </c>
      <c r="H254" s="25">
        <v>12640.0847959288</v>
      </c>
    </row>
    <row r="255" spans="1:8" x14ac:dyDescent="0.25">
      <c r="A255" t="s">
        <v>1137</v>
      </c>
      <c r="B255" s="25">
        <v>825.50597436727799</v>
      </c>
      <c r="C255" s="25">
        <v>831.36518601607804</v>
      </c>
      <c r="D255" s="25">
        <v>153.39665266824201</v>
      </c>
      <c r="E255" s="25">
        <v>382.96625672575402</v>
      </c>
      <c r="F255" s="25">
        <v>1491.8473359966099</v>
      </c>
      <c r="G255" s="25">
        <v>552.37239963589604</v>
      </c>
      <c r="H255" s="25">
        <v>1145.53102381502</v>
      </c>
    </row>
    <row r="256" spans="1:8" x14ac:dyDescent="0.25">
      <c r="A256" t="s">
        <v>1138</v>
      </c>
      <c r="B256" s="25">
        <v>280.11414776623798</v>
      </c>
      <c r="C256" s="25">
        <v>290.64726754818798</v>
      </c>
      <c r="D256" s="25">
        <v>74.343428877861896</v>
      </c>
      <c r="E256" s="25">
        <v>110.307553641466</v>
      </c>
      <c r="F256" s="25">
        <v>591.080966443997</v>
      </c>
      <c r="G256" s="25">
        <v>170.39967548725301</v>
      </c>
      <c r="H256" s="25">
        <v>463.11463244419099</v>
      </c>
    </row>
    <row r="257" spans="1:8" x14ac:dyDescent="0.25">
      <c r="A257" t="s">
        <v>1210</v>
      </c>
      <c r="B257" s="25">
        <v>5672.8230443683096</v>
      </c>
      <c r="C257" s="25">
        <v>5671.4188747135704</v>
      </c>
      <c r="D257" s="25">
        <v>149.50318769811901</v>
      </c>
      <c r="E257" s="25">
        <v>5169.7210278683597</v>
      </c>
      <c r="F257" s="25">
        <v>6240.7031158896398</v>
      </c>
      <c r="G257" s="25">
        <v>5377.5440456791202</v>
      </c>
      <c r="H257" s="25">
        <v>5961.6725946594497</v>
      </c>
    </row>
    <row r="258" spans="1:8" x14ac:dyDescent="0.25">
      <c r="A258" t="s">
        <v>366</v>
      </c>
      <c r="B258" s="25">
        <v>785.415935521591</v>
      </c>
      <c r="C258" s="25">
        <v>804.93398567884299</v>
      </c>
      <c r="D258" s="25">
        <v>199.30794535407699</v>
      </c>
      <c r="E258" s="25">
        <v>302.51547379349603</v>
      </c>
      <c r="F258" s="25">
        <v>1898.7766385055199</v>
      </c>
      <c r="G258" s="25">
        <v>483.84831079643999</v>
      </c>
      <c r="H258" s="25">
        <v>1274.4181928630501</v>
      </c>
    </row>
    <row r="259" spans="1:8" x14ac:dyDescent="0.25">
      <c r="A259" t="s">
        <v>1136</v>
      </c>
      <c r="B259" s="25">
        <v>67.372732445452201</v>
      </c>
      <c r="C259" s="25">
        <v>69.906171674739298</v>
      </c>
      <c r="D259" s="25">
        <v>17.881030213497699</v>
      </c>
      <c r="E259" s="25">
        <v>26.5311193173284</v>
      </c>
      <c r="F259" s="25">
        <v>142.16327767269999</v>
      </c>
      <c r="G259" s="25">
        <v>40.983919266681298</v>
      </c>
      <c r="H259" s="25">
        <v>111.38687329598601</v>
      </c>
    </row>
    <row r="260" spans="1:8" x14ac:dyDescent="0.25">
      <c r="A260" t="s">
        <v>1206</v>
      </c>
      <c r="B260" s="25">
        <v>544.93826980420897</v>
      </c>
      <c r="C260" s="25">
        <v>545.06981397383504</v>
      </c>
      <c r="D260" s="25">
        <v>12.6522520641626</v>
      </c>
      <c r="E260" s="25">
        <v>499.46364630028597</v>
      </c>
      <c r="F260" s="25">
        <v>588.39024312722597</v>
      </c>
      <c r="G260" s="25">
        <v>520.73659294079596</v>
      </c>
      <c r="H260" s="25">
        <v>569.50747290942502</v>
      </c>
    </row>
    <row r="261" spans="1:8" x14ac:dyDescent="0.25">
      <c r="A261" t="s">
        <v>535</v>
      </c>
      <c r="B261" s="25">
        <v>1731.37067278573</v>
      </c>
      <c r="C261" s="25">
        <v>1783.7060392169001</v>
      </c>
      <c r="D261" s="25">
        <v>447.017047795358</v>
      </c>
      <c r="E261" s="25">
        <v>853.75259501487199</v>
      </c>
      <c r="F261" s="25">
        <v>3923.6267079500599</v>
      </c>
      <c r="G261" s="25">
        <v>1046.52046473209</v>
      </c>
      <c r="H261" s="25">
        <v>2787.3857791646001</v>
      </c>
    </row>
    <row r="262" spans="1:8" x14ac:dyDescent="0.25">
      <c r="A262" t="s">
        <v>532</v>
      </c>
      <c r="B262" s="25">
        <v>12940.793128637901</v>
      </c>
      <c r="C262" s="25">
        <v>13097.396168266399</v>
      </c>
      <c r="D262" s="25">
        <v>2473.87252478653</v>
      </c>
      <c r="E262" s="25">
        <v>5487.2504748866404</v>
      </c>
      <c r="F262" s="25">
        <v>23718.6054367775</v>
      </c>
      <c r="G262" s="25">
        <v>8730.3503238909707</v>
      </c>
      <c r="H262" s="25">
        <v>18318.270544012099</v>
      </c>
    </row>
    <row r="263" spans="1:8" x14ac:dyDescent="0.25">
      <c r="A263" t="s">
        <v>887</v>
      </c>
      <c r="B263" s="25">
        <v>12542.651207626501</v>
      </c>
      <c r="C263" s="25">
        <v>12610.2792097906</v>
      </c>
      <c r="D263" s="25">
        <v>2315.6006631319701</v>
      </c>
      <c r="E263" s="25">
        <v>5976.8203121718998</v>
      </c>
      <c r="F263" s="25">
        <v>21203.653896641401</v>
      </c>
      <c r="G263" s="25">
        <v>8282.2367669406594</v>
      </c>
      <c r="H263" s="25">
        <v>17236.619621097099</v>
      </c>
    </row>
    <row r="264" spans="1:8" x14ac:dyDescent="0.25">
      <c r="A264" t="s">
        <v>531</v>
      </c>
      <c r="B264" s="25">
        <v>1218.5996482851001</v>
      </c>
      <c r="C264" s="25">
        <v>1255.4114917198101</v>
      </c>
      <c r="D264" s="25">
        <v>314.619313057998</v>
      </c>
      <c r="E264" s="25">
        <v>600.86604097769805</v>
      </c>
      <c r="F264" s="25">
        <v>2761.6101977467602</v>
      </c>
      <c r="G264" s="25">
        <v>736.56765751494197</v>
      </c>
      <c r="H264" s="25">
        <v>1961.81508993838</v>
      </c>
    </row>
    <row r="265" spans="1:8" x14ac:dyDescent="0.25">
      <c r="A265" t="s">
        <v>365</v>
      </c>
      <c r="B265" s="25">
        <v>19706.9336703808</v>
      </c>
      <c r="C265" s="25">
        <v>19961.4464640189</v>
      </c>
      <c r="D265" s="25">
        <v>3678.0364232153001</v>
      </c>
      <c r="E265" s="25">
        <v>9787.5475522326597</v>
      </c>
      <c r="F265" s="25">
        <v>34350.813666219103</v>
      </c>
      <c r="G265" s="25">
        <v>13385.138627971401</v>
      </c>
      <c r="H265" s="25">
        <v>27543.586240173801</v>
      </c>
    </row>
    <row r="266" spans="1:8" x14ac:dyDescent="0.25">
      <c r="A266" t="s">
        <v>1093</v>
      </c>
      <c r="B266" s="25">
        <v>11021.873121208801</v>
      </c>
      <c r="C266" s="25">
        <v>11092.4747609565</v>
      </c>
      <c r="D266" s="25">
        <v>2051.3313784399802</v>
      </c>
      <c r="E266" s="25">
        <v>5240.53534882451</v>
      </c>
      <c r="F266" s="25">
        <v>19000.431278616099</v>
      </c>
      <c r="G266" s="25">
        <v>7389.0449749132504</v>
      </c>
      <c r="H266" s="25">
        <v>15367.98924782</v>
      </c>
    </row>
    <row r="267" spans="1:8" x14ac:dyDescent="0.25">
      <c r="A267" t="s">
        <v>736</v>
      </c>
      <c r="B267" s="25">
        <v>545.27072010028803</v>
      </c>
      <c r="C267" s="25">
        <v>545.224600551702</v>
      </c>
      <c r="D267" s="25">
        <v>12.4739726669583</v>
      </c>
      <c r="E267" s="25">
        <v>496.23891355589302</v>
      </c>
      <c r="F267" s="25">
        <v>585.97481066334797</v>
      </c>
      <c r="G267" s="25">
        <v>521.12004209403597</v>
      </c>
      <c r="H267" s="25">
        <v>569.25077977427804</v>
      </c>
    </row>
    <row r="268" spans="1:8" x14ac:dyDescent="0.25">
      <c r="A268" t="s">
        <v>890</v>
      </c>
      <c r="B268" s="25">
        <v>273.19404390827901</v>
      </c>
      <c r="C268" s="25">
        <v>279.65350099422</v>
      </c>
      <c r="D268" s="25">
        <v>69.830276558025204</v>
      </c>
      <c r="E268" s="25">
        <v>108.08647982315701</v>
      </c>
      <c r="F268" s="25">
        <v>562.18229947667999</v>
      </c>
      <c r="G268" s="25">
        <v>164.82680379297301</v>
      </c>
      <c r="H268" s="25">
        <v>435.64808701664703</v>
      </c>
    </row>
    <row r="269" spans="1:8" x14ac:dyDescent="0.25">
      <c r="A269" t="s">
        <v>666</v>
      </c>
      <c r="B269" s="25">
        <v>4850.1827020720302</v>
      </c>
      <c r="C269" s="25">
        <v>4865.7184823574698</v>
      </c>
      <c r="D269" s="25">
        <v>923.92551259657705</v>
      </c>
      <c r="E269" s="25">
        <v>1899.02051333084</v>
      </c>
      <c r="F269" s="25">
        <v>8344.7443166777703</v>
      </c>
      <c r="G269" s="25">
        <v>3158.36214286115</v>
      </c>
      <c r="H269" s="25">
        <v>6806.0151412099503</v>
      </c>
    </row>
    <row r="270" spans="1:8" x14ac:dyDescent="0.25">
      <c r="A270" t="s">
        <v>371</v>
      </c>
      <c r="B270" s="25">
        <v>2702.6569896288202</v>
      </c>
      <c r="C270" s="25">
        <v>2737.7336374589499</v>
      </c>
      <c r="D270" s="25">
        <v>504.441822370441</v>
      </c>
      <c r="E270" s="25">
        <v>1342.42785093105</v>
      </c>
      <c r="F270" s="25">
        <v>4711.5250962460996</v>
      </c>
      <c r="G270" s="25">
        <v>1835.8294482553899</v>
      </c>
      <c r="H270" s="25">
        <v>3777.6054777655099</v>
      </c>
    </row>
    <row r="271" spans="1:8" x14ac:dyDescent="0.25">
      <c r="A271" t="s">
        <v>536</v>
      </c>
      <c r="B271" s="25">
        <v>16406.6702985792</v>
      </c>
      <c r="C271" s="25">
        <v>16607.1049938869</v>
      </c>
      <c r="D271" s="25">
        <v>3136.8235470053</v>
      </c>
      <c r="E271" s="25">
        <v>6958.0750431721399</v>
      </c>
      <c r="F271" s="25">
        <v>30069.174615851502</v>
      </c>
      <c r="G271" s="25">
        <v>11070.3702916568</v>
      </c>
      <c r="H271" s="25">
        <v>23229.541903906</v>
      </c>
    </row>
    <row r="272" spans="1:8" x14ac:dyDescent="0.25">
      <c r="A272" t="s">
        <v>367</v>
      </c>
      <c r="B272" s="25">
        <v>7497.37206111865</v>
      </c>
      <c r="C272" s="25">
        <v>7594.7259241054098</v>
      </c>
      <c r="D272" s="25">
        <v>1399.36731236029</v>
      </c>
      <c r="E272" s="25">
        <v>3724.0751322132501</v>
      </c>
      <c r="F272" s="25">
        <v>13070.2189081341</v>
      </c>
      <c r="G272" s="25">
        <v>5092.7623753551698</v>
      </c>
      <c r="H272" s="25">
        <v>10479.347576747799</v>
      </c>
    </row>
    <row r="273" spans="1:8" x14ac:dyDescent="0.25">
      <c r="A273" t="s">
        <v>533</v>
      </c>
      <c r="B273" s="25">
        <v>1578.50726020398</v>
      </c>
      <c r="C273" s="25">
        <v>1626.20052095195</v>
      </c>
      <c r="D273" s="25">
        <v>407.54347823029502</v>
      </c>
      <c r="E273" s="25">
        <v>778.34117006940403</v>
      </c>
      <c r="F273" s="25">
        <v>3577.24933441444</v>
      </c>
      <c r="G273" s="25">
        <v>954.11838941060205</v>
      </c>
      <c r="H273" s="25">
        <v>2541.2269192439499</v>
      </c>
    </row>
    <row r="274" spans="1:8" x14ac:dyDescent="0.25">
      <c r="A274" t="s">
        <v>293</v>
      </c>
      <c r="B274" s="25">
        <v>2149.5191305940998</v>
      </c>
      <c r="C274" s="25">
        <v>2150.2768145008899</v>
      </c>
      <c r="D274" s="25">
        <v>49.212533836833799</v>
      </c>
      <c r="E274" s="25">
        <v>1971.5752374367801</v>
      </c>
      <c r="F274" s="25">
        <v>2310.8964639825699</v>
      </c>
      <c r="G274" s="25">
        <v>2060.9594661763499</v>
      </c>
      <c r="H274" s="25">
        <v>2249.6439963961702</v>
      </c>
    </row>
    <row r="275" spans="1:8" x14ac:dyDescent="0.25">
      <c r="A275" t="s">
        <v>370</v>
      </c>
      <c r="B275" s="25">
        <v>259.57306950219498</v>
      </c>
      <c r="C275" s="25">
        <v>266.02387534413202</v>
      </c>
      <c r="D275" s="25">
        <v>65.869666704095096</v>
      </c>
      <c r="E275" s="25">
        <v>99.979327427180294</v>
      </c>
      <c r="F275" s="25">
        <v>627.52817185729702</v>
      </c>
      <c r="G275" s="25">
        <v>159.907045380662</v>
      </c>
      <c r="H275" s="25">
        <v>421.18967327128098</v>
      </c>
    </row>
    <row r="276" spans="1:8" x14ac:dyDescent="0.25">
      <c r="A276" t="s">
        <v>605</v>
      </c>
      <c r="B276" s="25">
        <v>76365.316592400806</v>
      </c>
      <c r="C276" s="25">
        <v>76405.849159393998</v>
      </c>
      <c r="D276" s="25">
        <v>1804.6295580445701</v>
      </c>
      <c r="E276" s="25">
        <v>70343.123636614706</v>
      </c>
      <c r="F276" s="25">
        <v>82655.789353574699</v>
      </c>
      <c r="G276" s="25">
        <v>72928.858306593494</v>
      </c>
      <c r="H276" s="25">
        <v>79984.995380670196</v>
      </c>
    </row>
    <row r="277" spans="1:8" x14ac:dyDescent="0.25">
      <c r="A277" t="s">
        <v>465</v>
      </c>
      <c r="B277" s="25">
        <v>48155.843617504099</v>
      </c>
      <c r="C277" s="25">
        <v>48168.476953925798</v>
      </c>
      <c r="D277" s="25">
        <v>1108.8722654978999</v>
      </c>
      <c r="E277" s="25">
        <v>44105.463490667797</v>
      </c>
      <c r="F277" s="25">
        <v>52127.386818173902</v>
      </c>
      <c r="G277" s="25">
        <v>46067.300996183098</v>
      </c>
      <c r="H277" s="25">
        <v>50391.257396085901</v>
      </c>
    </row>
    <row r="278" spans="1:8" x14ac:dyDescent="0.25">
      <c r="A278" t="s">
        <v>840</v>
      </c>
      <c r="B278" s="25">
        <v>5275.2018729185802</v>
      </c>
      <c r="C278" s="25">
        <v>5309.5879257739498</v>
      </c>
      <c r="D278" s="25">
        <v>978.62978081479696</v>
      </c>
      <c r="E278" s="25">
        <v>2549.0028363609499</v>
      </c>
      <c r="F278" s="25">
        <v>8868.4810588390101</v>
      </c>
      <c r="G278" s="25">
        <v>3486.2785341896802</v>
      </c>
      <c r="H278" s="25">
        <v>7317.1063397323996</v>
      </c>
    </row>
    <row r="279" spans="1:8" x14ac:dyDescent="0.25">
      <c r="A279" t="s">
        <v>1134</v>
      </c>
      <c r="B279" s="25">
        <v>4.9323348612913698</v>
      </c>
      <c r="C279" s="25">
        <v>5.1178105856954401</v>
      </c>
      <c r="D279" s="25">
        <v>1.30906590157602</v>
      </c>
      <c r="E279" s="25">
        <v>1.9423373524221801</v>
      </c>
      <c r="F279" s="25">
        <v>10.4076519647393</v>
      </c>
      <c r="G279" s="25">
        <v>3.0004067044349001</v>
      </c>
      <c r="H279" s="25">
        <v>8.1545691995717497</v>
      </c>
    </row>
    <row r="280" spans="1:8" x14ac:dyDescent="0.25">
      <c r="A280" t="s">
        <v>778</v>
      </c>
      <c r="B280" s="25">
        <v>88.512481370269796</v>
      </c>
      <c r="C280" s="25">
        <v>89.968086368919899</v>
      </c>
      <c r="D280" s="25">
        <v>17.008052361643099</v>
      </c>
      <c r="E280" s="25">
        <v>44.422440755094001</v>
      </c>
      <c r="F280" s="25">
        <v>147.525228004523</v>
      </c>
      <c r="G280" s="25">
        <v>58.805622734698701</v>
      </c>
      <c r="H280" s="25">
        <v>126.453551220824</v>
      </c>
    </row>
    <row r="281" spans="1:8" x14ac:dyDescent="0.25">
      <c r="A281" t="s">
        <v>295</v>
      </c>
      <c r="B281" s="25">
        <v>70100.671339861205</v>
      </c>
      <c r="C281" s="25">
        <v>70159.843163362399</v>
      </c>
      <c r="D281" s="25">
        <v>1817.7139082941701</v>
      </c>
      <c r="E281" s="25">
        <v>63379.119963915102</v>
      </c>
      <c r="F281" s="25">
        <v>76249.365415661494</v>
      </c>
      <c r="G281" s="25">
        <v>66649.160660703594</v>
      </c>
      <c r="H281" s="25">
        <v>73809.135784358194</v>
      </c>
    </row>
    <row r="282" spans="1:8" x14ac:dyDescent="0.25">
      <c r="A282" t="s">
        <v>849</v>
      </c>
      <c r="B282" s="25">
        <v>37493.9587370031</v>
      </c>
      <c r="C282" s="25">
        <v>37493.745485500898</v>
      </c>
      <c r="D282" s="25">
        <v>994.42448427755505</v>
      </c>
      <c r="E282" s="25">
        <v>34125.7904820822</v>
      </c>
      <c r="F282" s="25">
        <v>41011.6736744593</v>
      </c>
      <c r="G282" s="25">
        <v>35520.131088688999</v>
      </c>
      <c r="H282" s="25">
        <v>39469.020149969198</v>
      </c>
    </row>
    <row r="283" spans="1:8" x14ac:dyDescent="0.25">
      <c r="A283" t="s">
        <v>534</v>
      </c>
      <c r="B283" s="25">
        <v>15612.8107727114</v>
      </c>
      <c r="C283" s="25">
        <v>15802.6214735413</v>
      </c>
      <c r="D283" s="25">
        <v>2984.8550415777099</v>
      </c>
      <c r="E283" s="25">
        <v>6620.8081628259397</v>
      </c>
      <c r="F283" s="25">
        <v>28615.179367202301</v>
      </c>
      <c r="G283" s="25">
        <v>10533.8318496097</v>
      </c>
      <c r="H283" s="25">
        <v>22103.017233188199</v>
      </c>
    </row>
    <row r="284" spans="1:8" x14ac:dyDescent="0.25">
      <c r="A284" t="s">
        <v>221</v>
      </c>
      <c r="B284" s="25">
        <v>11.887325299622701</v>
      </c>
      <c r="C284" s="25">
        <v>12.153965579796401</v>
      </c>
      <c r="D284" s="25">
        <v>3.0878836310872302</v>
      </c>
      <c r="E284" s="25">
        <v>4.7757546697339697</v>
      </c>
      <c r="F284" s="25">
        <v>27.212964355112302</v>
      </c>
      <c r="G284" s="25">
        <v>6.9591209668437202</v>
      </c>
      <c r="H284" s="25">
        <v>19.205809861379201</v>
      </c>
    </row>
    <row r="285" spans="1:8" x14ac:dyDescent="0.25">
      <c r="A285" t="s">
        <v>368</v>
      </c>
      <c r="B285" s="25">
        <v>427.15599610567398</v>
      </c>
      <c r="C285" s="25">
        <v>437.77085643400699</v>
      </c>
      <c r="D285" s="25">
        <v>108.395344647708</v>
      </c>
      <c r="E285" s="25">
        <v>164.525055413952</v>
      </c>
      <c r="F285" s="25">
        <v>1032.6705497304199</v>
      </c>
      <c r="G285" s="25">
        <v>263.14683236097602</v>
      </c>
      <c r="H285" s="25">
        <v>693.09536407954101</v>
      </c>
    </row>
    <row r="286" spans="1:8" x14ac:dyDescent="0.25">
      <c r="A286" t="s">
        <v>775</v>
      </c>
      <c r="B286" s="25">
        <v>19.909558328847801</v>
      </c>
      <c r="C286" s="25">
        <v>20.534160640486199</v>
      </c>
      <c r="D286" s="25">
        <v>5.1844716219068401</v>
      </c>
      <c r="E286" s="25">
        <v>7.87332596189332</v>
      </c>
      <c r="F286" s="25">
        <v>41.433176697530698</v>
      </c>
      <c r="G286" s="25">
        <v>11.9970173035326</v>
      </c>
      <c r="H286" s="25">
        <v>32.362754257151998</v>
      </c>
    </row>
    <row r="287" spans="1:8" x14ac:dyDescent="0.25">
      <c r="A287" t="s">
        <v>1139</v>
      </c>
      <c r="B287" s="25">
        <v>3068.81791008251</v>
      </c>
      <c r="C287" s="25">
        <v>3090.7108646617398</v>
      </c>
      <c r="D287" s="25">
        <v>570.274010577117</v>
      </c>
      <c r="E287" s="25">
        <v>1423.7403476982499</v>
      </c>
      <c r="F287" s="25">
        <v>5546.0591507890804</v>
      </c>
      <c r="G287" s="25">
        <v>2053.41880340341</v>
      </c>
      <c r="H287" s="25">
        <v>4258.3575997111802</v>
      </c>
    </row>
    <row r="288" spans="1:8" x14ac:dyDescent="0.25">
      <c r="A288" t="s">
        <v>777</v>
      </c>
      <c r="B288" s="25">
        <v>7.5582891708484397</v>
      </c>
      <c r="C288" s="25">
        <v>7.7953333383587999</v>
      </c>
      <c r="D288" s="25">
        <v>1.9681688905758301</v>
      </c>
      <c r="E288" s="25">
        <v>2.9888904927264002</v>
      </c>
      <c r="F288" s="25">
        <v>15.7293526690645</v>
      </c>
      <c r="G288" s="25">
        <v>4.5543519251525604</v>
      </c>
      <c r="H288" s="25">
        <v>12.285665671562599</v>
      </c>
    </row>
    <row r="289" spans="1:8" x14ac:dyDescent="0.25">
      <c r="A289" t="s">
        <v>464</v>
      </c>
      <c r="B289" s="25">
        <v>135721.29729505701</v>
      </c>
      <c r="C289" s="25">
        <v>135750.22365486901</v>
      </c>
      <c r="D289" s="25">
        <v>3127.1216149597899</v>
      </c>
      <c r="E289" s="25">
        <v>124260.697524067</v>
      </c>
      <c r="F289" s="25">
        <v>147026.99082324401</v>
      </c>
      <c r="G289" s="25">
        <v>129784.80998204301</v>
      </c>
      <c r="H289" s="25">
        <v>141987.100157193</v>
      </c>
    </row>
    <row r="290" spans="1:8" x14ac:dyDescent="0.25">
      <c r="A290" t="s">
        <v>1030</v>
      </c>
      <c r="B290" s="25">
        <v>1114.7138634848</v>
      </c>
      <c r="C290" s="25">
        <v>1155.66940972107</v>
      </c>
      <c r="D290" s="25">
        <v>291.06730351407202</v>
      </c>
      <c r="E290" s="25">
        <v>477.528368086564</v>
      </c>
      <c r="F290" s="25">
        <v>2404.4963812769902</v>
      </c>
      <c r="G290" s="25">
        <v>678.13269363782695</v>
      </c>
      <c r="H290" s="25">
        <v>1836.1840602802999</v>
      </c>
    </row>
    <row r="291" spans="1:8" x14ac:dyDescent="0.25">
      <c r="A291" t="s">
        <v>292</v>
      </c>
      <c r="B291" s="25">
        <v>90373.284293146804</v>
      </c>
      <c r="C291" s="25">
        <v>90428.325161124507</v>
      </c>
      <c r="D291" s="25">
        <v>2070.3192612570801</v>
      </c>
      <c r="E291" s="25">
        <v>82976.215688165103</v>
      </c>
      <c r="F291" s="25">
        <v>97271.2505200179</v>
      </c>
      <c r="G291" s="25">
        <v>86702.7974875894</v>
      </c>
      <c r="H291" s="25">
        <v>94625.894812507802</v>
      </c>
    </row>
    <row r="292" spans="1:8" x14ac:dyDescent="0.25">
      <c r="A292" t="s">
        <v>219</v>
      </c>
      <c r="B292" s="25">
        <v>31.308334004486099</v>
      </c>
      <c r="C292" s="25">
        <v>32.010174882125597</v>
      </c>
      <c r="D292" s="25">
        <v>8.1326225138681405</v>
      </c>
      <c r="E292" s="25">
        <v>12.5779684222624</v>
      </c>
      <c r="F292" s="25">
        <v>71.671904544909097</v>
      </c>
      <c r="G292" s="25">
        <v>18.328011209096001</v>
      </c>
      <c r="H292" s="25">
        <v>50.581540327367698</v>
      </c>
    </row>
    <row r="293" spans="1:8" x14ac:dyDescent="0.25">
      <c r="A293" t="s">
        <v>893</v>
      </c>
      <c r="B293" s="25">
        <v>1719.50409855574</v>
      </c>
      <c r="C293" s="25">
        <v>1728.7103498075601</v>
      </c>
      <c r="D293" s="25">
        <v>317.44051288874402</v>
      </c>
      <c r="E293" s="25">
        <v>819.33957702443195</v>
      </c>
      <c r="F293" s="25">
        <v>2906.7203701788399</v>
      </c>
      <c r="G293" s="25">
        <v>1135.37088383126</v>
      </c>
      <c r="H293" s="25">
        <v>2362.8864523728698</v>
      </c>
    </row>
    <row r="294" spans="1:8" x14ac:dyDescent="0.25">
      <c r="A294" t="s">
        <v>847</v>
      </c>
      <c r="B294" s="25">
        <v>824.45337449216504</v>
      </c>
      <c r="C294" s="25">
        <v>824.14499928739895</v>
      </c>
      <c r="D294" s="25">
        <v>19.264551221254099</v>
      </c>
      <c r="E294" s="25">
        <v>751.72812578330399</v>
      </c>
      <c r="F294" s="25">
        <v>898.43023148794703</v>
      </c>
      <c r="G294" s="25">
        <v>788.01539578293102</v>
      </c>
      <c r="H294" s="25">
        <v>862.91656460482102</v>
      </c>
    </row>
    <row r="295" spans="1:8" x14ac:dyDescent="0.25">
      <c r="A295" t="s">
        <v>845</v>
      </c>
      <c r="B295" s="25">
        <v>90549.774552148097</v>
      </c>
      <c r="C295" s="25">
        <v>90508.518584565798</v>
      </c>
      <c r="D295" s="25">
        <v>2115.1629766116098</v>
      </c>
      <c r="E295" s="25">
        <v>82563.519683836101</v>
      </c>
      <c r="F295" s="25">
        <v>98688.905104769394</v>
      </c>
      <c r="G295" s="25">
        <v>86572.316648707696</v>
      </c>
      <c r="H295" s="25">
        <v>94767.234945393502</v>
      </c>
    </row>
    <row r="296" spans="1:8" x14ac:dyDescent="0.25">
      <c r="A296" t="s">
        <v>222</v>
      </c>
      <c r="B296" s="25">
        <v>141.867070793046</v>
      </c>
      <c r="C296" s="25">
        <v>142.92593540136301</v>
      </c>
      <c r="D296" s="25">
        <v>26.636500783741099</v>
      </c>
      <c r="E296" s="25">
        <v>71.618705009737795</v>
      </c>
      <c r="F296" s="25">
        <v>258.78575777674303</v>
      </c>
      <c r="G296" s="25">
        <v>92.937634367999607</v>
      </c>
      <c r="H296" s="25">
        <v>197.66663467319501</v>
      </c>
    </row>
    <row r="297" spans="1:8" x14ac:dyDescent="0.25">
      <c r="A297" t="s">
        <v>218</v>
      </c>
      <c r="B297" s="25">
        <v>15029.824289341899</v>
      </c>
      <c r="C297" s="25">
        <v>15142.624548243701</v>
      </c>
      <c r="D297" s="25">
        <v>2822.0288724075199</v>
      </c>
      <c r="E297" s="25">
        <v>7587.7892518887902</v>
      </c>
      <c r="F297" s="25">
        <v>27415.6531138139</v>
      </c>
      <c r="G297" s="25">
        <v>9847.3213858977597</v>
      </c>
      <c r="H297" s="25">
        <v>20943.8655450468</v>
      </c>
    </row>
    <row r="298" spans="1:8" x14ac:dyDescent="0.25">
      <c r="A298" t="s">
        <v>1208</v>
      </c>
      <c r="B298" s="25">
        <v>28415.841319114101</v>
      </c>
      <c r="C298" s="25">
        <v>28423.942692330402</v>
      </c>
      <c r="D298" s="25">
        <v>659.71709601494695</v>
      </c>
      <c r="E298" s="25">
        <v>26050.0328522653</v>
      </c>
      <c r="F298" s="25">
        <v>30671.175451218402</v>
      </c>
      <c r="G298" s="25">
        <v>27160.9287166902</v>
      </c>
      <c r="H298" s="25">
        <v>29695.281878066799</v>
      </c>
    </row>
    <row r="299" spans="1:8" x14ac:dyDescent="0.25">
      <c r="A299" t="s">
        <v>1094</v>
      </c>
      <c r="B299" s="25">
        <v>11630.422779248</v>
      </c>
      <c r="C299" s="25">
        <v>11710.019791109</v>
      </c>
      <c r="D299" s="25">
        <v>2166.1043016121298</v>
      </c>
      <c r="E299" s="25">
        <v>5536.7010420063398</v>
      </c>
      <c r="F299" s="25">
        <v>20070.175304250199</v>
      </c>
      <c r="G299" s="25">
        <v>7798.2997100837702</v>
      </c>
      <c r="H299" s="25">
        <v>16231.1609998723</v>
      </c>
    </row>
    <row r="300" spans="1:8" x14ac:dyDescent="0.25">
      <c r="A300" t="s">
        <v>738</v>
      </c>
      <c r="B300" s="25">
        <v>28427.5634773579</v>
      </c>
      <c r="C300" s="25">
        <v>28431.532909010399</v>
      </c>
      <c r="D300" s="25">
        <v>650.51770491623097</v>
      </c>
      <c r="E300" s="25">
        <v>25876.780138600501</v>
      </c>
      <c r="F300" s="25">
        <v>30557.231005088201</v>
      </c>
      <c r="G300" s="25">
        <v>27169.5457418607</v>
      </c>
      <c r="H300" s="25">
        <v>29691.105002964701</v>
      </c>
    </row>
    <row r="301" spans="1:8" x14ac:dyDescent="0.25">
      <c r="A301" t="s">
        <v>773</v>
      </c>
      <c r="B301" s="25">
        <v>953.86456737067294</v>
      </c>
      <c r="C301" s="25">
        <v>983.80572124622802</v>
      </c>
      <c r="D301" s="25">
        <v>248.39145847514101</v>
      </c>
      <c r="E301" s="25">
        <v>377.22373774640999</v>
      </c>
      <c r="F301" s="25">
        <v>1985.04593975431</v>
      </c>
      <c r="G301" s="25">
        <v>574.79553559195199</v>
      </c>
      <c r="H301" s="25">
        <v>1550.5504999198499</v>
      </c>
    </row>
    <row r="302" spans="1:8" x14ac:dyDescent="0.25">
      <c r="A302" t="s">
        <v>1135</v>
      </c>
      <c r="B302" s="25">
        <v>63.962610277928</v>
      </c>
      <c r="C302" s="25">
        <v>64.415775099557294</v>
      </c>
      <c r="D302" s="25">
        <v>11.885456809446801</v>
      </c>
      <c r="E302" s="25">
        <v>29.6728745101885</v>
      </c>
      <c r="F302" s="25">
        <v>115.591805180778</v>
      </c>
      <c r="G302" s="25">
        <v>42.799610032913399</v>
      </c>
      <c r="H302" s="25">
        <v>88.760219612528402</v>
      </c>
    </row>
    <row r="303" spans="1:8" x14ac:dyDescent="0.25">
      <c r="A303" t="s">
        <v>774</v>
      </c>
      <c r="B303" s="25">
        <v>9372.5432192428198</v>
      </c>
      <c r="C303" s="25">
        <v>9526.8760637553405</v>
      </c>
      <c r="D303" s="25">
        <v>1801.0162247174301</v>
      </c>
      <c r="E303" s="25">
        <v>4703.9063510407996</v>
      </c>
      <c r="F303" s="25">
        <v>15622.041779205199</v>
      </c>
      <c r="G303" s="25">
        <v>6226.9439725960901</v>
      </c>
      <c r="H303" s="25">
        <v>13390.9953736031</v>
      </c>
    </row>
    <row r="304" spans="1:8" x14ac:dyDescent="0.25">
      <c r="A304" t="s">
        <v>776</v>
      </c>
      <c r="B304" s="25">
        <v>242.08487458485499</v>
      </c>
      <c r="C304" s="25">
        <v>246.076472223823</v>
      </c>
      <c r="D304" s="25">
        <v>46.519885411899701</v>
      </c>
      <c r="E304" s="25">
        <v>121.498805585059</v>
      </c>
      <c r="F304" s="25">
        <v>403.52313661421698</v>
      </c>
      <c r="G304" s="25">
        <v>160.83880684132001</v>
      </c>
      <c r="H304" s="25">
        <v>345.90564102424901</v>
      </c>
    </row>
    <row r="305" spans="1:8" x14ac:dyDescent="0.25">
      <c r="A305" t="s">
        <v>892</v>
      </c>
      <c r="B305" s="25">
        <v>166.02868096274</v>
      </c>
      <c r="C305" s="25">
        <v>169.95504861764701</v>
      </c>
      <c r="D305" s="25">
        <v>42.438251106316301</v>
      </c>
      <c r="E305" s="25">
        <v>65.688030876321804</v>
      </c>
      <c r="F305" s="25">
        <v>341.65622145429302</v>
      </c>
      <c r="G305" s="25">
        <v>100.170517606232</v>
      </c>
      <c r="H305" s="25">
        <v>264.75952006162697</v>
      </c>
    </row>
    <row r="306" spans="1:8" x14ac:dyDescent="0.25">
      <c r="A306" t="s">
        <v>976</v>
      </c>
      <c r="B306" s="25">
        <v>2953.12087352553</v>
      </c>
      <c r="C306" s="25">
        <v>2972.1333778496501</v>
      </c>
      <c r="D306" s="25">
        <v>547.68579779842401</v>
      </c>
      <c r="E306" s="25">
        <v>1426.3288049795401</v>
      </c>
      <c r="F306" s="25">
        <v>4965.2914846986996</v>
      </c>
      <c r="G306" s="25">
        <v>1953.59954078542</v>
      </c>
      <c r="H306" s="25">
        <v>4094.8168756197501</v>
      </c>
    </row>
    <row r="307" spans="1:8" x14ac:dyDescent="0.25">
      <c r="A307" t="s">
        <v>286</v>
      </c>
      <c r="B307" s="25">
        <v>16552.209855765399</v>
      </c>
      <c r="C307" s="25">
        <v>16675.757296839602</v>
      </c>
      <c r="D307" s="25">
        <v>3125.2715215395801</v>
      </c>
      <c r="E307" s="25">
        <v>8306.4082867253401</v>
      </c>
      <c r="F307" s="25">
        <v>30710.060289414501</v>
      </c>
      <c r="G307" s="25">
        <v>10764.0941146729</v>
      </c>
      <c r="H307" s="25">
        <v>23164.216050309999</v>
      </c>
    </row>
    <row r="308" spans="1:8" x14ac:dyDescent="0.25">
      <c r="A308" t="s">
        <v>839</v>
      </c>
      <c r="B308" s="25">
        <v>10374.446458945</v>
      </c>
      <c r="C308" s="25">
        <v>10510.6817850016</v>
      </c>
      <c r="D308" s="25">
        <v>1991.73221902156</v>
      </c>
      <c r="E308" s="25">
        <v>5146.5865855559396</v>
      </c>
      <c r="F308" s="25">
        <v>17344.836096851199</v>
      </c>
      <c r="G308" s="25">
        <v>6919.0184254223896</v>
      </c>
      <c r="H308" s="25">
        <v>14740.167854948701</v>
      </c>
    </row>
    <row r="309" spans="1:8" x14ac:dyDescent="0.25">
      <c r="A309" t="s">
        <v>974</v>
      </c>
      <c r="B309" s="25">
        <v>14125.2974059547</v>
      </c>
      <c r="C309" s="25">
        <v>14228.5389284502</v>
      </c>
      <c r="D309" s="25">
        <v>2626.3385204593501</v>
      </c>
      <c r="E309" s="25">
        <v>6845.9918918394997</v>
      </c>
      <c r="F309" s="25">
        <v>23738.219633586901</v>
      </c>
      <c r="G309" s="25">
        <v>9353.8664193209006</v>
      </c>
      <c r="H309" s="25">
        <v>19578.329430044199</v>
      </c>
    </row>
    <row r="310" spans="1:8" x14ac:dyDescent="0.25">
      <c r="A310" t="s">
        <v>977</v>
      </c>
      <c r="B310" s="25">
        <v>1886.49533462923</v>
      </c>
      <c r="C310" s="25">
        <v>1898.66539842521</v>
      </c>
      <c r="D310" s="25">
        <v>349.75408165415303</v>
      </c>
      <c r="E310" s="25">
        <v>910.62169450961505</v>
      </c>
      <c r="F310" s="25">
        <v>3172.9089545235001</v>
      </c>
      <c r="G310" s="25">
        <v>1249.7252909536701</v>
      </c>
      <c r="H310" s="25">
        <v>2612.1683690600798</v>
      </c>
    </row>
    <row r="311" spans="1:8" x14ac:dyDescent="0.25">
      <c r="A311" t="s">
        <v>662</v>
      </c>
      <c r="B311" s="25">
        <v>101.19900842046501</v>
      </c>
      <c r="C311" s="25">
        <v>101.544835265134</v>
      </c>
      <c r="D311" s="25">
        <v>19.281872210349</v>
      </c>
      <c r="E311" s="25">
        <v>39.633299518318402</v>
      </c>
      <c r="F311" s="25">
        <v>174.12189617211001</v>
      </c>
      <c r="G311" s="25">
        <v>65.896322380616297</v>
      </c>
      <c r="H311" s="25">
        <v>142.064206110941</v>
      </c>
    </row>
    <row r="312" spans="1:8" x14ac:dyDescent="0.25">
      <c r="A312" t="s">
        <v>661</v>
      </c>
      <c r="B312" s="25">
        <v>7.7035102042341403</v>
      </c>
      <c r="C312" s="25">
        <v>7.8920204028078</v>
      </c>
      <c r="D312" s="25">
        <v>2.0431756372585199</v>
      </c>
      <c r="E312" s="25">
        <v>2.6913691619867799</v>
      </c>
      <c r="F312" s="25">
        <v>17.0582694641475</v>
      </c>
      <c r="G312" s="25">
        <v>4.5337903147462004</v>
      </c>
      <c r="H312" s="25">
        <v>12.436349582860901</v>
      </c>
    </row>
    <row r="313" spans="1:8" x14ac:dyDescent="0.25">
      <c r="A313" t="s">
        <v>456</v>
      </c>
      <c r="B313" s="25">
        <v>22218.245740864299</v>
      </c>
      <c r="C313" s="25">
        <v>22494.0085250925</v>
      </c>
      <c r="D313" s="25">
        <v>4157.4404926433399</v>
      </c>
      <c r="E313" s="25">
        <v>11180.6323470077</v>
      </c>
      <c r="F313" s="25">
        <v>37306.845704286403</v>
      </c>
      <c r="G313" s="25">
        <v>15052.221719220301</v>
      </c>
      <c r="H313" s="25">
        <v>31146.5263570815</v>
      </c>
    </row>
    <row r="314" spans="1:8" x14ac:dyDescent="0.25">
      <c r="A314" t="s">
        <v>664</v>
      </c>
      <c r="B314" s="25">
        <v>1305.71633386744</v>
      </c>
      <c r="C314" s="25">
        <v>1310.10518813832</v>
      </c>
      <c r="D314" s="25">
        <v>248.76950554079701</v>
      </c>
      <c r="E314" s="25">
        <v>511.33257735703103</v>
      </c>
      <c r="F314" s="25">
        <v>2246.5709400432102</v>
      </c>
      <c r="G314" s="25">
        <v>850.23436846193101</v>
      </c>
      <c r="H314" s="25">
        <v>1832.7865867329999</v>
      </c>
    </row>
    <row r="315" spans="1:8" x14ac:dyDescent="0.25">
      <c r="A315" t="s">
        <v>737</v>
      </c>
      <c r="B315" s="25">
        <v>7214.8505378723903</v>
      </c>
      <c r="C315" s="25">
        <v>7214.7026669383504</v>
      </c>
      <c r="D315" s="25">
        <v>165.06101344261401</v>
      </c>
      <c r="E315" s="25">
        <v>6566.47177161933</v>
      </c>
      <c r="F315" s="25">
        <v>7753.9894795814198</v>
      </c>
      <c r="G315" s="25">
        <v>6895.5251863836802</v>
      </c>
      <c r="H315" s="25">
        <v>7532.2413413609202</v>
      </c>
    </row>
    <row r="316" spans="1:8" x14ac:dyDescent="0.25">
      <c r="A316" t="s">
        <v>841</v>
      </c>
      <c r="B316" s="25">
        <v>96.499981940089199</v>
      </c>
      <c r="C316" s="25">
        <v>97.763419707278501</v>
      </c>
      <c r="D316" s="25">
        <v>18.510989451034501</v>
      </c>
      <c r="E316" s="25">
        <v>47.930073799575098</v>
      </c>
      <c r="F316" s="25">
        <v>161.17618440446699</v>
      </c>
      <c r="G316" s="25">
        <v>64.417111551377104</v>
      </c>
      <c r="H316" s="25">
        <v>136.660467567198</v>
      </c>
    </row>
    <row r="317" spans="1:8" x14ac:dyDescent="0.25">
      <c r="A317" t="s">
        <v>458</v>
      </c>
      <c r="B317" s="25">
        <v>4641.3444047568601</v>
      </c>
      <c r="C317" s="25">
        <v>4700.3055807893998</v>
      </c>
      <c r="D317" s="25">
        <v>867.60521200488097</v>
      </c>
      <c r="E317" s="25">
        <v>2330.7992664839599</v>
      </c>
      <c r="F317" s="25">
        <v>7846.3825508009604</v>
      </c>
      <c r="G317" s="25">
        <v>3138.3808846731699</v>
      </c>
      <c r="H317" s="25">
        <v>6488.3775882104201</v>
      </c>
    </row>
    <row r="318" spans="1:8" x14ac:dyDescent="0.25">
      <c r="A318" t="s">
        <v>607</v>
      </c>
      <c r="B318" s="25">
        <v>102508.461750908</v>
      </c>
      <c r="C318" s="25">
        <v>102565.424260992</v>
      </c>
      <c r="D318" s="25">
        <v>2423.3699162231101</v>
      </c>
      <c r="E318" s="25">
        <v>94398.693330079303</v>
      </c>
      <c r="F318" s="25">
        <v>111011.151201696</v>
      </c>
      <c r="G318" s="25">
        <v>97905.190427916401</v>
      </c>
      <c r="H318" s="25">
        <v>107378.93303848901</v>
      </c>
    </row>
    <row r="319" spans="1:8" x14ac:dyDescent="0.25">
      <c r="A319" t="s">
        <v>457</v>
      </c>
      <c r="B319" s="25">
        <v>8294.6971924410791</v>
      </c>
      <c r="C319" s="25">
        <v>8399.6599097842409</v>
      </c>
      <c r="D319" s="25">
        <v>1550.6882328689901</v>
      </c>
      <c r="E319" s="25">
        <v>4166.8344359660296</v>
      </c>
      <c r="F319" s="25">
        <v>14009.7921376914</v>
      </c>
      <c r="G319" s="25">
        <v>5610.2972113469204</v>
      </c>
      <c r="H319" s="25">
        <v>11598.5254796766</v>
      </c>
    </row>
    <row r="320" spans="1:8" x14ac:dyDescent="0.25">
      <c r="A320" t="s">
        <v>606</v>
      </c>
      <c r="B320" s="25">
        <v>95192.052574151996</v>
      </c>
      <c r="C320" s="25">
        <v>95241.661920036699</v>
      </c>
      <c r="D320" s="25">
        <v>2250.0423620249198</v>
      </c>
      <c r="E320" s="25">
        <v>87666.528731538696</v>
      </c>
      <c r="F320" s="25">
        <v>103067.598365617</v>
      </c>
      <c r="G320" s="25">
        <v>90918.923529256193</v>
      </c>
      <c r="H320" s="25">
        <v>99709.854513796206</v>
      </c>
    </row>
    <row r="321" spans="1:8" x14ac:dyDescent="0.25">
      <c r="A321" t="s">
        <v>1201</v>
      </c>
      <c r="B321" s="25">
        <v>897.28968127012502</v>
      </c>
      <c r="C321" s="25">
        <v>901.27135769081804</v>
      </c>
      <c r="D321" s="25">
        <v>166.78340423705899</v>
      </c>
      <c r="E321" s="25">
        <v>416.28915796598602</v>
      </c>
      <c r="F321" s="25">
        <v>1605.1415932570901</v>
      </c>
      <c r="G321" s="25">
        <v>595.99675277484096</v>
      </c>
      <c r="H321" s="25">
        <v>1240.4052346195199</v>
      </c>
    </row>
    <row r="322" spans="1:8" x14ac:dyDescent="0.25">
      <c r="A322" t="s">
        <v>294</v>
      </c>
      <c r="B322" s="25">
        <v>823.08793282131705</v>
      </c>
      <c r="C322" s="25">
        <v>823.41984063827294</v>
      </c>
      <c r="D322" s="25">
        <v>18.845589229541702</v>
      </c>
      <c r="E322" s="25">
        <v>755.12746004433302</v>
      </c>
      <c r="F322" s="25">
        <v>885.12139486317199</v>
      </c>
      <c r="G322" s="25">
        <v>789.32623038226802</v>
      </c>
      <c r="H322" s="25">
        <v>861.31075952125002</v>
      </c>
    </row>
    <row r="323" spans="1:8" x14ac:dyDescent="0.25">
      <c r="A323" t="s">
        <v>665</v>
      </c>
      <c r="B323" s="25">
        <v>437.59940729616102</v>
      </c>
      <c r="C323" s="25">
        <v>448.30972454135701</v>
      </c>
      <c r="D323" s="25">
        <v>116.063135073127</v>
      </c>
      <c r="E323" s="25">
        <v>152.88394028886501</v>
      </c>
      <c r="F323" s="25">
        <v>969.01827115646699</v>
      </c>
      <c r="G323" s="25">
        <v>257.53945356311499</v>
      </c>
      <c r="H323" s="25">
        <v>706.45731545505305</v>
      </c>
    </row>
    <row r="324" spans="1:8" x14ac:dyDescent="0.25">
      <c r="A324" t="s">
        <v>600</v>
      </c>
      <c r="B324" s="25">
        <v>17223.590348047601</v>
      </c>
      <c r="C324" s="25">
        <v>17428.821994493199</v>
      </c>
      <c r="D324" s="25">
        <v>3300.02598039331</v>
      </c>
      <c r="E324" s="25">
        <v>7571.6407046675104</v>
      </c>
      <c r="F324" s="25">
        <v>31498.450798677801</v>
      </c>
      <c r="G324" s="25">
        <v>11597.2957156134</v>
      </c>
      <c r="H324" s="25">
        <v>24377.1297249911</v>
      </c>
    </row>
    <row r="325" spans="1:8" x14ac:dyDescent="0.25">
      <c r="A325" t="s">
        <v>1202</v>
      </c>
      <c r="B325" s="25">
        <v>3365.78605640661</v>
      </c>
      <c r="C325" s="25">
        <v>3381.3581322099199</v>
      </c>
      <c r="D325" s="25">
        <v>626.13731934269697</v>
      </c>
      <c r="E325" s="25">
        <v>1562.2874625357499</v>
      </c>
      <c r="F325" s="25">
        <v>6017.0977002549198</v>
      </c>
      <c r="G325" s="25">
        <v>2239.9975387944801</v>
      </c>
      <c r="H325" s="25">
        <v>4650.8560706876797</v>
      </c>
    </row>
    <row r="326" spans="1:8" x14ac:dyDescent="0.25">
      <c r="A326" t="s">
        <v>287</v>
      </c>
      <c r="B326" s="25">
        <v>420.13633772798403</v>
      </c>
      <c r="C326" s="25">
        <v>423.41619067921198</v>
      </c>
      <c r="D326" s="25">
        <v>79.235218475209706</v>
      </c>
      <c r="E326" s="25">
        <v>211.13469523689801</v>
      </c>
      <c r="F326" s="25">
        <v>777.37255683083197</v>
      </c>
      <c r="G326" s="25">
        <v>273.79290165340399</v>
      </c>
      <c r="H326" s="25">
        <v>588.35839186898795</v>
      </c>
    </row>
    <row r="327" spans="1:8" x14ac:dyDescent="0.25">
      <c r="A327" t="s">
        <v>663</v>
      </c>
      <c r="B327" s="25">
        <v>105.233699758363</v>
      </c>
      <c r="C327" s="25">
        <v>107.808797166134</v>
      </c>
      <c r="D327" s="25">
        <v>27.910736361233599</v>
      </c>
      <c r="E327" s="25">
        <v>36.7653537939728</v>
      </c>
      <c r="F327" s="25">
        <v>233.02519365255301</v>
      </c>
      <c r="G327" s="25">
        <v>61.933654563481603</v>
      </c>
      <c r="H327" s="25">
        <v>169.88684654973599</v>
      </c>
    </row>
    <row r="328" spans="1:8" x14ac:dyDescent="0.25">
      <c r="A328" t="s">
        <v>599</v>
      </c>
      <c r="B328" s="25">
        <v>14172.8631754119</v>
      </c>
      <c r="C328" s="25">
        <v>14352.8076599862</v>
      </c>
      <c r="D328" s="25">
        <v>2716.6408390012102</v>
      </c>
      <c r="E328" s="25">
        <v>6221.2817068095701</v>
      </c>
      <c r="F328" s="25">
        <v>25944.4655002851</v>
      </c>
      <c r="G328" s="25">
        <v>9558.5428259792498</v>
      </c>
      <c r="H328" s="25">
        <v>20042.291625930298</v>
      </c>
    </row>
    <row r="329" spans="1:8" x14ac:dyDescent="0.25">
      <c r="A329" t="s">
        <v>1200</v>
      </c>
      <c r="B329" s="25">
        <v>69.200894620368402</v>
      </c>
      <c r="C329" s="25">
        <v>69.533585685252902</v>
      </c>
      <c r="D329" s="25">
        <v>12.863787649623101</v>
      </c>
      <c r="E329" s="25">
        <v>32.112425930868604</v>
      </c>
      <c r="F329" s="25">
        <v>123.88605977224699</v>
      </c>
      <c r="G329" s="25">
        <v>45.932705123268498</v>
      </c>
      <c r="H329" s="25">
        <v>95.654154446058996</v>
      </c>
    </row>
    <row r="330" spans="1:8" x14ac:dyDescent="0.25">
      <c r="A330" t="s">
        <v>459</v>
      </c>
      <c r="B330" s="25">
        <v>2968.0294684877699</v>
      </c>
      <c r="C330" s="25">
        <v>3003.7575128030799</v>
      </c>
      <c r="D330" s="25">
        <v>554.30179531094302</v>
      </c>
      <c r="E330" s="25">
        <v>1488.7570710761099</v>
      </c>
      <c r="F330" s="25">
        <v>5022.0427084210696</v>
      </c>
      <c r="G330" s="25">
        <v>2004.4010464277401</v>
      </c>
      <c r="H330" s="25">
        <v>4143.9915078517797</v>
      </c>
    </row>
    <row r="331" spans="1:8" x14ac:dyDescent="0.25">
      <c r="A331" t="s">
        <v>730</v>
      </c>
      <c r="B331" s="25">
        <v>109.08934258696399</v>
      </c>
      <c r="C331" s="25">
        <v>109.436855667942</v>
      </c>
      <c r="D331" s="25">
        <v>20.837266511007599</v>
      </c>
      <c r="E331" s="25">
        <v>43.235662449080799</v>
      </c>
      <c r="F331" s="25">
        <v>187.979103327481</v>
      </c>
      <c r="G331" s="25">
        <v>71.689481200865004</v>
      </c>
      <c r="H331" s="25">
        <v>152.68647020030701</v>
      </c>
    </row>
    <row r="332" spans="1:8" x14ac:dyDescent="0.25">
      <c r="A332" t="s">
        <v>731</v>
      </c>
      <c r="B332" s="25">
        <v>1413.1804803212799</v>
      </c>
      <c r="C332" s="25">
        <v>1417.9139853044601</v>
      </c>
      <c r="D332" s="25">
        <v>270.050678495147</v>
      </c>
      <c r="E332" s="25">
        <v>560.54216843557697</v>
      </c>
      <c r="F332" s="25">
        <v>2435.8668465198698</v>
      </c>
      <c r="G332" s="25">
        <v>930.40859690051104</v>
      </c>
      <c r="H332" s="25">
        <v>1976.55693661586</v>
      </c>
    </row>
    <row r="333" spans="1:8" x14ac:dyDescent="0.25">
      <c r="A333" t="s">
        <v>732</v>
      </c>
      <c r="B333" s="25">
        <v>5296.0797314490801</v>
      </c>
      <c r="C333" s="25">
        <v>5314.0282068988399</v>
      </c>
      <c r="D333" s="25">
        <v>1012.71885151551</v>
      </c>
      <c r="E333" s="25">
        <v>2103.6479333715602</v>
      </c>
      <c r="F333" s="25">
        <v>9131.9091578582302</v>
      </c>
      <c r="G333" s="25">
        <v>3499.12305940529</v>
      </c>
      <c r="H333" s="25">
        <v>7409.39947279023</v>
      </c>
    </row>
    <row r="334" spans="1:8" x14ac:dyDescent="0.25">
      <c r="A334" t="s">
        <v>601</v>
      </c>
      <c r="B334" s="25">
        <v>18181.735562580401</v>
      </c>
      <c r="C334" s="25">
        <v>18390.811033103899</v>
      </c>
      <c r="D334" s="25">
        <v>3483.0065039986198</v>
      </c>
      <c r="E334" s="25">
        <v>8001.00280424832</v>
      </c>
      <c r="F334" s="25">
        <v>33231.7727538584</v>
      </c>
      <c r="G334" s="25">
        <v>12230.743848164801</v>
      </c>
      <c r="H334" s="25">
        <v>25727.006152301601</v>
      </c>
    </row>
    <row r="335" spans="1:8" x14ac:dyDescent="0.25">
      <c r="A335" t="s">
        <v>871</v>
      </c>
      <c r="B335" s="25">
        <v>62469.492607377098</v>
      </c>
      <c r="C335" s="25">
        <v>62469.492607373999</v>
      </c>
      <c r="D335" s="25">
        <v>1.3985744005270899E-4</v>
      </c>
      <c r="E335" s="25">
        <v>62469.492607377098</v>
      </c>
      <c r="F335" s="25">
        <v>62469.492607377098</v>
      </c>
      <c r="G335" s="25">
        <v>62469.492607377098</v>
      </c>
      <c r="H335" s="25">
        <v>62469.492607377098</v>
      </c>
    </row>
    <row r="336" spans="1:8" x14ac:dyDescent="0.25">
      <c r="A336" t="s">
        <v>1124</v>
      </c>
      <c r="B336" s="25">
        <v>1200.73402136861</v>
      </c>
      <c r="C336" s="25">
        <v>1200.7340213686</v>
      </c>
      <c r="D336" s="25">
        <v>0</v>
      </c>
      <c r="E336" s="25">
        <v>1200.73402136861</v>
      </c>
      <c r="F336" s="25">
        <v>1200.73402136861</v>
      </c>
      <c r="G336" s="25">
        <v>1200.73402136861</v>
      </c>
      <c r="H336" s="25">
        <v>1200.73402136861</v>
      </c>
    </row>
    <row r="337" spans="1:8" x14ac:dyDescent="0.25">
      <c r="A337" t="s">
        <v>650</v>
      </c>
      <c r="B337" s="25">
        <v>198.3821426609</v>
      </c>
      <c r="C337" s="25">
        <v>198.382142660905</v>
      </c>
      <c r="D337" s="25">
        <v>1.34903645362995E-7</v>
      </c>
      <c r="E337" s="25">
        <v>198.3821426609</v>
      </c>
      <c r="F337" s="25">
        <v>198.3821426609</v>
      </c>
      <c r="G337" s="25">
        <v>198.3821426609</v>
      </c>
      <c r="H337" s="25">
        <v>198.3821426609</v>
      </c>
    </row>
    <row r="338" spans="1:8" x14ac:dyDescent="0.25">
      <c r="A338" t="s">
        <v>349</v>
      </c>
      <c r="B338" s="25">
        <v>62469.492607377098</v>
      </c>
      <c r="C338" s="25">
        <v>62469.492607373999</v>
      </c>
      <c r="D338" s="25">
        <v>1.3985744005270899E-4</v>
      </c>
      <c r="E338" s="25">
        <v>62469.492607377098</v>
      </c>
      <c r="F338" s="25">
        <v>62469.492607377098</v>
      </c>
      <c r="G338" s="25">
        <v>62469.492607377098</v>
      </c>
      <c r="H338" s="25">
        <v>62469.492607377098</v>
      </c>
    </row>
    <row r="339" spans="1:8" x14ac:dyDescent="0.25">
      <c r="A339" t="s">
        <v>521</v>
      </c>
      <c r="B339" s="25">
        <v>21801.153361892601</v>
      </c>
      <c r="C339" s="25">
        <v>21801.153361893499</v>
      </c>
      <c r="D339" s="25">
        <v>5.3501908155755602E-5</v>
      </c>
      <c r="E339" s="25">
        <v>21801.153361892601</v>
      </c>
      <c r="F339" s="25">
        <v>21801.153361892601</v>
      </c>
      <c r="G339" s="25">
        <v>21801.153361892601</v>
      </c>
      <c r="H339" s="25">
        <v>21801.153361892601</v>
      </c>
    </row>
    <row r="340" spans="1:8" x14ac:dyDescent="0.25">
      <c r="A340" t="s">
        <v>1122</v>
      </c>
      <c r="B340" s="25">
        <v>83.529323225642202</v>
      </c>
      <c r="C340" s="25">
        <v>83.529323225639502</v>
      </c>
      <c r="D340" s="25">
        <v>1.95493954938949E-7</v>
      </c>
      <c r="E340" s="25">
        <v>83.529323225642202</v>
      </c>
      <c r="F340" s="25">
        <v>83.529323225642202</v>
      </c>
      <c r="G340" s="25">
        <v>83.529323225642202</v>
      </c>
      <c r="H340" s="25">
        <v>83.529323225642202</v>
      </c>
    </row>
    <row r="341" spans="1:8" x14ac:dyDescent="0.25">
      <c r="A341" t="s">
        <v>355</v>
      </c>
      <c r="B341" s="25">
        <v>6880.7280007122699</v>
      </c>
      <c r="C341" s="25">
        <v>6880.7280007120999</v>
      </c>
      <c r="D341" s="25">
        <v>2.2012042245142801E-5</v>
      </c>
      <c r="E341" s="25">
        <v>6880.7280007122699</v>
      </c>
      <c r="F341" s="25">
        <v>6880.7280007122699</v>
      </c>
      <c r="G341" s="25">
        <v>6880.7280007122699</v>
      </c>
      <c r="H341" s="25">
        <v>6880.7280007122699</v>
      </c>
    </row>
    <row r="342" spans="1:8" x14ac:dyDescent="0.25">
      <c r="A342" t="s">
        <v>762</v>
      </c>
      <c r="B342" s="25">
        <v>40135.839809921097</v>
      </c>
      <c r="C342" s="25">
        <v>40135.8398099228</v>
      </c>
      <c r="D342" s="25">
        <v>9.7068249170417304E-5</v>
      </c>
      <c r="E342" s="25">
        <v>40135.839809921097</v>
      </c>
      <c r="F342" s="25">
        <v>40135.839809921097</v>
      </c>
      <c r="G342" s="25">
        <v>40135.839809921097</v>
      </c>
      <c r="H342" s="25">
        <v>40135.839809921097</v>
      </c>
    </row>
    <row r="343" spans="1:8" x14ac:dyDescent="0.25">
      <c r="A343" t="s">
        <v>351</v>
      </c>
      <c r="B343" s="25">
        <v>20057.4787395573</v>
      </c>
      <c r="C343" s="25">
        <v>20057.4787395573</v>
      </c>
      <c r="D343" s="25">
        <v>4.1225988977612497E-5</v>
      </c>
      <c r="E343" s="25">
        <v>20057.4787395573</v>
      </c>
      <c r="F343" s="25">
        <v>20057.4787395573</v>
      </c>
      <c r="G343" s="25">
        <v>20057.4787395573</v>
      </c>
      <c r="H343" s="25">
        <v>20057.4787395573</v>
      </c>
    </row>
    <row r="344" spans="1:8" x14ac:dyDescent="0.25">
      <c r="A344" t="s">
        <v>653</v>
      </c>
      <c r="B344" s="25">
        <v>5387.6413480539204</v>
      </c>
      <c r="C344" s="25">
        <v>5387.6413480539504</v>
      </c>
      <c r="D344" s="25">
        <v>0</v>
      </c>
      <c r="E344" s="25">
        <v>5387.6413480539204</v>
      </c>
      <c r="F344" s="25">
        <v>5387.6413480539204</v>
      </c>
      <c r="G344" s="25">
        <v>5387.6413480539204</v>
      </c>
      <c r="H344" s="25">
        <v>5387.6413480539204</v>
      </c>
    </row>
    <row r="345" spans="1:8" x14ac:dyDescent="0.25">
      <c r="A345" t="s">
        <v>350</v>
      </c>
      <c r="B345" s="25">
        <v>8833.2259311116595</v>
      </c>
      <c r="C345" s="25">
        <v>8833.2259311117195</v>
      </c>
      <c r="D345" s="25">
        <v>0</v>
      </c>
      <c r="E345" s="25">
        <v>8833.2259311116595</v>
      </c>
      <c r="F345" s="25">
        <v>8833.2259311116595</v>
      </c>
      <c r="G345" s="25">
        <v>8833.2259311116595</v>
      </c>
      <c r="H345" s="25">
        <v>8833.2259311116595</v>
      </c>
    </row>
    <row r="346" spans="1:8" x14ac:dyDescent="0.25">
      <c r="A346" t="s">
        <v>522</v>
      </c>
      <c r="B346" s="25">
        <v>45043.187549427501</v>
      </c>
      <c r="C346" s="25">
        <v>45043.187549427203</v>
      </c>
      <c r="D346" s="25">
        <v>0</v>
      </c>
      <c r="E346" s="25">
        <v>45043.187549427501</v>
      </c>
      <c r="F346" s="25">
        <v>45043.187549427501</v>
      </c>
      <c r="G346" s="25">
        <v>45043.187549427501</v>
      </c>
      <c r="H346" s="25">
        <v>45043.187549427501</v>
      </c>
    </row>
    <row r="347" spans="1:8" x14ac:dyDescent="0.25">
      <c r="A347" t="s">
        <v>520</v>
      </c>
      <c r="B347" s="25">
        <v>29036.880986313899</v>
      </c>
      <c r="C347" s="25">
        <v>29036.880986312699</v>
      </c>
      <c r="D347" s="25">
        <v>0</v>
      </c>
      <c r="E347" s="25">
        <v>29036.880986313899</v>
      </c>
      <c r="F347" s="25">
        <v>29036.880986313899</v>
      </c>
      <c r="G347" s="25">
        <v>29036.880986313899</v>
      </c>
      <c r="H347" s="25">
        <v>29036.880986313899</v>
      </c>
    </row>
    <row r="348" spans="1:8" x14ac:dyDescent="0.25">
      <c r="A348" t="s">
        <v>1127</v>
      </c>
      <c r="B348" s="25">
        <v>12132.6341985245</v>
      </c>
      <c r="C348" s="25">
        <v>12132.6341985243</v>
      </c>
      <c r="D348" s="25">
        <v>3.4964360013177303E-5</v>
      </c>
      <c r="E348" s="25">
        <v>12132.6341985245</v>
      </c>
      <c r="F348" s="25">
        <v>12132.6341985245</v>
      </c>
      <c r="G348" s="25">
        <v>12132.6341985245</v>
      </c>
      <c r="H348" s="25">
        <v>12132.6341985245</v>
      </c>
    </row>
    <row r="349" spans="1:8" x14ac:dyDescent="0.25">
      <c r="A349" t="s">
        <v>352</v>
      </c>
      <c r="B349" s="25">
        <v>4907.3477395064801</v>
      </c>
      <c r="C349" s="25">
        <v>4907.3477395065102</v>
      </c>
      <c r="D349" s="25">
        <v>1.21335311463022E-5</v>
      </c>
      <c r="E349" s="25">
        <v>4907.3477395064801</v>
      </c>
      <c r="F349" s="25">
        <v>4907.3477395064801</v>
      </c>
      <c r="G349" s="25">
        <v>4907.3477395064801</v>
      </c>
      <c r="H349" s="25">
        <v>4907.3477395064801</v>
      </c>
    </row>
    <row r="350" spans="1:8" x14ac:dyDescent="0.25">
      <c r="A350" t="s">
        <v>1125</v>
      </c>
      <c r="B350" s="25">
        <v>2704.2618394301699</v>
      </c>
      <c r="C350" s="25">
        <v>2704.2618394301398</v>
      </c>
      <c r="D350" s="25">
        <v>0</v>
      </c>
      <c r="E350" s="25">
        <v>2704.2618394301699</v>
      </c>
      <c r="F350" s="25">
        <v>2704.2618394301699</v>
      </c>
      <c r="G350" s="25">
        <v>2704.2618394301699</v>
      </c>
      <c r="H350" s="25">
        <v>2704.2618394301699</v>
      </c>
    </row>
    <row r="351" spans="1:8" x14ac:dyDescent="0.25">
      <c r="A351" t="s">
        <v>872</v>
      </c>
      <c r="B351" s="25">
        <v>8833.2259311116595</v>
      </c>
      <c r="C351" s="25">
        <v>8833.2259311117195</v>
      </c>
      <c r="D351" s="25">
        <v>0</v>
      </c>
      <c r="E351" s="25">
        <v>8833.2259311116595</v>
      </c>
      <c r="F351" s="25">
        <v>8833.2259311116595</v>
      </c>
      <c r="G351" s="25">
        <v>8833.2259311116595</v>
      </c>
      <c r="H351" s="25">
        <v>8833.2259311116595</v>
      </c>
    </row>
    <row r="352" spans="1:8" x14ac:dyDescent="0.25">
      <c r="A352" t="s">
        <v>353</v>
      </c>
      <c r="B352" s="25">
        <v>11004.9883349784</v>
      </c>
      <c r="C352" s="25">
        <v>11004.9883349785</v>
      </c>
      <c r="D352" s="25">
        <v>2.88943328022904E-5</v>
      </c>
      <c r="E352" s="25">
        <v>11004.9883349784</v>
      </c>
      <c r="F352" s="25">
        <v>11004.9883349784</v>
      </c>
      <c r="G352" s="25">
        <v>11004.9883349784</v>
      </c>
      <c r="H352" s="25">
        <v>11004.9883349784</v>
      </c>
    </row>
    <row r="353" spans="1:8" x14ac:dyDescent="0.25">
      <c r="A353" t="s">
        <v>523</v>
      </c>
      <c r="B353" s="25">
        <v>23878.9452771305</v>
      </c>
      <c r="C353" s="25">
        <v>23878.945277131501</v>
      </c>
      <c r="D353" s="25">
        <v>4.3684125082283599E-5</v>
      </c>
      <c r="E353" s="25">
        <v>23878.9452771305</v>
      </c>
      <c r="F353" s="25">
        <v>23878.9452771305</v>
      </c>
      <c r="G353" s="25">
        <v>23878.9452771305</v>
      </c>
      <c r="H353" s="25">
        <v>23878.9452771305</v>
      </c>
    </row>
    <row r="354" spans="1:8" x14ac:dyDescent="0.25">
      <c r="A354" t="s">
        <v>207</v>
      </c>
      <c r="B354" s="25">
        <v>344.55845830577402</v>
      </c>
      <c r="C354" s="25">
        <v>344.558458305778</v>
      </c>
      <c r="D354" s="25">
        <v>9.3852612481468804E-7</v>
      </c>
      <c r="E354" s="25">
        <v>344.55845830577402</v>
      </c>
      <c r="F354" s="25">
        <v>344.55845830577402</v>
      </c>
      <c r="G354" s="25">
        <v>344.55845830577402</v>
      </c>
      <c r="H354" s="25">
        <v>344.55845830577402</v>
      </c>
    </row>
    <row r="355" spans="1:8" x14ac:dyDescent="0.25">
      <c r="A355" t="s">
        <v>1017</v>
      </c>
      <c r="B355" s="25">
        <v>45043.187549427501</v>
      </c>
      <c r="C355" s="25">
        <v>45043.187549427203</v>
      </c>
      <c r="D355" s="25">
        <v>0</v>
      </c>
      <c r="E355" s="25">
        <v>45043.187549427501</v>
      </c>
      <c r="F355" s="25">
        <v>45043.187549427501</v>
      </c>
      <c r="G355" s="25">
        <v>45043.187549427501</v>
      </c>
      <c r="H355" s="25">
        <v>45043.187549427501</v>
      </c>
    </row>
    <row r="356" spans="1:8" x14ac:dyDescent="0.25">
      <c r="A356" t="s">
        <v>652</v>
      </c>
      <c r="B356" s="25">
        <v>2704.2618394301699</v>
      </c>
      <c r="C356" s="25">
        <v>2704.2618394301398</v>
      </c>
      <c r="D356" s="25">
        <v>0</v>
      </c>
      <c r="E356" s="25">
        <v>2704.2618394301699</v>
      </c>
      <c r="F356" s="25">
        <v>2704.2618394301699</v>
      </c>
      <c r="G356" s="25">
        <v>2704.2618394301699</v>
      </c>
      <c r="H356" s="25">
        <v>2704.2618394301699</v>
      </c>
    </row>
    <row r="357" spans="1:8" x14ac:dyDescent="0.25">
      <c r="A357" t="s">
        <v>348</v>
      </c>
      <c r="B357" s="25">
        <v>30174.968015263199</v>
      </c>
      <c r="C357" s="25">
        <v>30174.968015262599</v>
      </c>
      <c r="D357" s="25">
        <v>3.6220963048222002E-5</v>
      </c>
      <c r="E357" s="25">
        <v>30174.968015263199</v>
      </c>
      <c r="F357" s="25">
        <v>30174.968015263199</v>
      </c>
      <c r="G357" s="25">
        <v>30174.968015263199</v>
      </c>
      <c r="H357" s="25">
        <v>30174.968015263199</v>
      </c>
    </row>
    <row r="358" spans="1:8" x14ac:dyDescent="0.25">
      <c r="A358" t="s">
        <v>764</v>
      </c>
      <c r="B358" s="25">
        <v>762.20507443398503</v>
      </c>
      <c r="C358" s="25">
        <v>762.20507443395502</v>
      </c>
      <c r="D358" s="25">
        <v>2.1852725008235801E-6</v>
      </c>
      <c r="E358" s="25">
        <v>762.20507443398503</v>
      </c>
      <c r="F358" s="25">
        <v>762.20507443398503</v>
      </c>
      <c r="G358" s="25">
        <v>762.20507443398503</v>
      </c>
      <c r="H358" s="25">
        <v>762.20507443398503</v>
      </c>
    </row>
    <row r="359" spans="1:8" x14ac:dyDescent="0.25">
      <c r="A359" t="s">
        <v>654</v>
      </c>
      <c r="B359" s="25">
        <v>12132.6341985245</v>
      </c>
      <c r="C359" s="25">
        <v>12132.6341985243</v>
      </c>
      <c r="D359" s="25">
        <v>3.4964360013177303E-5</v>
      </c>
      <c r="E359" s="25">
        <v>12132.6341985245</v>
      </c>
      <c r="F359" s="25">
        <v>12132.6341985245</v>
      </c>
      <c r="G359" s="25">
        <v>12132.6341985245</v>
      </c>
      <c r="H359" s="25">
        <v>12132.6341985245</v>
      </c>
    </row>
    <row r="360" spans="1:8" x14ac:dyDescent="0.25">
      <c r="A360" t="s">
        <v>766</v>
      </c>
      <c r="B360" s="25">
        <v>302.79379669295298</v>
      </c>
      <c r="C360" s="25">
        <v>302.79379669296299</v>
      </c>
      <c r="D360" s="25">
        <v>2.2573697501789399E-7</v>
      </c>
      <c r="E360" s="25">
        <v>302.79379669295298</v>
      </c>
      <c r="F360" s="25">
        <v>302.79379669295298</v>
      </c>
      <c r="G360" s="25">
        <v>302.79379669295298</v>
      </c>
      <c r="H360" s="25">
        <v>302.79379669295298</v>
      </c>
    </row>
    <row r="361" spans="1:8" x14ac:dyDescent="0.25">
      <c r="A361" t="s">
        <v>1019</v>
      </c>
      <c r="B361" s="25">
        <v>46275.245067005802</v>
      </c>
      <c r="C361" s="25">
        <v>46275.245067004798</v>
      </c>
      <c r="D361" s="25">
        <v>0</v>
      </c>
      <c r="E361" s="25">
        <v>46275.245067005802</v>
      </c>
      <c r="F361" s="25">
        <v>46275.245067005802</v>
      </c>
      <c r="G361" s="25">
        <v>46275.245067005802</v>
      </c>
      <c r="H361" s="25">
        <v>46275.245067005802</v>
      </c>
    </row>
    <row r="362" spans="1:8" x14ac:dyDescent="0.25">
      <c r="A362" t="s">
        <v>870</v>
      </c>
      <c r="B362" s="25">
        <v>30174.968015263199</v>
      </c>
      <c r="C362" s="25">
        <v>30174.968015262599</v>
      </c>
      <c r="D362" s="25">
        <v>3.6220963048222002E-5</v>
      </c>
      <c r="E362" s="25">
        <v>30174.968015263199</v>
      </c>
      <c r="F362" s="25">
        <v>30174.968015263199</v>
      </c>
      <c r="G362" s="25">
        <v>30174.968015263199</v>
      </c>
      <c r="H362" s="25">
        <v>30174.968015263199</v>
      </c>
    </row>
    <row r="363" spans="1:8" x14ac:dyDescent="0.25">
      <c r="A363" t="s">
        <v>1014</v>
      </c>
      <c r="B363" s="25">
        <v>13855.4264900534</v>
      </c>
      <c r="C363" s="25">
        <v>13855.4264900535</v>
      </c>
      <c r="D363" s="25">
        <v>2.38018358338331E-5</v>
      </c>
      <c r="E363" s="25">
        <v>13855.4264900534</v>
      </c>
      <c r="F363" s="25">
        <v>13855.4264900534</v>
      </c>
      <c r="G363" s="25">
        <v>13855.4264900534</v>
      </c>
      <c r="H363" s="25">
        <v>13855.4264900534</v>
      </c>
    </row>
    <row r="364" spans="1:8" x14ac:dyDescent="0.25">
      <c r="A364" t="s">
        <v>876</v>
      </c>
      <c r="B364" s="25">
        <v>3017.4968015263198</v>
      </c>
      <c r="C364" s="25">
        <v>3017.4968015262898</v>
      </c>
      <c r="D364" s="25">
        <v>0</v>
      </c>
      <c r="E364" s="25">
        <v>3017.4968015263198</v>
      </c>
      <c r="F364" s="25">
        <v>3017.4968015263198</v>
      </c>
      <c r="G364" s="25">
        <v>3017.4968015263198</v>
      </c>
      <c r="H364" s="25">
        <v>3017.4968015263198</v>
      </c>
    </row>
    <row r="365" spans="1:8" x14ac:dyDescent="0.25">
      <c r="A365" t="s">
        <v>761</v>
      </c>
      <c r="B365" s="25">
        <v>19326.597161333</v>
      </c>
      <c r="C365" s="25">
        <v>19326.597161332898</v>
      </c>
      <c r="D365" s="25">
        <v>0</v>
      </c>
      <c r="E365" s="25">
        <v>19326.597161333</v>
      </c>
      <c r="F365" s="25">
        <v>19326.597161333</v>
      </c>
      <c r="G365" s="25">
        <v>19326.597161333</v>
      </c>
      <c r="H365" s="25">
        <v>19326.597161333</v>
      </c>
    </row>
    <row r="366" spans="1:8" x14ac:dyDescent="0.25">
      <c r="A366" t="s">
        <v>524</v>
      </c>
      <c r="B366" s="25">
        <v>46275.245067005802</v>
      </c>
      <c r="C366" s="25">
        <v>46275.245067004798</v>
      </c>
      <c r="D366" s="25">
        <v>0</v>
      </c>
      <c r="E366" s="25">
        <v>46275.245067005802</v>
      </c>
      <c r="F366" s="25">
        <v>46275.245067005802</v>
      </c>
      <c r="G366" s="25">
        <v>46275.245067005802</v>
      </c>
      <c r="H366" s="25">
        <v>46275.245067005802</v>
      </c>
    </row>
    <row r="367" spans="1:8" x14ac:dyDescent="0.25">
      <c r="A367" t="s">
        <v>875</v>
      </c>
      <c r="B367" s="25">
        <v>11004.9883349784</v>
      </c>
      <c r="C367" s="25">
        <v>11004.9883349785</v>
      </c>
      <c r="D367" s="25">
        <v>2.88943328022904E-5</v>
      </c>
      <c r="E367" s="25">
        <v>11004.9883349784</v>
      </c>
      <c r="F367" s="25">
        <v>11004.9883349784</v>
      </c>
      <c r="G367" s="25">
        <v>11004.9883349784</v>
      </c>
      <c r="H367" s="25">
        <v>11004.9883349784</v>
      </c>
    </row>
    <row r="368" spans="1:8" x14ac:dyDescent="0.25">
      <c r="A368" t="s">
        <v>874</v>
      </c>
      <c r="B368" s="25">
        <v>4907.3477395064801</v>
      </c>
      <c r="C368" s="25">
        <v>4907.3477395065102</v>
      </c>
      <c r="D368" s="25">
        <v>1.21335311463022E-5</v>
      </c>
      <c r="E368" s="25">
        <v>4907.3477395064801</v>
      </c>
      <c r="F368" s="25">
        <v>4907.3477395064801</v>
      </c>
      <c r="G368" s="25">
        <v>4907.3477395064801</v>
      </c>
      <c r="H368" s="25">
        <v>4907.3477395064801</v>
      </c>
    </row>
    <row r="369" spans="1:8" x14ac:dyDescent="0.25">
      <c r="A369" t="s">
        <v>763</v>
      </c>
      <c r="B369" s="25">
        <v>344.55845830577402</v>
      </c>
      <c r="C369" s="25">
        <v>344.558458305778</v>
      </c>
      <c r="D369" s="25">
        <v>9.3852612481468804E-7</v>
      </c>
      <c r="E369" s="25">
        <v>344.55845830577402</v>
      </c>
      <c r="F369" s="25">
        <v>344.55845830577402</v>
      </c>
      <c r="G369" s="25">
        <v>344.55845830577402</v>
      </c>
      <c r="H369" s="25">
        <v>344.55845830577402</v>
      </c>
    </row>
    <row r="370" spans="1:8" x14ac:dyDescent="0.25">
      <c r="A370" t="s">
        <v>1123</v>
      </c>
      <c r="B370" s="25">
        <v>198.3821426609</v>
      </c>
      <c r="C370" s="25">
        <v>198.382142660905</v>
      </c>
      <c r="D370" s="25">
        <v>1.34903645362995E-7</v>
      </c>
      <c r="E370" s="25">
        <v>198.3821426609</v>
      </c>
      <c r="F370" s="25">
        <v>198.3821426609</v>
      </c>
      <c r="G370" s="25">
        <v>198.3821426609</v>
      </c>
      <c r="H370" s="25">
        <v>198.3821426609</v>
      </c>
    </row>
    <row r="371" spans="1:8" x14ac:dyDescent="0.25">
      <c r="A371" t="s">
        <v>765</v>
      </c>
      <c r="B371" s="25">
        <v>135.735150241669</v>
      </c>
      <c r="C371" s="25">
        <v>135.73515024167</v>
      </c>
      <c r="D371" s="25">
        <v>0</v>
      </c>
      <c r="E371" s="25">
        <v>135.735150241669</v>
      </c>
      <c r="F371" s="25">
        <v>135.735150241669</v>
      </c>
      <c r="G371" s="25">
        <v>135.735150241669</v>
      </c>
      <c r="H371" s="25">
        <v>135.735150241669</v>
      </c>
    </row>
    <row r="372" spans="1:8" x14ac:dyDescent="0.25">
      <c r="A372" t="s">
        <v>649</v>
      </c>
      <c r="B372" s="25">
        <v>83.529323225642202</v>
      </c>
      <c r="C372" s="25">
        <v>83.529323225639502</v>
      </c>
      <c r="D372" s="25">
        <v>1.95493954938949E-7</v>
      </c>
      <c r="E372" s="25">
        <v>83.529323225642202</v>
      </c>
      <c r="F372" s="25">
        <v>83.529323225642202</v>
      </c>
      <c r="G372" s="25">
        <v>83.529323225642202</v>
      </c>
      <c r="H372" s="25">
        <v>83.529323225642202</v>
      </c>
    </row>
    <row r="373" spans="1:8" x14ac:dyDescent="0.25">
      <c r="A373" t="s">
        <v>1018</v>
      </c>
      <c r="B373" s="25">
        <v>23878.9452771305</v>
      </c>
      <c r="C373" s="25">
        <v>23878.945277131501</v>
      </c>
      <c r="D373" s="25">
        <v>4.3684125082283599E-5</v>
      </c>
      <c r="E373" s="25">
        <v>23878.9452771305</v>
      </c>
      <c r="F373" s="25">
        <v>23878.9452771305</v>
      </c>
      <c r="G373" s="25">
        <v>23878.9452771305</v>
      </c>
      <c r="H373" s="25">
        <v>23878.9452771305</v>
      </c>
    </row>
    <row r="374" spans="1:8" x14ac:dyDescent="0.25">
      <c r="A374" t="s">
        <v>354</v>
      </c>
      <c r="B374" s="25">
        <v>3017.4968015263198</v>
      </c>
      <c r="C374" s="25">
        <v>3017.4968015262898</v>
      </c>
      <c r="D374" s="25">
        <v>0</v>
      </c>
      <c r="E374" s="25">
        <v>3017.4968015263198</v>
      </c>
      <c r="F374" s="25">
        <v>3017.4968015263198</v>
      </c>
      <c r="G374" s="25">
        <v>3017.4968015263198</v>
      </c>
      <c r="H374" s="25">
        <v>3017.4968015263198</v>
      </c>
    </row>
    <row r="375" spans="1:8" x14ac:dyDescent="0.25">
      <c r="A375" t="s">
        <v>210</v>
      </c>
      <c r="B375" s="25">
        <v>302.79379669295298</v>
      </c>
      <c r="C375" s="25">
        <v>302.79379669296299</v>
      </c>
      <c r="D375" s="25">
        <v>2.2573697501789399E-7</v>
      </c>
      <c r="E375" s="25">
        <v>302.79379669295298</v>
      </c>
      <c r="F375" s="25">
        <v>302.79379669295298</v>
      </c>
      <c r="G375" s="25">
        <v>302.79379669295298</v>
      </c>
      <c r="H375" s="25">
        <v>302.79379669295298</v>
      </c>
    </row>
    <row r="376" spans="1:8" x14ac:dyDescent="0.25">
      <c r="A376" t="s">
        <v>877</v>
      </c>
      <c r="B376" s="25">
        <v>6880.7280007122699</v>
      </c>
      <c r="C376" s="25">
        <v>6880.7280007120999</v>
      </c>
      <c r="D376" s="25">
        <v>2.2012042245142801E-5</v>
      </c>
      <c r="E376" s="25">
        <v>6880.7280007122699</v>
      </c>
      <c r="F376" s="25">
        <v>6880.7280007122699</v>
      </c>
      <c r="G376" s="25">
        <v>6880.7280007122699</v>
      </c>
      <c r="H376" s="25">
        <v>6880.7280007122699</v>
      </c>
    </row>
    <row r="377" spans="1:8" x14ac:dyDescent="0.25">
      <c r="A377" t="s">
        <v>1126</v>
      </c>
      <c r="B377" s="25">
        <v>5387.6413480539204</v>
      </c>
      <c r="C377" s="25">
        <v>5387.6413480539504</v>
      </c>
      <c r="D377" s="25">
        <v>0</v>
      </c>
      <c r="E377" s="25">
        <v>5387.6413480539204</v>
      </c>
      <c r="F377" s="25">
        <v>5387.6413480539204</v>
      </c>
      <c r="G377" s="25">
        <v>5387.6413480539204</v>
      </c>
      <c r="H377" s="25">
        <v>5387.6413480539204</v>
      </c>
    </row>
    <row r="378" spans="1:8" x14ac:dyDescent="0.25">
      <c r="A378" t="s">
        <v>873</v>
      </c>
      <c r="B378" s="25">
        <v>20057.4787395573</v>
      </c>
      <c r="C378" s="25">
        <v>20057.4787395573</v>
      </c>
      <c r="D378" s="25">
        <v>4.1225988977612497E-5</v>
      </c>
      <c r="E378" s="25">
        <v>20057.4787395573</v>
      </c>
      <c r="F378" s="25">
        <v>20057.4787395573</v>
      </c>
      <c r="G378" s="25">
        <v>20057.4787395573</v>
      </c>
      <c r="H378" s="25">
        <v>20057.4787395573</v>
      </c>
    </row>
    <row r="379" spans="1:8" x14ac:dyDescent="0.25">
      <c r="A379" t="s">
        <v>671</v>
      </c>
      <c r="B379" s="25">
        <v>361.59970062296202</v>
      </c>
      <c r="C379" s="25">
        <v>363.48721558079598</v>
      </c>
      <c r="D379" s="25">
        <v>64.188343895529499</v>
      </c>
      <c r="E379" s="25">
        <v>178.00931149822301</v>
      </c>
      <c r="F379" s="25">
        <v>618.93353969207601</v>
      </c>
      <c r="G379" s="25">
        <v>242.917026905961</v>
      </c>
      <c r="H379" s="25">
        <v>496.72972898767699</v>
      </c>
    </row>
    <row r="380" spans="1:8" x14ac:dyDescent="0.25">
      <c r="A380" t="s">
        <v>1095</v>
      </c>
      <c r="B380" s="25">
        <v>1995.80539997608</v>
      </c>
      <c r="C380" s="25">
        <v>2009.6245396121301</v>
      </c>
      <c r="D380" s="25">
        <v>365.79623746970901</v>
      </c>
      <c r="E380" s="25">
        <v>950.00199280292395</v>
      </c>
      <c r="F380" s="25">
        <v>3219.0790657929001</v>
      </c>
      <c r="G380" s="25">
        <v>1331.7109892486101</v>
      </c>
      <c r="H380" s="25">
        <v>2778.5970482389898</v>
      </c>
    </row>
    <row r="381" spans="1:8" x14ac:dyDescent="0.25">
      <c r="A381" t="s">
        <v>1015</v>
      </c>
      <c r="B381" s="25">
        <v>29036.880986313899</v>
      </c>
      <c r="C381" s="25">
        <v>29036.880986312699</v>
      </c>
      <c r="D381" s="25">
        <v>0</v>
      </c>
      <c r="E381" s="25">
        <v>29036.880986313899</v>
      </c>
      <c r="F381" s="25">
        <v>29036.880986313899</v>
      </c>
      <c r="G381" s="25">
        <v>29036.880986313899</v>
      </c>
      <c r="H381" s="25">
        <v>29036.880986313899</v>
      </c>
    </row>
    <row r="382" spans="1:8" x14ac:dyDescent="0.25">
      <c r="A382" t="s">
        <v>209</v>
      </c>
      <c r="B382" s="25">
        <v>135.735150241669</v>
      </c>
      <c r="C382" s="25">
        <v>135.73515024167</v>
      </c>
      <c r="D382" s="25">
        <v>0</v>
      </c>
      <c r="E382" s="25">
        <v>135.735150241669</v>
      </c>
      <c r="F382" s="25">
        <v>135.735150241669</v>
      </c>
      <c r="G382" s="25">
        <v>135.735150241669</v>
      </c>
      <c r="H382" s="25">
        <v>135.735150241669</v>
      </c>
    </row>
    <row r="383" spans="1:8" x14ac:dyDescent="0.25">
      <c r="A383" t="s">
        <v>519</v>
      </c>
      <c r="B383" s="25">
        <v>13855.4264900534</v>
      </c>
      <c r="C383" s="25">
        <v>13855.4264900535</v>
      </c>
      <c r="D383" s="25">
        <v>2.38018358338331E-5</v>
      </c>
      <c r="E383" s="25">
        <v>13855.4264900534</v>
      </c>
      <c r="F383" s="25">
        <v>13855.4264900534</v>
      </c>
      <c r="G383" s="25">
        <v>13855.4264900534</v>
      </c>
      <c r="H383" s="25">
        <v>13855.4264900534</v>
      </c>
    </row>
    <row r="384" spans="1:8" x14ac:dyDescent="0.25">
      <c r="A384" t="s">
        <v>1037</v>
      </c>
      <c r="B384" s="25">
        <v>2181.65524264237</v>
      </c>
      <c r="C384" s="25">
        <v>2196.7612236343898</v>
      </c>
      <c r="D384" s="25">
        <v>399.85926444743001</v>
      </c>
      <c r="E384" s="25">
        <v>1038.4663896309901</v>
      </c>
      <c r="F384" s="25">
        <v>3518.8404242475499</v>
      </c>
      <c r="G384" s="25">
        <v>1455.7202127088699</v>
      </c>
      <c r="H384" s="25">
        <v>3037.34062326611</v>
      </c>
    </row>
    <row r="385" spans="1:8" x14ac:dyDescent="0.25">
      <c r="A385" t="s">
        <v>651</v>
      </c>
      <c r="B385" s="25">
        <v>1200.73402136861</v>
      </c>
      <c r="C385" s="25">
        <v>1200.7340213686</v>
      </c>
      <c r="D385" s="25">
        <v>0</v>
      </c>
      <c r="E385" s="25">
        <v>1200.73402136861</v>
      </c>
      <c r="F385" s="25">
        <v>1200.73402136861</v>
      </c>
      <c r="G385" s="25">
        <v>1200.73402136861</v>
      </c>
      <c r="H385" s="25">
        <v>1200.73402136861</v>
      </c>
    </row>
    <row r="386" spans="1:8" x14ac:dyDescent="0.25">
      <c r="A386" t="s">
        <v>783</v>
      </c>
      <c r="B386" s="25">
        <v>11.032095374671099</v>
      </c>
      <c r="C386" s="25">
        <v>11.127385285908399</v>
      </c>
      <c r="D386" s="25">
        <v>1.9977518111764101</v>
      </c>
      <c r="E386" s="25">
        <v>5.8132948756778298</v>
      </c>
      <c r="F386" s="25">
        <v>18.2484114697411</v>
      </c>
      <c r="G386" s="25">
        <v>7.4636618774090797</v>
      </c>
      <c r="H386" s="25">
        <v>15.3065623593615</v>
      </c>
    </row>
    <row r="387" spans="1:8" x14ac:dyDescent="0.25">
      <c r="A387" t="s">
        <v>779</v>
      </c>
      <c r="B387" s="25">
        <v>1602.4118531709701</v>
      </c>
      <c r="C387" s="25">
        <v>1616.2527127782</v>
      </c>
      <c r="D387" s="25">
        <v>290.17345057337297</v>
      </c>
      <c r="E387" s="25">
        <v>844.38108069220505</v>
      </c>
      <c r="F387" s="25">
        <v>2650.58176597989</v>
      </c>
      <c r="G387" s="25">
        <v>1084.0968876936699</v>
      </c>
      <c r="H387" s="25">
        <v>2223.27818269725</v>
      </c>
    </row>
    <row r="388" spans="1:8" x14ac:dyDescent="0.25">
      <c r="A388" t="s">
        <v>206</v>
      </c>
      <c r="B388" s="25">
        <v>40135.839809921097</v>
      </c>
      <c r="C388" s="25">
        <v>40135.8398099228</v>
      </c>
      <c r="D388" s="25">
        <v>9.7068249170417304E-5</v>
      </c>
      <c r="E388" s="25">
        <v>40135.839809921097</v>
      </c>
      <c r="F388" s="25">
        <v>40135.839809921097</v>
      </c>
      <c r="G388" s="25">
        <v>40135.839809921097</v>
      </c>
      <c r="H388" s="25">
        <v>40135.839809921097</v>
      </c>
    </row>
    <row r="389" spans="1:8" x14ac:dyDescent="0.25">
      <c r="A389" t="s">
        <v>372</v>
      </c>
      <c r="B389" s="25">
        <v>2550.6532599341799</v>
      </c>
      <c r="C389" s="25">
        <v>2567.2794498429798</v>
      </c>
      <c r="D389" s="25">
        <v>465.71554962732699</v>
      </c>
      <c r="E389" s="25">
        <v>1220.25797183503</v>
      </c>
      <c r="F389" s="25">
        <v>4349.0195769054098</v>
      </c>
      <c r="G389" s="25">
        <v>1722.1609713830101</v>
      </c>
      <c r="H389" s="25">
        <v>3526.1448512848101</v>
      </c>
    </row>
    <row r="390" spans="1:8" x14ac:dyDescent="0.25">
      <c r="A390" t="s">
        <v>1033</v>
      </c>
      <c r="B390" s="25">
        <v>1048.5259780277399</v>
      </c>
      <c r="C390" s="25">
        <v>1055.78606806586</v>
      </c>
      <c r="D390" s="25">
        <v>192.17648056087501</v>
      </c>
      <c r="E390" s="25">
        <v>499.09764180612302</v>
      </c>
      <c r="F390" s="25">
        <v>1691.1909476994001</v>
      </c>
      <c r="G390" s="25">
        <v>699.63412638773195</v>
      </c>
      <c r="H390" s="25">
        <v>1459.7771844813601</v>
      </c>
    </row>
    <row r="391" spans="1:8" x14ac:dyDescent="0.25">
      <c r="A391" t="s">
        <v>898</v>
      </c>
      <c r="B391" s="25">
        <v>368.51616726595</v>
      </c>
      <c r="C391" s="25">
        <v>370.82989388532002</v>
      </c>
      <c r="D391" s="25">
        <v>67.543489793692601</v>
      </c>
      <c r="E391" s="25">
        <v>165.79407847488901</v>
      </c>
      <c r="F391" s="25">
        <v>639.21642571964901</v>
      </c>
      <c r="G391" s="25">
        <v>250.31881131630001</v>
      </c>
      <c r="H391" s="25">
        <v>509.878152115739</v>
      </c>
    </row>
    <row r="392" spans="1:8" x14ac:dyDescent="0.25">
      <c r="A392" t="s">
        <v>376</v>
      </c>
      <c r="B392" s="25">
        <v>368.33537847040799</v>
      </c>
      <c r="C392" s="25">
        <v>370.73633749089799</v>
      </c>
      <c r="D392" s="25">
        <v>67.253168404380503</v>
      </c>
      <c r="E392" s="25">
        <v>176.21532057986801</v>
      </c>
      <c r="F392" s="25">
        <v>628.03431458025898</v>
      </c>
      <c r="G392" s="25">
        <v>248.69425536801299</v>
      </c>
      <c r="H392" s="25">
        <v>509.20441392060798</v>
      </c>
    </row>
    <row r="393" spans="1:8" x14ac:dyDescent="0.25">
      <c r="A393" t="s">
        <v>208</v>
      </c>
      <c r="B393" s="25">
        <v>762.20507443398503</v>
      </c>
      <c r="C393" s="25">
        <v>762.20507443395502</v>
      </c>
      <c r="D393" s="25">
        <v>2.1852725008235801E-6</v>
      </c>
      <c r="E393" s="25">
        <v>762.20507443398503</v>
      </c>
      <c r="F393" s="25">
        <v>762.20507443398503</v>
      </c>
      <c r="G393" s="25">
        <v>762.20507443398503</v>
      </c>
      <c r="H393" s="25">
        <v>762.20507443398503</v>
      </c>
    </row>
    <row r="394" spans="1:8" x14ac:dyDescent="0.25">
      <c r="A394" t="s">
        <v>1016</v>
      </c>
      <c r="B394" s="25">
        <v>21801.153361892601</v>
      </c>
      <c r="C394" s="25">
        <v>21801.153361893499</v>
      </c>
      <c r="D394" s="25">
        <v>5.3501908155755602E-5</v>
      </c>
      <c r="E394" s="25">
        <v>21801.153361892601</v>
      </c>
      <c r="F394" s="25">
        <v>21801.153361892601</v>
      </c>
      <c r="G394" s="25">
        <v>21801.153361892601</v>
      </c>
      <c r="H394" s="25">
        <v>21801.153361892601</v>
      </c>
    </row>
    <row r="395" spans="1:8" x14ac:dyDescent="0.25">
      <c r="A395" t="s">
        <v>781</v>
      </c>
      <c r="B395" s="25">
        <v>26.2012265148438</v>
      </c>
      <c r="C395" s="25">
        <v>26.427540054032601</v>
      </c>
      <c r="D395" s="25">
        <v>4.7446605515439702</v>
      </c>
      <c r="E395" s="25">
        <v>13.8065753297348</v>
      </c>
      <c r="F395" s="25">
        <v>43.339977240635001</v>
      </c>
      <c r="G395" s="25">
        <v>17.7261969588466</v>
      </c>
      <c r="H395" s="25">
        <v>36.3530856034835</v>
      </c>
    </row>
    <row r="396" spans="1:8" x14ac:dyDescent="0.25">
      <c r="A396" t="s">
        <v>542</v>
      </c>
      <c r="B396" s="25">
        <v>2192.54906845605</v>
      </c>
      <c r="C396" s="25">
        <v>2201.3838213020299</v>
      </c>
      <c r="D396" s="25">
        <v>406.25312474268299</v>
      </c>
      <c r="E396" s="25">
        <v>1019.40640873026</v>
      </c>
      <c r="F396" s="25">
        <v>3689.60295156442</v>
      </c>
      <c r="G396" s="25">
        <v>1459.9341109770601</v>
      </c>
      <c r="H396" s="25">
        <v>3057.8085611196998</v>
      </c>
    </row>
    <row r="397" spans="1:8" x14ac:dyDescent="0.25">
      <c r="A397" t="s">
        <v>223</v>
      </c>
      <c r="B397" s="25">
        <v>1600.89050858978</v>
      </c>
      <c r="C397" s="25">
        <v>1619.4646962980801</v>
      </c>
      <c r="D397" s="25">
        <v>298.63801996747702</v>
      </c>
      <c r="E397" s="25">
        <v>764.65002364863506</v>
      </c>
      <c r="F397" s="25">
        <v>2856.1691730334501</v>
      </c>
      <c r="G397" s="25">
        <v>1070.5939300239199</v>
      </c>
      <c r="H397" s="25">
        <v>2231.4517467380801</v>
      </c>
    </row>
    <row r="398" spans="1:8" x14ac:dyDescent="0.25">
      <c r="A398" t="s">
        <v>1035</v>
      </c>
      <c r="B398" s="25">
        <v>1868.2070005335499</v>
      </c>
      <c r="C398" s="25">
        <v>1881.1426371491</v>
      </c>
      <c r="D398" s="25">
        <v>342.40968163425799</v>
      </c>
      <c r="E398" s="25">
        <v>889.26524274186204</v>
      </c>
      <c r="F398" s="25">
        <v>3013.2727599882101</v>
      </c>
      <c r="G398" s="25">
        <v>1246.57032836544</v>
      </c>
      <c r="H398" s="25">
        <v>2600.9522056830601</v>
      </c>
    </row>
    <row r="399" spans="1:8" x14ac:dyDescent="0.25">
      <c r="A399" t="s">
        <v>1032</v>
      </c>
      <c r="B399" s="25">
        <v>947.27942194833895</v>
      </c>
      <c r="C399" s="25">
        <v>953.83847154627301</v>
      </c>
      <c r="D399" s="25">
        <v>173.61975690883301</v>
      </c>
      <c r="E399" s="25">
        <v>450.90435099680099</v>
      </c>
      <c r="F399" s="25">
        <v>1527.8881180935</v>
      </c>
      <c r="G399" s="25">
        <v>632.07686286087403</v>
      </c>
      <c r="H399" s="25">
        <v>1318.8198637576299</v>
      </c>
    </row>
    <row r="400" spans="1:8" x14ac:dyDescent="0.25">
      <c r="A400" t="s">
        <v>282</v>
      </c>
      <c r="B400" s="25">
        <v>438.52894693462099</v>
      </c>
      <c r="C400" s="25">
        <v>438.52894693461798</v>
      </c>
      <c r="D400" s="25">
        <v>0</v>
      </c>
      <c r="E400" s="25">
        <v>438.52894693462099</v>
      </c>
      <c r="F400" s="25">
        <v>438.52894693462099</v>
      </c>
      <c r="G400" s="25">
        <v>438.52894693462099</v>
      </c>
      <c r="H400" s="25">
        <v>438.52894693462099</v>
      </c>
    </row>
    <row r="401" spans="1:8" x14ac:dyDescent="0.25">
      <c r="A401" t="s">
        <v>538</v>
      </c>
      <c r="B401" s="25">
        <v>1053.7616629070401</v>
      </c>
      <c r="C401" s="25">
        <v>1058.0077361121</v>
      </c>
      <c r="D401" s="25">
        <v>195.24943566781201</v>
      </c>
      <c r="E401" s="25">
        <v>489.93721869044799</v>
      </c>
      <c r="F401" s="25">
        <v>1773.26117697565</v>
      </c>
      <c r="G401" s="25">
        <v>701.65936929348595</v>
      </c>
      <c r="H401" s="25">
        <v>1469.61428620883</v>
      </c>
    </row>
    <row r="402" spans="1:8" x14ac:dyDescent="0.25">
      <c r="A402" t="s">
        <v>424</v>
      </c>
      <c r="B402" s="25">
        <v>5807.2581903677201</v>
      </c>
      <c r="C402" s="25">
        <v>5814.5315906413798</v>
      </c>
      <c r="D402" s="25">
        <v>127.680415228565</v>
      </c>
      <c r="E402" s="25">
        <v>5370.8882481463297</v>
      </c>
      <c r="F402" s="25">
        <v>6447.0591246458798</v>
      </c>
      <c r="G402" s="25">
        <v>5592.9531712172002</v>
      </c>
      <c r="H402" s="25">
        <v>6096.4586685697304</v>
      </c>
    </row>
    <row r="403" spans="1:8" x14ac:dyDescent="0.25">
      <c r="A403" t="s">
        <v>667</v>
      </c>
      <c r="B403" s="25">
        <v>5.5630723172763403</v>
      </c>
      <c r="C403" s="25">
        <v>5.5921110089353103</v>
      </c>
      <c r="D403" s="25">
        <v>0.98751298300814705</v>
      </c>
      <c r="E403" s="25">
        <v>2.73860479228036</v>
      </c>
      <c r="F403" s="25">
        <v>9.52205445680117</v>
      </c>
      <c r="G403" s="25">
        <v>3.7371850293224802</v>
      </c>
      <c r="H403" s="25">
        <v>7.6419958305796403</v>
      </c>
    </row>
    <row r="404" spans="1:8" x14ac:dyDescent="0.25">
      <c r="A404" t="s">
        <v>668</v>
      </c>
      <c r="B404" s="25">
        <v>6.9538403965954201</v>
      </c>
      <c r="C404" s="25">
        <v>6.9901387611691499</v>
      </c>
      <c r="D404" s="25">
        <v>1.2343912287601799</v>
      </c>
      <c r="E404" s="25">
        <v>3.42325599035044</v>
      </c>
      <c r="F404" s="25">
        <v>11.9025680710015</v>
      </c>
      <c r="G404" s="25">
        <v>4.6714812866531004</v>
      </c>
      <c r="H404" s="25">
        <v>9.5524947882245499</v>
      </c>
    </row>
    <row r="405" spans="1:8" x14ac:dyDescent="0.25">
      <c r="A405" t="s">
        <v>894</v>
      </c>
      <c r="B405" s="25">
        <v>2551.9051883604502</v>
      </c>
      <c r="C405" s="25">
        <v>2567.92731028857</v>
      </c>
      <c r="D405" s="25">
        <v>467.72597067662298</v>
      </c>
      <c r="E405" s="25">
        <v>1148.0928291381399</v>
      </c>
      <c r="F405" s="25">
        <v>4426.4535946450897</v>
      </c>
      <c r="G405" s="25">
        <v>1733.41071595724</v>
      </c>
      <c r="H405" s="25">
        <v>3530.8103616435701</v>
      </c>
    </row>
    <row r="406" spans="1:8" x14ac:dyDescent="0.25">
      <c r="A406" t="s">
        <v>707</v>
      </c>
      <c r="B406" s="25">
        <v>6293.4935479671603</v>
      </c>
      <c r="C406" s="25">
        <v>6300.8166257162702</v>
      </c>
      <c r="D406" s="25">
        <v>133.81137214581199</v>
      </c>
      <c r="E406" s="25">
        <v>5895.6146003730801</v>
      </c>
      <c r="F406" s="25">
        <v>6861.3751643475498</v>
      </c>
      <c r="G406" s="25">
        <v>6057.60316954887</v>
      </c>
      <c r="H406" s="25">
        <v>6589.9719702660404</v>
      </c>
    </row>
    <row r="407" spans="1:8" x14ac:dyDescent="0.25">
      <c r="A407" t="s">
        <v>1034</v>
      </c>
      <c r="B407" s="25">
        <v>1690.67879261351</v>
      </c>
      <c r="C407" s="25">
        <v>1702.38520763529</v>
      </c>
      <c r="D407" s="25">
        <v>309.87186481971901</v>
      </c>
      <c r="E407" s="25">
        <v>804.76193830907903</v>
      </c>
      <c r="F407" s="25">
        <v>2726.93355191212</v>
      </c>
      <c r="G407" s="25">
        <v>1128.11375670191</v>
      </c>
      <c r="H407" s="25">
        <v>2353.79416386611</v>
      </c>
    </row>
    <row r="408" spans="1:8" x14ac:dyDescent="0.25">
      <c r="A408" t="s">
        <v>895</v>
      </c>
      <c r="B408" s="25">
        <v>2798.50623262113</v>
      </c>
      <c r="C408" s="25">
        <v>2816.07663777574</v>
      </c>
      <c r="D408" s="25">
        <v>512.92424580172599</v>
      </c>
      <c r="E408" s="25">
        <v>1259.0377387942699</v>
      </c>
      <c r="F408" s="25">
        <v>4854.1999246379401</v>
      </c>
      <c r="G408" s="25">
        <v>1900.91728894333</v>
      </c>
      <c r="H408" s="25">
        <v>3872.0070198262902</v>
      </c>
    </row>
    <row r="409" spans="1:8" x14ac:dyDescent="0.25">
      <c r="A409" t="s">
        <v>815</v>
      </c>
      <c r="B409" s="25">
        <v>22269.028267666501</v>
      </c>
      <c r="C409" s="25">
        <v>22285.115339106102</v>
      </c>
      <c r="D409" s="25">
        <v>388.995471337357</v>
      </c>
      <c r="E409" s="25">
        <v>21107.211552029999</v>
      </c>
      <c r="F409" s="25">
        <v>23807.009074259098</v>
      </c>
      <c r="G409" s="25">
        <v>21556.9102329343</v>
      </c>
      <c r="H409" s="25">
        <v>23106.953562445698</v>
      </c>
    </row>
    <row r="410" spans="1:8" x14ac:dyDescent="0.25">
      <c r="A410" t="s">
        <v>590</v>
      </c>
      <c r="B410" s="25">
        <v>124810.73193941799</v>
      </c>
      <c r="C410" s="25">
        <v>125076.322111364</v>
      </c>
      <c r="D410" s="25">
        <v>3476.5742041388398</v>
      </c>
      <c r="E410" s="25">
        <v>113953.15234846799</v>
      </c>
      <c r="F410" s="25">
        <v>137960.057285032</v>
      </c>
      <c r="G410" s="25">
        <v>118759.02224158301</v>
      </c>
      <c r="H410" s="25">
        <v>132150.00036341601</v>
      </c>
    </row>
    <row r="411" spans="1:8" x14ac:dyDescent="0.25">
      <c r="A411" t="s">
        <v>227</v>
      </c>
      <c r="B411" s="25">
        <v>11.021621401650799</v>
      </c>
      <c r="C411" s="25">
        <v>11.1494987696941</v>
      </c>
      <c r="D411" s="25">
        <v>2.0560276761960599</v>
      </c>
      <c r="E411" s="25">
        <v>5.2643719356188301</v>
      </c>
      <c r="F411" s="25">
        <v>19.663815304877499</v>
      </c>
      <c r="G411" s="25">
        <v>7.3706983134176802</v>
      </c>
      <c r="H411" s="25">
        <v>15.362834745184699</v>
      </c>
    </row>
    <row r="412" spans="1:8" x14ac:dyDescent="0.25">
      <c r="A412" t="s">
        <v>228</v>
      </c>
      <c r="B412" s="25">
        <v>12.3993240768571</v>
      </c>
      <c r="C412" s="25">
        <v>12.5431861159059</v>
      </c>
      <c r="D412" s="25">
        <v>2.3130311357205602</v>
      </c>
      <c r="E412" s="25">
        <v>5.9224184275711798</v>
      </c>
      <c r="F412" s="25">
        <v>22.1217922179871</v>
      </c>
      <c r="G412" s="25">
        <v>8.2920356025948898</v>
      </c>
      <c r="H412" s="25">
        <v>17.283189088332801</v>
      </c>
    </row>
    <row r="413" spans="1:8" x14ac:dyDescent="0.25">
      <c r="A413" t="s">
        <v>672</v>
      </c>
      <c r="B413" s="25">
        <v>414.44888763708701</v>
      </c>
      <c r="C413" s="25">
        <v>416.61227016568102</v>
      </c>
      <c r="D413" s="25">
        <v>73.569717234106903</v>
      </c>
      <c r="E413" s="25">
        <v>204.026057024886</v>
      </c>
      <c r="F413" s="25">
        <v>709.39305703168702</v>
      </c>
      <c r="G413" s="25">
        <v>278.42028468452497</v>
      </c>
      <c r="H413" s="25">
        <v>569.32868937818296</v>
      </c>
    </row>
    <row r="414" spans="1:8" x14ac:dyDescent="0.25">
      <c r="A414" t="s">
        <v>377</v>
      </c>
      <c r="B414" s="25">
        <v>404.33808463668902</v>
      </c>
      <c r="C414" s="25">
        <v>406.97372386218802</v>
      </c>
      <c r="D414" s="25">
        <v>73.826786368718501</v>
      </c>
      <c r="E414" s="25">
        <v>193.43937447113299</v>
      </c>
      <c r="F414" s="25">
        <v>689.42112728359302</v>
      </c>
      <c r="G414" s="25">
        <v>273.00271641902202</v>
      </c>
      <c r="H414" s="25">
        <v>558.97627392788502</v>
      </c>
    </row>
    <row r="415" spans="1:8" x14ac:dyDescent="0.25">
      <c r="A415" t="s">
        <v>823</v>
      </c>
      <c r="B415" s="25">
        <v>943.66148861404895</v>
      </c>
      <c r="C415" s="25">
        <v>943.73477488209505</v>
      </c>
      <c r="D415" s="25">
        <v>14.760908033452401</v>
      </c>
      <c r="E415" s="25">
        <v>891.66984223826898</v>
      </c>
      <c r="F415" s="25">
        <v>999.00688490283403</v>
      </c>
      <c r="G415" s="25">
        <v>915.43911872721503</v>
      </c>
      <c r="H415" s="25">
        <v>973.17692958641305</v>
      </c>
    </row>
    <row r="416" spans="1:8" x14ac:dyDescent="0.25">
      <c r="A416" t="s">
        <v>900</v>
      </c>
      <c r="B416" s="25">
        <v>217.507662634414</v>
      </c>
      <c r="C416" s="25">
        <v>218.873283233065</v>
      </c>
      <c r="D416" s="25">
        <v>39.865894351916303</v>
      </c>
      <c r="E416" s="25">
        <v>97.855903460742894</v>
      </c>
      <c r="F416" s="25">
        <v>377.28187533076999</v>
      </c>
      <c r="G416" s="25">
        <v>147.744561566388</v>
      </c>
      <c r="H416" s="25">
        <v>300.94311985778597</v>
      </c>
    </row>
    <row r="417" spans="1:8" x14ac:dyDescent="0.25">
      <c r="A417" t="s">
        <v>946</v>
      </c>
      <c r="B417" s="25">
        <v>5653.2458877877398</v>
      </c>
      <c r="C417" s="25">
        <v>5656.5957261407302</v>
      </c>
      <c r="D417" s="25">
        <v>96.280038297654002</v>
      </c>
      <c r="E417" s="25">
        <v>5373.3010822999304</v>
      </c>
      <c r="F417" s="25">
        <v>6056.5755490577703</v>
      </c>
      <c r="G417" s="25">
        <v>5479.2701895059399</v>
      </c>
      <c r="H417" s="25">
        <v>5851.2631976326702</v>
      </c>
    </row>
    <row r="418" spans="1:8" x14ac:dyDescent="0.25">
      <c r="A418" t="s">
        <v>1110</v>
      </c>
      <c r="B418" s="25">
        <v>72045.364262933494</v>
      </c>
      <c r="C418" s="25">
        <v>72150.867916597097</v>
      </c>
      <c r="D418" s="25">
        <v>2325.9261112132799</v>
      </c>
      <c r="E418" s="25">
        <v>65443.484834904499</v>
      </c>
      <c r="F418" s="25">
        <v>80978.911716061804</v>
      </c>
      <c r="G418" s="25">
        <v>67792.4437324397</v>
      </c>
      <c r="H418" s="25">
        <v>76935.966751853994</v>
      </c>
    </row>
    <row r="419" spans="1:8" x14ac:dyDescent="0.25">
      <c r="A419" t="s">
        <v>1083</v>
      </c>
      <c r="B419" s="25">
        <v>113027.762706073</v>
      </c>
      <c r="C419" s="25">
        <v>113113.51293723199</v>
      </c>
      <c r="D419" s="25">
        <v>2367.1235633463798</v>
      </c>
      <c r="E419" s="25">
        <v>106240.37296966399</v>
      </c>
      <c r="F419" s="25">
        <v>121979.77899057</v>
      </c>
      <c r="G419" s="25">
        <v>108645.655987894</v>
      </c>
      <c r="H419" s="25">
        <v>118032.528613207</v>
      </c>
    </row>
    <row r="420" spans="1:8" x14ac:dyDescent="0.25">
      <c r="A420" t="s">
        <v>782</v>
      </c>
      <c r="B420" s="25">
        <v>28.9592503585115</v>
      </c>
      <c r="C420" s="25">
        <v>29.209386375509599</v>
      </c>
      <c r="D420" s="25">
        <v>5.2440985043380701</v>
      </c>
      <c r="E420" s="25">
        <v>15.259899048654299</v>
      </c>
      <c r="F420" s="25">
        <v>47.902080108070301</v>
      </c>
      <c r="G420" s="25">
        <v>19.592112428198799</v>
      </c>
      <c r="H420" s="25">
        <v>40.179726193323802</v>
      </c>
    </row>
    <row r="421" spans="1:8" x14ac:dyDescent="0.25">
      <c r="A421" t="s">
        <v>462</v>
      </c>
      <c r="B421" s="25">
        <v>772.67346310709695</v>
      </c>
      <c r="C421" s="25">
        <v>777.71006135308505</v>
      </c>
      <c r="D421" s="25">
        <v>141.07995477309899</v>
      </c>
      <c r="E421" s="25">
        <v>369.654695051001</v>
      </c>
      <c r="F421" s="25">
        <v>1317.45544186385</v>
      </c>
      <c r="G421" s="25">
        <v>521.69697178703404</v>
      </c>
      <c r="H421" s="25">
        <v>1068.1806878484899</v>
      </c>
    </row>
    <row r="422" spans="1:8" x14ac:dyDescent="0.25">
      <c r="A422" t="s">
        <v>374</v>
      </c>
      <c r="B422" s="25">
        <v>677.12781981965998</v>
      </c>
      <c r="C422" s="25">
        <v>681.541612906198</v>
      </c>
      <c r="D422" s="25">
        <v>123.634584021587</v>
      </c>
      <c r="E422" s="25">
        <v>323.944705878028</v>
      </c>
      <c r="F422" s="25">
        <v>1154.54428507424</v>
      </c>
      <c r="G422" s="25">
        <v>457.18605592089602</v>
      </c>
      <c r="H422" s="25">
        <v>936.09382859841105</v>
      </c>
    </row>
    <row r="423" spans="1:8" x14ac:dyDescent="0.25">
      <c r="A423" t="s">
        <v>1036</v>
      </c>
      <c r="B423" s="25">
        <v>1994.4184608517</v>
      </c>
      <c r="C423" s="25">
        <v>2008.22799719406</v>
      </c>
      <c r="D423" s="25">
        <v>365.54203577584502</v>
      </c>
      <c r="E423" s="25">
        <v>949.34181073704303</v>
      </c>
      <c r="F423" s="25">
        <v>3216.8420407298099</v>
      </c>
      <c r="G423" s="25">
        <v>1330.7855472824899</v>
      </c>
      <c r="H423" s="25">
        <v>2776.6661260372998</v>
      </c>
    </row>
    <row r="424" spans="1:8" x14ac:dyDescent="0.25">
      <c r="A424" t="s">
        <v>1079</v>
      </c>
      <c r="B424" s="25">
        <v>132699.88500810499</v>
      </c>
      <c r="C424" s="25">
        <v>132741.405989527</v>
      </c>
      <c r="D424" s="25">
        <v>2594.10021710093</v>
      </c>
      <c r="E424" s="25">
        <v>125427.192952785</v>
      </c>
      <c r="F424" s="25">
        <v>142825.18709579401</v>
      </c>
      <c r="G424" s="25">
        <v>127704.87461304999</v>
      </c>
      <c r="H424" s="25">
        <v>138159.625351845</v>
      </c>
    </row>
    <row r="425" spans="1:8" x14ac:dyDescent="0.25">
      <c r="A425" t="s">
        <v>901</v>
      </c>
      <c r="B425" s="25">
        <v>241.05944776043401</v>
      </c>
      <c r="C425" s="25">
        <v>242.57293810543499</v>
      </c>
      <c r="D425" s="25">
        <v>44.1825835492576</v>
      </c>
      <c r="E425" s="25">
        <v>108.45176561891201</v>
      </c>
      <c r="F425" s="25">
        <v>418.13405291435703</v>
      </c>
      <c r="G425" s="25">
        <v>163.74238033472301</v>
      </c>
      <c r="H425" s="25">
        <v>333.529317549393</v>
      </c>
    </row>
    <row r="426" spans="1:8" x14ac:dyDescent="0.25">
      <c r="A426" t="s">
        <v>1080</v>
      </c>
      <c r="B426" s="25">
        <v>30754.697033891101</v>
      </c>
      <c r="C426" s="25">
        <v>30773.599447858</v>
      </c>
      <c r="D426" s="25">
        <v>471.557124169026</v>
      </c>
      <c r="E426" s="25">
        <v>29432.584987095401</v>
      </c>
      <c r="F426" s="25">
        <v>32559.986820631999</v>
      </c>
      <c r="G426" s="25">
        <v>29895.130203857701</v>
      </c>
      <c r="H426" s="25">
        <v>31743.136686460999</v>
      </c>
    </row>
    <row r="427" spans="1:8" x14ac:dyDescent="0.25">
      <c r="A427" t="s">
        <v>373</v>
      </c>
      <c r="B427" s="25">
        <v>2797.1333252264099</v>
      </c>
      <c r="C427" s="25">
        <v>2815.3661719233501</v>
      </c>
      <c r="D427" s="25">
        <v>510.71954953702499</v>
      </c>
      <c r="E427" s="25">
        <v>1338.17649462907</v>
      </c>
      <c r="F427" s="25">
        <v>4769.28314079746</v>
      </c>
      <c r="G427" s="25">
        <v>1888.58043550145</v>
      </c>
      <c r="H427" s="25">
        <v>3866.89066210387</v>
      </c>
    </row>
    <row r="428" spans="1:8" x14ac:dyDescent="0.25">
      <c r="A428" t="s">
        <v>719</v>
      </c>
      <c r="B428" s="25">
        <v>11613.050938640599</v>
      </c>
      <c r="C428" s="25">
        <v>11615.7076921223</v>
      </c>
      <c r="D428" s="25">
        <v>188.43743971139099</v>
      </c>
      <c r="E428" s="25">
        <v>10897.100250302899</v>
      </c>
      <c r="F428" s="25">
        <v>12376.4061558749</v>
      </c>
      <c r="G428" s="25">
        <v>11261.8820867617</v>
      </c>
      <c r="H428" s="25">
        <v>12002.650065588999</v>
      </c>
    </row>
    <row r="429" spans="1:8" x14ac:dyDescent="0.25">
      <c r="A429" t="s">
        <v>603</v>
      </c>
      <c r="B429" s="25">
        <v>3576.6566494966501</v>
      </c>
      <c r="C429" s="25">
        <v>3591.0685857984799</v>
      </c>
      <c r="D429" s="25">
        <v>662.71170889365897</v>
      </c>
      <c r="E429" s="25">
        <v>1662.9350570895399</v>
      </c>
      <c r="F429" s="25">
        <v>6018.7674340205403</v>
      </c>
      <c r="G429" s="25">
        <v>2381.5581238189002</v>
      </c>
      <c r="H429" s="25">
        <v>4988.1352624495503</v>
      </c>
    </row>
    <row r="430" spans="1:8" x14ac:dyDescent="0.25">
      <c r="A430" t="s">
        <v>468</v>
      </c>
      <c r="B430" s="25">
        <v>104482.26657753999</v>
      </c>
      <c r="C430" s="25">
        <v>104538.075341017</v>
      </c>
      <c r="D430" s="25">
        <v>2705.2988220413099</v>
      </c>
      <c r="E430" s="25">
        <v>95931.026381009899</v>
      </c>
      <c r="F430" s="25">
        <v>112554.848738232</v>
      </c>
      <c r="G430" s="25">
        <v>99307.884001732906</v>
      </c>
      <c r="H430" s="25">
        <v>110103.72524582301</v>
      </c>
    </row>
    <row r="431" spans="1:8" x14ac:dyDescent="0.25">
      <c r="A431" t="s">
        <v>843</v>
      </c>
      <c r="B431" s="25">
        <v>1447.7420856876599</v>
      </c>
      <c r="C431" s="25">
        <v>1456.8317259780399</v>
      </c>
      <c r="D431" s="25">
        <v>265.34942418950698</v>
      </c>
      <c r="E431" s="25">
        <v>651.33387972277899</v>
      </c>
      <c r="F431" s="25">
        <v>2511.2073867557601</v>
      </c>
      <c r="G431" s="25">
        <v>983.39533017117901</v>
      </c>
      <c r="H431" s="25">
        <v>2003.0927404546901</v>
      </c>
    </row>
    <row r="432" spans="1:8" x14ac:dyDescent="0.25">
      <c r="A432" t="s">
        <v>460</v>
      </c>
      <c r="B432" s="25">
        <v>5347.7865851605902</v>
      </c>
      <c r="C432" s="25">
        <v>5382.6456217663299</v>
      </c>
      <c r="D432" s="25">
        <v>976.43509916435198</v>
      </c>
      <c r="E432" s="25">
        <v>2558.4344664640998</v>
      </c>
      <c r="F432" s="25">
        <v>9118.3027177028598</v>
      </c>
      <c r="G432" s="25">
        <v>3610.74140688446</v>
      </c>
      <c r="H432" s="25">
        <v>7393.0355133886796</v>
      </c>
    </row>
    <row r="433" spans="1:8" x14ac:dyDescent="0.25">
      <c r="A433" t="s">
        <v>281</v>
      </c>
      <c r="B433" s="25">
        <v>1106.76353273976</v>
      </c>
      <c r="C433" s="25">
        <v>1106.76353273978</v>
      </c>
      <c r="D433" s="25">
        <v>0</v>
      </c>
      <c r="E433" s="25">
        <v>1106.76353273976</v>
      </c>
      <c r="F433" s="25">
        <v>1106.76353273976</v>
      </c>
      <c r="G433" s="25">
        <v>1106.76353273976</v>
      </c>
      <c r="H433" s="25">
        <v>1106.76353273976</v>
      </c>
    </row>
    <row r="434" spans="1:8" x14ac:dyDescent="0.25">
      <c r="A434" t="s">
        <v>539</v>
      </c>
      <c r="B434" s="25">
        <v>1699.12098820593</v>
      </c>
      <c r="C434" s="25">
        <v>1705.9675004241401</v>
      </c>
      <c r="D434" s="25">
        <v>314.826801691882</v>
      </c>
      <c r="E434" s="25">
        <v>789.99136188314299</v>
      </c>
      <c r="F434" s="25">
        <v>2859.2663686948699</v>
      </c>
      <c r="G434" s="25">
        <v>1131.3793269427999</v>
      </c>
      <c r="H434" s="25">
        <v>2369.6558397996901</v>
      </c>
    </row>
    <row r="435" spans="1:8" x14ac:dyDescent="0.25">
      <c r="A435" t="s">
        <v>897</v>
      </c>
      <c r="B435" s="25">
        <v>770.28191353334</v>
      </c>
      <c r="C435" s="25">
        <v>775.11812406104502</v>
      </c>
      <c r="D435" s="25">
        <v>141.18112904245501</v>
      </c>
      <c r="E435" s="25">
        <v>346.54702117307698</v>
      </c>
      <c r="F435" s="25">
        <v>1336.10651391024</v>
      </c>
      <c r="G435" s="25">
        <v>523.22277854083802</v>
      </c>
      <c r="H435" s="25">
        <v>1065.7603480313901</v>
      </c>
    </row>
    <row r="436" spans="1:8" x14ac:dyDescent="0.25">
      <c r="A436" t="s">
        <v>669</v>
      </c>
      <c r="B436" s="25">
        <v>72.319940124592407</v>
      </c>
      <c r="C436" s="25">
        <v>72.697443116159207</v>
      </c>
      <c r="D436" s="25">
        <v>12.837668779105901</v>
      </c>
      <c r="E436" s="25">
        <v>35.601862299644601</v>
      </c>
      <c r="F436" s="25">
        <v>123.78670793841501</v>
      </c>
      <c r="G436" s="25">
        <v>48.5834053811922</v>
      </c>
      <c r="H436" s="25">
        <v>99.345945797535293</v>
      </c>
    </row>
    <row r="437" spans="1:8" x14ac:dyDescent="0.25">
      <c r="A437" t="s">
        <v>1145</v>
      </c>
      <c r="B437" s="25">
        <v>412.67629095950201</v>
      </c>
      <c r="C437" s="25">
        <v>415.89058631889299</v>
      </c>
      <c r="D437" s="25">
        <v>73.867374095938601</v>
      </c>
      <c r="E437" s="25">
        <v>199.84591451859001</v>
      </c>
      <c r="F437" s="25">
        <v>710.68086587815799</v>
      </c>
      <c r="G437" s="25">
        <v>280.44813184214399</v>
      </c>
      <c r="H437" s="25">
        <v>566.89828350965502</v>
      </c>
    </row>
    <row r="438" spans="1:8" x14ac:dyDescent="0.25">
      <c r="A438" t="s">
        <v>469</v>
      </c>
      <c r="B438" s="25">
        <v>37436.763542772198</v>
      </c>
      <c r="C438" s="25">
        <v>37456.760232644498</v>
      </c>
      <c r="D438" s="25">
        <v>969.32843850720599</v>
      </c>
      <c r="E438" s="25">
        <v>34372.791371022096</v>
      </c>
      <c r="F438" s="25">
        <v>40329.2290245115</v>
      </c>
      <c r="G438" s="25">
        <v>35582.744259733598</v>
      </c>
      <c r="H438" s="25">
        <v>39450.973473543498</v>
      </c>
    </row>
    <row r="439" spans="1:8" x14ac:dyDescent="0.25">
      <c r="A439" t="s">
        <v>1141</v>
      </c>
      <c r="B439" s="25">
        <v>6.9240988416023797</v>
      </c>
      <c r="C439" s="25">
        <v>6.9780299717935099</v>
      </c>
      <c r="D439" s="25">
        <v>1.2393854714083701</v>
      </c>
      <c r="E439" s="25">
        <v>3.35311937111728</v>
      </c>
      <c r="F439" s="25">
        <v>11.924175601982499</v>
      </c>
      <c r="G439" s="25">
        <v>4.7055055678212101</v>
      </c>
      <c r="H439" s="25">
        <v>9.5117161662693892</v>
      </c>
    </row>
    <row r="440" spans="1:8" x14ac:dyDescent="0.25">
      <c r="A440" t="s">
        <v>1050</v>
      </c>
      <c r="B440" s="25">
        <v>2034.7017273942499</v>
      </c>
      <c r="C440" s="25">
        <v>2047.96358846057</v>
      </c>
      <c r="D440" s="25">
        <v>276.51710671661698</v>
      </c>
      <c r="E440" s="25">
        <v>1179.1333549558601</v>
      </c>
      <c r="F440" s="25">
        <v>3130.1961087896002</v>
      </c>
      <c r="G440" s="25">
        <v>1564.02307813467</v>
      </c>
      <c r="H440" s="25">
        <v>2619.10155373221</v>
      </c>
    </row>
    <row r="441" spans="1:8" x14ac:dyDescent="0.25">
      <c r="A441" t="s">
        <v>1116</v>
      </c>
      <c r="B441" s="25">
        <v>131956.175771696</v>
      </c>
      <c r="C441" s="25">
        <v>132022.27364111901</v>
      </c>
      <c r="D441" s="25">
        <v>2464.42786258869</v>
      </c>
      <c r="E441" s="25">
        <v>124661.023196792</v>
      </c>
      <c r="F441" s="25">
        <v>141587.11262880801</v>
      </c>
      <c r="G441" s="25">
        <v>127195.764494462</v>
      </c>
      <c r="H441" s="25">
        <v>137173.18941241101</v>
      </c>
    </row>
    <row r="442" spans="1:8" x14ac:dyDescent="0.25">
      <c r="A442" t="s">
        <v>537</v>
      </c>
      <c r="B442" s="25">
        <v>952.009544663371</v>
      </c>
      <c r="C442" s="25">
        <v>955.84561344519295</v>
      </c>
      <c r="D442" s="25">
        <v>176.39598486920099</v>
      </c>
      <c r="E442" s="25">
        <v>442.62846609203098</v>
      </c>
      <c r="F442" s="25">
        <v>1602.0335765534001</v>
      </c>
      <c r="G442" s="25">
        <v>633.90654659715801</v>
      </c>
      <c r="H442" s="25">
        <v>1327.70708661459</v>
      </c>
    </row>
    <row r="443" spans="1:8" x14ac:dyDescent="0.25">
      <c r="A443" t="s">
        <v>1068</v>
      </c>
      <c r="B443" s="25">
        <v>15890.1282174476</v>
      </c>
      <c r="C443" s="25">
        <v>15903.390078513999</v>
      </c>
      <c r="D443" s="25">
        <v>276.51710671661698</v>
      </c>
      <c r="E443" s="25">
        <v>15034.5598450093</v>
      </c>
      <c r="F443" s="25">
        <v>16985.622598843001</v>
      </c>
      <c r="G443" s="25">
        <v>15419.4495681881</v>
      </c>
      <c r="H443" s="25">
        <v>16474.528043785602</v>
      </c>
    </row>
    <row r="444" spans="1:8" x14ac:dyDescent="0.25">
      <c r="A444" t="s">
        <v>226</v>
      </c>
      <c r="B444" s="25">
        <v>28.931756179333298</v>
      </c>
      <c r="C444" s="25">
        <v>29.267434270447101</v>
      </c>
      <c r="D444" s="25">
        <v>5.3970726500146498</v>
      </c>
      <c r="E444" s="25">
        <v>13.8189763309994</v>
      </c>
      <c r="F444" s="25">
        <v>51.617515175303403</v>
      </c>
      <c r="G444" s="25">
        <v>19.348083072721401</v>
      </c>
      <c r="H444" s="25">
        <v>40.327441206109903</v>
      </c>
    </row>
    <row r="445" spans="1:8" x14ac:dyDescent="0.25">
      <c r="A445" t="s">
        <v>695</v>
      </c>
      <c r="B445" s="25">
        <v>8525.0841071312407</v>
      </c>
      <c r="C445" s="25">
        <v>8525.0992882887203</v>
      </c>
      <c r="D445" s="25">
        <v>218.63884799267299</v>
      </c>
      <c r="E445" s="25">
        <v>7730.71465862286</v>
      </c>
      <c r="F445" s="25">
        <v>9458.7348586938497</v>
      </c>
      <c r="G445" s="25">
        <v>8107.50875285858</v>
      </c>
      <c r="H445" s="25">
        <v>8955.1060795920494</v>
      </c>
    </row>
    <row r="446" spans="1:8" x14ac:dyDescent="0.25">
      <c r="A446" t="s">
        <v>1144</v>
      </c>
      <c r="B446" s="25">
        <v>360.053139763324</v>
      </c>
      <c r="C446" s="25">
        <v>362.85755853326299</v>
      </c>
      <c r="D446" s="25">
        <v>64.448044513235004</v>
      </c>
      <c r="E446" s="25">
        <v>174.36220729809801</v>
      </c>
      <c r="F446" s="25">
        <v>620.05713130309096</v>
      </c>
      <c r="G446" s="25">
        <v>244.68628952670301</v>
      </c>
      <c r="H446" s="25">
        <v>494.609240646008</v>
      </c>
    </row>
    <row r="447" spans="1:8" x14ac:dyDescent="0.25">
      <c r="A447" t="s">
        <v>541</v>
      </c>
      <c r="B447" s="25">
        <v>2004.3773429369401</v>
      </c>
      <c r="C447" s="25">
        <v>2012.4538684248701</v>
      </c>
      <c r="D447" s="25">
        <v>371.38715408771702</v>
      </c>
      <c r="E447" s="25">
        <v>931.91761967839102</v>
      </c>
      <c r="F447" s="25">
        <v>3372.9491699616301</v>
      </c>
      <c r="G447" s="25">
        <v>1334.6377950317899</v>
      </c>
      <c r="H447" s="25">
        <v>2795.3774385824099</v>
      </c>
    </row>
    <row r="448" spans="1:8" x14ac:dyDescent="0.25">
      <c r="A448" t="s">
        <v>827</v>
      </c>
      <c r="B448" s="25">
        <v>40444.380862988903</v>
      </c>
      <c r="C448" s="25">
        <v>40446.487926593501</v>
      </c>
      <c r="D448" s="25">
        <v>618.21674733371106</v>
      </c>
      <c r="E448" s="25">
        <v>38449.571469549403</v>
      </c>
      <c r="F448" s="25">
        <v>43066.975999498303</v>
      </c>
      <c r="G448" s="25">
        <v>39244.723599274002</v>
      </c>
      <c r="H448" s="25">
        <v>41689.310062452998</v>
      </c>
    </row>
    <row r="449" spans="1:8" x14ac:dyDescent="0.25">
      <c r="A449" t="s">
        <v>1067</v>
      </c>
      <c r="B449" s="25">
        <v>72569.319279238698</v>
      </c>
      <c r="C449" s="25">
        <v>72671.609555183299</v>
      </c>
      <c r="D449" s="25">
        <v>2508.2161281476601</v>
      </c>
      <c r="E449" s="25">
        <v>65445.687371483502</v>
      </c>
      <c r="F449" s="25">
        <v>82156.786488094906</v>
      </c>
      <c r="G449" s="25">
        <v>67956.935027768501</v>
      </c>
      <c r="H449" s="25">
        <v>77923.598529046503</v>
      </c>
    </row>
    <row r="450" spans="1:8" x14ac:dyDescent="0.25">
      <c r="A450" t="s">
        <v>1143</v>
      </c>
      <c r="B450" s="25">
        <v>81.704366330908101</v>
      </c>
      <c r="C450" s="25">
        <v>82.340753667163398</v>
      </c>
      <c r="D450" s="25">
        <v>14.6247485626187</v>
      </c>
      <c r="E450" s="25">
        <v>39.566808579183899</v>
      </c>
      <c r="F450" s="25">
        <v>140.70527210339401</v>
      </c>
      <c r="G450" s="25">
        <v>55.524965700290302</v>
      </c>
      <c r="H450" s="25">
        <v>112.238250761979</v>
      </c>
    </row>
    <row r="451" spans="1:8" x14ac:dyDescent="0.25">
      <c r="A451" t="s">
        <v>784</v>
      </c>
      <c r="B451" s="25">
        <v>12.4111072965049</v>
      </c>
      <c r="C451" s="25">
        <v>12.518308446647</v>
      </c>
      <c r="D451" s="25">
        <v>2.2474707875734601</v>
      </c>
      <c r="E451" s="25">
        <v>6.5399567351375598</v>
      </c>
      <c r="F451" s="25">
        <v>20.5294629034587</v>
      </c>
      <c r="G451" s="25">
        <v>8.3966196120852103</v>
      </c>
      <c r="H451" s="25">
        <v>17.219882654281601</v>
      </c>
    </row>
    <row r="452" spans="1:8" x14ac:dyDescent="0.25">
      <c r="A452" t="s">
        <v>844</v>
      </c>
      <c r="B452" s="25">
        <v>23.443202671176</v>
      </c>
      <c r="C452" s="25">
        <v>23.645693732555401</v>
      </c>
      <c r="D452" s="25">
        <v>4.2452225987498702</v>
      </c>
      <c r="E452" s="25">
        <v>12.3532516108154</v>
      </c>
      <c r="F452" s="25">
        <v>38.777874373199801</v>
      </c>
      <c r="G452" s="25">
        <v>15.8602814894943</v>
      </c>
      <c r="H452" s="25">
        <v>32.526445013643098</v>
      </c>
    </row>
    <row r="453" spans="1:8" x14ac:dyDescent="0.25">
      <c r="A453" t="s">
        <v>821</v>
      </c>
      <c r="B453" s="25">
        <v>48608.663253245701</v>
      </c>
      <c r="C453" s="25">
        <v>48615.981461223797</v>
      </c>
      <c r="D453" s="25">
        <v>736.04715991855699</v>
      </c>
      <c r="E453" s="25">
        <v>45980.6168340886</v>
      </c>
      <c r="F453" s="25">
        <v>51347.278622333899</v>
      </c>
      <c r="G453" s="25">
        <v>47219.253178516701</v>
      </c>
      <c r="H453" s="25">
        <v>50104.664902272998</v>
      </c>
    </row>
    <row r="454" spans="1:8" x14ac:dyDescent="0.25">
      <c r="A454" t="s">
        <v>670</v>
      </c>
      <c r="B454" s="25">
        <v>82.055316679826007</v>
      </c>
      <c r="C454" s="25">
        <v>82.4836373817961</v>
      </c>
      <c r="D454" s="25">
        <v>14.5658164993702</v>
      </c>
      <c r="E454" s="25">
        <v>40.394420686135199</v>
      </c>
      <c r="F454" s="25">
        <v>140.450303237817</v>
      </c>
      <c r="G454" s="25">
        <v>55.1234791825065</v>
      </c>
      <c r="H454" s="25">
        <v>112.71943850105001</v>
      </c>
    </row>
    <row r="455" spans="1:8" x14ac:dyDescent="0.25">
      <c r="A455" t="s">
        <v>1107</v>
      </c>
      <c r="B455" s="25">
        <v>89063.868295329099</v>
      </c>
      <c r="C455" s="25">
        <v>89129.966164751997</v>
      </c>
      <c r="D455" s="25">
        <v>2464.42786258869</v>
      </c>
      <c r="E455" s="25">
        <v>81768.715720424603</v>
      </c>
      <c r="F455" s="25">
        <v>98694.805152440895</v>
      </c>
      <c r="G455" s="25">
        <v>84303.457018095098</v>
      </c>
      <c r="H455" s="25">
        <v>94280.881936044098</v>
      </c>
    </row>
    <row r="456" spans="1:8" x14ac:dyDescent="0.25">
      <c r="A456" t="s">
        <v>375</v>
      </c>
      <c r="B456" s="25">
        <v>769.90402417122903</v>
      </c>
      <c r="C456" s="25">
        <v>774.92257009375396</v>
      </c>
      <c r="D456" s="25">
        <v>140.57429185276499</v>
      </c>
      <c r="E456" s="25">
        <v>368.329767828596</v>
      </c>
      <c r="F456" s="25">
        <v>1312.7333793482101</v>
      </c>
      <c r="G456" s="25">
        <v>519.82709016772606</v>
      </c>
      <c r="H456" s="25">
        <v>1064.3520832325501</v>
      </c>
    </row>
    <row r="457" spans="1:8" x14ac:dyDescent="0.25">
      <c r="A457" t="s">
        <v>378</v>
      </c>
      <c r="B457" s="25">
        <v>217.40095646561701</v>
      </c>
      <c r="C457" s="25">
        <v>218.81806385740899</v>
      </c>
      <c r="D457" s="25">
        <v>39.694539246194502</v>
      </c>
      <c r="E457" s="25">
        <v>104.006786958794</v>
      </c>
      <c r="F457" s="25">
        <v>370.68190747782199</v>
      </c>
      <c r="G457" s="25">
        <v>146.785707115707</v>
      </c>
      <c r="H457" s="25">
        <v>300.54546235163701</v>
      </c>
    </row>
    <row r="458" spans="1:8" x14ac:dyDescent="0.25">
      <c r="A458" t="s">
        <v>379</v>
      </c>
      <c r="B458" s="25">
        <v>240.94118742049201</v>
      </c>
      <c r="C458" s="25">
        <v>242.51173956171399</v>
      </c>
      <c r="D458" s="25">
        <v>43.992674069030897</v>
      </c>
      <c r="E458" s="25">
        <v>115.268668349237</v>
      </c>
      <c r="F458" s="25">
        <v>410.81943886077102</v>
      </c>
      <c r="G458" s="25">
        <v>162.679700879828</v>
      </c>
      <c r="H458" s="25">
        <v>333.08860158716499</v>
      </c>
    </row>
    <row r="459" spans="1:8" x14ac:dyDescent="0.25">
      <c r="A459" t="s">
        <v>1140</v>
      </c>
      <c r="B459" s="25">
        <v>5.5392790732819099</v>
      </c>
      <c r="C459" s="25">
        <v>5.5824239774348099</v>
      </c>
      <c r="D459" s="25">
        <v>0.99150837712669304</v>
      </c>
      <c r="E459" s="25">
        <v>2.6824954968938202</v>
      </c>
      <c r="F459" s="25">
        <v>9.5393404815860094</v>
      </c>
      <c r="G459" s="25">
        <v>3.7644044542569701</v>
      </c>
      <c r="H459" s="25">
        <v>7.6093729330155098</v>
      </c>
    </row>
    <row r="460" spans="1:8" x14ac:dyDescent="0.25">
      <c r="A460" t="s">
        <v>899</v>
      </c>
      <c r="B460" s="25">
        <v>404.53654451750901</v>
      </c>
      <c r="C460" s="25">
        <v>407.07642486659103</v>
      </c>
      <c r="D460" s="25">
        <v>74.145485036685201</v>
      </c>
      <c r="E460" s="25">
        <v>181.999514716796</v>
      </c>
      <c r="F460" s="25">
        <v>701.69622672983996</v>
      </c>
      <c r="G460" s="25">
        <v>274.78606355022401</v>
      </c>
      <c r="H460" s="25">
        <v>559.71586623231497</v>
      </c>
    </row>
    <row r="461" spans="1:8" x14ac:dyDescent="0.25">
      <c r="A461" t="s">
        <v>842</v>
      </c>
      <c r="B461" s="25">
        <v>3366.1681011965102</v>
      </c>
      <c r="C461" s="25">
        <v>3395.24343536281</v>
      </c>
      <c r="D461" s="25">
        <v>609.56402138520104</v>
      </c>
      <c r="E461" s="25">
        <v>1773.7815989411999</v>
      </c>
      <c r="F461" s="25">
        <v>5568.0465497047398</v>
      </c>
      <c r="G461" s="25">
        <v>2277.3498303444399</v>
      </c>
      <c r="H461" s="25">
        <v>4670.4148399001597</v>
      </c>
    </row>
    <row r="462" spans="1:8" x14ac:dyDescent="0.25">
      <c r="A462" t="s">
        <v>780</v>
      </c>
      <c r="B462" s="25">
        <v>1763.7562480255399</v>
      </c>
      <c r="C462" s="25">
        <v>1778.99072258461</v>
      </c>
      <c r="D462" s="25">
        <v>319.39057081182801</v>
      </c>
      <c r="E462" s="25">
        <v>929.40051824899297</v>
      </c>
      <c r="F462" s="25">
        <v>2917.4647837248499</v>
      </c>
      <c r="G462" s="25">
        <v>1193.2529426507799</v>
      </c>
      <c r="H462" s="25">
        <v>2447.1366572029101</v>
      </c>
    </row>
    <row r="463" spans="1:8" x14ac:dyDescent="0.25">
      <c r="A463" t="s">
        <v>733</v>
      </c>
      <c r="B463" s="25">
        <v>12.5169127138718</v>
      </c>
      <c r="C463" s="25">
        <v>12.5822497701045</v>
      </c>
      <c r="D463" s="25">
        <v>2.2219042117683299</v>
      </c>
      <c r="E463" s="25">
        <v>6.1618607826308001</v>
      </c>
      <c r="F463" s="25">
        <v>21.424622527802601</v>
      </c>
      <c r="G463" s="25">
        <v>8.4086663159755695</v>
      </c>
      <c r="H463" s="25">
        <v>17.194490618804199</v>
      </c>
    </row>
    <row r="464" spans="1:8" x14ac:dyDescent="0.25">
      <c r="A464" t="s">
        <v>224</v>
      </c>
      <c r="B464" s="25">
        <v>1762.0817215889199</v>
      </c>
      <c r="C464" s="25">
        <v>1782.52611580485</v>
      </c>
      <c r="D464" s="25">
        <v>328.70742473184401</v>
      </c>
      <c r="E464" s="25">
        <v>841.64146320706004</v>
      </c>
      <c r="F464" s="25">
        <v>3143.7524718672898</v>
      </c>
      <c r="G464" s="25">
        <v>1178.3903928576501</v>
      </c>
      <c r="H464" s="25">
        <v>2456.1332048864101</v>
      </c>
    </row>
    <row r="465" spans="1:8" x14ac:dyDescent="0.25">
      <c r="A465" t="s">
        <v>1077</v>
      </c>
      <c r="B465" s="25">
        <v>125827.650855278</v>
      </c>
      <c r="C465" s="25">
        <v>125868.970714083</v>
      </c>
      <c r="D465" s="25">
        <v>2444.91934487761</v>
      </c>
      <c r="E465" s="25">
        <v>118980.453910173</v>
      </c>
      <c r="F465" s="25">
        <v>135288.75025654901</v>
      </c>
      <c r="G465" s="25">
        <v>121125.269933456</v>
      </c>
      <c r="H465" s="25">
        <v>130982.355385897</v>
      </c>
    </row>
    <row r="466" spans="1:8" x14ac:dyDescent="0.25">
      <c r="A466" t="s">
        <v>225</v>
      </c>
      <c r="B466" s="25">
        <v>26.176350828920601</v>
      </c>
      <c r="C466" s="25">
        <v>26.4800595780235</v>
      </c>
      <c r="D466" s="25">
        <v>4.8830657309656296</v>
      </c>
      <c r="E466" s="25">
        <v>12.5028833470947</v>
      </c>
      <c r="F466" s="25">
        <v>46.701561349084002</v>
      </c>
      <c r="G466" s="25">
        <v>17.505408494367</v>
      </c>
      <c r="H466" s="25">
        <v>36.486732519813799</v>
      </c>
    </row>
    <row r="467" spans="1:8" x14ac:dyDescent="0.25">
      <c r="A467" t="s">
        <v>817</v>
      </c>
      <c r="B467" s="25">
        <v>398.29501250363802</v>
      </c>
      <c r="C467" s="25">
        <v>398.70076392531598</v>
      </c>
      <c r="D467" s="25">
        <v>7.1749651500957503</v>
      </c>
      <c r="E467" s="25">
        <v>377.18792486737902</v>
      </c>
      <c r="F467" s="25">
        <v>427.479679505072</v>
      </c>
      <c r="G467" s="25">
        <v>385.196308754516</v>
      </c>
      <c r="H467" s="25">
        <v>414.15807078550898</v>
      </c>
    </row>
    <row r="468" spans="1:8" x14ac:dyDescent="0.25">
      <c r="A468" t="s">
        <v>1142</v>
      </c>
      <c r="B468" s="25">
        <v>72.010627952664805</v>
      </c>
      <c r="C468" s="25">
        <v>72.571511706652601</v>
      </c>
      <c r="D468" s="25">
        <v>12.889608902647</v>
      </c>
      <c r="E468" s="25">
        <v>34.872441459619701</v>
      </c>
      <c r="F468" s="25">
        <v>124.01142626061799</v>
      </c>
      <c r="G468" s="25">
        <v>48.937257905340601</v>
      </c>
      <c r="H468" s="25">
        <v>98.921848129201607</v>
      </c>
    </row>
    <row r="469" spans="1:8" x14ac:dyDescent="0.25">
      <c r="A469" t="s">
        <v>829</v>
      </c>
      <c r="B469" s="25">
        <v>777.55891983738798</v>
      </c>
      <c r="C469" s="25">
        <v>777.49854345785002</v>
      </c>
      <c r="D469" s="25">
        <v>12.3362794964891</v>
      </c>
      <c r="E469" s="25">
        <v>736.04757914205902</v>
      </c>
      <c r="F469" s="25">
        <v>830.215058713443</v>
      </c>
      <c r="G469" s="25">
        <v>753.69257405489304</v>
      </c>
      <c r="H469" s="25">
        <v>802.15797403931799</v>
      </c>
    </row>
    <row r="470" spans="1:8" x14ac:dyDescent="0.25">
      <c r="A470" t="s">
        <v>896</v>
      </c>
      <c r="B470" s="25">
        <v>677.46017215432198</v>
      </c>
      <c r="C470" s="25">
        <v>681.71360191699705</v>
      </c>
      <c r="D470" s="25">
        <v>124.16829514705201</v>
      </c>
      <c r="E470" s="25">
        <v>304.786858549702</v>
      </c>
      <c r="F470" s="25">
        <v>1175.1008728455199</v>
      </c>
      <c r="G470" s="25">
        <v>460.17255163034099</v>
      </c>
      <c r="H470" s="25">
        <v>937.33239242329398</v>
      </c>
    </row>
    <row r="471" spans="1:8" x14ac:dyDescent="0.25">
      <c r="A471" t="s">
        <v>540</v>
      </c>
      <c r="B471" s="25">
        <v>1877.5356612907201</v>
      </c>
      <c r="C471" s="25">
        <v>1885.1010853743401</v>
      </c>
      <c r="D471" s="25">
        <v>347.884907201776</v>
      </c>
      <c r="E471" s="25">
        <v>872.94369520639304</v>
      </c>
      <c r="F471" s="25">
        <v>3159.50106532567</v>
      </c>
      <c r="G471" s="25">
        <v>1250.17879687609</v>
      </c>
      <c r="H471" s="25">
        <v>2618.4794226498602</v>
      </c>
    </row>
    <row r="472" spans="1:8" x14ac:dyDescent="0.25">
      <c r="A472" t="s">
        <v>831</v>
      </c>
      <c r="B472" s="25">
        <v>301.30451643903803</v>
      </c>
      <c r="C472" s="25">
        <v>301.27193197052799</v>
      </c>
      <c r="D472" s="25">
        <v>4.7630139649822603</v>
      </c>
      <c r="E472" s="25">
        <v>285.50855491619097</v>
      </c>
      <c r="F472" s="25">
        <v>321.58269108417198</v>
      </c>
      <c r="G472" s="25">
        <v>291.92033030954599</v>
      </c>
      <c r="H472" s="25">
        <v>310.79416828262703</v>
      </c>
    </row>
    <row r="473" spans="1:8" x14ac:dyDescent="0.25">
      <c r="A473" t="s">
        <v>1071</v>
      </c>
      <c r="B473" s="25">
        <v>58557.775398885198</v>
      </c>
      <c r="C473" s="25">
        <v>58657.309287063501</v>
      </c>
      <c r="D473" s="25">
        <v>1909.2478583936499</v>
      </c>
      <c r="E473" s="25">
        <v>53389.415308442003</v>
      </c>
      <c r="F473" s="25">
        <v>65018.570029216797</v>
      </c>
      <c r="G473" s="25">
        <v>55196.742714084401</v>
      </c>
      <c r="H473" s="25">
        <v>62503.314188201897</v>
      </c>
    </row>
    <row r="474" spans="1:8" x14ac:dyDescent="0.25">
      <c r="A474" t="s">
        <v>461</v>
      </c>
      <c r="B474" s="25">
        <v>1447.0318439908899</v>
      </c>
      <c r="C474" s="25">
        <v>1456.46418299996</v>
      </c>
      <c r="D474" s="25">
        <v>264.20887587435197</v>
      </c>
      <c r="E474" s="25">
        <v>692.27447370662401</v>
      </c>
      <c r="F474" s="25">
        <v>2467.27766442245</v>
      </c>
      <c r="G474" s="25">
        <v>977.01314608862197</v>
      </c>
      <c r="H474" s="25">
        <v>2000.4459118309601</v>
      </c>
    </row>
    <row r="475" spans="1:8" x14ac:dyDescent="0.25">
      <c r="A475" t="s">
        <v>713</v>
      </c>
      <c r="B475" s="25">
        <v>13912.7254551852</v>
      </c>
      <c r="C475" s="25">
        <v>13912.7406363426</v>
      </c>
      <c r="D475" s="25">
        <v>218.63884799267399</v>
      </c>
      <c r="E475" s="25">
        <v>13118.3560066768</v>
      </c>
      <c r="F475" s="25">
        <v>14846.3762067478</v>
      </c>
      <c r="G475" s="25">
        <v>13495.1501009125</v>
      </c>
      <c r="H475" s="25">
        <v>14342.747427646</v>
      </c>
    </row>
    <row r="476" spans="1:8" x14ac:dyDescent="0.25">
      <c r="A476" t="s">
        <v>289</v>
      </c>
      <c r="B476" s="25">
        <v>3362.9722301787001</v>
      </c>
      <c r="C476" s="25">
        <v>3401.9908121029198</v>
      </c>
      <c r="D476" s="25">
        <v>627.34544469932098</v>
      </c>
      <c r="E476" s="25">
        <v>1606.29148685569</v>
      </c>
      <c r="F476" s="25">
        <v>5999.9216449007399</v>
      </c>
      <c r="G476" s="25">
        <v>2248.9843228815698</v>
      </c>
      <c r="H476" s="25">
        <v>4687.5849516244898</v>
      </c>
    </row>
    <row r="477" spans="1:8" x14ac:dyDescent="0.25">
      <c r="A477" t="s">
        <v>1204</v>
      </c>
      <c r="B477" s="25">
        <v>153.71499428357299</v>
      </c>
      <c r="C477" s="25">
        <v>154.91226537381601</v>
      </c>
      <c r="D477" s="25">
        <v>27.5143574652657</v>
      </c>
      <c r="E477" s="25">
        <v>74.439250038803493</v>
      </c>
      <c r="F477" s="25">
        <v>264.71669836401202</v>
      </c>
      <c r="G477" s="25">
        <v>104.462223605631</v>
      </c>
      <c r="H477" s="25">
        <v>211.16009889118001</v>
      </c>
    </row>
    <row r="478" spans="1:8" x14ac:dyDescent="0.25">
      <c r="A478" t="s">
        <v>735</v>
      </c>
      <c r="B478" s="25">
        <v>776.04858826005</v>
      </c>
      <c r="C478" s="25">
        <v>780.09948574647694</v>
      </c>
      <c r="D478" s="25">
        <v>137.75806112963599</v>
      </c>
      <c r="E478" s="25">
        <v>382.03536852310901</v>
      </c>
      <c r="F478" s="25">
        <v>1328.3265967237601</v>
      </c>
      <c r="G478" s="25">
        <v>521.337311590485</v>
      </c>
      <c r="H478" s="25">
        <v>1066.05841836586</v>
      </c>
    </row>
    <row r="479" spans="1:8" x14ac:dyDescent="0.25">
      <c r="A479" t="s">
        <v>1096</v>
      </c>
      <c r="B479" s="25">
        <v>3558.8857931470602</v>
      </c>
      <c r="C479" s="25">
        <v>3583.5278447843898</v>
      </c>
      <c r="D479" s="25">
        <v>652.28154645397694</v>
      </c>
      <c r="E479" s="25">
        <v>1694.02718105094</v>
      </c>
      <c r="F479" s="25">
        <v>5740.2063119003396</v>
      </c>
      <c r="G479" s="25">
        <v>2374.6840850673598</v>
      </c>
      <c r="H479" s="25">
        <v>4954.7463695491697</v>
      </c>
    </row>
    <row r="480" spans="1:8" x14ac:dyDescent="0.25">
      <c r="A480" t="s">
        <v>1056</v>
      </c>
      <c r="B480" s="25">
        <v>23607.983981422301</v>
      </c>
      <c r="C480" s="25">
        <v>23632.512588879199</v>
      </c>
      <c r="D480" s="25">
        <v>571.02332919724097</v>
      </c>
      <c r="E480" s="25">
        <v>21692.2108008785</v>
      </c>
      <c r="F480" s="25">
        <v>25710.263676025701</v>
      </c>
      <c r="G480" s="25">
        <v>22501.775843051499</v>
      </c>
      <c r="H480" s="25">
        <v>24722.257082980301</v>
      </c>
    </row>
    <row r="481" spans="1:8" x14ac:dyDescent="0.25">
      <c r="A481" t="s">
        <v>797</v>
      </c>
      <c r="B481" s="25">
        <v>2942.4311063335399</v>
      </c>
      <c r="C481" s="25">
        <v>2958.51817777321</v>
      </c>
      <c r="D481" s="25">
        <v>388.995471337357</v>
      </c>
      <c r="E481" s="25">
        <v>1780.6143906970599</v>
      </c>
      <c r="F481" s="25">
        <v>4480.4119129261398</v>
      </c>
      <c r="G481" s="25">
        <v>2230.3130716013802</v>
      </c>
      <c r="H481" s="25">
        <v>3780.3564011127901</v>
      </c>
    </row>
    <row r="482" spans="1:8" x14ac:dyDescent="0.25">
      <c r="A482" t="s">
        <v>1065</v>
      </c>
      <c r="B482" s="25">
        <v>67984.575156645296</v>
      </c>
      <c r="C482" s="25">
        <v>68070.325387804303</v>
      </c>
      <c r="D482" s="25">
        <v>2367.1235633463798</v>
      </c>
      <c r="E482" s="25">
        <v>61197.185420236798</v>
      </c>
      <c r="F482" s="25">
        <v>76936.591441142693</v>
      </c>
      <c r="G482" s="25">
        <v>63602.468438466101</v>
      </c>
      <c r="H482" s="25">
        <v>72989.341063779095</v>
      </c>
    </row>
    <row r="483" spans="1:8" x14ac:dyDescent="0.25">
      <c r="A483" t="s">
        <v>1061</v>
      </c>
      <c r="B483" s="25">
        <v>86424.639941098794</v>
      </c>
      <c r="C483" s="25">
        <v>86466.160922520707</v>
      </c>
      <c r="D483" s="25">
        <v>2594.10021710093</v>
      </c>
      <c r="E483" s="25">
        <v>79151.947885778995</v>
      </c>
      <c r="F483" s="25">
        <v>96549.942028788297</v>
      </c>
      <c r="G483" s="25">
        <v>81429.629546044205</v>
      </c>
      <c r="H483" s="25">
        <v>91884.380284839499</v>
      </c>
    </row>
    <row r="484" spans="1:8" x14ac:dyDescent="0.25">
      <c r="A484" t="s">
        <v>396</v>
      </c>
      <c r="B484" s="25">
        <v>5647.2380729469696</v>
      </c>
      <c r="C484" s="25">
        <v>5685.6191766024904</v>
      </c>
      <c r="D484" s="25">
        <v>780.91448186068101</v>
      </c>
      <c r="E484" s="25">
        <v>2911.97317063734</v>
      </c>
      <c r="F484" s="25">
        <v>9480.5157118554507</v>
      </c>
      <c r="G484" s="25">
        <v>4303.6327798846996</v>
      </c>
      <c r="H484" s="25">
        <v>7373.4771316076803</v>
      </c>
    </row>
    <row r="485" spans="1:8" x14ac:dyDescent="0.25">
      <c r="A485" t="s">
        <v>1111</v>
      </c>
      <c r="B485" s="25">
        <v>90368.682157054194</v>
      </c>
      <c r="C485" s="25">
        <v>90484.823225582397</v>
      </c>
      <c r="D485" s="25">
        <v>2895.5383591994701</v>
      </c>
      <c r="E485" s="25">
        <v>81989.435357404102</v>
      </c>
      <c r="F485" s="25">
        <v>101919.384423893</v>
      </c>
      <c r="G485" s="25">
        <v>85054.991193967406</v>
      </c>
      <c r="H485" s="25">
        <v>96442.960905446904</v>
      </c>
    </row>
    <row r="486" spans="1:8" x14ac:dyDescent="0.25">
      <c r="A486" t="s">
        <v>420</v>
      </c>
      <c r="B486" s="25">
        <v>35822.206088210201</v>
      </c>
      <c r="C486" s="25">
        <v>35860.587191865699</v>
      </c>
      <c r="D486" s="25">
        <v>780.91448186068101</v>
      </c>
      <c r="E486" s="25">
        <v>33086.9411859006</v>
      </c>
      <c r="F486" s="25">
        <v>39655.483727118699</v>
      </c>
      <c r="G486" s="25">
        <v>34478.600795147897</v>
      </c>
      <c r="H486" s="25">
        <v>37548.445146870901</v>
      </c>
    </row>
    <row r="487" spans="1:8" x14ac:dyDescent="0.25">
      <c r="A487" t="s">
        <v>1085</v>
      </c>
      <c r="B487" s="25">
        <v>118844.56434624401</v>
      </c>
      <c r="C487" s="25">
        <v>118946.854622189</v>
      </c>
      <c r="D487" s="25">
        <v>2508.2161281476501</v>
      </c>
      <c r="E487" s="25">
        <v>111720.93243848901</v>
      </c>
      <c r="F487" s="25">
        <v>128432.031555101</v>
      </c>
      <c r="G487" s="25">
        <v>114232.180094774</v>
      </c>
      <c r="H487" s="25">
        <v>124198.843596052</v>
      </c>
    </row>
    <row r="488" spans="1:8" x14ac:dyDescent="0.25">
      <c r="A488" t="s">
        <v>560</v>
      </c>
      <c r="B488" s="25">
        <v>20419.850547041999</v>
      </c>
      <c r="C488" s="25">
        <v>20614.997535453898</v>
      </c>
      <c r="D488" s="25">
        <v>3143.43173848377</v>
      </c>
      <c r="E488" s="25">
        <v>11055.138338885999</v>
      </c>
      <c r="F488" s="25">
        <v>33845.327441810499</v>
      </c>
      <c r="G488" s="25">
        <v>15021.671027590401</v>
      </c>
      <c r="H488" s="25">
        <v>27224.184817458499</v>
      </c>
    </row>
    <row r="489" spans="1:8" x14ac:dyDescent="0.25">
      <c r="A489" t="s">
        <v>799</v>
      </c>
      <c r="B489" s="25">
        <v>53.736554197864301</v>
      </c>
      <c r="C489" s="25">
        <v>54.142305619541702</v>
      </c>
      <c r="D489" s="25">
        <v>7.1749651500957397</v>
      </c>
      <c r="E489" s="25">
        <v>32.629466561604701</v>
      </c>
      <c r="F489" s="25">
        <v>82.921221199298003</v>
      </c>
      <c r="G489" s="25">
        <v>40.637850448742398</v>
      </c>
      <c r="H489" s="25">
        <v>69.599612479735399</v>
      </c>
    </row>
    <row r="490" spans="1:8" x14ac:dyDescent="0.25">
      <c r="A490" t="s">
        <v>851</v>
      </c>
      <c r="B490" s="25">
        <v>15758.9134888073</v>
      </c>
      <c r="C490" s="25">
        <v>15884.044641030399</v>
      </c>
      <c r="D490" s="25">
        <v>2109.1793230995099</v>
      </c>
      <c r="E490" s="25">
        <v>9370.6381186363997</v>
      </c>
      <c r="F490" s="25">
        <v>23433.880924082601</v>
      </c>
      <c r="G490" s="25">
        <v>11917.3956783061</v>
      </c>
      <c r="H490" s="25">
        <v>20516.9542528936</v>
      </c>
    </row>
    <row r="491" spans="1:8" x14ac:dyDescent="0.25">
      <c r="A491" t="s">
        <v>801</v>
      </c>
      <c r="B491" s="25">
        <v>21.5486849538146</v>
      </c>
      <c r="C491" s="25">
        <v>21.706074968145099</v>
      </c>
      <c r="D491" s="25">
        <v>2.8604090222831</v>
      </c>
      <c r="E491" s="25">
        <v>13.071658373831101</v>
      </c>
      <c r="F491" s="25">
        <v>33.073319696726003</v>
      </c>
      <c r="G491" s="25">
        <v>16.355323243310099</v>
      </c>
      <c r="H491" s="25">
        <v>27.8314019203446</v>
      </c>
    </row>
    <row r="492" spans="1:8" x14ac:dyDescent="0.25">
      <c r="A492" t="s">
        <v>495</v>
      </c>
      <c r="B492" s="25">
        <v>26943.390479949801</v>
      </c>
      <c r="C492" s="25">
        <v>26958.938684022702</v>
      </c>
      <c r="D492" s="25">
        <v>660.08022282282604</v>
      </c>
      <c r="E492" s="25">
        <v>24960.512829092098</v>
      </c>
      <c r="F492" s="25">
        <v>29065.953220907199</v>
      </c>
      <c r="G492" s="25">
        <v>25696.246176179899</v>
      </c>
      <c r="H492" s="25">
        <v>28308.239827018198</v>
      </c>
    </row>
    <row r="493" spans="1:8" x14ac:dyDescent="0.25">
      <c r="A493" t="s">
        <v>408</v>
      </c>
      <c r="B493" s="25">
        <v>8223.9472702516996</v>
      </c>
      <c r="C493" s="25">
        <v>8221.6952749600496</v>
      </c>
      <c r="D493" s="25">
        <v>213.52171562124599</v>
      </c>
      <c r="E493" s="25">
        <v>7512.2946750338297</v>
      </c>
      <c r="F493" s="25">
        <v>8914.6948231061397</v>
      </c>
      <c r="G493" s="25">
        <v>7820.39214891339</v>
      </c>
      <c r="H493" s="25">
        <v>8654.1682341747091</v>
      </c>
    </row>
    <row r="494" spans="1:8" x14ac:dyDescent="0.25">
      <c r="A494" t="s">
        <v>1051</v>
      </c>
      <c r="B494" s="25">
        <v>10669.6141727049</v>
      </c>
      <c r="C494" s="25">
        <v>10740.332585821399</v>
      </c>
      <c r="D494" s="25">
        <v>1566.60021952492</v>
      </c>
      <c r="E494" s="25">
        <v>6423.91546385936</v>
      </c>
      <c r="F494" s="25">
        <v>16056.9590847418</v>
      </c>
      <c r="G494" s="25">
        <v>7858.5157215782201</v>
      </c>
      <c r="H494" s="25">
        <v>13884.847390512799</v>
      </c>
    </row>
    <row r="495" spans="1:8" x14ac:dyDescent="0.25">
      <c r="A495" t="s">
        <v>701</v>
      </c>
      <c r="B495" s="25">
        <v>6225.4095905866898</v>
      </c>
      <c r="C495" s="25">
        <v>6228.0663440683202</v>
      </c>
      <c r="D495" s="25">
        <v>188.43743971139099</v>
      </c>
      <c r="E495" s="25">
        <v>5509.4589022489699</v>
      </c>
      <c r="F495" s="25">
        <v>6988.7648078210004</v>
      </c>
      <c r="G495" s="25">
        <v>5874.2407387077801</v>
      </c>
      <c r="H495" s="25">
        <v>6615.00871753506</v>
      </c>
    </row>
    <row r="496" spans="1:8" x14ac:dyDescent="0.25">
      <c r="A496" t="s">
        <v>1115</v>
      </c>
      <c r="B496" s="25">
        <v>88191.431458853898</v>
      </c>
      <c r="C496" s="25">
        <v>88289.565360536406</v>
      </c>
      <c r="D496" s="25">
        <v>2338.1819413058001</v>
      </c>
      <c r="E496" s="25">
        <v>82099.386761739501</v>
      </c>
      <c r="F496" s="25">
        <v>96862.256974944496</v>
      </c>
      <c r="G496" s="25">
        <v>83920.923609470803</v>
      </c>
      <c r="H496" s="25">
        <v>92962.490114521497</v>
      </c>
    </row>
    <row r="497" spans="1:8" x14ac:dyDescent="0.25">
      <c r="A497" t="s">
        <v>463</v>
      </c>
      <c r="B497" s="25">
        <v>458.342143886109</v>
      </c>
      <c r="C497" s="25">
        <v>461.329803419124</v>
      </c>
      <c r="D497" s="25">
        <v>83.687213315225407</v>
      </c>
      <c r="E497" s="25">
        <v>219.27545530803101</v>
      </c>
      <c r="F497" s="25">
        <v>781.50134633859398</v>
      </c>
      <c r="G497" s="25">
        <v>309.46540799553497</v>
      </c>
      <c r="H497" s="25">
        <v>633.634063938802</v>
      </c>
    </row>
    <row r="498" spans="1:8" x14ac:dyDescent="0.25">
      <c r="A498" t="s">
        <v>1097</v>
      </c>
      <c r="B498" s="25">
        <v>4176.0737034940703</v>
      </c>
      <c r="C498" s="25">
        <v>4204.98922082843</v>
      </c>
      <c r="D498" s="25">
        <v>765.40130022327503</v>
      </c>
      <c r="E498" s="25">
        <v>1987.8082003680399</v>
      </c>
      <c r="F498" s="25">
        <v>6735.6824649773598</v>
      </c>
      <c r="G498" s="25">
        <v>2786.5057599913498</v>
      </c>
      <c r="H498" s="25">
        <v>5814.0067493034003</v>
      </c>
    </row>
    <row r="499" spans="1:8" x14ac:dyDescent="0.25">
      <c r="A499" t="s">
        <v>604</v>
      </c>
      <c r="B499" s="25">
        <v>4196.9264113929903</v>
      </c>
      <c r="C499" s="25">
        <v>4213.8376897269</v>
      </c>
      <c r="D499" s="25">
        <v>777.64027883040001</v>
      </c>
      <c r="E499" s="25">
        <v>1951.3240284086501</v>
      </c>
      <c r="F499" s="25">
        <v>7062.5521215260496</v>
      </c>
      <c r="G499" s="25">
        <v>2794.57190600885</v>
      </c>
      <c r="H499" s="25">
        <v>5853.1859997021102</v>
      </c>
    </row>
    <row r="500" spans="1:8" x14ac:dyDescent="0.25">
      <c r="A500" t="s">
        <v>1075</v>
      </c>
      <c r="B500" s="25">
        <v>94492.622878238297</v>
      </c>
      <c r="C500" s="25">
        <v>94534.334562186603</v>
      </c>
      <c r="D500" s="25">
        <v>2001.33333438355</v>
      </c>
      <c r="E500" s="25">
        <v>88861.424668420703</v>
      </c>
      <c r="F500" s="25">
        <v>102021.422462729</v>
      </c>
      <c r="G500" s="25">
        <v>90616.2017142931</v>
      </c>
      <c r="H500" s="25">
        <v>98669.347695999197</v>
      </c>
    </row>
    <row r="501" spans="1:8" x14ac:dyDescent="0.25">
      <c r="A501" t="s">
        <v>803</v>
      </c>
      <c r="B501" s="25">
        <v>29282.066091912799</v>
      </c>
      <c r="C501" s="25">
        <v>29289.384299890899</v>
      </c>
      <c r="D501" s="25">
        <v>736.04715991855596</v>
      </c>
      <c r="E501" s="25">
        <v>26654.019672755599</v>
      </c>
      <c r="F501" s="25">
        <v>32020.681461000899</v>
      </c>
      <c r="G501" s="25">
        <v>27892.656017183799</v>
      </c>
      <c r="H501" s="25">
        <v>30778.0677409401</v>
      </c>
    </row>
    <row r="502" spans="1:8" x14ac:dyDescent="0.25">
      <c r="A502" t="s">
        <v>1053</v>
      </c>
      <c r="B502" s="25">
        <v>13514.587849457699</v>
      </c>
      <c r="C502" s="25">
        <v>13614.1217376359</v>
      </c>
      <c r="D502" s="25">
        <v>1909.2478583936499</v>
      </c>
      <c r="E502" s="25">
        <v>8346.2277590144895</v>
      </c>
      <c r="F502" s="25">
        <v>19975.382479789299</v>
      </c>
      <c r="G502" s="25">
        <v>10153.5551646569</v>
      </c>
      <c r="H502" s="25">
        <v>17460.126638774302</v>
      </c>
    </row>
    <row r="503" spans="1:8" x14ac:dyDescent="0.25">
      <c r="A503" t="s">
        <v>288</v>
      </c>
      <c r="B503" s="25">
        <v>153.906570127322</v>
      </c>
      <c r="C503" s="25">
        <v>155.07990098115999</v>
      </c>
      <c r="D503" s="25">
        <v>29.0281702587429</v>
      </c>
      <c r="E503" s="25">
        <v>77.315743091485004</v>
      </c>
      <c r="F503" s="25">
        <v>284.90244989140399</v>
      </c>
      <c r="G503" s="25">
        <v>100.206360603954</v>
      </c>
      <c r="H503" s="25">
        <v>215.49602963876501</v>
      </c>
    </row>
    <row r="504" spans="1:8" x14ac:dyDescent="0.25">
      <c r="A504" t="s">
        <v>432</v>
      </c>
      <c r="B504" s="25">
        <v>13131.2950097582</v>
      </c>
      <c r="C504" s="25">
        <v>13129.043014466501</v>
      </c>
      <c r="D504" s="25">
        <v>213.52171562124599</v>
      </c>
      <c r="E504" s="25">
        <v>12419.6424145403</v>
      </c>
      <c r="F504" s="25">
        <v>13822.0425626126</v>
      </c>
      <c r="G504" s="25">
        <v>12727.739888419899</v>
      </c>
      <c r="H504" s="25">
        <v>13561.5159736812</v>
      </c>
    </row>
    <row r="505" spans="1:8" x14ac:dyDescent="0.25">
      <c r="A505" t="s">
        <v>1055</v>
      </c>
      <c r="B505" s="25">
        <v>14443.7397552808</v>
      </c>
      <c r="C505" s="25">
        <v>14548.8010612094</v>
      </c>
      <c r="D505" s="25">
        <v>2015.3974719718899</v>
      </c>
      <c r="E505" s="25">
        <v>8989.3123372810005</v>
      </c>
      <c r="F505" s="25">
        <v>21287.178878503601</v>
      </c>
      <c r="G505" s="25">
        <v>10906.426451447</v>
      </c>
      <c r="H505" s="25">
        <v>18611.234535449101</v>
      </c>
    </row>
    <row r="506" spans="1:8" x14ac:dyDescent="0.25">
      <c r="A506" t="s">
        <v>1073</v>
      </c>
      <c r="B506" s="25">
        <v>60718.984822286599</v>
      </c>
      <c r="C506" s="25">
        <v>60824.046128215101</v>
      </c>
      <c r="D506" s="25">
        <v>2015.3974719718899</v>
      </c>
      <c r="E506" s="25">
        <v>55264.557404286803</v>
      </c>
      <c r="F506" s="25">
        <v>67562.423945509407</v>
      </c>
      <c r="G506" s="25">
        <v>57181.671518452698</v>
      </c>
      <c r="H506" s="25">
        <v>64886.4796024549</v>
      </c>
    </row>
    <row r="507" spans="1:8" x14ac:dyDescent="0.25">
      <c r="A507" t="s">
        <v>622</v>
      </c>
      <c r="B507" s="25">
        <v>94767.427380209003</v>
      </c>
      <c r="C507" s="25">
        <v>94989.611747798699</v>
      </c>
      <c r="D507" s="25">
        <v>3530.22632457176</v>
      </c>
      <c r="E507" s="25">
        <v>84540.4445415675</v>
      </c>
      <c r="F507" s="25">
        <v>109405.92034832601</v>
      </c>
      <c r="G507" s="25">
        <v>88846.7615174604</v>
      </c>
      <c r="H507" s="25">
        <v>102336.862326502</v>
      </c>
    </row>
    <row r="508" spans="1:8" x14ac:dyDescent="0.25">
      <c r="A508" t="s">
        <v>811</v>
      </c>
      <c r="B508" s="25">
        <v>433.00046153161401</v>
      </c>
      <c r="C508" s="25">
        <v>432.94008515207503</v>
      </c>
      <c r="D508" s="25">
        <v>12.3362794964891</v>
      </c>
      <c r="E508" s="25">
        <v>391.489120836285</v>
      </c>
      <c r="F508" s="25">
        <v>485.65660040766898</v>
      </c>
      <c r="G508" s="25">
        <v>409.13411574911902</v>
      </c>
      <c r="H508" s="25">
        <v>457.59951573354402</v>
      </c>
    </row>
    <row r="509" spans="1:8" x14ac:dyDescent="0.25">
      <c r="A509" t="s">
        <v>813</v>
      </c>
      <c r="B509" s="25">
        <v>165.56936619736899</v>
      </c>
      <c r="C509" s="25">
        <v>165.53678172885901</v>
      </c>
      <c r="D509" s="25">
        <v>4.7630139649822603</v>
      </c>
      <c r="E509" s="25">
        <v>149.773404674522</v>
      </c>
      <c r="F509" s="25">
        <v>185.84754084250301</v>
      </c>
      <c r="G509" s="25">
        <v>156.18518006787701</v>
      </c>
      <c r="H509" s="25">
        <v>175.05901804095899</v>
      </c>
    </row>
    <row r="510" spans="1:8" x14ac:dyDescent="0.25">
      <c r="A510" t="s">
        <v>950</v>
      </c>
      <c r="B510" s="25">
        <v>77622.717947851197</v>
      </c>
      <c r="C510" s="25">
        <v>77605.516548775602</v>
      </c>
      <c r="D510" s="25">
        <v>1194.3373292583599</v>
      </c>
      <c r="E510" s="25">
        <v>73223.432343387103</v>
      </c>
      <c r="F510" s="25">
        <v>83339.152038656204</v>
      </c>
      <c r="G510" s="25">
        <v>75241.231073741204</v>
      </c>
      <c r="H510" s="25">
        <v>79936.649156704501</v>
      </c>
    </row>
    <row r="511" spans="1:8" x14ac:dyDescent="0.25">
      <c r="A511" t="s">
        <v>436</v>
      </c>
      <c r="B511" s="25">
        <v>65746.132387587699</v>
      </c>
      <c r="C511" s="25">
        <v>65764.494443603093</v>
      </c>
      <c r="D511" s="25">
        <v>1092.54257070227</v>
      </c>
      <c r="E511" s="25">
        <v>62165.067984852598</v>
      </c>
      <c r="F511" s="25">
        <v>69753.8642880689</v>
      </c>
      <c r="G511" s="25">
        <v>63709.964076467899</v>
      </c>
      <c r="H511" s="25">
        <v>67973.3417024269</v>
      </c>
    </row>
    <row r="512" spans="1:8" x14ac:dyDescent="0.25">
      <c r="A512" t="s">
        <v>624</v>
      </c>
      <c r="B512" s="25">
        <v>184962.122688645</v>
      </c>
      <c r="C512" s="25">
        <v>185191.265506528</v>
      </c>
      <c r="D512" s="25">
        <v>3985.3858054582402</v>
      </c>
      <c r="E512" s="25">
        <v>171221.35099523599</v>
      </c>
      <c r="F512" s="25">
        <v>198911.46400695699</v>
      </c>
      <c r="G512" s="25">
        <v>177679.58704451201</v>
      </c>
      <c r="H512" s="25">
        <v>193457.62281343399</v>
      </c>
    </row>
    <row r="513" spans="1:8" x14ac:dyDescent="0.25">
      <c r="A513" t="s">
        <v>1081</v>
      </c>
      <c r="B513" s="25">
        <v>84204.776593612507</v>
      </c>
      <c r="C513" s="25">
        <v>84269.575945106393</v>
      </c>
      <c r="D513" s="25">
        <v>1939.78557850691</v>
      </c>
      <c r="E513" s="25">
        <v>78513.082771201895</v>
      </c>
      <c r="F513" s="25">
        <v>91311.232371797101</v>
      </c>
      <c r="G513" s="25">
        <v>80565.688570761893</v>
      </c>
      <c r="H513" s="25">
        <v>88345.400994453899</v>
      </c>
    </row>
    <row r="514" spans="1:8" x14ac:dyDescent="0.25">
      <c r="A514" t="s">
        <v>1173</v>
      </c>
      <c r="B514" s="25">
        <v>5433.8387644071699</v>
      </c>
      <c r="C514" s="25">
        <v>5442.8459415575398</v>
      </c>
      <c r="D514" s="25">
        <v>194.56048329005401</v>
      </c>
      <c r="E514" s="25">
        <v>4887.12368790662</v>
      </c>
      <c r="F514" s="25">
        <v>6167.2039856276097</v>
      </c>
      <c r="G514" s="25">
        <v>5073.4795229186102</v>
      </c>
      <c r="H514" s="25">
        <v>5839.6768126399102</v>
      </c>
    </row>
    <row r="515" spans="1:8" x14ac:dyDescent="0.25">
      <c r="A515" t="s">
        <v>1057</v>
      </c>
      <c r="B515" s="25">
        <v>65455.741891924401</v>
      </c>
      <c r="C515" s="25">
        <v>65497.453575872802</v>
      </c>
      <c r="D515" s="25">
        <v>2001.33333438355</v>
      </c>
      <c r="E515" s="25">
        <v>59824.5436821068</v>
      </c>
      <c r="F515" s="25">
        <v>72984.541476415194</v>
      </c>
      <c r="G515" s="25">
        <v>61579.320727979197</v>
      </c>
      <c r="H515" s="25">
        <v>69632.466709685395</v>
      </c>
    </row>
    <row r="516" spans="1:8" x14ac:dyDescent="0.25">
      <c r="A516" t="s">
        <v>759</v>
      </c>
      <c r="B516" s="25">
        <v>46446.231958568103</v>
      </c>
      <c r="C516" s="25">
        <v>46468.006255350199</v>
      </c>
      <c r="D516" s="25">
        <v>1181.2335311765701</v>
      </c>
      <c r="E516" s="25">
        <v>42653.804981205198</v>
      </c>
      <c r="F516" s="25">
        <v>50913.258225844504</v>
      </c>
      <c r="G516" s="25">
        <v>44205.944696535902</v>
      </c>
      <c r="H516" s="25">
        <v>48805.715728109702</v>
      </c>
    </row>
    <row r="517" spans="1:8" x14ac:dyDescent="0.25">
      <c r="A517" t="s">
        <v>578</v>
      </c>
      <c r="B517" s="25">
        <v>66695.095614047794</v>
      </c>
      <c r="C517" s="25">
        <v>66890.242602459606</v>
      </c>
      <c r="D517" s="25">
        <v>3143.43173848377</v>
      </c>
      <c r="E517" s="25">
        <v>57330.3834058918</v>
      </c>
      <c r="F517" s="25">
        <v>80120.572508816302</v>
      </c>
      <c r="G517" s="25">
        <v>61296.916094596199</v>
      </c>
      <c r="H517" s="25">
        <v>73499.429884464203</v>
      </c>
    </row>
    <row r="518" spans="1:8" x14ac:dyDescent="0.25">
      <c r="A518" t="s">
        <v>1203</v>
      </c>
      <c r="B518" s="25">
        <v>12.463377914884299</v>
      </c>
      <c r="C518" s="25">
        <v>12.5604539492283</v>
      </c>
      <c r="D518" s="25">
        <v>2.23089384853506</v>
      </c>
      <c r="E518" s="25">
        <v>6.0356148680111001</v>
      </c>
      <c r="F518" s="25">
        <v>21.4635160835685</v>
      </c>
      <c r="G518" s="25">
        <v>8.4699100220781798</v>
      </c>
      <c r="H518" s="25">
        <v>17.121089099284902</v>
      </c>
    </row>
    <row r="519" spans="1:8" x14ac:dyDescent="0.25">
      <c r="A519" t="s">
        <v>616</v>
      </c>
      <c r="B519" s="25">
        <v>127171.493685585</v>
      </c>
      <c r="C519" s="25">
        <v>127400.845664654</v>
      </c>
      <c r="D519" s="25">
        <v>4243.8070788507703</v>
      </c>
      <c r="E519" s="25">
        <v>112563.629111698</v>
      </c>
      <c r="F519" s="25">
        <v>141904.139902422</v>
      </c>
      <c r="G519" s="25">
        <v>119339.487847638</v>
      </c>
      <c r="H519" s="25">
        <v>136135.02090324799</v>
      </c>
    </row>
    <row r="520" spans="1:8" x14ac:dyDescent="0.25">
      <c r="A520" t="s">
        <v>484</v>
      </c>
      <c r="B520" s="25">
        <v>123091.34043414</v>
      </c>
      <c r="C520" s="25">
        <v>123291.320683192</v>
      </c>
      <c r="D520" s="25">
        <v>4301.7184454757198</v>
      </c>
      <c r="E520" s="25">
        <v>111175.62869428399</v>
      </c>
      <c r="F520" s="25">
        <v>138584.29941193899</v>
      </c>
      <c r="G520" s="25">
        <v>115531.806727352</v>
      </c>
      <c r="H520" s="25">
        <v>131858.204027295</v>
      </c>
    </row>
    <row r="521" spans="1:8" x14ac:dyDescent="0.25">
      <c r="A521" t="s">
        <v>473</v>
      </c>
      <c r="B521" s="25">
        <v>10779.4783055633</v>
      </c>
      <c r="C521" s="25">
        <v>10852.068205760501</v>
      </c>
      <c r="D521" s="25">
        <v>1583.6274174058899</v>
      </c>
      <c r="E521" s="25">
        <v>6554.3438805338101</v>
      </c>
      <c r="F521" s="25">
        <v>16458.4144073807</v>
      </c>
      <c r="G521" s="25">
        <v>7978.7919544981396</v>
      </c>
      <c r="H521" s="25">
        <v>14013.4129238596</v>
      </c>
    </row>
    <row r="522" spans="1:8" x14ac:dyDescent="0.25">
      <c r="A522" t="s">
        <v>416</v>
      </c>
      <c r="B522" s="25">
        <v>6066.8293873682996</v>
      </c>
      <c r="C522" s="25">
        <v>6072.19173565659</v>
      </c>
      <c r="D522" s="25">
        <v>183.88431053817101</v>
      </c>
      <c r="E522" s="25">
        <v>5457.4877542413296</v>
      </c>
      <c r="F522" s="25">
        <v>6758.0402812674902</v>
      </c>
      <c r="G522" s="25">
        <v>5724.8623128368899</v>
      </c>
      <c r="H522" s="25">
        <v>6445.1711841717197</v>
      </c>
    </row>
    <row r="523" spans="1:8" x14ac:dyDescent="0.25">
      <c r="A523" t="s">
        <v>980</v>
      </c>
      <c r="B523" s="25">
        <v>773.05271178346004</v>
      </c>
      <c r="C523" s="25">
        <v>777.90631875191298</v>
      </c>
      <c r="D523" s="25">
        <v>141.68897483037799</v>
      </c>
      <c r="E523" s="25">
        <v>347.79359319168498</v>
      </c>
      <c r="F523" s="25">
        <v>1340.91265244949</v>
      </c>
      <c r="G523" s="25">
        <v>525.10487486652403</v>
      </c>
      <c r="H523" s="25">
        <v>1069.59401834805</v>
      </c>
    </row>
    <row r="524" spans="1:8" x14ac:dyDescent="0.25">
      <c r="A524" t="s">
        <v>1113</v>
      </c>
      <c r="B524" s="25">
        <v>55581.112367918999</v>
      </c>
      <c r="C524" s="25">
        <v>55680.6036506491</v>
      </c>
      <c r="D524" s="25">
        <v>1755.4505134537001</v>
      </c>
      <c r="E524" s="25">
        <v>50964.9710457248</v>
      </c>
      <c r="F524" s="25">
        <v>61753.403074235801</v>
      </c>
      <c r="G524" s="25">
        <v>52500.804191076102</v>
      </c>
      <c r="H524" s="25">
        <v>59213.425870318097</v>
      </c>
    </row>
    <row r="525" spans="1:8" x14ac:dyDescent="0.25">
      <c r="A525" t="s">
        <v>1119</v>
      </c>
      <c r="B525" s="25">
        <v>114937.671739301</v>
      </c>
      <c r="C525" s="25">
        <v>115043.175392964</v>
      </c>
      <c r="D525" s="25">
        <v>2325.9261112132799</v>
      </c>
      <c r="E525" s="25">
        <v>108335.792311272</v>
      </c>
      <c r="F525" s="25">
        <v>123871.21919242899</v>
      </c>
      <c r="G525" s="25">
        <v>110684.75120880701</v>
      </c>
      <c r="H525" s="25">
        <v>119828.27422822099</v>
      </c>
    </row>
    <row r="526" spans="1:8" x14ac:dyDescent="0.25">
      <c r="A526" t="s">
        <v>978</v>
      </c>
      <c r="B526" s="25">
        <v>5350.4114209815798</v>
      </c>
      <c r="C526" s="25">
        <v>5384.00394806432</v>
      </c>
      <c r="D526" s="25">
        <v>980.65021647834999</v>
      </c>
      <c r="E526" s="25">
        <v>2407.13056793241</v>
      </c>
      <c r="F526" s="25">
        <v>9280.6535192830306</v>
      </c>
      <c r="G526" s="25">
        <v>3634.3280049005698</v>
      </c>
      <c r="H526" s="25">
        <v>7402.8173814698603</v>
      </c>
    </row>
    <row r="527" spans="1:8" x14ac:dyDescent="0.25">
      <c r="A527" t="s">
        <v>805</v>
      </c>
      <c r="B527" s="25">
        <v>599.10303030827504</v>
      </c>
      <c r="C527" s="25">
        <v>599.17631657631898</v>
      </c>
      <c r="D527" s="25">
        <v>14.760908033452401</v>
      </c>
      <c r="E527" s="25">
        <v>547.11138393249598</v>
      </c>
      <c r="F527" s="25">
        <v>654.44842659706001</v>
      </c>
      <c r="G527" s="25">
        <v>570.88066042144101</v>
      </c>
      <c r="H527" s="25">
        <v>628.61847128063903</v>
      </c>
    </row>
    <row r="528" spans="1:8" x14ac:dyDescent="0.25">
      <c r="A528" t="s">
        <v>566</v>
      </c>
      <c r="B528" s="25">
        <v>92340.395148940006</v>
      </c>
      <c r="C528" s="25">
        <v>92595.269782384494</v>
      </c>
      <c r="D528" s="25">
        <v>3542.6593752098102</v>
      </c>
      <c r="E528" s="25">
        <v>80387.778545756097</v>
      </c>
      <c r="F528" s="25">
        <v>105881.21810634001</v>
      </c>
      <c r="G528" s="25">
        <v>85902.493461371501</v>
      </c>
      <c r="H528" s="25">
        <v>99731.620241269193</v>
      </c>
    </row>
    <row r="529" spans="1:8" x14ac:dyDescent="0.25">
      <c r="A529" t="s">
        <v>711</v>
      </c>
      <c r="B529" s="25">
        <v>3244.2974160990798</v>
      </c>
      <c r="C529" s="25">
        <v>3244.4413709046098</v>
      </c>
      <c r="D529" s="25">
        <v>52.195097297231101</v>
      </c>
      <c r="E529" s="25">
        <v>3058.5553980894501</v>
      </c>
      <c r="F529" s="25">
        <v>3467.6195711318401</v>
      </c>
      <c r="G529" s="25">
        <v>3144.1131830517502</v>
      </c>
      <c r="H529" s="25">
        <v>3345.8784593354098</v>
      </c>
    </row>
    <row r="530" spans="1:8" x14ac:dyDescent="0.25">
      <c r="A530" t="s">
        <v>962</v>
      </c>
      <c r="B530" s="25">
        <v>10823.366750851699</v>
      </c>
      <c r="C530" s="25">
        <v>10826.703601196201</v>
      </c>
      <c r="D530" s="25">
        <v>169.09061891386901</v>
      </c>
      <c r="E530" s="25">
        <v>10314.6194908178</v>
      </c>
      <c r="F530" s="25">
        <v>11549.332644746601</v>
      </c>
      <c r="G530" s="25">
        <v>10497.412413485899</v>
      </c>
      <c r="H530" s="25">
        <v>11168.528965347499</v>
      </c>
    </row>
    <row r="531" spans="1:8" x14ac:dyDescent="0.25">
      <c r="A531" t="s">
        <v>1226</v>
      </c>
      <c r="B531" s="25">
        <v>50715.016957696003</v>
      </c>
      <c r="C531" s="25">
        <v>50716.489281089402</v>
      </c>
      <c r="D531" s="25">
        <v>919.59991554846204</v>
      </c>
      <c r="E531" s="25">
        <v>47412.0244103816</v>
      </c>
      <c r="F531" s="25">
        <v>54139.2051800052</v>
      </c>
      <c r="G531" s="25">
        <v>48882.055611987103</v>
      </c>
      <c r="H531" s="25">
        <v>52561.617361872501</v>
      </c>
    </row>
    <row r="532" spans="1:8" x14ac:dyDescent="0.25">
      <c r="A532" t="s">
        <v>705</v>
      </c>
      <c r="B532" s="25">
        <v>1402.96629157194</v>
      </c>
      <c r="C532" s="25">
        <v>1405.0145124815399</v>
      </c>
      <c r="D532" s="25">
        <v>31.0046962063462</v>
      </c>
      <c r="E532" s="25">
        <v>1312.80237188259</v>
      </c>
      <c r="F532" s="25">
        <v>1538.3049609695499</v>
      </c>
      <c r="G532" s="25">
        <v>1349.2986061824699</v>
      </c>
      <c r="H532" s="25">
        <v>1471.88657162397</v>
      </c>
    </row>
    <row r="533" spans="1:8" x14ac:dyDescent="0.25">
      <c r="A533" t="s">
        <v>400</v>
      </c>
      <c r="B533" s="25">
        <v>899.91045086124495</v>
      </c>
      <c r="C533" s="25">
        <v>907.18385113492002</v>
      </c>
      <c r="D533" s="25">
        <v>127.680415228565</v>
      </c>
      <c r="E533" s="25">
        <v>463.540508639856</v>
      </c>
      <c r="F533" s="25">
        <v>1539.7113851393999</v>
      </c>
      <c r="G533" s="25">
        <v>685.60543171072402</v>
      </c>
      <c r="H533" s="25">
        <v>1189.1109290632501</v>
      </c>
    </row>
    <row r="534" spans="1:8" x14ac:dyDescent="0.25">
      <c r="A534" t="s">
        <v>819</v>
      </c>
      <c r="B534" s="25">
        <v>157.28383519548299</v>
      </c>
      <c r="C534" s="25">
        <v>157.44122520981301</v>
      </c>
      <c r="D534" s="25">
        <v>2.8604090222830898</v>
      </c>
      <c r="E534" s="25">
        <v>148.80680861549999</v>
      </c>
      <c r="F534" s="25">
        <v>168.80846993839501</v>
      </c>
      <c r="G534" s="25">
        <v>152.09047348497899</v>
      </c>
      <c r="H534" s="25">
        <v>163.56655216201301</v>
      </c>
    </row>
    <row r="535" spans="1:8" x14ac:dyDescent="0.25">
      <c r="A535" t="s">
        <v>291</v>
      </c>
      <c r="B535" s="25">
        <v>23.4209454785079</v>
      </c>
      <c r="C535" s="25">
        <v>23.692684885599999</v>
      </c>
      <c r="D535" s="25">
        <v>4.36905881191662</v>
      </c>
      <c r="E535" s="25">
        <v>11.186790363189999</v>
      </c>
      <c r="F535" s="25">
        <v>41.785607522864602</v>
      </c>
      <c r="G535" s="25">
        <v>15.6627339160126</v>
      </c>
      <c r="H535" s="25">
        <v>32.646023833517603</v>
      </c>
    </row>
    <row r="536" spans="1:8" x14ac:dyDescent="0.25">
      <c r="A536" t="s">
        <v>412</v>
      </c>
      <c r="B536" s="25">
        <v>35571.1643723245</v>
      </c>
      <c r="C536" s="25">
        <v>35589.526428339799</v>
      </c>
      <c r="D536" s="25">
        <v>1092.54257070227</v>
      </c>
      <c r="E536" s="25">
        <v>31990.099969589399</v>
      </c>
      <c r="F536" s="25">
        <v>39578.896272805701</v>
      </c>
      <c r="G536" s="25">
        <v>33534.996061204598</v>
      </c>
      <c r="H536" s="25">
        <v>37798.373687163701</v>
      </c>
    </row>
    <row r="537" spans="1:8" x14ac:dyDescent="0.25">
      <c r="A537" t="s">
        <v>241</v>
      </c>
      <c r="B537" s="25">
        <v>3473.1004116511199</v>
      </c>
      <c r="C537" s="25">
        <v>3512.3070160988</v>
      </c>
      <c r="D537" s="25">
        <v>487.43818478152502</v>
      </c>
      <c r="E537" s="25">
        <v>2002.8537685721701</v>
      </c>
      <c r="F537" s="25">
        <v>5908.8547972572896</v>
      </c>
      <c r="G537" s="25">
        <v>2616.5415243662101</v>
      </c>
      <c r="H537" s="25">
        <v>4516.2251834933104</v>
      </c>
    </row>
    <row r="538" spans="1:8" x14ac:dyDescent="0.25">
      <c r="A538" t="s">
        <v>579</v>
      </c>
      <c r="B538" s="25">
        <v>37936.935224963898</v>
      </c>
      <c r="C538" s="25">
        <v>37949.026752098602</v>
      </c>
      <c r="D538" s="25">
        <v>631.80147448361197</v>
      </c>
      <c r="E538" s="25">
        <v>35768.584712478601</v>
      </c>
      <c r="F538" s="25">
        <v>40048.244553785997</v>
      </c>
      <c r="G538" s="25">
        <v>36734.146011278302</v>
      </c>
      <c r="H538" s="25">
        <v>39260.419560198003</v>
      </c>
    </row>
    <row r="539" spans="1:8" x14ac:dyDescent="0.25">
      <c r="A539" t="s">
        <v>487</v>
      </c>
      <c r="B539" s="25">
        <v>13685.450608834401</v>
      </c>
      <c r="C539" s="25">
        <v>13715.037889884799</v>
      </c>
      <c r="D539" s="25">
        <v>564.24078732007604</v>
      </c>
      <c r="E539" s="25">
        <v>12194.766491898101</v>
      </c>
      <c r="F539" s="25">
        <v>15706.696514281901</v>
      </c>
      <c r="G539" s="25">
        <v>12689.8560824991</v>
      </c>
      <c r="H539" s="25">
        <v>14839.9034406917</v>
      </c>
    </row>
    <row r="540" spans="1:8" x14ac:dyDescent="0.25">
      <c r="A540" t="s">
        <v>1223</v>
      </c>
      <c r="B540" s="25">
        <v>22266.721675707598</v>
      </c>
      <c r="C540" s="25">
        <v>22292.546588759</v>
      </c>
      <c r="D540" s="25">
        <v>649.44164700544297</v>
      </c>
      <c r="E540" s="25">
        <v>20368.060226958401</v>
      </c>
      <c r="F540" s="25">
        <v>25089.933924097499</v>
      </c>
      <c r="G540" s="25">
        <v>21081.871924315099</v>
      </c>
      <c r="H540" s="25">
        <v>23610.8391672912</v>
      </c>
    </row>
    <row r="541" spans="1:8" x14ac:dyDescent="0.25">
      <c r="A541" t="s">
        <v>428</v>
      </c>
      <c r="B541" s="25">
        <v>78494.4161990422</v>
      </c>
      <c r="C541" s="25">
        <v>78482.867285215601</v>
      </c>
      <c r="D541" s="25">
        <v>1267.1491980272301</v>
      </c>
      <c r="E541" s="25">
        <v>74257.479599011494</v>
      </c>
      <c r="F541" s="25">
        <v>82619.557739048905</v>
      </c>
      <c r="G541" s="25">
        <v>76147.353302589298</v>
      </c>
      <c r="H541" s="25">
        <v>81052.277518064904</v>
      </c>
    </row>
    <row r="542" spans="1:8" x14ac:dyDescent="0.25">
      <c r="A542" t="s">
        <v>857</v>
      </c>
      <c r="B542" s="25">
        <v>86077.508211403197</v>
      </c>
      <c r="C542" s="25">
        <v>86094.481125521095</v>
      </c>
      <c r="D542" s="25">
        <v>2799.8558455925499</v>
      </c>
      <c r="E542" s="25">
        <v>76801.841513025895</v>
      </c>
      <c r="F542" s="25">
        <v>97279.395618835304</v>
      </c>
      <c r="G542" s="25">
        <v>80695.026546242894</v>
      </c>
      <c r="H542" s="25">
        <v>91737.923167336397</v>
      </c>
    </row>
    <row r="543" spans="1:8" x14ac:dyDescent="0.25">
      <c r="A543" t="s">
        <v>253</v>
      </c>
      <c r="B543" s="25">
        <v>21633.313865354801</v>
      </c>
      <c r="C543" s="25">
        <v>21660.592601119701</v>
      </c>
      <c r="D543" s="25">
        <v>677.04691422379096</v>
      </c>
      <c r="E543" s="25">
        <v>19724.076047357899</v>
      </c>
      <c r="F543" s="25">
        <v>24379.200401876598</v>
      </c>
      <c r="G543" s="25">
        <v>20414.749892703599</v>
      </c>
      <c r="H543" s="25">
        <v>23093.2725339795</v>
      </c>
    </row>
    <row r="544" spans="1:8" x14ac:dyDescent="0.25">
      <c r="A544" t="s">
        <v>938</v>
      </c>
      <c r="B544" s="25">
        <v>5916.01901134526</v>
      </c>
      <c r="C544" s="25">
        <v>5919.3558616897699</v>
      </c>
      <c r="D544" s="25">
        <v>169.09061891386901</v>
      </c>
      <c r="E544" s="25">
        <v>5407.2717513112902</v>
      </c>
      <c r="F544" s="25">
        <v>6641.9849052400796</v>
      </c>
      <c r="G544" s="25">
        <v>5590.0646739794201</v>
      </c>
      <c r="H544" s="25">
        <v>6261.18122584103</v>
      </c>
    </row>
    <row r="545" spans="1:8" x14ac:dyDescent="0.25">
      <c r="A545" t="s">
        <v>1108</v>
      </c>
      <c r="B545" s="25">
        <v>111904.64502533901</v>
      </c>
      <c r="C545" s="25">
        <v>111913.463484698</v>
      </c>
      <c r="D545" s="25">
        <v>3072.3617898528601</v>
      </c>
      <c r="E545" s="25">
        <v>102790.302855107</v>
      </c>
      <c r="F545" s="25">
        <v>124277.904397605</v>
      </c>
      <c r="G545" s="25">
        <v>105930.271668122</v>
      </c>
      <c r="H545" s="25">
        <v>118337.063680676</v>
      </c>
    </row>
    <row r="546" spans="1:8" x14ac:dyDescent="0.25">
      <c r="A546" t="s">
        <v>930</v>
      </c>
      <c r="B546" s="25">
        <v>8071.3963941607099</v>
      </c>
      <c r="C546" s="25">
        <v>8069.9207402346401</v>
      </c>
      <c r="D546" s="25">
        <v>200.19906682195099</v>
      </c>
      <c r="E546" s="25">
        <v>7337.9001090496204</v>
      </c>
      <c r="F546" s="25">
        <v>9027.1375123984799</v>
      </c>
      <c r="G546" s="25">
        <v>7674.0012752018001</v>
      </c>
      <c r="H546" s="25">
        <v>8458.5568091008608</v>
      </c>
    </row>
    <row r="547" spans="1:8" x14ac:dyDescent="0.25">
      <c r="A547" t="s">
        <v>440</v>
      </c>
      <c r="B547" s="25">
        <v>10974.1771268748</v>
      </c>
      <c r="C547" s="25">
        <v>10979.539475163099</v>
      </c>
      <c r="D547" s="25">
        <v>183.88431053817101</v>
      </c>
      <c r="E547" s="25">
        <v>10364.8354937478</v>
      </c>
      <c r="F547" s="25">
        <v>11665.388020774</v>
      </c>
      <c r="G547" s="25">
        <v>10632.2100523434</v>
      </c>
      <c r="H547" s="25">
        <v>11352.518923678201</v>
      </c>
    </row>
    <row r="548" spans="1:8" x14ac:dyDescent="0.25">
      <c r="A548" t="s">
        <v>825</v>
      </c>
      <c r="B548" s="25">
        <v>363.39291017147798</v>
      </c>
      <c r="C548" s="25">
        <v>363.41465071429798</v>
      </c>
      <c r="D548" s="25">
        <v>5.6455882225607104</v>
      </c>
      <c r="E548" s="25">
        <v>343.35549203461198</v>
      </c>
      <c r="F548" s="25">
        <v>384.47116458556798</v>
      </c>
      <c r="G548" s="25">
        <v>352.60125316208098</v>
      </c>
      <c r="H548" s="25">
        <v>374.83409416066502</v>
      </c>
    </row>
    <row r="549" spans="1:8" x14ac:dyDescent="0.25">
      <c r="A549" t="s">
        <v>303</v>
      </c>
      <c r="B549" s="25">
        <v>1018.4224725317</v>
      </c>
      <c r="C549" s="25">
        <v>1020.13062236771</v>
      </c>
      <c r="D549" s="25">
        <v>34.8213072690045</v>
      </c>
      <c r="E549" s="25">
        <v>914.99892227463704</v>
      </c>
      <c r="F549" s="25">
        <v>1141.9723745566</v>
      </c>
      <c r="G549" s="25">
        <v>954.72612638308101</v>
      </c>
      <c r="H549" s="25">
        <v>1090.4934985554801</v>
      </c>
    </row>
    <row r="550" spans="1:8" x14ac:dyDescent="0.25">
      <c r="A550" t="s">
        <v>742</v>
      </c>
      <c r="B550" s="25">
        <v>133.70076698724</v>
      </c>
      <c r="C550" s="25">
        <v>134.279241733894</v>
      </c>
      <c r="D550" s="25">
        <v>21.173924759757501</v>
      </c>
      <c r="E550" s="25">
        <v>73.442968785613701</v>
      </c>
      <c r="F550" s="25">
        <v>209.18322827588301</v>
      </c>
      <c r="G550" s="25">
        <v>95.555177809302407</v>
      </c>
      <c r="H550" s="25">
        <v>178.196983171835</v>
      </c>
    </row>
    <row r="551" spans="1:8" x14ac:dyDescent="0.25">
      <c r="A551" t="s">
        <v>1004</v>
      </c>
      <c r="B551" s="25">
        <v>20210.5694370495</v>
      </c>
      <c r="C551" s="25">
        <v>20218.5047740849</v>
      </c>
      <c r="D551" s="25">
        <v>567.72484161432203</v>
      </c>
      <c r="E551" s="25">
        <v>18719.595743768801</v>
      </c>
      <c r="F551" s="25">
        <v>22294.062758109401</v>
      </c>
      <c r="G551" s="25">
        <v>19141.306761823798</v>
      </c>
      <c r="H551" s="25">
        <v>21354.477816266801</v>
      </c>
    </row>
    <row r="552" spans="1:8" x14ac:dyDescent="0.25">
      <c r="A552" t="s">
        <v>1069</v>
      </c>
      <c r="B552" s="25">
        <v>39706.495159018697</v>
      </c>
      <c r="C552" s="25">
        <v>39777.213572135297</v>
      </c>
      <c r="D552" s="25">
        <v>1566.60021952492</v>
      </c>
      <c r="E552" s="25">
        <v>35460.796450173199</v>
      </c>
      <c r="F552" s="25">
        <v>45093.840071055703</v>
      </c>
      <c r="G552" s="25">
        <v>36895.396707892098</v>
      </c>
      <c r="H552" s="25">
        <v>42921.728376826701</v>
      </c>
    </row>
    <row r="553" spans="1:8" x14ac:dyDescent="0.25">
      <c r="A553" t="s">
        <v>306</v>
      </c>
      <c r="B553" s="25">
        <v>841.35532669967904</v>
      </c>
      <c r="C553" s="25">
        <v>842.420944912501</v>
      </c>
      <c r="D553" s="25">
        <v>33.666360999987802</v>
      </c>
      <c r="E553" s="25">
        <v>734.75836268337196</v>
      </c>
      <c r="F553" s="25">
        <v>967.13154827841197</v>
      </c>
      <c r="G553" s="25">
        <v>779.07258815648402</v>
      </c>
      <c r="H553" s="25">
        <v>909.62756685604199</v>
      </c>
    </row>
    <row r="554" spans="1:8" x14ac:dyDescent="0.25">
      <c r="A554" t="s">
        <v>1219</v>
      </c>
      <c r="B554" s="25">
        <v>6874.5618205900601</v>
      </c>
      <c r="C554" s="25">
        <v>6885.8607287228097</v>
      </c>
      <c r="D554" s="25">
        <v>227.91894029366301</v>
      </c>
      <c r="E554" s="25">
        <v>6216.4302467514499</v>
      </c>
      <c r="F554" s="25">
        <v>7750.4022112074099</v>
      </c>
      <c r="G554" s="25">
        <v>6446.6925391671903</v>
      </c>
      <c r="H554" s="25">
        <v>7347.0272759042</v>
      </c>
    </row>
    <row r="555" spans="1:8" x14ac:dyDescent="0.25">
      <c r="A555" t="s">
        <v>315</v>
      </c>
      <c r="B555" s="25">
        <v>1279.8842736342999</v>
      </c>
      <c r="C555" s="25">
        <v>1280.9498918471199</v>
      </c>
      <c r="D555" s="25">
        <v>33.666360999987802</v>
      </c>
      <c r="E555" s="25">
        <v>1173.2873096179901</v>
      </c>
      <c r="F555" s="25">
        <v>1405.6604952130299</v>
      </c>
      <c r="G555" s="25">
        <v>1217.60153509111</v>
      </c>
      <c r="H555" s="25">
        <v>1348.15651379066</v>
      </c>
    </row>
    <row r="556" spans="1:8" x14ac:dyDescent="0.25">
      <c r="A556" t="s">
        <v>1010</v>
      </c>
      <c r="B556" s="25">
        <v>219636.308590664</v>
      </c>
      <c r="C556" s="25">
        <v>219671.33351816001</v>
      </c>
      <c r="D556" s="25">
        <v>3976.9594976999501</v>
      </c>
      <c r="E556" s="25">
        <v>206238.183585105</v>
      </c>
      <c r="F556" s="25">
        <v>235465.77790229101</v>
      </c>
      <c r="G556" s="25">
        <v>211928.767772775</v>
      </c>
      <c r="H556" s="25">
        <v>227984.20171772901</v>
      </c>
    </row>
    <row r="557" spans="1:8" x14ac:dyDescent="0.25">
      <c r="A557" t="s">
        <v>1120</v>
      </c>
      <c r="B557" s="25">
        <v>157213.02306837399</v>
      </c>
      <c r="C557" s="25">
        <v>157329.16413690301</v>
      </c>
      <c r="D557" s="25">
        <v>2895.5383591994701</v>
      </c>
      <c r="E557" s="25">
        <v>148833.776268724</v>
      </c>
      <c r="F557" s="25">
        <v>168763.72533521301</v>
      </c>
      <c r="G557" s="25">
        <v>151899.33210528799</v>
      </c>
      <c r="H557" s="25">
        <v>163287.30181676699</v>
      </c>
    </row>
    <row r="558" spans="1:8" x14ac:dyDescent="0.25">
      <c r="A558" t="s">
        <v>1063</v>
      </c>
      <c r="B558" s="25">
        <v>55167.895607298597</v>
      </c>
      <c r="C558" s="25">
        <v>55232.694958792403</v>
      </c>
      <c r="D558" s="25">
        <v>1939.78557850692</v>
      </c>
      <c r="E558" s="25">
        <v>49476.201784888101</v>
      </c>
      <c r="F558" s="25">
        <v>62274.351385483198</v>
      </c>
      <c r="G558" s="25">
        <v>51528.807584448099</v>
      </c>
      <c r="H558" s="25">
        <v>59308.520008140003</v>
      </c>
    </row>
    <row r="559" spans="1:8" x14ac:dyDescent="0.25">
      <c r="A559" t="s">
        <v>868</v>
      </c>
      <c r="B559" s="25">
        <v>1223.8231795019401</v>
      </c>
      <c r="C559" s="25">
        <v>1223.9888642696201</v>
      </c>
      <c r="D559" s="25">
        <v>25.6332780323309</v>
      </c>
      <c r="E559" s="25">
        <v>1138.4677870263599</v>
      </c>
      <c r="F559" s="25">
        <v>1324.8134832585299</v>
      </c>
      <c r="G559" s="25">
        <v>1175.75865434496</v>
      </c>
      <c r="H559" s="25">
        <v>1275.18073573012</v>
      </c>
    </row>
    <row r="560" spans="1:8" x14ac:dyDescent="0.25">
      <c r="A560" t="s">
        <v>979</v>
      </c>
      <c r="B560" s="25">
        <v>1447.7420856876599</v>
      </c>
      <c r="C560" s="25">
        <v>1456.8317259780399</v>
      </c>
      <c r="D560" s="25">
        <v>265.34942418950698</v>
      </c>
      <c r="E560" s="25">
        <v>651.33387972277899</v>
      </c>
      <c r="F560" s="25">
        <v>2511.2073867557601</v>
      </c>
      <c r="G560" s="25">
        <v>983.39533017117901</v>
      </c>
      <c r="H560" s="25">
        <v>2003.0927404546901</v>
      </c>
    </row>
    <row r="561" spans="1:8" x14ac:dyDescent="0.25">
      <c r="A561" t="s">
        <v>717</v>
      </c>
      <c r="B561" s="25">
        <v>2681.9768330830598</v>
      </c>
      <c r="C561" s="25">
        <v>2682.9353833326199</v>
      </c>
      <c r="D561" s="25">
        <v>44.550667784357898</v>
      </c>
      <c r="E561" s="25">
        <v>2515.57302151059</v>
      </c>
      <c r="F561" s="25">
        <v>2863.8393875788602</v>
      </c>
      <c r="G561" s="25">
        <v>2599.3284742516198</v>
      </c>
      <c r="H561" s="25">
        <v>2774.3805991873601</v>
      </c>
    </row>
    <row r="562" spans="1:8" x14ac:dyDescent="0.25">
      <c r="A562" t="s">
        <v>1104</v>
      </c>
      <c r="B562" s="25">
        <v>12688.804891551799</v>
      </c>
      <c r="C562" s="25">
        <v>12788.296174282001</v>
      </c>
      <c r="D562" s="25">
        <v>1755.4505134537001</v>
      </c>
      <c r="E562" s="25">
        <v>8072.6635693575799</v>
      </c>
      <c r="F562" s="25">
        <v>18861.0955978686</v>
      </c>
      <c r="G562" s="25">
        <v>9608.4967147088792</v>
      </c>
      <c r="H562" s="25">
        <v>16321.118393950899</v>
      </c>
    </row>
    <row r="563" spans="1:8" x14ac:dyDescent="0.25">
      <c r="A563" t="s">
        <v>1205</v>
      </c>
      <c r="B563" s="25">
        <v>772.72943072282601</v>
      </c>
      <c r="C563" s="25">
        <v>778.74814485215495</v>
      </c>
      <c r="D563" s="25">
        <v>138.315418609174</v>
      </c>
      <c r="E563" s="25">
        <v>374.20812181668799</v>
      </c>
      <c r="F563" s="25">
        <v>1330.73799718125</v>
      </c>
      <c r="G563" s="25">
        <v>525.13442136884703</v>
      </c>
      <c r="H563" s="25">
        <v>1061.5075241556599</v>
      </c>
    </row>
    <row r="564" spans="1:8" x14ac:dyDescent="0.25">
      <c r="A564" t="s">
        <v>809</v>
      </c>
      <c r="B564" s="25">
        <v>21117.783701655899</v>
      </c>
      <c r="C564" s="25">
        <v>21119.890765260599</v>
      </c>
      <c r="D564" s="25">
        <v>618.21674733371196</v>
      </c>
      <c r="E564" s="25">
        <v>19122.974308216501</v>
      </c>
      <c r="F564" s="25">
        <v>23740.378838165401</v>
      </c>
      <c r="G564" s="25">
        <v>19918.126437940999</v>
      </c>
      <c r="H564" s="25">
        <v>22362.712901120001</v>
      </c>
    </row>
    <row r="565" spans="1:8" x14ac:dyDescent="0.25">
      <c r="A565" t="s">
        <v>807</v>
      </c>
      <c r="B565" s="25">
        <v>227.657759929809</v>
      </c>
      <c r="C565" s="25">
        <v>227.67950047263</v>
      </c>
      <c r="D565" s="25">
        <v>5.6455882225607104</v>
      </c>
      <c r="E565" s="25">
        <v>207.62034179294301</v>
      </c>
      <c r="F565" s="25">
        <v>248.736014343899</v>
      </c>
      <c r="G565" s="25">
        <v>216.866102920413</v>
      </c>
      <c r="H565" s="25">
        <v>239.09894391899601</v>
      </c>
    </row>
    <row r="566" spans="1:8" x14ac:dyDescent="0.25">
      <c r="A566" t="s">
        <v>922</v>
      </c>
      <c r="B566" s="25">
        <v>745.89814828126498</v>
      </c>
      <c r="C566" s="25">
        <v>749.24798663425702</v>
      </c>
      <c r="D566" s="25">
        <v>96.280038297654002</v>
      </c>
      <c r="E566" s="25">
        <v>465.95334279345002</v>
      </c>
      <c r="F566" s="25">
        <v>1149.22780955129</v>
      </c>
      <c r="G566" s="25">
        <v>571.92244999946695</v>
      </c>
      <c r="H566" s="25">
        <v>943.91545812618801</v>
      </c>
    </row>
    <row r="567" spans="1:8" x14ac:dyDescent="0.25">
      <c r="A567" t="s">
        <v>247</v>
      </c>
      <c r="B567" s="25">
        <v>29788.5848881696</v>
      </c>
      <c r="C567" s="25">
        <v>29818.172801116802</v>
      </c>
      <c r="D567" s="25">
        <v>791.40397360027396</v>
      </c>
      <c r="E567" s="25">
        <v>27627.201650499399</v>
      </c>
      <c r="F567" s="25">
        <v>32528.516656826701</v>
      </c>
      <c r="G567" s="25">
        <v>28348.108705675601</v>
      </c>
      <c r="H567" s="25">
        <v>31454.1373045773</v>
      </c>
    </row>
    <row r="568" spans="1:8" x14ac:dyDescent="0.25">
      <c r="A568" t="s">
        <v>290</v>
      </c>
      <c r="B568" s="25">
        <v>55.108107008253903</v>
      </c>
      <c r="C568" s="25">
        <v>55.747493848470597</v>
      </c>
      <c r="D568" s="25">
        <v>10.280138380980301</v>
      </c>
      <c r="E568" s="25">
        <v>26.3218596780941</v>
      </c>
      <c r="F568" s="25">
        <v>98.319076524387398</v>
      </c>
      <c r="G568" s="25">
        <v>36.853491567088398</v>
      </c>
      <c r="H568" s="25">
        <v>76.814173725923695</v>
      </c>
    </row>
    <row r="569" spans="1:8" x14ac:dyDescent="0.25">
      <c r="A569" t="s">
        <v>423</v>
      </c>
      <c r="B569" s="25">
        <v>29155.391961843099</v>
      </c>
      <c r="C569" s="25">
        <v>29241.543538040401</v>
      </c>
      <c r="D569" s="25">
        <v>1414.1713766948101</v>
      </c>
      <c r="E569" s="25">
        <v>25370.6933952154</v>
      </c>
      <c r="F569" s="25">
        <v>34609.928850009099</v>
      </c>
      <c r="G569" s="25">
        <v>26666.839725410598</v>
      </c>
      <c r="H569" s="25">
        <v>32103.704439822799</v>
      </c>
    </row>
    <row r="570" spans="1:8" x14ac:dyDescent="0.25">
      <c r="A570" t="s">
        <v>618</v>
      </c>
      <c r="B570" s="25">
        <v>96701.8332832413</v>
      </c>
      <c r="C570" s="25">
        <v>96918.841435651993</v>
      </c>
      <c r="D570" s="25">
        <v>3835.37464329265</v>
      </c>
      <c r="E570" s="25">
        <v>84633.326377963895</v>
      </c>
      <c r="F570" s="25">
        <v>110184.542023684</v>
      </c>
      <c r="G570" s="25">
        <v>89814.169028833698</v>
      </c>
      <c r="H570" s="25">
        <v>104707.368931442</v>
      </c>
    </row>
    <row r="571" spans="1:8" x14ac:dyDescent="0.25">
      <c r="A571" t="s">
        <v>300</v>
      </c>
      <c r="B571" s="25">
        <v>195.416276638011</v>
      </c>
      <c r="C571" s="25">
        <v>196.710781729437</v>
      </c>
      <c r="D571" s="25">
        <v>29.516275543588101</v>
      </c>
      <c r="E571" s="25">
        <v>115.889772330338</v>
      </c>
      <c r="F571" s="25">
        <v>320.08349077063701</v>
      </c>
      <c r="G571" s="25">
        <v>140.90191460553601</v>
      </c>
      <c r="H571" s="25">
        <v>260.16524243024003</v>
      </c>
    </row>
    <row r="572" spans="1:8" x14ac:dyDescent="0.25">
      <c r="A572" t="s">
        <v>1220</v>
      </c>
      <c r="B572" s="25">
        <v>26945.3620324533</v>
      </c>
      <c r="C572" s="25">
        <v>26992.207212330301</v>
      </c>
      <c r="D572" s="25">
        <v>877.23148250506199</v>
      </c>
      <c r="E572" s="25">
        <v>24327.119078126201</v>
      </c>
      <c r="F572" s="25">
        <v>30416.381077620401</v>
      </c>
      <c r="G572" s="25">
        <v>25297.662227634399</v>
      </c>
      <c r="H572" s="25">
        <v>28770.092477260499</v>
      </c>
    </row>
    <row r="573" spans="1:8" x14ac:dyDescent="0.25">
      <c r="A573" t="s">
        <v>309</v>
      </c>
      <c r="B573" s="25">
        <v>633.94522357263304</v>
      </c>
      <c r="C573" s="25">
        <v>635.23972866405904</v>
      </c>
      <c r="D573" s="25">
        <v>29.516275543588101</v>
      </c>
      <c r="E573" s="25">
        <v>554.41871926496003</v>
      </c>
      <c r="F573" s="25">
        <v>758.612437705258</v>
      </c>
      <c r="G573" s="25">
        <v>579.43086154015703</v>
      </c>
      <c r="H573" s="25">
        <v>698.69418936486204</v>
      </c>
    </row>
    <row r="574" spans="1:8" x14ac:dyDescent="0.25">
      <c r="A574" t="s">
        <v>1074</v>
      </c>
      <c r="B574" s="25">
        <v>37463.410471475698</v>
      </c>
      <c r="C574" s="25">
        <v>37487.939078932701</v>
      </c>
      <c r="D574" s="25">
        <v>571.02332919724199</v>
      </c>
      <c r="E574" s="25">
        <v>35547.637290931903</v>
      </c>
      <c r="F574" s="25">
        <v>39565.690166079097</v>
      </c>
      <c r="G574" s="25">
        <v>36357.202333104899</v>
      </c>
      <c r="H574" s="25">
        <v>38577.683573033697</v>
      </c>
    </row>
    <row r="575" spans="1:8" x14ac:dyDescent="0.25">
      <c r="A575" t="s">
        <v>1062</v>
      </c>
      <c r="B575" s="25">
        <v>16899.270543837702</v>
      </c>
      <c r="C575" s="25">
        <v>16918.172957804702</v>
      </c>
      <c r="D575" s="25">
        <v>471.557124169026</v>
      </c>
      <c r="E575" s="25">
        <v>15577.158497042001</v>
      </c>
      <c r="F575" s="25">
        <v>18704.560330578599</v>
      </c>
      <c r="G575" s="25">
        <v>16039.7037138043</v>
      </c>
      <c r="H575" s="25">
        <v>17887.710196407599</v>
      </c>
    </row>
    <row r="576" spans="1:8" x14ac:dyDescent="0.25">
      <c r="A576" t="s">
        <v>257</v>
      </c>
      <c r="B576" s="25">
        <v>169.644347000403</v>
      </c>
      <c r="C576" s="25">
        <v>169.823608366809</v>
      </c>
      <c r="D576" s="25">
        <v>5.24078011226828</v>
      </c>
      <c r="E576" s="25">
        <v>154.600987048804</v>
      </c>
      <c r="F576" s="25">
        <v>190.87014234339799</v>
      </c>
      <c r="G576" s="25">
        <v>160.11043298186701</v>
      </c>
      <c r="H576" s="25">
        <v>181.031151114739</v>
      </c>
    </row>
    <row r="577" spans="1:8" x14ac:dyDescent="0.25">
      <c r="A577" t="s">
        <v>260</v>
      </c>
      <c r="B577" s="25">
        <v>58584.252947344801</v>
      </c>
      <c r="C577" s="25">
        <v>58686.379740139302</v>
      </c>
      <c r="D577" s="25">
        <v>2856.6389752937798</v>
      </c>
      <c r="E577" s="25">
        <v>50936.024563321</v>
      </c>
      <c r="F577" s="25">
        <v>70424.964537238804</v>
      </c>
      <c r="G577" s="25">
        <v>53314.279631159901</v>
      </c>
      <c r="H577" s="25">
        <v>64645.759926889797</v>
      </c>
    </row>
    <row r="578" spans="1:8" x14ac:dyDescent="0.25">
      <c r="A578" t="s">
        <v>404</v>
      </c>
      <c r="B578" s="25">
        <v>48319.448183779001</v>
      </c>
      <c r="C578" s="25">
        <v>48307.899269952599</v>
      </c>
      <c r="D578" s="25">
        <v>1267.1491980272301</v>
      </c>
      <c r="E578" s="25">
        <v>44082.511583748201</v>
      </c>
      <c r="F578" s="25">
        <v>52444.589723785699</v>
      </c>
      <c r="G578" s="25">
        <v>45972.385287326098</v>
      </c>
      <c r="H578" s="25">
        <v>50877.309502801603</v>
      </c>
    </row>
    <row r="579" spans="1:8" x14ac:dyDescent="0.25">
      <c r="A579" t="s">
        <v>584</v>
      </c>
      <c r="B579" s="25">
        <v>138615.64021594601</v>
      </c>
      <c r="C579" s="25">
        <v>138870.51484938999</v>
      </c>
      <c r="D579" s="25">
        <v>3542.6593752098102</v>
      </c>
      <c r="E579" s="25">
        <v>126663.023612762</v>
      </c>
      <c r="F579" s="25">
        <v>152156.46317334499</v>
      </c>
      <c r="G579" s="25">
        <v>132177.738528377</v>
      </c>
      <c r="H579" s="25">
        <v>146006.86530827501</v>
      </c>
    </row>
    <row r="580" spans="1:8" x14ac:dyDescent="0.25">
      <c r="A580" t="s">
        <v>474</v>
      </c>
      <c r="B580" s="25">
        <v>5990.3961685308605</v>
      </c>
      <c r="C580" s="25">
        <v>6033.5511566417999</v>
      </c>
      <c r="D580" s="25">
        <v>884.85062501965604</v>
      </c>
      <c r="E580" s="25">
        <v>3638.78558847459</v>
      </c>
      <c r="F580" s="25">
        <v>9162.8539977852106</v>
      </c>
      <c r="G580" s="25">
        <v>4426.01539172503</v>
      </c>
      <c r="H580" s="25">
        <v>7796.0689915327303</v>
      </c>
    </row>
    <row r="581" spans="1:8" x14ac:dyDescent="0.25">
      <c r="A581" t="s">
        <v>747</v>
      </c>
      <c r="B581" s="25">
        <v>35115.459799382203</v>
      </c>
      <c r="C581" s="25">
        <v>35141.182965940301</v>
      </c>
      <c r="D581" s="25">
        <v>1215.7133591716499</v>
      </c>
      <c r="E581" s="25">
        <v>31352.536658618301</v>
      </c>
      <c r="F581" s="25">
        <v>39717.669780579701</v>
      </c>
      <c r="G581" s="25">
        <v>32762.130694988598</v>
      </c>
      <c r="H581" s="25">
        <v>37509.1244344679</v>
      </c>
    </row>
    <row r="582" spans="1:8" x14ac:dyDescent="0.25">
      <c r="A582" t="s">
        <v>1114</v>
      </c>
      <c r="B582" s="25">
        <v>83477.733439413598</v>
      </c>
      <c r="C582" s="25">
        <v>83595.849592248705</v>
      </c>
      <c r="D582" s="25">
        <v>2190.1591800871001</v>
      </c>
      <c r="E582" s="25">
        <v>77765.531736017205</v>
      </c>
      <c r="F582" s="25">
        <v>91471.173080249195</v>
      </c>
      <c r="G582" s="25">
        <v>79528.773660517007</v>
      </c>
      <c r="H582" s="25">
        <v>87949.696407369993</v>
      </c>
    </row>
    <row r="583" spans="1:8" x14ac:dyDescent="0.25">
      <c r="A583" t="s">
        <v>689</v>
      </c>
      <c r="B583" s="25">
        <v>905.852199913243</v>
      </c>
      <c r="C583" s="25">
        <v>913.17527766234105</v>
      </c>
      <c r="D583" s="25">
        <v>133.81137214581199</v>
      </c>
      <c r="E583" s="25">
        <v>507.97325231915602</v>
      </c>
      <c r="F583" s="25">
        <v>1473.7338162936301</v>
      </c>
      <c r="G583" s="25">
        <v>669.96182149494996</v>
      </c>
      <c r="H583" s="25">
        <v>1202.33062221213</v>
      </c>
    </row>
    <row r="584" spans="1:8" x14ac:dyDescent="0.25">
      <c r="A584" t="s">
        <v>482</v>
      </c>
      <c r="B584" s="25">
        <v>27092.234585779199</v>
      </c>
      <c r="C584" s="25">
        <v>27117.123786168999</v>
      </c>
      <c r="D584" s="25">
        <v>1039.24539433724</v>
      </c>
      <c r="E584" s="25">
        <v>23976.432870782301</v>
      </c>
      <c r="F584" s="25">
        <v>30409.703347893901</v>
      </c>
      <c r="G584" s="25">
        <v>25128.402638830001</v>
      </c>
      <c r="H584" s="25">
        <v>29240.8976582467</v>
      </c>
    </row>
    <row r="585" spans="1:8" x14ac:dyDescent="0.25">
      <c r="A585" t="s">
        <v>745</v>
      </c>
      <c r="B585" s="25">
        <v>679.09822772485802</v>
      </c>
      <c r="C585" s="25">
        <v>679.50384228559597</v>
      </c>
      <c r="D585" s="25">
        <v>24.4916426753583</v>
      </c>
      <c r="E585" s="25">
        <v>601.69472610660205</v>
      </c>
      <c r="F585" s="25">
        <v>772.91495637003095</v>
      </c>
      <c r="G585" s="25">
        <v>631.37923485784097</v>
      </c>
      <c r="H585" s="25">
        <v>726.98543270164896</v>
      </c>
    </row>
    <row r="586" spans="1:8" x14ac:dyDescent="0.25">
      <c r="A586" t="s">
        <v>490</v>
      </c>
      <c r="B586" s="25">
        <v>49019.016864474099</v>
      </c>
      <c r="C586" s="25">
        <v>49036.524847394903</v>
      </c>
      <c r="D586" s="25">
        <v>1080.73319738296</v>
      </c>
      <c r="E586" s="25">
        <v>45719.756251902603</v>
      </c>
      <c r="F586" s="25">
        <v>52675.832750973299</v>
      </c>
      <c r="G586" s="25">
        <v>46970.205217989504</v>
      </c>
      <c r="H586" s="25">
        <v>51203.611168996802</v>
      </c>
    </row>
    <row r="587" spans="1:8" x14ac:dyDescent="0.25">
      <c r="A587" t="s">
        <v>1059</v>
      </c>
      <c r="B587" s="25">
        <v>80784.463305850702</v>
      </c>
      <c r="C587" s="25">
        <v>80825.783164655397</v>
      </c>
      <c r="D587" s="25">
        <v>2444.91934487761</v>
      </c>
      <c r="E587" s="25">
        <v>73937.266360745096</v>
      </c>
      <c r="F587" s="25">
        <v>90245.562707121804</v>
      </c>
      <c r="G587" s="25">
        <v>76082.082384028501</v>
      </c>
      <c r="H587" s="25">
        <v>85939.167836469598</v>
      </c>
    </row>
    <row r="588" spans="1:8" x14ac:dyDescent="0.25">
      <c r="A588" t="s">
        <v>751</v>
      </c>
      <c r="B588" s="25">
        <v>415.61223287378198</v>
      </c>
      <c r="C588" s="25">
        <v>416.19070762043799</v>
      </c>
      <c r="D588" s="25">
        <v>21.173924759757501</v>
      </c>
      <c r="E588" s="25">
        <v>355.354434672156</v>
      </c>
      <c r="F588" s="25">
        <v>491.09469416242501</v>
      </c>
      <c r="G588" s="25">
        <v>377.46664369584499</v>
      </c>
      <c r="H588" s="25">
        <v>460.108449058377</v>
      </c>
    </row>
    <row r="589" spans="1:8" x14ac:dyDescent="0.25">
      <c r="A589" t="s">
        <v>572</v>
      </c>
      <c r="B589" s="25">
        <v>78535.486872412002</v>
      </c>
      <c r="C589" s="25">
        <v>78801.077044357997</v>
      </c>
      <c r="D589" s="25">
        <v>3476.5742041388398</v>
      </c>
      <c r="E589" s="25">
        <v>67677.907281462496</v>
      </c>
      <c r="F589" s="25">
        <v>91684.812218026098</v>
      </c>
      <c r="G589" s="25">
        <v>72483.777174577001</v>
      </c>
      <c r="H589" s="25">
        <v>85874.755296409901</v>
      </c>
    </row>
    <row r="590" spans="1:8" x14ac:dyDescent="0.25">
      <c r="A590" t="s">
        <v>954</v>
      </c>
      <c r="B590" s="25">
        <v>12978.7441336672</v>
      </c>
      <c r="C590" s="25">
        <v>12977.2684797411</v>
      </c>
      <c r="D590" s="25">
        <v>200.19906682195099</v>
      </c>
      <c r="E590" s="25">
        <v>12245.247848556101</v>
      </c>
      <c r="F590" s="25">
        <v>13934.485251905</v>
      </c>
      <c r="G590" s="25">
        <v>12581.349014708299</v>
      </c>
      <c r="H590" s="25">
        <v>13365.904548607299</v>
      </c>
    </row>
    <row r="591" spans="1:8" x14ac:dyDescent="0.25">
      <c r="A591" t="s">
        <v>602</v>
      </c>
      <c r="B591" s="25">
        <v>2005.7712075704101</v>
      </c>
      <c r="C591" s="25">
        <v>2013.8533495572899</v>
      </c>
      <c r="D591" s="25">
        <v>371.64542053701302</v>
      </c>
      <c r="E591" s="25">
        <v>932.56568478247902</v>
      </c>
      <c r="F591" s="25">
        <v>3375.29475352906</v>
      </c>
      <c r="G591" s="25">
        <v>1335.5659158906401</v>
      </c>
      <c r="H591" s="25">
        <v>2797.32137282342</v>
      </c>
    </row>
    <row r="592" spans="1:8" x14ac:dyDescent="0.25">
      <c r="A592" t="s">
        <v>625</v>
      </c>
      <c r="B592" s="25">
        <v>197325.68402972099</v>
      </c>
      <c r="C592" s="25">
        <v>197555.03600879101</v>
      </c>
      <c r="D592" s="25">
        <v>4243.8070788507703</v>
      </c>
      <c r="E592" s="25">
        <v>182717.81945583399</v>
      </c>
      <c r="F592" s="25">
        <v>212058.33024655899</v>
      </c>
      <c r="G592" s="25">
        <v>189493.67819177499</v>
      </c>
      <c r="H592" s="25">
        <v>206289.211247384</v>
      </c>
    </row>
    <row r="593" spans="1:8" x14ac:dyDescent="0.25">
      <c r="A593" t="s">
        <v>479</v>
      </c>
      <c r="B593" s="25">
        <v>20788.5513601167</v>
      </c>
      <c r="C593" s="25">
        <v>20800.935468530501</v>
      </c>
      <c r="D593" s="25">
        <v>685.39360515205601</v>
      </c>
      <c r="E593" s="25">
        <v>18709.723168802</v>
      </c>
      <c r="F593" s="25">
        <v>23123.835938362299</v>
      </c>
      <c r="G593" s="25">
        <v>19490.251452251701</v>
      </c>
      <c r="H593" s="25">
        <v>22179.781594650402</v>
      </c>
    </row>
    <row r="594" spans="1:8" x14ac:dyDescent="0.25">
      <c r="A594" t="s">
        <v>852</v>
      </c>
      <c r="B594" s="25">
        <v>7747.1344026577899</v>
      </c>
      <c r="C594" s="25">
        <v>7763.4251405730301</v>
      </c>
      <c r="D594" s="25">
        <v>1017.29723759406</v>
      </c>
      <c r="E594" s="25">
        <v>5077.06554009707</v>
      </c>
      <c r="F594" s="25">
        <v>11477.729648123601</v>
      </c>
      <c r="G594" s="25">
        <v>5837.30814226043</v>
      </c>
      <c r="H594" s="25">
        <v>9806.7174269051193</v>
      </c>
    </row>
    <row r="595" spans="1:8" x14ac:dyDescent="0.25">
      <c r="A595" t="s">
        <v>298</v>
      </c>
      <c r="B595" s="25">
        <v>21930.976484920098</v>
      </c>
      <c r="C595" s="25">
        <v>22062.8469463172</v>
      </c>
      <c r="D595" s="25">
        <v>3201.4109381855001</v>
      </c>
      <c r="E595" s="25">
        <v>13193.559611168201</v>
      </c>
      <c r="F595" s="25">
        <v>35278.670163645504</v>
      </c>
      <c r="G595" s="25">
        <v>16042.6576100942</v>
      </c>
      <c r="H595" s="25">
        <v>28980.225036801799</v>
      </c>
    </row>
    <row r="596" spans="1:8" x14ac:dyDescent="0.25">
      <c r="A596" t="s">
        <v>853</v>
      </c>
      <c r="B596" s="25">
        <v>138.051788758675</v>
      </c>
      <c r="C596" s="25">
        <v>139.28412281400199</v>
      </c>
      <c r="D596" s="25">
        <v>19.2231951396931</v>
      </c>
      <c r="E596" s="25">
        <v>81.026979387968197</v>
      </c>
      <c r="F596" s="25">
        <v>207.366153687707</v>
      </c>
      <c r="G596" s="25">
        <v>103.269328200621</v>
      </c>
      <c r="H596" s="25">
        <v>180.96511178879601</v>
      </c>
    </row>
    <row r="597" spans="1:8" x14ac:dyDescent="0.25">
      <c r="A597" t="s">
        <v>477</v>
      </c>
      <c r="B597" s="25">
        <v>58980.861138669497</v>
      </c>
      <c r="C597" s="25">
        <v>59020.545159686197</v>
      </c>
      <c r="D597" s="25">
        <v>1929.9474399276701</v>
      </c>
      <c r="E597" s="25">
        <v>53087.322821499103</v>
      </c>
      <c r="F597" s="25">
        <v>65514.039317414899</v>
      </c>
      <c r="G597" s="25">
        <v>55330.334081578403</v>
      </c>
      <c r="H597" s="25">
        <v>62881.104331725197</v>
      </c>
    </row>
    <row r="598" spans="1:8" x14ac:dyDescent="0.25">
      <c r="A598" t="s">
        <v>855</v>
      </c>
      <c r="B598" s="25">
        <v>55969.485551934398</v>
      </c>
      <c r="C598" s="25">
        <v>55974.1763664666</v>
      </c>
      <c r="D598" s="25">
        <v>1525.7015458605499</v>
      </c>
      <c r="E598" s="25">
        <v>50595.122912622697</v>
      </c>
      <c r="F598" s="25">
        <v>62686.137514783797</v>
      </c>
      <c r="G598" s="25">
        <v>52994.6829470866</v>
      </c>
      <c r="H598" s="25">
        <v>59061.2802923122</v>
      </c>
    </row>
    <row r="599" spans="1:8" x14ac:dyDescent="0.25">
      <c r="A599" t="s">
        <v>864</v>
      </c>
      <c r="B599" s="25">
        <v>84860.1902226034</v>
      </c>
      <c r="C599" s="25">
        <v>84864.881037135696</v>
      </c>
      <c r="D599" s="25">
        <v>1525.7015458605499</v>
      </c>
      <c r="E599" s="25">
        <v>79485.827583291699</v>
      </c>
      <c r="F599" s="25">
        <v>91576.842185452799</v>
      </c>
      <c r="G599" s="25">
        <v>81885.387617755594</v>
      </c>
      <c r="H599" s="25">
        <v>87951.984962981194</v>
      </c>
    </row>
    <row r="600" spans="1:8" x14ac:dyDescent="0.25">
      <c r="A600" t="s">
        <v>492</v>
      </c>
      <c r="B600" s="25">
        <v>227717.58482899499</v>
      </c>
      <c r="C600" s="25">
        <v>227829.39602420901</v>
      </c>
      <c r="D600" s="25">
        <v>5076.0285828759497</v>
      </c>
      <c r="E600" s="25">
        <v>212641.00407692001</v>
      </c>
      <c r="F600" s="25">
        <v>243695.95476954299</v>
      </c>
      <c r="G600" s="25">
        <v>218079.130751082</v>
      </c>
      <c r="H600" s="25">
        <v>238214.237033415</v>
      </c>
    </row>
    <row r="601" spans="1:8" x14ac:dyDescent="0.25">
      <c r="A601" t="s">
        <v>867</v>
      </c>
      <c r="B601" s="25">
        <v>74134.141329716804</v>
      </c>
      <c r="C601" s="25">
        <v>74147.875296742699</v>
      </c>
      <c r="D601" s="25">
        <v>1432.5557597750999</v>
      </c>
      <c r="E601" s="25">
        <v>69189.139961974506</v>
      </c>
      <c r="F601" s="25">
        <v>79690.804969070596</v>
      </c>
      <c r="G601" s="25">
        <v>71418.734360526199</v>
      </c>
      <c r="H601" s="25">
        <v>77095.175245572595</v>
      </c>
    </row>
    <row r="602" spans="1:8" x14ac:dyDescent="0.25">
      <c r="A602" t="s">
        <v>488</v>
      </c>
      <c r="B602" s="25">
        <v>258930.728439939</v>
      </c>
      <c r="C602" s="25">
        <v>259041.544338062</v>
      </c>
      <c r="D602" s="25">
        <v>5305.5749744759796</v>
      </c>
      <c r="E602" s="25">
        <v>242345.265133329</v>
      </c>
      <c r="F602" s="25">
        <v>276525.83564222901</v>
      </c>
      <c r="G602" s="25">
        <v>249005.10822584701</v>
      </c>
      <c r="H602" s="25">
        <v>269658.53531834797</v>
      </c>
    </row>
    <row r="603" spans="1:8" x14ac:dyDescent="0.25">
      <c r="A603" t="s">
        <v>304</v>
      </c>
      <c r="B603" s="25">
        <v>92132.597210488297</v>
      </c>
      <c r="C603" s="25">
        <v>92222.690109679606</v>
      </c>
      <c r="D603" s="25">
        <v>3653.87331423871</v>
      </c>
      <c r="E603" s="25">
        <v>80691.641010509004</v>
      </c>
      <c r="F603" s="25">
        <v>105803.39336974399</v>
      </c>
      <c r="G603" s="25">
        <v>85383.188872790299</v>
      </c>
      <c r="H603" s="25">
        <v>99531.768736445301</v>
      </c>
    </row>
    <row r="604" spans="1:8" x14ac:dyDescent="0.25">
      <c r="A604" t="s">
        <v>859</v>
      </c>
      <c r="B604" s="25">
        <v>785.29423256732105</v>
      </c>
      <c r="C604" s="25">
        <v>785.45991733500398</v>
      </c>
      <c r="D604" s="25">
        <v>25.6332780323309</v>
      </c>
      <c r="E604" s="25">
        <v>699.93884009174099</v>
      </c>
      <c r="F604" s="25">
        <v>886.28453632391199</v>
      </c>
      <c r="G604" s="25">
        <v>737.22970741033703</v>
      </c>
      <c r="H604" s="25">
        <v>836.65178879550103</v>
      </c>
    </row>
    <row r="605" spans="1:8" x14ac:dyDescent="0.25">
      <c r="A605" t="s">
        <v>861</v>
      </c>
      <c r="B605" s="25">
        <v>36637.839073326802</v>
      </c>
      <c r="C605" s="25">
        <v>36654.129811241997</v>
      </c>
      <c r="D605" s="25">
        <v>1017.29723759406</v>
      </c>
      <c r="E605" s="25">
        <v>33967.770210766103</v>
      </c>
      <c r="F605" s="25">
        <v>40368.434318792497</v>
      </c>
      <c r="G605" s="25">
        <v>34728.012812929403</v>
      </c>
      <c r="H605" s="25">
        <v>38697.422097574097</v>
      </c>
    </row>
    <row r="606" spans="1:8" x14ac:dyDescent="0.25">
      <c r="A606" t="s">
        <v>862</v>
      </c>
      <c r="B606" s="25">
        <v>576.58073569329702</v>
      </c>
      <c r="C606" s="25">
        <v>577.813069748624</v>
      </c>
      <c r="D606" s="25">
        <v>19.2231951396931</v>
      </c>
      <c r="E606" s="25">
        <v>519.55592632259004</v>
      </c>
      <c r="F606" s="25">
        <v>645.89510062232898</v>
      </c>
      <c r="G606" s="25">
        <v>541.79827513524197</v>
      </c>
      <c r="H606" s="25">
        <v>619.49405872341697</v>
      </c>
    </row>
    <row r="607" spans="1:8" x14ac:dyDescent="0.25">
      <c r="A607" t="s">
        <v>489</v>
      </c>
      <c r="B607" s="25">
        <v>87871.565809338499</v>
      </c>
      <c r="C607" s="25">
        <v>87911.249830355096</v>
      </c>
      <c r="D607" s="25">
        <v>1929.9474399276701</v>
      </c>
      <c r="E607" s="25">
        <v>81978.027492168098</v>
      </c>
      <c r="F607" s="25">
        <v>94404.743988083894</v>
      </c>
      <c r="G607" s="25">
        <v>84221.038752247303</v>
      </c>
      <c r="H607" s="25">
        <v>91771.809002394206</v>
      </c>
    </row>
    <row r="608" spans="1:8" x14ac:dyDescent="0.25">
      <c r="A608" t="s">
        <v>959</v>
      </c>
      <c r="B608" s="25">
        <v>154717.45020586401</v>
      </c>
      <c r="C608" s="25">
        <v>154790.46963698399</v>
      </c>
      <c r="D608" s="25">
        <v>3116.04041603526</v>
      </c>
      <c r="E608" s="25">
        <v>143968.826304677</v>
      </c>
      <c r="F608" s="25">
        <v>166239.30797246101</v>
      </c>
      <c r="G608" s="25">
        <v>148748.95573383599</v>
      </c>
      <c r="H608" s="25">
        <v>161173.11865173999</v>
      </c>
    </row>
    <row r="609" spans="1:8" x14ac:dyDescent="0.25">
      <c r="A609" t="s">
        <v>407</v>
      </c>
      <c r="B609" s="25">
        <v>43840.170219872904</v>
      </c>
      <c r="C609" s="25">
        <v>43884.355402350899</v>
      </c>
      <c r="D609" s="25">
        <v>1622.61336902006</v>
      </c>
      <c r="E609" s="25">
        <v>38900.450814662101</v>
      </c>
      <c r="F609" s="25">
        <v>49901.213372577004</v>
      </c>
      <c r="G609" s="25">
        <v>40827.753086506302</v>
      </c>
      <c r="H609" s="25">
        <v>47084.536208932703</v>
      </c>
    </row>
    <row r="610" spans="1:8" x14ac:dyDescent="0.25">
      <c r="A610" t="s">
        <v>417</v>
      </c>
      <c r="B610" s="25">
        <v>21020.8547790632</v>
      </c>
      <c r="C610" s="25">
        <v>21044.9320505125</v>
      </c>
      <c r="D610" s="25">
        <v>894.094811765651</v>
      </c>
      <c r="E610" s="25">
        <v>18297.451584008701</v>
      </c>
      <c r="F610" s="25">
        <v>24202.930215312499</v>
      </c>
      <c r="G610" s="25">
        <v>19410.513446848501</v>
      </c>
      <c r="H610" s="25">
        <v>22850.411401429599</v>
      </c>
    </row>
    <row r="611" spans="1:8" x14ac:dyDescent="0.25">
      <c r="A611" t="s">
        <v>569</v>
      </c>
      <c r="B611" s="25">
        <v>23000.002372454499</v>
      </c>
      <c r="C611" s="25">
        <v>23012.974014733802</v>
      </c>
      <c r="D611" s="25">
        <v>711.59612177107203</v>
      </c>
      <c r="E611" s="25">
        <v>20879.730098022101</v>
      </c>
      <c r="F611" s="25">
        <v>25517.1628163026</v>
      </c>
      <c r="G611" s="25">
        <v>21636.420355696901</v>
      </c>
      <c r="H611" s="25">
        <v>24462.356371634101</v>
      </c>
    </row>
    <row r="612" spans="1:8" x14ac:dyDescent="0.25">
      <c r="A612" t="s">
        <v>939</v>
      </c>
      <c r="B612" s="25">
        <v>19483.1750735592</v>
      </c>
      <c r="C612" s="25">
        <v>19491.203639110099</v>
      </c>
      <c r="D612" s="25">
        <v>660.32918700875905</v>
      </c>
      <c r="E612" s="25">
        <v>17163.526341876801</v>
      </c>
      <c r="F612" s="25">
        <v>21860.2310609255</v>
      </c>
      <c r="G612" s="25">
        <v>18193.040736359399</v>
      </c>
      <c r="H612" s="25">
        <v>20841.223666516998</v>
      </c>
    </row>
    <row r="613" spans="1:8" x14ac:dyDescent="0.25">
      <c r="A613" t="s">
        <v>716</v>
      </c>
      <c r="B613" s="25">
        <v>653.29072639308504</v>
      </c>
      <c r="C613" s="25">
        <v>653.96681194885298</v>
      </c>
      <c r="D613" s="25">
        <v>21.3730570799069</v>
      </c>
      <c r="E613" s="25">
        <v>589.73924553563597</v>
      </c>
      <c r="F613" s="25">
        <v>736.56180828502499</v>
      </c>
      <c r="G613" s="25">
        <v>613.02785383039702</v>
      </c>
      <c r="H613" s="25">
        <v>697.500465478352</v>
      </c>
    </row>
    <row r="614" spans="1:8" x14ac:dyDescent="0.25">
      <c r="A614" t="s">
        <v>1170</v>
      </c>
      <c r="B614" s="25">
        <v>105.915314968563</v>
      </c>
      <c r="C614" s="25">
        <v>105.94320237767</v>
      </c>
      <c r="D614" s="25">
        <v>2.9931631460780199</v>
      </c>
      <c r="E614" s="25">
        <v>96.396103130861306</v>
      </c>
      <c r="F614" s="25">
        <v>116.382004919172</v>
      </c>
      <c r="G614" s="25">
        <v>100.061728206244</v>
      </c>
      <c r="H614" s="25">
        <v>111.99320454630499</v>
      </c>
    </row>
    <row r="615" spans="1:8" x14ac:dyDescent="0.25">
      <c r="A615" t="s">
        <v>433</v>
      </c>
      <c r="B615" s="25">
        <v>35886.771980425197</v>
      </c>
      <c r="C615" s="25">
        <v>35907.481832928403</v>
      </c>
      <c r="D615" s="25">
        <v>913.64612933458295</v>
      </c>
      <c r="E615" s="25">
        <v>33101.655135792098</v>
      </c>
      <c r="F615" s="25">
        <v>39288.138798194297</v>
      </c>
      <c r="G615" s="25">
        <v>34185.014462321502</v>
      </c>
      <c r="H615" s="25">
        <v>37715.1534085905</v>
      </c>
    </row>
    <row r="616" spans="1:8" x14ac:dyDescent="0.25">
      <c r="A616" t="s">
        <v>406</v>
      </c>
      <c r="B616" s="25">
        <v>15140.0585495339</v>
      </c>
      <c r="C616" s="25">
        <v>15136.1897573353</v>
      </c>
      <c r="D616" s="25">
        <v>393.06974018609901</v>
      </c>
      <c r="E616" s="25">
        <v>13829.901998278199</v>
      </c>
      <c r="F616" s="25">
        <v>16411.671805042999</v>
      </c>
      <c r="G616" s="25">
        <v>14397.209129078399</v>
      </c>
      <c r="H616" s="25">
        <v>15931.060621955399</v>
      </c>
    </row>
    <row r="617" spans="1:8" x14ac:dyDescent="0.25">
      <c r="A617" t="s">
        <v>431</v>
      </c>
      <c r="B617" s="25">
        <v>63897.648959430298</v>
      </c>
      <c r="C617" s="25">
        <v>63941.834141908199</v>
      </c>
      <c r="D617" s="25">
        <v>1622.61336902006</v>
      </c>
      <c r="E617" s="25">
        <v>58957.929554219503</v>
      </c>
      <c r="F617" s="25">
        <v>69958.692112134406</v>
      </c>
      <c r="G617" s="25">
        <v>60885.231826063602</v>
      </c>
      <c r="H617" s="25">
        <v>67142.014948490003</v>
      </c>
    </row>
    <row r="618" spans="1:8" x14ac:dyDescent="0.25">
      <c r="A618" t="s">
        <v>565</v>
      </c>
      <c r="B618" s="25">
        <v>34808.111280198304</v>
      </c>
      <c r="C618" s="25">
        <v>34805.575882270001</v>
      </c>
      <c r="D618" s="25">
        <v>932.29851535474302</v>
      </c>
      <c r="E618" s="25">
        <v>31556.890001555901</v>
      </c>
      <c r="F618" s="25">
        <v>37932.703554538501</v>
      </c>
      <c r="G618" s="25">
        <v>33040.1372720605</v>
      </c>
      <c r="H618" s="25">
        <v>36724.839610749601</v>
      </c>
    </row>
    <row r="619" spans="1:8" x14ac:dyDescent="0.25">
      <c r="A619" t="s">
        <v>1178</v>
      </c>
      <c r="B619" s="25">
        <v>1365.3926648992799</v>
      </c>
      <c r="C619" s="25">
        <v>1366.8706181284699</v>
      </c>
      <c r="D619" s="25">
        <v>22.465104332766298</v>
      </c>
      <c r="E619" s="25">
        <v>1304.0087503704401</v>
      </c>
      <c r="F619" s="25">
        <v>1458.74542401432</v>
      </c>
      <c r="G619" s="25">
        <v>1327.2585077830399</v>
      </c>
      <c r="H619" s="25">
        <v>1416.60514187425</v>
      </c>
    </row>
    <row r="620" spans="1:8" x14ac:dyDescent="0.25">
      <c r="A620" t="s">
        <v>1165</v>
      </c>
      <c r="B620" s="25">
        <v>491.44304552390702</v>
      </c>
      <c r="C620" s="25">
        <v>491.96177881327299</v>
      </c>
      <c r="D620" s="25">
        <v>15.3345009346673</v>
      </c>
      <c r="E620" s="25">
        <v>442.43181951316001</v>
      </c>
      <c r="F620" s="25">
        <v>548.19129922583602</v>
      </c>
      <c r="G620" s="25">
        <v>461.34340938424998</v>
      </c>
      <c r="H620" s="25">
        <v>522.96799083228302</v>
      </c>
    </row>
    <row r="621" spans="1:8" x14ac:dyDescent="0.25">
      <c r="A621" t="s">
        <v>918</v>
      </c>
      <c r="B621" s="25">
        <v>4747.1704361024204</v>
      </c>
      <c r="C621" s="25">
        <v>4772.4611386484203</v>
      </c>
      <c r="D621" s="25">
        <v>611.52371497721504</v>
      </c>
      <c r="E621" s="25">
        <v>2936.2918064478399</v>
      </c>
      <c r="F621" s="25">
        <v>7250.0211776195101</v>
      </c>
      <c r="G621" s="25">
        <v>3671.1171484567999</v>
      </c>
      <c r="H621" s="25">
        <v>6016.0499656984202</v>
      </c>
    </row>
    <row r="622" spans="1:8" x14ac:dyDescent="0.25">
      <c r="A622" t="s">
        <v>401</v>
      </c>
      <c r="B622" s="25">
        <v>5078.8451029689004</v>
      </c>
      <c r="C622" s="25">
        <v>5126.3673055068703</v>
      </c>
      <c r="D622" s="25">
        <v>793.14577945391102</v>
      </c>
      <c r="E622" s="25">
        <v>2954.55316849767</v>
      </c>
      <c r="F622" s="25">
        <v>8136.6895288406604</v>
      </c>
      <c r="G622" s="25">
        <v>3678.8873824468701</v>
      </c>
      <c r="H622" s="25">
        <v>6731.1102942739999</v>
      </c>
    </row>
    <row r="623" spans="1:8" x14ac:dyDescent="0.25">
      <c r="A623" t="s">
        <v>411</v>
      </c>
      <c r="B623" s="25">
        <v>15784.618747154</v>
      </c>
      <c r="C623" s="25">
        <v>15799.6876098916</v>
      </c>
      <c r="D623" s="25">
        <v>584.60033774052295</v>
      </c>
      <c r="E623" s="25">
        <v>14003.414095811</v>
      </c>
      <c r="F623" s="25">
        <v>17965.269808740799</v>
      </c>
      <c r="G623" s="25">
        <v>14702.027144182301</v>
      </c>
      <c r="H623" s="25">
        <v>16958.325383273299</v>
      </c>
    </row>
    <row r="624" spans="1:8" x14ac:dyDescent="0.25">
      <c r="A624" t="s">
        <v>273</v>
      </c>
      <c r="B624" s="25">
        <v>788.09755219831402</v>
      </c>
      <c r="C624" s="25">
        <v>788.77921648522602</v>
      </c>
      <c r="D624" s="25">
        <v>13.613572510185</v>
      </c>
      <c r="E624" s="25">
        <v>748.91567881599894</v>
      </c>
      <c r="F624" s="25">
        <v>843.34497527895701</v>
      </c>
      <c r="G624" s="25">
        <v>763.448105354669</v>
      </c>
      <c r="H624" s="25">
        <v>818.312987547695</v>
      </c>
    </row>
    <row r="625" spans="1:8" x14ac:dyDescent="0.25">
      <c r="A625" t="s">
        <v>947</v>
      </c>
      <c r="B625" s="25">
        <v>14550.628872291099</v>
      </c>
      <c r="C625" s="25">
        <v>14561.9090479442</v>
      </c>
      <c r="D625" s="25">
        <v>502.356081323034</v>
      </c>
      <c r="E625" s="25">
        <v>13214.8366307535</v>
      </c>
      <c r="F625" s="25">
        <v>16375.444384283801</v>
      </c>
      <c r="G625" s="25">
        <v>13610.539397655601</v>
      </c>
      <c r="H625" s="25">
        <v>15559.5390987545</v>
      </c>
    </row>
    <row r="626" spans="1:8" x14ac:dyDescent="0.25">
      <c r="A626" t="s">
        <v>242</v>
      </c>
      <c r="B626" s="25">
        <v>18448.413137423799</v>
      </c>
      <c r="C626" s="25">
        <v>18550.539930218401</v>
      </c>
      <c r="D626" s="25">
        <v>2856.6389752937798</v>
      </c>
      <c r="E626" s="25">
        <v>10800.184753400001</v>
      </c>
      <c r="F626" s="25">
        <v>30289.1247273177</v>
      </c>
      <c r="G626" s="25">
        <v>13178.439821238801</v>
      </c>
      <c r="H626" s="25">
        <v>24509.9201169687</v>
      </c>
    </row>
    <row r="627" spans="1:8" x14ac:dyDescent="0.25">
      <c r="A627" t="s">
        <v>691</v>
      </c>
      <c r="B627" s="25">
        <v>150.18109651756899</v>
      </c>
      <c r="C627" s="25">
        <v>150.19146007191901</v>
      </c>
      <c r="D627" s="25">
        <v>3.8386164928048401</v>
      </c>
      <c r="E627" s="25">
        <v>136.47280768030001</v>
      </c>
      <c r="F627" s="25">
        <v>166.58589217612001</v>
      </c>
      <c r="G627" s="25">
        <v>142.80532862955801</v>
      </c>
      <c r="H627" s="25">
        <v>157.65442404740901</v>
      </c>
    </row>
    <row r="628" spans="1:8" x14ac:dyDescent="0.25">
      <c r="A628" t="s">
        <v>1184</v>
      </c>
      <c r="B628" s="25">
        <v>3204.5806827341898</v>
      </c>
      <c r="C628" s="25">
        <v>3206.2116587331402</v>
      </c>
      <c r="D628" s="25">
        <v>48.6711097019733</v>
      </c>
      <c r="E628" s="25">
        <v>3019.63777795446</v>
      </c>
      <c r="F628" s="25">
        <v>3379.55286257537</v>
      </c>
      <c r="G628" s="25">
        <v>3110.3010246486501</v>
      </c>
      <c r="H628" s="25">
        <v>3301.0925237102501</v>
      </c>
    </row>
    <row r="629" spans="1:8" x14ac:dyDescent="0.25">
      <c r="A629" t="s">
        <v>961</v>
      </c>
      <c r="B629" s="25">
        <v>54413.632363067401</v>
      </c>
      <c r="C629" s="25">
        <v>54430.084430011702</v>
      </c>
      <c r="D629" s="25">
        <v>1170.34669625211</v>
      </c>
      <c r="E629" s="25">
        <v>50313.604035419303</v>
      </c>
      <c r="F629" s="25">
        <v>58644.318948204702</v>
      </c>
      <c r="G629" s="25">
        <v>52148.432081350598</v>
      </c>
      <c r="H629" s="25">
        <v>56831.350508261101</v>
      </c>
    </row>
    <row r="630" spans="1:8" x14ac:dyDescent="0.25">
      <c r="A630" t="s">
        <v>693</v>
      </c>
      <c r="B630" s="25">
        <v>2043.56339473047</v>
      </c>
      <c r="C630" s="25">
        <v>2043.70734953601</v>
      </c>
      <c r="D630" s="25">
        <v>52.195097297231001</v>
      </c>
      <c r="E630" s="25">
        <v>1857.8213767208399</v>
      </c>
      <c r="F630" s="25">
        <v>2266.8855497632298</v>
      </c>
      <c r="G630" s="25">
        <v>1943.37916168314</v>
      </c>
      <c r="H630" s="25">
        <v>2145.1444379668001</v>
      </c>
    </row>
    <row r="631" spans="1:8" x14ac:dyDescent="0.25">
      <c r="A631" t="s">
        <v>1191</v>
      </c>
      <c r="B631" s="25">
        <v>8138.1006038373398</v>
      </c>
      <c r="C631" s="25">
        <v>8147.1077809877297</v>
      </c>
      <c r="D631" s="25">
        <v>194.56048329005401</v>
      </c>
      <c r="E631" s="25">
        <v>7591.3855273367899</v>
      </c>
      <c r="F631" s="25">
        <v>8871.4658250577795</v>
      </c>
      <c r="G631" s="25">
        <v>7777.7413623487701</v>
      </c>
      <c r="H631" s="25">
        <v>8543.9386520700791</v>
      </c>
    </row>
    <row r="632" spans="1:8" x14ac:dyDescent="0.25">
      <c r="A632" t="s">
        <v>955</v>
      </c>
      <c r="B632" s="25">
        <v>34339.756069840303</v>
      </c>
      <c r="C632" s="25">
        <v>34355.658131737197</v>
      </c>
      <c r="D632" s="25">
        <v>686.32086981176997</v>
      </c>
      <c r="E632" s="25">
        <v>31876.613596740401</v>
      </c>
      <c r="F632" s="25">
        <v>37145.683500936597</v>
      </c>
      <c r="G632" s="25">
        <v>32986.464375930198</v>
      </c>
      <c r="H632" s="25">
        <v>35734.099661679698</v>
      </c>
    </row>
    <row r="633" spans="1:8" x14ac:dyDescent="0.25">
      <c r="A633" t="s">
        <v>1052</v>
      </c>
      <c r="B633" s="25">
        <v>3119.6147838941001</v>
      </c>
      <c r="C633" s="25">
        <v>3137.3869432925499</v>
      </c>
      <c r="D633" s="25">
        <v>418.74548486098001</v>
      </c>
      <c r="E633" s="25">
        <v>1803.73564878908</v>
      </c>
      <c r="F633" s="25">
        <v>4819.8945443013299</v>
      </c>
      <c r="G633" s="25">
        <v>2394.1185751492499</v>
      </c>
      <c r="H633" s="25">
        <v>4004.53588624952</v>
      </c>
    </row>
    <row r="634" spans="1:8" x14ac:dyDescent="0.25">
      <c r="A634" t="s">
        <v>556</v>
      </c>
      <c r="B634" s="25">
        <v>15359.2181250308</v>
      </c>
      <c r="C634" s="25">
        <v>15530.106623256201</v>
      </c>
      <c r="D634" s="25">
        <v>2472.4348660892201</v>
      </c>
      <c r="E634" s="25">
        <v>8060.9250038252903</v>
      </c>
      <c r="F634" s="25">
        <v>26033.840716590599</v>
      </c>
      <c r="G634" s="25">
        <v>11108.063093041101</v>
      </c>
      <c r="H634" s="25">
        <v>20807.316352002301</v>
      </c>
    </row>
    <row r="635" spans="1:8" x14ac:dyDescent="0.25">
      <c r="A635" t="s">
        <v>706</v>
      </c>
      <c r="B635" s="25">
        <v>4225.9892560423004</v>
      </c>
      <c r="C635" s="25">
        <v>4232.2306377148798</v>
      </c>
      <c r="D635" s="25">
        <v>251.424077514896</v>
      </c>
      <c r="E635" s="25">
        <v>3473.3448608890799</v>
      </c>
      <c r="F635" s="25">
        <v>5137.0635268743499</v>
      </c>
      <c r="G635" s="25">
        <v>3770.6236180226101</v>
      </c>
      <c r="H635" s="25">
        <v>4755.9303735269696</v>
      </c>
    </row>
    <row r="636" spans="1:8" x14ac:dyDescent="0.25">
      <c r="A636" t="s">
        <v>276</v>
      </c>
      <c r="B636" s="25">
        <v>974.18051221279597</v>
      </c>
      <c r="C636" s="25">
        <v>975.39113323864501</v>
      </c>
      <c r="D636" s="25">
        <v>29.6513798329966</v>
      </c>
      <c r="E636" s="25">
        <v>880.38481142232297</v>
      </c>
      <c r="F636" s="25">
        <v>1085.8072997634099</v>
      </c>
      <c r="G636" s="25">
        <v>920.36024957515394</v>
      </c>
      <c r="H636" s="25">
        <v>1034.84315517557</v>
      </c>
    </row>
    <row r="637" spans="1:8" x14ac:dyDescent="0.25">
      <c r="A637" t="s">
        <v>798</v>
      </c>
      <c r="B637" s="25">
        <v>12811.8753532095</v>
      </c>
      <c r="C637" s="25">
        <v>12925.5264632572</v>
      </c>
      <c r="D637" s="25">
        <v>1847.92721836544</v>
      </c>
      <c r="E637" s="25">
        <v>7440.6907365057004</v>
      </c>
      <c r="F637" s="25">
        <v>19499.702762876601</v>
      </c>
      <c r="G637" s="25">
        <v>9485.1724690390092</v>
      </c>
      <c r="H637" s="25">
        <v>16892.0238908846</v>
      </c>
    </row>
    <row r="638" spans="1:8" x14ac:dyDescent="0.25">
      <c r="A638" t="s">
        <v>1160</v>
      </c>
      <c r="B638" s="25">
        <v>164.65864353067599</v>
      </c>
      <c r="C638" s="25">
        <v>166.13659675986801</v>
      </c>
      <c r="D638" s="25">
        <v>22.465104332766298</v>
      </c>
      <c r="E638" s="25">
        <v>103.274729001832</v>
      </c>
      <c r="F638" s="25">
        <v>258.011402645717</v>
      </c>
      <c r="G638" s="25">
        <v>126.52448641442901</v>
      </c>
      <c r="H638" s="25">
        <v>215.87112050564201</v>
      </c>
    </row>
    <row r="639" spans="1:8" x14ac:dyDescent="0.25">
      <c r="A639" t="s">
        <v>583</v>
      </c>
      <c r="B639" s="25">
        <v>58687.056557328797</v>
      </c>
      <c r="C639" s="25">
        <v>58684.521159400298</v>
      </c>
      <c r="D639" s="25">
        <v>932.29851535474199</v>
      </c>
      <c r="E639" s="25">
        <v>55435.835278686398</v>
      </c>
      <c r="F639" s="25">
        <v>61811.648831669001</v>
      </c>
      <c r="G639" s="25">
        <v>56919.082549191</v>
      </c>
      <c r="H639" s="25">
        <v>60603.784887880101</v>
      </c>
    </row>
    <row r="640" spans="1:8" x14ac:dyDescent="0.25">
      <c r="A640" t="s">
        <v>587</v>
      </c>
      <c r="B640" s="25">
        <v>44801.155734347099</v>
      </c>
      <c r="C640" s="25">
        <v>44814.1273766265</v>
      </c>
      <c r="D640" s="25">
        <v>711.59612177107203</v>
      </c>
      <c r="E640" s="25">
        <v>42680.883459914701</v>
      </c>
      <c r="F640" s="25">
        <v>47318.3161781952</v>
      </c>
      <c r="G640" s="25">
        <v>43437.573717589497</v>
      </c>
      <c r="H640" s="25">
        <v>46263.509733526698</v>
      </c>
    </row>
    <row r="641" spans="1:8" x14ac:dyDescent="0.25">
      <c r="A641" t="s">
        <v>1193</v>
      </c>
      <c r="B641" s="25">
        <v>33022.917290931</v>
      </c>
      <c r="C641" s="25">
        <v>33059.879011863602</v>
      </c>
      <c r="D641" s="25">
        <v>734.28662073155704</v>
      </c>
      <c r="E641" s="25">
        <v>30959.002408873199</v>
      </c>
      <c r="F641" s="25">
        <v>35860.972197024399</v>
      </c>
      <c r="G641" s="25">
        <v>31650.1493962477</v>
      </c>
      <c r="H641" s="25">
        <v>34552.857102261602</v>
      </c>
    </row>
    <row r="642" spans="1:8" x14ac:dyDescent="0.25">
      <c r="A642" t="s">
        <v>574</v>
      </c>
      <c r="B642" s="25">
        <v>44396.099111344702</v>
      </c>
      <c r="C642" s="25">
        <v>44566.987609570097</v>
      </c>
      <c r="D642" s="25">
        <v>2472.4348660892201</v>
      </c>
      <c r="E642" s="25">
        <v>37097.805990139103</v>
      </c>
      <c r="F642" s="25">
        <v>55070.721702904499</v>
      </c>
      <c r="G642" s="25">
        <v>40144.944079355002</v>
      </c>
      <c r="H642" s="25">
        <v>49844.197338316197</v>
      </c>
    </row>
    <row r="643" spans="1:8" x14ac:dyDescent="0.25">
      <c r="A643" t="s">
        <v>920</v>
      </c>
      <c r="B643" s="25">
        <v>1371.47235683946</v>
      </c>
      <c r="C643" s="25">
        <v>1377.63047497662</v>
      </c>
      <c r="D643" s="25">
        <v>177.01756535449201</v>
      </c>
      <c r="E643" s="25">
        <v>856.75626853956203</v>
      </c>
      <c r="F643" s="25">
        <v>2113.0294990367902</v>
      </c>
      <c r="G643" s="25">
        <v>1051.6005518295101</v>
      </c>
      <c r="H643" s="25">
        <v>1735.5617653894301</v>
      </c>
    </row>
    <row r="644" spans="1:8" x14ac:dyDescent="0.25">
      <c r="A644" t="s">
        <v>398</v>
      </c>
      <c r="B644" s="25">
        <v>1654.6187950876299</v>
      </c>
      <c r="C644" s="25">
        <v>1668.0034072774699</v>
      </c>
      <c r="D644" s="25">
        <v>234.754086337188</v>
      </c>
      <c r="E644" s="25">
        <v>852.33260534084104</v>
      </c>
      <c r="F644" s="25">
        <v>2830.9966569708499</v>
      </c>
      <c r="G644" s="25">
        <v>1260.5892369010601</v>
      </c>
      <c r="H644" s="25">
        <v>2186.3861135526699</v>
      </c>
    </row>
    <row r="645" spans="1:8" x14ac:dyDescent="0.25">
      <c r="A645" t="s">
        <v>1159</v>
      </c>
      <c r="B645" s="25">
        <v>81.588143017812399</v>
      </c>
      <c r="C645" s="25">
        <v>81.832716300016699</v>
      </c>
      <c r="D645" s="25">
        <v>12.0787085899931</v>
      </c>
      <c r="E645" s="25">
        <v>47.895583474249101</v>
      </c>
      <c r="F645" s="25">
        <v>135.04836958499899</v>
      </c>
      <c r="G645" s="25">
        <v>59.657994319604903</v>
      </c>
      <c r="H645" s="25">
        <v>106.813848389109</v>
      </c>
    </row>
    <row r="646" spans="1:8" x14ac:dyDescent="0.25">
      <c r="A646" t="s">
        <v>802</v>
      </c>
      <c r="B646" s="25">
        <v>116.48495926007</v>
      </c>
      <c r="C646" s="25">
        <v>117.578047845857</v>
      </c>
      <c r="D646" s="25">
        <v>17.330038506000101</v>
      </c>
      <c r="E646" s="25">
        <v>66.995424685904595</v>
      </c>
      <c r="F646" s="25">
        <v>178.41908843435999</v>
      </c>
      <c r="G646" s="25">
        <v>85.703514167063602</v>
      </c>
      <c r="H646" s="25">
        <v>155.364344362808</v>
      </c>
    </row>
    <row r="647" spans="1:8" x14ac:dyDescent="0.25">
      <c r="A647" t="s">
        <v>250</v>
      </c>
      <c r="B647" s="25">
        <v>2063.45954594262</v>
      </c>
      <c r="C647" s="25">
        <v>2067.3158552727</v>
      </c>
      <c r="D647" s="25">
        <v>81.814008026516206</v>
      </c>
      <c r="E647" s="25">
        <v>1814.01132559187</v>
      </c>
      <c r="F647" s="25">
        <v>2363.89923693938</v>
      </c>
      <c r="G647" s="25">
        <v>1915.6522374844201</v>
      </c>
      <c r="H647" s="25">
        <v>2233.2325955514302</v>
      </c>
    </row>
    <row r="648" spans="1:8" x14ac:dyDescent="0.25">
      <c r="A648" t="s">
        <v>963</v>
      </c>
      <c r="B648" s="25">
        <v>30488.163408537599</v>
      </c>
      <c r="C648" s="25">
        <v>30496.191974088499</v>
      </c>
      <c r="D648" s="25">
        <v>660.32918700875803</v>
      </c>
      <c r="E648" s="25">
        <v>28168.514676855099</v>
      </c>
      <c r="F648" s="25">
        <v>32865.2193959039</v>
      </c>
      <c r="G648" s="25">
        <v>29198.0290713377</v>
      </c>
      <c r="H648" s="25">
        <v>31846.212001495402</v>
      </c>
    </row>
    <row r="649" spans="1:8" x14ac:dyDescent="0.25">
      <c r="A649" t="s">
        <v>258</v>
      </c>
      <c r="B649" s="25">
        <v>671.38671551984396</v>
      </c>
      <c r="C649" s="25">
        <v>672.59733654569197</v>
      </c>
      <c r="D649" s="25">
        <v>29.651379832996501</v>
      </c>
      <c r="E649" s="25">
        <v>577.59101472937004</v>
      </c>
      <c r="F649" s="25">
        <v>783.013503070458</v>
      </c>
      <c r="G649" s="25">
        <v>617.56645288220102</v>
      </c>
      <c r="H649" s="25">
        <v>732.04935848261698</v>
      </c>
    </row>
    <row r="650" spans="1:8" x14ac:dyDescent="0.25">
      <c r="A650" t="s">
        <v>245</v>
      </c>
      <c r="B650" s="25">
        <v>25.7505285485909</v>
      </c>
      <c r="C650" s="25">
        <v>26.0965453590693</v>
      </c>
      <c r="D650" s="25">
        <v>3.6906614818063899</v>
      </c>
      <c r="E650" s="25">
        <v>14.8779241376486</v>
      </c>
      <c r="F650" s="25">
        <v>44.592494570379699</v>
      </c>
      <c r="G650" s="25">
        <v>19.5804581168764</v>
      </c>
      <c r="H650" s="25">
        <v>33.792004581233101</v>
      </c>
    </row>
    <row r="651" spans="1:8" x14ac:dyDescent="0.25">
      <c r="A651" t="s">
        <v>270</v>
      </c>
      <c r="B651" s="25">
        <v>1089.52684368328</v>
      </c>
      <c r="C651" s="25">
        <v>1091.04871286805</v>
      </c>
      <c r="D651" s="25">
        <v>30.210747588709499</v>
      </c>
      <c r="E651" s="25">
        <v>997.68954784349501</v>
      </c>
      <c r="F651" s="25">
        <v>1199.5977645108201</v>
      </c>
      <c r="G651" s="25">
        <v>1034.96507650582</v>
      </c>
      <c r="H651" s="25">
        <v>1151.9739925178301</v>
      </c>
    </row>
    <row r="652" spans="1:8" x14ac:dyDescent="0.25">
      <c r="A652" t="s">
        <v>928</v>
      </c>
      <c r="B652" s="25">
        <v>14859.933659509399</v>
      </c>
      <c r="C652" s="25">
        <v>14857.1553647332</v>
      </c>
      <c r="D652" s="25">
        <v>368.60861540470103</v>
      </c>
      <c r="E652" s="25">
        <v>13508.9594717604</v>
      </c>
      <c r="F652" s="25">
        <v>16619.188278065401</v>
      </c>
      <c r="G652" s="25">
        <v>14129.531478568</v>
      </c>
      <c r="H652" s="25">
        <v>15571.3554576979</v>
      </c>
    </row>
    <row r="653" spans="1:8" x14ac:dyDescent="0.25">
      <c r="A653" t="s">
        <v>704</v>
      </c>
      <c r="B653" s="25">
        <v>316.96219400087199</v>
      </c>
      <c r="C653" s="25">
        <v>317.41650386335402</v>
      </c>
      <c r="D653" s="25">
        <v>19.497066398942501</v>
      </c>
      <c r="E653" s="25">
        <v>258.804657928734</v>
      </c>
      <c r="F653" s="25">
        <v>387.43883833871598</v>
      </c>
      <c r="G653" s="25">
        <v>281.48258554115301</v>
      </c>
      <c r="H653" s="25">
        <v>357.95291588773802</v>
      </c>
    </row>
    <row r="654" spans="1:8" x14ac:dyDescent="0.25">
      <c r="A654" t="s">
        <v>1058</v>
      </c>
      <c r="B654" s="25">
        <v>31069.856646476401</v>
      </c>
      <c r="C654" s="25">
        <v>31087.6803200426</v>
      </c>
      <c r="D654" s="25">
        <v>769.85086484953194</v>
      </c>
      <c r="E654" s="25">
        <v>28479.907807787698</v>
      </c>
      <c r="F654" s="25">
        <v>34032.341690483299</v>
      </c>
      <c r="G654" s="25">
        <v>29580.422515450598</v>
      </c>
      <c r="H654" s="25">
        <v>32570.572579752599</v>
      </c>
    </row>
    <row r="655" spans="1:8" x14ac:dyDescent="0.25">
      <c r="A655" t="s">
        <v>944</v>
      </c>
      <c r="B655" s="25">
        <v>10204.6982879511</v>
      </c>
      <c r="C655" s="25">
        <v>10210.8564060883</v>
      </c>
      <c r="D655" s="25">
        <v>177.01756535449201</v>
      </c>
      <c r="E655" s="25">
        <v>9689.9821996512201</v>
      </c>
      <c r="F655" s="25">
        <v>10946.2554301485</v>
      </c>
      <c r="G655" s="25">
        <v>9884.8264829411692</v>
      </c>
      <c r="H655" s="25">
        <v>10568.7876965011</v>
      </c>
    </row>
    <row r="656" spans="1:8" x14ac:dyDescent="0.25">
      <c r="A656" t="s">
        <v>252</v>
      </c>
      <c r="B656" s="25">
        <v>786.73304699032997</v>
      </c>
      <c r="C656" s="25">
        <v>788.25491617509397</v>
      </c>
      <c r="D656" s="25">
        <v>30.210747588709499</v>
      </c>
      <c r="E656" s="25">
        <v>694.89575115054197</v>
      </c>
      <c r="F656" s="25">
        <v>896.80396781786499</v>
      </c>
      <c r="G656" s="25">
        <v>732.17127981287194</v>
      </c>
      <c r="H656" s="25">
        <v>849.180195824875</v>
      </c>
    </row>
    <row r="657" spans="1:8" x14ac:dyDescent="0.25">
      <c r="A657" t="s">
        <v>800</v>
      </c>
      <c r="B657" s="25">
        <v>312.90217337263601</v>
      </c>
      <c r="C657" s="25">
        <v>316.02560968570998</v>
      </c>
      <c r="D657" s="25">
        <v>47.287852800438102</v>
      </c>
      <c r="E657" s="25">
        <v>179.09307091422701</v>
      </c>
      <c r="F657" s="25">
        <v>480.99770296168299</v>
      </c>
      <c r="G657" s="25">
        <v>230.207293078253</v>
      </c>
      <c r="H657" s="25">
        <v>418.595970573307</v>
      </c>
    </row>
    <row r="658" spans="1:8" x14ac:dyDescent="0.25">
      <c r="A658" t="s">
        <v>437</v>
      </c>
      <c r="B658" s="25">
        <v>161977.01802399501</v>
      </c>
      <c r="C658" s="25">
        <v>162064.90158060699</v>
      </c>
      <c r="D658" s="25">
        <v>4205.0330637561101</v>
      </c>
      <c r="E658" s="25">
        <v>149165.10530540699</v>
      </c>
      <c r="F658" s="25">
        <v>176932.965654517</v>
      </c>
      <c r="G658" s="25">
        <v>154315.890947401</v>
      </c>
      <c r="H658" s="25">
        <v>170611.94612985599</v>
      </c>
    </row>
    <row r="659" spans="1:8" x14ac:dyDescent="0.25">
      <c r="A659" t="s">
        <v>933</v>
      </c>
      <c r="B659" s="25">
        <v>14791.0986339339</v>
      </c>
      <c r="C659" s="25">
        <v>14802.225317263799</v>
      </c>
      <c r="D659" s="25">
        <v>437.67221467377698</v>
      </c>
      <c r="E659" s="25">
        <v>13218.102032192301</v>
      </c>
      <c r="F659" s="25">
        <v>16573.2463169931</v>
      </c>
      <c r="G659" s="25">
        <v>13932.683281691499</v>
      </c>
      <c r="H659" s="25">
        <v>15686.4935312177</v>
      </c>
    </row>
    <row r="660" spans="1:8" x14ac:dyDescent="0.25">
      <c r="A660" t="s">
        <v>818</v>
      </c>
      <c r="B660" s="25">
        <v>1075.1072478066201</v>
      </c>
      <c r="C660" s="25">
        <v>1078.2306841197001</v>
      </c>
      <c r="D660" s="25">
        <v>47.287852800438102</v>
      </c>
      <c r="E660" s="25">
        <v>941.29814534821196</v>
      </c>
      <c r="F660" s="25">
        <v>1243.20277739567</v>
      </c>
      <c r="G660" s="25">
        <v>992.41236751223698</v>
      </c>
      <c r="H660" s="25">
        <v>1180.80104500729</v>
      </c>
    </row>
    <row r="661" spans="1:8" x14ac:dyDescent="0.25">
      <c r="A661" t="s">
        <v>588</v>
      </c>
      <c r="B661" s="25">
        <v>118700.847328708</v>
      </c>
      <c r="C661" s="25">
        <v>118949.054970346</v>
      </c>
      <c r="D661" s="25">
        <v>3295.8221165485002</v>
      </c>
      <c r="E661" s="25">
        <v>108398.77097544599</v>
      </c>
      <c r="F661" s="25">
        <v>131236.65138993901</v>
      </c>
      <c r="G661" s="25">
        <v>112946.421278555</v>
      </c>
      <c r="H661" s="25">
        <v>125606.427936872</v>
      </c>
    </row>
    <row r="662" spans="1:8" x14ac:dyDescent="0.25">
      <c r="A662" t="s">
        <v>1172</v>
      </c>
      <c r="B662" s="25">
        <v>1442.7070322295299</v>
      </c>
      <c r="C662" s="25">
        <v>1443.01478716527</v>
      </c>
      <c r="D662" s="25">
        <v>40.663139235257297</v>
      </c>
      <c r="E662" s="25">
        <v>1314.4075865116399</v>
      </c>
      <c r="F662" s="25">
        <v>1583.1982255798</v>
      </c>
      <c r="G662" s="25">
        <v>1362.60696797993</v>
      </c>
      <c r="H662" s="25">
        <v>1525.11500708731</v>
      </c>
    </row>
    <row r="663" spans="1:8" x14ac:dyDescent="0.25">
      <c r="A663" t="s">
        <v>261</v>
      </c>
      <c r="B663" s="1063">
        <v>409.41366369924702</v>
      </c>
      <c r="C663" s="1063">
        <v>410.25439690938998</v>
      </c>
      <c r="D663" s="1063">
        <v>9.4503011638377394</v>
      </c>
      <c r="E663" s="1063">
        <v>381.93910770629998</v>
      </c>
      <c r="F663" s="1063">
        <v>458.10284291674401</v>
      </c>
      <c r="G663" s="1063">
        <v>393.68125860882299</v>
      </c>
      <c r="H663" s="1063">
        <v>430.00867840287299</v>
      </c>
    </row>
    <row r="664" spans="1:8" x14ac:dyDescent="0.25">
      <c r="A664" t="s">
        <v>1164</v>
      </c>
      <c r="B664" s="1063">
        <v>147.27059005583399</v>
      </c>
      <c r="C664" s="1063">
        <v>147.39333267757101</v>
      </c>
      <c r="D664" s="1063">
        <v>3.5837337302815002</v>
      </c>
      <c r="E664" s="1063">
        <v>133.57443762525301</v>
      </c>
      <c r="F664" s="1063">
        <v>160.16146738020299</v>
      </c>
      <c r="G664" s="1063">
        <v>140.33551205086201</v>
      </c>
      <c r="H664" s="1063">
        <v>154.40680812072699</v>
      </c>
    </row>
    <row r="665" spans="1:8" x14ac:dyDescent="0.25">
      <c r="A665" t="s">
        <v>688</v>
      </c>
      <c r="B665" s="1063">
        <v>1521.7274166121299</v>
      </c>
      <c r="C665" s="1063">
        <v>1527.9687982847299</v>
      </c>
      <c r="D665" s="1063">
        <v>251.424077514896</v>
      </c>
      <c r="E665" s="1063">
        <v>769.08302145891196</v>
      </c>
      <c r="F665" s="1063">
        <v>2432.8016874441901</v>
      </c>
      <c r="G665" s="1063">
        <v>1066.36177859244</v>
      </c>
      <c r="H665" s="1063">
        <v>2051.6685340968102</v>
      </c>
    </row>
    <row r="666" spans="1:8" x14ac:dyDescent="0.25">
      <c r="A666" t="s">
        <v>435</v>
      </c>
      <c r="B666" s="1063">
        <v>22665.346747866301</v>
      </c>
      <c r="C666" s="1063">
        <v>22680.415610603901</v>
      </c>
      <c r="D666" s="1063">
        <v>584.60033774052295</v>
      </c>
      <c r="E666" s="1063">
        <v>20884.142096523301</v>
      </c>
      <c r="F666" s="1063">
        <v>24845.997809453002</v>
      </c>
      <c r="G666" s="1063">
        <v>21582.755144894501</v>
      </c>
      <c r="H666" s="1063">
        <v>23839.0533839856</v>
      </c>
    </row>
    <row r="667" spans="1:8" x14ac:dyDescent="0.25">
      <c r="A667" t="s">
        <v>254</v>
      </c>
      <c r="B667" s="1063">
        <v>70428.492468241006</v>
      </c>
      <c r="C667" s="1063">
        <v>70562.097508559993</v>
      </c>
      <c r="D667" s="1063">
        <v>3134.80867375244</v>
      </c>
      <c r="E667" s="1063">
        <v>60606.209592268002</v>
      </c>
      <c r="F667" s="1063">
        <v>82294.180375288604</v>
      </c>
      <c r="G667" s="1063">
        <v>64729.429036898699</v>
      </c>
      <c r="H667" s="1063">
        <v>76870.581881367994</v>
      </c>
    </row>
    <row r="668" spans="1:8" x14ac:dyDescent="0.25">
      <c r="A668" t="s">
        <v>1158</v>
      </c>
      <c r="B668" s="1063">
        <v>12.346853874759599</v>
      </c>
      <c r="C668" s="1063">
        <v>12.4525812169926</v>
      </c>
      <c r="D668" s="1063">
        <v>1.6730586916846999</v>
      </c>
      <c r="E668" s="1063">
        <v>7.7775266528218401</v>
      </c>
      <c r="F668" s="1063">
        <v>19.2842367930416</v>
      </c>
      <c r="G668" s="1063">
        <v>9.4897870890544702</v>
      </c>
      <c r="H668" s="1063">
        <v>16.1306987185379</v>
      </c>
    </row>
    <row r="669" spans="1:8" x14ac:dyDescent="0.25">
      <c r="A669" t="s">
        <v>275</v>
      </c>
      <c r="B669" s="1063">
        <v>305.37949724207101</v>
      </c>
      <c r="C669" s="1063">
        <v>305.558758608478</v>
      </c>
      <c r="D669" s="1063">
        <v>5.2407801122682898</v>
      </c>
      <c r="E669" s="1063">
        <v>290.336137290473</v>
      </c>
      <c r="F669" s="1063">
        <v>326.60529258506699</v>
      </c>
      <c r="G669" s="1063">
        <v>295.84558322353598</v>
      </c>
      <c r="H669" s="1063">
        <v>316.76630135640801</v>
      </c>
    </row>
    <row r="670" spans="1:8" x14ac:dyDescent="0.25">
      <c r="A670" t="s">
        <v>564</v>
      </c>
      <c r="B670" s="1063">
        <v>86430.451107486399</v>
      </c>
      <c r="C670" s="1063">
        <v>86660.993582705298</v>
      </c>
      <c r="D670" s="1063">
        <v>3355.3601030329401</v>
      </c>
      <c r="E670" s="1063">
        <v>75108.066123264798</v>
      </c>
      <c r="F670" s="1063">
        <v>99274.638066580403</v>
      </c>
      <c r="G670" s="1063">
        <v>80322.850128990802</v>
      </c>
      <c r="H670" s="1063">
        <v>93476.224360478795</v>
      </c>
    </row>
    <row r="671" spans="1:8" x14ac:dyDescent="0.25">
      <c r="A671" t="s">
        <v>714</v>
      </c>
      <c r="B671" s="1063">
        <v>38713.734571292502</v>
      </c>
      <c r="C671" s="1063">
        <v>38748.717876176001</v>
      </c>
      <c r="D671" s="1063">
        <v>1048.6494566412</v>
      </c>
      <c r="E671" s="1063">
        <v>35354.732708829099</v>
      </c>
      <c r="F671" s="1063">
        <v>42808.0249203364</v>
      </c>
      <c r="G671" s="1063">
        <v>36754.048487744898</v>
      </c>
      <c r="H671" s="1063">
        <v>40835.934759152799</v>
      </c>
    </row>
    <row r="672" spans="1:8" x14ac:dyDescent="0.25">
      <c r="A672" t="s">
        <v>421</v>
      </c>
      <c r="B672" s="1063">
        <v>87200.537002383906</v>
      </c>
      <c r="C672" s="1063">
        <v>87430.733491326595</v>
      </c>
      <c r="D672" s="1063">
        <v>3735.67481764785</v>
      </c>
      <c r="E672" s="1063">
        <v>77229.947980417695</v>
      </c>
      <c r="F672" s="1063">
        <v>101606.41912442401</v>
      </c>
      <c r="G672" s="1063">
        <v>80662.163547596007</v>
      </c>
      <c r="H672" s="1063">
        <v>94995.861600972305</v>
      </c>
    </row>
    <row r="673" spans="1:8" x14ac:dyDescent="0.25">
      <c r="A673" t="s">
        <v>249</v>
      </c>
      <c r="B673" s="1063">
        <v>609.52911232378801</v>
      </c>
      <c r="C673" s="1063">
        <v>610.21457214602401</v>
      </c>
      <c r="D673" s="1063">
        <v>15.941101912101701</v>
      </c>
      <c r="E673" s="1063">
        <v>566.30462524581503</v>
      </c>
      <c r="F673" s="1063">
        <v>664.14121019387301</v>
      </c>
      <c r="G673" s="1063">
        <v>580.76638364777898</v>
      </c>
      <c r="H673" s="1063">
        <v>643.32641023823601</v>
      </c>
    </row>
    <row r="674" spans="1:8" x14ac:dyDescent="0.25">
      <c r="A674" t="s">
        <v>562</v>
      </c>
      <c r="B674" s="1063">
        <v>70154.483025852402</v>
      </c>
      <c r="C674" s="1063">
        <v>70335.3940082263</v>
      </c>
      <c r="D674" s="1063">
        <v>2766.60805726329</v>
      </c>
      <c r="E674" s="1063">
        <v>60776.204262884501</v>
      </c>
      <c r="F674" s="1063">
        <v>80748.284345966604</v>
      </c>
      <c r="G674" s="1063">
        <v>65169.916950319501</v>
      </c>
      <c r="H674" s="1063">
        <v>75989.326555451102</v>
      </c>
    </row>
    <row r="675" spans="1:8" x14ac:dyDescent="0.25">
      <c r="A675" t="s">
        <v>575</v>
      </c>
      <c r="B675" s="1063">
        <v>25499.397359199502</v>
      </c>
      <c r="C675" s="1063">
        <v>25516.031908221801</v>
      </c>
      <c r="D675" s="1063">
        <v>499.23920946732397</v>
      </c>
      <c r="E675" s="1063">
        <v>24184.439770740701</v>
      </c>
      <c r="F675" s="1063">
        <v>27837.497798914599</v>
      </c>
      <c r="G675" s="1063">
        <v>24620.249331507399</v>
      </c>
      <c r="H675" s="1063">
        <v>26542.414121610698</v>
      </c>
    </row>
    <row r="676" spans="1:8" x14ac:dyDescent="0.25">
      <c r="A676" t="s">
        <v>937</v>
      </c>
      <c r="B676" s="1063">
        <v>34356.153623510101</v>
      </c>
      <c r="C676" s="1063">
        <v>34372.6056904543</v>
      </c>
      <c r="D676" s="1063">
        <v>1170.34669625211</v>
      </c>
      <c r="E676" s="1063">
        <v>30256.125295861999</v>
      </c>
      <c r="F676" s="1063">
        <v>38586.8402086473</v>
      </c>
      <c r="G676" s="1063">
        <v>32090.953341793302</v>
      </c>
      <c r="H676" s="1063">
        <v>36773.871768703801</v>
      </c>
    </row>
    <row r="677" spans="1:8" x14ac:dyDescent="0.25">
      <c r="A677" t="s">
        <v>1082</v>
      </c>
      <c r="B677" s="1063">
        <v>44203.101688222698</v>
      </c>
      <c r="C677" s="1063">
        <v>44215.651199670901</v>
      </c>
      <c r="D677" s="1063">
        <v>648.15272028827701</v>
      </c>
      <c r="E677" s="1063">
        <v>42375.652978060098</v>
      </c>
      <c r="F677" s="1063">
        <v>46783.946344642798</v>
      </c>
      <c r="G677" s="1063">
        <v>42959.720415618001</v>
      </c>
      <c r="H677" s="1063">
        <v>45581.466987896601</v>
      </c>
    </row>
    <row r="678" spans="1:8" x14ac:dyDescent="0.25">
      <c r="A678" t="s">
        <v>812</v>
      </c>
      <c r="B678" s="1063">
        <v>1629.5743529241599</v>
      </c>
      <c r="C678" s="1063">
        <v>1630.36858690346</v>
      </c>
      <c r="D678" s="1063">
        <v>58.463703036509798</v>
      </c>
      <c r="E678" s="1063">
        <v>1445.2203206526899</v>
      </c>
      <c r="F678" s="1063">
        <v>1858.0673282215701</v>
      </c>
      <c r="G678" s="1063">
        <v>1521.8982238047599</v>
      </c>
      <c r="H678" s="1063">
        <v>1750.26937584043</v>
      </c>
    </row>
    <row r="679" spans="1:8" x14ac:dyDescent="0.25">
      <c r="A679" t="s">
        <v>1054</v>
      </c>
      <c r="B679" s="1063">
        <v>3568.7150526833002</v>
      </c>
      <c r="C679" s="1063">
        <v>3586.5739551911302</v>
      </c>
      <c r="D679" s="1063">
        <v>479.14065032564002</v>
      </c>
      <c r="E679" s="1063">
        <v>2061.0517853695301</v>
      </c>
      <c r="F679" s="1063">
        <v>5516.8461588995397</v>
      </c>
      <c r="G679" s="1063">
        <v>2739.0619268089399</v>
      </c>
      <c r="H679" s="1063">
        <v>4570.7552564641701</v>
      </c>
    </row>
    <row r="680" spans="1:8" x14ac:dyDescent="0.25">
      <c r="A680" t="s">
        <v>919</v>
      </c>
      <c r="B680" s="1063">
        <v>17556.859240578098</v>
      </c>
      <c r="C680" s="1063">
        <v>17613.114270489601</v>
      </c>
      <c r="D680" s="1063">
        <v>2379.5145808642201</v>
      </c>
      <c r="E680" s="1063">
        <v>11321.711016653</v>
      </c>
      <c r="F680" s="1063">
        <v>26149.242413997501</v>
      </c>
      <c r="G680" s="1063">
        <v>13023.727978119599</v>
      </c>
      <c r="H680" s="1063">
        <v>22433.682987799999</v>
      </c>
    </row>
    <row r="681" spans="1:8" x14ac:dyDescent="0.25">
      <c r="A681" t="s">
        <v>243</v>
      </c>
      <c r="B681" s="1063">
        <v>64.855205393473398</v>
      </c>
      <c r="C681" s="1063">
        <v>65.695938603615701</v>
      </c>
      <c r="D681" s="1063">
        <v>9.4503011638377501</v>
      </c>
      <c r="E681" s="1063">
        <v>37.380649400526103</v>
      </c>
      <c r="F681" s="1063">
        <v>113.54438461097</v>
      </c>
      <c r="G681" s="1063">
        <v>49.122800303048699</v>
      </c>
      <c r="H681" s="1063">
        <v>85.450220097099205</v>
      </c>
    </row>
    <row r="682" spans="1:8" x14ac:dyDescent="0.25">
      <c r="A682" t="s">
        <v>582</v>
      </c>
      <c r="B682" s="1063">
        <v>131473.638656914</v>
      </c>
      <c r="C682" s="1063">
        <v>131704.181132133</v>
      </c>
      <c r="D682" s="1063">
        <v>3355.3601030329401</v>
      </c>
      <c r="E682" s="1063">
        <v>120151.25367269199</v>
      </c>
      <c r="F682" s="1063">
        <v>144317.82561600799</v>
      </c>
      <c r="G682" s="1063">
        <v>125366.037678418</v>
      </c>
      <c r="H682" s="1063">
        <v>138519.41190990599</v>
      </c>
    </row>
    <row r="683" spans="1:8" x14ac:dyDescent="0.25">
      <c r="A683" t="s">
        <v>806</v>
      </c>
      <c r="B683" s="1063">
        <v>1921.43920956687</v>
      </c>
      <c r="C683" s="1063">
        <v>1923.15786629831</v>
      </c>
      <c r="D683" s="1063">
        <v>60.184241932856096</v>
      </c>
      <c r="E683" s="1063">
        <v>1720.2954809359801</v>
      </c>
      <c r="F683" s="1063">
        <v>2166.41579540867</v>
      </c>
      <c r="G683" s="1063">
        <v>1808.90146693525</v>
      </c>
      <c r="H683" s="1063">
        <v>2046.2354758911699</v>
      </c>
    </row>
    <row r="684" spans="1:8" x14ac:dyDescent="0.25">
      <c r="A684" t="s">
        <v>555</v>
      </c>
      <c r="B684" s="1063">
        <v>2472.54075571459</v>
      </c>
      <c r="C684" s="1063">
        <v>2493.0384876214998</v>
      </c>
      <c r="D684" s="1063">
        <v>351.45364374954403</v>
      </c>
      <c r="E684" s="1063">
        <v>1571.8559027881099</v>
      </c>
      <c r="F684" s="1063">
        <v>4196.4087030093697</v>
      </c>
      <c r="G684" s="1063">
        <v>1868.69788505573</v>
      </c>
      <c r="H684" s="1063">
        <v>3218.70129581533</v>
      </c>
    </row>
    <row r="685" spans="1:8" x14ac:dyDescent="0.25">
      <c r="A685" t="s">
        <v>430</v>
      </c>
      <c r="B685" s="1063">
        <v>23973.284480645601</v>
      </c>
      <c r="C685" s="1063">
        <v>23969.415688446901</v>
      </c>
      <c r="D685" s="1063">
        <v>393.06974018609998</v>
      </c>
      <c r="E685" s="1063">
        <v>22663.127929389801</v>
      </c>
      <c r="F685" s="1063">
        <v>25244.8977361547</v>
      </c>
      <c r="G685" s="1063">
        <v>23230.435060190099</v>
      </c>
      <c r="H685" s="1063">
        <v>24764.286553067101</v>
      </c>
    </row>
    <row r="686" spans="1:8" x14ac:dyDescent="0.25">
      <c r="A686" t="s">
        <v>567</v>
      </c>
      <c r="B686" s="1063">
        <v>17366.551865531401</v>
      </c>
      <c r="C686" s="1063">
        <v>17379.435189673699</v>
      </c>
      <c r="D686" s="1063">
        <v>524.90646591418704</v>
      </c>
      <c r="E686" s="1063">
        <v>15796.0178789536</v>
      </c>
      <c r="F686" s="1063">
        <v>19300.978956088798</v>
      </c>
      <c r="G686" s="1063">
        <v>16364.475202400799</v>
      </c>
      <c r="H686" s="1063">
        <v>18468.107964896099</v>
      </c>
    </row>
    <row r="687" spans="1:8" x14ac:dyDescent="0.25">
      <c r="A687" t="s">
        <v>570</v>
      </c>
      <c r="B687" s="1063">
        <v>73657.659779280497</v>
      </c>
      <c r="C687" s="1063">
        <v>73905.867420918104</v>
      </c>
      <c r="D687" s="1063">
        <v>3295.8221165485002</v>
      </c>
      <c r="E687" s="1063">
        <v>63355.583426018296</v>
      </c>
      <c r="F687" s="1063">
        <v>86193.463840511395</v>
      </c>
      <c r="G687" s="1063">
        <v>67903.233729127096</v>
      </c>
      <c r="H687" s="1063">
        <v>80563.240387444093</v>
      </c>
    </row>
    <row r="688" spans="1:8" x14ac:dyDescent="0.25">
      <c r="A688" t="s">
        <v>269</v>
      </c>
      <c r="B688" s="1063">
        <v>367.36143345373102</v>
      </c>
      <c r="C688" s="1063">
        <v>367.61085643428203</v>
      </c>
      <c r="D688" s="1063">
        <v>6.0926446289193601</v>
      </c>
      <c r="E688" s="1063">
        <v>350.80342155949199</v>
      </c>
      <c r="F688" s="1063">
        <v>388.29321065488</v>
      </c>
      <c r="G688" s="1063">
        <v>356.348230867376</v>
      </c>
      <c r="H688" s="1063">
        <v>380.23197288742801</v>
      </c>
    </row>
    <row r="689" spans="1:8" x14ac:dyDescent="0.25">
      <c r="A689" t="s">
        <v>822</v>
      </c>
      <c r="B689" s="1063">
        <v>117182.91484796</v>
      </c>
      <c r="C689" s="1063">
        <v>117239.018735627</v>
      </c>
      <c r="D689" s="1063">
        <v>2370.5164781297999</v>
      </c>
      <c r="E689" s="1063">
        <v>109209.50073991599</v>
      </c>
      <c r="F689" s="1063">
        <v>126863.977723829</v>
      </c>
      <c r="G689" s="1063">
        <v>112818.160636211</v>
      </c>
      <c r="H689" s="1063">
        <v>122072.213991759</v>
      </c>
    </row>
    <row r="690" spans="1:8" x14ac:dyDescent="0.25">
      <c r="A690" t="s">
        <v>945</v>
      </c>
      <c r="B690" s="1063">
        <v>26422.300247205501</v>
      </c>
      <c r="C690" s="1063">
        <v>26443.273405153701</v>
      </c>
      <c r="D690" s="1063">
        <v>895.91789558277901</v>
      </c>
      <c r="E690" s="1063">
        <v>24056.819741375599</v>
      </c>
      <c r="F690" s="1063">
        <v>29675.789282160302</v>
      </c>
      <c r="G690" s="1063">
        <v>24737.655719595699</v>
      </c>
      <c r="H690" s="1063">
        <v>28228.713661337799</v>
      </c>
    </row>
    <row r="691" spans="1:8" x14ac:dyDescent="0.25">
      <c r="A691" t="s">
        <v>1188</v>
      </c>
      <c r="B691" s="1063">
        <v>189.444638194205</v>
      </c>
      <c r="C691" s="1063">
        <v>189.47252560331299</v>
      </c>
      <c r="D691" s="1063">
        <v>2.9931631460780199</v>
      </c>
      <c r="E691" s="1063">
        <v>179.92542635650301</v>
      </c>
      <c r="F691" s="1063">
        <v>199.91132814481401</v>
      </c>
      <c r="G691" s="1063">
        <v>183.591051431887</v>
      </c>
      <c r="H691" s="1063">
        <v>195.52252777194701</v>
      </c>
    </row>
    <row r="692" spans="1:8" x14ac:dyDescent="0.25">
      <c r="A692" t="s">
        <v>703</v>
      </c>
      <c r="B692" s="1063">
        <v>98.621528721923099</v>
      </c>
      <c r="C692" s="1063">
        <v>98.774203757082702</v>
      </c>
      <c r="D692" s="1063">
        <v>2.2901185401541801</v>
      </c>
      <c r="E692" s="1063">
        <v>91.926594561279302</v>
      </c>
      <c r="F692" s="1063">
        <v>108.559924923799</v>
      </c>
      <c r="G692" s="1063">
        <v>94.6297325212484</v>
      </c>
      <c r="H692" s="1063">
        <v>103.684474304014</v>
      </c>
    </row>
    <row r="693" spans="1:8" x14ac:dyDescent="0.25">
      <c r="A693" t="s">
        <v>921</v>
      </c>
      <c r="B693" s="1063">
        <v>6364.8215076481301</v>
      </c>
      <c r="C693" s="1063">
        <v>6385.7946655964097</v>
      </c>
      <c r="D693" s="1063">
        <v>895.91789558277901</v>
      </c>
      <c r="E693" s="1063">
        <v>3999.3410018183099</v>
      </c>
      <c r="F693" s="1063">
        <v>9618.3105426029506</v>
      </c>
      <c r="G693" s="1063">
        <v>4680.1769800383299</v>
      </c>
      <c r="H693" s="1063">
        <v>8171.2349217805104</v>
      </c>
    </row>
    <row r="694" spans="1:8" x14ac:dyDescent="0.25">
      <c r="A694" t="s">
        <v>255</v>
      </c>
      <c r="B694" s="1063">
        <v>443.53909389254</v>
      </c>
      <c r="C694" s="1063">
        <v>444.22075817945301</v>
      </c>
      <c r="D694" s="1063">
        <v>13.613572510185</v>
      </c>
      <c r="E694" s="1063">
        <v>404.35722051022498</v>
      </c>
      <c r="F694" s="1063">
        <v>498.78651697318298</v>
      </c>
      <c r="G694" s="1063">
        <v>418.88964704889497</v>
      </c>
      <c r="H694" s="1063">
        <v>473.75452924192098</v>
      </c>
    </row>
    <row r="695" spans="1:8" x14ac:dyDescent="0.25">
      <c r="A695" t="s">
        <v>824</v>
      </c>
      <c r="B695" s="1063">
        <v>2683.6442840008499</v>
      </c>
      <c r="C695" s="1063">
        <v>2685.3629407322901</v>
      </c>
      <c r="D695" s="1063">
        <v>60.184241932856096</v>
      </c>
      <c r="E695" s="1063">
        <v>2482.5005553699598</v>
      </c>
      <c r="F695" s="1063">
        <v>2928.6208698426599</v>
      </c>
      <c r="G695" s="1063">
        <v>2571.1065413692399</v>
      </c>
      <c r="H695" s="1063">
        <v>2808.4405503251601</v>
      </c>
    </row>
    <row r="696" spans="1:8" x14ac:dyDescent="0.25">
      <c r="A696" t="s">
        <v>1186</v>
      </c>
      <c r="B696" s="1063">
        <v>13748.395835241699</v>
      </c>
      <c r="C696" s="1063">
        <v>13753.551066226</v>
      </c>
      <c r="D696" s="1063">
        <v>204.46206396075701</v>
      </c>
      <c r="E696" s="1063">
        <v>12952.206936498</v>
      </c>
      <c r="F696" s="1063">
        <v>14478.984724426</v>
      </c>
      <c r="G696" s="1063">
        <v>13352.589236264201</v>
      </c>
      <c r="H696" s="1063">
        <v>14154.0554832297</v>
      </c>
    </row>
    <row r="697" spans="1:8" x14ac:dyDescent="0.25">
      <c r="A697" t="s">
        <v>808</v>
      </c>
      <c r="B697" s="1063">
        <v>735.27717774217399</v>
      </c>
      <c r="C697" s="1063">
        <v>735.74962162876898</v>
      </c>
      <c r="D697" s="1063">
        <v>22.476585021485</v>
      </c>
      <c r="E697" s="1063">
        <v>658.98427357132005</v>
      </c>
      <c r="F697" s="1063">
        <v>826.73514960757302</v>
      </c>
      <c r="G697" s="1063">
        <v>692.90215170434794</v>
      </c>
      <c r="H697" s="1063">
        <v>781.66171001199598</v>
      </c>
    </row>
    <row r="698" spans="1:8" x14ac:dyDescent="0.25">
      <c r="A698" t="s">
        <v>1175</v>
      </c>
      <c r="B698" s="1063">
        <v>20890.283092406498</v>
      </c>
      <c r="C698" s="1063">
        <v>20927.244813339101</v>
      </c>
      <c r="D698" s="1063">
        <v>734.28662073155704</v>
      </c>
      <c r="E698" s="1063">
        <v>18826.368210348701</v>
      </c>
      <c r="F698" s="1063">
        <v>23728.337998499901</v>
      </c>
      <c r="G698" s="1063">
        <v>19517.515197723202</v>
      </c>
      <c r="H698" s="1063">
        <v>22420.2229037371</v>
      </c>
    </row>
    <row r="699" spans="1:8" x14ac:dyDescent="0.25">
      <c r="A699" t="s">
        <v>702</v>
      </c>
      <c r="B699" s="1063">
        <v>22685.775434241099</v>
      </c>
      <c r="C699" s="1063">
        <v>22719.6643647034</v>
      </c>
      <c r="D699" s="1063">
        <v>1033.6952571679401</v>
      </c>
      <c r="E699" s="1063">
        <v>19597.797534111902</v>
      </c>
      <c r="F699" s="1063">
        <v>26696.409057524499</v>
      </c>
      <c r="G699" s="1063">
        <v>20755.869807487201</v>
      </c>
      <c r="H699" s="1063">
        <v>24817.5620343269</v>
      </c>
    </row>
    <row r="700" spans="1:8" x14ac:dyDescent="0.25">
      <c r="A700" t="s">
        <v>577</v>
      </c>
      <c r="B700" s="1063">
        <v>28091.9381793877</v>
      </c>
      <c r="C700" s="1063">
        <v>28099.369145339198</v>
      </c>
      <c r="D700" s="1063">
        <v>562.97212500379896</v>
      </c>
      <c r="E700" s="1063">
        <v>26597.2042019906</v>
      </c>
      <c r="F700" s="1063">
        <v>30680.352019116199</v>
      </c>
      <c r="G700" s="1063">
        <v>27086.974892242401</v>
      </c>
      <c r="H700" s="1063">
        <v>29269.493821370899</v>
      </c>
    </row>
    <row r="701" spans="1:8" x14ac:dyDescent="0.25">
      <c r="A701" t="s">
        <v>1163</v>
      </c>
      <c r="B701" s="1063">
        <v>4002.5272353796099</v>
      </c>
      <c r="C701" s="1063">
        <v>4017.8631868010202</v>
      </c>
      <c r="D701" s="1063">
        <v>581.25089013220997</v>
      </c>
      <c r="E701" s="1063">
        <v>2370.6475066370199</v>
      </c>
      <c r="F701" s="1063">
        <v>6580.5994436118099</v>
      </c>
      <c r="G701" s="1063">
        <v>2946.5914058001899</v>
      </c>
      <c r="H701" s="1063">
        <v>5216.1651983133097</v>
      </c>
    </row>
    <row r="702" spans="1:8" x14ac:dyDescent="0.25">
      <c r="A702" t="s">
        <v>925</v>
      </c>
      <c r="B702" s="1063">
        <v>2256.2361013873401</v>
      </c>
      <c r="C702" s="1063">
        <v>2263.49686696965</v>
      </c>
      <c r="D702" s="1063">
        <v>322.12371325433497</v>
      </c>
      <c r="E702" s="1063">
        <v>1393.90372998979</v>
      </c>
      <c r="F702" s="1063">
        <v>3427.0425652484901</v>
      </c>
      <c r="G702" s="1063">
        <v>1653.93616741863</v>
      </c>
      <c r="H702" s="1063">
        <v>2903.2450650829901</v>
      </c>
    </row>
    <row r="703" spans="1:8" x14ac:dyDescent="0.25">
      <c r="A703" t="s">
        <v>949</v>
      </c>
      <c r="B703" s="1063">
        <v>9136.9641020996096</v>
      </c>
      <c r="C703" s="1063">
        <v>9144.2248676819199</v>
      </c>
      <c r="D703" s="1063">
        <v>322.12371325433497</v>
      </c>
      <c r="E703" s="1063">
        <v>8274.6317307020709</v>
      </c>
      <c r="F703" s="1063">
        <v>10307.7705659608</v>
      </c>
      <c r="G703" s="1063">
        <v>8534.6641681308993</v>
      </c>
      <c r="H703" s="1063">
        <v>9783.9730657952605</v>
      </c>
    </row>
    <row r="704" spans="1:8" x14ac:dyDescent="0.25">
      <c r="A704" t="s">
        <v>246</v>
      </c>
      <c r="B704" s="1063">
        <v>169.58168439329199</v>
      </c>
      <c r="C704" s="1063">
        <v>170.614236370367</v>
      </c>
      <c r="D704" s="1063">
        <v>26.901876041031102</v>
      </c>
      <c r="E704" s="1063">
        <v>97.803441585472896</v>
      </c>
      <c r="F704" s="1063">
        <v>282.03446228507499</v>
      </c>
      <c r="G704" s="1063">
        <v>119.74295386773601</v>
      </c>
      <c r="H704" s="1063">
        <v>226.98780076375601</v>
      </c>
    </row>
    <row r="705" spans="1:8" x14ac:dyDescent="0.25">
      <c r="A705" t="s">
        <v>1174</v>
      </c>
      <c r="B705" s="1063">
        <v>6063.9387817094403</v>
      </c>
      <c r="C705" s="1063">
        <v>6064.9623989911697</v>
      </c>
      <c r="D705" s="1063">
        <v>172.95432367471199</v>
      </c>
      <c r="E705" s="1063">
        <v>5500.7508677775204</v>
      </c>
      <c r="F705" s="1063">
        <v>6688.0430791205699</v>
      </c>
      <c r="G705" s="1063">
        <v>5728.4444509329996</v>
      </c>
      <c r="H705" s="1063">
        <v>6415.8393162360398</v>
      </c>
    </row>
    <row r="706" spans="1:8" x14ac:dyDescent="0.25">
      <c r="A706" t="s">
        <v>929</v>
      </c>
      <c r="B706" s="1063">
        <v>41090.639349594501</v>
      </c>
      <c r="C706" s="1063">
        <v>41117.021001733403</v>
      </c>
      <c r="D706" s="1063">
        <v>1215.1379139549999</v>
      </c>
      <c r="E706" s="1063">
        <v>36736.0264297139</v>
      </c>
      <c r="F706" s="1063">
        <v>46066.949236718399</v>
      </c>
      <c r="G706" s="1063">
        <v>38695.7340758461</v>
      </c>
      <c r="H706" s="1063">
        <v>43566.539765934998</v>
      </c>
    </row>
    <row r="707" spans="1:8" x14ac:dyDescent="0.25">
      <c r="A707" t="s">
        <v>710</v>
      </c>
      <c r="B707" s="1063">
        <v>727.05224127035399</v>
      </c>
      <c r="C707" s="1063">
        <v>727.69452487457704</v>
      </c>
      <c r="D707" s="1063">
        <v>21.628846286807601</v>
      </c>
      <c r="E707" s="1063">
        <v>657.19258977485003</v>
      </c>
      <c r="F707" s="1063">
        <v>811.85175896010503</v>
      </c>
      <c r="G707" s="1063">
        <v>686.75754072077598</v>
      </c>
      <c r="H707" s="1063">
        <v>771.12609392765501</v>
      </c>
    </row>
    <row r="708" spans="1:8" x14ac:dyDescent="0.25">
      <c r="A708" t="s">
        <v>434</v>
      </c>
      <c r="B708" s="1063">
        <v>8019.8833328333503</v>
      </c>
      <c r="C708" s="1063">
        <v>8018.7446601653101</v>
      </c>
      <c r="D708" s="1063">
        <v>129.71063920183801</v>
      </c>
      <c r="E708" s="1063">
        <v>7587.8265084650802</v>
      </c>
      <c r="F708" s="1063">
        <v>8439.0809985093492</v>
      </c>
      <c r="G708" s="1063">
        <v>7774.1910886187097</v>
      </c>
      <c r="H708" s="1063">
        <v>8280.8726133182608</v>
      </c>
    </row>
    <row r="709" spans="1:8" x14ac:dyDescent="0.25">
      <c r="A709" t="s">
        <v>935</v>
      </c>
      <c r="B709" s="1063">
        <v>92247.957598486697</v>
      </c>
      <c r="C709" s="1063">
        <v>92320.9770296067</v>
      </c>
      <c r="D709" s="1063">
        <v>3116.04041603526</v>
      </c>
      <c r="E709" s="1063">
        <v>81499.3336972994</v>
      </c>
      <c r="F709" s="1063">
        <v>103769.81536508301</v>
      </c>
      <c r="G709" s="1063">
        <v>86279.463126458999</v>
      </c>
      <c r="H709" s="1063">
        <v>98703.626044363002</v>
      </c>
    </row>
    <row r="710" spans="1:8" x14ac:dyDescent="0.25">
      <c r="A710" t="s">
        <v>561</v>
      </c>
      <c r="B710" s="1063">
        <v>24081.508734910502</v>
      </c>
      <c r="C710" s="1063">
        <v>24093.6002620453</v>
      </c>
      <c r="D710" s="1063">
        <v>631.80147448361299</v>
      </c>
      <c r="E710" s="1063">
        <v>21913.158222425202</v>
      </c>
      <c r="F710" s="1063">
        <v>26192.8180637326</v>
      </c>
      <c r="G710" s="1063">
        <v>22878.719521224899</v>
      </c>
      <c r="H710" s="1063">
        <v>25404.993070144599</v>
      </c>
    </row>
    <row r="711" spans="1:8" x14ac:dyDescent="0.25">
      <c r="A711" t="s">
        <v>272</v>
      </c>
      <c r="B711" s="1063">
        <v>110564.33227816199</v>
      </c>
      <c r="C711" s="1063">
        <v>110697.937318481</v>
      </c>
      <c r="D711" s="1063">
        <v>3134.80867375244</v>
      </c>
      <c r="E711" s="1063">
        <v>100742.049402189</v>
      </c>
      <c r="F711" s="1063">
        <v>122430.02018521</v>
      </c>
      <c r="G711" s="1063">
        <v>104865.26884682001</v>
      </c>
      <c r="H711" s="1063">
        <v>117006.421691289</v>
      </c>
    </row>
    <row r="712" spans="1:8" x14ac:dyDescent="0.25">
      <c r="A712" t="s">
        <v>1167</v>
      </c>
      <c r="B712" s="1063">
        <v>6414.3135881787302</v>
      </c>
      <c r="C712" s="1063">
        <v>6421.65770277719</v>
      </c>
      <c r="D712" s="1063">
        <v>198.90608943649801</v>
      </c>
      <c r="E712" s="1063">
        <v>5779.9593712314099</v>
      </c>
      <c r="F712" s="1063">
        <v>7145.7857221640797</v>
      </c>
      <c r="G712" s="1063">
        <v>6022.9406691224103</v>
      </c>
      <c r="H712" s="1063">
        <v>6822.83177164882</v>
      </c>
    </row>
    <row r="713" spans="1:8" x14ac:dyDescent="0.25">
      <c r="A713" t="s">
        <v>405</v>
      </c>
      <c r="B713" s="1063">
        <v>117988.17895971</v>
      </c>
      <c r="C713" s="1063">
        <v>118089.184445468</v>
      </c>
      <c r="D713" s="1063">
        <v>4300.6040536861201</v>
      </c>
      <c r="E713" s="1063">
        <v>104909.666873881</v>
      </c>
      <c r="F713" s="1063">
        <v>134024.71093542699</v>
      </c>
      <c r="G713" s="1063">
        <v>109944.41701057801</v>
      </c>
      <c r="H713" s="1063">
        <v>126648.09001805101</v>
      </c>
    </row>
    <row r="714" spans="1:8" x14ac:dyDescent="0.25">
      <c r="A714" t="s">
        <v>687</v>
      </c>
      <c r="B714" s="1063">
        <v>202.23227020333599</v>
      </c>
      <c r="C714" s="1063">
        <v>204.28049111293399</v>
      </c>
      <c r="D714" s="1063">
        <v>31.0046962063461</v>
      </c>
      <c r="E714" s="1063">
        <v>112.06835051398799</v>
      </c>
      <c r="F714" s="1063">
        <v>337.57093960094699</v>
      </c>
      <c r="G714" s="1063">
        <v>148.56458481386301</v>
      </c>
      <c r="H714" s="1063">
        <v>271.15255025536902</v>
      </c>
    </row>
    <row r="715" spans="1:8" x14ac:dyDescent="0.25">
      <c r="A715" t="s">
        <v>712</v>
      </c>
      <c r="B715" s="1063">
        <v>9599.7416821204206</v>
      </c>
      <c r="C715" s="1063">
        <v>9607.5064462301798</v>
      </c>
      <c r="D715" s="1063">
        <v>279.75258639050298</v>
      </c>
      <c r="E715" s="1063">
        <v>8692.0759003739404</v>
      </c>
      <c r="F715" s="1063">
        <v>10697.3472753591</v>
      </c>
      <c r="G715" s="1063">
        <v>9078.2525825056691</v>
      </c>
      <c r="H715" s="1063">
        <v>10165.0603136994</v>
      </c>
    </row>
    <row r="716" spans="1:8" x14ac:dyDescent="0.25">
      <c r="A716" t="s">
        <v>942</v>
      </c>
      <c r="B716" s="1063">
        <v>34922.138451365703</v>
      </c>
      <c r="C716" s="1063">
        <v>34947.429153911697</v>
      </c>
      <c r="D716" s="1063">
        <v>611.52371497721504</v>
      </c>
      <c r="E716" s="1063">
        <v>33111.259821711101</v>
      </c>
      <c r="F716" s="1063">
        <v>37424.989192882698</v>
      </c>
      <c r="G716" s="1063">
        <v>33846.085163720003</v>
      </c>
      <c r="H716" s="1063">
        <v>36191.017980961602</v>
      </c>
    </row>
    <row r="717" spans="1:8" x14ac:dyDescent="0.25">
      <c r="A717" t="s">
        <v>709</v>
      </c>
      <c r="B717" s="1063">
        <v>233.71041974321199</v>
      </c>
      <c r="C717" s="1063">
        <v>233.72078329756101</v>
      </c>
      <c r="D717" s="1063">
        <v>3.8386164928048401</v>
      </c>
      <c r="E717" s="1063">
        <v>220.00213090594201</v>
      </c>
      <c r="F717" s="1063">
        <v>250.11521540176301</v>
      </c>
      <c r="G717" s="1063">
        <v>226.33465185520001</v>
      </c>
      <c r="H717" s="1063">
        <v>241.18374727305101</v>
      </c>
    </row>
    <row r="718" spans="1:8" x14ac:dyDescent="0.25">
      <c r="A718" t="s">
        <v>828</v>
      </c>
      <c r="B718" s="1063">
        <v>105054.027041005</v>
      </c>
      <c r="C718" s="1063">
        <v>105110.430170181</v>
      </c>
      <c r="D718" s="1063">
        <v>2294.92602461364</v>
      </c>
      <c r="E718" s="1063">
        <v>97814.707014730506</v>
      </c>
      <c r="F718" s="1063">
        <v>114090.86082205</v>
      </c>
      <c r="G718" s="1063">
        <v>100912.07897207599</v>
      </c>
      <c r="H718" s="1063">
        <v>109701.533913244</v>
      </c>
    </row>
    <row r="719" spans="1:8" x14ac:dyDescent="0.25">
      <c r="A719" t="s">
        <v>941</v>
      </c>
      <c r="B719" s="1063">
        <v>12372.1466383437</v>
      </c>
      <c r="C719" s="1063">
        <v>12378.5495835813</v>
      </c>
      <c r="D719" s="1063">
        <v>421.63229111514499</v>
      </c>
      <c r="E719" s="1063">
        <v>10889.4822171411</v>
      </c>
      <c r="F719" s="1063">
        <v>13885.1914004584</v>
      </c>
      <c r="G719" s="1063">
        <v>11554.902380556299</v>
      </c>
      <c r="H719" s="1063">
        <v>13235.052442227799</v>
      </c>
    </row>
    <row r="720" spans="1:8" x14ac:dyDescent="0.25">
      <c r="A720" t="s">
        <v>826</v>
      </c>
      <c r="B720" s="1063">
        <v>1038.07097443513</v>
      </c>
      <c r="C720" s="1063">
        <v>1038.5434183217201</v>
      </c>
      <c r="D720" s="1063">
        <v>22.476585021485</v>
      </c>
      <c r="E720" s="1063">
        <v>961.77807026427195</v>
      </c>
      <c r="F720" s="1063">
        <v>1129.5289463005299</v>
      </c>
      <c r="G720" s="1063">
        <v>995.69594839730098</v>
      </c>
      <c r="H720" s="1063">
        <v>1084.45550670495</v>
      </c>
    </row>
    <row r="721" spans="1:8" x14ac:dyDescent="0.25">
      <c r="A721" t="s">
        <v>943</v>
      </c>
      <c r="B721" s="1063">
        <v>80026.351847955302</v>
      </c>
      <c r="C721" s="1063">
        <v>80082.606877866696</v>
      </c>
      <c r="D721" s="1063">
        <v>2379.5145808642201</v>
      </c>
      <c r="E721" s="1063">
        <v>73791.203624030197</v>
      </c>
      <c r="F721" s="1063">
        <v>88618.735021374596</v>
      </c>
      <c r="G721" s="1063">
        <v>75493.220585496805</v>
      </c>
      <c r="H721" s="1063">
        <v>84903.175595177207</v>
      </c>
    </row>
    <row r="722" spans="1:8" x14ac:dyDescent="0.25">
      <c r="A722" t="s">
        <v>443</v>
      </c>
      <c r="B722" s="1063">
        <v>20243.672692320099</v>
      </c>
      <c r="C722" s="1063">
        <v>20257.936000874699</v>
      </c>
      <c r="D722" s="1063">
        <v>572.56760374595899</v>
      </c>
      <c r="E722" s="1063">
        <v>18498.302876309099</v>
      </c>
      <c r="F722" s="1063">
        <v>22283.6924545207</v>
      </c>
      <c r="G722" s="1063">
        <v>19214.654808253101</v>
      </c>
      <c r="H722" s="1063">
        <v>21416.047851502201</v>
      </c>
    </row>
    <row r="723" spans="1:8" x14ac:dyDescent="0.25">
      <c r="A723" t="s">
        <v>586</v>
      </c>
      <c r="B723" s="1063">
        <v>88899.761275348894</v>
      </c>
      <c r="C723" s="1063">
        <v>89107.783239586293</v>
      </c>
      <c r="D723" s="1063">
        <v>2719.8164804900098</v>
      </c>
      <c r="E723" s="1063">
        <v>80355.455413475705</v>
      </c>
      <c r="F723" s="1063">
        <v>99346.202926357902</v>
      </c>
      <c r="G723" s="1063">
        <v>84092.304692284903</v>
      </c>
      <c r="H723" s="1063">
        <v>94646.2167195402</v>
      </c>
    </row>
    <row r="724" spans="1:8" x14ac:dyDescent="0.25">
      <c r="A724" t="s">
        <v>926</v>
      </c>
      <c r="B724" s="1063">
        <v>47447.749932587903</v>
      </c>
      <c r="C724" s="1063">
        <v>47430.548533512097</v>
      </c>
      <c r="D724" s="1063">
        <v>1194.3373292583599</v>
      </c>
      <c r="E724" s="1063">
        <v>43048.464328123802</v>
      </c>
      <c r="F724" s="1063">
        <v>53164.184023392998</v>
      </c>
      <c r="G724" s="1063">
        <v>45066.263058477904</v>
      </c>
      <c r="H724" s="1063">
        <v>49761.681141441302</v>
      </c>
    </row>
    <row r="725" spans="1:8" x14ac:dyDescent="0.25">
      <c r="A725" t="s">
        <v>698</v>
      </c>
      <c r="B725" s="1063">
        <v>454.90858373218498</v>
      </c>
      <c r="C725" s="1063">
        <v>455.58466928795298</v>
      </c>
      <c r="D725" s="1063">
        <v>21.3730570799069</v>
      </c>
      <c r="E725" s="1063">
        <v>391.35710287473597</v>
      </c>
      <c r="F725" s="1063">
        <v>538.17966562412505</v>
      </c>
      <c r="G725" s="1063">
        <v>414.64571116949702</v>
      </c>
      <c r="H725" s="1063">
        <v>499.118322817452</v>
      </c>
    </row>
    <row r="726" spans="1:8" x14ac:dyDescent="0.25">
      <c r="A726" t="s">
        <v>956</v>
      </c>
      <c r="B726" s="1063">
        <v>7927.7098383877401</v>
      </c>
      <c r="C726" s="1063">
        <v>7926.5345382978303</v>
      </c>
      <c r="D726" s="1063">
        <v>121.58350445543</v>
      </c>
      <c r="E726" s="1063">
        <v>7482.0167240050596</v>
      </c>
      <c r="F726" s="1063">
        <v>8506.9388902782302</v>
      </c>
      <c r="G726" s="1063">
        <v>7684.55131825021</v>
      </c>
      <c r="H726" s="1063">
        <v>8162.3795212796604</v>
      </c>
    </row>
    <row r="727" spans="1:8" x14ac:dyDescent="0.25">
      <c r="A727" t="s">
        <v>814</v>
      </c>
      <c r="B727" s="1063">
        <v>619.58430780646597</v>
      </c>
      <c r="C727" s="1063">
        <v>619.923135606144</v>
      </c>
      <c r="D727" s="1063">
        <v>21.753261350305799</v>
      </c>
      <c r="E727" s="1063">
        <v>550.16543541721796</v>
      </c>
      <c r="F727" s="1063">
        <v>704.75349953294699</v>
      </c>
      <c r="G727" s="1063">
        <v>579.26967408476401</v>
      </c>
      <c r="H727" s="1063">
        <v>664.80859156648501</v>
      </c>
    </row>
    <row r="728" spans="1:8" x14ac:dyDescent="0.25">
      <c r="A728" t="s">
        <v>263</v>
      </c>
      <c r="B728" s="1063">
        <v>161.48567879025899</v>
      </c>
      <c r="C728" s="1063">
        <v>161.83169560073799</v>
      </c>
      <c r="D728" s="1063">
        <v>3.6906614818063801</v>
      </c>
      <c r="E728" s="1063">
        <v>150.613074379317</v>
      </c>
      <c r="F728" s="1063">
        <v>180.32764481204799</v>
      </c>
      <c r="G728" s="1063">
        <v>155.31560835854501</v>
      </c>
      <c r="H728" s="1063">
        <v>169.52715482290199</v>
      </c>
    </row>
    <row r="729" spans="1:8" x14ac:dyDescent="0.25">
      <c r="A729" t="s">
        <v>264</v>
      </c>
      <c r="B729" s="1063">
        <v>472.37548108624497</v>
      </c>
      <c r="C729" s="1063">
        <v>473.408033063321</v>
      </c>
      <c r="D729" s="1063">
        <v>26.901876041031102</v>
      </c>
      <c r="E729" s="1063">
        <v>400.597238278426</v>
      </c>
      <c r="F729" s="1063">
        <v>584.82825897802797</v>
      </c>
      <c r="G729" s="1063">
        <v>422.53675056068897</v>
      </c>
      <c r="H729" s="1063">
        <v>529.78159745670803</v>
      </c>
    </row>
    <row r="730" spans="1:8" x14ac:dyDescent="0.25">
      <c r="A730" t="s">
        <v>1076</v>
      </c>
      <c r="B730" s="1063">
        <v>52871.010008368998</v>
      </c>
      <c r="C730" s="1063">
        <v>52888.833681935197</v>
      </c>
      <c r="D730" s="1063">
        <v>769.85086484953297</v>
      </c>
      <c r="E730" s="1063">
        <v>50281.061169680303</v>
      </c>
      <c r="F730" s="1063">
        <v>55833.495052375903</v>
      </c>
      <c r="G730" s="1063">
        <v>51381.575877343203</v>
      </c>
      <c r="H730" s="1063">
        <v>54371.7259416452</v>
      </c>
    </row>
    <row r="731" spans="1:8" x14ac:dyDescent="0.25">
      <c r="A731" t="s">
        <v>410</v>
      </c>
      <c r="B731" s="1063">
        <v>5002.3865313070301</v>
      </c>
      <c r="C731" s="1063">
        <v>5001.2478586389798</v>
      </c>
      <c r="D731" s="1063">
        <v>129.71063920183801</v>
      </c>
      <c r="E731" s="1063">
        <v>4570.32970693875</v>
      </c>
      <c r="F731" s="1063">
        <v>5421.5841969830299</v>
      </c>
      <c r="G731" s="1063">
        <v>4756.6942870923904</v>
      </c>
      <c r="H731" s="1063">
        <v>5263.3758117919397</v>
      </c>
    </row>
    <row r="732" spans="1:8" x14ac:dyDescent="0.25">
      <c r="A732" t="s">
        <v>1182</v>
      </c>
      <c r="B732" s="1063">
        <v>230.79991328147599</v>
      </c>
      <c r="C732" s="1063">
        <v>230.92265590321401</v>
      </c>
      <c r="D732" s="1063">
        <v>3.58373373028149</v>
      </c>
      <c r="E732" s="1063">
        <v>217.10376085089499</v>
      </c>
      <c r="F732" s="1063">
        <v>243.690790605845</v>
      </c>
      <c r="G732" s="1063">
        <v>223.86483527650401</v>
      </c>
      <c r="H732" s="1063">
        <v>237.936131346369</v>
      </c>
    </row>
    <row r="733" spans="1:8" x14ac:dyDescent="0.25">
      <c r="A733" t="s">
        <v>1161</v>
      </c>
      <c r="B733" s="1063">
        <v>1045.0437140694601</v>
      </c>
      <c r="C733" s="1063">
        <v>1048.30525724937</v>
      </c>
      <c r="D733" s="1063">
        <v>155.747493463137</v>
      </c>
      <c r="E733" s="1063">
        <v>612.53264944286195</v>
      </c>
      <c r="F733" s="1063">
        <v>1734.0552400955901</v>
      </c>
      <c r="G733" s="1063">
        <v>763.35592844718201</v>
      </c>
      <c r="H733" s="1063">
        <v>1370.93305292639</v>
      </c>
    </row>
    <row r="734" spans="1:8" x14ac:dyDescent="0.25">
      <c r="A734" t="s">
        <v>413</v>
      </c>
      <c r="B734" s="1063">
        <v>99507.5254166175</v>
      </c>
      <c r="C734" s="1063">
        <v>99595.408973229307</v>
      </c>
      <c r="D734" s="1063">
        <v>4205.0330637561101</v>
      </c>
      <c r="E734" s="1063">
        <v>86695.612698029494</v>
      </c>
      <c r="F734" s="1063">
        <v>114463.47304714</v>
      </c>
      <c r="G734" s="1063">
        <v>91846.398340023894</v>
      </c>
      <c r="H734" s="1063">
        <v>108142.453522479</v>
      </c>
    </row>
    <row r="735" spans="1:8" x14ac:dyDescent="0.25">
      <c r="A735" t="s">
        <v>589</v>
      </c>
      <c r="B735" s="1063">
        <v>49252.288949672402</v>
      </c>
      <c r="C735" s="1063">
        <v>49268.128366420802</v>
      </c>
      <c r="D735" s="1063">
        <v>791.75824640409803</v>
      </c>
      <c r="E735" s="1063">
        <v>46903.262506651998</v>
      </c>
      <c r="F735" s="1063">
        <v>52019.692455046999</v>
      </c>
      <c r="G735" s="1063">
        <v>47732.282031115697</v>
      </c>
      <c r="H735" s="1063">
        <v>50882.022171739001</v>
      </c>
    </row>
    <row r="736" spans="1:8" x14ac:dyDescent="0.25">
      <c r="A736" t="s">
        <v>940</v>
      </c>
      <c r="B736" s="1063">
        <v>3588.2778176103502</v>
      </c>
      <c r="C736" s="1063">
        <v>3590.6451112464001</v>
      </c>
      <c r="D736" s="1063">
        <v>102.298313405692</v>
      </c>
      <c r="E736" s="1063">
        <v>3280.0031703520299</v>
      </c>
      <c r="F736" s="1063">
        <v>4027.2366750016099</v>
      </c>
      <c r="G736" s="1063">
        <v>3392.3539223800599</v>
      </c>
      <c r="H736" s="1063">
        <v>3797.5087768736098</v>
      </c>
    </row>
    <row r="737" spans="1:8" x14ac:dyDescent="0.25">
      <c r="A737" t="s">
        <v>267</v>
      </c>
      <c r="B737" s="1063">
        <v>954.08757062956204</v>
      </c>
      <c r="C737" s="1063">
        <v>954.77303045179497</v>
      </c>
      <c r="D737" s="1063">
        <v>15.941101912101701</v>
      </c>
      <c r="E737" s="1063">
        <v>910.86308355158906</v>
      </c>
      <c r="F737" s="1063">
        <v>1008.69966849965</v>
      </c>
      <c r="G737" s="1063">
        <v>925.324841953553</v>
      </c>
      <c r="H737" s="1063">
        <v>987.88486854401003</v>
      </c>
    </row>
    <row r="738" spans="1:8" x14ac:dyDescent="0.25">
      <c r="A738" t="s">
        <v>1179</v>
      </c>
      <c r="B738" s="1063">
        <v>3749.3055534996201</v>
      </c>
      <c r="C738" s="1063">
        <v>3752.5670966795401</v>
      </c>
      <c r="D738" s="1063">
        <v>155.747493463137</v>
      </c>
      <c r="E738" s="1063">
        <v>3316.7944888730299</v>
      </c>
      <c r="F738" s="1063">
        <v>4438.3170795257602</v>
      </c>
      <c r="G738" s="1063">
        <v>3467.6177678773502</v>
      </c>
      <c r="H738" s="1063">
        <v>4075.1948923565501</v>
      </c>
    </row>
    <row r="739" spans="1:8" x14ac:dyDescent="0.25">
      <c r="A739" t="s">
        <v>1185</v>
      </c>
      <c r="B739" s="1063">
        <v>9118.5754276088992</v>
      </c>
      <c r="C739" s="1063">
        <v>9125.9195422073608</v>
      </c>
      <c r="D739" s="1063">
        <v>198.90608943649801</v>
      </c>
      <c r="E739" s="1063">
        <v>8484.2212106615698</v>
      </c>
      <c r="F739" s="1063">
        <v>9850.0475615942505</v>
      </c>
      <c r="G739" s="1063">
        <v>8727.2025085525693</v>
      </c>
      <c r="H739" s="1063">
        <v>9527.0936110789808</v>
      </c>
    </row>
    <row r="740" spans="1:8" x14ac:dyDescent="0.25">
      <c r="A740" t="s">
        <v>1190</v>
      </c>
      <c r="B740" s="1063">
        <v>2643.4410535981301</v>
      </c>
      <c r="C740" s="1063">
        <v>2643.74880853387</v>
      </c>
      <c r="D740" s="1063">
        <v>40.663139235257297</v>
      </c>
      <c r="E740" s="1063">
        <v>2515.1416078802499</v>
      </c>
      <c r="F740" s="1063">
        <v>2783.93224694841</v>
      </c>
      <c r="G740" s="1063">
        <v>2563.34098934853</v>
      </c>
      <c r="H740" s="1063">
        <v>2725.8490284559098</v>
      </c>
    </row>
    <row r="741" spans="1:8" x14ac:dyDescent="0.25">
      <c r="A741" t="s">
        <v>419</v>
      </c>
      <c r="B741" s="1063">
        <v>13362.9446916078</v>
      </c>
      <c r="C741" s="1063">
        <v>13377.2080001625</v>
      </c>
      <c r="D741" s="1063">
        <v>572.56760374595899</v>
      </c>
      <c r="E741" s="1063">
        <v>11617.5748755968</v>
      </c>
      <c r="F741" s="1063">
        <v>15402.964453808399</v>
      </c>
      <c r="G741" s="1063">
        <v>12333.9268075408</v>
      </c>
      <c r="H741" s="1063">
        <v>14535.3198507899</v>
      </c>
    </row>
    <row r="742" spans="1:8" x14ac:dyDescent="0.25">
      <c r="A742" t="s">
        <v>274</v>
      </c>
      <c r="B742" s="1063">
        <v>2534.2872847042299</v>
      </c>
      <c r="C742" s="1063">
        <v>2537.15861639581</v>
      </c>
      <c r="D742" s="1063">
        <v>80.496770931114597</v>
      </c>
      <c r="E742" s="1063">
        <v>2279.6903598622198</v>
      </c>
      <c r="F742" s="1063">
        <v>2839.6604624834999</v>
      </c>
      <c r="G742" s="1063">
        <v>2388.3455668205402</v>
      </c>
      <c r="H742" s="1063">
        <v>2698.7043100005699</v>
      </c>
    </row>
    <row r="743" spans="1:8" x14ac:dyDescent="0.25">
      <c r="A743" t="s">
        <v>425</v>
      </c>
      <c r="B743" s="1063">
        <v>16083.8334379473</v>
      </c>
      <c r="C743" s="1063">
        <v>16131.355640485201</v>
      </c>
      <c r="D743" s="1063">
        <v>793.14577945391102</v>
      </c>
      <c r="E743" s="1063">
        <v>13959.541503476001</v>
      </c>
      <c r="F743" s="1063">
        <v>19141.677863819001</v>
      </c>
      <c r="G743" s="1063">
        <v>14683.8757174252</v>
      </c>
      <c r="H743" s="1063">
        <v>17736.098629252399</v>
      </c>
    </row>
    <row r="744" spans="1:8" x14ac:dyDescent="0.25">
      <c r="A744" t="s">
        <v>1180</v>
      </c>
      <c r="B744" s="1063">
        <v>6136.20794850122</v>
      </c>
      <c r="C744" s="1063">
        <v>6142.0492034334602</v>
      </c>
      <c r="D744" s="1063">
        <v>100.131871844757</v>
      </c>
      <c r="E744" s="1063">
        <v>5864.7785217968803</v>
      </c>
      <c r="F744" s="1063">
        <v>6548.3721762791602</v>
      </c>
      <c r="G744" s="1063">
        <v>5963.9539906836399</v>
      </c>
      <c r="H744" s="1063">
        <v>6358.5791537709301</v>
      </c>
    </row>
    <row r="745" spans="1:8" x14ac:dyDescent="0.25">
      <c r="A745" t="s">
        <v>1066</v>
      </c>
      <c r="B745" s="1063">
        <v>24719.898681079401</v>
      </c>
      <c r="C745" s="1063">
        <v>24732.314459561701</v>
      </c>
      <c r="D745" s="1063">
        <v>723.82871906029504</v>
      </c>
      <c r="E745" s="1063">
        <v>22678.300751434301</v>
      </c>
      <c r="F745" s="1063">
        <v>27626.139215806499</v>
      </c>
      <c r="G745" s="1063">
        <v>23327.1860954107</v>
      </c>
      <c r="H745" s="1063">
        <v>26253.2994194768</v>
      </c>
    </row>
    <row r="746" spans="1:8" x14ac:dyDescent="0.25">
      <c r="A746" t="s">
        <v>244</v>
      </c>
      <c r="B746" s="1063">
        <v>458.31150145799597</v>
      </c>
      <c r="C746" s="1063">
        <v>461.55767431422498</v>
      </c>
      <c r="D746" s="1063">
        <v>73.616490490486697</v>
      </c>
      <c r="E746" s="1063">
        <v>262.544059376078</v>
      </c>
      <c r="F746" s="1063">
        <v>767.28422903376804</v>
      </c>
      <c r="G746" s="1063">
        <v>323.35185988860599</v>
      </c>
      <c r="H746" s="1063">
        <v>616.61357886365704</v>
      </c>
    </row>
    <row r="747" spans="1:8" x14ac:dyDescent="0.25">
      <c r="A747" t="s">
        <v>1084</v>
      </c>
      <c r="B747" s="1063">
        <v>48598.843958209902</v>
      </c>
      <c r="C747" s="1063">
        <v>48611.259736692002</v>
      </c>
      <c r="D747" s="1063">
        <v>723.82871906029504</v>
      </c>
      <c r="E747" s="1063">
        <v>46557.246028564703</v>
      </c>
      <c r="F747" s="1063">
        <v>51505.084492937</v>
      </c>
      <c r="G747" s="1063">
        <v>47206.131372541196</v>
      </c>
      <c r="H747" s="1063">
        <v>50132.244696607297</v>
      </c>
    </row>
    <row r="748" spans="1:8" x14ac:dyDescent="0.25">
      <c r="A748" t="s">
        <v>934</v>
      </c>
      <c r="B748" s="1063">
        <v>34674.518901884199</v>
      </c>
      <c r="C748" s="1063">
        <v>34705.895865913102</v>
      </c>
      <c r="D748" s="1063">
        <v>1011.67417027364</v>
      </c>
      <c r="E748" s="1063">
        <v>31707.1355549494</v>
      </c>
      <c r="F748" s="1063">
        <v>39051.5019145673</v>
      </c>
      <c r="G748" s="1063">
        <v>32738.094448946998</v>
      </c>
      <c r="H748" s="1063">
        <v>36768.888677409697</v>
      </c>
    </row>
    <row r="749" spans="1:8" x14ac:dyDescent="0.25">
      <c r="A749" t="s">
        <v>402</v>
      </c>
      <c r="B749" s="1063">
        <v>540.008507893255</v>
      </c>
      <c r="C749" s="1063">
        <v>544.679932385401</v>
      </c>
      <c r="D749" s="1063">
        <v>76.989786727355295</v>
      </c>
      <c r="E749" s="1063">
        <v>278.22907387176201</v>
      </c>
      <c r="F749" s="1063">
        <v>926.98843833716103</v>
      </c>
      <c r="G749" s="1063">
        <v>411.57286957233401</v>
      </c>
      <c r="H749" s="1063">
        <v>714.97725108156999</v>
      </c>
    </row>
    <row r="750" spans="1:8" x14ac:dyDescent="0.25">
      <c r="A750" t="s">
        <v>1060</v>
      </c>
      <c r="B750" s="1063">
        <v>34130.700429397999</v>
      </c>
      <c r="C750" s="1063">
        <v>34148.952065306003</v>
      </c>
      <c r="D750" s="1063">
        <v>852.682139030401</v>
      </c>
      <c r="E750" s="1063">
        <v>31269.228890231199</v>
      </c>
      <c r="F750" s="1063">
        <v>37451.4047225006</v>
      </c>
      <c r="G750" s="1063">
        <v>32487.479149892399</v>
      </c>
      <c r="H750" s="1063">
        <v>35800.605471746603</v>
      </c>
    </row>
    <row r="751" spans="1:8" x14ac:dyDescent="0.25">
      <c r="A751" t="s">
        <v>1176</v>
      </c>
      <c r="B751" s="1063">
        <v>95.876177100401804</v>
      </c>
      <c r="C751" s="1063">
        <v>95.981904442634601</v>
      </c>
      <c r="D751" s="1063">
        <v>1.6730586916846999</v>
      </c>
      <c r="E751" s="1063">
        <v>91.306849878464007</v>
      </c>
      <c r="F751" s="1063">
        <v>102.813560018684</v>
      </c>
      <c r="G751" s="1063">
        <v>93.019110314696604</v>
      </c>
      <c r="H751" s="1063">
        <v>99.660021944180002</v>
      </c>
    </row>
    <row r="752" spans="1:8" x14ac:dyDescent="0.25">
      <c r="A752" t="s">
        <v>415</v>
      </c>
      <c r="B752" s="1063">
        <v>37099.519083036597</v>
      </c>
      <c r="C752" s="1063">
        <v>37143.268571278</v>
      </c>
      <c r="D752" s="1063">
        <v>1589.0417974253301</v>
      </c>
      <c r="E752" s="1063">
        <v>32261.323994419799</v>
      </c>
      <c r="F752" s="1063">
        <v>42771.030391489599</v>
      </c>
      <c r="G752" s="1063">
        <v>34238.425551761997</v>
      </c>
      <c r="H752" s="1063">
        <v>40355.812303816398</v>
      </c>
    </row>
    <row r="753" spans="1:8" x14ac:dyDescent="0.25">
      <c r="A753" t="s">
        <v>256</v>
      </c>
      <c r="B753" s="1063">
        <v>1772.08221027024</v>
      </c>
      <c r="C753" s="1063">
        <v>1774.9535419618201</v>
      </c>
      <c r="D753" s="1063">
        <v>80.496770931114696</v>
      </c>
      <c r="E753" s="1063">
        <v>1517.4852854282301</v>
      </c>
      <c r="F753" s="1063">
        <v>2077.45538804952</v>
      </c>
      <c r="G753" s="1063">
        <v>1626.14049238656</v>
      </c>
      <c r="H753" s="1063">
        <v>1936.49923556658</v>
      </c>
    </row>
    <row r="754" spans="1:8" x14ac:dyDescent="0.25">
      <c r="A754" t="s">
        <v>1187</v>
      </c>
      <c r="B754" s="1063">
        <v>36935.206523654102</v>
      </c>
      <c r="C754" s="1063">
        <v>36962.938214863403</v>
      </c>
      <c r="D754" s="1063">
        <v>752.92734590728105</v>
      </c>
      <c r="E754" s="1063">
        <v>34459.817473883602</v>
      </c>
      <c r="F754" s="1063">
        <v>39763.114165483101</v>
      </c>
      <c r="G754" s="1063">
        <v>35461.164656813802</v>
      </c>
      <c r="H754" s="1063">
        <v>38463.172827848401</v>
      </c>
    </row>
    <row r="755" spans="1:8" x14ac:dyDescent="0.25">
      <c r="A755" t="s">
        <v>964</v>
      </c>
      <c r="B755" s="1063">
        <v>6605.7746191366696</v>
      </c>
      <c r="C755" s="1063">
        <v>6608.1419127727304</v>
      </c>
      <c r="D755" s="1063">
        <v>102.298313405692</v>
      </c>
      <c r="E755" s="1063">
        <v>6297.4999718783502</v>
      </c>
      <c r="F755" s="1063">
        <v>7044.7334765279302</v>
      </c>
      <c r="G755" s="1063">
        <v>6409.8507239063802</v>
      </c>
      <c r="H755" s="1063">
        <v>6815.0055783999296</v>
      </c>
    </row>
    <row r="756" spans="1:8" x14ac:dyDescent="0.25">
      <c r="A756" t="s">
        <v>830</v>
      </c>
      <c r="B756" s="1063">
        <v>2391.7794273581399</v>
      </c>
      <c r="C756" s="1063">
        <v>2392.5736613374402</v>
      </c>
      <c r="D756" s="1063">
        <v>58.463703036509898</v>
      </c>
      <c r="E756" s="1063">
        <v>2207.4253950866701</v>
      </c>
      <c r="F756" s="1063">
        <v>2620.2724026555602</v>
      </c>
      <c r="G756" s="1063">
        <v>2284.1032982387401</v>
      </c>
      <c r="H756" s="1063">
        <v>2512.4744502744102</v>
      </c>
    </row>
    <row r="757" spans="1:8" x14ac:dyDescent="0.25">
      <c r="A757" t="s">
        <v>429</v>
      </c>
      <c r="B757" s="1063">
        <v>180457.671567087</v>
      </c>
      <c r="C757" s="1063">
        <v>180558.67705284501</v>
      </c>
      <c r="D757" s="1063">
        <v>4300.6040536861101</v>
      </c>
      <c r="E757" s="1063">
        <v>167379.15948125799</v>
      </c>
      <c r="F757" s="1063">
        <v>196494.203542804</v>
      </c>
      <c r="G757" s="1063">
        <v>172413.90961795501</v>
      </c>
      <c r="H757" s="1063">
        <v>189117.582625429</v>
      </c>
    </row>
    <row r="758" spans="1:8" x14ac:dyDescent="0.25">
      <c r="A758" t="s">
        <v>568</v>
      </c>
      <c r="B758" s="1063">
        <v>59862.8802890351</v>
      </c>
      <c r="C758" s="1063">
        <v>60070.902253272601</v>
      </c>
      <c r="D758" s="1063">
        <v>2719.8164804900098</v>
      </c>
      <c r="E758" s="1063">
        <v>51318.574427161802</v>
      </c>
      <c r="F758" s="1063">
        <v>70309.321940044101</v>
      </c>
      <c r="G758" s="1063">
        <v>55055.423705970999</v>
      </c>
      <c r="H758" s="1063">
        <v>65609.335733226399</v>
      </c>
    </row>
    <row r="759" spans="1:8" x14ac:dyDescent="0.25">
      <c r="A759" t="s">
        <v>1177</v>
      </c>
      <c r="B759" s="1063">
        <v>279.97028567871303</v>
      </c>
      <c r="C759" s="1063">
        <v>280.21485896091701</v>
      </c>
      <c r="D759" s="1063">
        <v>12.0787085899931</v>
      </c>
      <c r="E759" s="1063">
        <v>246.27772613514901</v>
      </c>
      <c r="F759" s="1063">
        <v>333.43051224589902</v>
      </c>
      <c r="G759" s="1063">
        <v>258.040136980505</v>
      </c>
      <c r="H759" s="1063">
        <v>305.19599105000901</v>
      </c>
    </row>
    <row r="760" spans="1:8" x14ac:dyDescent="0.25">
      <c r="A760" t="s">
        <v>251</v>
      </c>
      <c r="B760" s="1063">
        <v>231.62628321206199</v>
      </c>
      <c r="C760" s="1063">
        <v>231.87570619261399</v>
      </c>
      <c r="D760" s="1063">
        <v>6.0926446289193699</v>
      </c>
      <c r="E760" s="1063">
        <v>215.06827131782299</v>
      </c>
      <c r="F760" s="1063">
        <v>252.55806041321199</v>
      </c>
      <c r="G760" s="1063">
        <v>220.61308062570799</v>
      </c>
      <c r="H760" s="1063">
        <v>244.49682264575901</v>
      </c>
    </row>
    <row r="761" spans="1:8" x14ac:dyDescent="0.25">
      <c r="A761" t="s">
        <v>700</v>
      </c>
      <c r="B761" s="1063">
        <v>5917.2303445379803</v>
      </c>
      <c r="C761" s="1063">
        <v>5926.0980015868599</v>
      </c>
      <c r="D761" s="1063">
        <v>276.25155151461502</v>
      </c>
      <c r="E761" s="1063">
        <v>5093.8244915124997</v>
      </c>
      <c r="F761" s="1063">
        <v>6995.2337897923398</v>
      </c>
      <c r="G761" s="1063">
        <v>5397.3477833207398</v>
      </c>
      <c r="H761" s="1063">
        <v>6488.01404253704</v>
      </c>
    </row>
    <row r="762" spans="1:8" x14ac:dyDescent="0.25">
      <c r="A762" t="s">
        <v>1189</v>
      </c>
      <c r="B762" s="1063">
        <v>615.78397101955397</v>
      </c>
      <c r="C762" s="1063">
        <v>616.49056911689604</v>
      </c>
      <c r="D762" s="1063">
        <v>15.0176580245147</v>
      </c>
      <c r="E762" s="1063">
        <v>573.61545187757895</v>
      </c>
      <c r="F762" s="1063">
        <v>672.73744536298</v>
      </c>
      <c r="G762" s="1063">
        <v>587.80365959687401</v>
      </c>
      <c r="H762" s="1063">
        <v>647.10305266975502</v>
      </c>
    </row>
    <row r="763" spans="1:8" x14ac:dyDescent="0.25">
      <c r="A763" t="s">
        <v>427</v>
      </c>
      <c r="B763" s="1063">
        <v>10123.0689117363</v>
      </c>
      <c r="C763" s="1063">
        <v>10152.8611559731</v>
      </c>
      <c r="D763" s="1063">
        <v>509.05902632718499</v>
      </c>
      <c r="E763" s="1063">
        <v>8758.6599304772008</v>
      </c>
      <c r="F763" s="1063">
        <v>12084.8732007975</v>
      </c>
      <c r="G763" s="1063">
        <v>9221.6300141839292</v>
      </c>
      <c r="H763" s="1063">
        <v>11183.8619205675</v>
      </c>
    </row>
    <row r="764" spans="1:8" x14ac:dyDescent="0.25">
      <c r="A764" t="s">
        <v>266</v>
      </c>
      <c r="B764" s="1063">
        <v>122657.617485543</v>
      </c>
      <c r="C764" s="1063">
        <v>122808.839116246</v>
      </c>
      <c r="D764" s="1063">
        <v>3193.4533978753402</v>
      </c>
      <c r="E764" s="1063">
        <v>113025.43063636099</v>
      </c>
      <c r="F764" s="1063">
        <v>134345.40998061901</v>
      </c>
      <c r="G764" s="1063">
        <v>116862.851121894</v>
      </c>
      <c r="H764" s="1063">
        <v>129276.931478732</v>
      </c>
    </row>
    <row r="765" spans="1:8" x14ac:dyDescent="0.25">
      <c r="A765" t="s">
        <v>832</v>
      </c>
      <c r="B765" s="1063">
        <v>922.37810449941901</v>
      </c>
      <c r="C765" s="1063">
        <v>922.71693229909795</v>
      </c>
      <c r="D765" s="1063">
        <v>21.753261350305799</v>
      </c>
      <c r="E765" s="1063">
        <v>852.959232110171</v>
      </c>
      <c r="F765" s="1063">
        <v>1007.5472962259</v>
      </c>
      <c r="G765" s="1063">
        <v>882.06347077771704</v>
      </c>
      <c r="H765" s="1063">
        <v>967.60238825943804</v>
      </c>
    </row>
    <row r="766" spans="1:8" x14ac:dyDescent="0.25">
      <c r="A766" t="s">
        <v>965</v>
      </c>
      <c r="B766" s="1063">
        <v>19252.874639055899</v>
      </c>
      <c r="C766" s="1063">
        <v>19259.277584293599</v>
      </c>
      <c r="D766" s="1063">
        <v>421.63229111514499</v>
      </c>
      <c r="E766" s="1063">
        <v>17770.210217853401</v>
      </c>
      <c r="F766" s="1063">
        <v>20765.9194011707</v>
      </c>
      <c r="G766" s="1063">
        <v>18435.6303812685</v>
      </c>
      <c r="H766" s="1063">
        <v>20115.7804429401</v>
      </c>
    </row>
    <row r="767" spans="1:8" x14ac:dyDescent="0.25">
      <c r="A767" t="s">
        <v>931</v>
      </c>
      <c r="B767" s="1063">
        <v>23334.767734862002</v>
      </c>
      <c r="C767" s="1063">
        <v>23350.669796758801</v>
      </c>
      <c r="D767" s="1063">
        <v>686.32086981176997</v>
      </c>
      <c r="E767" s="1063">
        <v>20871.625261762001</v>
      </c>
      <c r="F767" s="1063">
        <v>26140.695165958299</v>
      </c>
      <c r="G767" s="1063">
        <v>21981.476040951798</v>
      </c>
      <c r="H767" s="1063">
        <v>24729.111326701299</v>
      </c>
    </row>
    <row r="768" spans="1:8" x14ac:dyDescent="0.25">
      <c r="A768" t="s">
        <v>422</v>
      </c>
      <c r="B768" s="1063">
        <v>10487.844726199301</v>
      </c>
      <c r="C768" s="1063">
        <v>10501.229338389099</v>
      </c>
      <c r="D768" s="1063">
        <v>234.754086337188</v>
      </c>
      <c r="E768" s="1063">
        <v>9685.5585364524995</v>
      </c>
      <c r="F768" s="1063">
        <v>11664.222588082501</v>
      </c>
      <c r="G768" s="1063">
        <v>10093.815168012699</v>
      </c>
      <c r="H768" s="1063">
        <v>11019.6120446643</v>
      </c>
    </row>
    <row r="769" spans="1:8" x14ac:dyDescent="0.25">
      <c r="A769" t="s">
        <v>708</v>
      </c>
      <c r="B769" s="1063">
        <v>17904.342635171099</v>
      </c>
      <c r="C769" s="1063">
        <v>17929.108977792101</v>
      </c>
      <c r="D769" s="1063">
        <v>935.57118147241601</v>
      </c>
      <c r="E769" s="1063">
        <v>15149.098964801</v>
      </c>
      <c r="F769" s="1063">
        <v>21273.646433976301</v>
      </c>
      <c r="G769" s="1063">
        <v>16210.445529447699</v>
      </c>
      <c r="H769" s="1063">
        <v>19880.618399970299</v>
      </c>
    </row>
    <row r="770" spans="1:8" x14ac:dyDescent="0.25">
      <c r="A770" t="s">
        <v>810</v>
      </c>
      <c r="B770" s="1063">
        <v>64918.187231083801</v>
      </c>
      <c r="C770" s="1063">
        <v>64974.590360260503</v>
      </c>
      <c r="D770" s="1063">
        <v>2294.92602461363</v>
      </c>
      <c r="E770" s="1063">
        <v>57678.867204809401</v>
      </c>
      <c r="F770" s="1063">
        <v>73955.021012129</v>
      </c>
      <c r="G770" s="1063">
        <v>60776.239162154903</v>
      </c>
      <c r="H770" s="1063">
        <v>69565.694103322996</v>
      </c>
    </row>
    <row r="771" spans="1:8" x14ac:dyDescent="0.25">
      <c r="A771" t="s">
        <v>559</v>
      </c>
      <c r="B771" s="1063">
        <v>4212.9929022572696</v>
      </c>
      <c r="C771" s="1063">
        <v>4220.4238682088198</v>
      </c>
      <c r="D771" s="1063">
        <v>562.97212500379999</v>
      </c>
      <c r="E771" s="1063">
        <v>2718.2589248600998</v>
      </c>
      <c r="F771" s="1063">
        <v>6801.4067419857702</v>
      </c>
      <c r="G771" s="1063">
        <v>3208.0296151119901</v>
      </c>
      <c r="H771" s="1063">
        <v>5390.5485442404797</v>
      </c>
    </row>
    <row r="772" spans="1:8" x14ac:dyDescent="0.25">
      <c r="A772" t="s">
        <v>932</v>
      </c>
      <c r="B772" s="1063">
        <v>4910.2130368614198</v>
      </c>
      <c r="C772" s="1063">
        <v>4909.03773677151</v>
      </c>
      <c r="D772" s="1063">
        <v>121.58350445543</v>
      </c>
      <c r="E772" s="1063">
        <v>4464.5199224787302</v>
      </c>
      <c r="F772" s="1063">
        <v>5489.44208875191</v>
      </c>
      <c r="G772" s="1063">
        <v>4667.0545167238897</v>
      </c>
      <c r="H772" s="1063">
        <v>5144.8827197533301</v>
      </c>
    </row>
    <row r="773" spans="1:8" x14ac:dyDescent="0.25">
      <c r="A773" t="s">
        <v>1171</v>
      </c>
      <c r="B773" s="1063">
        <v>417.40182835865397</v>
      </c>
      <c r="C773" s="1063">
        <v>418.10842645599399</v>
      </c>
      <c r="D773" s="1063">
        <v>15.0176580245147</v>
      </c>
      <c r="E773" s="1063">
        <v>375.23330921667798</v>
      </c>
      <c r="F773" s="1063">
        <v>474.35530270208</v>
      </c>
      <c r="G773" s="1063">
        <v>389.42151693597299</v>
      </c>
      <c r="H773" s="1063">
        <v>448.72091000885501</v>
      </c>
    </row>
    <row r="774" spans="1:8" x14ac:dyDescent="0.25">
      <c r="A774" t="s">
        <v>715</v>
      </c>
      <c r="B774" s="1063">
        <v>192.267307019246</v>
      </c>
      <c r="C774" s="1063">
        <v>192.34116802023499</v>
      </c>
      <c r="D774" s="1063">
        <v>3.2746662942112201</v>
      </c>
      <c r="E774" s="1063">
        <v>179.987594387184</v>
      </c>
      <c r="F774" s="1063">
        <v>205.620246050627</v>
      </c>
      <c r="G774" s="1063">
        <v>186.15524385279099</v>
      </c>
      <c r="H774" s="1063">
        <v>199.08343575865899</v>
      </c>
    </row>
    <row r="775" spans="1:8" x14ac:dyDescent="0.25">
      <c r="A775" t="s">
        <v>1072</v>
      </c>
      <c r="B775" s="1063">
        <v>27447.6603298138</v>
      </c>
      <c r="C775" s="1063">
        <v>27465.5192323216</v>
      </c>
      <c r="D775" s="1063">
        <v>479.14065032564099</v>
      </c>
      <c r="E775" s="1063">
        <v>25939.997062499999</v>
      </c>
      <c r="F775" s="1063">
        <v>29395.791436029998</v>
      </c>
      <c r="G775" s="1063">
        <v>26618.0072039394</v>
      </c>
      <c r="H775" s="1063">
        <v>28449.700533594601</v>
      </c>
    </row>
    <row r="776" spans="1:8" x14ac:dyDescent="0.25">
      <c r="A776" t="s">
        <v>1192</v>
      </c>
      <c r="B776" s="1063">
        <v>11451.580129763401</v>
      </c>
      <c r="C776" s="1063">
        <v>11452.603747045099</v>
      </c>
      <c r="D776" s="1063">
        <v>172.95432367471199</v>
      </c>
      <c r="E776" s="1063">
        <v>10888.3922158314</v>
      </c>
      <c r="F776" s="1063">
        <v>12075.684427174499</v>
      </c>
      <c r="G776" s="1063">
        <v>11116.0857989869</v>
      </c>
      <c r="H776" s="1063">
        <v>11803.48066429</v>
      </c>
    </row>
    <row r="777" spans="1:8" x14ac:dyDescent="0.25">
      <c r="A777" t="s">
        <v>399</v>
      </c>
      <c r="B777" s="1063">
        <v>9097.9132222857897</v>
      </c>
      <c r="C777" s="1063">
        <v>9184.0647984830302</v>
      </c>
      <c r="D777" s="1063">
        <v>1414.1713766948101</v>
      </c>
      <c r="E777" s="1063">
        <v>5313.2146556580401</v>
      </c>
      <c r="F777" s="1063">
        <v>14552.4501104518</v>
      </c>
      <c r="G777" s="1063">
        <v>6609.36098585332</v>
      </c>
      <c r="H777" s="1063">
        <v>12046.225700265501</v>
      </c>
    </row>
    <row r="778" spans="1:8" x14ac:dyDescent="0.25">
      <c r="A778" t="s">
        <v>924</v>
      </c>
      <c r="B778" s="1063">
        <v>446.69938936589699</v>
      </c>
      <c r="C778" s="1063">
        <v>448.71984774262501</v>
      </c>
      <c r="D778" s="1063">
        <v>57.7221938979092</v>
      </c>
      <c r="E778" s="1063">
        <v>279.48627427659102</v>
      </c>
      <c r="F778" s="1063">
        <v>689.23431561197003</v>
      </c>
      <c r="G778" s="1063">
        <v>341.87993415246899</v>
      </c>
      <c r="H778" s="1063">
        <v>565.75089079575002</v>
      </c>
    </row>
    <row r="779" spans="1:8" x14ac:dyDescent="0.25">
      <c r="A779" t="s">
        <v>580</v>
      </c>
      <c r="B779" s="1063">
        <v>99191.364012166203</v>
      </c>
      <c r="C779" s="1063">
        <v>99372.274994540596</v>
      </c>
      <c r="D779" s="1063">
        <v>2766.60805726329</v>
      </c>
      <c r="E779" s="1063">
        <v>89813.085249198295</v>
      </c>
      <c r="F779" s="1063">
        <v>109785.16533228</v>
      </c>
      <c r="G779" s="1063">
        <v>94206.797936633302</v>
      </c>
      <c r="H779" s="1063">
        <v>105026.207541765</v>
      </c>
    </row>
    <row r="780" spans="1:8" x14ac:dyDescent="0.25">
      <c r="A780" t="s">
        <v>248</v>
      </c>
      <c r="B780" s="1063">
        <v>82521.777675622099</v>
      </c>
      <c r="C780" s="1063">
        <v>82672.999306325102</v>
      </c>
      <c r="D780" s="1063">
        <v>3193.4533978753402</v>
      </c>
      <c r="E780" s="1063">
        <v>72889.590826439904</v>
      </c>
      <c r="F780" s="1063">
        <v>94209.5701706978</v>
      </c>
      <c r="G780" s="1063">
        <v>76727.011311973096</v>
      </c>
      <c r="H780" s="1063">
        <v>89141.091668811103</v>
      </c>
    </row>
    <row r="781" spans="1:8" x14ac:dyDescent="0.25">
      <c r="A781" t="s">
        <v>414</v>
      </c>
      <c r="B781" s="1063">
        <v>11155.6969691048</v>
      </c>
      <c r="C781" s="1063">
        <v>11165.5598671269</v>
      </c>
      <c r="D781" s="1063">
        <v>338.11251053055298</v>
      </c>
      <c r="E781" s="1063">
        <v>10035.2852633029</v>
      </c>
      <c r="F781" s="1063">
        <v>12426.661271668399</v>
      </c>
      <c r="G781" s="1063">
        <v>10526.906036791301</v>
      </c>
      <c r="H781" s="1063">
        <v>11851.317576731701</v>
      </c>
    </row>
    <row r="782" spans="1:8" x14ac:dyDescent="0.25">
      <c r="A782" t="s">
        <v>1169</v>
      </c>
      <c r="B782" s="1063">
        <v>24802.5723251296</v>
      </c>
      <c r="C782" s="1063">
        <v>24830.3040163388</v>
      </c>
      <c r="D782" s="1063">
        <v>752.92734590728105</v>
      </c>
      <c r="E782" s="1063">
        <v>22327.183275359101</v>
      </c>
      <c r="F782" s="1063">
        <v>27630.479966958599</v>
      </c>
      <c r="G782" s="1063">
        <v>23328.5304582893</v>
      </c>
      <c r="H782" s="1063">
        <v>26330.538629323801</v>
      </c>
    </row>
    <row r="783" spans="1:8" x14ac:dyDescent="0.25">
      <c r="A783" t="s">
        <v>1064</v>
      </c>
      <c r="B783" s="1063">
        <v>22401.948326330101</v>
      </c>
      <c r="C783" s="1063">
        <v>22414.497837778301</v>
      </c>
      <c r="D783" s="1063">
        <v>648.15272028827701</v>
      </c>
      <c r="E783" s="1063">
        <v>20574.499616167399</v>
      </c>
      <c r="F783" s="1063">
        <v>24982.792982750201</v>
      </c>
      <c r="G783" s="1063">
        <v>21158.567053725401</v>
      </c>
      <c r="H783" s="1063">
        <v>23780.313626004001</v>
      </c>
    </row>
    <row r="784" spans="1:8" x14ac:dyDescent="0.25">
      <c r="A784" t="s">
        <v>581</v>
      </c>
      <c r="B784" s="1063">
        <v>53483.705109461502</v>
      </c>
      <c r="C784" s="1063">
        <v>53487.084374395003</v>
      </c>
      <c r="D784" s="1063">
        <v>843.77532853715502</v>
      </c>
      <c r="E784" s="1063">
        <v>50545.509661007003</v>
      </c>
      <c r="F784" s="1063">
        <v>56312.364500346099</v>
      </c>
      <c r="G784" s="1063">
        <v>51883.788728625899</v>
      </c>
      <c r="H784" s="1063">
        <v>55229.991911048601</v>
      </c>
    </row>
    <row r="785" spans="1:8" x14ac:dyDescent="0.25">
      <c r="A785" t="s">
        <v>804</v>
      </c>
      <c r="B785" s="1063">
        <v>77047.075038038703</v>
      </c>
      <c r="C785" s="1063">
        <v>77103.178925705695</v>
      </c>
      <c r="D785" s="1063">
        <v>2370.5164781297999</v>
      </c>
      <c r="E785" s="1063">
        <v>69073.660929994599</v>
      </c>
      <c r="F785" s="1063">
        <v>86728.137913907907</v>
      </c>
      <c r="G785" s="1063">
        <v>72682.320826289899</v>
      </c>
      <c r="H785" s="1063">
        <v>81936.374181838299</v>
      </c>
    </row>
    <row r="786" spans="1:8" x14ac:dyDescent="0.25">
      <c r="A786" t="s">
        <v>816</v>
      </c>
      <c r="B786" s="1063">
        <v>52947.715163130502</v>
      </c>
      <c r="C786" s="1063">
        <v>53061.366273178202</v>
      </c>
      <c r="D786" s="1063">
        <v>1847.92721836544</v>
      </c>
      <c r="E786" s="1063">
        <v>47576.530546426802</v>
      </c>
      <c r="F786" s="1063">
        <v>59635.542572797698</v>
      </c>
      <c r="G786" s="1063">
        <v>49621.012278960101</v>
      </c>
      <c r="H786" s="1063">
        <v>57027.863700805698</v>
      </c>
    </row>
    <row r="787" spans="1:8" x14ac:dyDescent="0.25">
      <c r="A787" t="s">
        <v>718</v>
      </c>
      <c r="B787" s="1063">
        <v>8621.4921839681392</v>
      </c>
      <c r="C787" s="1063">
        <v>8630.3598410170307</v>
      </c>
      <c r="D787" s="1063">
        <v>276.25155151461502</v>
      </c>
      <c r="E787" s="1063">
        <v>7798.0863309426704</v>
      </c>
      <c r="F787" s="1063">
        <v>9699.4956292224997</v>
      </c>
      <c r="G787" s="1063">
        <v>8101.6096227508997</v>
      </c>
      <c r="H787" s="1063">
        <v>9192.2758819671999</v>
      </c>
    </row>
    <row r="788" spans="1:8" x14ac:dyDescent="0.25">
      <c r="A788" t="s">
        <v>557</v>
      </c>
      <c r="B788" s="1063">
        <v>3698.2439973068399</v>
      </c>
      <c r="C788" s="1063">
        <v>3714.8785463291501</v>
      </c>
      <c r="D788" s="1063">
        <v>499.23920946732397</v>
      </c>
      <c r="E788" s="1063">
        <v>2383.2864088481101</v>
      </c>
      <c r="F788" s="1063">
        <v>6036.3444370220304</v>
      </c>
      <c r="G788" s="1063">
        <v>2819.0959696148302</v>
      </c>
      <c r="H788" s="1063">
        <v>4741.2607597180604</v>
      </c>
    </row>
    <row r="789" spans="1:8" x14ac:dyDescent="0.25">
      <c r="A789" t="s">
        <v>957</v>
      </c>
      <c r="B789" s="1063">
        <v>21671.826634646201</v>
      </c>
      <c r="C789" s="1063">
        <v>21682.953317976</v>
      </c>
      <c r="D789" s="1063">
        <v>437.67221467377698</v>
      </c>
      <c r="E789" s="1063">
        <v>20098.8300329046</v>
      </c>
      <c r="F789" s="1063">
        <v>23453.974317705401</v>
      </c>
      <c r="G789" s="1063">
        <v>20813.411282403798</v>
      </c>
      <c r="H789" s="1063">
        <v>22567.221531929899</v>
      </c>
    </row>
    <row r="790" spans="1:8" x14ac:dyDescent="0.25">
      <c r="A790" t="s">
        <v>1166</v>
      </c>
      <c r="B790" s="1063">
        <v>2003.8466613655801</v>
      </c>
      <c r="C790" s="1063">
        <v>2005.47763736454</v>
      </c>
      <c r="D790" s="1063">
        <v>48.6711097019733</v>
      </c>
      <c r="E790" s="1063">
        <v>1818.90375658586</v>
      </c>
      <c r="F790" s="1063">
        <v>2178.8188412067698</v>
      </c>
      <c r="G790" s="1063">
        <v>1909.5670032800399</v>
      </c>
      <c r="H790" s="1063">
        <v>2100.3585023416499</v>
      </c>
    </row>
    <row r="791" spans="1:8" x14ac:dyDescent="0.25">
      <c r="A791" t="s">
        <v>951</v>
      </c>
      <c r="B791" s="1063">
        <v>173265.22092092701</v>
      </c>
      <c r="C791" s="1063">
        <v>173293.37659901599</v>
      </c>
      <c r="D791" s="1063">
        <v>3243.0576902017501</v>
      </c>
      <c r="E791" s="1063">
        <v>161746.05416938401</v>
      </c>
      <c r="F791" s="1063">
        <v>186760.54740159199</v>
      </c>
      <c r="G791" s="1063">
        <v>166848.30866430301</v>
      </c>
      <c r="H791" s="1063">
        <v>179729.32194425899</v>
      </c>
    </row>
    <row r="792" spans="1:8" x14ac:dyDescent="0.25">
      <c r="A792" t="s">
        <v>936</v>
      </c>
      <c r="B792" s="1063">
        <v>10878.4220236335</v>
      </c>
      <c r="C792" s="1063">
        <v>10884.564935619601</v>
      </c>
      <c r="D792" s="1063">
        <v>310.913868113033</v>
      </c>
      <c r="E792" s="1063">
        <v>9942.96194645791</v>
      </c>
      <c r="F792" s="1063">
        <v>12213.2600897543</v>
      </c>
      <c r="G792" s="1063">
        <v>10279.045111823199</v>
      </c>
      <c r="H792" s="1063">
        <v>11513.0990601227</v>
      </c>
    </row>
    <row r="793" spans="1:8" x14ac:dyDescent="0.25">
      <c r="A793" t="s">
        <v>418</v>
      </c>
      <c r="B793" s="1063">
        <v>3680.3598371723601</v>
      </c>
      <c r="C793" s="1063">
        <v>3683.5058816216401</v>
      </c>
      <c r="D793" s="1063">
        <v>111.353390654191</v>
      </c>
      <c r="E793" s="1063">
        <v>3310.6403072087801</v>
      </c>
      <c r="F793" s="1063">
        <v>4100.0870442195601</v>
      </c>
      <c r="G793" s="1063">
        <v>3473.1875795333899</v>
      </c>
      <c r="H793" s="1063">
        <v>3910.5897913189901</v>
      </c>
    </row>
    <row r="794" spans="1:8" x14ac:dyDescent="0.25">
      <c r="A794" t="s">
        <v>558</v>
      </c>
      <c r="B794" s="1063">
        <v>19193.050335247601</v>
      </c>
      <c r="C794" s="1063">
        <v>19390.384128842001</v>
      </c>
      <c r="D794" s="1063">
        <v>2988.3662961857499</v>
      </c>
      <c r="E794" s="1063">
        <v>10315.2550809118</v>
      </c>
      <c r="F794" s="1063">
        <v>32002.710784919502</v>
      </c>
      <c r="G794" s="1063">
        <v>14056.4368202318</v>
      </c>
      <c r="H794" s="1063">
        <v>25632.535267885301</v>
      </c>
    </row>
    <row r="795" spans="1:8" x14ac:dyDescent="0.25">
      <c r="A795" t="s">
        <v>438</v>
      </c>
      <c r="B795" s="1063">
        <v>19988.922900216501</v>
      </c>
      <c r="C795" s="1063">
        <v>19998.785798238601</v>
      </c>
      <c r="D795" s="1063">
        <v>338.11251053055298</v>
      </c>
      <c r="E795" s="1063">
        <v>18868.511194414601</v>
      </c>
      <c r="F795" s="1063">
        <v>21259.887202779999</v>
      </c>
      <c r="G795" s="1063">
        <v>19360.131967902998</v>
      </c>
      <c r="H795" s="1063">
        <v>20684.5435078433</v>
      </c>
    </row>
    <row r="796" spans="1:8" x14ac:dyDescent="0.25">
      <c r="A796" t="s">
        <v>409</v>
      </c>
      <c r="B796" s="1063">
        <v>24881.7836454469</v>
      </c>
      <c r="C796" s="1063">
        <v>24902.493497949999</v>
      </c>
      <c r="D796" s="1063">
        <v>913.64612933458204</v>
      </c>
      <c r="E796" s="1063">
        <v>22096.666800813699</v>
      </c>
      <c r="F796" s="1063">
        <v>28283.150463215901</v>
      </c>
      <c r="G796" s="1063">
        <v>23180.026127343099</v>
      </c>
      <c r="H796" s="1063">
        <v>26710.165073612199</v>
      </c>
    </row>
    <row r="797" spans="1:8" x14ac:dyDescent="0.25">
      <c r="A797" t="s">
        <v>403</v>
      </c>
      <c r="B797" s="1063">
        <v>3242.34091102399</v>
      </c>
      <c r="C797" s="1063">
        <v>3272.1331552608099</v>
      </c>
      <c r="D797" s="1063">
        <v>509.05902632718499</v>
      </c>
      <c r="E797" s="1063">
        <v>1877.9319297649199</v>
      </c>
      <c r="F797" s="1063">
        <v>5204.1452000852196</v>
      </c>
      <c r="G797" s="1063">
        <v>2340.9020134716502</v>
      </c>
      <c r="H797" s="1063">
        <v>4303.1339198552196</v>
      </c>
    </row>
    <row r="798" spans="1:8" x14ac:dyDescent="0.25">
      <c r="A798" t="s">
        <v>262</v>
      </c>
      <c r="B798" s="1063">
        <v>1220.51657589198</v>
      </c>
      <c r="C798" s="1063">
        <v>1223.76274874821</v>
      </c>
      <c r="D798" s="1063">
        <v>73.616490490486697</v>
      </c>
      <c r="E798" s="1063">
        <v>1024.7491338100599</v>
      </c>
      <c r="F798" s="1063">
        <v>1529.48930346775</v>
      </c>
      <c r="G798" s="1063">
        <v>1085.55693432259</v>
      </c>
      <c r="H798" s="1063">
        <v>1378.8186532976399</v>
      </c>
    </row>
    <row r="799" spans="1:8" x14ac:dyDescent="0.25">
      <c r="A799" t="s">
        <v>958</v>
      </c>
      <c r="B799" s="1063">
        <v>64849.486917147398</v>
      </c>
      <c r="C799" s="1063">
        <v>64880.863881176301</v>
      </c>
      <c r="D799" s="1063">
        <v>1011.67417027364</v>
      </c>
      <c r="E799" s="1063">
        <v>61882.103570212603</v>
      </c>
      <c r="F799" s="1063">
        <v>69226.469929830506</v>
      </c>
      <c r="G799" s="1063">
        <v>62913.062464210198</v>
      </c>
      <c r="H799" s="1063">
        <v>66943.856692672998</v>
      </c>
    </row>
    <row r="800" spans="1:8" x14ac:dyDescent="0.25">
      <c r="A800" t="s">
        <v>571</v>
      </c>
      <c r="B800" s="1063">
        <v>25373.343672541901</v>
      </c>
      <c r="C800" s="1063">
        <v>25389.1830892902</v>
      </c>
      <c r="D800" s="1063">
        <v>791.75824640409803</v>
      </c>
      <c r="E800" s="1063">
        <v>23024.317229521501</v>
      </c>
      <c r="F800" s="1063">
        <v>28140.747177916601</v>
      </c>
      <c r="G800" s="1063">
        <v>23853.336753985201</v>
      </c>
      <c r="H800" s="1063">
        <v>27003.076894608501</v>
      </c>
    </row>
    <row r="801" spans="1:8" x14ac:dyDescent="0.25">
      <c r="A801" t="s">
        <v>426</v>
      </c>
      <c r="B801" s="1063">
        <v>3557.50530941958</v>
      </c>
      <c r="C801" s="1063">
        <v>3562.17673391173</v>
      </c>
      <c r="D801" s="1063">
        <v>76.989786727355295</v>
      </c>
      <c r="E801" s="1063">
        <v>3295.72587539809</v>
      </c>
      <c r="F801" s="1063">
        <v>3944.4852398634798</v>
      </c>
      <c r="G801" s="1063">
        <v>3429.0696710986599</v>
      </c>
      <c r="H801" s="1063">
        <v>3732.4740526078899</v>
      </c>
    </row>
    <row r="802" spans="1:8" x14ac:dyDescent="0.25">
      <c r="A802" t="s">
        <v>268</v>
      </c>
      <c r="B802" s="1063">
        <v>2825.6646203765999</v>
      </c>
      <c r="C802" s="1063">
        <v>2829.5209297066899</v>
      </c>
      <c r="D802" s="1063">
        <v>81.814008026516206</v>
      </c>
      <c r="E802" s="1063">
        <v>2576.2164000258599</v>
      </c>
      <c r="F802" s="1063">
        <v>3126.1043113733599</v>
      </c>
      <c r="G802" s="1063">
        <v>2677.8573119184098</v>
      </c>
      <c r="H802" s="1063">
        <v>2995.4376699854101</v>
      </c>
    </row>
    <row r="803" spans="1:8" x14ac:dyDescent="0.25">
      <c r="A803" t="s">
        <v>996</v>
      </c>
      <c r="B803" s="1063">
        <v>31414.977807889001</v>
      </c>
      <c r="C803" s="1063">
        <v>31420.590536993499</v>
      </c>
      <c r="D803" s="1063">
        <v>855.021351496276</v>
      </c>
      <c r="E803" s="1063">
        <v>28399.164953949199</v>
      </c>
      <c r="F803" s="1063">
        <v>35167.832678356703</v>
      </c>
      <c r="G803" s="1063">
        <v>29747.721118319801</v>
      </c>
      <c r="H803" s="1063">
        <v>33159.5298740336</v>
      </c>
    </row>
    <row r="804" spans="1:8" x14ac:dyDescent="0.25">
      <c r="A804" t="s">
        <v>696</v>
      </c>
      <c r="B804" s="1063">
        <v>26581.100372767902</v>
      </c>
      <c r="C804" s="1063">
        <v>26616.083677651601</v>
      </c>
      <c r="D804" s="1063">
        <v>1048.6494566412</v>
      </c>
      <c r="E804" s="1063">
        <v>23222.0985103046</v>
      </c>
      <c r="F804" s="1063">
        <v>30675.390721811898</v>
      </c>
      <c r="G804" s="1063">
        <v>24621.414289220302</v>
      </c>
      <c r="H804" s="1063">
        <v>28703.3005606283</v>
      </c>
    </row>
    <row r="805" spans="1:8" x14ac:dyDescent="0.25">
      <c r="A805" t="s">
        <v>697</v>
      </c>
      <c r="B805" s="1063">
        <v>108.737983793604</v>
      </c>
      <c r="C805" s="1063">
        <v>108.811844794593</v>
      </c>
      <c r="D805" s="1063">
        <v>3.2746662942112299</v>
      </c>
      <c r="E805" s="1063">
        <v>96.4582711615422</v>
      </c>
      <c r="F805" s="1063">
        <v>122.090922824985</v>
      </c>
      <c r="G805" s="1063">
        <v>102.625920627149</v>
      </c>
      <c r="H805" s="1063">
        <v>115.554112533017</v>
      </c>
    </row>
    <row r="806" spans="1:8" x14ac:dyDescent="0.25">
      <c r="A806" t="s">
        <v>753</v>
      </c>
      <c r="B806" s="1063">
        <v>24187.888102585799</v>
      </c>
      <c r="C806" s="1063">
        <v>24229.9256035084</v>
      </c>
      <c r="D806" s="1063">
        <v>1033.31507935645</v>
      </c>
      <c r="E806" s="1063">
        <v>21252.464408179101</v>
      </c>
      <c r="F806" s="1063">
        <v>27844.419551347699</v>
      </c>
      <c r="G806" s="1063">
        <v>22352.930913828499</v>
      </c>
      <c r="H806" s="1063">
        <v>26380.476745676398</v>
      </c>
    </row>
    <row r="807" spans="1:8" x14ac:dyDescent="0.25">
      <c r="A807" t="s">
        <v>1000</v>
      </c>
      <c r="B807" s="1063">
        <v>25401.310882361799</v>
      </c>
      <c r="C807" s="1063">
        <v>25410.5595007999</v>
      </c>
      <c r="D807" s="1063">
        <v>802.77733243133002</v>
      </c>
      <c r="E807" s="1063">
        <v>22624.845738940599</v>
      </c>
      <c r="F807" s="1063">
        <v>28502.215966165601</v>
      </c>
      <c r="G807" s="1063">
        <v>23893.033907492299</v>
      </c>
      <c r="H807" s="1063">
        <v>27056.632917327101</v>
      </c>
    </row>
    <row r="808" spans="1:8" x14ac:dyDescent="0.25">
      <c r="A808" t="s">
        <v>475</v>
      </c>
      <c r="B808" s="1063">
        <v>3787.2258065958199</v>
      </c>
      <c r="C808" s="1063">
        <v>3816.8130876462001</v>
      </c>
      <c r="D808" s="1063">
        <v>564.24078732007604</v>
      </c>
      <c r="E808" s="1063">
        <v>2296.5416896595102</v>
      </c>
      <c r="F808" s="1063">
        <v>5808.4717120432897</v>
      </c>
      <c r="G808" s="1063">
        <v>2791.6312802604998</v>
      </c>
      <c r="H808" s="1063">
        <v>4941.6786384531297</v>
      </c>
    </row>
    <row r="809" spans="1:8" x14ac:dyDescent="0.25">
      <c r="A809" t="s">
        <v>952</v>
      </c>
      <c r="B809" s="1063">
        <v>23693.159590621101</v>
      </c>
      <c r="C809" s="1063">
        <v>23690.381295844902</v>
      </c>
      <c r="D809" s="1063">
        <v>368.60861540470103</v>
      </c>
      <c r="E809" s="1063">
        <v>22342.185402872001</v>
      </c>
      <c r="F809" s="1063">
        <v>25452.414209177099</v>
      </c>
      <c r="G809" s="1063">
        <v>22962.7574096797</v>
      </c>
      <c r="H809" s="1063">
        <v>24404.5813888095</v>
      </c>
    </row>
    <row r="810" spans="1:8" x14ac:dyDescent="0.25">
      <c r="A810" t="s">
        <v>863</v>
      </c>
      <c r="B810" s="1063">
        <v>165763.74258037499</v>
      </c>
      <c r="C810" s="1063">
        <v>165855.00019684999</v>
      </c>
      <c r="D810" s="1063">
        <v>2970.8381558456499</v>
      </c>
      <c r="E810" s="1063">
        <v>155334.30112534799</v>
      </c>
      <c r="F810" s="1063">
        <v>177883.077267163</v>
      </c>
      <c r="G810" s="1063">
        <v>160248.98742770799</v>
      </c>
      <c r="H810" s="1063">
        <v>171877.92360551201</v>
      </c>
    </row>
    <row r="811" spans="1:8" x14ac:dyDescent="0.25">
      <c r="A811" t="s">
        <v>476</v>
      </c>
      <c r="B811" s="1063">
        <v>166286.267817299</v>
      </c>
      <c r="C811" s="1063">
        <v>166397.08371542001</v>
      </c>
      <c r="D811" s="1063">
        <v>5305.5749744759796</v>
      </c>
      <c r="E811" s="1063">
        <v>149700.80451068899</v>
      </c>
      <c r="F811" s="1063">
        <v>183881.37501958801</v>
      </c>
      <c r="G811" s="1063">
        <v>156360.64760320599</v>
      </c>
      <c r="H811" s="1063">
        <v>177014.074695708</v>
      </c>
    </row>
    <row r="812" spans="1:8" x14ac:dyDescent="0.25">
      <c r="A812" t="s">
        <v>990</v>
      </c>
      <c r="B812" s="1063">
        <v>22349.844215119901</v>
      </c>
      <c r="C812" s="1063">
        <v>22385.575409138</v>
      </c>
      <c r="D812" s="1063">
        <v>2806.4591455285099</v>
      </c>
      <c r="E812" s="1063">
        <v>14999.0190552395</v>
      </c>
      <c r="F812" s="1063">
        <v>32765.537359857299</v>
      </c>
      <c r="G812" s="1063">
        <v>17014.670828898699</v>
      </c>
      <c r="H812" s="1063">
        <v>28044.226084584599</v>
      </c>
    </row>
    <row r="813" spans="1:8" x14ac:dyDescent="0.25">
      <c r="A813" t="s">
        <v>694</v>
      </c>
      <c r="B813" s="1063">
        <v>6895.4798426902598</v>
      </c>
      <c r="C813" s="1063">
        <v>6903.2446068000099</v>
      </c>
      <c r="D813" s="1063">
        <v>279.75258639050298</v>
      </c>
      <c r="E813" s="1063">
        <v>5987.8140609437796</v>
      </c>
      <c r="F813" s="1063">
        <v>7993.0854359289197</v>
      </c>
      <c r="G813" s="1063">
        <v>6373.9907430755002</v>
      </c>
      <c r="H813" s="1063">
        <v>7460.7984742692297</v>
      </c>
    </row>
    <row r="814" spans="1:8" x14ac:dyDescent="0.25">
      <c r="A814" t="s">
        <v>981</v>
      </c>
      <c r="B814" s="1063">
        <v>458.56711039484799</v>
      </c>
      <c r="C814" s="1063">
        <v>461.44622133849998</v>
      </c>
      <c r="D814" s="1063">
        <v>84.048477901173896</v>
      </c>
      <c r="E814" s="1063">
        <v>206.307669079655</v>
      </c>
      <c r="F814" s="1063">
        <v>795.41592824512702</v>
      </c>
      <c r="G814" s="1063">
        <v>311.48694190111001</v>
      </c>
      <c r="H814" s="1063">
        <v>634.47243740717897</v>
      </c>
    </row>
    <row r="815" spans="1:8" x14ac:dyDescent="0.25">
      <c r="A815" t="s">
        <v>858</v>
      </c>
      <c r="B815" s="1063">
        <v>45243.436659047802</v>
      </c>
      <c r="C815" s="1063">
        <v>45257.170626074003</v>
      </c>
      <c r="D815" s="1063">
        <v>1432.5557597750999</v>
      </c>
      <c r="E815" s="1063">
        <v>40298.435291305599</v>
      </c>
      <c r="F815" s="1063">
        <v>50800.100298401601</v>
      </c>
      <c r="G815" s="1063">
        <v>42528.029689857198</v>
      </c>
      <c r="H815" s="1063">
        <v>48204.4705749036</v>
      </c>
    </row>
    <row r="816" spans="1:8" x14ac:dyDescent="0.25">
      <c r="A816" t="s">
        <v>485</v>
      </c>
      <c r="B816" s="1063">
        <v>39670.182976232303</v>
      </c>
      <c r="C816" s="1063">
        <v>39742.772876429401</v>
      </c>
      <c r="D816" s="1063">
        <v>1583.6274174058799</v>
      </c>
      <c r="E816" s="1063">
        <v>35445.048551202803</v>
      </c>
      <c r="F816" s="1063">
        <v>45349.119078049698</v>
      </c>
      <c r="G816" s="1063">
        <v>36869.496625167099</v>
      </c>
      <c r="H816" s="1063">
        <v>42904.117594528601</v>
      </c>
    </row>
    <row r="817" spans="1:8" x14ac:dyDescent="0.25">
      <c r="A817" t="s">
        <v>1105</v>
      </c>
      <c r="B817" s="1063">
        <v>16633.392528093402</v>
      </c>
      <c r="C817" s="1063">
        <v>16751.5086809284</v>
      </c>
      <c r="D817" s="1063">
        <v>2190.1591800871001</v>
      </c>
      <c r="E817" s="1063">
        <v>10921.190824697</v>
      </c>
      <c r="F817" s="1063">
        <v>24626.832168928999</v>
      </c>
      <c r="G817" s="1063">
        <v>12684.4327491969</v>
      </c>
      <c r="H817" s="1063">
        <v>21105.355496049899</v>
      </c>
    </row>
    <row r="818" spans="1:8" x14ac:dyDescent="0.25">
      <c r="A818" t="s">
        <v>865</v>
      </c>
      <c r="B818" s="1063">
        <v>1401.2526058712001</v>
      </c>
      <c r="C818" s="1063">
        <v>1401.9580690360201</v>
      </c>
      <c r="D818" s="1063">
        <v>27.065301463541299</v>
      </c>
      <c r="E818" s="1063">
        <v>1305.6696313964501</v>
      </c>
      <c r="F818" s="1063">
        <v>1511.60055684844</v>
      </c>
      <c r="G818" s="1063">
        <v>1350.8269809736801</v>
      </c>
      <c r="H818" s="1063">
        <v>1456.72032526523</v>
      </c>
    </row>
    <row r="819" spans="1:8" x14ac:dyDescent="0.25">
      <c r="A819" t="s">
        <v>1222</v>
      </c>
      <c r="B819" s="1063">
        <v>5113.1757606299097</v>
      </c>
      <c r="C819" s="1063">
        <v>5119.4377148080202</v>
      </c>
      <c r="D819" s="1063">
        <v>171.164703037186</v>
      </c>
      <c r="E819" s="1063">
        <v>4620.8032392434698</v>
      </c>
      <c r="F819" s="1063">
        <v>5859.7621534583304</v>
      </c>
      <c r="G819" s="1063">
        <v>4803.9332825988204</v>
      </c>
      <c r="H819" s="1063">
        <v>5470.7232691228101</v>
      </c>
    </row>
    <row r="820" spans="1:8" x14ac:dyDescent="0.25">
      <c r="A820" t="s">
        <v>439</v>
      </c>
      <c r="B820" s="1063">
        <v>57156.997822593898</v>
      </c>
      <c r="C820" s="1063">
        <v>57200.747310835402</v>
      </c>
      <c r="D820" s="1063">
        <v>1589.0417974253301</v>
      </c>
      <c r="E820" s="1063">
        <v>52318.8027339771</v>
      </c>
      <c r="F820" s="1063">
        <v>62828.5091310469</v>
      </c>
      <c r="G820" s="1063">
        <v>54295.904291319297</v>
      </c>
      <c r="H820" s="1063">
        <v>60413.291043373698</v>
      </c>
    </row>
    <row r="821" spans="1:8" x14ac:dyDescent="0.25">
      <c r="A821" t="s">
        <v>854</v>
      </c>
      <c r="B821" s="1063">
        <v>106301.305609121</v>
      </c>
      <c r="C821" s="1063">
        <v>106392.56322559599</v>
      </c>
      <c r="D821" s="1063">
        <v>2970.8381558456499</v>
      </c>
      <c r="E821" s="1063">
        <v>95871.864154093695</v>
      </c>
      <c r="F821" s="1063">
        <v>118420.640295909</v>
      </c>
      <c r="G821" s="1063">
        <v>100786.550456454</v>
      </c>
      <c r="H821" s="1063">
        <v>112415.48663425801</v>
      </c>
    </row>
    <row r="822" spans="1:8" x14ac:dyDescent="0.25">
      <c r="A822" t="s">
        <v>1070</v>
      </c>
      <c r="B822" s="1063">
        <v>24920.7681457867</v>
      </c>
      <c r="C822" s="1063">
        <v>24938.540305185099</v>
      </c>
      <c r="D822" s="1063">
        <v>418.74548486098098</v>
      </c>
      <c r="E822" s="1063">
        <v>23604.889010681702</v>
      </c>
      <c r="F822" s="1063">
        <v>26621.0479061939</v>
      </c>
      <c r="G822" s="1063">
        <v>24195.2719370419</v>
      </c>
      <c r="H822" s="1063">
        <v>25805.689248142098</v>
      </c>
    </row>
    <row r="823" spans="1:8" x14ac:dyDescent="0.25">
      <c r="A823" t="s">
        <v>686</v>
      </c>
      <c r="B823" s="1063">
        <v>118.580051339972</v>
      </c>
      <c r="C823" s="1063">
        <v>119.03436120245399</v>
      </c>
      <c r="D823" s="1063">
        <v>19.497066398942501</v>
      </c>
      <c r="E823" s="1063">
        <v>60.4225152678341</v>
      </c>
      <c r="F823" s="1063">
        <v>189.05669567781601</v>
      </c>
      <c r="G823" s="1063">
        <v>83.100442880252601</v>
      </c>
      <c r="H823" s="1063">
        <v>159.57077322683699</v>
      </c>
    </row>
    <row r="824" spans="1:8" x14ac:dyDescent="0.25">
      <c r="A824" t="s">
        <v>472</v>
      </c>
      <c r="B824" s="1063">
        <v>30446.879811499301</v>
      </c>
      <c r="C824" s="1063">
        <v>30646.860060552099</v>
      </c>
      <c r="D824" s="1063">
        <v>4301.7184454757098</v>
      </c>
      <c r="E824" s="1063">
        <v>18531.168071643999</v>
      </c>
      <c r="F824" s="1063">
        <v>45939.838789298599</v>
      </c>
      <c r="G824" s="1063">
        <v>22887.3461047116</v>
      </c>
      <c r="H824" s="1063">
        <v>39213.743404654699</v>
      </c>
    </row>
    <row r="825" spans="1:8" x14ac:dyDescent="0.25">
      <c r="A825" t="s">
        <v>1012</v>
      </c>
      <c r="B825" s="1063">
        <v>41313.646956846598</v>
      </c>
      <c r="C825" s="1063">
        <v>41322.895575284703</v>
      </c>
      <c r="D825" s="1063">
        <v>802.77733243133002</v>
      </c>
      <c r="E825" s="1063">
        <v>38537.181813425399</v>
      </c>
      <c r="F825" s="1063">
        <v>44414.5520406504</v>
      </c>
      <c r="G825" s="1063">
        <v>39805.369981977099</v>
      </c>
      <c r="H825" s="1063">
        <v>42968.968991811998</v>
      </c>
    </row>
    <row r="826" spans="1:8" x14ac:dyDescent="0.25">
      <c r="A826" t="s">
        <v>628</v>
      </c>
      <c r="B826" s="1063">
        <v>174149.890898321</v>
      </c>
      <c r="C826" s="1063">
        <v>174344.450477784</v>
      </c>
      <c r="D826" s="1063">
        <v>4078.2511688090799</v>
      </c>
      <c r="E826" s="1063">
        <v>161331.75071875399</v>
      </c>
      <c r="F826" s="1063">
        <v>188369.23341640399</v>
      </c>
      <c r="G826" s="1063">
        <v>166733.39252562099</v>
      </c>
      <c r="H826" s="1063">
        <v>182660.826282322</v>
      </c>
    </row>
    <row r="827" spans="1:8" x14ac:dyDescent="0.25">
      <c r="A827" t="s">
        <v>301</v>
      </c>
      <c r="B827" s="1063">
        <v>112341.04772079299</v>
      </c>
      <c r="C827" s="1063">
        <v>112491.17210744201</v>
      </c>
      <c r="D827" s="1063">
        <v>3793.2995979802099</v>
      </c>
      <c r="E827" s="1063">
        <v>101248.779989409</v>
      </c>
      <c r="F827" s="1063">
        <v>125744.67169875601</v>
      </c>
      <c r="G827" s="1063">
        <v>105413.77217177</v>
      </c>
      <c r="H827" s="1063">
        <v>120298.03951399701</v>
      </c>
    </row>
    <row r="828" spans="1:8" x14ac:dyDescent="0.25">
      <c r="A828" t="s">
        <v>478</v>
      </c>
      <c r="B828" s="1063">
        <v>33106.680789989303</v>
      </c>
      <c r="C828" s="1063">
        <v>33124.188772909998</v>
      </c>
      <c r="D828" s="1063">
        <v>1080.73319738296</v>
      </c>
      <c r="E828" s="1063">
        <v>29807.4201774178</v>
      </c>
      <c r="F828" s="1063">
        <v>36763.496676488401</v>
      </c>
      <c r="G828" s="1063">
        <v>31057.8691435047</v>
      </c>
      <c r="H828" s="1063">
        <v>35291.275094511999</v>
      </c>
    </row>
    <row r="829" spans="1:8" x14ac:dyDescent="0.25">
      <c r="A829" t="s">
        <v>756</v>
      </c>
      <c r="B829" s="1063">
        <v>52635.735345960602</v>
      </c>
      <c r="C829" s="1063">
        <v>52661.458512518897</v>
      </c>
      <c r="D829" s="1063">
        <v>1215.7133591716499</v>
      </c>
      <c r="E829" s="1063">
        <v>48872.812205196802</v>
      </c>
      <c r="F829" s="1063">
        <v>57237.945327158202</v>
      </c>
      <c r="G829" s="1063">
        <v>50282.4062415671</v>
      </c>
      <c r="H829" s="1063">
        <v>55029.399981046299</v>
      </c>
    </row>
    <row r="830" spans="1:8" x14ac:dyDescent="0.25">
      <c r="A830" t="s">
        <v>720</v>
      </c>
      <c r="B830" s="1063">
        <v>34818.409632765601</v>
      </c>
      <c r="C830" s="1063">
        <v>34852.298563227901</v>
      </c>
      <c r="D830" s="1063">
        <v>1033.6952571679301</v>
      </c>
      <c r="E830" s="1063">
        <v>31730.4317326364</v>
      </c>
      <c r="F830" s="1063">
        <v>38829.043256049103</v>
      </c>
      <c r="G830" s="1063">
        <v>32888.504006011703</v>
      </c>
      <c r="H830" s="1063">
        <v>36950.196232851398</v>
      </c>
    </row>
    <row r="831" spans="1:8" x14ac:dyDescent="0.25">
      <c r="A831" t="s">
        <v>948</v>
      </c>
      <c r="B831" s="1063">
        <v>3464.1961908922199</v>
      </c>
      <c r="C831" s="1063">
        <v>3466.2166492689398</v>
      </c>
      <c r="D831" s="1063">
        <v>57.7221938979092</v>
      </c>
      <c r="E831" s="1063">
        <v>3296.9830758029102</v>
      </c>
      <c r="F831" s="1063">
        <v>3706.7311171382898</v>
      </c>
      <c r="G831" s="1063">
        <v>3359.3767356787898</v>
      </c>
      <c r="H831" s="1063">
        <v>3583.2476923220702</v>
      </c>
    </row>
    <row r="832" spans="1:8" x14ac:dyDescent="0.25">
      <c r="A832" t="s">
        <v>1183</v>
      </c>
      <c r="B832" s="1063">
        <v>689.82518818480696</v>
      </c>
      <c r="C832" s="1063">
        <v>690.34392147417202</v>
      </c>
      <c r="D832" s="1063">
        <v>15.3345009346673</v>
      </c>
      <c r="E832" s="1063">
        <v>640.81396217405995</v>
      </c>
      <c r="F832" s="1063">
        <v>746.57344188673596</v>
      </c>
      <c r="G832" s="1063">
        <v>659.72555204515004</v>
      </c>
      <c r="H832" s="1063">
        <v>721.35013349318297</v>
      </c>
    </row>
    <row r="833" spans="1:8" x14ac:dyDescent="0.25">
      <c r="A833" t="s">
        <v>1229</v>
      </c>
      <c r="B833" s="1063">
        <v>44465.637579031798</v>
      </c>
      <c r="C833" s="1063">
        <v>44512.482758908802</v>
      </c>
      <c r="D833" s="1063">
        <v>877.23148250506301</v>
      </c>
      <c r="E833" s="1063">
        <v>41847.394624704699</v>
      </c>
      <c r="F833" s="1063">
        <v>47936.656624198898</v>
      </c>
      <c r="G833" s="1063">
        <v>42817.9377742129</v>
      </c>
      <c r="H833" s="1063">
        <v>46290.368023839001</v>
      </c>
    </row>
    <row r="834" spans="1:8" x14ac:dyDescent="0.25">
      <c r="A834" t="s">
        <v>856</v>
      </c>
      <c r="B834" s="1063">
        <v>962.72365893657798</v>
      </c>
      <c r="C834" s="1063">
        <v>963.42912210139798</v>
      </c>
      <c r="D834" s="1063">
        <v>27.065301463541299</v>
      </c>
      <c r="E834" s="1063">
        <v>867.14068446182398</v>
      </c>
      <c r="F834" s="1063">
        <v>1073.0716099138201</v>
      </c>
      <c r="G834" s="1063">
        <v>912.29803403905805</v>
      </c>
      <c r="H834" s="1063">
        <v>1018.19137833061</v>
      </c>
    </row>
    <row r="835" spans="1:8" x14ac:dyDescent="0.25">
      <c r="A835" t="s">
        <v>860</v>
      </c>
      <c r="B835" s="1063">
        <v>75221.350460061396</v>
      </c>
      <c r="C835" s="1063">
        <v>75346.481612284493</v>
      </c>
      <c r="D835" s="1063">
        <v>2109.1793230995099</v>
      </c>
      <c r="E835" s="1063">
        <v>68833.075089890393</v>
      </c>
      <c r="F835" s="1063">
        <v>82896.3178953366</v>
      </c>
      <c r="G835" s="1063">
        <v>71379.832649560107</v>
      </c>
      <c r="H835" s="1063">
        <v>79979.391224147606</v>
      </c>
    </row>
    <row r="836" spans="1:8" x14ac:dyDescent="0.25">
      <c r="A836" t="s">
        <v>483</v>
      </c>
      <c r="B836" s="1063">
        <v>17045.1656777112</v>
      </c>
      <c r="C836" s="1063">
        <v>17060.713881784101</v>
      </c>
      <c r="D836" s="1063">
        <v>660.08022282282695</v>
      </c>
      <c r="E836" s="1063">
        <v>15062.288026853499</v>
      </c>
      <c r="F836" s="1063">
        <v>19167.728418668601</v>
      </c>
      <c r="G836" s="1063">
        <v>15798.021373941299</v>
      </c>
      <c r="H836" s="1063">
        <v>18410.015024779601</v>
      </c>
    </row>
    <row r="837" spans="1:8" x14ac:dyDescent="0.25">
      <c r="A837" t="s">
        <v>1217</v>
      </c>
      <c r="B837" s="1063">
        <v>33194.741411117597</v>
      </c>
      <c r="C837" s="1063">
        <v>33196.213734511002</v>
      </c>
      <c r="D837" s="1063">
        <v>919.59991554846295</v>
      </c>
      <c r="E837" s="1063">
        <v>29891.748863803099</v>
      </c>
      <c r="F837" s="1063">
        <v>36618.9296334268</v>
      </c>
      <c r="G837" s="1063">
        <v>31361.780065408599</v>
      </c>
      <c r="H837" s="1063">
        <v>35041.341815293999</v>
      </c>
    </row>
    <row r="838" spans="1:8" x14ac:dyDescent="0.25">
      <c r="A838" t="s">
        <v>1109</v>
      </c>
      <c r="B838" s="1063">
        <v>120621.838984566</v>
      </c>
      <c r="C838" s="1063">
        <v>120615.112987827</v>
      </c>
      <c r="D838" s="1063">
        <v>3293.7763929822499</v>
      </c>
      <c r="E838" s="1063">
        <v>110750.94785231201</v>
      </c>
      <c r="F838" s="1063">
        <v>134001.34675128901</v>
      </c>
      <c r="G838" s="1063">
        <v>114263.49828460799</v>
      </c>
      <c r="H838" s="1063">
        <v>127465.161950626</v>
      </c>
    </row>
    <row r="839" spans="1:8" x14ac:dyDescent="0.25">
      <c r="A839" t="s">
        <v>397</v>
      </c>
      <c r="B839" s="1063">
        <v>24731.044395006698</v>
      </c>
      <c r="C839" s="1063">
        <v>24961.240883949598</v>
      </c>
      <c r="D839" s="1063">
        <v>3735.67481764785</v>
      </c>
      <c r="E839" s="1063">
        <v>14760.4553730405</v>
      </c>
      <c r="F839" s="1063">
        <v>39136.926517046799</v>
      </c>
      <c r="G839" s="1063">
        <v>18192.670940218901</v>
      </c>
      <c r="H839" s="1063">
        <v>32526.368993595199</v>
      </c>
    </row>
    <row r="840" spans="1:8" x14ac:dyDescent="0.25">
      <c r="A840" t="s">
        <v>998</v>
      </c>
      <c r="B840" s="1063">
        <v>126991.847968024</v>
      </c>
      <c r="C840" s="1063">
        <v>127026.87289552001</v>
      </c>
      <c r="D840" s="1063">
        <v>3976.9594976999401</v>
      </c>
      <c r="E840" s="1063">
        <v>113593.722962464</v>
      </c>
      <c r="F840" s="1063">
        <v>142821.317279651</v>
      </c>
      <c r="G840" s="1063">
        <v>119284.30715013501</v>
      </c>
      <c r="H840" s="1063">
        <v>135339.74109508799</v>
      </c>
    </row>
    <row r="841" spans="1:8" x14ac:dyDescent="0.25">
      <c r="A841" t="s">
        <v>1118</v>
      </c>
      <c r="B841" s="1063">
        <v>190776.02932870199</v>
      </c>
      <c r="C841" s="1063">
        <v>190769.30333196299</v>
      </c>
      <c r="D841" s="1063">
        <v>3293.7763929822599</v>
      </c>
      <c r="E841" s="1063">
        <v>180905.138196449</v>
      </c>
      <c r="F841" s="1063">
        <v>204155.53709542501</v>
      </c>
      <c r="G841" s="1063">
        <v>184417.68862874401</v>
      </c>
      <c r="H841" s="1063">
        <v>197619.35229476201</v>
      </c>
    </row>
    <row r="842" spans="1:8" x14ac:dyDescent="0.25">
      <c r="A842" t="s">
        <v>994</v>
      </c>
      <c r="B842" s="1063">
        <v>158221.54240089699</v>
      </c>
      <c r="C842" s="1063">
        <v>158254.43252515199</v>
      </c>
      <c r="D842" s="1063">
        <v>4262.4281073377297</v>
      </c>
      <c r="E842" s="1063">
        <v>143587.28531939501</v>
      </c>
      <c r="F842" s="1063">
        <v>177455.23881760801</v>
      </c>
      <c r="G842" s="1063">
        <v>149894.25611193501</v>
      </c>
      <c r="H842" s="1063">
        <v>166753.780382272</v>
      </c>
    </row>
    <row r="843" spans="1:8" x14ac:dyDescent="0.25">
      <c r="A843" t="s">
        <v>923</v>
      </c>
      <c r="B843" s="1063">
        <v>3545.64053731279</v>
      </c>
      <c r="C843" s="1063">
        <v>3556.9207129658098</v>
      </c>
      <c r="D843" s="1063">
        <v>502.356081323034</v>
      </c>
      <c r="E843" s="1063">
        <v>2209.8482957750998</v>
      </c>
      <c r="F843" s="1063">
        <v>5370.4560493054796</v>
      </c>
      <c r="G843" s="1063">
        <v>2605.5510626772598</v>
      </c>
      <c r="H843" s="1063">
        <v>4554.5507637761402</v>
      </c>
    </row>
    <row r="844" spans="1:8" x14ac:dyDescent="0.25">
      <c r="A844" t="s">
        <v>1112</v>
      </c>
      <c r="B844" s="1063">
        <v>97290.445832334706</v>
      </c>
      <c r="C844" s="1063">
        <v>97403.924014745004</v>
      </c>
      <c r="D844" s="1063">
        <v>3100.1451446296201</v>
      </c>
      <c r="E844" s="1063">
        <v>88256.649796045094</v>
      </c>
      <c r="F844" s="1063">
        <v>109782.925703901</v>
      </c>
      <c r="G844" s="1063">
        <v>91628.303915924203</v>
      </c>
      <c r="H844" s="1063">
        <v>103711.54517571699</v>
      </c>
    </row>
    <row r="845" spans="1:8" x14ac:dyDescent="0.25">
      <c r="A845" t="s">
        <v>748</v>
      </c>
      <c r="B845" s="1063">
        <v>563.82138018103103</v>
      </c>
      <c r="C845" s="1063">
        <v>564.39651408254497</v>
      </c>
      <c r="D845" s="1063">
        <v>23.906247474551002</v>
      </c>
      <c r="E845" s="1063">
        <v>488.81775332861002</v>
      </c>
      <c r="F845" s="1063">
        <v>655.36858582848504</v>
      </c>
      <c r="G845" s="1063">
        <v>518.55953942623705</v>
      </c>
      <c r="H845" s="1063">
        <v>612.42964433119596</v>
      </c>
    </row>
    <row r="846" spans="1:8" x14ac:dyDescent="0.25">
      <c r="A846" t="s">
        <v>573</v>
      </c>
      <c r="B846" s="1063">
        <v>16327.967245768001</v>
      </c>
      <c r="C846" s="1063">
        <v>16348.464977674899</v>
      </c>
      <c r="D846" s="1063">
        <v>351.45364374954403</v>
      </c>
      <c r="E846" s="1063">
        <v>15427.2823928415</v>
      </c>
      <c r="F846" s="1063">
        <v>18051.835193062801</v>
      </c>
      <c r="G846" s="1063">
        <v>15724.124375109101</v>
      </c>
      <c r="H846" s="1063">
        <v>17074.127785868699</v>
      </c>
    </row>
    <row r="847" spans="1:8" x14ac:dyDescent="0.25">
      <c r="A847" t="s">
        <v>585</v>
      </c>
      <c r="B847" s="1063">
        <v>31221.978355584801</v>
      </c>
      <c r="C847" s="1063">
        <v>31234.861679727201</v>
      </c>
      <c r="D847" s="1063">
        <v>524.90646591418704</v>
      </c>
      <c r="E847" s="1063">
        <v>29651.444369007</v>
      </c>
      <c r="F847" s="1063">
        <v>33156.405446142198</v>
      </c>
      <c r="G847" s="1063">
        <v>30219.901692454201</v>
      </c>
      <c r="H847" s="1063">
        <v>32323.534454949498</v>
      </c>
    </row>
    <row r="848" spans="1:8" x14ac:dyDescent="0.25">
      <c r="A848" t="s">
        <v>491</v>
      </c>
      <c r="B848" s="1063">
        <v>30686.776162355301</v>
      </c>
      <c r="C848" s="1063">
        <v>30699.160270769102</v>
      </c>
      <c r="D848" s="1063">
        <v>685.39360515205601</v>
      </c>
      <c r="E848" s="1063">
        <v>28607.947971040601</v>
      </c>
      <c r="F848" s="1063">
        <v>33022.060740600798</v>
      </c>
      <c r="G848" s="1063">
        <v>29388.476254490299</v>
      </c>
      <c r="H848" s="1063">
        <v>32078.006396888999</v>
      </c>
    </row>
    <row r="849" spans="1:8" x14ac:dyDescent="0.25">
      <c r="A849" t="s">
        <v>1216</v>
      </c>
      <c r="B849" s="1063">
        <v>8424.3210717611091</v>
      </c>
      <c r="C849" s="1063">
        <v>8427.13534014172</v>
      </c>
      <c r="D849" s="1063">
        <v>237.90703758469701</v>
      </c>
      <c r="E849" s="1063">
        <v>7598.8631278172597</v>
      </c>
      <c r="F849" s="1063">
        <v>9291.3146169211905</v>
      </c>
      <c r="G849" s="1063">
        <v>7945.1942712397204</v>
      </c>
      <c r="H849" s="1063">
        <v>8902.5786347483008</v>
      </c>
    </row>
    <row r="850" spans="1:8" x14ac:dyDescent="0.25">
      <c r="A850" t="s">
        <v>441</v>
      </c>
      <c r="B850" s="1063">
        <v>32025.8431140416</v>
      </c>
      <c r="C850" s="1063">
        <v>32049.920385490899</v>
      </c>
      <c r="D850" s="1063">
        <v>894.094811765651</v>
      </c>
      <c r="E850" s="1063">
        <v>29302.4399189871</v>
      </c>
      <c r="F850" s="1063">
        <v>35207.918550290902</v>
      </c>
      <c r="G850" s="1063">
        <v>30415.501781826901</v>
      </c>
      <c r="H850" s="1063">
        <v>33855.399736407999</v>
      </c>
    </row>
    <row r="851" spans="1:8" x14ac:dyDescent="0.25">
      <c r="A851" t="s">
        <v>757</v>
      </c>
      <c r="B851" s="1063">
        <v>845.73284606757295</v>
      </c>
      <c r="C851" s="1063">
        <v>846.307979969087</v>
      </c>
      <c r="D851" s="1063">
        <v>23.906247474551002</v>
      </c>
      <c r="E851" s="1063">
        <v>770.72921921515206</v>
      </c>
      <c r="F851" s="1063">
        <v>937.28005171502696</v>
      </c>
      <c r="G851" s="1063">
        <v>800.47100531277897</v>
      </c>
      <c r="H851" s="1063">
        <v>894.34111021773799</v>
      </c>
    </row>
    <row r="852" spans="1:8" x14ac:dyDescent="0.25">
      <c r="A852" t="s">
        <v>1121</v>
      </c>
      <c r="B852" s="1063">
        <v>167444.63617647099</v>
      </c>
      <c r="C852" s="1063">
        <v>167558.11435888099</v>
      </c>
      <c r="D852" s="1063">
        <v>3100.1451446296301</v>
      </c>
      <c r="E852" s="1063">
        <v>158410.84014018101</v>
      </c>
      <c r="F852" s="1063">
        <v>179937.11604803801</v>
      </c>
      <c r="G852" s="1063">
        <v>161782.49426005999</v>
      </c>
      <c r="H852" s="1063">
        <v>173865.73551985301</v>
      </c>
    </row>
    <row r="853" spans="1:8" x14ac:dyDescent="0.25">
      <c r="A853" t="s">
        <v>1162</v>
      </c>
      <c r="B853" s="1063">
        <v>748.56660044730495</v>
      </c>
      <c r="C853" s="1063">
        <v>754.40785537955196</v>
      </c>
      <c r="D853" s="1063">
        <v>100.131871844757</v>
      </c>
      <c r="E853" s="1063">
        <v>477.13717374295697</v>
      </c>
      <c r="F853" s="1063">
        <v>1160.73082822524</v>
      </c>
      <c r="G853" s="1063">
        <v>576.31264262971899</v>
      </c>
      <c r="H853" s="1063">
        <v>970.93780571700597</v>
      </c>
    </row>
    <row r="854" spans="1:8" x14ac:dyDescent="0.25">
      <c r="A854" t="s">
        <v>1225</v>
      </c>
      <c r="B854" s="1063">
        <v>12329.316932559899</v>
      </c>
      <c r="C854" s="1063">
        <v>12332.131200940499</v>
      </c>
      <c r="D854" s="1063">
        <v>237.90703758469701</v>
      </c>
      <c r="E854" s="1063">
        <v>11503.858988616001</v>
      </c>
      <c r="F854" s="1063">
        <v>13196.310477720001</v>
      </c>
      <c r="G854" s="1063">
        <v>11850.1901320385</v>
      </c>
      <c r="H854" s="1063">
        <v>12807.5744955471</v>
      </c>
    </row>
    <row r="855" spans="1:8" x14ac:dyDescent="0.25">
      <c r="A855" t="s">
        <v>480</v>
      </c>
      <c r="B855" s="1063">
        <v>135073.124206354</v>
      </c>
      <c r="C855" s="1063">
        <v>135184.935401569</v>
      </c>
      <c r="D855" s="1063">
        <v>5076.0285828759497</v>
      </c>
      <c r="E855" s="1063">
        <v>119996.543454279</v>
      </c>
      <c r="F855" s="1063">
        <v>151051.49414690299</v>
      </c>
      <c r="G855" s="1063">
        <v>125434.670128442</v>
      </c>
      <c r="H855" s="1063">
        <v>145569.776410775</v>
      </c>
    </row>
    <row r="856" spans="1:8" x14ac:dyDescent="0.25">
      <c r="A856" t="s">
        <v>619</v>
      </c>
      <c r="B856" s="1063">
        <v>103995.70055418499</v>
      </c>
      <c r="C856" s="1063">
        <v>104190.260133648</v>
      </c>
      <c r="D856" s="1063">
        <v>4078.2511688090799</v>
      </c>
      <c r="E856" s="1063">
        <v>91177.560374617897</v>
      </c>
      <c r="F856" s="1063">
        <v>118215.043072268</v>
      </c>
      <c r="G856" s="1063">
        <v>96579.202181484507</v>
      </c>
      <c r="H856" s="1063">
        <v>112506.63593818501</v>
      </c>
    </row>
    <row r="857" spans="1:8" x14ac:dyDescent="0.25">
      <c r="A857" t="s">
        <v>627</v>
      </c>
      <c r="B857" s="1063">
        <v>163546.174194561</v>
      </c>
      <c r="C857" s="1063">
        <v>163763.182346972</v>
      </c>
      <c r="D857" s="1063">
        <v>3835.37464329265</v>
      </c>
      <c r="E857" s="1063">
        <v>151477.667289284</v>
      </c>
      <c r="F857" s="1063">
        <v>177028.88293500399</v>
      </c>
      <c r="G857" s="1063">
        <v>156658.50994015401</v>
      </c>
      <c r="H857" s="1063">
        <v>171551.70984276201</v>
      </c>
    </row>
    <row r="858" spans="1:8" x14ac:dyDescent="0.25">
      <c r="A858" t="s">
        <v>481</v>
      </c>
      <c r="B858" s="1063">
        <v>48263.272460259097</v>
      </c>
      <c r="C858" s="1063">
        <v>48308.828438404998</v>
      </c>
      <c r="D858" s="1063">
        <v>1856.0612499741501</v>
      </c>
      <c r="E858" s="1063">
        <v>42703.858078873403</v>
      </c>
      <c r="F858" s="1063">
        <v>54184.041324768601</v>
      </c>
      <c r="G858" s="1063">
        <v>44764.100871753697</v>
      </c>
      <c r="H858" s="1063">
        <v>52097.351510273496</v>
      </c>
    </row>
    <row r="859" spans="1:8" x14ac:dyDescent="0.25">
      <c r="A859" t="s">
        <v>442</v>
      </c>
      <c r="B859" s="1063">
        <v>6697.8566386986804</v>
      </c>
      <c r="C859" s="1063">
        <v>6701.0026831479599</v>
      </c>
      <c r="D859" s="1063">
        <v>111.353390654191</v>
      </c>
      <c r="E859" s="1063">
        <v>6328.1371087351099</v>
      </c>
      <c r="F859" s="1063">
        <v>7117.5838457458804</v>
      </c>
      <c r="G859" s="1063">
        <v>6490.6843810597202</v>
      </c>
      <c r="H859" s="1063">
        <v>6928.0865928453104</v>
      </c>
    </row>
    <row r="860" spans="1:8" x14ac:dyDescent="0.25">
      <c r="A860" t="s">
        <v>754</v>
      </c>
      <c r="B860" s="1063">
        <v>961.00969361140005</v>
      </c>
      <c r="C860" s="1063">
        <v>961.41530817213697</v>
      </c>
      <c r="D860" s="1063">
        <v>24.4916426753583</v>
      </c>
      <c r="E860" s="1063">
        <v>883.60619199314397</v>
      </c>
      <c r="F860" s="1063">
        <v>1054.8264222565699</v>
      </c>
      <c r="G860" s="1063">
        <v>913.290700744383</v>
      </c>
      <c r="H860" s="1063">
        <v>1008.89689858819</v>
      </c>
    </row>
    <row r="861" spans="1:8" x14ac:dyDescent="0.25">
      <c r="A861" t="s">
        <v>690</v>
      </c>
      <c r="B861" s="1063">
        <v>5771.7084366465597</v>
      </c>
      <c r="C861" s="1063">
        <v>5796.4747792676098</v>
      </c>
      <c r="D861" s="1063">
        <v>935.57118147241601</v>
      </c>
      <c r="E861" s="1063">
        <v>3016.4647662764901</v>
      </c>
      <c r="F861" s="1063">
        <v>9141.0122354517298</v>
      </c>
      <c r="G861" s="1063">
        <v>4077.8113309232099</v>
      </c>
      <c r="H861" s="1063">
        <v>7747.98420144582</v>
      </c>
    </row>
    <row r="862" spans="1:8" x14ac:dyDescent="0.25">
      <c r="A862" t="s">
        <v>621</v>
      </c>
      <c r="B862" s="1063">
        <v>89743.616908147698</v>
      </c>
      <c r="C862" s="1063">
        <v>89949.603586491197</v>
      </c>
      <c r="D862" s="1063">
        <v>3333.2472731131802</v>
      </c>
      <c r="E862" s="1063">
        <v>80076.559271970706</v>
      </c>
      <c r="F862" s="1063">
        <v>103654.986617734</v>
      </c>
      <c r="G862" s="1063">
        <v>84099.811117398</v>
      </c>
      <c r="H862" s="1063">
        <v>96944.415779898394</v>
      </c>
    </row>
    <row r="863" spans="1:8" x14ac:dyDescent="0.25">
      <c r="A863" t="s">
        <v>1213</v>
      </c>
      <c r="B863" s="1063">
        <v>1208.1798998311399</v>
      </c>
      <c r="C863" s="1063">
        <v>1214.4418540092399</v>
      </c>
      <c r="D863" s="1063">
        <v>171.164703037186</v>
      </c>
      <c r="E863" s="1063">
        <v>715.807378444694</v>
      </c>
      <c r="F863" s="1063">
        <v>1954.7662926595599</v>
      </c>
      <c r="G863" s="1063">
        <v>898.93742180004801</v>
      </c>
      <c r="H863" s="1063">
        <v>1565.72740832404</v>
      </c>
    </row>
    <row r="864" spans="1:8" x14ac:dyDescent="0.25">
      <c r="A864" t="s">
        <v>576</v>
      </c>
      <c r="B864" s="1063">
        <v>64236.237884675204</v>
      </c>
      <c r="C864" s="1063">
        <v>64433.571678269604</v>
      </c>
      <c r="D864" s="1063">
        <v>2988.3662961857499</v>
      </c>
      <c r="E864" s="1063">
        <v>55358.442630339297</v>
      </c>
      <c r="F864" s="1063">
        <v>77045.898334347003</v>
      </c>
      <c r="G864" s="1063">
        <v>59099.624369659403</v>
      </c>
      <c r="H864" s="1063">
        <v>70675.722817312897</v>
      </c>
    </row>
    <row r="865" spans="1:8" x14ac:dyDescent="0.25">
      <c r="A865" t="s">
        <v>927</v>
      </c>
      <c r="B865" s="1063">
        <v>110795.72831355</v>
      </c>
      <c r="C865" s="1063">
        <v>110823.883991639</v>
      </c>
      <c r="D865" s="1063">
        <v>3243.0576902017501</v>
      </c>
      <c r="E865" s="1063">
        <v>99276.561562007293</v>
      </c>
      <c r="F865" s="1063">
        <v>124291.054794215</v>
      </c>
      <c r="G865" s="1063">
        <v>104378.81605692601</v>
      </c>
      <c r="H865" s="1063">
        <v>117259.829336882</v>
      </c>
    </row>
    <row r="866" spans="1:8" x14ac:dyDescent="0.25">
      <c r="A866" t="s">
        <v>615</v>
      </c>
      <c r="B866" s="1063">
        <v>118117.781777325</v>
      </c>
      <c r="C866" s="1063">
        <v>118346.92459520799</v>
      </c>
      <c r="D866" s="1063">
        <v>3985.3858054582302</v>
      </c>
      <c r="E866" s="1063">
        <v>104377.010083916</v>
      </c>
      <c r="F866" s="1063">
        <v>132067.12309563701</v>
      </c>
      <c r="G866" s="1063">
        <v>110835.24613319201</v>
      </c>
      <c r="H866" s="1063">
        <v>126613.281902114</v>
      </c>
    </row>
    <row r="867" spans="1:8" x14ac:dyDescent="0.25">
      <c r="A867" t="s">
        <v>612</v>
      </c>
      <c r="B867" s="1063">
        <v>22899.275996827499</v>
      </c>
      <c r="C867" s="1063">
        <v>23105.2626751711</v>
      </c>
      <c r="D867" s="1063">
        <v>3333.2472731131802</v>
      </c>
      <c r="E867" s="1063">
        <v>13232.218360650601</v>
      </c>
      <c r="F867" s="1063">
        <v>36810.645706413401</v>
      </c>
      <c r="G867" s="1063">
        <v>17255.470206077898</v>
      </c>
      <c r="H867" s="1063">
        <v>30100.0748685783</v>
      </c>
    </row>
    <row r="868" spans="1:8" x14ac:dyDescent="0.25">
      <c r="A868" t="s">
        <v>750</v>
      </c>
      <c r="B868" s="1063">
        <v>28925.956411989599</v>
      </c>
      <c r="C868" s="1063">
        <v>28947.730708771702</v>
      </c>
      <c r="D868" s="1063">
        <v>1181.2335311765701</v>
      </c>
      <c r="E868" s="1063">
        <v>25133.5294346267</v>
      </c>
      <c r="F868" s="1063">
        <v>33392.982679266002</v>
      </c>
      <c r="G868" s="1063">
        <v>26685.669149957499</v>
      </c>
      <c r="H868" s="1063">
        <v>31285.440181531201</v>
      </c>
    </row>
    <row r="869" spans="1:8" x14ac:dyDescent="0.25">
      <c r="A869" t="s">
        <v>312</v>
      </c>
      <c r="B869" s="1063">
        <v>1456.95141946632</v>
      </c>
      <c r="C869" s="1063">
        <v>1458.6595693023301</v>
      </c>
      <c r="D869" s="1063">
        <v>34.8213072690045</v>
      </c>
      <c r="E869" s="1063">
        <v>1353.52786920926</v>
      </c>
      <c r="F869" s="1063">
        <v>1580.5013214912201</v>
      </c>
      <c r="G869" s="1063">
        <v>1393.2550733177</v>
      </c>
      <c r="H869" s="1063">
        <v>1529.0224454900999</v>
      </c>
    </row>
    <row r="870" spans="1:8" x14ac:dyDescent="0.25">
      <c r="A870" t="s">
        <v>613</v>
      </c>
      <c r="B870" s="1063">
        <v>24613.237036072798</v>
      </c>
      <c r="C870" s="1063">
        <v>24835.421403662702</v>
      </c>
      <c r="D870" s="1063">
        <v>3530.22632457176</v>
      </c>
      <c r="E870" s="1063">
        <v>14386.254197431301</v>
      </c>
      <c r="F870" s="1063">
        <v>39251.730004190002</v>
      </c>
      <c r="G870" s="1063">
        <v>18692.571173324199</v>
      </c>
      <c r="H870" s="1063">
        <v>32182.6719823657</v>
      </c>
    </row>
    <row r="871" spans="1:8" x14ac:dyDescent="0.25">
      <c r="A871" t="s">
        <v>685</v>
      </c>
      <c r="B871" s="1063">
        <v>15.092205496280901</v>
      </c>
      <c r="C871" s="1063">
        <v>15.2448805314403</v>
      </c>
      <c r="D871" s="1063">
        <v>2.2901185401541801</v>
      </c>
      <c r="E871" s="1063">
        <v>8.3972713356371607</v>
      </c>
      <c r="F871" s="1063">
        <v>25.030601698157</v>
      </c>
      <c r="G871" s="1063">
        <v>11.100409295606299</v>
      </c>
      <c r="H871" s="1063">
        <v>20.155151078371599</v>
      </c>
    </row>
    <row r="872" spans="1:8" x14ac:dyDescent="0.25">
      <c r="A872" t="s">
        <v>953</v>
      </c>
      <c r="B872" s="1063">
        <v>61148.118089151802</v>
      </c>
      <c r="C872" s="1063">
        <v>61174.499741290601</v>
      </c>
      <c r="D872" s="1063">
        <v>1215.1379139549999</v>
      </c>
      <c r="E872" s="1063">
        <v>56793.505169271302</v>
      </c>
      <c r="F872" s="1063">
        <v>66124.427976275707</v>
      </c>
      <c r="G872" s="1063">
        <v>58753.2128154034</v>
      </c>
      <c r="H872" s="1063">
        <v>63624.0185054924</v>
      </c>
    </row>
    <row r="873" spans="1:8" x14ac:dyDescent="0.25">
      <c r="A873" t="s">
        <v>486</v>
      </c>
      <c r="B873" s="1063">
        <v>21902.7322430157</v>
      </c>
      <c r="C873" s="1063">
        <v>21945.887231126599</v>
      </c>
      <c r="D873" s="1063">
        <v>884.85062501965604</v>
      </c>
      <c r="E873" s="1063">
        <v>19551.121662959398</v>
      </c>
      <c r="F873" s="1063">
        <v>25075.190072270001</v>
      </c>
      <c r="G873" s="1063">
        <v>20338.351466209901</v>
      </c>
      <c r="H873" s="1063">
        <v>23708.4050660176</v>
      </c>
    </row>
    <row r="874" spans="1:8" x14ac:dyDescent="0.25">
      <c r="A874" t="s">
        <v>992</v>
      </c>
      <c r="B874" s="1063">
        <v>4298.2333625646997</v>
      </c>
      <c r="C874" s="1063">
        <v>4306.1686996000699</v>
      </c>
      <c r="D874" s="1063">
        <v>567.72484161432203</v>
      </c>
      <c r="E874" s="1063">
        <v>2807.2596692839602</v>
      </c>
      <c r="F874" s="1063">
        <v>6381.7266836245399</v>
      </c>
      <c r="G874" s="1063">
        <v>3228.97068733893</v>
      </c>
      <c r="H874" s="1063">
        <v>5442.1417417819503</v>
      </c>
    </row>
    <row r="875" spans="1:8" x14ac:dyDescent="0.25">
      <c r="A875" t="s">
        <v>563</v>
      </c>
      <c r="B875" s="1063">
        <v>31682.551747568799</v>
      </c>
      <c r="C875" s="1063">
        <v>31685.931012502399</v>
      </c>
      <c r="D875" s="1063">
        <v>843.77532853715502</v>
      </c>
      <c r="E875" s="1063">
        <v>28744.356299114399</v>
      </c>
      <c r="F875" s="1063">
        <v>34511.211138453502</v>
      </c>
      <c r="G875" s="1063">
        <v>30082.635366733299</v>
      </c>
      <c r="H875" s="1063">
        <v>33428.838549155997</v>
      </c>
    </row>
    <row r="876" spans="1:8" x14ac:dyDescent="0.25">
      <c r="A876" t="s">
        <v>820</v>
      </c>
      <c r="B876" s="1063">
        <v>419.27875595302203</v>
      </c>
      <c r="C876" s="1063">
        <v>420.37184453881002</v>
      </c>
      <c r="D876" s="1063">
        <v>17.330038506000101</v>
      </c>
      <c r="E876" s="1063">
        <v>369.78922137885797</v>
      </c>
      <c r="F876" s="1063">
        <v>481.21288512731297</v>
      </c>
      <c r="G876" s="1063">
        <v>388.49731086001702</v>
      </c>
      <c r="H876" s="1063">
        <v>458.15814105576101</v>
      </c>
    </row>
    <row r="877" spans="1:8" x14ac:dyDescent="0.25">
      <c r="A877" t="s">
        <v>866</v>
      </c>
      <c r="B877" s="1063">
        <v>145539.94518265699</v>
      </c>
      <c r="C877" s="1063">
        <v>145556.91809677501</v>
      </c>
      <c r="D877" s="1063">
        <v>2799.8558455925499</v>
      </c>
      <c r="E877" s="1063">
        <v>136264.27848427999</v>
      </c>
      <c r="F877" s="1063">
        <v>156741.832590089</v>
      </c>
      <c r="G877" s="1063">
        <v>140157.463517497</v>
      </c>
      <c r="H877" s="1063">
        <v>151200.36013859001</v>
      </c>
    </row>
    <row r="878" spans="1:8" x14ac:dyDescent="0.25">
      <c r="A878" t="s">
        <v>1117</v>
      </c>
      <c r="B878" s="1063">
        <v>178748.98593665901</v>
      </c>
      <c r="C878" s="1063">
        <v>178757.80439601801</v>
      </c>
      <c r="D878" s="1063">
        <v>3072.3617898528601</v>
      </c>
      <c r="E878" s="1063">
        <v>169634.64376642701</v>
      </c>
      <c r="F878" s="1063">
        <v>191122.24530892499</v>
      </c>
      <c r="G878" s="1063">
        <v>172774.61257944201</v>
      </c>
      <c r="H878" s="1063">
        <v>185181.40459199599</v>
      </c>
    </row>
    <row r="879" spans="1:8" x14ac:dyDescent="0.25">
      <c r="A879" t="s">
        <v>1228</v>
      </c>
      <c r="B879" s="1063">
        <v>10779.5576813888</v>
      </c>
      <c r="C879" s="1063">
        <v>10790.8565895216</v>
      </c>
      <c r="D879" s="1063">
        <v>227.91894029366401</v>
      </c>
      <c r="E879" s="1063">
        <v>10121.4261075502</v>
      </c>
      <c r="F879" s="1063">
        <v>11655.398072006201</v>
      </c>
      <c r="G879" s="1063">
        <v>10351.688399966</v>
      </c>
      <c r="H879" s="1063">
        <v>11252.023136702999</v>
      </c>
    </row>
    <row r="880" spans="1:8" x14ac:dyDescent="0.25">
      <c r="A880" t="s">
        <v>1008</v>
      </c>
      <c r="B880" s="1063">
        <v>47327.313882373797</v>
      </c>
      <c r="C880" s="1063">
        <v>47332.926611478302</v>
      </c>
      <c r="D880" s="1063">
        <v>855.02135149627497</v>
      </c>
      <c r="E880" s="1063">
        <v>44311.501028434002</v>
      </c>
      <c r="F880" s="1063">
        <v>51080.168752841601</v>
      </c>
      <c r="G880" s="1063">
        <v>45660.057192804597</v>
      </c>
      <c r="H880" s="1063">
        <v>49071.865948518403</v>
      </c>
    </row>
    <row r="881" spans="1:8" x14ac:dyDescent="0.25">
      <c r="A881" t="s">
        <v>1006</v>
      </c>
      <c r="B881" s="1063">
        <v>250866.00302353699</v>
      </c>
      <c r="C881" s="1063">
        <v>250898.89314779101</v>
      </c>
      <c r="D881" s="1063">
        <v>4262.4281073377397</v>
      </c>
      <c r="E881" s="1063">
        <v>236231.74594203499</v>
      </c>
      <c r="F881" s="1063">
        <v>270099.69944024802</v>
      </c>
      <c r="G881" s="1063">
        <v>242538.71673457499</v>
      </c>
      <c r="H881" s="1063">
        <v>259398.24100491201</v>
      </c>
    </row>
    <row r="882" spans="1:8" x14ac:dyDescent="0.25">
      <c r="A882" t="s">
        <v>960</v>
      </c>
      <c r="B882" s="1063">
        <v>19711.6479547452</v>
      </c>
      <c r="C882" s="1063">
        <v>19717.790866731299</v>
      </c>
      <c r="D882" s="1063">
        <v>310.913868113033</v>
      </c>
      <c r="E882" s="1063">
        <v>18776.187877569599</v>
      </c>
      <c r="F882" s="1063">
        <v>21046.486020865999</v>
      </c>
      <c r="G882" s="1063">
        <v>19112.271042934801</v>
      </c>
      <c r="H882" s="1063">
        <v>20346.324991234302</v>
      </c>
    </row>
    <row r="883" spans="1:8" x14ac:dyDescent="0.25">
      <c r="A883" t="s">
        <v>1106</v>
      </c>
      <c r="B883" s="1063">
        <v>18037.241114717599</v>
      </c>
      <c r="C883" s="1063">
        <v>18135.375016400601</v>
      </c>
      <c r="D883" s="1063">
        <v>2338.1819413058001</v>
      </c>
      <c r="E883" s="1063">
        <v>11945.1964176033</v>
      </c>
      <c r="F883" s="1063">
        <v>26708.0666308082</v>
      </c>
      <c r="G883" s="1063">
        <v>13766.7332653346</v>
      </c>
      <c r="H883" s="1063">
        <v>22808.2997703853</v>
      </c>
    </row>
    <row r="884" spans="1:8" x14ac:dyDescent="0.25">
      <c r="A884" t="s">
        <v>1078</v>
      </c>
      <c r="B884" s="1063">
        <v>58009.645706528398</v>
      </c>
      <c r="C884" s="1063">
        <v>58027.897342436401</v>
      </c>
      <c r="D884" s="1063">
        <v>852.68213903039998</v>
      </c>
      <c r="E884" s="1063">
        <v>55148.174167361598</v>
      </c>
      <c r="F884" s="1063">
        <v>61330.3499996311</v>
      </c>
      <c r="G884" s="1063">
        <v>56366.424427022903</v>
      </c>
      <c r="H884" s="1063">
        <v>59679.550748877002</v>
      </c>
    </row>
    <row r="885" spans="1:8" x14ac:dyDescent="0.25">
      <c r="A885" t="s">
        <v>1214</v>
      </c>
      <c r="B885" s="1063">
        <v>4746.44612912912</v>
      </c>
      <c r="C885" s="1063">
        <v>4772.2710421805696</v>
      </c>
      <c r="D885" s="1063">
        <v>649.44164700544297</v>
      </c>
      <c r="E885" s="1063">
        <v>2847.7846803799698</v>
      </c>
      <c r="F885" s="1063">
        <v>7569.6583775190502</v>
      </c>
      <c r="G885" s="1063">
        <v>3561.5963777366901</v>
      </c>
      <c r="H885" s="1063">
        <v>6090.56362071279</v>
      </c>
    </row>
    <row r="886" spans="1:8" x14ac:dyDescent="0.25">
      <c r="A886" t="s">
        <v>692</v>
      </c>
      <c r="B886" s="1063">
        <v>528.67009860945302</v>
      </c>
      <c r="C886" s="1063">
        <v>529.31238221367698</v>
      </c>
      <c r="D886" s="1063">
        <v>21.628846286807601</v>
      </c>
      <c r="E886" s="1063">
        <v>458.81044711394901</v>
      </c>
      <c r="F886" s="1063">
        <v>613.46961629920497</v>
      </c>
      <c r="G886" s="1063">
        <v>488.37539805987598</v>
      </c>
      <c r="H886" s="1063">
        <v>572.74395126675404</v>
      </c>
    </row>
    <row r="887" spans="1:8" x14ac:dyDescent="0.25">
      <c r="A887" t="s">
        <v>1002</v>
      </c>
      <c r="B887" s="1063">
        <v>114994.30483776001</v>
      </c>
      <c r="C887" s="1063">
        <v>115030.036031778</v>
      </c>
      <c r="D887" s="1063">
        <v>2806.4591455285099</v>
      </c>
      <c r="E887" s="1063">
        <v>107643.47967787999</v>
      </c>
      <c r="F887" s="1063">
        <v>125409.997982498</v>
      </c>
      <c r="G887" s="1063">
        <v>109659.131451539</v>
      </c>
      <c r="H887" s="1063">
        <v>120688.686707225</v>
      </c>
    </row>
    <row r="888" spans="1:8" x14ac:dyDescent="0.25">
      <c r="A888" t="s">
        <v>493</v>
      </c>
      <c r="B888" s="1063">
        <v>77153.977130928106</v>
      </c>
      <c r="C888" s="1063">
        <v>77199.533109074095</v>
      </c>
      <c r="D888" s="1063">
        <v>1856.0612499741501</v>
      </c>
      <c r="E888" s="1063">
        <v>71594.562749542398</v>
      </c>
      <c r="F888" s="1063">
        <v>83074.745995437595</v>
      </c>
      <c r="G888" s="1063">
        <v>73654.805542422706</v>
      </c>
      <c r="H888" s="1063">
        <v>80988.056180942498</v>
      </c>
    </row>
    <row r="889" spans="1:8" x14ac:dyDescent="0.25">
      <c r="A889" t="s">
        <v>699</v>
      </c>
      <c r="B889" s="1063">
        <v>1481.24281171445</v>
      </c>
      <c r="C889" s="1063">
        <v>1482.2013619640099</v>
      </c>
      <c r="D889" s="1063">
        <v>44.550667784357998</v>
      </c>
      <c r="E889" s="1063">
        <v>1314.83900014199</v>
      </c>
      <c r="F889" s="1063">
        <v>1663.1053662102499</v>
      </c>
      <c r="G889" s="1063">
        <v>1398.59445288302</v>
      </c>
      <c r="H889" s="1063">
        <v>1573.6465778187501</v>
      </c>
    </row>
    <row r="890" spans="1:8" x14ac:dyDescent="0.25">
      <c r="A890" t="s">
        <v>494</v>
      </c>
      <c r="B890" s="1063">
        <v>43004.570660263998</v>
      </c>
      <c r="C890" s="1063">
        <v>43029.4598606539</v>
      </c>
      <c r="D890" s="1063">
        <v>1039.24539433724</v>
      </c>
      <c r="E890" s="1063">
        <v>39888.768945267198</v>
      </c>
      <c r="F890" s="1063">
        <v>46322.039422378701</v>
      </c>
      <c r="G890" s="1063">
        <v>41040.7387133148</v>
      </c>
      <c r="H890" s="1063">
        <v>45153.233732731504</v>
      </c>
    </row>
    <row r="891" spans="1:8" x14ac:dyDescent="0.25">
      <c r="A891" t="s">
        <v>1181</v>
      </c>
      <c r="B891" s="1063">
        <v>16135.161433904101</v>
      </c>
      <c r="C891" s="1063">
        <v>16150.4973853256</v>
      </c>
      <c r="D891" s="1063">
        <v>581.250890132211</v>
      </c>
      <c r="E891" s="1063">
        <v>14503.2817051615</v>
      </c>
      <c r="F891" s="1063">
        <v>18713.2336421363</v>
      </c>
      <c r="G891" s="1063">
        <v>15079.2256043247</v>
      </c>
      <c r="H891" s="1063">
        <v>17348.7993968378</v>
      </c>
    </row>
    <row r="892" spans="1:8" x14ac:dyDescent="0.25">
      <c r="A892" t="s">
        <v>734</v>
      </c>
      <c r="B892" s="1063">
        <v>154.375256804418</v>
      </c>
      <c r="C892" s="1063">
        <v>155.18108049795501</v>
      </c>
      <c r="D892" s="1063">
        <v>27.403485278476101</v>
      </c>
      <c r="E892" s="1063">
        <v>75.9962829857798</v>
      </c>
      <c r="F892" s="1063">
        <v>264.23701117623199</v>
      </c>
      <c r="G892" s="1063">
        <v>103.70688456369901</v>
      </c>
      <c r="H892" s="1063">
        <v>212.065384298585</v>
      </c>
    </row>
    <row r="893" spans="1:8" x14ac:dyDescent="0.25">
      <c r="A893" t="s">
        <v>744</v>
      </c>
      <c r="B893" s="1063">
        <v>6667.6125560073197</v>
      </c>
      <c r="C893" s="1063">
        <v>6709.6500569299797</v>
      </c>
      <c r="D893" s="1063">
        <v>1033.31507935645</v>
      </c>
      <c r="E893" s="1063">
        <v>3732.1888616006399</v>
      </c>
      <c r="F893" s="1063">
        <v>10324.144004769299</v>
      </c>
      <c r="G893" s="1063">
        <v>4832.6553672500504</v>
      </c>
      <c r="H893" s="1063">
        <v>8860.2011990979299</v>
      </c>
    </row>
    <row r="894" spans="1:8" x14ac:dyDescent="0.25">
      <c r="A894" t="s">
        <v>1168</v>
      </c>
      <c r="B894" s="1063">
        <v>8360.7544871877508</v>
      </c>
      <c r="C894" s="1063">
        <v>8365.9097181721008</v>
      </c>
      <c r="D894" s="1063">
        <v>204.46206396075701</v>
      </c>
      <c r="E894" s="1063">
        <v>7564.5655884440503</v>
      </c>
      <c r="F894" s="1063">
        <v>9091.3433763720404</v>
      </c>
      <c r="G894" s="1063">
        <v>7964.9478882103203</v>
      </c>
      <c r="H894" s="1063">
        <v>8766.4141351757607</v>
      </c>
    </row>
    <row r="895" spans="1:8" x14ac:dyDescent="0.25">
      <c r="A895" t="s">
        <v>991</v>
      </c>
      <c r="B895" s="1063">
        <v>7747.1344026577899</v>
      </c>
      <c r="C895" s="1063">
        <v>7763.4251405730301</v>
      </c>
      <c r="D895" s="1063">
        <v>1017.29723759406</v>
      </c>
      <c r="E895" s="1063">
        <v>5077.06554009707</v>
      </c>
      <c r="F895" s="1063">
        <v>11477.729648123601</v>
      </c>
      <c r="G895" s="1063">
        <v>5837.30814226043</v>
      </c>
      <c r="H895" s="1063">
        <v>9806.7174269051193</v>
      </c>
    </row>
    <row r="896" spans="1:8" x14ac:dyDescent="0.25">
      <c r="A896" t="s">
        <v>1005</v>
      </c>
      <c r="B896" s="1063">
        <v>12602.7124910898</v>
      </c>
      <c r="C896" s="1063">
        <v>12610.441516950899</v>
      </c>
      <c r="D896" s="1063">
        <v>361.12922732665101</v>
      </c>
      <c r="E896" s="1063">
        <v>11657.3698913232</v>
      </c>
      <c r="F896" s="1063">
        <v>13932.8845934088</v>
      </c>
      <c r="G896" s="1063">
        <v>11928.734943962099</v>
      </c>
      <c r="H896" s="1063">
        <v>13328.102859906599</v>
      </c>
    </row>
    <row r="897" spans="1:8" x14ac:dyDescent="0.25">
      <c r="A897" t="s">
        <v>623</v>
      </c>
      <c r="B897" s="1063">
        <v>137140.443657408</v>
      </c>
      <c r="C897" s="1063">
        <v>137321.30174663899</v>
      </c>
      <c r="D897" s="1063">
        <v>3237.1703882204101</v>
      </c>
      <c r="E897" s="1063">
        <v>125860.165706047</v>
      </c>
      <c r="F897" s="1063">
        <v>148569.33942570799</v>
      </c>
      <c r="G897" s="1063">
        <v>131146.58194431101</v>
      </c>
      <c r="H897" s="1063">
        <v>143849.367301669</v>
      </c>
    </row>
    <row r="898" spans="1:8" x14ac:dyDescent="0.25">
      <c r="A898" t="s">
        <v>1221</v>
      </c>
      <c r="B898" s="1063">
        <v>375.72085220725199</v>
      </c>
      <c r="C898" s="1063">
        <v>376.19676340355198</v>
      </c>
      <c r="D898" s="1063">
        <v>13.219296440888799</v>
      </c>
      <c r="E898" s="1063">
        <v>337.584576013613</v>
      </c>
      <c r="F898" s="1063">
        <v>433.44302865144999</v>
      </c>
      <c r="G898" s="1063">
        <v>351.82398695035101</v>
      </c>
      <c r="H898" s="1063">
        <v>403.24533780070198</v>
      </c>
    </row>
    <row r="899" spans="1:8" x14ac:dyDescent="0.25">
      <c r="A899" t="s">
        <v>308</v>
      </c>
      <c r="B899" s="1063">
        <v>1630.38361205772</v>
      </c>
      <c r="C899" s="1063">
        <v>1634.0171456575899</v>
      </c>
      <c r="D899" s="1063">
        <v>80.378511850578107</v>
      </c>
      <c r="E899" s="1063">
        <v>1414.12070489486</v>
      </c>
      <c r="F899" s="1063">
        <v>1971.6366672981201</v>
      </c>
      <c r="G899" s="1063">
        <v>1481.4381649715001</v>
      </c>
      <c r="H899" s="1063">
        <v>1807.28422672276</v>
      </c>
    </row>
    <row r="900" spans="1:8" x14ac:dyDescent="0.25">
      <c r="A900" t="s">
        <v>743</v>
      </c>
      <c r="B900" s="1063">
        <v>1724.2660467680901</v>
      </c>
      <c r="C900" s="1063">
        <v>1732.24928939766</v>
      </c>
      <c r="D900" s="1063">
        <v>274.23657271318802</v>
      </c>
      <c r="E900" s="1063">
        <v>941.68186569879799</v>
      </c>
      <c r="F900" s="1063">
        <v>2704.37123185463</v>
      </c>
      <c r="G900" s="1063">
        <v>1231.5272872415501</v>
      </c>
      <c r="H900" s="1063">
        <v>2303.47804083149</v>
      </c>
    </row>
    <row r="901" spans="1:8" x14ac:dyDescent="0.25">
      <c r="A901" t="s">
        <v>311</v>
      </c>
      <c r="B901" s="1063">
        <v>3779.5921940940402</v>
      </c>
      <c r="C901" s="1063">
        <v>3784.2939601584799</v>
      </c>
      <c r="D901" s="1063">
        <v>93.706846785656793</v>
      </c>
      <c r="E901" s="1063">
        <v>3499.7309228633098</v>
      </c>
      <c r="F901" s="1063">
        <v>4112.0531558359799</v>
      </c>
      <c r="G901" s="1063">
        <v>3608.3573410378699</v>
      </c>
      <c r="H901" s="1063">
        <v>3972.4334815116599</v>
      </c>
    </row>
    <row r="902" spans="1:8" x14ac:dyDescent="0.25">
      <c r="A902" t="s">
        <v>999</v>
      </c>
      <c r="B902" s="1063">
        <v>45243.436659047802</v>
      </c>
      <c r="C902" s="1063">
        <v>45257.170626074003</v>
      </c>
      <c r="D902" s="1063">
        <v>1432.5557597750999</v>
      </c>
      <c r="E902" s="1063">
        <v>40298.435291305599</v>
      </c>
      <c r="F902" s="1063">
        <v>50800.100298401601</v>
      </c>
      <c r="G902" s="1063">
        <v>42528.029689857198</v>
      </c>
      <c r="H902" s="1063">
        <v>48204.4705749036</v>
      </c>
    </row>
    <row r="903" spans="1:8" x14ac:dyDescent="0.25">
      <c r="A903" t="s">
        <v>1011</v>
      </c>
      <c r="B903" s="1063">
        <v>74134.141329716804</v>
      </c>
      <c r="C903" s="1063">
        <v>74147.875296742699</v>
      </c>
      <c r="D903" s="1063">
        <v>1432.5557597750999</v>
      </c>
      <c r="E903" s="1063">
        <v>69189.139961974506</v>
      </c>
      <c r="F903" s="1063">
        <v>79690.804969070596</v>
      </c>
      <c r="G903" s="1063">
        <v>71418.734360526199</v>
      </c>
      <c r="H903" s="1063">
        <v>77095.175245572595</v>
      </c>
    </row>
    <row r="904" spans="1:8" x14ac:dyDescent="0.25">
      <c r="A904" t="s">
        <v>1003</v>
      </c>
      <c r="B904" s="1063">
        <v>36637.839073326802</v>
      </c>
      <c r="C904" s="1063">
        <v>36654.129811241997</v>
      </c>
      <c r="D904" s="1063">
        <v>1017.29723759406</v>
      </c>
      <c r="E904" s="1063">
        <v>33967.770210766103</v>
      </c>
      <c r="F904" s="1063">
        <v>40368.434318792497</v>
      </c>
      <c r="G904" s="1063">
        <v>34728.012812929403</v>
      </c>
      <c r="H904" s="1063">
        <v>38697.422097574097</v>
      </c>
    </row>
    <row r="905" spans="1:8" x14ac:dyDescent="0.25">
      <c r="A905" t="s">
        <v>626</v>
      </c>
      <c r="B905" s="1063">
        <v>120115.950037452</v>
      </c>
      <c r="C905" s="1063">
        <v>120342.644919314</v>
      </c>
      <c r="D905" s="1063">
        <v>3121.2105988498001</v>
      </c>
      <c r="E905" s="1063">
        <v>110216.15183628</v>
      </c>
      <c r="F905" s="1063">
        <v>131369.74245765599</v>
      </c>
      <c r="G905" s="1063">
        <v>114486.517644362</v>
      </c>
      <c r="H905" s="1063">
        <v>126792.745158572</v>
      </c>
    </row>
    <row r="906" spans="1:8" x14ac:dyDescent="0.25">
      <c r="A906" t="s">
        <v>752</v>
      </c>
      <c r="B906" s="1063">
        <v>5629.2619075668599</v>
      </c>
      <c r="C906" s="1063">
        <v>5637.2451501964197</v>
      </c>
      <c r="D906" s="1063">
        <v>274.23657271318802</v>
      </c>
      <c r="E906" s="1063">
        <v>4846.6777264975699</v>
      </c>
      <c r="F906" s="1063">
        <v>6609.3670926533996</v>
      </c>
      <c r="G906" s="1063">
        <v>5136.5231480403199</v>
      </c>
      <c r="H906" s="1063">
        <v>6208.4739016302601</v>
      </c>
    </row>
    <row r="907" spans="1:8" x14ac:dyDescent="0.25">
      <c r="A907" t="s">
        <v>749</v>
      </c>
      <c r="B907" s="1063">
        <v>7402.6215188522001</v>
      </c>
      <c r="C907" s="1063">
        <v>7408.2993635508901</v>
      </c>
      <c r="D907" s="1063">
        <v>310.90032700593503</v>
      </c>
      <c r="E907" s="1063">
        <v>6425.3442628581197</v>
      </c>
      <c r="F907" s="1063">
        <v>8592.4640721943197</v>
      </c>
      <c r="G907" s="1063">
        <v>6816.6326682745103</v>
      </c>
      <c r="H907" s="1063">
        <v>8035.22468976664</v>
      </c>
    </row>
    <row r="908" spans="1:8" x14ac:dyDescent="0.25">
      <c r="A908" t="s">
        <v>1218</v>
      </c>
      <c r="B908" s="1063">
        <v>523.14646004973599</v>
      </c>
      <c r="C908" s="1063">
        <v>524.05162883366404</v>
      </c>
      <c r="D908" s="1063">
        <v>17.459695071623099</v>
      </c>
      <c r="E908" s="1063">
        <v>472.58579945635103</v>
      </c>
      <c r="F908" s="1063">
        <v>590.73730762125194</v>
      </c>
      <c r="G908" s="1063">
        <v>490.54343474507101</v>
      </c>
      <c r="H908" s="1063">
        <v>559.29473981314197</v>
      </c>
    </row>
    <row r="909" spans="1:8" x14ac:dyDescent="0.25">
      <c r="A909" t="s">
        <v>1224</v>
      </c>
      <c r="B909" s="1063">
        <v>921.12144264044503</v>
      </c>
      <c r="C909" s="1063">
        <v>921.26657737738401</v>
      </c>
      <c r="D909" s="1063">
        <v>18.1840560140622</v>
      </c>
      <c r="E909" s="1063">
        <v>857.91772302495497</v>
      </c>
      <c r="F909" s="1063">
        <v>987.92515938485894</v>
      </c>
      <c r="G909" s="1063">
        <v>884.63337146340996</v>
      </c>
      <c r="H909" s="1063">
        <v>957.56671414287302</v>
      </c>
    </row>
    <row r="910" spans="1:8" x14ac:dyDescent="0.25">
      <c r="A910" t="s">
        <v>305</v>
      </c>
      <c r="B910" s="1063">
        <v>2215.3530891871901</v>
      </c>
      <c r="C910" s="1063">
        <v>2219.1743001412801</v>
      </c>
      <c r="D910" s="1063">
        <v>90.861623551426405</v>
      </c>
      <c r="E910" s="1063">
        <v>1928.0835072894499</v>
      </c>
      <c r="F910" s="1063">
        <v>2554.33295506074</v>
      </c>
      <c r="G910" s="1063">
        <v>2048.6579539700501</v>
      </c>
      <c r="H910" s="1063">
        <v>2399.1041978575099</v>
      </c>
    </row>
    <row r="911" spans="1:8" x14ac:dyDescent="0.25">
      <c r="A911" t="s">
        <v>1007</v>
      </c>
      <c r="B911" s="1063">
        <v>84860.1902226034</v>
      </c>
      <c r="C911" s="1063">
        <v>84864.881037135696</v>
      </c>
      <c r="D911" s="1063">
        <v>1525.7015458605499</v>
      </c>
      <c r="E911" s="1063">
        <v>79485.827583291699</v>
      </c>
      <c r="F911" s="1063">
        <v>91576.842185452799</v>
      </c>
      <c r="G911" s="1063">
        <v>81885.387617755594</v>
      </c>
      <c r="H911" s="1063">
        <v>87951.984962981194</v>
      </c>
    </row>
    <row r="912" spans="1:8" x14ac:dyDescent="0.25">
      <c r="A912" t="s">
        <v>995</v>
      </c>
      <c r="B912" s="1063">
        <v>55969.485551934398</v>
      </c>
      <c r="C912" s="1063">
        <v>55974.1763664666</v>
      </c>
      <c r="D912" s="1063">
        <v>1525.7015458605499</v>
      </c>
      <c r="E912" s="1063">
        <v>50595.122912622697</v>
      </c>
      <c r="F912" s="1063">
        <v>62686.137514783797</v>
      </c>
      <c r="G912" s="1063">
        <v>52994.6829470866</v>
      </c>
      <c r="H912" s="1063">
        <v>59061.2802923122</v>
      </c>
    </row>
    <row r="913" spans="1:8" x14ac:dyDescent="0.25">
      <c r="A913" t="s">
        <v>997</v>
      </c>
      <c r="B913" s="1063">
        <v>19708.2309978542</v>
      </c>
      <c r="C913" s="1063">
        <v>19711.263054035298</v>
      </c>
      <c r="D913" s="1063">
        <v>539.48699159105001</v>
      </c>
      <c r="E913" s="1063">
        <v>17796.433625400899</v>
      </c>
      <c r="F913" s="1063">
        <v>22062.688405745001</v>
      </c>
      <c r="G913" s="1063">
        <v>18653.070792962699</v>
      </c>
      <c r="H913" s="1063">
        <v>20804.799837468301</v>
      </c>
    </row>
    <row r="914" spans="1:8" x14ac:dyDescent="0.25">
      <c r="A914" t="s">
        <v>617</v>
      </c>
      <c r="B914" s="1063">
        <v>77223.642561084795</v>
      </c>
      <c r="C914" s="1063">
        <v>77450.3374429463</v>
      </c>
      <c r="D914" s="1063">
        <v>3121.2105988498001</v>
      </c>
      <c r="E914" s="1063">
        <v>67323.844359913201</v>
      </c>
      <c r="F914" s="1063">
        <v>88477.434981288898</v>
      </c>
      <c r="G914" s="1063">
        <v>71594.210167995203</v>
      </c>
      <c r="H914" s="1063">
        <v>83900.4376822052</v>
      </c>
    </row>
    <row r="915" spans="1:8" x14ac:dyDescent="0.25">
      <c r="A915" t="s">
        <v>758</v>
      </c>
      <c r="B915" s="1063">
        <v>11307.617379650999</v>
      </c>
      <c r="C915" s="1063">
        <v>11313.2952243497</v>
      </c>
      <c r="D915" s="1063">
        <v>310.90032700593503</v>
      </c>
      <c r="E915" s="1063">
        <v>10330.340123656901</v>
      </c>
      <c r="F915" s="1063">
        <v>12497.459932993101</v>
      </c>
      <c r="G915" s="1063">
        <v>10721.628529073299</v>
      </c>
      <c r="H915" s="1063">
        <v>11940.2205505654</v>
      </c>
    </row>
    <row r="916" spans="1:8" x14ac:dyDescent="0.25">
      <c r="A916" t="s">
        <v>746</v>
      </c>
      <c r="B916" s="1063">
        <v>8942.4543292232502</v>
      </c>
      <c r="C916" s="1063">
        <v>8946.9519563360009</v>
      </c>
      <c r="D916" s="1063">
        <v>318.98395899329398</v>
      </c>
      <c r="E916" s="1063">
        <v>7930.7309881480196</v>
      </c>
      <c r="F916" s="1063">
        <v>10163.719618037499</v>
      </c>
      <c r="G916" s="1063">
        <v>8320.9984762682598</v>
      </c>
      <c r="H916" s="1063">
        <v>9561.6468319977994</v>
      </c>
    </row>
    <row r="917" spans="1:8" x14ac:dyDescent="0.25">
      <c r="A917" t="s">
        <v>1215</v>
      </c>
      <c r="B917" s="1063">
        <v>639.20997675390299</v>
      </c>
      <c r="C917" s="1063">
        <v>639.355111490843</v>
      </c>
      <c r="D917" s="1063">
        <v>18.1840560140622</v>
      </c>
      <c r="E917" s="1063">
        <v>576.00625713841305</v>
      </c>
      <c r="F917" s="1063">
        <v>706.01369349831702</v>
      </c>
      <c r="G917" s="1063">
        <v>602.72190557686804</v>
      </c>
      <c r="H917" s="1063">
        <v>675.65524825633099</v>
      </c>
    </row>
    <row r="918" spans="1:8" x14ac:dyDescent="0.25">
      <c r="A918" t="s">
        <v>314</v>
      </c>
      <c r="B918" s="1063">
        <v>3322.1166219269498</v>
      </c>
      <c r="C918" s="1063">
        <v>3325.9378328810399</v>
      </c>
      <c r="D918" s="1063">
        <v>90.861623551426405</v>
      </c>
      <c r="E918" s="1063">
        <v>3034.8470400291999</v>
      </c>
      <c r="F918" s="1063">
        <v>3661.0964878005002</v>
      </c>
      <c r="G918" s="1063">
        <v>3155.4214867097999</v>
      </c>
      <c r="H918" s="1063">
        <v>3505.8677305972701</v>
      </c>
    </row>
    <row r="919" spans="1:8" x14ac:dyDescent="0.25">
      <c r="A919" t="s">
        <v>620</v>
      </c>
      <c r="B919" s="1063">
        <v>60738.306228810899</v>
      </c>
      <c r="C919" s="1063">
        <v>60915.452587245003</v>
      </c>
      <c r="D919" s="1063">
        <v>2724.2199913028899</v>
      </c>
      <c r="E919" s="1063">
        <v>52867.219160287001</v>
      </c>
      <c r="F919" s="1063">
        <v>72296.537746245507</v>
      </c>
      <c r="G919" s="1063">
        <v>56116.394135663199</v>
      </c>
      <c r="H919" s="1063">
        <v>66614.051215446802</v>
      </c>
    </row>
    <row r="920" spans="1:8" x14ac:dyDescent="0.25">
      <c r="A920" t="s">
        <v>1227</v>
      </c>
      <c r="B920" s="1063">
        <v>805.05792593627802</v>
      </c>
      <c r="C920" s="1063">
        <v>805.96309472020801</v>
      </c>
      <c r="D920" s="1063">
        <v>17.459695071623099</v>
      </c>
      <c r="E920" s="1063">
        <v>754.497265342893</v>
      </c>
      <c r="F920" s="1063">
        <v>872.64877350779398</v>
      </c>
      <c r="G920" s="1063">
        <v>772.45490063161299</v>
      </c>
      <c r="H920" s="1063">
        <v>841.20620569968401</v>
      </c>
    </row>
    <row r="921" spans="1:8" x14ac:dyDescent="0.25">
      <c r="A921" t="s">
        <v>302</v>
      </c>
      <c r="B921" s="1063">
        <v>2672.82866135428</v>
      </c>
      <c r="C921" s="1063">
        <v>2677.5304274187301</v>
      </c>
      <c r="D921" s="1063">
        <v>93.706846785656694</v>
      </c>
      <c r="E921" s="1063">
        <v>2392.9673901235501</v>
      </c>
      <c r="F921" s="1063">
        <v>3005.2896230962201</v>
      </c>
      <c r="G921" s="1063">
        <v>2501.5938082981102</v>
      </c>
      <c r="H921" s="1063">
        <v>2865.6699487719002</v>
      </c>
    </row>
    <row r="922" spans="1:8" x14ac:dyDescent="0.25">
      <c r="A922" t="s">
        <v>611</v>
      </c>
      <c r="B922" s="1063">
        <v>17845.9987524436</v>
      </c>
      <c r="C922" s="1063">
        <v>18023.145110877798</v>
      </c>
      <c r="D922" s="1063">
        <v>2724.2199913028899</v>
      </c>
      <c r="E922" s="1063">
        <v>9974.9116839197304</v>
      </c>
      <c r="F922" s="1063">
        <v>29404.2302698782</v>
      </c>
      <c r="G922" s="1063">
        <v>13224.086659295999</v>
      </c>
      <c r="H922" s="1063">
        <v>23721.743739079498</v>
      </c>
    </row>
    <row r="923" spans="1:8" x14ac:dyDescent="0.25">
      <c r="A923" t="s">
        <v>755</v>
      </c>
      <c r="B923" s="1063">
        <v>12847.450190022</v>
      </c>
      <c r="C923" s="1063">
        <v>12851.9478171348</v>
      </c>
      <c r="D923" s="1063">
        <v>318.98395899329398</v>
      </c>
      <c r="E923" s="1063">
        <v>11835.726848946801</v>
      </c>
      <c r="F923" s="1063">
        <v>14068.7154788363</v>
      </c>
      <c r="G923" s="1063">
        <v>12225.994337067001</v>
      </c>
      <c r="H923" s="1063">
        <v>13466.6426927966</v>
      </c>
    </row>
    <row r="924" spans="1:8" x14ac:dyDescent="0.25">
      <c r="A924" t="s">
        <v>299</v>
      </c>
      <c r="B924" s="1063">
        <v>523.62007931796097</v>
      </c>
      <c r="C924" s="1063">
        <v>527.25361291783895</v>
      </c>
      <c r="D924" s="1063">
        <v>80.378511850577993</v>
      </c>
      <c r="E924" s="1063">
        <v>307.35717215510601</v>
      </c>
      <c r="F924" s="1063">
        <v>864.873134558365</v>
      </c>
      <c r="G924" s="1063">
        <v>374.67463223174201</v>
      </c>
      <c r="H924" s="1063">
        <v>700.52069398299705</v>
      </c>
    </row>
    <row r="925" spans="1:8" x14ac:dyDescent="0.25">
      <c r="A925" t="s">
        <v>1001</v>
      </c>
      <c r="B925" s="1063">
        <v>15961.2934111049</v>
      </c>
      <c r="C925" s="1063">
        <v>15969.1946948277</v>
      </c>
      <c r="D925" s="1063">
        <v>507.45500527130201</v>
      </c>
      <c r="E925" s="1063">
        <v>14201.1281934787</v>
      </c>
      <c r="F925" s="1063">
        <v>17912.42807546</v>
      </c>
      <c r="G925" s="1063">
        <v>15015.697252668</v>
      </c>
      <c r="H925" s="1063">
        <v>17009.1601668738</v>
      </c>
    </row>
    <row r="926" spans="1:8" x14ac:dyDescent="0.25">
      <c r="A926" t="s">
        <v>1009</v>
      </c>
      <c r="B926" s="1063">
        <v>29606.455800092801</v>
      </c>
      <c r="C926" s="1063">
        <v>29609.4878562739</v>
      </c>
      <c r="D926" s="1063">
        <v>539.48699159105001</v>
      </c>
      <c r="E926" s="1063">
        <v>27694.658427639501</v>
      </c>
      <c r="F926" s="1063">
        <v>31960.913207983602</v>
      </c>
      <c r="G926" s="1063">
        <v>28551.2955952013</v>
      </c>
      <c r="H926" s="1063">
        <v>30703.024639706899</v>
      </c>
    </row>
    <row r="927" spans="1:8" x14ac:dyDescent="0.25">
      <c r="A927" t="s">
        <v>1013</v>
      </c>
      <c r="B927" s="1063">
        <v>25859.518213343501</v>
      </c>
      <c r="C927" s="1063">
        <v>25867.419497066199</v>
      </c>
      <c r="D927" s="1063">
        <v>507.45500527130201</v>
      </c>
      <c r="E927" s="1063">
        <v>24099.352995717301</v>
      </c>
      <c r="F927" s="1063">
        <v>27810.652877698602</v>
      </c>
      <c r="G927" s="1063">
        <v>24913.922054906601</v>
      </c>
      <c r="H927" s="1063">
        <v>26907.384969112401</v>
      </c>
    </row>
    <row r="928" spans="1:8" x14ac:dyDescent="0.25">
      <c r="A928" t="s">
        <v>1212</v>
      </c>
      <c r="B928" s="1063">
        <v>93.809386320709393</v>
      </c>
      <c r="C928" s="1063">
        <v>94.285297517009198</v>
      </c>
      <c r="D928" s="1063">
        <v>13.219296440888799</v>
      </c>
      <c r="E928" s="1063">
        <v>55.673110127070998</v>
      </c>
      <c r="F928" s="1063">
        <v>151.53156276490799</v>
      </c>
      <c r="G928" s="1063">
        <v>69.912521063808796</v>
      </c>
      <c r="H928" s="1063">
        <v>121.333871914159</v>
      </c>
    </row>
    <row r="929" spans="1:8" x14ac:dyDescent="0.25">
      <c r="A929" t="s">
        <v>993</v>
      </c>
      <c r="B929" s="1063">
        <v>2704.4876888511599</v>
      </c>
      <c r="C929" s="1063">
        <v>2712.21671471227</v>
      </c>
      <c r="D929" s="1063">
        <v>361.12922732665101</v>
      </c>
      <c r="E929" s="1063">
        <v>1759.1450890846399</v>
      </c>
      <c r="F929" s="1063">
        <v>4034.6597911701901</v>
      </c>
      <c r="G929" s="1063">
        <v>2030.5101417234901</v>
      </c>
      <c r="H929" s="1063">
        <v>3429.8780576679501</v>
      </c>
    </row>
    <row r="930" spans="1:8" x14ac:dyDescent="0.25">
      <c r="A930" t="s">
        <v>614</v>
      </c>
      <c r="B930" s="1063">
        <v>94248.136181040507</v>
      </c>
      <c r="C930" s="1063">
        <v>94428.994270271796</v>
      </c>
      <c r="D930" s="1063">
        <v>3237.1703882204101</v>
      </c>
      <c r="E930" s="1063">
        <v>82967.858229680205</v>
      </c>
      <c r="F930" s="1063">
        <v>105677.03194934101</v>
      </c>
      <c r="G930" s="1063">
        <v>88254.274467943702</v>
      </c>
      <c r="H930" s="1063">
        <v>100957.059825301</v>
      </c>
    </row>
    <row r="931" spans="1:8" x14ac:dyDescent="0.25">
      <c r="A931" t="s">
        <v>1288</v>
      </c>
      <c r="B931" s="1063">
        <v>7263.4853599999997</v>
      </c>
      <c r="C931" s="1063">
        <v>7263.4853600001798</v>
      </c>
      <c r="D931" s="1063">
        <v>0</v>
      </c>
      <c r="E931" s="1063">
        <v>7263.4853599999997</v>
      </c>
      <c r="F931" s="1063">
        <v>7263.4853599999997</v>
      </c>
      <c r="G931" s="1063">
        <v>7263.4853599999997</v>
      </c>
      <c r="H931" s="1063">
        <v>7263.4853599999997</v>
      </c>
    </row>
    <row r="932" spans="1:8" x14ac:dyDescent="0.25">
      <c r="A932" t="s">
        <v>1302</v>
      </c>
      <c r="B932" s="1063">
        <v>7263.4853599999997</v>
      </c>
      <c r="C932" s="1063">
        <v>7263.4853600001798</v>
      </c>
      <c r="D932" s="1063">
        <v>0</v>
      </c>
      <c r="E932" s="1063">
        <v>7263.4853599999997</v>
      </c>
      <c r="F932" s="1063">
        <v>7263.4853599999997</v>
      </c>
      <c r="G932" s="1063">
        <v>7263.4853599999997</v>
      </c>
      <c r="H932" s="1063">
        <v>7263.4853599999997</v>
      </c>
    </row>
    <row r="933" spans="1:8" x14ac:dyDescent="0.25">
      <c r="A933" t="s">
        <v>1275</v>
      </c>
      <c r="B933" s="1063">
        <v>7263.4853599999997</v>
      </c>
      <c r="C933" s="1063">
        <v>7263.4853600001798</v>
      </c>
      <c r="D933" s="1063">
        <v>0</v>
      </c>
      <c r="E933" s="1063">
        <v>7263.4853599999997</v>
      </c>
      <c r="F933" s="1063">
        <v>7263.4853599999997</v>
      </c>
      <c r="G933" s="1063">
        <v>7263.4853599999997</v>
      </c>
      <c r="H933" s="1063">
        <v>7263.4853599999997</v>
      </c>
    </row>
    <row r="934" spans="1:8" x14ac:dyDescent="0.25">
      <c r="A934" t="s">
        <v>1279</v>
      </c>
      <c r="B934" s="1063">
        <v>3610.9553727893499</v>
      </c>
      <c r="C934" s="1063">
        <v>3612.5346087227799</v>
      </c>
      <c r="D934" s="1063">
        <v>88.938675681385206</v>
      </c>
      <c r="E934" s="1063">
        <v>3328.9636051774</v>
      </c>
      <c r="F934" s="1063">
        <v>3971.01103845139</v>
      </c>
      <c r="G934" s="1063">
        <v>3441.5035109508999</v>
      </c>
      <c r="H934" s="1063">
        <v>3793.1949800212601</v>
      </c>
    </row>
    <row r="935" spans="1:8" x14ac:dyDescent="0.25">
      <c r="A935" t="s">
        <v>1280</v>
      </c>
      <c r="B935" s="1063">
        <v>3400.1836028549701</v>
      </c>
      <c r="C935" s="1063">
        <v>3401.6870119192099</v>
      </c>
      <c r="D935" s="1063">
        <v>88.456739110826305</v>
      </c>
      <c r="E935" s="1063">
        <v>3119.9028274260199</v>
      </c>
      <c r="F935" s="1063">
        <v>3770.8817956693001</v>
      </c>
      <c r="G935" s="1063">
        <v>3230.3498549768001</v>
      </c>
      <c r="H935" s="1063">
        <v>3579.30715333015</v>
      </c>
    </row>
    <row r="936" spans="1:8" x14ac:dyDescent="0.25">
      <c r="A936" t="s">
        <v>1307</v>
      </c>
      <c r="B936" s="1063">
        <v>3404.9709141642002</v>
      </c>
      <c r="C936" s="1063">
        <v>3404.51265291852</v>
      </c>
      <c r="D936" s="1063">
        <v>89.871408389032894</v>
      </c>
      <c r="E936" s="1063">
        <v>3053.2273897403602</v>
      </c>
      <c r="F936" s="1063">
        <v>3771.2707954395801</v>
      </c>
      <c r="G936" s="1063">
        <v>3230.9279928064998</v>
      </c>
      <c r="H936" s="1063">
        <v>3590.6365068387399</v>
      </c>
    </row>
    <row r="937" spans="1:8" x14ac:dyDescent="0.25">
      <c r="A937" t="s">
        <v>1291</v>
      </c>
      <c r="B937" s="1063">
        <v>939.63788335517904</v>
      </c>
      <c r="C937" s="1063">
        <v>948.01942988064502</v>
      </c>
      <c r="D937" s="1063">
        <v>175.75277763434701</v>
      </c>
      <c r="E937" s="1063">
        <v>428.86956692621197</v>
      </c>
      <c r="F937" s="1063">
        <v>1706.2076489850001</v>
      </c>
      <c r="G937" s="1063">
        <v>629.07699286012701</v>
      </c>
      <c r="H937" s="1063">
        <v>1316.7316409662101</v>
      </c>
    </row>
    <row r="938" spans="1:8" x14ac:dyDescent="0.25">
      <c r="A938" t="s">
        <v>1292</v>
      </c>
      <c r="B938" s="1063">
        <v>3608.7342051167602</v>
      </c>
      <c r="C938" s="1063">
        <v>3610.2894468695499</v>
      </c>
      <c r="D938" s="1063">
        <v>89.485155911228503</v>
      </c>
      <c r="E938" s="1063">
        <v>3358.1870802247399</v>
      </c>
      <c r="F938" s="1063">
        <v>3894.9098854599702</v>
      </c>
      <c r="G938" s="1063">
        <v>3441.0978102303998</v>
      </c>
      <c r="H938" s="1063">
        <v>3797.7694160953401</v>
      </c>
    </row>
    <row r="939" spans="1:8" x14ac:dyDescent="0.25">
      <c r="A939" t="s">
        <v>1278</v>
      </c>
      <c r="B939" s="1063">
        <v>948.22589100046605</v>
      </c>
      <c r="C939" s="1063">
        <v>957.27831488842105</v>
      </c>
      <c r="D939" s="1063">
        <v>177.83282456027001</v>
      </c>
      <c r="E939" s="1063">
        <v>438.07212531827201</v>
      </c>
      <c r="F939" s="1063">
        <v>1746.8379059500101</v>
      </c>
      <c r="G939" s="1063">
        <v>638.12446189382399</v>
      </c>
      <c r="H939" s="1063">
        <v>1326.22810597837</v>
      </c>
    </row>
    <row r="940" spans="1:8" x14ac:dyDescent="0.25">
      <c r="A940" t="s">
        <v>1293</v>
      </c>
      <c r="B940" s="1063">
        <v>3399.2530530171398</v>
      </c>
      <c r="C940" s="1063">
        <v>3399.4824073527002</v>
      </c>
      <c r="D940" s="1063">
        <v>88.9730490577317</v>
      </c>
      <c r="E940" s="1063">
        <v>3142.71799098885</v>
      </c>
      <c r="F940" s="1063">
        <v>3685.2911366551498</v>
      </c>
      <c r="G940" s="1063">
        <v>3230.78932508956</v>
      </c>
      <c r="H940" s="1063">
        <v>3587.4615694655099</v>
      </c>
    </row>
    <row r="941" spans="1:8" x14ac:dyDescent="0.25">
      <c r="A941" t="s">
        <v>1305</v>
      </c>
      <c r="B941" s="1063">
        <v>942.25021672220203</v>
      </c>
      <c r="C941" s="1063">
        <v>953.80494068902601</v>
      </c>
      <c r="D941" s="1063">
        <v>172.399410834614</v>
      </c>
      <c r="E941" s="1063">
        <v>456.88290545677199</v>
      </c>
      <c r="F941" s="1063">
        <v>1594.21277683229</v>
      </c>
      <c r="G941" s="1063">
        <v>641.85420936972503</v>
      </c>
      <c r="H941" s="1063">
        <v>1301.2495718202899</v>
      </c>
    </row>
    <row r="942" spans="1:8" x14ac:dyDescent="0.25">
      <c r="A942" t="s">
        <v>1306</v>
      </c>
      <c r="B942" s="1063">
        <v>3615.4435435363998</v>
      </c>
      <c r="C942" s="1063">
        <v>3614.8861323484002</v>
      </c>
      <c r="D942" s="1063">
        <v>90.3606863389967</v>
      </c>
      <c r="E942" s="1063">
        <v>3246.2057838512801</v>
      </c>
      <c r="F942" s="1063">
        <v>3988.9389245215002</v>
      </c>
      <c r="G942" s="1063">
        <v>3442.8845680019099</v>
      </c>
      <c r="H942" s="1063">
        <v>3802.7961285625702</v>
      </c>
    </row>
    <row r="943" spans="1:8" x14ac:dyDescent="0.25">
      <c r="A943" t="s">
        <v>1290</v>
      </c>
      <c r="B943" s="1063">
        <v>542.07784644926699</v>
      </c>
      <c r="C943" s="1063">
        <v>547.41035669344797</v>
      </c>
      <c r="D943" s="1063">
        <v>100.89818014761499</v>
      </c>
      <c r="E943" s="1063">
        <v>274.29207049983398</v>
      </c>
      <c r="F943" s="1063">
        <v>872.16123698585</v>
      </c>
      <c r="G943" s="1063">
        <v>364.12757753319102</v>
      </c>
      <c r="H943" s="1063">
        <v>747.69457641014901</v>
      </c>
    </row>
    <row r="944" spans="1:8" x14ac:dyDescent="0.25">
      <c r="A944" t="s">
        <v>1303</v>
      </c>
      <c r="B944" s="1063">
        <v>68.287022225551596</v>
      </c>
      <c r="C944" s="1063">
        <v>68.902105658294801</v>
      </c>
      <c r="D944" s="1063">
        <v>9.1410408322097201</v>
      </c>
      <c r="E944" s="1063">
        <v>43.164800506031597</v>
      </c>
      <c r="F944" s="1063">
        <v>107.336007780047</v>
      </c>
      <c r="G944" s="1063">
        <v>52.871637443037599</v>
      </c>
      <c r="H944" s="1063">
        <v>89.150839770466902</v>
      </c>
    </row>
    <row r="945" spans="1:8" x14ac:dyDescent="0.25">
      <c r="A945" t="s">
        <v>1304</v>
      </c>
      <c r="B945" s="1063">
        <v>356.09936333441601</v>
      </c>
      <c r="C945" s="1063">
        <v>358.76189236927098</v>
      </c>
      <c r="D945" s="1063">
        <v>65.364534139935699</v>
      </c>
      <c r="E945" s="1063">
        <v>168.83930965455599</v>
      </c>
      <c r="F945" s="1063">
        <v>635.80884790633502</v>
      </c>
      <c r="G945" s="1063">
        <v>239.66894660960801</v>
      </c>
      <c r="H945" s="1063">
        <v>492.49523078613998</v>
      </c>
    </row>
    <row r="946" spans="1:8" x14ac:dyDescent="0.25">
      <c r="A946" t="s">
        <v>1276</v>
      </c>
      <c r="B946" s="1063">
        <v>71.621107702923794</v>
      </c>
      <c r="C946" s="1063">
        <v>72.397272174083895</v>
      </c>
      <c r="D946" s="1063">
        <v>9.6937132645165001</v>
      </c>
      <c r="E946" s="1063">
        <v>43.3547948888055</v>
      </c>
      <c r="F946" s="1063">
        <v>119.154267927601</v>
      </c>
      <c r="G946" s="1063">
        <v>56.144590685898898</v>
      </c>
      <c r="H946" s="1063">
        <v>93.329104682442804</v>
      </c>
    </row>
    <row r="947" spans="1:8" x14ac:dyDescent="0.25">
      <c r="A947" t="s">
        <v>1289</v>
      </c>
      <c r="B947" s="1063">
        <v>136.21869475237801</v>
      </c>
      <c r="C947" s="1063">
        <v>137.14892258767799</v>
      </c>
      <c r="D947" s="1063">
        <v>17.154513049439402</v>
      </c>
      <c r="E947" s="1063">
        <v>92.818652872792896</v>
      </c>
      <c r="F947" s="1063">
        <v>222.070325438575</v>
      </c>
      <c r="G947" s="1063">
        <v>105.695146733234</v>
      </c>
      <c r="H947" s="1063">
        <v>174.47010999727999</v>
      </c>
    </row>
    <row r="948" spans="1:8" x14ac:dyDescent="0.25">
      <c r="A948" t="s">
        <v>1277</v>
      </c>
      <c r="B948" s="1063">
        <v>556.46887236243504</v>
      </c>
      <c r="C948" s="1063">
        <v>563.35610745329495</v>
      </c>
      <c r="D948" s="1063">
        <v>109.36733211358199</v>
      </c>
      <c r="E948" s="1063">
        <v>279.45446715243298</v>
      </c>
      <c r="F948" s="1063">
        <v>1106.8480657987</v>
      </c>
      <c r="G948" s="1063">
        <v>362.84811733859999</v>
      </c>
      <c r="H948" s="1063">
        <v>796.71772513713995</v>
      </c>
    </row>
    <row r="949" spans="1:8" x14ac:dyDescent="0.25">
      <c r="A949" t="s">
        <v>1310</v>
      </c>
      <c r="B949" s="1063">
        <v>4784.7919289909896</v>
      </c>
      <c r="C949" s="1063">
        <v>4785.9815916350999</v>
      </c>
      <c r="D949" s="1063">
        <v>205.24303773060601</v>
      </c>
      <c r="E949" s="1063">
        <v>4171.8897514291102</v>
      </c>
      <c r="F949" s="1063">
        <v>5535.4448848714201</v>
      </c>
      <c r="G949" s="1063">
        <v>4397.0186595668802</v>
      </c>
      <c r="H949" s="1063">
        <v>5189.1078310375797</v>
      </c>
    </row>
    <row r="950" spans="1:8" x14ac:dyDescent="0.25">
      <c r="A950" t="s">
        <v>1309</v>
      </c>
      <c r="B950" s="1063">
        <v>4994.8833423035203</v>
      </c>
      <c r="C950" s="1063">
        <v>4996.3550710649997</v>
      </c>
      <c r="D950" s="1063">
        <v>205.597917727745</v>
      </c>
      <c r="E950" s="1063">
        <v>4380.0057448477501</v>
      </c>
      <c r="F950" s="1063">
        <v>5753.1130139533298</v>
      </c>
      <c r="G950" s="1063">
        <v>4613.6731411787796</v>
      </c>
      <c r="H950" s="1063">
        <v>5400.7718380076203</v>
      </c>
    </row>
    <row r="951" spans="1:8" x14ac:dyDescent="0.25">
      <c r="A951" t="s">
        <v>1313</v>
      </c>
      <c r="B951" s="1063">
        <v>12048.277288990999</v>
      </c>
      <c r="C951" s="1063">
        <v>12049.4669516351</v>
      </c>
      <c r="D951" s="1063">
        <v>205.24303773060601</v>
      </c>
      <c r="E951" s="1063">
        <v>11435.375111429101</v>
      </c>
      <c r="F951" s="1063">
        <v>12798.930244871401</v>
      </c>
      <c r="G951" s="1063">
        <v>11660.504019566901</v>
      </c>
      <c r="H951" s="1063">
        <v>12452.5931910376</v>
      </c>
    </row>
    <row r="952" spans="1:8" x14ac:dyDescent="0.25">
      <c r="A952" t="s">
        <v>1285</v>
      </c>
      <c r="B952" s="1063">
        <v>12465.472501611701</v>
      </c>
      <c r="C952" s="1063">
        <v>12469.051663238601</v>
      </c>
      <c r="D952" s="1063">
        <v>229.434041937427</v>
      </c>
      <c r="E952" s="1063">
        <v>11754.839501704</v>
      </c>
      <c r="F952" s="1063">
        <v>13537.588646857201</v>
      </c>
      <c r="G952" s="1063">
        <v>12027.4012453253</v>
      </c>
      <c r="H952" s="1063">
        <v>12914.1941183373</v>
      </c>
    </row>
    <row r="953" spans="1:8" x14ac:dyDescent="0.25">
      <c r="A953" t="s">
        <v>1299</v>
      </c>
      <c r="B953" s="1063">
        <v>12290.7326839902</v>
      </c>
      <c r="C953" s="1063">
        <v>12295.546476514501</v>
      </c>
      <c r="D953" s="1063">
        <v>223.34822556113801</v>
      </c>
      <c r="E953" s="1063">
        <v>11659.8825023956</v>
      </c>
      <c r="F953" s="1063">
        <v>13020.946709027099</v>
      </c>
      <c r="G953" s="1063">
        <v>11875.1958220178</v>
      </c>
      <c r="H953" s="1063">
        <v>12756.364486463201</v>
      </c>
    </row>
    <row r="954" spans="1:8" x14ac:dyDescent="0.25">
      <c r="A954" t="s">
        <v>1312</v>
      </c>
      <c r="B954" s="1063">
        <v>12258.3687023035</v>
      </c>
      <c r="C954" s="1063">
        <v>12259.840431065</v>
      </c>
      <c r="D954" s="1063">
        <v>205.597917727745</v>
      </c>
      <c r="E954" s="1063">
        <v>11643.491104847801</v>
      </c>
      <c r="F954" s="1063">
        <v>13016.5983739533</v>
      </c>
      <c r="G954" s="1063">
        <v>11877.158501178799</v>
      </c>
      <c r="H954" s="1063">
        <v>12664.257198007601</v>
      </c>
    </row>
    <row r="955" spans="1:8" x14ac:dyDescent="0.25">
      <c r="A955" t="s">
        <v>1308</v>
      </c>
      <c r="B955" s="1063">
        <v>1373.3720459198801</v>
      </c>
      <c r="C955" s="1063">
        <v>1381.4689387165899</v>
      </c>
      <c r="D955" s="1063">
        <v>184.22565596527701</v>
      </c>
      <c r="E955" s="1063">
        <v>802.94861000692799</v>
      </c>
      <c r="F955" s="1063">
        <v>2102.7724127773999</v>
      </c>
      <c r="G955" s="1063">
        <v>1045.5948582224701</v>
      </c>
      <c r="H955" s="1063">
        <v>1754.8820669419299</v>
      </c>
    </row>
    <row r="956" spans="1:8" x14ac:dyDescent="0.25">
      <c r="A956" t="s">
        <v>1311</v>
      </c>
      <c r="B956" s="1063">
        <v>8636.85740591988</v>
      </c>
      <c r="C956" s="1063">
        <v>8644.9542987165896</v>
      </c>
      <c r="D956" s="1063">
        <v>184.22565596527701</v>
      </c>
      <c r="E956" s="1063">
        <v>8066.4339700069304</v>
      </c>
      <c r="F956" s="1063">
        <v>9366.2577727774005</v>
      </c>
      <c r="G956" s="1063">
        <v>8309.0802182224706</v>
      </c>
      <c r="H956" s="1063">
        <v>9018.3674269419407</v>
      </c>
    </row>
    <row r="957" spans="1:8" x14ac:dyDescent="0.25">
      <c r="A957" t="s">
        <v>1282</v>
      </c>
      <c r="B957" s="1063">
        <v>5201.9871416116603</v>
      </c>
      <c r="C957" s="1063">
        <v>5205.5663032385801</v>
      </c>
      <c r="D957" s="1063">
        <v>229.434041937427</v>
      </c>
      <c r="E957" s="1063">
        <v>4491.3541417039796</v>
      </c>
      <c r="F957" s="1063">
        <v>6274.1032868571701</v>
      </c>
      <c r="G957" s="1063">
        <v>4763.9158853253402</v>
      </c>
      <c r="H957" s="1063">
        <v>5650.7087583372904</v>
      </c>
    </row>
    <row r="958" spans="1:8" x14ac:dyDescent="0.25">
      <c r="A958" t="s">
        <v>1281</v>
      </c>
      <c r="B958" s="1063">
        <v>1586.44621493814</v>
      </c>
      <c r="C958" s="1063">
        <v>1593.0316945157999</v>
      </c>
      <c r="D958" s="1063">
        <v>209.66664408824801</v>
      </c>
      <c r="E958" s="1063">
        <v>958.32381287160501</v>
      </c>
      <c r="F958" s="1063">
        <v>2615.5503203919102</v>
      </c>
      <c r="G958" s="1063">
        <v>1198.3620756180001</v>
      </c>
      <c r="H958" s="1063">
        <v>2006.6869825665101</v>
      </c>
    </row>
    <row r="959" spans="1:8" x14ac:dyDescent="0.25">
      <c r="A959" t="s">
        <v>1294</v>
      </c>
      <c r="B959" s="1063">
        <v>1624.0012966551899</v>
      </c>
      <c r="C959" s="1063">
        <v>1632.5787091617699</v>
      </c>
      <c r="D959" s="1063">
        <v>207.404400093623</v>
      </c>
      <c r="E959" s="1063">
        <v>1041.8709741974501</v>
      </c>
      <c r="F959" s="1063">
        <v>2368.7482632507599</v>
      </c>
      <c r="G959" s="1063">
        <v>1255.52477628119</v>
      </c>
      <c r="H959" s="1063">
        <v>2071.2092377724598</v>
      </c>
    </row>
    <row r="960" spans="1:8" x14ac:dyDescent="0.25">
      <c r="A960" t="s">
        <v>1286</v>
      </c>
      <c r="B960" s="1063">
        <v>12253.7979480984</v>
      </c>
      <c r="C960" s="1063">
        <v>12258.204066435001</v>
      </c>
      <c r="D960" s="1063">
        <v>229.14956236462399</v>
      </c>
      <c r="E960" s="1063">
        <v>11545.992663512099</v>
      </c>
      <c r="F960" s="1063">
        <v>13326.012350782201</v>
      </c>
      <c r="G960" s="1063">
        <v>11821.090303926099</v>
      </c>
      <c r="H960" s="1063">
        <v>12706.278093270999</v>
      </c>
    </row>
    <row r="961" spans="1:8" x14ac:dyDescent="0.25">
      <c r="A961" t="s">
        <v>1283</v>
      </c>
      <c r="B961" s="1063">
        <v>4990.3125880984198</v>
      </c>
      <c r="C961" s="1063">
        <v>4994.7187064350001</v>
      </c>
      <c r="D961" s="1063">
        <v>229.14956236462399</v>
      </c>
      <c r="E961" s="1063">
        <v>4282.5073035120804</v>
      </c>
      <c r="F961" s="1063">
        <v>6062.5269907822003</v>
      </c>
      <c r="G961" s="1063">
        <v>4557.6049439260596</v>
      </c>
      <c r="H961" s="1063">
        <v>5442.7927332709896</v>
      </c>
    </row>
    <row r="962" spans="1:8" x14ac:dyDescent="0.25">
      <c r="A962" t="s">
        <v>1295</v>
      </c>
      <c r="B962" s="1063">
        <v>5238.4954551421797</v>
      </c>
      <c r="C962" s="1063">
        <v>5242.8681560313298</v>
      </c>
      <c r="D962" s="1063">
        <v>223.70539865165199</v>
      </c>
      <c r="E962" s="1063">
        <v>4599.0375249795397</v>
      </c>
      <c r="F962" s="1063">
        <v>5978.7851462542703</v>
      </c>
      <c r="G962" s="1063">
        <v>4820.5568918768304</v>
      </c>
      <c r="H962" s="1063">
        <v>5704.1440600185097</v>
      </c>
    </row>
    <row r="963" spans="1:8" x14ac:dyDescent="0.25">
      <c r="A963" t="s">
        <v>1297</v>
      </c>
      <c r="B963" s="1063">
        <v>8887.48665665519</v>
      </c>
      <c r="C963" s="1063">
        <v>8896.06406916177</v>
      </c>
      <c r="D963" s="1063">
        <v>207.404400093623</v>
      </c>
      <c r="E963" s="1063">
        <v>8305.3563341974605</v>
      </c>
      <c r="F963" s="1063">
        <v>9632.2336232507605</v>
      </c>
      <c r="G963" s="1063">
        <v>8519.0101362811893</v>
      </c>
      <c r="H963" s="1063">
        <v>9334.6945977724699</v>
      </c>
    </row>
    <row r="964" spans="1:8" x14ac:dyDescent="0.25">
      <c r="A964" t="s">
        <v>1284</v>
      </c>
      <c r="B964" s="1063">
        <v>8849.9315749381403</v>
      </c>
      <c r="C964" s="1063">
        <v>8856.5170545157998</v>
      </c>
      <c r="D964" s="1063">
        <v>209.66664408824801</v>
      </c>
      <c r="E964" s="1063">
        <v>8221.8091728716099</v>
      </c>
      <c r="F964" s="1063">
        <v>9879.0356803919094</v>
      </c>
      <c r="G964" s="1063">
        <v>8461.8474356179995</v>
      </c>
      <c r="H964" s="1063">
        <v>9270.1723425665095</v>
      </c>
    </row>
    <row r="965" spans="1:8" x14ac:dyDescent="0.25">
      <c r="A965" t="s">
        <v>205</v>
      </c>
      <c r="B965" s="1063">
        <v>19326.597161333</v>
      </c>
      <c r="C965" s="1063">
        <v>19326.597161332898</v>
      </c>
      <c r="D965" s="1063">
        <v>0</v>
      </c>
      <c r="E965" s="1063">
        <v>19326.597161333</v>
      </c>
      <c r="F965" s="1063">
        <v>19326.597161333</v>
      </c>
      <c r="G965" s="1063">
        <v>19326.597161333</v>
      </c>
      <c r="H965" s="1063">
        <v>19326.597161333</v>
      </c>
    </row>
    <row r="966" spans="1:8" x14ac:dyDescent="0.25">
      <c r="A966" t="s">
        <v>1298</v>
      </c>
      <c r="B966" s="1063">
        <v>12501.9808151422</v>
      </c>
      <c r="C966" s="1063">
        <v>12506.3535160313</v>
      </c>
      <c r="D966" s="1063">
        <v>223.70539865165199</v>
      </c>
      <c r="E966" s="1063">
        <v>11862.5228849795</v>
      </c>
      <c r="F966" s="1063">
        <v>13242.270506254299</v>
      </c>
      <c r="G966" s="1063">
        <v>12084.042251876799</v>
      </c>
      <c r="H966" s="1063">
        <v>12967.6294200185</v>
      </c>
    </row>
    <row r="967" spans="1:8" x14ac:dyDescent="0.25">
      <c r="A967" t="s">
        <v>1296</v>
      </c>
      <c r="B967" s="1063">
        <v>5027.2473239901601</v>
      </c>
      <c r="C967" s="1063">
        <v>5032.0611165144701</v>
      </c>
      <c r="D967" s="1063">
        <v>223.34822556113801</v>
      </c>
      <c r="E967" s="1063">
        <v>4396.39714239556</v>
      </c>
      <c r="F967" s="1063">
        <v>5757.4613490271204</v>
      </c>
      <c r="G967" s="1063">
        <v>4611.7104620177697</v>
      </c>
      <c r="H967" s="1063">
        <v>5492.8791264632</v>
      </c>
    </row>
    <row r="968" spans="1:8" x14ac:dyDescent="0.25">
      <c r="A968" t="s">
        <v>280</v>
      </c>
      <c r="B968" s="1063">
        <v>59462.436971253999</v>
      </c>
      <c r="C968" s="1063">
        <v>59462.4369712513</v>
      </c>
      <c r="D968" s="1063">
        <v>1.1963390356222E-4</v>
      </c>
      <c r="E968" s="1063">
        <v>59462.436971253999</v>
      </c>
      <c r="F968" s="1063">
        <v>59462.436971253999</v>
      </c>
      <c r="G968" s="1063">
        <v>59462.436971253999</v>
      </c>
      <c r="H968" s="1063">
        <v>59462.436971253999</v>
      </c>
    </row>
    <row r="969" spans="1:8" x14ac:dyDescent="0.25">
      <c r="A969" t="s">
        <v>265</v>
      </c>
      <c r="B969" s="1063">
        <v>49115.182049502502</v>
      </c>
      <c r="C969" s="1063">
        <v>49144.769962449704</v>
      </c>
      <c r="D969" s="1063">
        <v>791.40397360027396</v>
      </c>
      <c r="E969" s="1063">
        <v>46953.798811832399</v>
      </c>
      <c r="F969" s="1063">
        <v>51855.113818159603</v>
      </c>
      <c r="G969" s="1063">
        <v>47674.705867008503</v>
      </c>
      <c r="H969" s="1063">
        <v>50780.734465910202</v>
      </c>
    </row>
    <row r="970" spans="1:8" x14ac:dyDescent="0.25">
      <c r="A970" t="s">
        <v>259</v>
      </c>
      <c r="B970" s="1063">
        <v>22799.6975729841</v>
      </c>
      <c r="C970" s="1063">
        <v>22838.904177431799</v>
      </c>
      <c r="D970" s="1063">
        <v>487.43818478152502</v>
      </c>
      <c r="E970" s="1063">
        <v>21329.450929905099</v>
      </c>
      <c r="F970" s="1063">
        <v>25235.451958590202</v>
      </c>
      <c r="G970" s="1063">
        <v>21943.138685699199</v>
      </c>
      <c r="H970" s="1063">
        <v>23842.822344826302</v>
      </c>
    </row>
    <row r="971" spans="1:8" x14ac:dyDescent="0.25">
      <c r="A971" t="s">
        <v>271</v>
      </c>
      <c r="B971" s="1063">
        <v>40959.911026687798</v>
      </c>
      <c r="C971" s="1063">
        <v>40987.189762452603</v>
      </c>
      <c r="D971" s="1063">
        <v>677.04691422379199</v>
      </c>
      <c r="E971" s="1063">
        <v>39050.673208690903</v>
      </c>
      <c r="F971" s="1063">
        <v>43705.797563209497</v>
      </c>
      <c r="G971" s="1063">
        <v>39741.347054036502</v>
      </c>
      <c r="H971" s="1063">
        <v>42419.869695312504</v>
      </c>
    </row>
    <row r="972" spans="1:8" x14ac:dyDescent="0.25">
      <c r="A972" t="s">
        <v>310</v>
      </c>
      <c r="B972" s="1063">
        <v>171803.484692047</v>
      </c>
      <c r="C972" s="1063">
        <v>171953.609078696</v>
      </c>
      <c r="D972" s="1063">
        <v>3793.2995979802099</v>
      </c>
      <c r="E972" s="1063">
        <v>160711.21696066301</v>
      </c>
      <c r="F972" s="1063">
        <v>185207.10867001</v>
      </c>
      <c r="G972" s="1063">
        <v>164876.209143024</v>
      </c>
      <c r="H972" s="1063">
        <v>179760.47648525101</v>
      </c>
    </row>
    <row r="973" spans="1:8" x14ac:dyDescent="0.25">
      <c r="A973" t="s">
        <v>307</v>
      </c>
      <c r="B973" s="1063">
        <v>81393.413456174094</v>
      </c>
      <c r="C973" s="1063">
        <v>81525.2839175712</v>
      </c>
      <c r="D973" s="1063">
        <v>3201.4109381855001</v>
      </c>
      <c r="E973" s="1063">
        <v>72655.996582422202</v>
      </c>
      <c r="F973" s="1063">
        <v>94741.107134899503</v>
      </c>
      <c r="G973" s="1063">
        <v>75505.094581348196</v>
      </c>
      <c r="H973" s="1063">
        <v>88442.662008055806</v>
      </c>
    </row>
    <row r="974" spans="1:8" x14ac:dyDescent="0.25">
      <c r="A974" t="s">
        <v>313</v>
      </c>
      <c r="B974" s="1063">
        <v>151595.034181742</v>
      </c>
      <c r="C974" s="1063">
        <v>151685.12708093299</v>
      </c>
      <c r="D974" s="1063">
        <v>3653.87331423871</v>
      </c>
      <c r="E974" s="1063">
        <v>140154.077981763</v>
      </c>
      <c r="F974" s="1063">
        <v>165265.83034099801</v>
      </c>
      <c r="G974" s="1063">
        <v>144845.625844044</v>
      </c>
      <c r="H974" s="1063">
        <v>158994.205707699</v>
      </c>
    </row>
  </sheetData>
  <hyperlinks>
    <hyperlink ref="A1" location="'Read me'!A1" display="Back to &quot;read me&quot;" xr:uid="{EFD246DE-99CE-476B-B36D-6D98EC96747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1E906-7F69-466B-B4AD-9CD52DD93CCE}">
  <sheetPr>
    <tabColor rgb="FF990099"/>
  </sheetPr>
  <dimension ref="A1:BN202"/>
  <sheetViews>
    <sheetView zoomScale="85" zoomScaleNormal="85" workbookViewId="0">
      <selection activeCell="A4" sqref="A4"/>
    </sheetView>
  </sheetViews>
  <sheetFormatPr defaultColWidth="9.140625" defaultRowHeight="15" x14ac:dyDescent="0.25"/>
  <cols>
    <col min="1" max="1" width="9.7109375" style="1057" customWidth="1"/>
    <col min="2" max="2" width="38.85546875" style="1057" bestFit="1" customWidth="1"/>
    <col min="3" max="4" width="12.85546875" style="1057" bestFit="1" customWidth="1"/>
    <col min="5" max="5" width="12.5703125" style="1057" bestFit="1" customWidth="1"/>
    <col min="6" max="6" width="4.7109375" style="270" customWidth="1"/>
    <col min="7" max="7" width="7.28515625" style="21" bestFit="1" customWidth="1"/>
    <col min="8" max="8" width="41.42578125" style="270" bestFit="1" customWidth="1"/>
    <col min="9" max="10" width="13.42578125" style="270" bestFit="1" customWidth="1"/>
    <col min="11" max="11" width="13.7109375" style="270" bestFit="1" customWidth="1"/>
    <col min="12" max="12" width="9.140625" style="270"/>
    <col min="13" max="13" width="41.7109375" style="270" bestFit="1" customWidth="1"/>
    <col min="14" max="15" width="14.140625" style="270" bestFit="1" customWidth="1"/>
    <col min="16" max="16" width="14.140625" style="1067" bestFit="1" customWidth="1"/>
    <col min="17" max="17" width="5.28515625" style="270" customWidth="1"/>
    <col min="18" max="18" width="52.85546875" style="270" bestFit="1" customWidth="1"/>
    <col min="19" max="21" width="14.140625" style="270" customWidth="1"/>
    <col min="22" max="22" width="9.140625" style="270"/>
    <col min="23" max="23" width="41.42578125" style="270" bestFit="1" customWidth="1"/>
    <col min="24" max="25" width="13.42578125" style="270" bestFit="1" customWidth="1"/>
    <col min="26" max="26" width="13.7109375" style="270" bestFit="1" customWidth="1"/>
    <col min="27" max="27" width="9.140625" style="270"/>
    <col min="28" max="28" width="41.7109375" style="270" bestFit="1" customWidth="1"/>
    <col min="29" max="29" width="13.7109375" style="270" bestFit="1" customWidth="1"/>
    <col min="30" max="30" width="13.85546875" style="270" bestFit="1" customWidth="1"/>
    <col min="31" max="31" width="13.85546875" style="1067" bestFit="1" customWidth="1"/>
    <col min="32" max="32" width="13.85546875" style="270" customWidth="1"/>
    <col min="33" max="33" width="53.140625" style="270" bestFit="1" customWidth="1"/>
    <col min="34" max="36" width="13.85546875" style="270" customWidth="1"/>
    <col min="37" max="37" width="9.140625" style="270"/>
    <col min="38" max="38" width="41.42578125" style="270" bestFit="1" customWidth="1"/>
    <col min="39" max="40" width="13.42578125" style="270" bestFit="1" customWidth="1"/>
    <col min="41" max="41" width="13.7109375" style="270" bestFit="1" customWidth="1"/>
    <col min="42" max="42" width="9.140625" style="270"/>
    <col min="43" max="43" width="41.7109375" style="270" bestFit="1" customWidth="1"/>
    <col min="44" max="44" width="14.140625" style="270" bestFit="1" customWidth="1"/>
    <col min="45" max="45" width="14" style="270" bestFit="1" customWidth="1"/>
    <col min="46" max="46" width="13.85546875" style="270" bestFit="1" customWidth="1"/>
    <col min="47" max="47" width="9.140625" style="270"/>
    <col min="48" max="48" width="52.85546875" style="270" bestFit="1" customWidth="1"/>
    <col min="49" max="50" width="14" style="270" bestFit="1" customWidth="1"/>
    <col min="51" max="51" width="13.7109375" style="270" bestFit="1" customWidth="1"/>
    <col min="52" max="52" width="9.140625" style="270"/>
    <col min="53" max="53" width="42.7109375" style="270" bestFit="1" customWidth="1"/>
    <col min="54" max="54" width="13.140625" style="270" bestFit="1" customWidth="1"/>
    <col min="55" max="55" width="13.42578125" style="270" bestFit="1" customWidth="1"/>
    <col min="56" max="56" width="13.7109375" style="270" bestFit="1" customWidth="1"/>
    <col min="57" max="57" width="9.140625" style="270"/>
    <col min="58" max="58" width="34.140625" style="270" bestFit="1" customWidth="1"/>
    <col min="59" max="59" width="13.140625" style="270" bestFit="1" customWidth="1"/>
    <col min="60" max="60" width="13.42578125" style="270" bestFit="1" customWidth="1"/>
    <col min="61" max="61" width="13.5703125" style="270" bestFit="1" customWidth="1"/>
    <col min="62" max="62" width="9.140625" style="270"/>
    <col min="63" max="63" width="48.85546875" style="270" bestFit="1" customWidth="1"/>
    <col min="64" max="64" width="13.140625" style="270" bestFit="1" customWidth="1"/>
    <col min="65" max="65" width="13.42578125" style="270" bestFit="1" customWidth="1"/>
    <col min="66" max="66" width="13.5703125" style="270" bestFit="1" customWidth="1"/>
    <col min="67" max="16384" width="9.140625" style="270"/>
  </cols>
  <sheetData>
    <row r="1" spans="1:51" x14ac:dyDescent="0.25">
      <c r="A1" s="1064" t="s">
        <v>62</v>
      </c>
    </row>
    <row r="2" spans="1:51" x14ac:dyDescent="0.25">
      <c r="A2" s="1794" t="s">
        <v>1314</v>
      </c>
      <c r="B2" s="1794"/>
      <c r="C2" s="1794"/>
      <c r="D2" s="1794"/>
      <c r="E2" s="1794"/>
      <c r="G2" s="21">
        <v>1</v>
      </c>
      <c r="H2" s="1791" t="s">
        <v>1315</v>
      </c>
      <c r="I2" s="1791"/>
      <c r="J2" s="1791"/>
      <c r="K2" s="1791"/>
      <c r="L2" s="1791"/>
      <c r="M2" s="1791"/>
      <c r="N2" s="1791"/>
      <c r="O2" s="1791"/>
      <c r="P2" s="1791"/>
      <c r="Q2" s="1791"/>
      <c r="R2" s="1791"/>
      <c r="S2" s="1791"/>
      <c r="T2" s="1791"/>
      <c r="U2" s="1791"/>
      <c r="V2" s="1791"/>
      <c r="W2" s="1791"/>
      <c r="X2" s="1791"/>
      <c r="Y2" s="1791"/>
      <c r="Z2" s="1791"/>
      <c r="AA2" s="1791"/>
      <c r="AB2" s="1791"/>
      <c r="AC2" s="1791"/>
      <c r="AD2" s="1791"/>
      <c r="AE2" s="1791"/>
      <c r="AF2" s="1791"/>
      <c r="AG2" s="1791"/>
      <c r="AH2" s="1791"/>
      <c r="AI2" s="1791"/>
      <c r="AJ2" s="1791"/>
      <c r="AK2" s="1791"/>
      <c r="AL2" s="1791"/>
      <c r="AM2" s="1791"/>
      <c r="AN2" s="1791"/>
      <c r="AO2" s="1791"/>
      <c r="AP2" s="1791"/>
      <c r="AQ2" s="1791"/>
      <c r="AR2" s="1791"/>
      <c r="AS2" s="1791"/>
      <c r="AT2" s="1791"/>
      <c r="AU2" s="1130"/>
      <c r="AV2" s="1130"/>
      <c r="AW2" s="1130"/>
      <c r="AX2" s="1130"/>
      <c r="AY2" s="1130"/>
    </row>
    <row r="3" spans="1:51" x14ac:dyDescent="0.25">
      <c r="A3" s="1056" t="s">
        <v>21</v>
      </c>
      <c r="B3" s="1056"/>
      <c r="C3" s="1056"/>
      <c r="D3" s="1056"/>
      <c r="E3" s="1056"/>
      <c r="H3" s="1065" t="s">
        <v>69</v>
      </c>
      <c r="I3" s="1065"/>
      <c r="J3" s="1065"/>
      <c r="K3" s="1065"/>
      <c r="L3" s="1065"/>
      <c r="M3" s="1065" t="s">
        <v>70</v>
      </c>
      <c r="N3" s="1065"/>
      <c r="O3" s="1065"/>
      <c r="P3" s="1068"/>
      <c r="Q3" s="1065"/>
      <c r="R3" s="1789" t="s">
        <v>1316</v>
      </c>
      <c r="S3" s="1789"/>
      <c r="T3" s="1789"/>
      <c r="U3" s="1789"/>
      <c r="V3" s="1065"/>
      <c r="W3" s="1065" t="s">
        <v>71</v>
      </c>
      <c r="X3" s="1065"/>
      <c r="Y3" s="1065"/>
      <c r="Z3" s="1065"/>
      <c r="AA3" s="1065"/>
      <c r="AB3" s="1065" t="s">
        <v>72</v>
      </c>
      <c r="AC3" s="1065"/>
      <c r="AD3" s="1065"/>
      <c r="AE3" s="1068"/>
      <c r="AF3" s="1065"/>
      <c r="AG3" s="1789" t="s">
        <v>1317</v>
      </c>
      <c r="AH3" s="1789"/>
      <c r="AI3" s="1789"/>
      <c r="AJ3" s="1789"/>
      <c r="AK3" s="1065"/>
      <c r="AL3" s="1065" t="s">
        <v>73</v>
      </c>
      <c r="AM3" s="1065"/>
      <c r="AN3" s="1065"/>
      <c r="AO3" s="1065"/>
      <c r="AP3" s="1065"/>
      <c r="AQ3" s="1065" t="s">
        <v>74</v>
      </c>
      <c r="AR3" s="1065"/>
      <c r="AS3" s="1065"/>
      <c r="AT3" s="1065"/>
      <c r="AU3" s="1130"/>
      <c r="AV3" s="1789" t="s">
        <v>1318</v>
      </c>
      <c r="AW3" s="1789"/>
      <c r="AX3" s="1789"/>
      <c r="AY3" s="1789"/>
    </row>
    <row r="4" spans="1:51" x14ac:dyDescent="0.25">
      <c r="B4" s="1057" t="s">
        <v>1319</v>
      </c>
      <c r="C4" s="1057" t="s">
        <v>1320</v>
      </c>
      <c r="D4" s="1057" t="s">
        <v>1321</v>
      </c>
      <c r="E4" s="1057" t="s">
        <v>1322</v>
      </c>
      <c r="H4" s="1065" t="s">
        <v>1319</v>
      </c>
      <c r="I4" s="1065" t="s">
        <v>1320</v>
      </c>
      <c r="J4" s="1065" t="s">
        <v>1321</v>
      </c>
      <c r="K4" s="1065" t="s">
        <v>1322</v>
      </c>
      <c r="L4" s="1065"/>
      <c r="M4" s="1659" t="s">
        <v>1319</v>
      </c>
      <c r="N4" s="1065" t="str">
        <f>VLOOKUP(M4,'Ersatz raw Base'!A:H,3,FALSE)</f>
        <v>Mean</v>
      </c>
      <c r="O4" s="1065" t="str">
        <f>VLOOKUP(M4,'Ersatz raw Base'!A:H,7,FALSE)</f>
        <v>LCI 95%</v>
      </c>
      <c r="P4" s="1068" t="str">
        <f>VLOOKUP(M4,'Ersatz raw Base'!A:H,8,FALSE)</f>
        <v>HCI 95%</v>
      </c>
      <c r="Q4" s="1065"/>
      <c r="R4" s="1659" t="s">
        <v>1319</v>
      </c>
      <c r="S4" s="1065" t="s">
        <v>1320</v>
      </c>
      <c r="T4" s="1065" t="s">
        <v>1321</v>
      </c>
      <c r="U4" s="1065" t="s">
        <v>1322</v>
      </c>
      <c r="V4" s="1068"/>
      <c r="W4" s="1659" t="s">
        <v>1319</v>
      </c>
      <c r="X4" s="1065" t="str">
        <f>VLOOKUP(W4,'Ersatz raw Base'!A:H,3,FALSE)</f>
        <v>Mean</v>
      </c>
      <c r="Y4" s="1065" t="str">
        <f>VLOOKUP(W4,'Ersatz raw Base'!A:H,7,FALSE)</f>
        <v>LCI 95%</v>
      </c>
      <c r="Z4" s="1065" t="str">
        <f>VLOOKUP(W4,'Ersatz raw Base'!A:H,8,FALSE)</f>
        <v>HCI 95%</v>
      </c>
      <c r="AA4" s="1065"/>
      <c r="AB4" s="1659" t="s">
        <v>1319</v>
      </c>
      <c r="AC4" s="1065" t="str">
        <f>VLOOKUP(AB4,'Ersatz raw Base'!A:H,3,FALSE)</f>
        <v>Mean</v>
      </c>
      <c r="AD4" s="1065" t="str">
        <f>VLOOKUP(AB4,'Ersatz raw Base'!A:H,7,FALSE)</f>
        <v>LCI 95%</v>
      </c>
      <c r="AE4" s="1068" t="str">
        <f>VLOOKUP(AB4,'Ersatz raw Base'!A:H,8,FALSE)</f>
        <v>HCI 95%</v>
      </c>
      <c r="AF4" s="1065"/>
      <c r="AG4" s="1659" t="s">
        <v>1319</v>
      </c>
      <c r="AH4" s="1065" t="s">
        <v>1320</v>
      </c>
      <c r="AI4" s="1065" t="s">
        <v>1321</v>
      </c>
      <c r="AJ4" s="1065" t="s">
        <v>1322</v>
      </c>
      <c r="AK4" s="1065"/>
      <c r="AL4" s="1065" t="s">
        <v>1319</v>
      </c>
      <c r="AM4" s="1065" t="str">
        <f>VLOOKUP(AL4,'Ersatz raw Base'!A:H,3,FALSE)</f>
        <v>Mean</v>
      </c>
      <c r="AN4" s="1065" t="str">
        <f>VLOOKUP(AL4,'Ersatz raw Base'!A:H,7,FALSE)</f>
        <v>LCI 95%</v>
      </c>
      <c r="AO4" s="1065" t="str">
        <f>VLOOKUP(AL4,'Ersatz raw Base'!A:H,8,FALSE)</f>
        <v>HCI 95%</v>
      </c>
      <c r="AP4" s="1065"/>
      <c r="AQ4" s="1659" t="s">
        <v>1319</v>
      </c>
      <c r="AR4" s="1065" t="str">
        <f>VLOOKUP(AQ4,'Ersatz raw Base'!A:H,3,FALSE)</f>
        <v>Mean</v>
      </c>
      <c r="AS4" s="1065" t="str">
        <f>VLOOKUP(AQ4,'Ersatz raw Base'!A:H,7,FALSE)</f>
        <v>LCI 95%</v>
      </c>
      <c r="AT4" s="1065" t="str">
        <f>VLOOKUP(AQ4,'Ersatz raw Base'!A:H,8,FALSE)</f>
        <v>HCI 95%</v>
      </c>
      <c r="AU4" s="1130"/>
      <c r="AV4" s="1659" t="s">
        <v>1319</v>
      </c>
      <c r="AW4" s="1065" t="s">
        <v>1320</v>
      </c>
      <c r="AX4" s="1065" t="s">
        <v>1321</v>
      </c>
      <c r="AY4" s="1065" t="s">
        <v>1322</v>
      </c>
    </row>
    <row r="5" spans="1:51" x14ac:dyDescent="0.25">
      <c r="B5" s="1057" t="s">
        <v>1275</v>
      </c>
      <c r="C5" s="1687">
        <f>VLOOKUP(B5,'Ersatz raw Base'!A:H,3,FALSE)</f>
        <v>7263.4853600001798</v>
      </c>
      <c r="D5" s="1687"/>
      <c r="E5" s="1687"/>
      <c r="H5" s="1053" t="s">
        <v>205</v>
      </c>
      <c r="I5" s="21">
        <f>VLOOKUP(H5,'Ersatz raw Base'!A:H,3,FALSE)</f>
        <v>19326.597161332898</v>
      </c>
      <c r="J5" s="21"/>
      <c r="K5" s="21"/>
      <c r="M5" s="1053" t="s">
        <v>206</v>
      </c>
      <c r="N5" s="270">
        <f>VLOOKUP(M5,'Ersatz raw Base'!A:H,3,FALSE)</f>
        <v>40135.8398099228</v>
      </c>
      <c r="R5" s="1129" t="s">
        <v>280</v>
      </c>
      <c r="S5" s="1677">
        <f>VLOOKUP(R5,'Ersatz raw Base'!A:H,3,FALSE)</f>
        <v>59462.4369712513</v>
      </c>
      <c r="T5" s="1677"/>
      <c r="U5" s="1677"/>
      <c r="W5" s="1053" t="s">
        <v>207</v>
      </c>
      <c r="X5" s="270">
        <f>VLOOKUP(W5,'Ersatz raw Base'!A:H,3,FALSE)</f>
        <v>344.558458305778</v>
      </c>
      <c r="AB5" s="1053" t="s">
        <v>208</v>
      </c>
      <c r="AC5" s="270">
        <f>VLOOKUP(AB5,'Ersatz raw Base'!A:H,3,FALSE)</f>
        <v>762.20507443395502</v>
      </c>
      <c r="AG5" s="1677" t="s">
        <v>281</v>
      </c>
      <c r="AH5" s="1677">
        <f>VLOOKUP(AG5,'Ersatz raw Base'!A:H,3,FALSE)</f>
        <v>1106.76353273978</v>
      </c>
      <c r="AI5" s="1677"/>
      <c r="AJ5" s="1677"/>
      <c r="AL5" s="1053" t="s">
        <v>209</v>
      </c>
      <c r="AM5" s="270">
        <f>VLOOKUP(AL5,'Ersatz raw Base'!A:H,3,FALSE)</f>
        <v>135.73515024167</v>
      </c>
      <c r="AQ5" s="1053" t="s">
        <v>210</v>
      </c>
      <c r="AR5" s="270">
        <f>VLOOKUP(AQ5,'Ersatz raw Base'!A:H,3,FALSE)</f>
        <v>302.79379669296299</v>
      </c>
      <c r="AV5" s="1129" t="s">
        <v>282</v>
      </c>
      <c r="AW5" s="1677">
        <f>VLOOKUP(AV5,'Ersatz raw Base'!A:H,3,FALSE)</f>
        <v>438.52894693461798</v>
      </c>
      <c r="AX5" s="1677"/>
      <c r="AY5" s="1677"/>
    </row>
    <row r="6" spans="1:51" x14ac:dyDescent="0.25">
      <c r="B6" s="1057" t="s">
        <v>1276</v>
      </c>
      <c r="C6" s="1687">
        <f>VLOOKUP(B6,'Ersatz raw Base'!A:H,3,FALSE)</f>
        <v>68.527403838675696</v>
      </c>
      <c r="D6" s="1687">
        <f>VLOOKUP(B6,'Ersatz raw Base'!A:H,7,FALSE)</f>
        <v>52.384529684484797</v>
      </c>
      <c r="E6" s="1687">
        <f>VLOOKUP(B6,'Ersatz raw Base'!A:H,8,FALSE)</f>
        <v>87.682706072692994</v>
      </c>
      <c r="H6" s="1053" t="s">
        <v>211</v>
      </c>
      <c r="I6" s="21">
        <f>VLOOKUP(H6,'Ersatz raw Base'!A:H,3,FALSE)</f>
        <v>360.29938541174801</v>
      </c>
      <c r="J6" s="21">
        <f>VLOOKUP(H6,'Ersatz raw Base'!A:H,7,FALSE)</f>
        <v>267.44390662849997</v>
      </c>
      <c r="K6" s="21">
        <f>VLOOKUP(H6,'Ersatz raw Base'!A:H,8,FALSE)</f>
        <v>473.64851834125602</v>
      </c>
      <c r="M6" s="1053" t="s">
        <v>212</v>
      </c>
      <c r="N6" s="270">
        <f>VLOOKUP(M6,'Ersatz raw Base'!A:H,3,FALSE)</f>
        <v>1628.04535762972</v>
      </c>
      <c r="O6" s="270">
        <f>VLOOKUP(M6,'Ersatz raw Base'!A:H,7,FALSE)</f>
        <v>1121.95974059901</v>
      </c>
      <c r="P6" s="1067">
        <f>VLOOKUP(M6,'Ersatz raw Base'!A:H,8,FALSE)</f>
        <v>2244.9568839398198</v>
      </c>
      <c r="R6" s="1129" t="s">
        <v>283</v>
      </c>
      <c r="S6" s="1677">
        <f>VLOOKUP(R6,'Ersatz raw Base'!A:H,3,FALSE)</f>
        <v>1988.3447430414799</v>
      </c>
      <c r="T6" s="1677">
        <f>VLOOKUP(R6,'Ersatz raw Base'!A:H,7,FALSE)</f>
        <v>1388.6469720191601</v>
      </c>
      <c r="U6" s="1677">
        <f>VLOOKUP(R6,'Ersatz raw Base'!A:H,8,FALSE)</f>
        <v>2715.60781871979</v>
      </c>
      <c r="W6" s="1053" t="s">
        <v>213</v>
      </c>
      <c r="X6" s="270">
        <f>VLOOKUP(W6,'Ersatz raw Base'!A:H,3,FALSE)</f>
        <v>7.2178913530767996</v>
      </c>
      <c r="Y6" s="270">
        <f>VLOOKUP(W6,'Ersatz raw Base'!A:H,7,FALSE)</f>
        <v>5.2559111148935402</v>
      </c>
      <c r="Z6" s="270">
        <f>VLOOKUP(W6,'Ersatz raw Base'!A:H,8,FALSE)</f>
        <v>9.609221911094</v>
      </c>
      <c r="AB6" s="1053" t="s">
        <v>214</v>
      </c>
      <c r="AC6" s="270">
        <f>VLOOKUP(AB6,'Ersatz raw Base'!A:H,3,FALSE)</f>
        <v>40.9514983403431</v>
      </c>
      <c r="AD6" s="270">
        <f>VLOOKUP(AB6,'Ersatz raw Base'!A:H,7,FALSE)</f>
        <v>27.852886161797699</v>
      </c>
      <c r="AE6" s="1067">
        <f>VLOOKUP(AB6,'Ersatz raw Base'!A:H,8,FALSE)</f>
        <v>56.994943903324298</v>
      </c>
      <c r="AG6" s="1677" t="s">
        <v>284</v>
      </c>
      <c r="AH6" s="1677">
        <f>VLOOKUP(AG6,'Ersatz raw Base'!A:H,3,FALSE)</f>
        <v>48.169389693419802</v>
      </c>
      <c r="AI6" s="1677">
        <f>VLOOKUP(AG6,'Ersatz raw Base'!A:H,7,FALSE)</f>
        <v>33.084683356965499</v>
      </c>
      <c r="AJ6" s="1677">
        <f>VLOOKUP(AG6,'Ersatz raw Base'!A:H,8,FALSE)</f>
        <v>66.567578085398694</v>
      </c>
      <c r="AL6" s="1053" t="s">
        <v>215</v>
      </c>
      <c r="AM6" s="270">
        <f>VLOOKUP(AL6,'Ersatz raw Base'!A:H,3,FALSE)</f>
        <v>2.79762728388173</v>
      </c>
      <c r="AN6" s="270">
        <f>VLOOKUP(AL6,'Ersatz raw Base'!A:H,7,FALSE)</f>
        <v>2.0525055074069498</v>
      </c>
      <c r="AO6" s="270">
        <f>VLOOKUP(AL6,'Ersatz raw Base'!A:H,8,FALSE)</f>
        <v>3.7044762522889498</v>
      </c>
      <c r="AQ6" s="1053" t="s">
        <v>216</v>
      </c>
      <c r="AR6" s="270">
        <f>VLOOKUP(AQ6,'Ersatz raw Base'!A:H,3,FALSE)</f>
        <v>15.169831572205901</v>
      </c>
      <c r="AS6" s="270">
        <f>VLOOKUP(AQ6,'Ersatz raw Base'!A:H,7,FALSE)</f>
        <v>10.381947014451899</v>
      </c>
      <c r="AT6" s="270">
        <f>VLOOKUP(AQ6,'Ersatz raw Base'!A:H,8,FALSE)</f>
        <v>21.024192244308701</v>
      </c>
      <c r="AV6" s="1129" t="s">
        <v>285</v>
      </c>
      <c r="AW6" s="1677">
        <f>VLOOKUP(AV6,'Ersatz raw Base'!A:H,3,FALSE)</f>
        <v>17.9674588560876</v>
      </c>
      <c r="AX6" s="1677">
        <f>VLOOKUP(AV6,'Ersatz raw Base'!A:H,7,FALSE)</f>
        <v>12.436975535307599</v>
      </c>
      <c r="AY6" s="1677">
        <f>VLOOKUP(AV6,'Ersatz raw Base'!A:H,8,FALSE)</f>
        <v>24.696947239257501</v>
      </c>
    </row>
    <row r="7" spans="1:51" x14ac:dyDescent="0.25">
      <c r="B7" s="1057" t="s">
        <v>1277</v>
      </c>
      <c r="C7" s="1687">
        <f>VLOOKUP(B7,'Ersatz raw Base'!A:H,3,FALSE)</f>
        <v>564.92368399392501</v>
      </c>
      <c r="D7" s="1687">
        <f>VLOOKUP(B7,'Ersatz raw Base'!A:H,7,FALSE)</f>
        <v>375.16260083070603</v>
      </c>
      <c r="E7" s="1687">
        <f>VLOOKUP(B7,'Ersatz raw Base'!A:H,8,FALSE)</f>
        <v>791.59995815562604</v>
      </c>
      <c r="H7" s="1053" t="s">
        <v>217</v>
      </c>
      <c r="I7" s="21">
        <f>VLOOKUP(H7,'Ersatz raw Base'!A:H,3,FALSE)</f>
        <v>1548.90865905441</v>
      </c>
      <c r="J7" s="21">
        <f>VLOOKUP(H7,'Ersatz raw Base'!A:H,7,FALSE)</f>
        <v>890.96555611308804</v>
      </c>
      <c r="K7" s="21">
        <f>VLOOKUP(H7,'Ersatz raw Base'!A:H,8,FALSE)</f>
        <v>2452.55756404567</v>
      </c>
      <c r="M7" s="1053" t="s">
        <v>218</v>
      </c>
      <c r="N7" s="270">
        <f>VLOOKUP(M7,'Ersatz raw Base'!A:H,3,FALSE)</f>
        <v>15107.1704887752</v>
      </c>
      <c r="O7" s="270">
        <f>VLOOKUP(M7,'Ersatz raw Base'!A:H,7,FALSE)</f>
        <v>9898.9779037920307</v>
      </c>
      <c r="P7" s="1067">
        <f>VLOOKUP(M7,'Ersatz raw Base'!A:H,8,FALSE)</f>
        <v>21247.023152305199</v>
      </c>
      <c r="R7" s="1129" t="s">
        <v>286</v>
      </c>
      <c r="S7" s="1677">
        <f>VLOOKUP(R7,'Ersatz raw Base'!A:H,3,FALSE)</f>
        <v>16656.079147829601</v>
      </c>
      <c r="T7" s="1677">
        <f>VLOOKUP(R7,'Ersatz raw Base'!A:H,7,FALSE)</f>
        <v>10909.3394361542</v>
      </c>
      <c r="U7" s="1677">
        <f>VLOOKUP(R7,'Ersatz raw Base'!A:H,8,FALSE)</f>
        <v>23362.674736995199</v>
      </c>
      <c r="W7" s="1053" t="s">
        <v>219</v>
      </c>
      <c r="X7" s="270">
        <f>VLOOKUP(W7,'Ersatz raw Base'!A:H,3,FALSE)</f>
        <v>32.339526761844098</v>
      </c>
      <c r="Y7" s="270">
        <f>VLOOKUP(W7,'Ersatz raw Base'!A:H,7,FALSE)</f>
        <v>18.601619021723</v>
      </c>
      <c r="Z7" s="270">
        <f>VLOOKUP(W7,'Ersatz raw Base'!A:H,8,FALSE)</f>
        <v>51.208548518030703</v>
      </c>
      <c r="AB7" s="1053" t="s">
        <v>220</v>
      </c>
      <c r="AC7" s="270">
        <f>VLOOKUP(AB7,'Ersatz raw Base'!A:H,3,FALSE)</f>
        <v>390.489070353778</v>
      </c>
      <c r="AD7" s="270">
        <f>VLOOKUP(AB7,'Ersatz raw Base'!A:H,7,FALSE)</f>
        <v>255.91323309092101</v>
      </c>
      <c r="AE7" s="1067">
        <f>VLOOKUP(AB7,'Ersatz raw Base'!A:H,8,FALSE)</f>
        <v>549.23953683796606</v>
      </c>
      <c r="AG7" s="1677" t="s">
        <v>287</v>
      </c>
      <c r="AH7" s="1677">
        <f>VLOOKUP(AG7,'Ersatz raw Base'!A:H,3,FALSE)</f>
        <v>422.82859711562202</v>
      </c>
      <c r="AI7" s="1677">
        <f>VLOOKUP(AG7,'Ersatz raw Base'!A:H,7,FALSE)</f>
        <v>276.76697177257398</v>
      </c>
      <c r="AJ7" s="1677">
        <f>VLOOKUP(AG7,'Ersatz raw Base'!A:H,8,FALSE)</f>
        <v>593.75819424416898</v>
      </c>
      <c r="AL7" s="1053" t="s">
        <v>221</v>
      </c>
      <c r="AM7" s="270">
        <f>VLOOKUP(AL7,'Ersatz raw Base'!A:H,3,FALSE)</f>
        <v>12.2790101385127</v>
      </c>
      <c r="AN7" s="270">
        <f>VLOOKUP(AL7,'Ersatz raw Base'!A:H,7,FALSE)</f>
        <v>7.06269352475804</v>
      </c>
      <c r="AO7" s="270">
        <f>VLOOKUP(AL7,'Ersatz raw Base'!A:H,8,FALSE)</f>
        <v>19.443693483676999</v>
      </c>
      <c r="AQ7" s="1053" t="s">
        <v>222</v>
      </c>
      <c r="AR7" s="270">
        <f>VLOOKUP(AQ7,'Ersatz raw Base'!A:H,3,FALSE)</f>
        <v>142.591386270101</v>
      </c>
      <c r="AS7" s="270">
        <f>VLOOKUP(AQ7,'Ersatz raw Base'!A:H,7,FALSE)</f>
        <v>93.419661246909598</v>
      </c>
      <c r="AT7" s="270">
        <f>VLOOKUP(AQ7,'Ersatz raw Base'!A:H,8,FALSE)</f>
        <v>200.529624884605</v>
      </c>
      <c r="AV7" s="1129" t="s">
        <v>288</v>
      </c>
      <c r="AW7" s="1677">
        <f>VLOOKUP(AV7,'Ersatz raw Base'!A:H,3,FALSE)</f>
        <v>154.870396408614</v>
      </c>
      <c r="AX7" s="1677">
        <f>VLOOKUP(AV7,'Ersatz raw Base'!A:H,7,FALSE)</f>
        <v>101.393529195067</v>
      </c>
      <c r="AY7" s="1677">
        <f>VLOOKUP(AV7,'Ersatz raw Base'!A:H,8,FALSE)</f>
        <v>217.408105856417</v>
      </c>
    </row>
    <row r="8" spans="1:51" x14ac:dyDescent="0.25">
      <c r="B8" s="1057" t="s">
        <v>1278</v>
      </c>
      <c r="C8" s="1687">
        <f>VLOOKUP(B8,'Ersatz raw Base'!A:H,3,FALSE)</f>
        <v>958.35300967742899</v>
      </c>
      <c r="D8" s="1687">
        <f>VLOOKUP(B8,'Ersatz raw Base'!A:H,7,FALSE)</f>
        <v>635.51864450034896</v>
      </c>
      <c r="E8" s="1687">
        <f>VLOOKUP(B8,'Ersatz raw Base'!A:H,8,FALSE)</f>
        <v>1322.1169106739201</v>
      </c>
      <c r="H8" s="1053" t="s">
        <v>223</v>
      </c>
      <c r="I8" s="21">
        <f>VLOOKUP(H8,'Ersatz raw Base'!A:H,3,FALSE)</f>
        <v>1617.9830514607399</v>
      </c>
      <c r="J8" s="21">
        <f>VLOOKUP(H8,'Ersatz raw Base'!A:H,7,FALSE)</f>
        <v>1077.85132183773</v>
      </c>
      <c r="K8" s="21">
        <f>VLOOKUP(H8,'Ersatz raw Base'!A:H,8,FALSE)</f>
        <v>2198.8942684992398</v>
      </c>
      <c r="M8" s="1053" t="s">
        <v>224</v>
      </c>
      <c r="N8" s="270">
        <f>VLOOKUP(M8,'Ersatz raw Base'!A:H,3,FALSE)</f>
        <v>1780.8952864185001</v>
      </c>
      <c r="O8" s="270">
        <f>VLOOKUP(M8,'Ersatz raw Base'!A:H,7,FALSE)</f>
        <v>1186.3785203360201</v>
      </c>
      <c r="P8" s="1067">
        <f>VLOOKUP(M8,'Ersatz raw Base'!A:H,8,FALSE)</f>
        <v>2420.2975640365999</v>
      </c>
      <c r="R8" s="1129" t="s">
        <v>289</v>
      </c>
      <c r="S8" s="1677">
        <f>VLOOKUP(R8,'Ersatz raw Base'!A:H,3,FALSE)</f>
        <v>3398.87833787924</v>
      </c>
      <c r="T8" s="1677">
        <f>VLOOKUP(R8,'Ersatz raw Base'!A:H,7,FALSE)</f>
        <v>2264.2298421737501</v>
      </c>
      <c r="U8" s="1677">
        <f>VLOOKUP(R8,'Ersatz raw Base'!A:H,8,FALSE)</f>
        <v>4619.1918325358401</v>
      </c>
      <c r="W8" s="1053" t="s">
        <v>225</v>
      </c>
      <c r="X8" s="270">
        <f>VLOOKUP(W8,'Ersatz raw Base'!A:H,3,FALSE)</f>
        <v>26.455833027327198</v>
      </c>
      <c r="Y8" s="270">
        <f>VLOOKUP(W8,'Ersatz raw Base'!A:H,7,FALSE)</f>
        <v>17.6240749698079</v>
      </c>
      <c r="Z8" s="270">
        <f>VLOOKUP(W8,'Ersatz raw Base'!A:H,8,FALSE)</f>
        <v>35.9543813265797</v>
      </c>
      <c r="AB8" s="1053" t="s">
        <v>226</v>
      </c>
      <c r="AC8" s="270">
        <f>VLOOKUP(AB8,'Ersatz raw Base'!A:H,3,FALSE)</f>
        <v>29.240657556519501</v>
      </c>
      <c r="AD8" s="270">
        <f>VLOOKUP(AB8,'Ersatz raw Base'!A:H,7,FALSE)</f>
        <v>19.479240756103501</v>
      </c>
      <c r="AE8" s="1067">
        <f>VLOOKUP(AB8,'Ersatz raw Base'!A:H,8,FALSE)</f>
        <v>39.739053045166997</v>
      </c>
      <c r="AG8" s="1677" t="s">
        <v>290</v>
      </c>
      <c r="AH8" s="1677">
        <f>VLOOKUP(AG8,'Ersatz raw Base'!A:H,3,FALSE)</f>
        <v>55.696490583846703</v>
      </c>
      <c r="AI8" s="1677">
        <f>VLOOKUP(AG8,'Ersatz raw Base'!A:H,7,FALSE)</f>
        <v>37.1033157259115</v>
      </c>
      <c r="AJ8" s="1677">
        <f>VLOOKUP(AG8,'Ersatz raw Base'!A:H,8,FALSE)</f>
        <v>75.693434371746605</v>
      </c>
      <c r="AL8" s="1053" t="s">
        <v>227</v>
      </c>
      <c r="AM8" s="270">
        <f>VLOOKUP(AL8,'Ersatz raw Base'!A:H,3,FALSE)</f>
        <v>11.1392981167693</v>
      </c>
      <c r="AN8" s="270">
        <f>VLOOKUP(AL8,'Ersatz raw Base'!A:H,7,FALSE)</f>
        <v>7.4206631451822904</v>
      </c>
      <c r="AO8" s="270">
        <f>VLOOKUP(AL8,'Ersatz raw Base'!A:H,8,FALSE)</f>
        <v>15.1386868743493</v>
      </c>
      <c r="AQ8" s="1053" t="s">
        <v>228</v>
      </c>
      <c r="AR8" s="270">
        <f>VLOOKUP(AQ8,'Ersatz raw Base'!A:H,3,FALSE)</f>
        <v>12.5317103813655</v>
      </c>
      <c r="AS8" s="270">
        <f>VLOOKUP(AQ8,'Ersatz raw Base'!A:H,7,FALSE)</f>
        <v>8.3482460383300801</v>
      </c>
      <c r="AT8" s="270">
        <f>VLOOKUP(AQ8,'Ersatz raw Base'!A:H,8,FALSE)</f>
        <v>17.031022733642999</v>
      </c>
      <c r="AV8" s="1129" t="s">
        <v>291</v>
      </c>
      <c r="AW8" s="1677">
        <f>VLOOKUP(AV8,'Ersatz raw Base'!A:H,3,FALSE)</f>
        <v>23.6710084981348</v>
      </c>
      <c r="AX8" s="1677">
        <f>VLOOKUP(AV8,'Ersatz raw Base'!A:H,7,FALSE)</f>
        <v>15.768909183512401</v>
      </c>
      <c r="AY8" s="1677">
        <f>VLOOKUP(AV8,'Ersatz raw Base'!A:H,8,FALSE)</f>
        <v>32.169709607992303</v>
      </c>
    </row>
    <row r="9" spans="1:51" x14ac:dyDescent="0.25">
      <c r="B9" s="1057" t="s">
        <v>1279</v>
      </c>
      <c r="C9" s="1687">
        <f>VLOOKUP(B9,'Ersatz raw Base'!A:H,3,FALSE)</f>
        <v>3611.3140099122902</v>
      </c>
      <c r="D9" s="1687">
        <f>VLOOKUP(B9,'Ersatz raw Base'!A:H,7,FALSE)</f>
        <v>3444.6129775116001</v>
      </c>
      <c r="E9" s="1687">
        <f>VLOOKUP(B9,'Ersatz raw Base'!A:H,8,FALSE)</f>
        <v>3794.3889393017398</v>
      </c>
      <c r="H9" s="1053" t="s">
        <v>229</v>
      </c>
      <c r="I9" s="21">
        <f>VLOOKUP(H9,'Ersatz raw Base'!A:H,3,FALSE)</f>
        <v>26313.508640109801</v>
      </c>
      <c r="J9" s="21">
        <f>VLOOKUP(H9,'Ersatz raw Base'!A:H,7,FALSE)</f>
        <v>25151.785254546299</v>
      </c>
      <c r="K9" s="21">
        <f>VLOOKUP(H9,'Ersatz raw Base'!A:H,8,FALSE)</f>
        <v>27567.732747540202</v>
      </c>
      <c r="M9" s="1053" t="s">
        <v>230</v>
      </c>
      <c r="N9" s="270">
        <f>VLOOKUP(M9,'Ersatz raw Base'!A:H,3,FALSE)</f>
        <v>64135.332138242302</v>
      </c>
      <c r="O9" s="270">
        <f>VLOOKUP(M9,'Ersatz raw Base'!A:H,7,FALSE)</f>
        <v>61361.028706122503</v>
      </c>
      <c r="P9" s="1067">
        <f>VLOOKUP(M9,'Ersatz raw Base'!A:H,8,FALSE)</f>
        <v>67140.241141192499</v>
      </c>
      <c r="R9" s="1129" t="s">
        <v>292</v>
      </c>
      <c r="S9" s="1677">
        <f>VLOOKUP(R9,'Ersatz raw Base'!A:H,3,FALSE)</f>
        <v>90448.840778352198</v>
      </c>
      <c r="T9" s="1677">
        <f>VLOOKUP(R9,'Ersatz raw Base'!A:H,7,FALSE)</f>
        <v>86543.995801572499</v>
      </c>
      <c r="U9" s="1677">
        <f>VLOOKUP(R9,'Ersatz raw Base'!A:H,8,FALSE)</f>
        <v>94710.789726182105</v>
      </c>
      <c r="W9" s="1053" t="s">
        <v>231</v>
      </c>
      <c r="X9" s="270">
        <f>VLOOKUP(W9,'Ersatz raw Base'!A:H,3,FALSE)</f>
        <v>544.67471575907302</v>
      </c>
      <c r="Y9" s="270">
        <f>VLOOKUP(W9,'Ersatz raw Base'!A:H,7,FALSE)</f>
        <v>520.80779360830297</v>
      </c>
      <c r="Z9" s="270">
        <f>VLOOKUP(W9,'Ersatz raw Base'!A:H,8,FALSE)</f>
        <v>570.55161462064802</v>
      </c>
      <c r="AB9" s="1053" t="s">
        <v>232</v>
      </c>
      <c r="AC9" s="270">
        <f>VLOOKUP(AB9,'Ersatz raw Base'!A:H,3,FALSE)</f>
        <v>1606.0724543803999</v>
      </c>
      <c r="AD9" s="270">
        <f>VLOOKUP(AB9,'Ersatz raw Base'!A:H,7,FALSE)</f>
        <v>1536.83118722729</v>
      </c>
      <c r="AE9" s="1067">
        <f>VLOOKUP(AB9,'Ersatz raw Base'!A:H,8,FALSE)</f>
        <v>1681.4073187981601</v>
      </c>
      <c r="AG9" s="1677" t="s">
        <v>293</v>
      </c>
      <c r="AH9" s="1677">
        <f>VLOOKUP(AG9,'Ersatz raw Base'!A:H,3,FALSE)</f>
        <v>2150.7471701394802</v>
      </c>
      <c r="AI9" s="1677">
        <f>VLOOKUP(AG9,'Ersatz raw Base'!A:H,7,FALSE)</f>
        <v>2058.2290248854902</v>
      </c>
      <c r="AJ9" s="1677">
        <f>VLOOKUP(AG9,'Ersatz raw Base'!A:H,8,FALSE)</f>
        <v>2251.9952525225699</v>
      </c>
      <c r="AL9" s="1053" t="s">
        <v>233</v>
      </c>
      <c r="AM9" s="270">
        <f>VLOOKUP(AL9,'Ersatz raw Base'!A:H,3,FALSE)</f>
        <v>205.83764328396001</v>
      </c>
      <c r="AN9" s="270">
        <f>VLOOKUP(AL9,'Ersatz raw Base'!A:H,7,FALSE)</f>
        <v>196.86127091656201</v>
      </c>
      <c r="AO9" s="270">
        <f>VLOOKUP(AL9,'Ersatz raw Base'!A:H,8,FALSE)</f>
        <v>215.61526847889101</v>
      </c>
      <c r="AQ9" s="1053" t="s">
        <v>234</v>
      </c>
      <c r="AR9" s="270">
        <f>VLOOKUP(AQ9,'Ersatz raw Base'!A:H,3,FALSE)</f>
        <v>617.76393443216205</v>
      </c>
      <c r="AS9" s="270">
        <f>VLOOKUP(AQ9,'Ersatz raw Base'!A:H,7,FALSE)</f>
        <v>590.98855373969195</v>
      </c>
      <c r="AT9" s="270">
        <f>VLOOKUP(AQ9,'Ersatz raw Base'!A:H,8,FALSE)</f>
        <v>646.64238011987197</v>
      </c>
      <c r="AV9" s="1129" t="s">
        <v>294</v>
      </c>
      <c r="AW9" s="1677">
        <f>VLOOKUP(AV9,'Ersatz raw Base'!A:H,3,FALSE)</f>
        <v>823.60157771612398</v>
      </c>
      <c r="AX9" s="1677">
        <f>VLOOKUP(AV9,'Ersatz raw Base'!A:H,7,FALSE)</f>
        <v>788.12806051269604</v>
      </c>
      <c r="AY9" s="1677">
        <f>VLOOKUP(AV9,'Ersatz raw Base'!A:H,8,FALSE)</f>
        <v>862.40725897682</v>
      </c>
    </row>
    <row r="10" spans="1:51" x14ac:dyDescent="0.25">
      <c r="B10" s="1057" t="s">
        <v>1280</v>
      </c>
      <c r="C10" s="1687">
        <f>VLOOKUP(B10,'Ersatz raw Base'!A:H,3,FALSE)</f>
        <v>3400.55954680583</v>
      </c>
      <c r="D10" s="1687">
        <f>VLOOKUP(B10,'Ersatz raw Base'!A:H,7,FALSE)</f>
        <v>3233.5981559715001</v>
      </c>
      <c r="E10" s="1687">
        <f>VLOOKUP(B10,'Ersatz raw Base'!A:H,8,FALSE)</f>
        <v>3582.52792153152</v>
      </c>
      <c r="H10" s="1053" t="s">
        <v>235</v>
      </c>
      <c r="I10" s="21">
        <f>VLOOKUP(H10,'Ersatz raw Base'!A:H,3,FALSE)</f>
        <v>18149.390362515998</v>
      </c>
      <c r="J10" s="21">
        <f>VLOOKUP(H10,'Ersatz raw Base'!A:H,7,FALSE)</f>
        <v>17236.012710892301</v>
      </c>
      <c r="K10" s="21">
        <f>VLOOKUP(H10,'Ersatz raw Base'!A:H,8,FALSE)</f>
        <v>19081.216005156599</v>
      </c>
      <c r="M10" s="1053" t="s">
        <v>236</v>
      </c>
      <c r="N10" s="270">
        <f>VLOOKUP(M10,'Ersatz raw Base'!A:H,3,FALSE)</f>
        <v>52014.723783657901</v>
      </c>
      <c r="O10" s="270">
        <f>VLOOKUP(M10,'Ersatz raw Base'!A:H,7,FALSE)</f>
        <v>49397.055349047798</v>
      </c>
      <c r="P10" s="1067">
        <f>VLOOKUP(M10,'Ersatz raw Base'!A:H,8,FALSE)</f>
        <v>54685.262708016497</v>
      </c>
      <c r="R10" s="1129" t="s">
        <v>295</v>
      </c>
      <c r="S10" s="1677">
        <f>VLOOKUP(R10,'Ersatz raw Base'!A:H,3,FALSE)</f>
        <v>70164.114146174004</v>
      </c>
      <c r="T10" s="1677">
        <f>VLOOKUP(R10,'Ersatz raw Base'!A:H,7,FALSE)</f>
        <v>66633.068059940197</v>
      </c>
      <c r="U10" s="1677">
        <f>VLOOKUP(R10,'Ersatz raw Base'!A:H,8,FALSE)</f>
        <v>73766.478713173099</v>
      </c>
      <c r="W10" s="1053" t="s">
        <v>237</v>
      </c>
      <c r="X10" s="270">
        <f>VLOOKUP(W10,'Ersatz raw Base'!A:H,3,FALSE)</f>
        <v>378.54786228695599</v>
      </c>
      <c r="Y10" s="270">
        <f>VLOOKUP(W10,'Ersatz raw Base'!A:H,7,FALSE)</f>
        <v>359.49724127012303</v>
      </c>
      <c r="Z10" s="270">
        <f>VLOOKUP(W10,'Ersatz raw Base'!A:H,8,FALSE)</f>
        <v>397.98325917908801</v>
      </c>
      <c r="AB10" s="1053" t="s">
        <v>238</v>
      </c>
      <c r="AC10" s="270">
        <f>VLOOKUP(AB10,'Ersatz raw Base'!A:H,3,FALSE)</f>
        <v>1313.4758206652</v>
      </c>
      <c r="AD10" s="270">
        <f>VLOOKUP(AB10,'Ersatz raw Base'!A:H,7,FALSE)</f>
        <v>1247.3744565653101</v>
      </c>
      <c r="AE10" s="1067">
        <f>VLOOKUP(AB10,'Ersatz raw Base'!A:H,8,FALSE)</f>
        <v>1380.9122703881601</v>
      </c>
      <c r="AG10" s="1677" t="s">
        <v>296</v>
      </c>
      <c r="AH10" s="1677">
        <f>VLOOKUP(AG10,'Ersatz raw Base'!A:H,3,FALSE)</f>
        <v>1692.02368295215</v>
      </c>
      <c r="AI10" s="1677">
        <f>VLOOKUP(AG10,'Ersatz raw Base'!A:H,7,FALSE)</f>
        <v>1606.87169783543</v>
      </c>
      <c r="AJ10" s="1677">
        <f>VLOOKUP(AG10,'Ersatz raw Base'!A:H,8,FALSE)</f>
        <v>1778.8955295672499</v>
      </c>
      <c r="AL10" s="1053" t="s">
        <v>239</v>
      </c>
      <c r="AM10" s="270">
        <f>VLOOKUP(AL10,'Ersatz raw Base'!A:H,3,FALSE)</f>
        <v>143.73581239753199</v>
      </c>
      <c r="AN10" s="270">
        <f>VLOOKUP(AL10,'Ersatz raw Base'!A:H,7,FALSE)</f>
        <v>136.50223175600101</v>
      </c>
      <c r="AO10" s="270">
        <f>VLOOKUP(AL10,'Ersatz raw Base'!A:H,8,FALSE)</f>
        <v>151.11549364756601</v>
      </c>
      <c r="AQ10" s="1053" t="s">
        <v>240</v>
      </c>
      <c r="AR10" s="270">
        <f>VLOOKUP(AQ10,'Ersatz raw Base'!A:H,3,FALSE)</f>
        <v>502.01365841342601</v>
      </c>
      <c r="AS10" s="270">
        <f>VLOOKUP(AQ10,'Ersatz raw Base'!A:H,7,FALSE)</f>
        <v>476.74955602507902</v>
      </c>
      <c r="AT10" s="270">
        <f>VLOOKUP(AQ10,'Ersatz raw Base'!A:H,8,FALSE)</f>
        <v>527.78803377931001</v>
      </c>
      <c r="AV10" s="1129" t="s">
        <v>297</v>
      </c>
      <c r="AW10" s="1677">
        <f>VLOOKUP(AV10,'Ersatz raw Base'!A:H,3,FALSE)</f>
        <v>645.74947081095797</v>
      </c>
      <c r="AX10" s="1677">
        <f>VLOOKUP(AV10,'Ersatz raw Base'!A:H,7,FALSE)</f>
        <v>613.25178778108102</v>
      </c>
      <c r="AY10" s="1677">
        <f>VLOOKUP(AV10,'Ersatz raw Base'!A:H,8,FALSE)</f>
        <v>678.90352742687503</v>
      </c>
    </row>
    <row r="11" spans="1:51" x14ac:dyDescent="0.25">
      <c r="B11" s="1057" t="s">
        <v>1281</v>
      </c>
      <c r="C11" s="1687">
        <f>VLOOKUP(B11,'Ersatz raw Base'!A:H,3,FALSE)</f>
        <v>1591.80409751003</v>
      </c>
      <c r="D11" s="1687">
        <f>VLOOKUP(B11,'Ersatz raw Base'!A:H,7,FALSE)</f>
        <v>1207.41315945323</v>
      </c>
      <c r="E11" s="1687">
        <f>VLOOKUP(B11,'Ersatz raw Base'!A:H,8,FALSE)</f>
        <v>2003.44629659252</v>
      </c>
      <c r="H11" s="1053" t="s">
        <v>241</v>
      </c>
      <c r="I11" s="21">
        <f>VLOOKUP(H11,'Ersatz raw Base'!A:H,3,FALSE)</f>
        <v>3527.1910959269098</v>
      </c>
      <c r="J11" s="21">
        <f>VLOOKUP(H11,'Ersatz raw Base'!A:H,7,FALSE)</f>
        <v>2637.5773921823502</v>
      </c>
      <c r="K11" s="21">
        <f>VLOOKUP(H11,'Ersatz raw Base'!A:H,8,FALSE)</f>
        <v>4609.6143091305603</v>
      </c>
      <c r="M11" s="1053" t="s">
        <v>242</v>
      </c>
      <c r="N11" s="270">
        <f>VLOOKUP(M11,'Ersatz raw Base'!A:H,3,FALSE)</f>
        <v>18516.1111328234</v>
      </c>
      <c r="O11" s="270">
        <f>VLOOKUP(M11,'Ersatz raw Base'!A:H,7,FALSE)</f>
        <v>13357.369733126499</v>
      </c>
      <c r="P11" s="1067">
        <f>VLOOKUP(M11,'Ersatz raw Base'!A:H,8,FALSE)</f>
        <v>24684.085165087101</v>
      </c>
      <c r="R11" s="1129" t="s">
        <v>298</v>
      </c>
      <c r="S11" s="1677">
        <f>VLOOKUP(R11,'Ersatz raw Base'!A:H,3,FALSE)</f>
        <v>22043.302228750301</v>
      </c>
      <c r="T11" s="1677">
        <f>VLOOKUP(R11,'Ersatz raw Base'!A:H,7,FALSE)</f>
        <v>16250.440499382299</v>
      </c>
      <c r="U11" s="1677">
        <f>VLOOKUP(R11,'Ersatz raw Base'!A:H,8,FALSE)</f>
        <v>28857.0648723296</v>
      </c>
      <c r="W11" s="1053" t="s">
        <v>243</v>
      </c>
      <c r="X11" s="270">
        <f>VLOOKUP(W11,'Ersatz raw Base'!A:H,3,FALSE)</f>
        <v>66.013251142248194</v>
      </c>
      <c r="Y11" s="270">
        <f>VLOOKUP(W11,'Ersatz raw Base'!A:H,7,FALSE)</f>
        <v>48.986351212906499</v>
      </c>
      <c r="Z11" s="270">
        <f>VLOOKUP(W11,'Ersatz raw Base'!A:H,8,FALSE)</f>
        <v>86.998441195022096</v>
      </c>
      <c r="AB11" s="1053" t="s">
        <v>244</v>
      </c>
      <c r="AC11" s="270">
        <f>VLOOKUP(AB11,'Ersatz raw Base'!A:H,3,FALSE)</f>
        <v>460.68122625064098</v>
      </c>
      <c r="AD11" s="270">
        <f>VLOOKUP(AB11,'Ersatz raw Base'!A:H,7,FALSE)</f>
        <v>328.002027333596</v>
      </c>
      <c r="AE11" s="1067">
        <f>VLOOKUP(AB11,'Ersatz raw Base'!A:H,8,FALSE)</f>
        <v>621.040906080225</v>
      </c>
      <c r="AG11" s="1677" t="s">
        <v>299</v>
      </c>
      <c r="AH11" s="1677">
        <f>VLOOKUP(AG11,'Ersatz raw Base'!A:H,3,FALSE)</f>
        <v>526.69447739289001</v>
      </c>
      <c r="AI11" s="1677">
        <f>VLOOKUP(AG11,'Ersatz raw Base'!A:H,7,FALSE)</f>
        <v>380.57911750103301</v>
      </c>
      <c r="AJ11" s="1677">
        <f>VLOOKUP(AG11,'Ersatz raw Base'!A:H,8,FALSE)</f>
        <v>700.37059110862299</v>
      </c>
      <c r="AL11" s="1053" t="s">
        <v>245</v>
      </c>
      <c r="AM11" s="270">
        <f>VLOOKUP(AL11,'Ersatz raw Base'!A:H,3,FALSE)</f>
        <v>26.215935539163802</v>
      </c>
      <c r="AN11" s="270">
        <f>VLOOKUP(AL11,'Ersatz raw Base'!A:H,7,FALSE)</f>
        <v>19.51798755455</v>
      </c>
      <c r="AO11" s="270">
        <f>VLOOKUP(AL11,'Ersatz raw Base'!A:H,8,FALSE)</f>
        <v>34.242279836179101</v>
      </c>
      <c r="AQ11" s="1053" t="s">
        <v>246</v>
      </c>
      <c r="AR11" s="270">
        <f>VLOOKUP(AQ11,'Ersatz raw Base'!A:H,3,FALSE)</f>
        <v>170.29292822367199</v>
      </c>
      <c r="AS11" s="270">
        <f>VLOOKUP(AQ11,'Ersatz raw Base'!A:H,7,FALSE)</f>
        <v>122.03377431317401</v>
      </c>
      <c r="AT11" s="270">
        <f>VLOOKUP(AQ11,'Ersatz raw Base'!A:H,8,FALSE)</f>
        <v>228.59361123187799</v>
      </c>
      <c r="AV11" s="1129" t="s">
        <v>300</v>
      </c>
      <c r="AW11" s="1677">
        <f>VLOOKUP(AV11,'Ersatz raw Base'!A:H,3,FALSE)</f>
        <v>196.508863762836</v>
      </c>
      <c r="AX11" s="1677">
        <f>VLOOKUP(AV11,'Ersatz raw Base'!A:H,7,FALSE)</f>
        <v>142.904053494907</v>
      </c>
      <c r="AY11" s="1677">
        <f>VLOOKUP(AV11,'Ersatz raw Base'!A:H,8,FALSE)</f>
        <v>260.123646157834</v>
      </c>
    </row>
    <row r="12" spans="1:51" x14ac:dyDescent="0.25">
      <c r="B12" s="1057" t="s">
        <v>1282</v>
      </c>
      <c r="C12" s="1687">
        <f>VLOOKUP(B12,'Ersatz raw Base'!A:H,3,FALSE)</f>
        <v>5203.1181074223196</v>
      </c>
      <c r="D12" s="1687">
        <f>VLOOKUP(B12,'Ersatz raw Base'!A:H,7,FALSE)</f>
        <v>4775.3910957014295</v>
      </c>
      <c r="E12" s="1687">
        <f>VLOOKUP(B12,'Ersatz raw Base'!A:H,8,FALSE)</f>
        <v>5639.72119488313</v>
      </c>
      <c r="H12" s="1053" t="s">
        <v>247</v>
      </c>
      <c r="I12" s="21">
        <f>VLOOKUP(H12,'Ersatz raw Base'!A:H,3,FALSE)</f>
        <v>29840.699736036699</v>
      </c>
      <c r="J12" s="21">
        <f>VLOOKUP(H12,'Ersatz raw Base'!A:H,7,FALSE)</f>
        <v>28356.5460806591</v>
      </c>
      <c r="K12" s="21">
        <f>VLOOKUP(H12,'Ersatz raw Base'!A:H,8,FALSE)</f>
        <v>31445.513402135701</v>
      </c>
      <c r="M12" s="1053" t="s">
        <v>248</v>
      </c>
      <c r="N12" s="270">
        <f>VLOOKUP(M12,'Ersatz raw Base'!A:H,3,FALSE)</f>
        <v>82651.443271065495</v>
      </c>
      <c r="O12" s="270">
        <f>VLOOKUP(M12,'Ersatz raw Base'!A:H,7,FALSE)</f>
        <v>76738.858835674197</v>
      </c>
      <c r="P12" s="1067">
        <f>VLOOKUP(M12,'Ersatz raw Base'!A:H,8,FALSE)</f>
        <v>89243.050373680599</v>
      </c>
      <c r="R12" s="1129" t="s">
        <v>301</v>
      </c>
      <c r="S12" s="1677">
        <f>VLOOKUP(R12,'Ersatz raw Base'!A:H,3,FALSE)</f>
        <v>112492.143007102</v>
      </c>
      <c r="T12" s="1677">
        <f>VLOOKUP(R12,'Ersatz raw Base'!A:H,7,FALSE)</f>
        <v>105475.90878842</v>
      </c>
      <c r="U12" s="1677">
        <f>VLOOKUP(R12,'Ersatz raw Base'!A:H,8,FALSE)</f>
        <v>120234.60959460599</v>
      </c>
      <c r="W12" s="1053" t="s">
        <v>249</v>
      </c>
      <c r="X12" s="270">
        <f>VLOOKUP(W12,'Ersatz raw Base'!A:H,3,FALSE)</f>
        <v>610.68796690132297</v>
      </c>
      <c r="Y12" s="270">
        <f>VLOOKUP(W12,'Ersatz raw Base'!A:H,7,FALSE)</f>
        <v>580.86064539980202</v>
      </c>
      <c r="Z12" s="270">
        <f>VLOOKUP(W12,'Ersatz raw Base'!A:H,8,FALSE)</f>
        <v>642.65335365737405</v>
      </c>
      <c r="AB12" s="1053" t="s">
        <v>250</v>
      </c>
      <c r="AC12" s="270">
        <f>VLOOKUP(AB12,'Ersatz raw Base'!A:H,3,FALSE)</f>
        <v>2066.75368063105</v>
      </c>
      <c r="AD12" s="270">
        <f>VLOOKUP(AB12,'Ersatz raw Base'!A:H,7,FALSE)</f>
        <v>1914.6421463561101</v>
      </c>
      <c r="AE12" s="1067">
        <f>VLOOKUP(AB12,'Ersatz raw Base'!A:H,8,FALSE)</f>
        <v>2234.50312864237</v>
      </c>
      <c r="AG12" s="1677" t="s">
        <v>302</v>
      </c>
      <c r="AH12" s="1677">
        <f>VLOOKUP(AG12,'Ersatz raw Base'!A:H,3,FALSE)</f>
        <v>2677.4416475323701</v>
      </c>
      <c r="AI12" s="1677">
        <f>VLOOKUP(AG12,'Ersatz raw Base'!A:H,7,FALSE)</f>
        <v>2501.85206885664</v>
      </c>
      <c r="AJ12" s="1677">
        <f>VLOOKUP(AG12,'Ersatz raw Base'!A:H,8,FALSE)</f>
        <v>2868.3355714036402</v>
      </c>
      <c r="AL12" s="1053" t="s">
        <v>251</v>
      </c>
      <c r="AM12" s="270">
        <f>VLOOKUP(AL12,'Ersatz raw Base'!A:H,3,FALSE)</f>
        <v>232.05357882312401</v>
      </c>
      <c r="AN12" s="270">
        <f>VLOOKUP(AL12,'Ersatz raw Base'!A:H,7,FALSE)</f>
        <v>220.63207382922701</v>
      </c>
      <c r="AO12" s="270">
        <f>VLOOKUP(AL12,'Ersatz raw Base'!A:H,8,FALSE)</f>
        <v>244.41384342689301</v>
      </c>
      <c r="AQ12" s="1053" t="s">
        <v>252</v>
      </c>
      <c r="AR12" s="270">
        <f>VLOOKUP(AQ12,'Ersatz raw Base'!A:H,3,FALSE)</f>
        <v>788.05686265583802</v>
      </c>
      <c r="AS12" s="270">
        <f>VLOOKUP(AQ12,'Ersatz raw Base'!A:H,7,FALSE)</f>
        <v>731.82220053571496</v>
      </c>
      <c r="AT12" s="270">
        <f>VLOOKUP(AQ12,'Ersatz raw Base'!A:H,8,FALSE)</f>
        <v>849.44683555563699</v>
      </c>
      <c r="AV12" s="1129" t="s">
        <v>303</v>
      </c>
      <c r="AW12" s="1677">
        <f>VLOOKUP(AV12,'Ersatz raw Base'!A:H,3,FALSE)</f>
        <v>1020.11044147896</v>
      </c>
      <c r="AX12" s="1677">
        <f>VLOOKUP(AV12,'Ersatz raw Base'!A:H,7,FALSE)</f>
        <v>955.01959855153302</v>
      </c>
      <c r="AY12" s="1677">
        <f>VLOOKUP(AV12,'Ersatz raw Base'!A:H,8,FALSE)</f>
        <v>1090.5526255186501</v>
      </c>
    </row>
    <row r="13" spans="1:51" x14ac:dyDescent="0.25">
      <c r="B13" s="1057" t="s">
        <v>1283</v>
      </c>
      <c r="C13" s="1687">
        <f>VLOOKUP(B13,'Ersatz raw Base'!A:H,3,FALSE)</f>
        <v>4992.3636443158603</v>
      </c>
      <c r="D13" s="1687">
        <f>VLOOKUP(B13,'Ersatz raw Base'!A:H,7,FALSE)</f>
        <v>4569.1585446255103</v>
      </c>
      <c r="E13" s="1687">
        <f>VLOOKUP(B13,'Ersatz raw Base'!A:H,8,FALSE)</f>
        <v>5431.2847417877401</v>
      </c>
      <c r="H13" s="1053" t="s">
        <v>253</v>
      </c>
      <c r="I13" s="21">
        <f>VLOOKUP(H13,'Ersatz raw Base'!A:H,3,FALSE)</f>
        <v>21676.581458442899</v>
      </c>
      <c r="J13" s="21">
        <f>VLOOKUP(H13,'Ersatz raw Base'!A:H,7,FALSE)</f>
        <v>20393.610857583299</v>
      </c>
      <c r="K13" s="21">
        <f>VLOOKUP(H13,'Ersatz raw Base'!A:H,8,FALSE)</f>
        <v>23060.072729274802</v>
      </c>
      <c r="M13" s="1053" t="s">
        <v>254</v>
      </c>
      <c r="N13" s="270">
        <f>VLOOKUP(M13,'Ersatz raw Base'!A:H,3,FALSE)</f>
        <v>70530.834916481297</v>
      </c>
      <c r="O13" s="270">
        <f>VLOOKUP(M13,'Ersatz raw Base'!A:H,7,FALSE)</f>
        <v>64696.175563254103</v>
      </c>
      <c r="P13" s="1067">
        <f>VLOOKUP(M13,'Ersatz raw Base'!A:H,8,FALSE)</f>
        <v>76918.627962815197</v>
      </c>
      <c r="R13" s="1129" t="s">
        <v>304</v>
      </c>
      <c r="S13" s="1677">
        <f>VLOOKUP(R13,'Ersatz raw Base'!A:H,3,FALSE)</f>
        <v>92207.4163749242</v>
      </c>
      <c r="T13" s="1677">
        <f>VLOOKUP(R13,'Ersatz raw Base'!A:H,7,FALSE)</f>
        <v>85236.403302066494</v>
      </c>
      <c r="U13" s="1677">
        <f>VLOOKUP(R13,'Ersatz raw Base'!A:H,8,FALSE)</f>
        <v>99743.526565434804</v>
      </c>
      <c r="W13" s="1053" t="s">
        <v>255</v>
      </c>
      <c r="X13" s="270">
        <f>VLOOKUP(W13,'Ersatz raw Base'!A:H,3,FALSE)</f>
        <v>444.56111342920298</v>
      </c>
      <c r="Y13" s="270">
        <f>VLOOKUP(W13,'Ersatz raw Base'!A:H,7,FALSE)</f>
        <v>418.91922192727901</v>
      </c>
      <c r="Z13" s="270">
        <f>VLOOKUP(W13,'Ersatz raw Base'!A:H,8,FALSE)</f>
        <v>472.70340812511301</v>
      </c>
      <c r="AB13" s="1053" t="s">
        <v>256</v>
      </c>
      <c r="AC13" s="270">
        <f>VLOOKUP(AB13,'Ersatz raw Base'!A:H,3,FALSE)</f>
        <v>1774.1570469158401</v>
      </c>
      <c r="AD13" s="270">
        <f>VLOOKUP(AB13,'Ersatz raw Base'!A:H,7,FALSE)</f>
        <v>1624.50897937174</v>
      </c>
      <c r="AE13" s="1067">
        <f>VLOOKUP(AB13,'Ersatz raw Base'!A:H,8,FALSE)</f>
        <v>1939.96123554013</v>
      </c>
      <c r="AG13" s="1677" t="s">
        <v>305</v>
      </c>
      <c r="AH13" s="1677">
        <f>VLOOKUP(AG13,'Ersatz raw Base'!A:H,3,FALSE)</f>
        <v>2218.7181603450399</v>
      </c>
      <c r="AI13" s="1677">
        <f>VLOOKUP(AG13,'Ersatz raw Base'!A:H,7,FALSE)</f>
        <v>2046.7495659993001</v>
      </c>
      <c r="AJ13" s="1677">
        <f>VLOOKUP(AG13,'Ersatz raw Base'!A:H,8,FALSE)</f>
        <v>2403.8687849718399</v>
      </c>
      <c r="AL13" s="1053" t="s">
        <v>257</v>
      </c>
      <c r="AM13" s="270">
        <f>VLOOKUP(AL13,'Ersatz raw Base'!A:H,3,FALSE)</f>
        <v>169.95174793669599</v>
      </c>
      <c r="AN13" s="270">
        <f>VLOOKUP(AL13,'Ersatz raw Base'!A:H,7,FALSE)</f>
        <v>160.05119730023401</v>
      </c>
      <c r="AO13" s="270">
        <f>VLOOKUP(AL13,'Ersatz raw Base'!A:H,8,FALSE)</f>
        <v>180.79535765653401</v>
      </c>
      <c r="AQ13" s="1053" t="s">
        <v>258</v>
      </c>
      <c r="AR13" s="270">
        <f>VLOOKUP(AQ13,'Ersatz raw Base'!A:H,3,FALSE)</f>
        <v>672.30658663709903</v>
      </c>
      <c r="AS13" s="270">
        <f>VLOOKUP(AQ13,'Ersatz raw Base'!A:H,7,FALSE)</f>
        <v>616.94964507522502</v>
      </c>
      <c r="AT13" s="270">
        <f>VLOOKUP(AQ13,'Ersatz raw Base'!A:H,8,FALSE)</f>
        <v>732.97659935752597</v>
      </c>
      <c r="AV13" s="1129" t="s">
        <v>306</v>
      </c>
      <c r="AW13" s="1677">
        <f>VLOOKUP(AV13,'Ersatz raw Base'!A:H,3,FALSE)</f>
        <v>842.25833457379599</v>
      </c>
      <c r="AX13" s="1677">
        <f>VLOOKUP(AV13,'Ersatz raw Base'!A:H,7,FALSE)</f>
        <v>778.35832721887903</v>
      </c>
      <c r="AY13" s="1677">
        <f>VLOOKUP(AV13,'Ersatz raw Base'!A:H,8,FALSE)</f>
        <v>910.91403589511401</v>
      </c>
    </row>
    <row r="14" spans="1:51" x14ac:dyDescent="0.25">
      <c r="B14" s="1057" t="s">
        <v>1284</v>
      </c>
      <c r="C14" s="1687">
        <f>VLOOKUP(B14,'Ersatz raw Base'!A:H,3,FALSE)</f>
        <v>8855.2894575100509</v>
      </c>
      <c r="D14" s="1687">
        <f>VLOOKUP(B14,'Ersatz raw Base'!A:H,7,FALSE)</f>
        <v>8470.8985194532306</v>
      </c>
      <c r="E14" s="1687">
        <f>VLOOKUP(B14,'Ersatz raw Base'!A:H,8,FALSE)</f>
        <v>9266.9316565925201</v>
      </c>
      <c r="H14" s="1053" t="s">
        <v>259</v>
      </c>
      <c r="I14" s="21">
        <f>VLOOKUP(H14,'Ersatz raw Base'!A:H,3,FALSE)</f>
        <v>22853.788257259799</v>
      </c>
      <c r="J14" s="21">
        <f>VLOOKUP(H14,'Ersatz raw Base'!A:H,7,FALSE)</f>
        <v>21964.174553515299</v>
      </c>
      <c r="K14" s="21">
        <f>VLOOKUP(H14,'Ersatz raw Base'!A:H,8,FALSE)</f>
        <v>23936.211470463499</v>
      </c>
      <c r="M14" s="1053" t="s">
        <v>260</v>
      </c>
      <c r="N14" s="270">
        <f>VLOOKUP(M14,'Ersatz raw Base'!A:H,3,FALSE)</f>
        <v>58651.950942744501</v>
      </c>
      <c r="O14" s="270">
        <f>VLOOKUP(M14,'Ersatz raw Base'!A:H,7,FALSE)</f>
        <v>53493.209543047597</v>
      </c>
      <c r="P14" s="1067">
        <f>VLOOKUP(M14,'Ersatz raw Base'!A:H,8,FALSE)</f>
        <v>64819.924975008202</v>
      </c>
      <c r="R14" s="1129" t="s">
        <v>307</v>
      </c>
      <c r="S14" s="1677">
        <f>VLOOKUP(R14,'Ersatz raw Base'!A:H,3,FALSE)</f>
        <v>81505.739200004304</v>
      </c>
      <c r="T14" s="1677">
        <f>VLOOKUP(R14,'Ersatz raw Base'!A:H,7,FALSE)</f>
        <v>75712.877470636406</v>
      </c>
      <c r="U14" s="1677">
        <f>VLOOKUP(R14,'Ersatz raw Base'!A:H,8,FALSE)</f>
        <v>88319.501843583697</v>
      </c>
      <c r="W14" s="1053" t="s">
        <v>261</v>
      </c>
      <c r="X14" s="270">
        <f>VLOOKUP(W14,'Ersatz raw Base'!A:H,3,FALSE)</f>
        <v>410.57170944802198</v>
      </c>
      <c r="Y14" s="270">
        <f>VLOOKUP(W14,'Ersatz raw Base'!A:H,7,FALSE)</f>
        <v>393.54480951867998</v>
      </c>
      <c r="Z14" s="270">
        <f>VLOOKUP(W14,'Ersatz raw Base'!A:H,8,FALSE)</f>
        <v>431.55689950079602</v>
      </c>
      <c r="AB14" s="1053" t="s">
        <v>262</v>
      </c>
      <c r="AC14" s="270">
        <f>VLOOKUP(AB14,'Ersatz raw Base'!A:H,3,FALSE)</f>
        <v>1222.88630068463</v>
      </c>
      <c r="AD14" s="270">
        <f>VLOOKUP(AB14,'Ersatz raw Base'!A:H,7,FALSE)</f>
        <v>1090.2071017675801</v>
      </c>
      <c r="AE14" s="1067">
        <f>VLOOKUP(AB14,'Ersatz raw Base'!A:H,8,FALSE)</f>
        <v>1383.24598051421</v>
      </c>
      <c r="AG14" s="1677" t="s">
        <v>308</v>
      </c>
      <c r="AH14" s="1677">
        <f>VLOOKUP(AG14,'Ersatz raw Base'!A:H,3,FALSE)</f>
        <v>1633.4580101326501</v>
      </c>
      <c r="AI14" s="1677">
        <f>VLOOKUP(AG14,'Ersatz raw Base'!A:H,7,FALSE)</f>
        <v>1487.3426502407899</v>
      </c>
      <c r="AJ14" s="1677">
        <f>VLOOKUP(AG14,'Ersatz raw Base'!A:H,8,FALSE)</f>
        <v>1807.1341238483801</v>
      </c>
      <c r="AL14" s="1053" t="s">
        <v>263</v>
      </c>
      <c r="AM14" s="270">
        <f>VLOOKUP(AL14,'Ersatz raw Base'!A:H,3,FALSE)</f>
        <v>161.95108578083199</v>
      </c>
      <c r="AN14" s="270">
        <f>VLOOKUP(AL14,'Ersatz raw Base'!A:H,7,FALSE)</f>
        <v>155.25313779621899</v>
      </c>
      <c r="AO14" s="270">
        <f>VLOOKUP(AL14,'Ersatz raw Base'!A:H,8,FALSE)</f>
        <v>169.977430077848</v>
      </c>
      <c r="AQ14" s="1053" t="s">
        <v>264</v>
      </c>
      <c r="AR14" s="270">
        <f>VLOOKUP(AQ14,'Ersatz raw Base'!A:H,3,FALSE)</f>
        <v>473.086724916626</v>
      </c>
      <c r="AS14" s="270">
        <f>VLOOKUP(AQ14,'Ersatz raw Base'!A:H,7,FALSE)</f>
        <v>424.82757100612702</v>
      </c>
      <c r="AT14" s="270">
        <f>VLOOKUP(AQ14,'Ersatz raw Base'!A:H,8,FALSE)</f>
        <v>531.387407924831</v>
      </c>
      <c r="AV14" s="1129" t="s">
        <v>309</v>
      </c>
      <c r="AW14" s="1677">
        <f>VLOOKUP(AV14,'Ersatz raw Base'!A:H,3,FALSE)</f>
        <v>635.03781069745901</v>
      </c>
      <c r="AX14" s="1677">
        <f>VLOOKUP(AV14,'Ersatz raw Base'!A:H,7,FALSE)</f>
        <v>581.43300042952797</v>
      </c>
      <c r="AY14" s="1677">
        <f>VLOOKUP(AV14,'Ersatz raw Base'!A:H,8,FALSE)</f>
        <v>698.65259309245596</v>
      </c>
    </row>
    <row r="15" spans="1:51" x14ac:dyDescent="0.25">
      <c r="B15" s="1057" t="s">
        <v>1285</v>
      </c>
      <c r="C15" s="1687">
        <f>VLOOKUP(B15,'Ersatz raw Base'!A:H,3,FALSE)</f>
        <v>12466.603467422299</v>
      </c>
      <c r="D15" s="1687">
        <f>VLOOKUP(B15,'Ersatz raw Base'!A:H,7,FALSE)</f>
        <v>12038.8764557014</v>
      </c>
      <c r="E15" s="1687">
        <f>VLOOKUP(B15,'Ersatz raw Base'!A:H,8,FALSE)</f>
        <v>12903.2065548831</v>
      </c>
      <c r="H15" s="1053" t="s">
        <v>265</v>
      </c>
      <c r="I15" s="21">
        <f>VLOOKUP(H15,'Ersatz raw Base'!A:H,3,FALSE)</f>
        <v>49167.296897369597</v>
      </c>
      <c r="J15" s="21">
        <f>VLOOKUP(H15,'Ersatz raw Base'!A:H,7,FALSE)</f>
        <v>47683.143241992002</v>
      </c>
      <c r="K15" s="21">
        <f>VLOOKUP(H15,'Ersatz raw Base'!A:H,8,FALSE)</f>
        <v>50772.110563468603</v>
      </c>
      <c r="M15" s="1053" t="s">
        <v>266</v>
      </c>
      <c r="N15" s="270">
        <f>VLOOKUP(M15,'Ersatz raw Base'!A:H,3,FALSE)</f>
        <v>122787.283080986</v>
      </c>
      <c r="O15" s="270">
        <f>VLOOKUP(M15,'Ersatz raw Base'!A:H,7,FALSE)</f>
        <v>116874.698645595</v>
      </c>
      <c r="P15" s="1067">
        <f>VLOOKUP(M15,'Ersatz raw Base'!A:H,8,FALSE)</f>
        <v>129378.89018360199</v>
      </c>
      <c r="R15" s="1129" t="s">
        <v>310</v>
      </c>
      <c r="S15" s="1677">
        <f>VLOOKUP(R15,'Ersatz raw Base'!A:H,3,FALSE)</f>
        <v>171954.57997835599</v>
      </c>
      <c r="T15" s="1677">
        <f>VLOOKUP(R15,'Ersatz raw Base'!A:H,7,FALSE)</f>
        <v>164938.345759674</v>
      </c>
      <c r="U15" s="1677">
        <f>VLOOKUP(R15,'Ersatz raw Base'!A:H,8,FALSE)</f>
        <v>179697.04656585999</v>
      </c>
      <c r="W15" s="1053" t="s">
        <v>267</v>
      </c>
      <c r="X15" s="270">
        <f>VLOOKUP(W15,'Ersatz raw Base'!A:H,3,FALSE)</f>
        <v>955.24642520709699</v>
      </c>
      <c r="Y15" s="270">
        <f>VLOOKUP(W15,'Ersatz raw Base'!A:H,7,FALSE)</f>
        <v>925.41910370557605</v>
      </c>
      <c r="Z15" s="270">
        <f>VLOOKUP(W15,'Ersatz raw Base'!A:H,8,FALSE)</f>
        <v>987.21181196314797</v>
      </c>
      <c r="AB15" s="1053" t="s">
        <v>268</v>
      </c>
      <c r="AC15" s="270">
        <f>VLOOKUP(AB15,'Ersatz raw Base'!A:H,3,FALSE)</f>
        <v>2828.9587550650299</v>
      </c>
      <c r="AD15" s="270">
        <f>VLOOKUP(AB15,'Ersatz raw Base'!A:H,7,FALSE)</f>
        <v>2676.84722079009</v>
      </c>
      <c r="AE15" s="1067">
        <f>VLOOKUP(AB15,'Ersatz raw Base'!A:H,8,FALSE)</f>
        <v>2996.7082030763499</v>
      </c>
      <c r="AG15" s="1677" t="s">
        <v>311</v>
      </c>
      <c r="AH15" s="1677">
        <f>VLOOKUP(AG15,'Ersatz raw Base'!A:H,3,FALSE)</f>
        <v>3784.2051802721298</v>
      </c>
      <c r="AI15" s="1677">
        <f>VLOOKUP(AG15,'Ersatz raw Base'!A:H,7,FALSE)</f>
        <v>3608.6156015964002</v>
      </c>
      <c r="AJ15" s="1677">
        <f>VLOOKUP(AG15,'Ersatz raw Base'!A:H,8,FALSE)</f>
        <v>3975.0991041433899</v>
      </c>
      <c r="AL15" s="1053" t="s">
        <v>269</v>
      </c>
      <c r="AM15" s="270">
        <f>VLOOKUP(AL15,'Ersatz raw Base'!A:H,3,FALSE)</f>
        <v>367.78872906479302</v>
      </c>
      <c r="AN15" s="270">
        <f>VLOOKUP(AL15,'Ersatz raw Base'!A:H,7,FALSE)</f>
        <v>356.36722407089502</v>
      </c>
      <c r="AO15" s="270">
        <f>VLOOKUP(AL15,'Ersatz raw Base'!A:H,8,FALSE)</f>
        <v>380.14899366856201</v>
      </c>
      <c r="AQ15" s="1053" t="s">
        <v>270</v>
      </c>
      <c r="AR15" s="270">
        <f>VLOOKUP(AQ15,'Ersatz raw Base'!A:H,3,FALSE)</f>
        <v>1090.85065934879</v>
      </c>
      <c r="AS15" s="270">
        <f>VLOOKUP(AQ15,'Ersatz raw Base'!A:H,7,FALSE)</f>
        <v>1034.61599722867</v>
      </c>
      <c r="AT15" s="270">
        <f>VLOOKUP(AQ15,'Ersatz raw Base'!A:H,8,FALSE)</f>
        <v>1152.2406322485899</v>
      </c>
      <c r="AV15" s="1129" t="s">
        <v>312</v>
      </c>
      <c r="AW15" s="1677">
        <f>VLOOKUP(AV15,'Ersatz raw Base'!A:H,3,FALSE)</f>
        <v>1458.63938841358</v>
      </c>
      <c r="AX15" s="1677">
        <f>VLOOKUP(AV15,'Ersatz raw Base'!A:H,7,FALSE)</f>
        <v>1393.54854548615</v>
      </c>
      <c r="AY15" s="1677">
        <f>VLOOKUP(AV15,'Ersatz raw Base'!A:H,8,FALSE)</f>
        <v>1529.0815724532699</v>
      </c>
    </row>
    <row r="16" spans="1:51" x14ac:dyDescent="0.25">
      <c r="B16" s="1057" t="s">
        <v>1286</v>
      </c>
      <c r="C16" s="1687">
        <f>VLOOKUP(B16,'Ersatz raw Base'!A:H,3,FALSE)</f>
        <v>12255.8490043159</v>
      </c>
      <c r="D16" s="1687">
        <f>VLOOKUP(B16,'Ersatz raw Base'!A:H,7,FALSE)</f>
        <v>11832.6439046255</v>
      </c>
      <c r="E16" s="1687">
        <f>VLOOKUP(B16,'Ersatz raw Base'!A:H,8,FALSE)</f>
        <v>12694.770101787701</v>
      </c>
      <c r="H16" s="1053" t="s">
        <v>271</v>
      </c>
      <c r="I16" s="21">
        <f>VLOOKUP(H16,'Ersatz raw Base'!A:H,3,FALSE)</f>
        <v>41003.178619775899</v>
      </c>
      <c r="J16" s="21">
        <f>VLOOKUP(H16,'Ersatz raw Base'!A:H,7,FALSE)</f>
        <v>39720.208018916201</v>
      </c>
      <c r="K16" s="21">
        <f>VLOOKUP(H16,'Ersatz raw Base'!A:H,8,FALSE)</f>
        <v>42386.669890607802</v>
      </c>
      <c r="M16" s="1053" t="s">
        <v>272</v>
      </c>
      <c r="N16" s="270">
        <f>VLOOKUP(M16,'Ersatz raw Base'!A:H,3,FALSE)</f>
        <v>110666.67472640199</v>
      </c>
      <c r="O16" s="270">
        <f>VLOOKUP(M16,'Ersatz raw Base'!A:H,7,FALSE)</f>
        <v>104832.015373175</v>
      </c>
      <c r="P16" s="1067">
        <f>VLOOKUP(M16,'Ersatz raw Base'!A:H,8,FALSE)</f>
        <v>117054.467772736</v>
      </c>
      <c r="R16" s="1129" t="s">
        <v>313</v>
      </c>
      <c r="S16" s="1677">
        <f>VLOOKUP(R16,'Ersatz raw Base'!A:H,3,FALSE)</f>
        <v>151669.85334617799</v>
      </c>
      <c r="T16" s="1677">
        <f>VLOOKUP(R16,'Ersatz raw Base'!A:H,7,FALSE)</f>
        <v>144698.840273321</v>
      </c>
      <c r="U16" s="1677">
        <f>VLOOKUP(R16,'Ersatz raw Base'!A:H,8,FALSE)</f>
        <v>159205.963536689</v>
      </c>
      <c r="W16" s="1053" t="s">
        <v>273</v>
      </c>
      <c r="X16" s="270">
        <f>VLOOKUP(W16,'Ersatz raw Base'!A:H,3,FALSE)</f>
        <v>789.11957173497797</v>
      </c>
      <c r="Y16" s="270">
        <f>VLOOKUP(W16,'Ersatz raw Base'!A:H,7,FALSE)</f>
        <v>763.47768023305298</v>
      </c>
      <c r="Z16" s="270">
        <f>VLOOKUP(W16,'Ersatz raw Base'!A:H,8,FALSE)</f>
        <v>817.26186643088602</v>
      </c>
      <c r="AB16" s="1053" t="s">
        <v>274</v>
      </c>
      <c r="AC16" s="270">
        <f>VLOOKUP(AB16,'Ersatz raw Base'!A:H,3,FALSE)</f>
        <v>2536.36212134982</v>
      </c>
      <c r="AD16" s="270">
        <f>VLOOKUP(AB16,'Ersatz raw Base'!A:H,7,FALSE)</f>
        <v>2386.7140538057301</v>
      </c>
      <c r="AE16" s="1067">
        <f>VLOOKUP(AB16,'Ersatz raw Base'!A:H,8,FALSE)</f>
        <v>2702.1663099741199</v>
      </c>
      <c r="AG16" s="1677" t="s">
        <v>314</v>
      </c>
      <c r="AH16" s="1677">
        <f>VLOOKUP(AG16,'Ersatz raw Base'!A:H,3,FALSE)</f>
        <v>3325.4816930848001</v>
      </c>
      <c r="AI16" s="1677">
        <f>VLOOKUP(AG16,'Ersatz raw Base'!A:H,7,FALSE)</f>
        <v>3153.5130987390598</v>
      </c>
      <c r="AJ16" s="1677">
        <f>VLOOKUP(AG16,'Ersatz raw Base'!A:H,8,FALSE)</f>
        <v>3510.6323177116001</v>
      </c>
      <c r="AL16" s="1053" t="s">
        <v>275</v>
      </c>
      <c r="AM16" s="270">
        <f>VLOOKUP(AL16,'Ersatz raw Base'!A:H,3,FALSE)</f>
        <v>305.686898178364</v>
      </c>
      <c r="AN16" s="270">
        <f>VLOOKUP(AL16,'Ersatz raw Base'!A:H,7,FALSE)</f>
        <v>295.78634754190301</v>
      </c>
      <c r="AO16" s="270">
        <f>VLOOKUP(AL16,'Ersatz raw Base'!A:H,8,FALSE)</f>
        <v>316.53050789820202</v>
      </c>
      <c r="AQ16" s="1053" t="s">
        <v>276</v>
      </c>
      <c r="AR16" s="270">
        <f>VLOOKUP(AQ16,'Ersatz raw Base'!A:H,3,FALSE)</f>
        <v>975.10038333005195</v>
      </c>
      <c r="AS16" s="270">
        <f>VLOOKUP(AQ16,'Ersatz raw Base'!A:H,7,FALSE)</f>
        <v>919.74344176817795</v>
      </c>
      <c r="AT16" s="270">
        <f>VLOOKUP(AQ16,'Ersatz raw Base'!A:H,8,FALSE)</f>
        <v>1035.77039605048</v>
      </c>
      <c r="AV16" s="1129" t="s">
        <v>315</v>
      </c>
      <c r="AW16" s="1677">
        <f>VLOOKUP(AV16,'Ersatz raw Base'!A:H,3,FALSE)</f>
        <v>1280.7872815084199</v>
      </c>
      <c r="AX16" s="1677">
        <f>VLOOKUP(AV16,'Ersatz raw Base'!A:H,7,FALSE)</f>
        <v>1216.8872741534999</v>
      </c>
      <c r="AY16" s="1677">
        <f>VLOOKUP(AV16,'Ersatz raw Base'!A:H,8,FALSE)</f>
        <v>1349.44298282974</v>
      </c>
    </row>
    <row r="17" spans="1:51" x14ac:dyDescent="0.25">
      <c r="AL17" s="1053"/>
    </row>
    <row r="18" spans="1:51" x14ac:dyDescent="0.25">
      <c r="H18" s="1793" t="s">
        <v>1323</v>
      </c>
      <c r="I18" s="1793"/>
      <c r="J18" s="1793"/>
      <c r="K18" s="1793"/>
      <c r="L18" s="1793"/>
      <c r="M18" s="1793"/>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c r="AL18" s="1793"/>
      <c r="AM18" s="1793"/>
      <c r="AN18" s="1793"/>
      <c r="AO18" s="1793"/>
      <c r="AP18" s="1793"/>
      <c r="AQ18" s="1793"/>
      <c r="AR18" s="1793"/>
      <c r="AS18" s="1793"/>
      <c r="AT18" s="1793"/>
      <c r="AU18" s="1131"/>
      <c r="AV18" s="1131"/>
      <c r="AW18" s="1131"/>
      <c r="AX18" s="1131"/>
      <c r="AY18" s="1131"/>
    </row>
    <row r="19" spans="1:51" x14ac:dyDescent="0.25">
      <c r="A19" s="1056" t="s">
        <v>23</v>
      </c>
      <c r="H19" s="1660" t="s">
        <v>69</v>
      </c>
      <c r="I19" s="1054"/>
      <c r="J19" s="1054"/>
      <c r="K19" s="1054"/>
      <c r="L19" s="1054"/>
      <c r="M19" s="1054" t="s">
        <v>70</v>
      </c>
      <c r="N19" s="1054"/>
      <c r="O19" s="1054"/>
      <c r="P19" s="1069"/>
      <c r="Q19" s="1054"/>
      <c r="R19" s="1790" t="s">
        <v>1324</v>
      </c>
      <c r="S19" s="1790"/>
      <c r="T19" s="1790"/>
      <c r="U19" s="1790"/>
      <c r="V19" s="1054"/>
      <c r="W19" s="1054" t="s">
        <v>71</v>
      </c>
      <c r="X19" s="1054"/>
      <c r="Y19" s="1054"/>
      <c r="Z19" s="1054"/>
      <c r="AA19" s="1054"/>
      <c r="AB19" s="1054" t="s">
        <v>72</v>
      </c>
      <c r="AC19" s="1054"/>
      <c r="AD19" s="1054"/>
      <c r="AE19" s="1069"/>
      <c r="AF19" s="1054"/>
      <c r="AG19" s="1790" t="s">
        <v>1325</v>
      </c>
      <c r="AH19" s="1790"/>
      <c r="AI19" s="1790"/>
      <c r="AJ19" s="1790"/>
      <c r="AK19" s="1054"/>
      <c r="AL19" s="1054" t="s">
        <v>73</v>
      </c>
      <c r="AM19" s="1054"/>
      <c r="AN19" s="1054"/>
      <c r="AO19" s="1054"/>
      <c r="AP19" s="1054"/>
      <c r="AQ19" s="1054" t="s">
        <v>74</v>
      </c>
      <c r="AR19" s="1054"/>
      <c r="AS19" s="1054"/>
      <c r="AT19" s="1054"/>
      <c r="AU19" s="1131"/>
      <c r="AV19" s="1790" t="s">
        <v>1325</v>
      </c>
      <c r="AW19" s="1790"/>
      <c r="AX19" s="1790"/>
      <c r="AY19" s="1790"/>
    </row>
    <row r="20" spans="1:51" x14ac:dyDescent="0.25">
      <c r="A20" s="1056"/>
      <c r="B20" s="1057" t="s">
        <v>1319</v>
      </c>
      <c r="C20" s="1057" t="s">
        <v>1320</v>
      </c>
      <c r="D20" s="1057" t="s">
        <v>1321</v>
      </c>
      <c r="E20" s="1057" t="s">
        <v>1322</v>
      </c>
      <c r="H20" s="1054" t="s">
        <v>1319</v>
      </c>
      <c r="I20" s="1054" t="s">
        <v>1320</v>
      </c>
      <c r="J20" s="1054" t="s">
        <v>1321</v>
      </c>
      <c r="K20" s="1054" t="s">
        <v>1322</v>
      </c>
      <c r="L20" s="1054"/>
      <c r="M20" s="1660" t="s">
        <v>1319</v>
      </c>
      <c r="N20" s="1054" t="str">
        <f>VLOOKUP(M20,'Ersatz raw Base'!A:H,3,FALSE)</f>
        <v>Mean</v>
      </c>
      <c r="O20" s="1054" t="str">
        <f>VLOOKUP(M20,'Ersatz raw Base'!A:H,7,FALSE)</f>
        <v>LCI 95%</v>
      </c>
      <c r="P20" s="1069" t="str">
        <f>VLOOKUP(M20,'Ersatz raw Base'!A:H,8,FALSE)</f>
        <v>HCI 95%</v>
      </c>
      <c r="Q20" s="1054"/>
      <c r="R20" s="1054" t="s">
        <v>1319</v>
      </c>
      <c r="S20" s="1054" t="s">
        <v>1320</v>
      </c>
      <c r="T20" s="1054" t="s">
        <v>1321</v>
      </c>
      <c r="U20" s="1054" t="s">
        <v>1322</v>
      </c>
      <c r="V20" s="1054"/>
      <c r="W20" s="1660" t="s">
        <v>1319</v>
      </c>
      <c r="X20" s="1054" t="str">
        <f>VLOOKUP(W20,'Ersatz raw Base'!A:H,3,FALSE)</f>
        <v>Mean</v>
      </c>
      <c r="Y20" s="1054" t="str">
        <f>VLOOKUP(W20,'Ersatz raw Base'!A:H,7,FALSE)</f>
        <v>LCI 95%</v>
      </c>
      <c r="Z20" s="1054" t="str">
        <f>VLOOKUP(W20,'Ersatz raw Base'!A:H,8,FALSE)</f>
        <v>HCI 95%</v>
      </c>
      <c r="AA20" s="1054"/>
      <c r="AB20" s="1660" t="s">
        <v>1319</v>
      </c>
      <c r="AC20" s="1054" t="str">
        <f>VLOOKUP(AB20,'Ersatz raw Base'!A:H,3,FALSE)</f>
        <v>Mean</v>
      </c>
      <c r="AD20" s="1054" t="str">
        <f>VLOOKUP(AB20,'Ersatz raw Base'!A:H,7,FALSE)</f>
        <v>LCI 95%</v>
      </c>
      <c r="AE20" s="1069" t="str">
        <f>VLOOKUP(AB20,'Ersatz raw Base'!A:H,8,FALSE)</f>
        <v>HCI 95%</v>
      </c>
      <c r="AF20" s="1054"/>
      <c r="AG20" s="1054" t="s">
        <v>1319</v>
      </c>
      <c r="AH20" s="1054" t="s">
        <v>1320</v>
      </c>
      <c r="AI20" s="1054" t="s">
        <v>1321</v>
      </c>
      <c r="AJ20" s="1054" t="s">
        <v>1322</v>
      </c>
      <c r="AK20" s="1054"/>
      <c r="AL20" s="1054" t="s">
        <v>1319</v>
      </c>
      <c r="AM20" s="1054" t="str">
        <f>VLOOKUP(AL20,'Ersatz raw Base'!A:H,3,FALSE)</f>
        <v>Mean</v>
      </c>
      <c r="AN20" s="1054" t="str">
        <f>VLOOKUP(AL20,'Ersatz raw Base'!A:H,7,FALSE)</f>
        <v>LCI 95%</v>
      </c>
      <c r="AO20" s="1054" t="str">
        <f>VLOOKUP(AL20,'Ersatz raw Base'!A:H,8,FALSE)</f>
        <v>HCI 95%</v>
      </c>
      <c r="AP20" s="1054"/>
      <c r="AQ20" s="1660" t="s">
        <v>1319</v>
      </c>
      <c r="AR20" s="1054" t="str">
        <f>VLOOKUP(AQ20,'Ersatz raw Base'!A:H,3,FALSE)</f>
        <v>Mean</v>
      </c>
      <c r="AS20" s="1054" t="str">
        <f>VLOOKUP(AQ20,'Ersatz raw Base'!A:H,7,FALSE)</f>
        <v>LCI 95%</v>
      </c>
      <c r="AT20" s="1054" t="str">
        <f>VLOOKUP(AQ20,'Ersatz raw Base'!A:H,8,FALSE)</f>
        <v>HCI 95%</v>
      </c>
      <c r="AU20" s="1131"/>
      <c r="AV20" s="1054" t="s">
        <v>1319</v>
      </c>
      <c r="AW20" s="1054" t="s">
        <v>1320</v>
      </c>
      <c r="AX20" s="1054" t="s">
        <v>1321</v>
      </c>
      <c r="AY20" s="1054" t="s">
        <v>1322</v>
      </c>
    </row>
    <row r="21" spans="1:51" x14ac:dyDescent="0.25">
      <c r="B21" s="1057" t="s">
        <v>1302</v>
      </c>
      <c r="C21" s="1057">
        <f>VLOOKUP(B21,'Ersatz raw Base'!A:H,3,FALSE)</f>
        <v>7263.4853600001798</v>
      </c>
      <c r="H21" s="1053" t="s">
        <v>761</v>
      </c>
      <c r="I21" s="270">
        <f>VLOOKUP(H21,'Ersatz raw Base'!A:H,3,FALSE)</f>
        <v>19326.597161332898</v>
      </c>
      <c r="M21" s="1053" t="s">
        <v>762</v>
      </c>
      <c r="N21" s="270">
        <f>VLOOKUP(M21,'Ersatz raw Base'!A:H,3,FALSE)</f>
        <v>40135.8398099228</v>
      </c>
      <c r="R21" s="1678" t="s">
        <v>833</v>
      </c>
      <c r="S21" s="1678">
        <f>VLOOKUP(R21,'Ersatz raw Base'!A:H,3,FALSE)</f>
        <v>59462.4369712513</v>
      </c>
      <c r="T21" s="1678"/>
      <c r="U21" s="1678"/>
      <c r="W21" s="1053" t="s">
        <v>763</v>
      </c>
      <c r="X21" s="270">
        <f>VLOOKUP(W21,'Ersatz raw Base'!A:H,3,FALSE)</f>
        <v>344.558458305778</v>
      </c>
      <c r="AB21" s="1053" t="s">
        <v>764</v>
      </c>
      <c r="AC21" s="270">
        <f>VLOOKUP(AB21,'Ersatz raw Base'!A:H,3,FALSE)</f>
        <v>762.20507443395502</v>
      </c>
      <c r="AG21" s="1677" t="s">
        <v>834</v>
      </c>
      <c r="AH21" s="1677">
        <f>VLOOKUP(AG21,'Ersatz raw Base'!A:H,3,FALSE)</f>
        <v>28890.704670668099</v>
      </c>
      <c r="AI21" s="1677"/>
      <c r="AJ21" s="1677"/>
      <c r="AL21" s="1053" t="s">
        <v>765</v>
      </c>
      <c r="AM21" s="270">
        <f>VLOOKUP(AL21,'Ersatz raw Base'!A:H,3,FALSE)</f>
        <v>135.73515024167</v>
      </c>
      <c r="AQ21" s="1053" t="s">
        <v>766</v>
      </c>
      <c r="AR21" s="270">
        <f>VLOOKUP(AQ21,'Ersatz raw Base'!A:H,3,FALSE)</f>
        <v>302.79379669296299</v>
      </c>
      <c r="AV21" s="1678" t="s">
        <v>835</v>
      </c>
      <c r="AW21" s="1677">
        <f>VLOOKUP(AV21,'Ersatz raw Base'!A:H,3,FALSE)</f>
        <v>438.52894693461798</v>
      </c>
      <c r="AX21" s="1677"/>
      <c r="AY21" s="1677"/>
    </row>
    <row r="22" spans="1:51" x14ac:dyDescent="0.25">
      <c r="B22" s="1057" t="s">
        <v>1303</v>
      </c>
      <c r="C22" s="1057">
        <f>VLOOKUP(B22,'Ersatz raw Base'!A:H,3,FALSE)</f>
        <v>68.342072381606101</v>
      </c>
      <c r="D22" s="1057">
        <f>VLOOKUP(B22,'Ersatz raw Base'!A:H,7,FALSE)</f>
        <v>52.072033934706397</v>
      </c>
      <c r="E22" s="1057">
        <f>VLOOKUP(B22,'Ersatz raw Base'!A:H,8,FALSE)</f>
        <v>86.6893637897644</v>
      </c>
      <c r="H22" s="1053" t="s">
        <v>767</v>
      </c>
      <c r="I22" s="270">
        <f>VLOOKUP(H22,'Ersatz raw Base'!A:H,3,FALSE)</f>
        <v>360.46235918077798</v>
      </c>
      <c r="J22" s="270">
        <f>VLOOKUP(H22,'Ersatz raw Base'!A:H,7,FALSE)</f>
        <v>266.073830796994</v>
      </c>
      <c r="K22" s="270">
        <f>VLOOKUP(H22,'Ersatz raw Base'!A:H,8,FALSE)</f>
        <v>476.31535745058801</v>
      </c>
      <c r="M22" s="1053" t="s">
        <v>768</v>
      </c>
      <c r="N22" s="270">
        <f>VLOOKUP(M22,'Ersatz raw Base'!A:H,3,FALSE)</f>
        <v>1628.1512758403801</v>
      </c>
      <c r="O22" s="270">
        <f>VLOOKUP(M22,'Ersatz raw Base'!A:H,7,FALSE)</f>
        <v>1131.40890153182</v>
      </c>
      <c r="P22" s="1067">
        <f>VLOOKUP(M22,'Ersatz raw Base'!A:H,8,FALSE)</f>
        <v>2257.0447221439199</v>
      </c>
      <c r="R22" s="1678" t="s">
        <v>836</v>
      </c>
      <c r="S22" s="1678">
        <f>VLOOKUP(R22,'Ersatz raw Base'!A:H,3,FALSE)</f>
        <v>1988.61363502116</v>
      </c>
      <c r="T22" s="1678">
        <f>VLOOKUP(R22,'Ersatz raw Base'!A:H,7,FALSE)</f>
        <v>1396.0248101627401</v>
      </c>
      <c r="U22" s="1678">
        <f>VLOOKUP(R22,'Ersatz raw Base'!A:H,8,FALSE)</f>
        <v>2736.0226716684001</v>
      </c>
      <c r="W22" s="1053" t="s">
        <v>769</v>
      </c>
      <c r="X22" s="270">
        <f>VLOOKUP(W22,'Ersatz raw Base'!A:H,3,FALSE)</f>
        <v>7.2209487988604097</v>
      </c>
      <c r="Y22" s="270">
        <f>VLOOKUP(W22,'Ersatz raw Base'!A:H,7,FALSE)</f>
        <v>5.2505589769159897</v>
      </c>
      <c r="Z22" s="270">
        <f>VLOOKUP(W22,'Ersatz raw Base'!A:H,8,FALSE)</f>
        <v>9.6584249895361101</v>
      </c>
      <c r="AB22" s="1053" t="s">
        <v>770</v>
      </c>
      <c r="AC22" s="270">
        <f>VLOOKUP(AB22,'Ersatz raw Base'!A:H,3,FALSE)</f>
        <v>40.951808117147401</v>
      </c>
      <c r="AD22" s="270">
        <f>VLOOKUP(AB22,'Ersatz raw Base'!A:H,7,FALSE)</f>
        <v>28.015330933611299</v>
      </c>
      <c r="AE22" s="1067">
        <f>VLOOKUP(AB22,'Ersatz raw Base'!A:H,8,FALSE)</f>
        <v>57.2960400235443</v>
      </c>
      <c r="AG22" s="1677" t="s">
        <v>837</v>
      </c>
      <c r="AH22" s="1677">
        <f>VLOOKUP(AG22,'Ersatz raw Base'!A:H,3,FALSE)</f>
        <v>995.70413469846903</v>
      </c>
      <c r="AI22" s="1677">
        <f>VLOOKUP(AG22,'Ersatz raw Base'!A:H,7,FALSE)</f>
        <v>688.40033856729099</v>
      </c>
      <c r="AJ22" s="1677">
        <f>VLOOKUP(AG22,'Ersatz raw Base'!A:H,8,FALSE)</f>
        <v>1368.459766337</v>
      </c>
      <c r="AL22" s="1053" t="s">
        <v>771</v>
      </c>
      <c r="AM22" s="270">
        <f>VLOOKUP(AL22,'Ersatz raw Base'!A:H,3,FALSE)</f>
        <v>2.7987166760940601</v>
      </c>
      <c r="AN22" s="270">
        <f>VLOOKUP(AL22,'Ersatz raw Base'!A:H,7,FALSE)</f>
        <v>2.0463630214856399</v>
      </c>
      <c r="AO22" s="270">
        <f>VLOOKUP(AL22,'Ersatz raw Base'!A:H,8,FALSE)</f>
        <v>3.7211258165169498</v>
      </c>
      <c r="AQ22" s="1053" t="s">
        <v>772</v>
      </c>
      <c r="AR22" s="270">
        <f>VLOOKUP(AQ22,'Ersatz raw Base'!A:H,3,FALSE)</f>
        <v>15.1702294344582</v>
      </c>
      <c r="AS22" s="270">
        <f>VLOOKUP(AQ22,'Ersatz raw Base'!A:H,7,FALSE)</f>
        <v>10.472601782294999</v>
      </c>
      <c r="AT22" s="270">
        <f>VLOOKUP(AQ22,'Ersatz raw Base'!A:H,8,FALSE)</f>
        <v>21.107581156023901</v>
      </c>
      <c r="AV22" s="1678" t="s">
        <v>838</v>
      </c>
      <c r="AW22" s="1677">
        <f>VLOOKUP(AV22,'Ersatz raw Base'!A:H,3,FALSE)</f>
        <v>17.968946110552299</v>
      </c>
      <c r="AX22" s="1677">
        <f>VLOOKUP(AV22,'Ersatz raw Base'!A:H,7,FALSE)</f>
        <v>12.529737277030399</v>
      </c>
      <c r="AY22" s="1677">
        <f>VLOOKUP(AV22,'Ersatz raw Base'!A:H,8,FALSE)</f>
        <v>24.861180624210601</v>
      </c>
    </row>
    <row r="23" spans="1:51" x14ac:dyDescent="0.25">
      <c r="B23" s="1057" t="s">
        <v>1304</v>
      </c>
      <c r="C23" s="1057">
        <f>VLOOKUP(B23,'Ersatz raw Base'!A:H,3,FALSE)</f>
        <v>360.66746724654502</v>
      </c>
      <c r="D23" s="1057">
        <f>VLOOKUP(B23,'Ersatz raw Base'!A:H,7,FALSE)</f>
        <v>236.05566257636301</v>
      </c>
      <c r="E23" s="1057">
        <f>VLOOKUP(B23,'Ersatz raw Base'!A:H,8,FALSE)</f>
        <v>506.96238656714399</v>
      </c>
      <c r="H23" s="1053" t="s">
        <v>773</v>
      </c>
      <c r="I23" s="270">
        <f>VLOOKUP(H23,'Ersatz raw Base'!A:H,3,FALSE)</f>
        <v>996.14464406341096</v>
      </c>
      <c r="J23" s="270">
        <f>VLOOKUP(H23,'Ersatz raw Base'!A:H,7,FALSE)</f>
        <v>585.37656800329103</v>
      </c>
      <c r="K23" s="270">
        <f>VLOOKUP(H23,'Ersatz raw Base'!A:H,8,FALSE)</f>
        <v>1588.54912827561</v>
      </c>
      <c r="M23" s="1053" t="s">
        <v>774</v>
      </c>
      <c r="N23" s="270">
        <f>VLOOKUP(M23,'Ersatz raw Base'!A:H,3,FALSE)</f>
        <v>9618.71178594093</v>
      </c>
      <c r="O23" s="270">
        <f>VLOOKUP(M23,'Ersatz raw Base'!A:H,7,FALSE)</f>
        <v>6371.4927915961398</v>
      </c>
      <c r="P23" s="1067">
        <f>VLOOKUP(M23,'Ersatz raw Base'!A:H,8,FALSE)</f>
        <v>13526.8824342475</v>
      </c>
      <c r="R23" s="1678" t="s">
        <v>839</v>
      </c>
      <c r="S23" s="1678">
        <f>VLOOKUP(R23,'Ersatz raw Base'!A:H,3,FALSE)</f>
        <v>10614.8564300043</v>
      </c>
      <c r="T23" s="1678">
        <f>VLOOKUP(R23,'Ersatz raw Base'!A:H,7,FALSE)</f>
        <v>6981.1993551301302</v>
      </c>
      <c r="U23" s="1678">
        <f>VLOOKUP(R23,'Ersatz raw Base'!A:H,8,FALSE)</f>
        <v>14953.8164848939</v>
      </c>
      <c r="W23" s="1053" t="s">
        <v>775</v>
      </c>
      <c r="X23" s="270">
        <f>VLOOKUP(W23,'Ersatz raw Base'!A:H,3,FALSE)</f>
        <v>20.791710417716601</v>
      </c>
      <c r="Y23" s="270">
        <f>VLOOKUP(W23,'Ersatz raw Base'!A:H,7,FALSE)</f>
        <v>12.2181958414732</v>
      </c>
      <c r="Z23" s="270">
        <f>VLOOKUP(W23,'Ersatz raw Base'!A:H,8,FALSE)</f>
        <v>33.155800372623297</v>
      </c>
      <c r="AB23" s="1053" t="s">
        <v>776</v>
      </c>
      <c r="AC23" s="270">
        <f>VLOOKUP(AB23,'Ersatz raw Base'!A:H,3,FALSE)</f>
        <v>248.44837448149499</v>
      </c>
      <c r="AD23" s="270">
        <f>VLOOKUP(AB23,'Ersatz raw Base'!A:H,7,FALSE)</f>
        <v>164.566609811929</v>
      </c>
      <c r="AE23" s="1067">
        <f>VLOOKUP(AB23,'Ersatz raw Base'!A:H,8,FALSE)</f>
        <v>349.38569150670003</v>
      </c>
      <c r="AG23" s="1677" t="s">
        <v>840</v>
      </c>
      <c r="AH23" s="1677">
        <f>VLOOKUP(AG23,'Ersatz raw Base'!A:H,3,FALSE)</f>
        <v>5304.0553403805397</v>
      </c>
      <c r="AI23" s="1677">
        <f>VLOOKUP(AG23,'Ersatz raw Base'!A:H,7,FALSE)</f>
        <v>3567.21398811771</v>
      </c>
      <c r="AJ23" s="1677">
        <f>VLOOKUP(AG23,'Ersatz raw Base'!A:H,8,FALSE)</f>
        <v>7365.2603091709298</v>
      </c>
      <c r="AL23" s="1053" t="s">
        <v>777</v>
      </c>
      <c r="AM23" s="270">
        <f>VLOOKUP(AL23,'Ersatz raw Base'!A:H,3,FALSE)</f>
        <v>7.8931089513601904</v>
      </c>
      <c r="AN23" s="270">
        <f>VLOOKUP(AL23,'Ersatz raw Base'!A:H,7,FALSE)</f>
        <v>4.6383930550627497</v>
      </c>
      <c r="AO23" s="270">
        <f>VLOOKUP(AL23,'Ersatz raw Base'!A:H,8,FALSE)</f>
        <v>12.586704377333</v>
      </c>
      <c r="AQ23" s="1053" t="s">
        <v>778</v>
      </c>
      <c r="AR23" s="270">
        <f>VLOOKUP(AQ23,'Ersatz raw Base'!A:H,3,FALSE)</f>
        <v>90.835442462653106</v>
      </c>
      <c r="AS23" s="270">
        <f>VLOOKUP(AQ23,'Ersatz raw Base'!A:H,7,FALSE)</f>
        <v>60.172193375999299</v>
      </c>
      <c r="AT23" s="270">
        <f>VLOOKUP(AQ23,'Ersatz raw Base'!A:H,8,FALSE)</f>
        <v>127.745567618603</v>
      </c>
      <c r="AV23" s="1678" t="s">
        <v>841</v>
      </c>
      <c r="AW23" s="1677">
        <f>VLOOKUP(AV23,'Ersatz raw Base'!A:H,3,FALSE)</f>
        <v>98.728551414013495</v>
      </c>
      <c r="AX23" s="1677">
        <f>VLOOKUP(AV23,'Ersatz raw Base'!A:H,7,FALSE)</f>
        <v>64.941307775176895</v>
      </c>
      <c r="AY23" s="1677">
        <f>VLOOKUP(AV23,'Ersatz raw Base'!A:H,8,FALSE)</f>
        <v>138.939798365907</v>
      </c>
    </row>
    <row r="24" spans="1:51" x14ac:dyDescent="0.25">
      <c r="B24" s="1057" t="s">
        <v>1305</v>
      </c>
      <c r="C24" s="1057">
        <f>VLOOKUP(B24,'Ersatz raw Base'!A:H,3,FALSE)</f>
        <v>961.41502758096499</v>
      </c>
      <c r="D24" s="1057">
        <f>VLOOKUP(B24,'Ersatz raw Base'!A:H,7,FALSE)</f>
        <v>642.21896420702603</v>
      </c>
      <c r="E24" s="1057">
        <f>VLOOKUP(B24,'Ersatz raw Base'!A:H,8,FALSE)</f>
        <v>1317.8182687400999</v>
      </c>
      <c r="H24" s="1053" t="s">
        <v>779</v>
      </c>
      <c r="I24" s="270">
        <f>VLOOKUP(H24,'Ersatz raw Base'!A:H,3,FALSE)</f>
        <v>1623.3995142664401</v>
      </c>
      <c r="J24" s="270">
        <f>VLOOKUP(H24,'Ersatz raw Base'!A:H,7,FALSE)</f>
        <v>1093.0904634461899</v>
      </c>
      <c r="K24" s="270">
        <f>VLOOKUP(H24,'Ersatz raw Base'!A:H,8,FALSE)</f>
        <v>2230.6490446095299</v>
      </c>
      <c r="M24" s="1053" t="s">
        <v>780</v>
      </c>
      <c r="N24" s="270">
        <f>VLOOKUP(M24,'Ersatz raw Base'!A:H,3,FALSE)</f>
        <v>1786.85712456693</v>
      </c>
      <c r="O24" s="270">
        <f>VLOOKUP(M24,'Ersatz raw Base'!A:H,7,FALSE)</f>
        <v>1203.1520677690901</v>
      </c>
      <c r="P24" s="1067">
        <f>VLOOKUP(M24,'Ersatz raw Base'!A:H,8,FALSE)</f>
        <v>2455.24967991014</v>
      </c>
      <c r="R24" s="1678" t="s">
        <v>842</v>
      </c>
      <c r="S24" s="1678">
        <f>VLOOKUP(R24,'Ersatz raw Base'!A:H,3,FALSE)</f>
        <v>3410.2566388333698</v>
      </c>
      <c r="T24" s="1678">
        <f>VLOOKUP(R24,'Ersatz raw Base'!A:H,7,FALSE)</f>
        <v>2296.24253121528</v>
      </c>
      <c r="U24" s="1678">
        <f>VLOOKUP(R24,'Ersatz raw Base'!A:H,8,FALSE)</f>
        <v>4685.8987245196704</v>
      </c>
      <c r="W24" s="1053" t="s">
        <v>781</v>
      </c>
      <c r="X24" s="270">
        <f>VLOOKUP(W24,'Ersatz raw Base'!A:H,3,FALSE)</f>
        <v>26.5443982539263</v>
      </c>
      <c r="Y24" s="270">
        <f>VLOOKUP(W24,'Ersatz raw Base'!A:H,7,FALSE)</f>
        <v>17.873251984060001</v>
      </c>
      <c r="Z24" s="270">
        <f>VLOOKUP(W24,'Ersatz raw Base'!A:H,8,FALSE)</f>
        <v>36.473607441980299</v>
      </c>
      <c r="AB24" s="1053" t="s">
        <v>782</v>
      </c>
      <c r="AC24" s="270">
        <f>VLOOKUP(AB24,'Ersatz raw Base'!A:H,3,FALSE)</f>
        <v>29.338545438550099</v>
      </c>
      <c r="AD24" s="270">
        <f>VLOOKUP(AB24,'Ersatz raw Base'!A:H,7,FALSE)</f>
        <v>19.7546469297505</v>
      </c>
      <c r="AE24" s="1067">
        <f>VLOOKUP(AB24,'Ersatz raw Base'!A:H,8,FALSE)</f>
        <v>40.312934541136102</v>
      </c>
      <c r="AG24" s="1677" t="s">
        <v>843</v>
      </c>
      <c r="AH24" s="1677">
        <f>VLOOKUP(AG24,'Ersatz raw Base'!A:H,3,FALSE)</f>
        <v>1458.36987104781</v>
      </c>
      <c r="AI24" s="1677">
        <f>VLOOKUP(AG24,'Ersatz raw Base'!A:H,7,FALSE)</f>
        <v>976.31606695114203</v>
      </c>
      <c r="AJ24" s="1677">
        <f>VLOOKUP(AG24,'Ersatz raw Base'!A:H,8,FALSE)</f>
        <v>1993.2375174261001</v>
      </c>
      <c r="AL24" s="1053" t="s">
        <v>783</v>
      </c>
      <c r="AM24" s="270">
        <f>VLOOKUP(AL24,'Ersatz raw Base'!A:H,3,FALSE)</f>
        <v>11.176588738495299</v>
      </c>
      <c r="AN24" s="270">
        <f>VLOOKUP(AL24,'Ersatz raw Base'!A:H,7,FALSE)</f>
        <v>7.5255797827620903</v>
      </c>
      <c r="AO24" s="270">
        <f>VLOOKUP(AL24,'Ersatz raw Base'!A:H,8,FALSE)</f>
        <v>15.357308396623299</v>
      </c>
      <c r="AQ24" s="1053" t="s">
        <v>784</v>
      </c>
      <c r="AR24" s="270">
        <f>VLOOKUP(AQ24,'Ersatz raw Base'!A:H,3,FALSE)</f>
        <v>12.573662330807201</v>
      </c>
      <c r="AS24" s="270">
        <f>VLOOKUP(AQ24,'Ersatz raw Base'!A:H,7,FALSE)</f>
        <v>8.4662772556073502</v>
      </c>
      <c r="AT24" s="270">
        <f>VLOOKUP(AQ24,'Ersatz raw Base'!A:H,8,FALSE)</f>
        <v>17.276971946201201</v>
      </c>
      <c r="AV24" s="1678" t="s">
        <v>844</v>
      </c>
      <c r="AW24" s="1677">
        <f>VLOOKUP(AV24,'Ersatz raw Base'!A:H,3,FALSE)</f>
        <v>23.750251069302401</v>
      </c>
      <c r="AX24" s="1677">
        <f>VLOOKUP(AV24,'Ersatz raw Base'!A:H,7,FALSE)</f>
        <v>15.9918570383694</v>
      </c>
      <c r="AY24" s="1677">
        <f>VLOOKUP(AV24,'Ersatz raw Base'!A:H,8,FALSE)</f>
        <v>32.634280342824397</v>
      </c>
    </row>
    <row r="25" spans="1:51" x14ac:dyDescent="0.25">
      <c r="B25" s="1057" t="s">
        <v>1306</v>
      </c>
      <c r="C25" s="1057">
        <f>VLOOKUP(B25,'Ersatz raw Base'!A:H,3,FALSE)</f>
        <v>3614.8879845549</v>
      </c>
      <c r="D25" s="1057">
        <f>VLOOKUP(B25,'Ersatz raw Base'!A:H,7,FALSE)</f>
        <v>3440.5926181363602</v>
      </c>
      <c r="E25" s="1057">
        <f>VLOOKUP(B25,'Ersatz raw Base'!A:H,8,FALSE)</f>
        <v>3794.4053105342</v>
      </c>
      <c r="H25" s="1053" t="s">
        <v>785</v>
      </c>
      <c r="I25" s="270">
        <f>VLOOKUP(H25,'Ersatz raw Base'!A:H,3,FALSE)</f>
        <v>26329.634427223002</v>
      </c>
      <c r="J25" s="270">
        <f>VLOOKUP(H25,'Ersatz raw Base'!A:H,7,FALSE)</f>
        <v>25115.742521929798</v>
      </c>
      <c r="K25" s="270">
        <f>VLOOKUP(H25,'Ersatz raw Base'!A:H,8,FALSE)</f>
        <v>27542.836801164201</v>
      </c>
      <c r="M25" s="1053" t="s">
        <v>786</v>
      </c>
      <c r="N25" s="270">
        <f>VLOOKUP(M25,'Ersatz raw Base'!A:H,3,FALSE)</f>
        <v>64162.023078312202</v>
      </c>
      <c r="O25" s="270">
        <f>VLOOKUP(M25,'Ersatz raw Base'!A:H,7,FALSE)</f>
        <v>61275.248218531997</v>
      </c>
      <c r="P25" s="1067">
        <f>VLOOKUP(M25,'Ersatz raw Base'!A:H,8,FALSE)</f>
        <v>67036.910673465594</v>
      </c>
      <c r="R25" s="1678" t="s">
        <v>845</v>
      </c>
      <c r="S25" s="1678">
        <f>VLOOKUP(R25,'Ersatz raw Base'!A:H,3,FALSE)</f>
        <v>90491.6575055352</v>
      </c>
      <c r="T25" s="1678">
        <f>VLOOKUP(R25,'Ersatz raw Base'!A:H,7,FALSE)</f>
        <v>86423.824886130402</v>
      </c>
      <c r="U25" s="1678">
        <f>VLOOKUP(R25,'Ersatz raw Base'!A:H,8,FALSE)</f>
        <v>94544.480344012802</v>
      </c>
      <c r="W25" s="1053" t="s">
        <v>787</v>
      </c>
      <c r="X25" s="270">
        <f>VLOOKUP(W25,'Ersatz raw Base'!A:H,3,FALSE)</f>
        <v>545.003863239456</v>
      </c>
      <c r="Y25" s="270">
        <f>VLOOKUP(W25,'Ersatz raw Base'!A:H,7,FALSE)</f>
        <v>519.94344643477098</v>
      </c>
      <c r="Z25" s="270">
        <f>VLOOKUP(W25,'Ersatz raw Base'!A:H,8,FALSE)</f>
        <v>570.19356342218305</v>
      </c>
      <c r="AB25" s="1053" t="s">
        <v>788</v>
      </c>
      <c r="AC25" s="270">
        <f>VLOOKUP(AB25,'Ersatz raw Base'!A:H,3,FALSE)</f>
        <v>1606.7231279728101</v>
      </c>
      <c r="AD25" s="270">
        <f>VLOOKUP(AB25,'Ersatz raw Base'!A:H,7,FALSE)</f>
        <v>1534.3794795957399</v>
      </c>
      <c r="AE25" s="1067">
        <f>VLOOKUP(AB25,'Ersatz raw Base'!A:H,8,FALSE)</f>
        <v>1678.2985361676399</v>
      </c>
      <c r="AG25" s="1677" t="s">
        <v>846</v>
      </c>
      <c r="AH25" s="1677">
        <f>VLOOKUP(AG25,'Ersatz raw Base'!A:H,3,FALSE)</f>
        <v>48193.647220731902</v>
      </c>
      <c r="AI25" s="1677">
        <f>VLOOKUP(AG25,'Ersatz raw Base'!A:H,7,FALSE)</f>
        <v>45951.3042788862</v>
      </c>
      <c r="AJ25" s="1677">
        <f>VLOOKUP(AG25,'Ersatz raw Base'!A:H,8,FALSE)</f>
        <v>50430.073425647599</v>
      </c>
      <c r="AL25" s="1053" t="s">
        <v>789</v>
      </c>
      <c r="AM25" s="270">
        <f>VLOOKUP(AL25,'Ersatz raw Base'!A:H,3,FALSE)</f>
        <v>205.96093001688499</v>
      </c>
      <c r="AN25" s="270">
        <f>VLOOKUP(AL25,'Ersatz raw Base'!A:H,7,FALSE)</f>
        <v>196.46783005765599</v>
      </c>
      <c r="AO25" s="270">
        <f>VLOOKUP(AL25,'Ersatz raw Base'!A:H,8,FALSE)</f>
        <v>215.48244020740501</v>
      </c>
      <c r="AQ25" s="1053" t="s">
        <v>790</v>
      </c>
      <c r="AR25" s="270">
        <f>VLOOKUP(AQ25,'Ersatz raw Base'!A:H,3,FALSE)</f>
        <v>618.01940873451395</v>
      </c>
      <c r="AS25" s="270">
        <f>VLOOKUP(AQ25,'Ersatz raw Base'!A:H,7,FALSE)</f>
        <v>590.23391546111304</v>
      </c>
      <c r="AT25" s="270">
        <f>VLOOKUP(AQ25,'Ersatz raw Base'!A:H,8,FALSE)</f>
        <v>645.61486121181201</v>
      </c>
      <c r="AV25" s="1678" t="s">
        <v>847</v>
      </c>
      <c r="AW25" s="1677">
        <f>VLOOKUP(AV25,'Ersatz raw Base'!A:H,3,FALSE)</f>
        <v>823.98033875139902</v>
      </c>
      <c r="AX25" s="1677">
        <f>VLOOKUP(AV25,'Ersatz raw Base'!A:H,7,FALSE)</f>
        <v>786.69772008798202</v>
      </c>
      <c r="AY25" s="1677">
        <f>VLOOKUP(AV25,'Ersatz raw Base'!A:H,8,FALSE)</f>
        <v>861.33934285959003</v>
      </c>
    </row>
    <row r="26" spans="1:51" x14ac:dyDescent="0.25">
      <c r="B26" s="1057" t="s">
        <v>1307</v>
      </c>
      <c r="C26" s="1057">
        <f>VLOOKUP(B26,'Ersatz raw Base'!A:H,3,FALSE)</f>
        <v>3403.6646754312101</v>
      </c>
      <c r="D26" s="1057">
        <f>VLOOKUP(B26,'Ersatz raw Base'!A:H,7,FALSE)</f>
        <v>3231.03484404865</v>
      </c>
      <c r="E26" s="1057">
        <f>VLOOKUP(B26,'Ersatz raw Base'!A:H,8,FALSE)</f>
        <v>3583.2929500711002</v>
      </c>
      <c r="H26" s="1053" t="s">
        <v>791</v>
      </c>
      <c r="I26" s="270">
        <f>VLOOKUP(H26,'Ersatz raw Base'!A:H,3,FALSE)</f>
        <v>18151.381443389499</v>
      </c>
      <c r="J26" s="270">
        <f>VLOOKUP(H26,'Ersatz raw Base'!A:H,7,FALSE)</f>
        <v>17210.0031699514</v>
      </c>
      <c r="K26" s="270">
        <f>VLOOKUP(H26,'Ersatz raw Base'!A:H,8,FALSE)</f>
        <v>19095.891157902101</v>
      </c>
      <c r="M26" s="1053" t="s">
        <v>792</v>
      </c>
      <c r="N26" s="270">
        <f>VLOOKUP(M26,'Ersatz raw Base'!A:H,3,FALSE)</f>
        <v>52020.430064672699</v>
      </c>
      <c r="O26" s="270">
        <f>VLOOKUP(M26,'Ersatz raw Base'!A:H,7,FALSE)</f>
        <v>49322.5140525768</v>
      </c>
      <c r="P26" s="1067">
        <f>VLOOKUP(M26,'Ersatz raw Base'!A:H,8,FALSE)</f>
        <v>54727.320540334404</v>
      </c>
      <c r="R26" s="1678" t="s">
        <v>848</v>
      </c>
      <c r="S26" s="1678">
        <f>VLOOKUP(R26,'Ersatz raw Base'!A:H,3,FALSE)</f>
        <v>70171.811508062194</v>
      </c>
      <c r="T26" s="1678">
        <f>VLOOKUP(R26,'Ersatz raw Base'!A:H,7,FALSE)</f>
        <v>66532.5172225282</v>
      </c>
      <c r="U26" s="1678">
        <f>VLOOKUP(R26,'Ersatz raw Base'!A:H,8,FALSE)</f>
        <v>73823.211698236395</v>
      </c>
      <c r="W26" s="1053" t="s">
        <v>793</v>
      </c>
      <c r="X26" s="270">
        <f>VLOOKUP(W26,'Ersatz raw Base'!A:H,3,FALSE)</f>
        <v>378.58939092197897</v>
      </c>
      <c r="Y26" s="270">
        <f>VLOOKUP(W26,'Ersatz raw Base'!A:H,7,FALSE)</f>
        <v>358.95475163683</v>
      </c>
      <c r="Z26" s="270">
        <f>VLOOKUP(W26,'Ersatz raw Base'!A:H,8,FALSE)</f>
        <v>398.28934371358599</v>
      </c>
      <c r="AB26" s="1053" t="s">
        <v>794</v>
      </c>
      <c r="AC26" s="270">
        <f>VLOOKUP(AB26,'Ersatz raw Base'!A:H,3,FALSE)</f>
        <v>1313.61991567511</v>
      </c>
      <c r="AD26" s="270">
        <f>VLOOKUP(AB26,'Ersatz raw Base'!A:H,7,FALSE)</f>
        <v>1245.49213972435</v>
      </c>
      <c r="AE26" s="1067">
        <f>VLOOKUP(AB26,'Ersatz raw Base'!A:H,8,FALSE)</f>
        <v>1381.97431478253</v>
      </c>
      <c r="AG26" s="1677" t="s">
        <v>849</v>
      </c>
      <c r="AH26" s="1677">
        <f>VLOOKUP(AG26,'Ersatz raw Base'!A:H,3,FALSE)</f>
        <v>37472.804782550898</v>
      </c>
      <c r="AI26" s="1677">
        <f>VLOOKUP(AG26,'Ersatz raw Base'!A:H,7,FALSE)</f>
        <v>35483.063815394897</v>
      </c>
      <c r="AJ26" s="1677">
        <f>VLOOKUP(AG26,'Ersatz raw Base'!A:H,8,FALSE)</f>
        <v>39492.842091415099</v>
      </c>
      <c r="AL26" s="1053" t="s">
        <v>795</v>
      </c>
      <c r="AM26" s="270">
        <f>VLOOKUP(AL26,'Ersatz raw Base'!A:H,3,FALSE)</f>
        <v>143.7515809507</v>
      </c>
      <c r="AN26" s="270">
        <f>VLOOKUP(AL26,'Ersatz raw Base'!A:H,7,FALSE)</f>
        <v>136.29624673818199</v>
      </c>
      <c r="AO26" s="270">
        <f>VLOOKUP(AL26,'Ersatz raw Base'!A:H,8,FALSE)</f>
        <v>151.23171490678101</v>
      </c>
      <c r="AQ26" s="1053" t="s">
        <v>796</v>
      </c>
      <c r="AR26" s="270">
        <f>VLOOKUP(AQ26,'Ersatz raw Base'!A:H,3,FALSE)</f>
        <v>502.068731877245</v>
      </c>
      <c r="AS26" s="270">
        <f>VLOOKUP(AQ26,'Ersatz raw Base'!A:H,7,FALSE)</f>
        <v>476.03012994295699</v>
      </c>
      <c r="AT26" s="270">
        <f>VLOOKUP(AQ26,'Ersatz raw Base'!A:H,8,FALSE)</f>
        <v>528.193949734081</v>
      </c>
      <c r="AV26" s="1678" t="s">
        <v>850</v>
      </c>
      <c r="AW26" s="1677">
        <f>VLOOKUP(AV26,'Ersatz raw Base'!A:H,3,FALSE)</f>
        <v>645.82031282794298</v>
      </c>
      <c r="AX26" s="1677">
        <f>VLOOKUP(AV26,'Ersatz raw Base'!A:H,7,FALSE)</f>
        <v>612.32637668113898</v>
      </c>
      <c r="AY26" s="1677">
        <f>VLOOKUP(AV26,'Ersatz raw Base'!A:H,8,FALSE)</f>
        <v>679.42566464086303</v>
      </c>
    </row>
    <row r="27" spans="1:51" x14ac:dyDescent="0.25">
      <c r="B27" s="1057" t="s">
        <v>1308</v>
      </c>
      <c r="C27" s="1057">
        <f>VLOOKUP(B27,'Ersatz raw Base'!A:H,3,FALSE)</f>
        <v>1390.4245672091199</v>
      </c>
      <c r="D27" s="1057">
        <f>VLOOKUP(B27,'Ersatz raw Base'!A:H,7,FALSE)</f>
        <v>1024.35311189198</v>
      </c>
      <c r="E27" s="1057">
        <f>VLOOKUP(B27,'Ersatz raw Base'!A:H,8,FALSE)</f>
        <v>1775.29935155922</v>
      </c>
      <c r="H27" s="1053" t="s">
        <v>797</v>
      </c>
      <c r="I27" s="270">
        <f>VLOOKUP(H27,'Ersatz raw Base'!A:H,3,FALSE)</f>
        <v>2980.0065175106301</v>
      </c>
      <c r="J27" s="270">
        <f>VLOOKUP(H27,'Ersatz raw Base'!A:H,7,FALSE)</f>
        <v>2234.9951123588498</v>
      </c>
      <c r="K27" s="270">
        <f>VLOOKUP(H27,'Ersatz raw Base'!A:H,8,FALSE)</f>
        <v>3812.5625916703002</v>
      </c>
      <c r="M27" s="1053" t="s">
        <v>798</v>
      </c>
      <c r="N27" s="270">
        <f>VLOOKUP(M27,'Ersatz raw Base'!A:H,3,FALSE)</f>
        <v>13033.720186348201</v>
      </c>
      <c r="O27" s="270">
        <f>VLOOKUP(M27,'Ersatz raw Base'!A:H,7,FALSE)</f>
        <v>9744.5470042867291</v>
      </c>
      <c r="P27" s="1067">
        <f>VLOOKUP(M27,'Ersatz raw Base'!A:H,8,FALSE)</f>
        <v>17047.9087846027</v>
      </c>
      <c r="R27" s="1678" t="s">
        <v>851</v>
      </c>
      <c r="S27" s="1678">
        <f>VLOOKUP(R27,'Ersatz raw Base'!A:H,3,FALSE)</f>
        <v>16013.7267038589</v>
      </c>
      <c r="T27" s="1678">
        <f>VLOOKUP(R27,'Ersatz raw Base'!A:H,7,FALSE)</f>
        <v>12189.531381615399</v>
      </c>
      <c r="U27" s="1678">
        <f>VLOOKUP(R27,'Ersatz raw Base'!A:H,8,FALSE)</f>
        <v>20598.1873847963</v>
      </c>
      <c r="W27" s="1053" t="s">
        <v>799</v>
      </c>
      <c r="X27" s="270">
        <f>VLOOKUP(W27,'Ersatz raw Base'!A:H,3,FALSE)</f>
        <v>54.557057470503402</v>
      </c>
      <c r="Y27" s="270">
        <f>VLOOKUP(W27,'Ersatz raw Base'!A:H,7,FALSE)</f>
        <v>41.195799426468099</v>
      </c>
      <c r="Z27" s="270">
        <f>VLOOKUP(W27,'Ersatz raw Base'!A:H,8,FALSE)</f>
        <v>70.392211921142206</v>
      </c>
      <c r="AB27" s="1053" t="s">
        <v>800</v>
      </c>
      <c r="AC27" s="270">
        <f>VLOOKUP(AB27,'Ersatz raw Base'!A:H,3,FALSE)</f>
        <v>318.73872803719303</v>
      </c>
      <c r="AD27" s="270">
        <f>VLOOKUP(AB27,'Ersatz raw Base'!A:H,7,FALSE)</f>
        <v>233.42309621691999</v>
      </c>
      <c r="AE27" s="1067">
        <f>VLOOKUP(AB27,'Ersatz raw Base'!A:H,8,FALSE)</f>
        <v>420.70544986010702</v>
      </c>
      <c r="AG27" s="1677" t="s">
        <v>852</v>
      </c>
      <c r="AH27" s="1677">
        <f>VLOOKUP(AG27,'Ersatz raw Base'!A:H,3,FALSE)</f>
        <v>7758.1293461268097</v>
      </c>
      <c r="AI27" s="1677">
        <f>VLOOKUP(AG27,'Ersatz raw Base'!A:H,7,FALSE)</f>
        <v>5963.2242242334496</v>
      </c>
      <c r="AJ27" s="1677">
        <f>VLOOKUP(AG27,'Ersatz raw Base'!A:H,8,FALSE)</f>
        <v>9972.1296338308202</v>
      </c>
      <c r="AL27" s="1053" t="s">
        <v>801</v>
      </c>
      <c r="AM27" s="270">
        <f>VLOOKUP(AL27,'Ersatz raw Base'!A:H,3,FALSE)</f>
        <v>21.868414365949601</v>
      </c>
      <c r="AN27" s="270">
        <f>VLOOKUP(AL27,'Ersatz raw Base'!A:H,7,FALSE)</f>
        <v>16.429400274346101</v>
      </c>
      <c r="AO27" s="270">
        <f>VLOOKUP(AL27,'Ersatz raw Base'!A:H,8,FALSE)</f>
        <v>28.061477412386399</v>
      </c>
      <c r="AQ27" s="1053" t="s">
        <v>802</v>
      </c>
      <c r="AR27" s="270">
        <f>VLOOKUP(AQ27,'Ersatz raw Base'!A:H,3,FALSE)</f>
        <v>118.57933422791901</v>
      </c>
      <c r="AS27" s="270">
        <f>VLOOKUP(AQ27,'Ersatz raw Base'!A:H,7,FALSE)</f>
        <v>87.332239155112106</v>
      </c>
      <c r="AT27" s="270">
        <f>VLOOKUP(AQ27,'Ersatz raw Base'!A:H,8,FALSE)</f>
        <v>155.84026790747001</v>
      </c>
      <c r="AV27" s="1678" t="s">
        <v>853</v>
      </c>
      <c r="AW27" s="1677">
        <f>VLOOKUP(AV27,'Ersatz raw Base'!A:H,3,FALSE)</f>
        <v>140.447748593868</v>
      </c>
      <c r="AX27" s="1677">
        <f>VLOOKUP(AV27,'Ersatz raw Base'!A:H,7,FALSE)</f>
        <v>106.008390399589</v>
      </c>
      <c r="AY27" s="1677">
        <f>VLOOKUP(AV27,'Ersatz raw Base'!A:H,8,FALSE)</f>
        <v>182.675258877549</v>
      </c>
    </row>
    <row r="28" spans="1:51" x14ac:dyDescent="0.25">
      <c r="B28" s="1057" t="s">
        <v>1309</v>
      </c>
      <c r="C28" s="1057">
        <f>VLOOKUP(B28,'Ersatz raw Base'!A:H,3,FALSE)</f>
        <v>5005.3125517640101</v>
      </c>
      <c r="D28" s="1057">
        <f>VLOOKUP(B28,'Ersatz raw Base'!A:H,7,FALSE)</f>
        <v>4603.1280072920599</v>
      </c>
      <c r="E28" s="1057">
        <f>VLOOKUP(B28,'Ersatz raw Base'!A:H,8,FALSE)</f>
        <v>5423.6656997375103</v>
      </c>
      <c r="H28" s="1053" t="s">
        <v>803</v>
      </c>
      <c r="I28" s="270">
        <f>VLOOKUP(H28,'Ersatz raw Base'!A:H,3,FALSE)</f>
        <v>29309.640944733499</v>
      </c>
      <c r="J28" s="270">
        <f>VLOOKUP(H28,'Ersatz raw Base'!A:H,7,FALSE)</f>
        <v>27890.596120863</v>
      </c>
      <c r="K28" s="270">
        <f>VLOOKUP(H28,'Ersatz raw Base'!A:H,8,FALSE)</f>
        <v>30749.5622675214</v>
      </c>
      <c r="M28" s="1053" t="s">
        <v>804</v>
      </c>
      <c r="N28" s="270">
        <f>VLOOKUP(M28,'Ersatz raw Base'!A:H,3,FALSE)</f>
        <v>77195.743264660603</v>
      </c>
      <c r="O28" s="270">
        <f>VLOOKUP(M28,'Ersatz raw Base'!A:H,7,FALSE)</f>
        <v>72604.284379252204</v>
      </c>
      <c r="P28" s="1067">
        <f>VLOOKUP(M28,'Ersatz raw Base'!A:H,8,FALSE)</f>
        <v>82057.771822029099</v>
      </c>
      <c r="R28" s="1678" t="s">
        <v>854</v>
      </c>
      <c r="S28" s="1678">
        <f>VLOOKUP(R28,'Ersatz raw Base'!A:H,3,FALSE)</f>
        <v>106505.384209394</v>
      </c>
      <c r="T28" s="1678">
        <f>VLOOKUP(R28,'Ersatz raw Base'!A:H,7,FALSE)</f>
        <v>100693.95858442099</v>
      </c>
      <c r="U28" s="1678">
        <f>VLOOKUP(R28,'Ersatz raw Base'!A:H,8,FALSE)</f>
        <v>112441.645269284</v>
      </c>
      <c r="W28" s="1053" t="s">
        <v>805</v>
      </c>
      <c r="X28" s="270">
        <f>VLOOKUP(W28,'Ersatz raw Base'!A:H,3,FALSE)</f>
        <v>599.56092070995896</v>
      </c>
      <c r="Y28" s="270">
        <f>VLOOKUP(W28,'Ersatz raw Base'!A:H,7,FALSE)</f>
        <v>570.60461854691198</v>
      </c>
      <c r="Z28" s="270">
        <f>VLOOKUP(W28,'Ersatz raw Base'!A:H,8,FALSE)</f>
        <v>628.299285902664</v>
      </c>
      <c r="AB28" s="1053" t="s">
        <v>806</v>
      </c>
      <c r="AC28" s="270">
        <f>VLOOKUP(AB28,'Ersatz raw Base'!A:H,3,FALSE)</f>
        <v>1925.46185601</v>
      </c>
      <c r="AD28" s="270">
        <f>VLOOKUP(AB28,'Ersatz raw Base'!A:H,7,FALSE)</f>
        <v>1809.3529025015901</v>
      </c>
      <c r="AE28" s="1067">
        <f>VLOOKUP(AB28,'Ersatz raw Base'!A:H,8,FALSE)</f>
        <v>2048.26611640183</v>
      </c>
      <c r="AG28" s="1677" t="s">
        <v>855</v>
      </c>
      <c r="AH28" s="1677">
        <f>VLOOKUP(AG28,'Ersatz raw Base'!A:H,3,FALSE)</f>
        <v>55951.776566858804</v>
      </c>
      <c r="AI28" s="1677">
        <f>VLOOKUP(AG28,'Ersatz raw Base'!A:H,7,FALSE)</f>
        <v>53012.836612303101</v>
      </c>
      <c r="AJ28" s="1677">
        <f>VLOOKUP(AG28,'Ersatz raw Base'!A:H,8,FALSE)</f>
        <v>59045.125477198701</v>
      </c>
      <c r="AL28" s="1053" t="s">
        <v>807</v>
      </c>
      <c r="AM28" s="270">
        <f>VLOOKUP(AL28,'Ersatz raw Base'!A:H,3,FALSE)</f>
        <v>227.82934438283499</v>
      </c>
      <c r="AN28" s="270">
        <f>VLOOKUP(AL28,'Ersatz raw Base'!A:H,7,FALSE)</f>
        <v>216.78123080360399</v>
      </c>
      <c r="AO28" s="270">
        <f>VLOOKUP(AL28,'Ersatz raw Base'!A:H,8,FALSE)</f>
        <v>238.885617515115</v>
      </c>
      <c r="AQ28" s="1053" t="s">
        <v>808</v>
      </c>
      <c r="AR28" s="270">
        <f>VLOOKUP(AQ28,'Ersatz raw Base'!A:H,3,FALSE)</f>
        <v>736.59874296243197</v>
      </c>
      <c r="AS28" s="270">
        <f>VLOOKUP(AQ28,'Ersatz raw Base'!A:H,7,FALSE)</f>
        <v>692.99896784537202</v>
      </c>
      <c r="AT28" s="270">
        <f>VLOOKUP(AQ28,'Ersatz raw Base'!A:H,8,FALSE)</f>
        <v>782.60843683316705</v>
      </c>
      <c r="AV28" s="1678" t="s">
        <v>856</v>
      </c>
      <c r="AW28" s="1677">
        <f>VLOOKUP(AV28,'Ersatz raw Base'!A:H,3,FALSE)</f>
        <v>964.42808734526704</v>
      </c>
      <c r="AX28" s="1677">
        <f>VLOOKUP(AV28,'Ersatz raw Base'!A:H,7,FALSE)</f>
        <v>911.91936225941004</v>
      </c>
      <c r="AY28" s="1677">
        <f>VLOOKUP(AV28,'Ersatz raw Base'!A:H,8,FALSE)</f>
        <v>1018.52804248597</v>
      </c>
    </row>
    <row r="29" spans="1:51" x14ac:dyDescent="0.25">
      <c r="B29" s="1057" t="s">
        <v>1310</v>
      </c>
      <c r="C29" s="1057">
        <f>VLOOKUP(B29,'Ersatz raw Base'!A:H,3,FALSE)</f>
        <v>4794.0892426403097</v>
      </c>
      <c r="D29" s="1057">
        <f>VLOOKUP(B29,'Ersatz raw Base'!A:H,7,FALSE)</f>
        <v>4392.1243982169199</v>
      </c>
      <c r="E29" s="1057">
        <f>VLOOKUP(B29,'Ersatz raw Base'!A:H,8,FALSE)</f>
        <v>5211.6253210437799</v>
      </c>
      <c r="H29" s="1053" t="s">
        <v>809</v>
      </c>
      <c r="I29" s="270">
        <f>VLOOKUP(H29,'Ersatz raw Base'!A:H,3,FALSE)</f>
        <v>21131.3879609</v>
      </c>
      <c r="J29" s="270">
        <f>VLOOKUP(H29,'Ersatz raw Base'!A:H,7,FALSE)</f>
        <v>19939.131870193702</v>
      </c>
      <c r="K29" s="270">
        <f>VLOOKUP(H29,'Ersatz raw Base'!A:H,8,FALSE)</f>
        <v>22414.337723356599</v>
      </c>
      <c r="M29" s="1053" t="s">
        <v>810</v>
      </c>
      <c r="N29" s="270">
        <f>VLOOKUP(M29,'Ersatz raw Base'!A:H,3,FALSE)</f>
        <v>65054.150251020998</v>
      </c>
      <c r="O29" s="270">
        <f>VLOOKUP(M29,'Ersatz raw Base'!A:H,7,FALSE)</f>
        <v>60528.466007168601</v>
      </c>
      <c r="P29" s="1067">
        <f>VLOOKUP(M29,'Ersatz raw Base'!A:H,8,FALSE)</f>
        <v>69663.560419846806</v>
      </c>
      <c r="R29" s="1678" t="s">
        <v>857</v>
      </c>
      <c r="S29" s="1678">
        <f>VLOOKUP(R29,'Ersatz raw Base'!A:H,3,FALSE)</f>
        <v>86185.538211920997</v>
      </c>
      <c r="T29" s="1678">
        <f>VLOOKUP(R29,'Ersatz raw Base'!A:H,7,FALSE)</f>
        <v>80716.981414098002</v>
      </c>
      <c r="U29" s="1678">
        <f>VLOOKUP(R29,'Ersatz raw Base'!A:H,8,FALSE)</f>
        <v>91950.262032724597</v>
      </c>
      <c r="W29" s="1053" t="s">
        <v>811</v>
      </c>
      <c r="X29" s="270">
        <f>VLOOKUP(W29,'Ersatz raw Base'!A:H,3,FALSE)</f>
        <v>433.14644839248098</v>
      </c>
      <c r="Y29" s="270">
        <f>VLOOKUP(W29,'Ersatz raw Base'!A:H,7,FALSE)</f>
        <v>408.86115779300599</v>
      </c>
      <c r="Z29" s="270">
        <f>VLOOKUP(W29,'Ersatz raw Base'!A:H,8,FALSE)</f>
        <v>458.72281587062702</v>
      </c>
      <c r="AB29" s="1053" t="s">
        <v>812</v>
      </c>
      <c r="AC29" s="270">
        <f>VLOOKUP(AB29,'Ersatz raw Base'!A:H,3,FALSE)</f>
        <v>1632.3586437122999</v>
      </c>
      <c r="AD29" s="270">
        <f>VLOOKUP(AB29,'Ersatz raw Base'!A:H,7,FALSE)</f>
        <v>1518.01645730314</v>
      </c>
      <c r="AE29" s="1067">
        <f>VLOOKUP(AB29,'Ersatz raw Base'!A:H,8,FALSE)</f>
        <v>1750.73140033968</v>
      </c>
      <c r="AG29" s="1677" t="s">
        <v>858</v>
      </c>
      <c r="AH29" s="1677">
        <f>VLOOKUP(AG29,'Ersatz raw Base'!A:H,3,FALSE)</f>
        <v>45230.934128677698</v>
      </c>
      <c r="AI29" s="1677">
        <f>VLOOKUP(AG29,'Ersatz raw Base'!A:H,7,FALSE)</f>
        <v>42525.335946204199</v>
      </c>
      <c r="AJ29" s="1677">
        <f>VLOOKUP(AG29,'Ersatz raw Base'!A:H,8,FALSE)</f>
        <v>48089.501831228998</v>
      </c>
      <c r="AL29" s="1053" t="s">
        <v>813</v>
      </c>
      <c r="AM29" s="270">
        <f>VLOOKUP(AL29,'Ersatz raw Base'!A:H,3,FALSE)</f>
        <v>165.61999531664901</v>
      </c>
      <c r="AN29" s="270">
        <f>VLOOKUP(AL29,'Ersatz raw Base'!A:H,7,FALSE)</f>
        <v>156.25325820319301</v>
      </c>
      <c r="AO29" s="270">
        <f>VLOOKUP(AL29,'Ersatz raw Base'!A:H,8,FALSE)</f>
        <v>175.61510545092401</v>
      </c>
      <c r="AQ29" s="1053" t="s">
        <v>814</v>
      </c>
      <c r="AR29" s="270">
        <f>VLOOKUP(AQ29,'Ersatz raw Base'!A:H,3,FALSE)</f>
        <v>620.648066105162</v>
      </c>
      <c r="AS29" s="270">
        <f>VLOOKUP(AQ29,'Ersatz raw Base'!A:H,7,FALSE)</f>
        <v>578.27798904245003</v>
      </c>
      <c r="AT29" s="270">
        <f>VLOOKUP(AQ29,'Ersatz raw Base'!A:H,8,FALSE)</f>
        <v>664.87496414799398</v>
      </c>
      <c r="AV29" s="1678" t="s">
        <v>859</v>
      </c>
      <c r="AW29" s="1677">
        <f>VLOOKUP(AV29,'Ersatz raw Base'!A:H,3,FALSE)</f>
        <v>786.26806142181204</v>
      </c>
      <c r="AX29" s="1677">
        <f>VLOOKUP(AV29,'Ersatz raw Base'!A:H,7,FALSE)</f>
        <v>735.70341028023904</v>
      </c>
      <c r="AY29" s="1677">
        <f>VLOOKUP(AV29,'Ersatz raw Base'!A:H,8,FALSE)</f>
        <v>838.80857852585495</v>
      </c>
    </row>
    <row r="30" spans="1:51" x14ac:dyDescent="0.25">
      <c r="B30" s="1057" t="s">
        <v>1311</v>
      </c>
      <c r="C30" s="1057">
        <f>VLOOKUP(B30,'Ersatz raw Base'!A:H,3,FALSE)</f>
        <v>8653.9099272091207</v>
      </c>
      <c r="D30" s="1057">
        <f>VLOOKUP(B30,'Ersatz raw Base'!A:H,7,FALSE)</f>
        <v>8287.8384718919806</v>
      </c>
      <c r="E30" s="1057">
        <f>VLOOKUP(B30,'Ersatz raw Base'!A:H,8,FALSE)</f>
        <v>9038.7847115592194</v>
      </c>
      <c r="H30" s="1053" t="s">
        <v>815</v>
      </c>
      <c r="I30" s="270">
        <f>VLOOKUP(H30,'Ersatz raw Base'!A:H,3,FALSE)</f>
        <v>22306.603678843599</v>
      </c>
      <c r="J30" s="270">
        <f>VLOOKUP(H30,'Ersatz raw Base'!A:H,7,FALSE)</f>
        <v>21561.5922736918</v>
      </c>
      <c r="K30" s="270">
        <f>VLOOKUP(H30,'Ersatz raw Base'!A:H,8,FALSE)</f>
        <v>23139.1597530033</v>
      </c>
      <c r="M30" s="1053" t="s">
        <v>816</v>
      </c>
      <c r="N30" s="270">
        <f>VLOOKUP(M30,'Ersatz raw Base'!A:H,3,FALSE)</f>
        <v>53169.559996269301</v>
      </c>
      <c r="O30" s="270">
        <f>VLOOKUP(M30,'Ersatz raw Base'!A:H,7,FALSE)</f>
        <v>49880.386814207799</v>
      </c>
      <c r="P30" s="1067">
        <f>VLOOKUP(M30,'Ersatz raw Base'!A:H,8,FALSE)</f>
        <v>57183.7485945238</v>
      </c>
      <c r="R30" s="1678" t="s">
        <v>860</v>
      </c>
      <c r="S30" s="1678">
        <f>VLOOKUP(R30,'Ersatz raw Base'!A:H,3,FALSE)</f>
        <v>75476.163675112999</v>
      </c>
      <c r="T30" s="1678">
        <f>VLOOKUP(R30,'Ersatz raw Base'!A:H,7,FALSE)</f>
        <v>71651.9683528694</v>
      </c>
      <c r="U30" s="1678">
        <f>VLOOKUP(R30,'Ersatz raw Base'!A:H,8,FALSE)</f>
        <v>80060.624356050306</v>
      </c>
      <c r="W30" s="1053" t="s">
        <v>817</v>
      </c>
      <c r="X30" s="270">
        <f>VLOOKUP(W30,'Ersatz raw Base'!A:H,3,FALSE)</f>
        <v>399.11551577627699</v>
      </c>
      <c r="Y30" s="270">
        <f>VLOOKUP(W30,'Ersatz raw Base'!A:H,7,FALSE)</f>
        <v>385.75425773224202</v>
      </c>
      <c r="Z30" s="270">
        <f>VLOOKUP(W30,'Ersatz raw Base'!A:H,8,FALSE)</f>
        <v>414.95067022691597</v>
      </c>
      <c r="AB30" s="1053" t="s">
        <v>818</v>
      </c>
      <c r="AC30" s="270">
        <f>VLOOKUP(AB30,'Ersatz raw Base'!A:H,3,FALSE)</f>
        <v>1080.9438024711801</v>
      </c>
      <c r="AD30" s="270">
        <f>VLOOKUP(AB30,'Ersatz raw Base'!A:H,7,FALSE)</f>
        <v>995.62817065090496</v>
      </c>
      <c r="AE30" s="1067">
        <f>VLOOKUP(AB30,'Ersatz raw Base'!A:H,8,FALSE)</f>
        <v>1182.91052429409</v>
      </c>
      <c r="AG30" s="1677" t="s">
        <v>861</v>
      </c>
      <c r="AH30" s="1677">
        <f>VLOOKUP(AG30,'Ersatz raw Base'!A:H,3,FALSE)</f>
        <v>36648.834016795801</v>
      </c>
      <c r="AI30" s="1677">
        <f>VLOOKUP(AG30,'Ersatz raw Base'!A:H,7,FALSE)</f>
        <v>34853.928894902398</v>
      </c>
      <c r="AJ30" s="1677">
        <f>VLOOKUP(AG30,'Ersatz raw Base'!A:H,8,FALSE)</f>
        <v>38862.834304499796</v>
      </c>
      <c r="AL30" s="1053" t="s">
        <v>819</v>
      </c>
      <c r="AM30" s="270">
        <f>VLOOKUP(AL30,'Ersatz raw Base'!A:H,3,FALSE)</f>
        <v>157.60356460761801</v>
      </c>
      <c r="AN30" s="270">
        <f>VLOOKUP(AL30,'Ersatz raw Base'!A:H,7,FALSE)</f>
        <v>152.164550516015</v>
      </c>
      <c r="AO30" s="270">
        <f>VLOOKUP(AL30,'Ersatz raw Base'!A:H,8,FALSE)</f>
        <v>163.79662765405499</v>
      </c>
      <c r="AQ30" s="1053" t="s">
        <v>820</v>
      </c>
      <c r="AR30" s="270">
        <f>VLOOKUP(AQ30,'Ersatz raw Base'!A:H,3,FALSE)</f>
        <v>421.37313092087197</v>
      </c>
      <c r="AS30" s="270">
        <f>VLOOKUP(AQ30,'Ersatz raw Base'!A:H,7,FALSE)</f>
        <v>390.12603584806499</v>
      </c>
      <c r="AT30" s="270">
        <f>VLOOKUP(AQ30,'Ersatz raw Base'!A:H,8,FALSE)</f>
        <v>458.63406460042302</v>
      </c>
      <c r="AV30" s="1678" t="s">
        <v>862</v>
      </c>
      <c r="AW30" s="1677">
        <f>VLOOKUP(AV30,'Ersatz raw Base'!A:H,3,FALSE)</f>
        <v>578.97669552849095</v>
      </c>
      <c r="AX30" s="1677">
        <f>VLOOKUP(AV30,'Ersatz raw Base'!A:H,7,FALSE)</f>
        <v>544.53733733421097</v>
      </c>
      <c r="AY30" s="1677">
        <f>VLOOKUP(AV30,'Ersatz raw Base'!A:H,8,FALSE)</f>
        <v>621.20420581217002</v>
      </c>
    </row>
    <row r="31" spans="1:51" x14ac:dyDescent="0.25">
      <c r="B31" s="1057" t="s">
        <v>1312</v>
      </c>
      <c r="C31" s="1057">
        <f>VLOOKUP(B31,'Ersatz raw Base'!A:H,3,FALSE)</f>
        <v>12268.797911764001</v>
      </c>
      <c r="D31" s="1057">
        <f>VLOOKUP(B31,'Ersatz raw Base'!A:H,7,FALSE)</f>
        <v>11866.613367292101</v>
      </c>
      <c r="E31" s="1057">
        <f>VLOOKUP(B31,'Ersatz raw Base'!A:H,8,FALSE)</f>
        <v>12687.1510597375</v>
      </c>
      <c r="H31" s="1053" t="s">
        <v>821</v>
      </c>
      <c r="I31" s="270">
        <f>VLOOKUP(H31,'Ersatz raw Base'!A:H,3,FALSE)</f>
        <v>48636.238106066601</v>
      </c>
      <c r="J31" s="270">
        <f>VLOOKUP(H31,'Ersatz raw Base'!A:H,7,FALSE)</f>
        <v>47217.193282196</v>
      </c>
      <c r="K31" s="270">
        <f>VLOOKUP(H31,'Ersatz raw Base'!A:H,8,FALSE)</f>
        <v>50076.1594288544</v>
      </c>
      <c r="M31" s="1053" t="s">
        <v>822</v>
      </c>
      <c r="N31" s="270">
        <f>VLOOKUP(M31,'Ersatz raw Base'!A:H,3,FALSE)</f>
        <v>117331.58307458099</v>
      </c>
      <c r="O31" s="270">
        <f>VLOOKUP(M31,'Ersatz raw Base'!A:H,7,FALSE)</f>
        <v>112740.124189173</v>
      </c>
      <c r="P31" s="1067">
        <f>VLOOKUP(M31,'Ersatz raw Base'!A:H,8,FALSE)</f>
        <v>122193.61163195</v>
      </c>
      <c r="R31" s="1678" t="s">
        <v>863</v>
      </c>
      <c r="S31" s="1678">
        <f>VLOOKUP(R31,'Ersatz raw Base'!A:H,3,FALSE)</f>
        <v>165967.821180648</v>
      </c>
      <c r="T31" s="1678">
        <f>VLOOKUP(R31,'Ersatz raw Base'!A:H,7,FALSE)</f>
        <v>160156.395555675</v>
      </c>
      <c r="U31" s="1678">
        <f>VLOOKUP(R31,'Ersatz raw Base'!A:H,8,FALSE)</f>
        <v>171904.082240538</v>
      </c>
      <c r="W31" s="1053" t="s">
        <v>823</v>
      </c>
      <c r="X31" s="270">
        <f>VLOOKUP(W31,'Ersatz raw Base'!A:H,3,FALSE)</f>
        <v>944.11937901573299</v>
      </c>
      <c r="Y31" s="270">
        <f>VLOOKUP(W31,'Ersatz raw Base'!A:H,7,FALSE)</f>
        <v>915.163076852686</v>
      </c>
      <c r="Z31" s="270">
        <f>VLOOKUP(W31,'Ersatz raw Base'!A:H,8,FALSE)</f>
        <v>972.85774420843802</v>
      </c>
      <c r="AB31" s="1053" t="s">
        <v>824</v>
      </c>
      <c r="AC31" s="270">
        <f>VLOOKUP(AB31,'Ersatz raw Base'!A:H,3,FALSE)</f>
        <v>2687.6669304439802</v>
      </c>
      <c r="AD31" s="270">
        <f>VLOOKUP(AB31,'Ersatz raw Base'!A:H,7,FALSE)</f>
        <v>2571.55797693557</v>
      </c>
      <c r="AE31" s="1067">
        <f>VLOOKUP(AB31,'Ersatz raw Base'!A:H,8,FALSE)</f>
        <v>2810.4711908358199</v>
      </c>
      <c r="AG31" s="1677" t="s">
        <v>864</v>
      </c>
      <c r="AH31" s="1677">
        <f>VLOOKUP(AG31,'Ersatz raw Base'!A:H,3,FALSE)</f>
        <v>84842.481237527696</v>
      </c>
      <c r="AI31" s="1677">
        <f>VLOOKUP(AG31,'Ersatz raw Base'!A:H,7,FALSE)</f>
        <v>81903.541282972001</v>
      </c>
      <c r="AJ31" s="1677">
        <f>VLOOKUP(AG31,'Ersatz raw Base'!A:H,8,FALSE)</f>
        <v>87935.830147867702</v>
      </c>
      <c r="AL31" s="1053" t="s">
        <v>825</v>
      </c>
      <c r="AM31" s="270">
        <f>VLOOKUP(AL31,'Ersatz raw Base'!A:H,3,FALSE)</f>
        <v>363.56449462450303</v>
      </c>
      <c r="AN31" s="270">
        <f>VLOOKUP(AL31,'Ersatz raw Base'!A:H,7,FALSE)</f>
        <v>352.51638104527302</v>
      </c>
      <c r="AO31" s="270">
        <f>VLOOKUP(AL31,'Ersatz raw Base'!A:H,8,FALSE)</f>
        <v>374.62076775678298</v>
      </c>
      <c r="AQ31" s="1053" t="s">
        <v>826</v>
      </c>
      <c r="AR31" s="270">
        <f>VLOOKUP(AQ31,'Ersatz raw Base'!A:H,3,FALSE)</f>
        <v>1039.39253965538</v>
      </c>
      <c r="AS31" s="270">
        <f>VLOOKUP(AQ31,'Ersatz raw Base'!A:H,7,FALSE)</f>
        <v>995.79276453832404</v>
      </c>
      <c r="AT31" s="270">
        <f>VLOOKUP(AQ31,'Ersatz raw Base'!A:H,8,FALSE)</f>
        <v>1085.40223352612</v>
      </c>
      <c r="AV31" s="1678" t="s">
        <v>865</v>
      </c>
      <c r="AW31" s="1677">
        <f>VLOOKUP(AV31,'Ersatz raw Base'!A:H,3,FALSE)</f>
        <v>1402.95703427989</v>
      </c>
      <c r="AX31" s="1677">
        <f>VLOOKUP(AV31,'Ersatz raw Base'!A:H,7,FALSE)</f>
        <v>1350.4483091940299</v>
      </c>
      <c r="AY31" s="1677">
        <f>VLOOKUP(AV31,'Ersatz raw Base'!A:H,8,FALSE)</f>
        <v>1457.0569894205901</v>
      </c>
    </row>
    <row r="32" spans="1:51" x14ac:dyDescent="0.25">
      <c r="B32" s="1057" t="s">
        <v>1313</v>
      </c>
      <c r="C32" s="1057">
        <f>VLOOKUP(B32,'Ersatz raw Base'!A:H,3,FALSE)</f>
        <v>12057.574602640299</v>
      </c>
      <c r="D32" s="1057">
        <f>VLOOKUP(B32,'Ersatz raw Base'!A:H,7,FALSE)</f>
        <v>11655.6097582169</v>
      </c>
      <c r="E32" s="1057">
        <f>VLOOKUP(B32,'Ersatz raw Base'!A:H,8,FALSE)</f>
        <v>12475.1106810438</v>
      </c>
      <c r="H32" s="1053" t="s">
        <v>827</v>
      </c>
      <c r="I32" s="270">
        <f>VLOOKUP(H32,'Ersatz raw Base'!A:H,3,FALSE)</f>
        <v>40457.985122233003</v>
      </c>
      <c r="J32" s="270">
        <f>VLOOKUP(H32,'Ersatz raw Base'!A:H,7,FALSE)</f>
        <v>39265.7290315266</v>
      </c>
      <c r="K32" s="270">
        <f>VLOOKUP(H32,'Ersatz raw Base'!A:H,8,FALSE)</f>
        <v>41740.934884689603</v>
      </c>
      <c r="M32" s="1053" t="s">
        <v>828</v>
      </c>
      <c r="N32" s="270">
        <f>VLOOKUP(M32,'Ersatz raw Base'!A:H,3,FALSE)</f>
        <v>105189.990060942</v>
      </c>
      <c r="O32" s="270">
        <f>VLOOKUP(M32,'Ersatz raw Base'!A:H,7,FALSE)</f>
        <v>100664.30581709</v>
      </c>
      <c r="P32" s="1067">
        <f>VLOOKUP(M32,'Ersatz raw Base'!A:H,8,FALSE)</f>
        <v>109799.400229768</v>
      </c>
      <c r="R32" s="1678" t="s">
        <v>866</v>
      </c>
      <c r="S32" s="1678">
        <f>VLOOKUP(R32,'Ersatz raw Base'!A:H,3,FALSE)</f>
        <v>145647.975183175</v>
      </c>
      <c r="T32" s="1678">
        <f>VLOOKUP(R32,'Ersatz raw Base'!A:H,7,FALSE)</f>
        <v>140179.41838535201</v>
      </c>
      <c r="U32" s="1678">
        <f>VLOOKUP(R32,'Ersatz raw Base'!A:H,8,FALSE)</f>
        <v>151412.69900397901</v>
      </c>
      <c r="W32" s="1053" t="s">
        <v>829</v>
      </c>
      <c r="X32" s="270">
        <f>VLOOKUP(W32,'Ersatz raw Base'!A:H,3,FALSE)</f>
        <v>777.70490669825597</v>
      </c>
      <c r="Y32" s="270">
        <f>VLOOKUP(W32,'Ersatz raw Base'!A:H,7,FALSE)</f>
        <v>753.41961609878001</v>
      </c>
      <c r="Z32" s="270">
        <f>VLOOKUP(W32,'Ersatz raw Base'!A:H,8,FALSE)</f>
        <v>803.28127417640098</v>
      </c>
      <c r="AB32" s="1053" t="s">
        <v>830</v>
      </c>
      <c r="AC32" s="270">
        <f>VLOOKUP(AB32,'Ersatz raw Base'!A:H,3,FALSE)</f>
        <v>2394.5637181462798</v>
      </c>
      <c r="AD32" s="270">
        <f>VLOOKUP(AB32,'Ersatz raw Base'!A:H,7,FALSE)</f>
        <v>2280.2215317371201</v>
      </c>
      <c r="AE32" s="1067">
        <f>VLOOKUP(AB32,'Ersatz raw Base'!A:H,8,FALSE)</f>
        <v>2512.9364747736599</v>
      </c>
      <c r="AG32" s="1677" t="s">
        <v>867</v>
      </c>
      <c r="AH32" s="1677">
        <f>VLOOKUP(AG32,'Ersatz raw Base'!A:H,3,FALSE)</f>
        <v>74121.638799346794</v>
      </c>
      <c r="AI32" s="1677">
        <f>VLOOKUP(AG32,'Ersatz raw Base'!A:H,7,FALSE)</f>
        <v>71416.040616873201</v>
      </c>
      <c r="AJ32" s="1677">
        <f>VLOOKUP(AG32,'Ersatz raw Base'!A:H,8,FALSE)</f>
        <v>76980.206501898007</v>
      </c>
      <c r="AL32" s="1053" t="s">
        <v>831</v>
      </c>
      <c r="AM32" s="270">
        <f>VLOOKUP(AL32,'Ersatz raw Base'!A:H,3,FALSE)</f>
        <v>301.35514555831799</v>
      </c>
      <c r="AN32" s="270">
        <f>VLOOKUP(AL32,'Ersatz raw Base'!A:H,7,FALSE)</f>
        <v>291.98840844486102</v>
      </c>
      <c r="AO32" s="270">
        <f>VLOOKUP(AL32,'Ersatz raw Base'!A:H,8,FALSE)</f>
        <v>311.35025569259301</v>
      </c>
      <c r="AQ32" s="1053" t="s">
        <v>832</v>
      </c>
      <c r="AR32" s="270">
        <f>VLOOKUP(AQ32,'Ersatz raw Base'!A:H,3,FALSE)</f>
        <v>923.44186279811697</v>
      </c>
      <c r="AS32" s="270">
        <f>VLOOKUP(AQ32,'Ersatz raw Base'!A:H,7,FALSE)</f>
        <v>881.07178573540295</v>
      </c>
      <c r="AT32" s="270">
        <f>VLOOKUP(AQ32,'Ersatz raw Base'!A:H,8,FALSE)</f>
        <v>967.66876084094702</v>
      </c>
      <c r="AV32" s="1678" t="s">
        <v>868</v>
      </c>
      <c r="AW32" s="1677">
        <f>VLOOKUP(AV32,'Ersatz raw Base'!A:H,3,FALSE)</f>
        <v>1224.7970083564301</v>
      </c>
      <c r="AX32" s="1677">
        <f>VLOOKUP(AV32,'Ersatz raw Base'!A:H,7,FALSE)</f>
        <v>1174.23235721486</v>
      </c>
      <c r="AY32" s="1677">
        <f>VLOOKUP(AV32,'Ersatz raw Base'!A:H,8,FALSE)</f>
        <v>1277.33752546048</v>
      </c>
    </row>
    <row r="33" spans="1:66" x14ac:dyDescent="0.25">
      <c r="H33" s="1055"/>
      <c r="I33" s="161"/>
      <c r="J33" s="161"/>
      <c r="K33" s="161"/>
      <c r="L33" s="161"/>
      <c r="M33" s="161"/>
      <c r="N33" s="161"/>
      <c r="O33" s="161"/>
      <c r="P33" s="1070"/>
      <c r="Q33" s="161"/>
      <c r="R33" s="161"/>
      <c r="S33" s="161"/>
      <c r="T33" s="161"/>
      <c r="U33" s="161"/>
      <c r="V33" s="161"/>
      <c r="W33" s="161"/>
      <c r="X33" s="161"/>
      <c r="Y33" s="161"/>
      <c r="Z33" s="161"/>
      <c r="AA33" s="161"/>
      <c r="AB33" s="161"/>
      <c r="AC33" s="161"/>
      <c r="AD33" s="161"/>
      <c r="AE33" s="1070"/>
      <c r="AF33" s="161"/>
      <c r="AG33" s="161"/>
      <c r="AH33" s="161"/>
      <c r="AJ33" s="161"/>
      <c r="AK33" s="161"/>
      <c r="AL33" s="161"/>
      <c r="AM33" s="161"/>
      <c r="AN33" s="161"/>
      <c r="AO33" s="161"/>
      <c r="AP33" s="161"/>
      <c r="AQ33" s="161"/>
      <c r="AR33" s="161"/>
      <c r="AS33" s="161"/>
      <c r="AT33" s="161"/>
    </row>
    <row r="34" spans="1:66" x14ac:dyDescent="0.25">
      <c r="G34" s="21">
        <v>2</v>
      </c>
      <c r="H34" s="1791" t="s">
        <v>1326</v>
      </c>
      <c r="I34" s="1791"/>
      <c r="J34" s="1791"/>
      <c r="K34" s="1791"/>
      <c r="L34" s="1791"/>
      <c r="M34" s="1791"/>
      <c r="N34" s="1791"/>
      <c r="O34" s="1791"/>
      <c r="P34" s="1791"/>
      <c r="Q34" s="1791"/>
      <c r="R34" s="1791"/>
      <c r="S34" s="1791"/>
      <c r="T34" s="1791"/>
      <c r="U34" s="1791"/>
      <c r="V34" s="1791"/>
      <c r="W34" s="1791"/>
      <c r="X34" s="1791"/>
      <c r="Y34" s="1791"/>
      <c r="Z34" s="1791"/>
      <c r="AA34" s="1791"/>
      <c r="AB34" s="1791"/>
      <c r="AC34" s="1791"/>
      <c r="AD34" s="1791"/>
      <c r="AE34" s="1791"/>
      <c r="AF34" s="1791"/>
      <c r="AG34" s="1791"/>
      <c r="AH34" s="1791"/>
      <c r="AI34" s="1791"/>
      <c r="AJ34" s="1791"/>
      <c r="AK34" s="1791"/>
      <c r="AL34" s="1791"/>
      <c r="AM34" s="1791"/>
      <c r="AN34" s="1791"/>
      <c r="AO34" s="1791"/>
      <c r="AP34" s="1791"/>
      <c r="AQ34" s="1791"/>
      <c r="AR34" s="1791"/>
      <c r="AS34" s="1791"/>
      <c r="AT34" s="1791"/>
      <c r="AU34" s="1791"/>
      <c r="AV34" s="1791"/>
      <c r="AW34" s="1791"/>
      <c r="AX34" s="1791"/>
      <c r="AY34" s="1791"/>
      <c r="AZ34" s="1791"/>
      <c r="BA34" s="1791"/>
      <c r="BB34" s="1791"/>
      <c r="BC34" s="1791"/>
      <c r="BD34" s="1791"/>
      <c r="BE34" s="1130"/>
      <c r="BF34" s="1130"/>
      <c r="BG34" s="1130"/>
      <c r="BH34" s="1130"/>
      <c r="BI34" s="1130"/>
      <c r="BJ34" s="1130"/>
      <c r="BK34" s="1130"/>
      <c r="BL34" s="1130"/>
      <c r="BM34" s="1130"/>
      <c r="BN34" s="1130"/>
    </row>
    <row r="35" spans="1:66" x14ac:dyDescent="0.25">
      <c r="A35" s="1056" t="s">
        <v>1327</v>
      </c>
      <c r="B35" s="1056"/>
      <c r="C35" s="1056"/>
      <c r="D35" s="1056"/>
      <c r="E35" s="1056"/>
      <c r="H35" s="1659" t="s">
        <v>317</v>
      </c>
      <c r="I35" s="1065"/>
      <c r="J35" s="1065"/>
      <c r="K35" s="1065"/>
      <c r="L35" s="1065"/>
      <c r="M35" s="1659" t="s">
        <v>318</v>
      </c>
      <c r="N35" s="1065"/>
      <c r="O35" s="1065"/>
      <c r="P35" s="1068"/>
      <c r="Q35" s="1065"/>
      <c r="R35" s="1789" t="s">
        <v>1328</v>
      </c>
      <c r="S35" s="1789"/>
      <c r="T35" s="1789"/>
      <c r="U35" s="1789"/>
      <c r="V35" s="1065"/>
      <c r="W35" s="1659" t="s">
        <v>319</v>
      </c>
      <c r="X35" s="1065"/>
      <c r="Y35" s="1065"/>
      <c r="Z35" s="1065"/>
      <c r="AA35" s="1065"/>
      <c r="AB35" s="1659" t="s">
        <v>320</v>
      </c>
      <c r="AC35" s="1065"/>
      <c r="AD35" s="1065"/>
      <c r="AE35" s="1068"/>
      <c r="AF35" s="1065"/>
      <c r="AG35" s="1791" t="s">
        <v>1329</v>
      </c>
      <c r="AH35" s="1791"/>
      <c r="AI35" s="1791"/>
      <c r="AJ35" s="1791"/>
      <c r="AK35" s="1065"/>
      <c r="AL35" s="1659" t="s">
        <v>321</v>
      </c>
      <c r="AM35" s="1065"/>
      <c r="AN35" s="1065"/>
      <c r="AO35" s="1065"/>
      <c r="AP35" s="1065"/>
      <c r="AQ35" s="1659" t="s">
        <v>322</v>
      </c>
      <c r="AR35" s="1065"/>
      <c r="AS35" s="1065"/>
      <c r="AT35" s="1065"/>
      <c r="AU35" s="1065"/>
      <c r="AV35" s="1789" t="s">
        <v>1330</v>
      </c>
      <c r="AW35" s="1789"/>
      <c r="AX35" s="1789"/>
      <c r="AY35" s="1789"/>
      <c r="AZ35" s="1130"/>
      <c r="BA35" s="1659" t="s">
        <v>323</v>
      </c>
      <c r="BB35" s="1065"/>
      <c r="BC35" s="1065"/>
      <c r="BD35" s="1065"/>
      <c r="BE35" s="1065"/>
      <c r="BF35" s="1659" t="s">
        <v>1331</v>
      </c>
      <c r="BG35" s="1065"/>
      <c r="BH35" s="1065"/>
      <c r="BI35" s="1065"/>
      <c r="BJ35" s="1130"/>
      <c r="BK35" s="1789" t="s">
        <v>1332</v>
      </c>
      <c r="BL35" s="1789"/>
      <c r="BM35" s="1789"/>
      <c r="BN35" s="1789"/>
    </row>
    <row r="36" spans="1:66" x14ac:dyDescent="0.25">
      <c r="B36" s="1057" t="s">
        <v>1319</v>
      </c>
      <c r="C36" s="1057" t="s">
        <v>1320</v>
      </c>
      <c r="D36" s="1057" t="s">
        <v>1321</v>
      </c>
      <c r="E36" s="1057" t="s">
        <v>1322</v>
      </c>
      <c r="H36" s="1065" t="s">
        <v>1319</v>
      </c>
      <c r="I36" s="1065" t="s">
        <v>1320</v>
      </c>
      <c r="J36" s="1065" t="s">
        <v>1321</v>
      </c>
      <c r="K36" s="1065" t="s">
        <v>1322</v>
      </c>
      <c r="L36" s="1065"/>
      <c r="M36" s="1659" t="s">
        <v>1319</v>
      </c>
      <c r="N36" s="1065" t="str">
        <f>VLOOKUP(M36,'Ersatz raw Base'!A:H,3,FALSE)</f>
        <v>Mean</v>
      </c>
      <c r="O36" s="1065" t="str">
        <f>VLOOKUP(M36,'Ersatz raw Base'!A:H,7,FALSE)</f>
        <v>LCI 95%</v>
      </c>
      <c r="P36" s="1068" t="str">
        <f>VLOOKUP(M36,'Ersatz raw Base'!A:H,8,FALSE)</f>
        <v>HCI 95%</v>
      </c>
      <c r="Q36" s="1065"/>
      <c r="R36" s="1659" t="s">
        <v>1319</v>
      </c>
      <c r="S36" s="1065" t="s">
        <v>1320</v>
      </c>
      <c r="T36" s="1065" t="s">
        <v>1321</v>
      </c>
      <c r="U36" s="1065" t="s">
        <v>1322</v>
      </c>
      <c r="V36" s="1065"/>
      <c r="W36" s="1659" t="s">
        <v>1319</v>
      </c>
      <c r="X36" s="1065" t="str">
        <f>VLOOKUP(W36,'Ersatz raw Base'!A:H,3,FALSE)</f>
        <v>Mean</v>
      </c>
      <c r="Y36" s="1065" t="str">
        <f>VLOOKUP(W36,'Ersatz raw Base'!A:H,7,FALSE)</f>
        <v>LCI 95%</v>
      </c>
      <c r="Z36" s="1065" t="str">
        <f>VLOOKUP(W36,'Ersatz raw Base'!A:H,8,FALSE)</f>
        <v>HCI 95%</v>
      </c>
      <c r="AA36" s="1065"/>
      <c r="AB36" s="1659" t="s">
        <v>1319</v>
      </c>
      <c r="AC36" s="1065" t="str">
        <f>VLOOKUP(AB36,'Ersatz raw Base'!A:H,3,FALSE)</f>
        <v>Mean</v>
      </c>
      <c r="AD36" s="1065" t="str">
        <f>VLOOKUP(AB36,'Ersatz raw Base'!A:H,7,FALSE)</f>
        <v>LCI 95%</v>
      </c>
      <c r="AE36" s="1068" t="str">
        <f>VLOOKUP(AB36,'Ersatz raw Base'!A:H,8,FALSE)</f>
        <v>HCI 95%</v>
      </c>
      <c r="AF36" s="1065"/>
      <c r="AG36" s="1659" t="s">
        <v>1319</v>
      </c>
      <c r="AH36" s="1065" t="s">
        <v>1320</v>
      </c>
      <c r="AI36" s="1065" t="s">
        <v>1321</v>
      </c>
      <c r="AJ36" s="1065" t="s">
        <v>1322</v>
      </c>
      <c r="AK36" s="1065"/>
      <c r="AL36" s="1065" t="s">
        <v>1319</v>
      </c>
      <c r="AM36" s="1065" t="str">
        <f>VLOOKUP(AL36,'Ersatz raw Base'!A:H,3,FALSE)</f>
        <v>Mean</v>
      </c>
      <c r="AN36" s="1065" t="str">
        <f>VLOOKUP(AL36,'Ersatz raw Base'!A:H,7,FALSE)</f>
        <v>LCI 95%</v>
      </c>
      <c r="AO36" s="1065" t="str">
        <f>VLOOKUP(AL36,'Ersatz raw Base'!A:H,8,FALSE)</f>
        <v>HCI 95%</v>
      </c>
      <c r="AP36" s="1065"/>
      <c r="AQ36" s="1659" t="s">
        <v>1319</v>
      </c>
      <c r="AR36" s="1065" t="str">
        <f>VLOOKUP(AQ36,'Ersatz raw Base'!A:H,3,FALSE)</f>
        <v>Mean</v>
      </c>
      <c r="AS36" s="1065" t="str">
        <f>VLOOKUP(AQ36,'Ersatz raw Base'!A:H,7,FALSE)</f>
        <v>LCI 95%</v>
      </c>
      <c r="AT36" s="1065" t="str">
        <f>VLOOKUP(AQ36,'Ersatz raw Base'!A:H,8,FALSE)</f>
        <v>HCI 95%</v>
      </c>
      <c r="AU36" s="1065"/>
      <c r="AV36" s="1659" t="s">
        <v>1319</v>
      </c>
      <c r="AW36" s="1065" t="s">
        <v>1320</v>
      </c>
      <c r="AX36" s="1065" t="s">
        <v>1321</v>
      </c>
      <c r="AY36" s="1065" t="s">
        <v>1322</v>
      </c>
      <c r="AZ36" s="1130"/>
      <c r="BA36" s="1065" t="s">
        <v>1319</v>
      </c>
      <c r="BB36" s="1065" t="s">
        <v>1320</v>
      </c>
      <c r="BC36" s="1065" t="s">
        <v>1321</v>
      </c>
      <c r="BD36" s="1065" t="s">
        <v>1322</v>
      </c>
      <c r="BE36" s="1065"/>
      <c r="BF36" s="1065" t="s">
        <v>1319</v>
      </c>
      <c r="BG36" s="1065" t="s">
        <v>1320</v>
      </c>
      <c r="BH36" s="1065" t="s">
        <v>1321</v>
      </c>
      <c r="BI36" s="1065" t="s">
        <v>1322</v>
      </c>
      <c r="BJ36" s="1130"/>
      <c r="BK36" s="1659" t="s">
        <v>1319</v>
      </c>
      <c r="BL36" s="1065" t="s">
        <v>1320</v>
      </c>
      <c r="BM36" s="1065" t="s">
        <v>1321</v>
      </c>
      <c r="BN36" s="1065" t="s">
        <v>1322</v>
      </c>
    </row>
    <row r="37" spans="1:66" x14ac:dyDescent="0.25">
      <c r="B37" s="1057" t="s">
        <v>1275</v>
      </c>
      <c r="C37" s="1057">
        <f>VLOOKUP(B37,'Ersatz raw 5%'!A:H,3,FALSE)</f>
        <v>7263.4853600001798</v>
      </c>
      <c r="H37" s="1053" t="s">
        <v>348</v>
      </c>
      <c r="I37" s="270">
        <f>VLOOKUP(H37,'Ersatz raw Base'!A:H,3,FALSE)</f>
        <v>30174.968015262599</v>
      </c>
      <c r="M37" s="1053" t="s">
        <v>349</v>
      </c>
      <c r="N37" s="270">
        <f>VLOOKUP(M37,'Ersatz raw Base'!A:H,3,FALSE)</f>
        <v>62469.492607373999</v>
      </c>
      <c r="R37" s="1129" t="s">
        <v>448</v>
      </c>
      <c r="S37" s="1678">
        <f>VLOOKUP(R37,'Ersatz raw Base'!A:H,3,FALSE)</f>
        <v>92644.460622639002</v>
      </c>
      <c r="T37" s="1678"/>
      <c r="U37" s="1678"/>
      <c r="W37" s="1053" t="s">
        <v>350</v>
      </c>
      <c r="X37" s="270">
        <f>VLOOKUP(W37,'Ersatz raw Base'!A:H,3,FALSE)</f>
        <v>8833.2259311117195</v>
      </c>
      <c r="AB37" s="1053" t="s">
        <v>351</v>
      </c>
      <c r="AC37" s="270">
        <f>VLOOKUP(AB37,'Ersatz raw Base'!A:H,3,FALSE)</f>
        <v>20057.4787395573</v>
      </c>
      <c r="AG37" s="1059" t="s">
        <v>449</v>
      </c>
      <c r="AH37" s="1677">
        <f>VLOOKUP(AG37,'Ersatz raw Base'!A:H,3,FALSE)</f>
        <v>28890.704670668099</v>
      </c>
      <c r="AI37" s="1677"/>
      <c r="AJ37" s="1677"/>
      <c r="AL37" s="1053" t="s">
        <v>352</v>
      </c>
      <c r="AM37" s="21">
        <f>VLOOKUP(AL37,'Ersatz raw Base'!A:H,3,FALSE)</f>
        <v>4907.3477395065102</v>
      </c>
      <c r="AN37" s="21"/>
      <c r="AO37" s="21"/>
      <c r="AQ37" s="1053" t="s">
        <v>353</v>
      </c>
      <c r="AR37" s="21">
        <f>VLOOKUP(AQ37,'Ersatz raw Base'!A:H,3,FALSE)</f>
        <v>11004.9883349785</v>
      </c>
      <c r="AS37" s="21"/>
      <c r="AT37" s="21"/>
      <c r="AV37" s="1129" t="s">
        <v>450</v>
      </c>
      <c r="AW37" s="1678">
        <f>VLOOKUP(AV37,'Ersatz raw Base'!A:H,3,FALSE)</f>
        <v>15912.3360744854</v>
      </c>
      <c r="AX37" s="1678"/>
      <c r="AY37" s="1678"/>
      <c r="BA37" s="1053" t="s">
        <v>354</v>
      </c>
      <c r="BB37" s="21">
        <f>VLOOKUP(BA37,'Ersatz raw Base'!A:H,3,FALSE)</f>
        <v>3017.4968015262898</v>
      </c>
      <c r="BC37" s="21"/>
      <c r="BD37" s="21"/>
      <c r="BF37" s="1053" t="s">
        <v>355</v>
      </c>
      <c r="BG37" s="21">
        <f>VLOOKUP(BF37,'Ersatz raw Base'!A:H,3,FALSE)</f>
        <v>6880.7280007120999</v>
      </c>
      <c r="BH37" s="21"/>
      <c r="BI37" s="21"/>
      <c r="BK37" s="1129" t="s">
        <v>451</v>
      </c>
      <c r="BL37" s="1678">
        <f>VLOOKUP(BK37,'Ersatz raw Base'!A:H,3,FALSE)</f>
        <v>9898.2248022385102</v>
      </c>
      <c r="BM37" s="1678"/>
      <c r="BN37" s="1678"/>
    </row>
    <row r="38" spans="1:66" x14ac:dyDescent="0.25">
      <c r="B38" s="1057" t="s">
        <v>1276</v>
      </c>
      <c r="C38" s="1057">
        <f>VLOOKUP(B38,'Ersatz raw 5%'!A:H,3,FALSE)</f>
        <v>72.397272174083895</v>
      </c>
      <c r="D38" s="1057">
        <f>VLOOKUP(B38,'Ersatz raw 5%'!A:H,7,FALSE)</f>
        <v>56.144590685898898</v>
      </c>
      <c r="E38" s="1057">
        <f>VLOOKUP(B38,'Ersatz raw 5%'!A:H,8,FALSE)</f>
        <v>93.329104682442804</v>
      </c>
      <c r="H38" s="1053" t="s">
        <v>356</v>
      </c>
      <c r="I38" s="270">
        <f>VLOOKUP(H38,'Ersatz raw Base'!A:H,3,FALSE)</f>
        <v>587.92891632765702</v>
      </c>
      <c r="J38" s="270">
        <f>VLOOKUP(H38,'Ersatz raw Base'!A:H,7,FALSE)</f>
        <v>430.80387414324701</v>
      </c>
      <c r="K38" s="270">
        <f>VLOOKUP(H38,'Ersatz raw Base'!A:H,8,FALSE)</f>
        <v>779.35862845429403</v>
      </c>
      <c r="M38" s="1053" t="s">
        <v>357</v>
      </c>
      <c r="N38" s="270">
        <f>VLOOKUP(M38,'Ersatz raw Base'!A:H,3,FALSE)</f>
        <v>2194.8370617804899</v>
      </c>
      <c r="O38" s="270">
        <f>VLOOKUP(M38,'Ersatz raw Base'!A:H,7,FALSE)</f>
        <v>1527.32840537078</v>
      </c>
      <c r="P38" s="1067">
        <f>VLOOKUP(M38,'Ersatz raw Base'!A:H,8,FALSE)</f>
        <v>3006.49223138256</v>
      </c>
      <c r="R38" s="1129" t="s">
        <v>452</v>
      </c>
      <c r="S38" s="1678">
        <f>VLOOKUP(R38,'Ersatz raw Base'!A:H,3,FALSE)</f>
        <v>2782.7659781081402</v>
      </c>
      <c r="T38" s="1678">
        <f>VLOOKUP(R38,'Ersatz raw Base'!A:H,7,FALSE)</f>
        <v>1958.5061260840901</v>
      </c>
      <c r="U38" s="1678">
        <f>VLOOKUP(R38,'Ersatz raw Base'!A:H,8,FALSE)</f>
        <v>3787.9380255883402</v>
      </c>
      <c r="W38" s="1053" t="s">
        <v>358</v>
      </c>
      <c r="X38" s="270">
        <f>VLOOKUP(W38,'Ersatz raw Base'!A:H,3,FALSE)</f>
        <v>182.229305684134</v>
      </c>
      <c r="Y38" s="270">
        <f>VLOOKUP(W38,'Ersatz raw Base'!A:H,7,FALSE)</f>
        <v>132.09680401742</v>
      </c>
      <c r="Z38" s="270">
        <f>VLOOKUP(W38,'Ersatz raw Base'!A:H,8,FALSE)</f>
        <v>243.39366475423199</v>
      </c>
      <c r="AB38" s="1053" t="s">
        <v>359</v>
      </c>
      <c r="AC38" s="270">
        <f>VLOOKUP(AB38,'Ersatz raw Base'!A:H,3,FALSE)</f>
        <v>818.44830854260897</v>
      </c>
      <c r="AD38" s="270">
        <f>VLOOKUP(AB38,'Ersatz raw Base'!A:H,7,FALSE)</f>
        <v>564.07941800333003</v>
      </c>
      <c r="AE38" s="1067">
        <f>VLOOKUP(AB38,'Ersatz raw Base'!A:H,8,FALSE)</f>
        <v>1128.41187612517</v>
      </c>
      <c r="AG38" s="1059" t="s">
        <v>453</v>
      </c>
      <c r="AH38" s="1677">
        <f>VLOOKUP(AG38,'Ersatz raw Base'!A:H,3,FALSE)</f>
        <v>1000.67761422674</v>
      </c>
      <c r="AI38" s="1677">
        <f>VLOOKUP(AG38,'Ersatz raw Base'!A:H,7,FALSE)</f>
        <v>696.34928115416005</v>
      </c>
      <c r="AJ38" s="1677">
        <f>VLOOKUP(AG38,'Ersatz raw Base'!A:H,8,FALSE)</f>
        <v>1370.42295681209</v>
      </c>
      <c r="AL38" s="1053" t="s">
        <v>360</v>
      </c>
      <c r="AM38" s="21">
        <f>VLOOKUP(AL38,'Ersatz raw Base'!A:H,3,FALSE)</f>
        <v>99.058545409134496</v>
      </c>
      <c r="AN38" s="21">
        <f>VLOOKUP(AL38,'Ersatz raw Base'!A:H,7,FALSE)</f>
        <v>71.777771883928907</v>
      </c>
      <c r="AO38" s="21">
        <f>VLOOKUP(AL38,'Ersatz raw Base'!A:H,8,FALSE)</f>
        <v>132.33588798302901</v>
      </c>
      <c r="AQ38" s="1053" t="s">
        <v>361</v>
      </c>
      <c r="AR38" s="21">
        <f>VLOOKUP(AQ38,'Ersatz raw Base'!A:H,3,FALSE)</f>
        <v>459.12438591458101</v>
      </c>
      <c r="AS38" s="21">
        <f>VLOOKUP(AQ38,'Ersatz raw Base'!A:H,7,FALSE)</f>
        <v>316.29608661884299</v>
      </c>
      <c r="AT38" s="21">
        <f>VLOOKUP(AQ38,'Ersatz raw Base'!A:H,8,FALSE)</f>
        <v>633.20024020223605</v>
      </c>
      <c r="AV38" s="1129" t="s">
        <v>454</v>
      </c>
      <c r="AW38" s="1678">
        <f>VLOOKUP(AV38,'Ersatz raw Base'!A:H,3,FALSE)</f>
        <v>558.182931323714</v>
      </c>
      <c r="AX38" s="1678">
        <f>VLOOKUP(AV38,'Ersatz raw Base'!A:H,7,FALSE)</f>
        <v>388.25694525630598</v>
      </c>
      <c r="AY38" s="1678">
        <f>VLOOKUP(AV38,'Ersatz raw Base'!A:H,8,FALSE)</f>
        <v>764.69670785569099</v>
      </c>
      <c r="BA38" s="1053" t="s">
        <v>362</v>
      </c>
      <c r="BB38" s="21">
        <f>VLOOKUP(BA38,'Ersatz raw Base'!A:H,3,FALSE)</f>
        <v>60.069831751361498</v>
      </c>
      <c r="BC38" s="21">
        <f>VLOOKUP(BA38,'Ersatz raw Base'!A:H,7,FALSE)</f>
        <v>43.515202303055297</v>
      </c>
      <c r="BD38" s="21">
        <f>VLOOKUP(BA38,'Ersatz raw Base'!A:H,8,FALSE)</f>
        <v>80.267695175972193</v>
      </c>
      <c r="BF38" s="1053" t="s">
        <v>363</v>
      </c>
      <c r="BG38" s="21">
        <f>VLOOKUP(BF38,'Ersatz raw Base'!A:H,3,FALSE)</f>
        <v>293.34820763986801</v>
      </c>
      <c r="BH38" s="21">
        <f>VLOOKUP(BF38,'Ersatz raw Base'!A:H,7,FALSE)</f>
        <v>201.54222464216301</v>
      </c>
      <c r="BI38" s="21">
        <f>VLOOKUP(BF38,'Ersatz raw Base'!A:H,8,FALSE)</f>
        <v>405.16675381365297</v>
      </c>
      <c r="BK38" s="1129" t="s">
        <v>455</v>
      </c>
      <c r="BL38" s="1678">
        <f>VLOOKUP(BK38,'Ersatz raw Base'!A:H,3,FALSE)</f>
        <v>353.418039391229</v>
      </c>
      <c r="BM38" s="1678">
        <f>VLOOKUP(BK38,'Ersatz raw Base'!A:H,7,FALSE)</f>
        <v>245.25573895430301</v>
      </c>
      <c r="BN38" s="1678">
        <f>VLOOKUP(BK38,'Ersatz raw Base'!A:H,8,FALSE)</f>
        <v>484.81388178597001</v>
      </c>
    </row>
    <row r="39" spans="1:66" x14ac:dyDescent="0.25">
      <c r="B39" s="1057" t="s">
        <v>1277</v>
      </c>
      <c r="C39" s="1057">
        <f>VLOOKUP(B39,'Ersatz raw 5%'!A:H,3,FALSE)</f>
        <v>563.35610745329495</v>
      </c>
      <c r="D39" s="1057">
        <f>VLOOKUP(B39,'Ersatz raw 5%'!A:H,7,FALSE)</f>
        <v>362.84811733859999</v>
      </c>
      <c r="E39" s="1057">
        <f>VLOOKUP(B39,'Ersatz raw 5%'!A:H,8,FALSE)</f>
        <v>796.71772513713995</v>
      </c>
      <c r="H39" s="1053" t="s">
        <v>364</v>
      </c>
      <c r="I39" s="270">
        <f>VLOOKUP(H39,'Ersatz raw Base'!A:H,3,FALSE)</f>
        <v>2503.0757450347201</v>
      </c>
      <c r="J39" s="270">
        <f>VLOOKUP(H39,'Ersatz raw Base'!A:H,7,FALSE)</f>
        <v>1482.6631722961499</v>
      </c>
      <c r="K39" s="270">
        <f>VLOOKUP(H39,'Ersatz raw Base'!A:H,8,FALSE)</f>
        <v>3923.07645392944</v>
      </c>
      <c r="M39" s="1053" t="s">
        <v>365</v>
      </c>
      <c r="N39" s="270">
        <f>VLOOKUP(M39,'Ersatz raw Base'!A:H,3,FALSE)</f>
        <v>19821.647105547501</v>
      </c>
      <c r="O39" s="270">
        <f>VLOOKUP(M39,'Ersatz raw Base'!A:H,7,FALSE)</f>
        <v>13194.291248328</v>
      </c>
      <c r="P39" s="1067">
        <f>VLOOKUP(M39,'Ersatz raw Base'!A:H,8,FALSE)</f>
        <v>27711.010520566801</v>
      </c>
      <c r="R39" s="1129" t="s">
        <v>456</v>
      </c>
      <c r="S39" s="1678">
        <f>VLOOKUP(R39,'Ersatz raw Base'!A:H,3,FALSE)</f>
        <v>22324.722850582199</v>
      </c>
      <c r="T39" s="1678">
        <f>VLOOKUP(R39,'Ersatz raw Base'!A:H,7,FALSE)</f>
        <v>14862.3545960557</v>
      </c>
      <c r="U39" s="1678">
        <f>VLOOKUP(R39,'Ersatz raw Base'!A:H,8,FALSE)</f>
        <v>31413.765826085499</v>
      </c>
      <c r="W39" s="1053" t="s">
        <v>366</v>
      </c>
      <c r="X39" s="270">
        <f>VLOOKUP(W39,'Ersatz raw Base'!A:H,3,FALSE)</f>
        <v>795.56314981051401</v>
      </c>
      <c r="Y39" s="270">
        <f>VLOOKUP(W39,'Ersatz raw Base'!A:H,7,FALSE)</f>
        <v>471.25528652146699</v>
      </c>
      <c r="Z39" s="270">
        <f>VLOOKUP(W39,'Ersatz raw Base'!A:H,8,FALSE)</f>
        <v>1246.90917464074</v>
      </c>
      <c r="AB39" s="1053" t="s">
        <v>367</v>
      </c>
      <c r="AC39" s="270">
        <f>VLOOKUP(AB39,'Ersatz raw Base'!A:H,3,FALSE)</f>
        <v>7541.5547693009403</v>
      </c>
      <c r="AD39" s="270">
        <f>VLOOKUP(AB39,'Ersatz raw Base'!A:H,7,FALSE)</f>
        <v>5019.7196342750603</v>
      </c>
      <c r="AE39" s="1067">
        <f>VLOOKUP(AB39,'Ersatz raw Base'!A:H,8,FALSE)</f>
        <v>10543.203960934699</v>
      </c>
      <c r="AG39" s="1059" t="s">
        <v>457</v>
      </c>
      <c r="AH39" s="1677">
        <f>VLOOKUP(AG39,'Ersatz raw Base'!A:H,3,FALSE)</f>
        <v>8337.1179191114607</v>
      </c>
      <c r="AI39" s="1677">
        <f>VLOOKUP(AG39,'Ersatz raw Base'!A:H,7,FALSE)</f>
        <v>5545.6085471200004</v>
      </c>
      <c r="AJ39" s="1677">
        <f>VLOOKUP(AG39,'Ersatz raw Base'!A:H,8,FALSE)</f>
        <v>11716.403212446599</v>
      </c>
      <c r="AL39" s="1053" t="s">
        <v>368</v>
      </c>
      <c r="AM39" s="21">
        <f>VLOOKUP(AL39,'Ersatz raw Base'!A:H,3,FALSE)</f>
        <v>432.67455809674999</v>
      </c>
      <c r="AN39" s="21">
        <f>VLOOKUP(AL39,'Ersatz raw Base'!A:H,7,FALSE)</f>
        <v>256.29872760250498</v>
      </c>
      <c r="AO39" s="21">
        <f>VLOOKUP(AL39,'Ersatz raw Base'!A:H,8,FALSE)</f>
        <v>678.146454043841</v>
      </c>
      <c r="AQ39" s="1053" t="s">
        <v>369</v>
      </c>
      <c r="AR39" s="21">
        <f>VLOOKUP(AQ39,'Ersatz raw Base'!A:H,3,FALSE)</f>
        <v>4232.6848103993598</v>
      </c>
      <c r="AS39" s="21">
        <f>VLOOKUP(AQ39,'Ersatz raw Base'!A:H,7,FALSE)</f>
        <v>2817.4131624121501</v>
      </c>
      <c r="AT39" s="21">
        <f>VLOOKUP(AQ39,'Ersatz raw Base'!A:H,8,FALSE)</f>
        <v>5917.3525322613696</v>
      </c>
      <c r="AV39" s="1129" t="s">
        <v>458</v>
      </c>
      <c r="AW39" s="1678">
        <f>VLOOKUP(AV39,'Ersatz raw Base'!A:H,3,FALSE)</f>
        <v>4665.3593684961197</v>
      </c>
      <c r="AX39" s="1678">
        <f>VLOOKUP(AV39,'Ersatz raw Base'!A:H,7,FALSE)</f>
        <v>3102.2675624082599</v>
      </c>
      <c r="AY39" s="1678">
        <f>VLOOKUP(AV39,'Ersatz raw Base'!A:H,8,FALSE)</f>
        <v>6555.1757044053002</v>
      </c>
      <c r="BA39" s="1053" t="s">
        <v>370</v>
      </c>
      <c r="BB39" s="21">
        <f>VLOOKUP(BA39,'Ersatz raw Base'!A:H,3,FALSE)</f>
        <v>262.926831294723</v>
      </c>
      <c r="BC39" s="21">
        <f>VLOOKUP(BA39,'Ersatz raw Base'!A:H,7,FALSE)</f>
        <v>155.744673078717</v>
      </c>
      <c r="BD39" s="21">
        <f>VLOOKUP(BA39,'Ersatz raw Base'!A:H,8,FALSE)</f>
        <v>412.09109616729</v>
      </c>
      <c r="BF39" s="1053" t="s">
        <v>371</v>
      </c>
      <c r="BG39" s="21">
        <f>VLOOKUP(BF39,'Ersatz raw Base'!A:H,3,FALSE)</f>
        <v>2718.5660767827098</v>
      </c>
      <c r="BH39" s="21">
        <f>VLOOKUP(BF39,'Ersatz raw Base'!A:H,7,FALSE)</f>
        <v>1809.4988515330299</v>
      </c>
      <c r="BI39" s="21">
        <f>VLOOKUP(BF39,'Ersatz raw Base'!A:H,8,FALSE)</f>
        <v>3800.5919400043999</v>
      </c>
      <c r="BK39" s="1129" t="s">
        <v>459</v>
      </c>
      <c r="BL39" s="1678">
        <f>VLOOKUP(BK39,'Ersatz raw Base'!A:H,3,FALSE)</f>
        <v>2981.49290807743</v>
      </c>
      <c r="BM39" s="1678">
        <f>VLOOKUP(BK39,'Ersatz raw Base'!A:H,7,FALSE)</f>
        <v>1981.7528315111001</v>
      </c>
      <c r="BN39" s="1678">
        <f>VLOOKUP(BK39,'Ersatz raw Base'!A:H,8,FALSE)</f>
        <v>4187.7201309952698</v>
      </c>
    </row>
    <row r="40" spans="1:66" x14ac:dyDescent="0.25">
      <c r="B40" s="1057" t="s">
        <v>1278</v>
      </c>
      <c r="C40" s="1057">
        <f>VLOOKUP(B40,'Ersatz raw 5%'!A:H,3,FALSE)</f>
        <v>957.27831488842105</v>
      </c>
      <c r="D40" s="1057">
        <f>VLOOKUP(B40,'Ersatz raw 5%'!A:H,7,FALSE)</f>
        <v>638.12446189382399</v>
      </c>
      <c r="E40" s="1057">
        <f>VLOOKUP(B40,'Ersatz raw 5%'!A:H,8,FALSE)</f>
        <v>1326.22810597837</v>
      </c>
      <c r="H40" s="1053" t="s">
        <v>372</v>
      </c>
      <c r="I40" s="270">
        <f>VLOOKUP(H40,'Ersatz raw Base'!A:H,3,FALSE)</f>
        <v>2571.6026353238099</v>
      </c>
      <c r="J40" s="270">
        <f>VLOOKUP(H40,'Ersatz raw Base'!A:H,7,FALSE)</f>
        <v>1689.57653657745</v>
      </c>
      <c r="K40" s="270">
        <f>VLOOKUP(H40,'Ersatz raw Base'!A:H,8,FALSE)</f>
        <v>3579.8315104196099</v>
      </c>
      <c r="M40" s="1053" t="s">
        <v>373</v>
      </c>
      <c r="N40" s="270">
        <f>VLOOKUP(M40,'Ersatz raw Base'!A:H,3,FALSE)</f>
        <v>2820.10712451363</v>
      </c>
      <c r="O40" s="270">
        <f>VLOOKUP(M40,'Ersatz raw Base'!A:H,7,FALSE)</f>
        <v>1852.8472333802599</v>
      </c>
      <c r="P40" s="1067">
        <f>VLOOKUP(M40,'Ersatz raw Base'!A:H,8,FALSE)</f>
        <v>3925.76528287058</v>
      </c>
      <c r="R40" s="1129" t="s">
        <v>460</v>
      </c>
      <c r="S40" s="1678">
        <f>VLOOKUP(R40,'Ersatz raw Base'!A:H,3,FALSE)</f>
        <v>5391.7097598374403</v>
      </c>
      <c r="T40" s="1678">
        <f>VLOOKUP(R40,'Ersatz raw Base'!A:H,7,FALSE)</f>
        <v>3542.4237699577102</v>
      </c>
      <c r="U40" s="1678">
        <f>VLOOKUP(R40,'Ersatz raw Base'!A:H,8,FALSE)</f>
        <v>7505.5967932902004</v>
      </c>
      <c r="W40" s="1053" t="s">
        <v>374</v>
      </c>
      <c r="X40" s="270">
        <f>VLOOKUP(W40,'Ersatz raw Base'!A:H,3,FALSE)</f>
        <v>682.68929895404199</v>
      </c>
      <c r="Y40" s="270">
        <f>VLOOKUP(W40,'Ersatz raw Base'!A:H,7,FALSE)</f>
        <v>448.53579065492499</v>
      </c>
      <c r="Z40" s="270">
        <f>VLOOKUP(W40,'Ersatz raw Base'!A:H,8,FALSE)</f>
        <v>950.346150160256</v>
      </c>
      <c r="AB40" s="1053" t="s">
        <v>375</v>
      </c>
      <c r="AC40" s="270">
        <f>VLOOKUP(AB40,'Ersatz raw Base'!A:H,3,FALSE)</f>
        <v>776.22750555919504</v>
      </c>
      <c r="AD40" s="270">
        <f>VLOOKUP(AB40,'Ersatz raw Base'!A:H,7,FALSE)</f>
        <v>509.991614732389</v>
      </c>
      <c r="AE40" s="1067">
        <f>VLOOKUP(AB40,'Ersatz raw Base'!A:H,8,FALSE)</f>
        <v>1080.5571768693301</v>
      </c>
      <c r="AG40" s="1059" t="s">
        <v>461</v>
      </c>
      <c r="AH40" s="1677">
        <f>VLOOKUP(AG40,'Ersatz raw Base'!A:H,3,FALSE)</f>
        <v>1458.9168045132401</v>
      </c>
      <c r="AI40" s="1677">
        <f>VLOOKUP(AG40,'Ersatz raw Base'!A:H,7,FALSE)</f>
        <v>958.52740538731302</v>
      </c>
      <c r="AJ40" s="1677">
        <f>VLOOKUP(AG40,'Ersatz raw Base'!A:H,8,FALSE)</f>
        <v>2030.9033270295799</v>
      </c>
      <c r="AL40" s="1053" t="s">
        <v>376</v>
      </c>
      <c r="AM40" s="21">
        <f>VLOOKUP(AL40,'Ersatz raw Base'!A:H,3,FALSE)</f>
        <v>371.36064114882402</v>
      </c>
      <c r="AN40" s="21">
        <f>VLOOKUP(AL40,'Ersatz raw Base'!A:H,7,FALSE)</f>
        <v>243.98879409858901</v>
      </c>
      <c r="AO40" s="21">
        <f>VLOOKUP(AL40,'Ersatz raw Base'!A:H,8,FALSE)</f>
        <v>516.95721051662201</v>
      </c>
      <c r="AQ40" s="1053" t="s">
        <v>377</v>
      </c>
      <c r="AR40" s="21">
        <f>VLOOKUP(AQ40,'Ersatz raw Base'!A:H,3,FALSE)</f>
        <v>407.65904968216802</v>
      </c>
      <c r="AS40" s="21">
        <f>VLOOKUP(AQ40,'Ersatz raw Base'!A:H,7,FALSE)</f>
        <v>267.83732284506698</v>
      </c>
      <c r="AT40" s="21">
        <f>VLOOKUP(AQ40,'Ersatz raw Base'!A:H,8,FALSE)</f>
        <v>567.48686267238099</v>
      </c>
      <c r="AV40" s="1129" t="s">
        <v>462</v>
      </c>
      <c r="AW40" s="1678">
        <f>VLOOKUP(AV40,'Ersatz raw Base'!A:H,3,FALSE)</f>
        <v>779.01969083099402</v>
      </c>
      <c r="AX40" s="1678">
        <f>VLOOKUP(AV40,'Ersatz raw Base'!A:H,7,FALSE)</f>
        <v>511.82611694365602</v>
      </c>
      <c r="AY40" s="1678">
        <f>VLOOKUP(AV40,'Ersatz raw Base'!A:H,8,FALSE)</f>
        <v>1084.4440731889999</v>
      </c>
      <c r="BA40" s="1053" t="s">
        <v>378</v>
      </c>
      <c r="BB40" s="21">
        <f>VLOOKUP(BA40,'Ersatz raw Base'!A:H,3,FALSE)</f>
        <v>219.18654383596001</v>
      </c>
      <c r="BC40" s="21">
        <f>VLOOKUP(BA40,'Ersatz raw Base'!A:H,7,FALSE)</f>
        <v>144.00842358450501</v>
      </c>
      <c r="BD40" s="21">
        <f>VLOOKUP(BA40,'Ersatz raw Base'!A:H,8,FALSE)</f>
        <v>305.121361094397</v>
      </c>
      <c r="BF40" s="1053" t="s">
        <v>379</v>
      </c>
      <c r="BG40" s="21">
        <f>VLOOKUP(BF40,'Ersatz raw Base'!A:H,3,FALSE)</f>
        <v>242.92011864622401</v>
      </c>
      <c r="BH40" s="21">
        <f>VLOOKUP(BF40,'Ersatz raw Base'!A:H,7,FALSE)</f>
        <v>159.60169238028001</v>
      </c>
      <c r="BI40" s="21">
        <f>VLOOKUP(BF40,'Ersatz raw Base'!A:H,8,FALSE)</f>
        <v>338.15997981162502</v>
      </c>
      <c r="BK40" s="1129" t="s">
        <v>463</v>
      </c>
      <c r="BL40" s="1678">
        <f>VLOOKUP(BK40,'Ersatz raw Base'!A:H,3,FALSE)</f>
        <v>462.10666248218399</v>
      </c>
      <c r="BM40" s="1678">
        <f>VLOOKUP(BK40,'Ersatz raw Base'!A:H,7,FALSE)</f>
        <v>303.610115964785</v>
      </c>
      <c r="BN40" s="1678">
        <f>VLOOKUP(BK40,'Ersatz raw Base'!A:H,8,FALSE)</f>
        <v>643.28134090602202</v>
      </c>
    </row>
    <row r="41" spans="1:66" x14ac:dyDescent="0.25">
      <c r="B41" s="1057" t="s">
        <v>1279</v>
      </c>
      <c r="C41" s="1057">
        <f>VLOOKUP(B41,'Ersatz raw 5%'!A:H,3,FALSE)</f>
        <v>3612.5346087227799</v>
      </c>
      <c r="D41" s="1057">
        <f>VLOOKUP(B41,'Ersatz raw 5%'!A:H,7,FALSE)</f>
        <v>3441.5035109508999</v>
      </c>
      <c r="E41" s="1057">
        <f>VLOOKUP(B41,'Ersatz raw 5%'!A:H,8,FALSE)</f>
        <v>3793.1949800212601</v>
      </c>
      <c r="H41" s="1053" t="s">
        <v>380</v>
      </c>
      <c r="I41" s="270">
        <f>VLOOKUP(H41,'Ersatz raw Base'!A:H,3,FALSE)</f>
        <v>42687.263474250198</v>
      </c>
      <c r="J41" s="270">
        <f>VLOOKUP(H41,'Ersatz raw Base'!A:H,7,FALSE)</f>
        <v>40801.872769074798</v>
      </c>
      <c r="K41" s="270">
        <f>VLOOKUP(H41,'Ersatz raw Base'!A:H,8,FALSE)</f>
        <v>44707.112994681003</v>
      </c>
      <c r="M41" s="1053" t="s">
        <v>381</v>
      </c>
      <c r="N41" s="270">
        <f>VLOOKUP(M41,'Ersatz raw Base'!A:H,3,FALSE)</f>
        <v>93266.292982568601</v>
      </c>
      <c r="O41" s="270">
        <f>VLOOKUP(M41,'Ersatz raw Base'!A:H,7,FALSE)</f>
        <v>89267.873946465304</v>
      </c>
      <c r="P41" s="1067">
        <f>VLOOKUP(M41,'Ersatz raw Base'!A:H,8,FALSE)</f>
        <v>97588.2811695774</v>
      </c>
      <c r="R41" s="1129" t="s">
        <v>464</v>
      </c>
      <c r="S41" s="1678">
        <f>VLOOKUP(R41,'Ersatz raw Base'!A:H,3,FALSE)</f>
        <v>135953.556456819</v>
      </c>
      <c r="T41" s="1678">
        <f>VLOOKUP(R41,'Ersatz raw Base'!A:H,7,FALSE)</f>
        <v>130119.683125568</v>
      </c>
      <c r="U41" s="1678">
        <f>VLOOKUP(R41,'Ersatz raw Base'!A:H,8,FALSE)</f>
        <v>142246.51518298301</v>
      </c>
      <c r="W41" s="1053" t="s">
        <v>382</v>
      </c>
      <c r="X41" s="270">
        <f>VLOOKUP(W41,'Ersatz raw Base'!A:H,3,FALSE)</f>
        <v>13488.7015329225</v>
      </c>
      <c r="Y41" s="270">
        <f>VLOOKUP(W41,'Ersatz raw Base'!A:H,7,FALSE)</f>
        <v>12896.2540606607</v>
      </c>
      <c r="Z41" s="270">
        <f>VLOOKUP(W41,'Ersatz raw Base'!A:H,8,FALSE)</f>
        <v>14124.275444002</v>
      </c>
      <c r="AB41" s="1053" t="s">
        <v>383</v>
      </c>
      <c r="AC41" s="270">
        <f>VLOOKUP(AB41,'Ersatz raw Base'!A:H,3,FALSE)</f>
        <v>34751.782186299199</v>
      </c>
      <c r="AD41" s="270">
        <f>VLOOKUP(AB41,'Ersatz raw Base'!A:H,7,FALSE)</f>
        <v>33256.5339889264</v>
      </c>
      <c r="AE41" s="1067">
        <f>VLOOKUP(AB41,'Ersatz raw Base'!A:H,8,FALSE)</f>
        <v>36361.834608040503</v>
      </c>
      <c r="AG41" s="1059" t="s">
        <v>465</v>
      </c>
      <c r="AH41" s="1677">
        <f>VLOOKUP(AG41,'Ersatz raw Base'!A:H,3,FALSE)</f>
        <v>48240.483719221796</v>
      </c>
      <c r="AI41" s="1677">
        <f>VLOOKUP(AG41,'Ersatz raw Base'!A:H,7,FALSE)</f>
        <v>46172.860200215298</v>
      </c>
      <c r="AJ41" s="1677">
        <f>VLOOKUP(AG41,'Ersatz raw Base'!A:H,8,FALSE)</f>
        <v>50471.341612640303</v>
      </c>
      <c r="AL41" s="1053" t="s">
        <v>384</v>
      </c>
      <c r="AM41" s="21">
        <f>VLOOKUP(AL41,'Ersatz raw Base'!A:H,3,FALSE)</f>
        <v>7325.6504170387798</v>
      </c>
      <c r="AN41" s="21">
        <f>VLOOKUP(AL41,'Ersatz raw Base'!A:H,7,FALSE)</f>
        <v>7004.1098832504003</v>
      </c>
      <c r="AO41" s="21">
        <f>VLOOKUP(AL41,'Ersatz raw Base'!A:H,8,FALSE)</f>
        <v>7670.9748660695996</v>
      </c>
      <c r="AQ41" s="1053" t="s">
        <v>385</v>
      </c>
      <c r="AR41" s="21">
        <f>VLOOKUP(AQ41,'Ersatz raw Base'!A:H,3,FALSE)</f>
        <v>19805.4780391881</v>
      </c>
      <c r="AS41" s="21">
        <f>VLOOKUP(AQ41,'Ersatz raw Base'!A:H,7,FALSE)</f>
        <v>18954.036466138601</v>
      </c>
      <c r="AT41" s="21">
        <f>VLOOKUP(AQ41,'Ersatz raw Base'!A:H,8,FALSE)</f>
        <v>20722.933539328798</v>
      </c>
      <c r="AV41" s="1129" t="s">
        <v>466</v>
      </c>
      <c r="AW41" s="1678">
        <f>VLOOKUP(AV41,'Ersatz raw Base'!A:H,3,FALSE)</f>
        <v>27131.128456226899</v>
      </c>
      <c r="AX41" s="1678">
        <f>VLOOKUP(AV41,'Ersatz raw Base'!A:H,7,FALSE)</f>
        <v>25968.383112929499</v>
      </c>
      <c r="AY41" s="1678">
        <f>VLOOKUP(AV41,'Ersatz raw Base'!A:H,8,FALSE)</f>
        <v>28386.766420871401</v>
      </c>
      <c r="BA41" s="1053" t="s">
        <v>386</v>
      </c>
      <c r="BB41" s="21">
        <f>VLOOKUP(BA41,'Ersatz raw Base'!A:H,3,FALSE)</f>
        <v>4463.3578332779398</v>
      </c>
      <c r="BC41" s="21">
        <f>VLOOKUP(BA41,'Ersatz raw Base'!A:H,7,FALSE)</f>
        <v>4267.1990540262104</v>
      </c>
      <c r="BD41" s="21">
        <f>VLOOKUP(BA41,'Ersatz raw Base'!A:H,8,FALSE)</f>
        <v>4673.7732981761801</v>
      </c>
      <c r="BF41" s="1053" t="s">
        <v>387</v>
      </c>
      <c r="BG41" s="21">
        <f>VLOOKUP(BF41,'Ersatz raw Base'!A:H,3,FALSE)</f>
        <v>12546.1396470123</v>
      </c>
      <c r="BH41" s="21">
        <f>VLOOKUP(BF41,'Ersatz raw Base'!A:H,7,FALSE)</f>
        <v>12005.828847982</v>
      </c>
      <c r="BI41" s="21">
        <f>VLOOKUP(BF41,'Ersatz raw Base'!A:H,8,FALSE)</f>
        <v>13127.4982703268</v>
      </c>
      <c r="BK41" s="1129" t="s">
        <v>467</v>
      </c>
      <c r="BL41" s="1678">
        <f>VLOOKUP(BK41,'Ersatz raw Base'!A:H,3,FALSE)</f>
        <v>17009.497480290302</v>
      </c>
      <c r="BM41" s="1678">
        <f>VLOOKUP(BK41,'Ersatz raw Base'!A:H,7,FALSE)</f>
        <v>16280.701427349</v>
      </c>
      <c r="BN41" s="1678">
        <f>VLOOKUP(BK41,'Ersatz raw Base'!A:H,8,FALSE)</f>
        <v>17798.149369099399</v>
      </c>
    </row>
    <row r="42" spans="1:66" x14ac:dyDescent="0.25">
      <c r="B42" s="1057" t="s">
        <v>1280</v>
      </c>
      <c r="C42" s="1057">
        <f>VLOOKUP(B42,'Ersatz raw 5%'!A:H,3,FALSE)</f>
        <v>3401.6870119192099</v>
      </c>
      <c r="D42" s="1057">
        <f>VLOOKUP(B42,'Ersatz raw 5%'!A:H,7,FALSE)</f>
        <v>3230.3498549768001</v>
      </c>
      <c r="E42" s="1057">
        <f>VLOOKUP(B42,'Ersatz raw 5%'!A:H,8,FALSE)</f>
        <v>3579.30715333015</v>
      </c>
      <c r="H42" s="1053" t="s">
        <v>388</v>
      </c>
      <c r="I42" s="270">
        <f>VLOOKUP(H42,'Ersatz raw Base'!A:H,3,FALSE)</f>
        <v>29946.008730898498</v>
      </c>
      <c r="J42" s="270">
        <f>VLOOKUP(H42,'Ersatz raw Base'!A:H,7,FALSE)</f>
        <v>28451.158493610401</v>
      </c>
      <c r="K42" s="270">
        <f>VLOOKUP(H42,'Ersatz raw Base'!A:H,8,FALSE)</f>
        <v>31521.0663876205</v>
      </c>
      <c r="M42" s="1053" t="s">
        <v>389</v>
      </c>
      <c r="N42" s="270">
        <f>VLOOKUP(M42,'Ersatz raw Base'!A:H,3,FALSE)</f>
        <v>74739.244955860297</v>
      </c>
      <c r="O42" s="270">
        <f>VLOOKUP(M42,'Ersatz raw Base'!A:H,7,FALSE)</f>
        <v>71008.397915075097</v>
      </c>
      <c r="P42" s="1067">
        <f>VLOOKUP(M42,'Ersatz raw Base'!A:H,8,FALSE)</f>
        <v>78670.273664333305</v>
      </c>
      <c r="R42" s="1129" t="s">
        <v>468</v>
      </c>
      <c r="S42" s="1678">
        <f>VLOOKUP(R42,'Ersatz raw Base'!A:H,3,FALSE)</f>
        <v>104685.253686759</v>
      </c>
      <c r="T42" s="1678">
        <f>VLOOKUP(R42,'Ersatz raw Base'!A:H,7,FALSE)</f>
        <v>99459.556408685501</v>
      </c>
      <c r="U42" s="1678">
        <f>VLOOKUP(R42,'Ersatz raw Base'!A:H,8,FALSE)</f>
        <v>110191.340051954</v>
      </c>
      <c r="W42" s="1053" t="s">
        <v>390</v>
      </c>
      <c r="X42" s="270">
        <f>VLOOKUP(W42,'Ersatz raw Base'!A:H,3,FALSE)</f>
        <v>9510.9279959504292</v>
      </c>
      <c r="Y42" s="270">
        <f>VLOOKUP(W42,'Ersatz raw Base'!A:H,7,FALSE)</f>
        <v>9036.1597856243898</v>
      </c>
      <c r="Z42" s="270">
        <f>VLOOKUP(W42,'Ersatz raw Base'!A:H,8,FALSE)</f>
        <v>10011.1702852374</v>
      </c>
      <c r="AB42" s="1053" t="s">
        <v>391</v>
      </c>
      <c r="AC42" s="270">
        <f>VLOOKUP(AB42,'Ersatz raw Base'!A:H,3,FALSE)</f>
        <v>27998.567319006299</v>
      </c>
      <c r="AD42" s="270">
        <f>VLOOKUP(AB42,'Ersatz raw Base'!A:H,7,FALSE)</f>
        <v>26600.929811562601</v>
      </c>
      <c r="AE42" s="1067">
        <f>VLOOKUP(AB42,'Ersatz raw Base'!A:H,8,FALSE)</f>
        <v>29471.196216878299</v>
      </c>
      <c r="AG42" s="1059" t="s">
        <v>469</v>
      </c>
      <c r="AH42" s="1677">
        <f>VLOOKUP(AG42,'Ersatz raw Base'!A:H,3,FALSE)</f>
        <v>37509.495314956897</v>
      </c>
      <c r="AI42" s="1677">
        <f>VLOOKUP(AG42,'Ersatz raw Base'!A:H,7,FALSE)</f>
        <v>35637.089597186998</v>
      </c>
      <c r="AJ42" s="1677">
        <f>VLOOKUP(AG42,'Ersatz raw Base'!A:H,8,FALSE)</f>
        <v>39482.366502115699</v>
      </c>
      <c r="AL42" s="1053" t="s">
        <v>392</v>
      </c>
      <c r="AM42" s="21">
        <f>VLOOKUP(AL42,'Ersatz raw Base'!A:H,3,FALSE)</f>
        <v>5172.2796590756398</v>
      </c>
      <c r="AN42" s="21">
        <f>VLOOKUP(AL42,'Ersatz raw Base'!A:H,7,FALSE)</f>
        <v>4914.0888749491496</v>
      </c>
      <c r="AO42" s="21">
        <f>VLOOKUP(AL42,'Ersatz raw Base'!A:H,8,FALSE)</f>
        <v>5444.3238821619998</v>
      </c>
      <c r="AQ42" s="1053" t="s">
        <v>393</v>
      </c>
      <c r="AR42" s="21">
        <f>VLOOKUP(AQ42,'Ersatz raw Base'!A:H,3,FALSE)</f>
        <v>15940.9763688862</v>
      </c>
      <c r="AS42" s="21">
        <f>VLOOKUP(AQ42,'Ersatz raw Base'!A:H,7,FALSE)</f>
        <v>15145.231850083401</v>
      </c>
      <c r="AT42" s="21">
        <f>VLOOKUP(AQ42,'Ersatz raw Base'!A:H,8,FALSE)</f>
        <v>16779.417214578301</v>
      </c>
      <c r="AV42" s="1129" t="s">
        <v>470</v>
      </c>
      <c r="AW42" s="1678">
        <f>VLOOKUP(AV42,'Ersatz raw Base'!A:H,3,FALSE)</f>
        <v>21113.256027961899</v>
      </c>
      <c r="AX42" s="1678">
        <f>VLOOKUP(AV42,'Ersatz raw Base'!A:H,7,FALSE)</f>
        <v>20059.320725032601</v>
      </c>
      <c r="AY42" s="1678">
        <f>VLOOKUP(AV42,'Ersatz raw Base'!A:H,8,FALSE)</f>
        <v>22223.741096740301</v>
      </c>
      <c r="BA42" s="1053" t="s">
        <v>394</v>
      </c>
      <c r="BB42" s="21">
        <f>VLOOKUP(BA42,'Ersatz raw Base'!A:H,3,FALSE)</f>
        <v>3143.2450779534302</v>
      </c>
      <c r="BC42" s="21">
        <f>VLOOKUP(BA42,'Ersatz raw Base'!A:H,7,FALSE)</f>
        <v>2986.3400061337902</v>
      </c>
      <c r="BD42" s="21">
        <f>VLOOKUP(BA42,'Ersatz raw Base'!A:H,8,FALSE)</f>
        <v>3308.56902050193</v>
      </c>
      <c r="BF42" s="1053" t="s">
        <v>395</v>
      </c>
      <c r="BG42" s="21">
        <f>VLOOKUP(BF42,'Ersatz raw Base'!A:H,3,FALSE)</f>
        <v>10119.301701426601</v>
      </c>
      <c r="BH42" s="21">
        <f>VLOOKUP(BF42,'Ersatz raw Base'!A:H,7,FALSE)</f>
        <v>9614.1645833050807</v>
      </c>
      <c r="BI42" s="21">
        <f>VLOOKUP(BF42,'Ersatz raw Base'!A:H,8,FALSE)</f>
        <v>10651.542367244099</v>
      </c>
      <c r="BK42" s="1129" t="s">
        <v>471</v>
      </c>
      <c r="BL42" s="1678">
        <f>VLOOKUP(BK42,'Ersatz raw Base'!A:H,3,FALSE)</f>
        <v>13262.54677938</v>
      </c>
      <c r="BM42" s="1678">
        <f>VLOOKUP(BK42,'Ersatz raw Base'!A:H,7,FALSE)</f>
        <v>12600.5045894389</v>
      </c>
      <c r="BN42" s="1678">
        <f>VLOOKUP(BK42,'Ersatz raw Base'!A:H,8,FALSE)</f>
        <v>13960.111387746099</v>
      </c>
    </row>
    <row r="43" spans="1:66" x14ac:dyDescent="0.25">
      <c r="B43" s="1057" t="s">
        <v>1281</v>
      </c>
      <c r="C43" s="1057">
        <f>VLOOKUP(B43,'Ersatz raw 5%'!A:H,3,FALSE)</f>
        <v>1593.0316945157999</v>
      </c>
      <c r="D43" s="1057">
        <f>VLOOKUP(B43,'Ersatz raw 5%'!A:H,7,FALSE)</f>
        <v>1198.3620756180001</v>
      </c>
      <c r="E43" s="1057">
        <f>VLOOKUP(B43,'Ersatz raw 5%'!A:H,8,FALSE)</f>
        <v>2006.6869825665101</v>
      </c>
      <c r="H43" s="1053" t="s">
        <v>396</v>
      </c>
      <c r="I43" s="270">
        <f>VLOOKUP(H43,'Ersatz raw Base'!A:H,3,FALSE)</f>
        <v>5662.6072966861802</v>
      </c>
      <c r="J43" s="270">
        <f>VLOOKUP(H43,'Ersatz raw Base'!A:H,7,FALSE)</f>
        <v>4231.1893664341897</v>
      </c>
      <c r="K43" s="270">
        <f>VLOOKUP(H43,'Ersatz raw Base'!A:H,8,FALSE)</f>
        <v>7397.7521332379301</v>
      </c>
      <c r="M43" s="1053" t="s">
        <v>397</v>
      </c>
      <c r="N43" s="270">
        <f>VLOOKUP(M43,'Ersatz raw Base'!A:H,3,FALSE)</f>
        <v>24836.5912918416</v>
      </c>
      <c r="O43" s="270">
        <f>VLOOKUP(M43,'Ersatz raw Base'!A:H,7,FALSE)</f>
        <v>17962.474370843302</v>
      </c>
      <c r="P43" s="1067">
        <f>VLOOKUP(M43,'Ersatz raw Base'!A:H,8,FALSE)</f>
        <v>32734.426162859301</v>
      </c>
      <c r="R43" s="1129" t="s">
        <v>472</v>
      </c>
      <c r="S43" s="1678">
        <f>VLOOKUP(R43,'Ersatz raw Base'!A:H,3,FALSE)</f>
        <v>30499.198588527801</v>
      </c>
      <c r="T43" s="1678">
        <f>VLOOKUP(R43,'Ersatz raw Base'!A:H,7,FALSE)</f>
        <v>22544.454314050199</v>
      </c>
      <c r="U43" s="1678">
        <f>VLOOKUP(R43,'Ersatz raw Base'!A:H,8,FALSE)</f>
        <v>39996.6496347426</v>
      </c>
      <c r="W43" s="1053" t="s">
        <v>398</v>
      </c>
      <c r="X43" s="270">
        <f>VLOOKUP(W43,'Ersatz raw Base'!A:H,3,FALSE)</f>
        <v>1660.48175444869</v>
      </c>
      <c r="Y43" s="270">
        <f>VLOOKUP(W43,'Ersatz raw Base'!A:H,7,FALSE)</f>
        <v>1240.74332646517</v>
      </c>
      <c r="Z43" s="270">
        <f>VLOOKUP(W43,'Ersatz raw Base'!A:H,8,FALSE)</f>
        <v>2179.6075243238602</v>
      </c>
      <c r="AB43" s="1053" t="s">
        <v>399</v>
      </c>
      <c r="AC43" s="270">
        <f>VLOOKUP(AB43,'Ersatz raw Base'!A:H,3,FALSE)</f>
        <v>9136.2305834027502</v>
      </c>
      <c r="AD43" s="270">
        <f>VLOOKUP(AB43,'Ersatz raw Base'!A:H,7,FALSE)</f>
        <v>6534.4245711547701</v>
      </c>
      <c r="AE43" s="1067">
        <f>VLOOKUP(AB43,'Ersatz raw Base'!A:H,8,FALSE)</f>
        <v>12129.8995097882</v>
      </c>
      <c r="AG43" s="1059" t="s">
        <v>473</v>
      </c>
      <c r="AH43" s="1677">
        <f>VLOOKUP(AG43,'Ersatz raw Base'!A:H,3,FALSE)</f>
        <v>10796.712337851401</v>
      </c>
      <c r="AI43" s="1677">
        <f>VLOOKUP(AG43,'Ersatz raw Base'!A:H,7,FALSE)</f>
        <v>7861.4832812210598</v>
      </c>
      <c r="AJ43" s="1677">
        <f>VLOOKUP(AG43,'Ersatz raw Base'!A:H,8,FALSE)</f>
        <v>14280.667733717401</v>
      </c>
      <c r="AL43" s="1053" t="s">
        <v>400</v>
      </c>
      <c r="AM43" s="21">
        <f>VLOOKUP(AL43,'Ersatz raw Base'!A:H,3,FALSE)</f>
        <v>903.09374465471103</v>
      </c>
      <c r="AN43" s="21">
        <f>VLOOKUP(AL43,'Ersatz raw Base'!A:H,7,FALSE)</f>
        <v>674.80995434976205</v>
      </c>
      <c r="AO43" s="21">
        <f>VLOOKUP(AL43,'Ersatz raw Base'!A:H,8,FALSE)</f>
        <v>1185.44804692875</v>
      </c>
      <c r="AQ43" s="1053" t="s">
        <v>401</v>
      </c>
      <c r="AR43" s="21">
        <f>VLOOKUP(AQ43,'Ersatz raw Base'!A:H,3,FALSE)</f>
        <v>5099.4682459961105</v>
      </c>
      <c r="AS43" s="21">
        <f>VLOOKUP(AQ43,'Ersatz raw Base'!A:H,7,FALSE)</f>
        <v>3638.0080286458001</v>
      </c>
      <c r="AT43" s="21">
        <f>VLOOKUP(AQ43,'Ersatz raw Base'!A:H,8,FALSE)</f>
        <v>6778.8081727385998</v>
      </c>
      <c r="AV43" s="1129" t="s">
        <v>474</v>
      </c>
      <c r="AW43" s="1678">
        <f>VLOOKUP(AV43,'Ersatz raw Base'!A:H,3,FALSE)</f>
        <v>6002.56199065081</v>
      </c>
      <c r="AX43" s="1678">
        <f>VLOOKUP(AV43,'Ersatz raw Base'!A:H,7,FALSE)</f>
        <v>4365.1999248164402</v>
      </c>
      <c r="AY43" s="1678">
        <f>VLOOKUP(AV43,'Ersatz raw Base'!A:H,8,FALSE)</f>
        <v>7939.4309958656504</v>
      </c>
      <c r="BA43" s="1053" t="s">
        <v>402</v>
      </c>
      <c r="BB43" s="21">
        <f>VLOOKUP(BA43,'Ersatz raw Base'!A:H,3,FALSE)</f>
        <v>542.18320688204403</v>
      </c>
      <c r="BC43" s="21">
        <f>VLOOKUP(BA43,'Ersatz raw Base'!A:H,7,FALSE)</f>
        <v>404.153526526333</v>
      </c>
      <c r="BD43" s="21">
        <f>VLOOKUP(BA43,'Ersatz raw Base'!A:H,8,FALSE)</f>
        <v>712.48284500103796</v>
      </c>
      <c r="BF43" s="1053" t="s">
        <v>403</v>
      </c>
      <c r="BG43" s="21">
        <f>VLOOKUP(BF43,'Ersatz raw Base'!A:H,3,FALSE)</f>
        <v>3254.8344030687899</v>
      </c>
      <c r="BH43" s="21">
        <f>VLOOKUP(BF43,'Ersatz raw Base'!A:H,7,FALSE)</f>
        <v>2315.6776331301398</v>
      </c>
      <c r="BI43" s="21">
        <f>VLOOKUP(BF43,'Ersatz raw Base'!A:H,8,FALSE)</f>
        <v>4333.0763431039904</v>
      </c>
      <c r="BK43" s="1129" t="s">
        <v>475</v>
      </c>
      <c r="BL43" s="1678">
        <f>VLOOKUP(BK43,'Ersatz raw Base'!A:H,3,FALSE)</f>
        <v>3797.0176099508399</v>
      </c>
      <c r="BM43" s="1678">
        <f>VLOOKUP(BK43,'Ersatz raw Base'!A:H,7,FALSE)</f>
        <v>2747.75659603349</v>
      </c>
      <c r="BN43" s="1678">
        <f>VLOOKUP(BK43,'Ersatz raw Base'!A:H,8,FALSE)</f>
        <v>5022.6688647811397</v>
      </c>
    </row>
    <row r="44" spans="1:66" x14ac:dyDescent="0.25">
      <c r="B44" s="1057" t="s">
        <v>1282</v>
      </c>
      <c r="C44" s="1057">
        <f>VLOOKUP(B44,'Ersatz raw 5%'!A:H,3,FALSE)</f>
        <v>5205.5663032385801</v>
      </c>
      <c r="D44" s="1057">
        <f>VLOOKUP(B44,'Ersatz raw 5%'!A:H,7,FALSE)</f>
        <v>4763.9158853253402</v>
      </c>
      <c r="E44" s="1057">
        <f>VLOOKUP(B44,'Ersatz raw 5%'!A:H,8,FALSE)</f>
        <v>5650.7087583372904</v>
      </c>
      <c r="H44" s="1053" t="s">
        <v>404</v>
      </c>
      <c r="I44" s="270">
        <f>VLOOKUP(H44,'Ersatz raw Base'!A:H,3,FALSE)</f>
        <v>48349.870770936497</v>
      </c>
      <c r="J44" s="270">
        <f>VLOOKUP(H44,'Ersatz raw Base'!A:H,7,FALSE)</f>
        <v>45962.287940103102</v>
      </c>
      <c r="K44" s="270">
        <f>VLOOKUP(H44,'Ersatz raw Base'!A:H,8,FALSE)</f>
        <v>50906.443311026698</v>
      </c>
      <c r="M44" s="1053" t="s">
        <v>405</v>
      </c>
      <c r="N44" s="270">
        <f>VLOOKUP(M44,'Ersatz raw Base'!A:H,3,FALSE)</f>
        <v>118102.88427441</v>
      </c>
      <c r="O44" s="270">
        <f>VLOOKUP(M44,'Ersatz raw Base'!A:H,7,FALSE)</f>
        <v>110094.077622907</v>
      </c>
      <c r="P44" s="1067">
        <f>VLOOKUP(M44,'Ersatz raw Base'!A:H,8,FALSE)</f>
        <v>126933.54852097201</v>
      </c>
      <c r="R44" s="1129" t="s">
        <v>476</v>
      </c>
      <c r="S44" s="1678">
        <f>VLOOKUP(R44,'Ersatz raw Base'!A:H,3,FALSE)</f>
        <v>166452.755045347</v>
      </c>
      <c r="T44" s="1678">
        <f>VLOOKUP(R44,'Ersatz raw Base'!A:H,7,FALSE)</f>
        <v>156365.32850414299</v>
      </c>
      <c r="U44" s="1678">
        <f>VLOOKUP(R44,'Ersatz raw Base'!A:H,8,FALSE)</f>
        <v>177243.033584355</v>
      </c>
      <c r="W44" s="1053" t="s">
        <v>406</v>
      </c>
      <c r="X44" s="270">
        <f>VLOOKUP(W44,'Ersatz raw Base'!A:H,3,FALSE)</f>
        <v>15149.183287371199</v>
      </c>
      <c r="Y44" s="270">
        <f>VLOOKUP(W44,'Ersatz raw Base'!A:H,7,FALSE)</f>
        <v>14409.340811718101</v>
      </c>
      <c r="Z44" s="270">
        <f>VLOOKUP(W44,'Ersatz raw Base'!A:H,8,FALSE)</f>
        <v>15934.4767072299</v>
      </c>
      <c r="AB44" s="1053" t="s">
        <v>407</v>
      </c>
      <c r="AC44" s="270">
        <f>VLOOKUP(AB44,'Ersatz raw Base'!A:H,3,FALSE)</f>
        <v>43888.012769702</v>
      </c>
      <c r="AD44" s="270">
        <f>VLOOKUP(AB44,'Ersatz raw Base'!A:H,7,FALSE)</f>
        <v>40878.160517648997</v>
      </c>
      <c r="AE44" s="1067">
        <f>VLOOKUP(AB44,'Ersatz raw Base'!A:H,8,FALSE)</f>
        <v>47185.160968345001</v>
      </c>
      <c r="AG44" s="1059" t="s">
        <v>477</v>
      </c>
      <c r="AH44" s="1677">
        <f>VLOOKUP(AG44,'Ersatz raw Base'!A:H,3,FALSE)</f>
        <v>59037.196057073103</v>
      </c>
      <c r="AI44" s="1677">
        <f>VLOOKUP(AG44,'Ersatz raw Base'!A:H,7,FALSE)</f>
        <v>55398.7265256022</v>
      </c>
      <c r="AJ44" s="1677">
        <f>VLOOKUP(AG44,'Ersatz raw Base'!A:H,8,FALSE)</f>
        <v>62892.762281284697</v>
      </c>
      <c r="AL44" s="1053" t="s">
        <v>408</v>
      </c>
      <c r="AM44" s="21">
        <f>VLOOKUP(AL44,'Ersatz raw Base'!A:H,3,FALSE)</f>
        <v>8228.7441616934993</v>
      </c>
      <c r="AN44" s="21">
        <f>VLOOKUP(AL44,'Ersatz raw Base'!A:H,7,FALSE)</f>
        <v>7827.1770225116497</v>
      </c>
      <c r="AO44" s="21">
        <f>VLOOKUP(AL44,'Ersatz raw Base'!A:H,8,FALSE)</f>
        <v>8656.0204230251293</v>
      </c>
      <c r="AQ44" s="1053" t="s">
        <v>409</v>
      </c>
      <c r="AR44" s="21">
        <f>VLOOKUP(AQ44,'Ersatz raw Base'!A:H,3,FALSE)</f>
        <v>24904.9462851842</v>
      </c>
      <c r="AS44" s="21">
        <f>VLOOKUP(AQ44,'Ersatz raw Base'!A:H,7,FALSE)</f>
        <v>23200.787376295</v>
      </c>
      <c r="AT44" s="21">
        <f>VLOOKUP(AQ44,'Ersatz raw Base'!A:H,8,FALSE)</f>
        <v>26760.636260946099</v>
      </c>
      <c r="AV44" s="1129" t="s">
        <v>478</v>
      </c>
      <c r="AW44" s="1678">
        <f>VLOOKUP(AV44,'Ersatz raw Base'!A:H,3,FALSE)</f>
        <v>33133.690446877801</v>
      </c>
      <c r="AX44" s="1678">
        <f>VLOOKUP(AV44,'Ersatz raw Base'!A:H,7,FALSE)</f>
        <v>31093.788959216199</v>
      </c>
      <c r="AY44" s="1678">
        <f>VLOOKUP(AV44,'Ersatz raw Base'!A:H,8,FALSE)</f>
        <v>35280.751756055601</v>
      </c>
      <c r="BA44" s="1053" t="s">
        <v>410</v>
      </c>
      <c r="BB44" s="21">
        <f>VLOOKUP(BA44,'Ersatz raw Base'!A:H,3,FALSE)</f>
        <v>5005.5410401599902</v>
      </c>
      <c r="BC44" s="21">
        <f>VLOOKUP(BA44,'Ersatz raw Base'!A:H,7,FALSE)</f>
        <v>4762.3697666964699</v>
      </c>
      <c r="BD44" s="21">
        <f>VLOOKUP(BA44,'Ersatz raw Base'!A:H,8,FALSE)</f>
        <v>5263.4484113777899</v>
      </c>
      <c r="BF44" s="1053" t="s">
        <v>411</v>
      </c>
      <c r="BG44" s="21">
        <f>VLOOKUP(BF44,'Ersatz raw Base'!A:H,3,FALSE)</f>
        <v>15800.9740500812</v>
      </c>
      <c r="BH44" s="21">
        <f>VLOOKUP(BF44,'Ersatz raw Base'!A:H,7,FALSE)</f>
        <v>14712.0222582115</v>
      </c>
      <c r="BI44" s="21">
        <f>VLOOKUP(BF44,'Ersatz raw Base'!A:H,8,FALSE)</f>
        <v>16983.033824961902</v>
      </c>
      <c r="BK44" s="1129" t="s">
        <v>479</v>
      </c>
      <c r="BL44" s="1678">
        <f>VLOOKUP(BK44,'Ersatz raw Base'!A:H,3,FALSE)</f>
        <v>20806.515090241101</v>
      </c>
      <c r="BM44" s="1678">
        <f>VLOOKUP(BK44,'Ersatz raw Base'!A:H,7,FALSE)</f>
        <v>19510.572613842101</v>
      </c>
      <c r="BN44" s="1678">
        <f>VLOOKUP(BK44,'Ersatz raw Base'!A:H,8,FALSE)</f>
        <v>22182.9746859308</v>
      </c>
    </row>
    <row r="45" spans="1:66" x14ac:dyDescent="0.25">
      <c r="B45" s="1057" t="s">
        <v>1283</v>
      </c>
      <c r="C45" s="1057">
        <f>VLOOKUP(B45,'Ersatz raw 5%'!A:H,3,FALSE)</f>
        <v>4994.7187064350001</v>
      </c>
      <c r="D45" s="1057">
        <f>VLOOKUP(B45,'Ersatz raw 5%'!A:H,7,FALSE)</f>
        <v>4557.6049439260596</v>
      </c>
      <c r="E45" s="1057">
        <f>VLOOKUP(B45,'Ersatz raw 5%'!A:H,8,FALSE)</f>
        <v>5442.7927332709896</v>
      </c>
      <c r="H45" s="1053" t="s">
        <v>412</v>
      </c>
      <c r="I45" s="270">
        <f>VLOOKUP(H45,'Ersatz raw Base'!A:H,3,FALSE)</f>
        <v>35608.616027584598</v>
      </c>
      <c r="J45" s="270">
        <f>VLOOKUP(H45,'Ersatz raw Base'!A:H,7,FALSE)</f>
        <v>33578.557533601699</v>
      </c>
      <c r="K45" s="270">
        <f>VLOOKUP(H45,'Ersatz raw Base'!A:H,8,FALSE)</f>
        <v>37817.396523343603</v>
      </c>
      <c r="M45" s="1053" t="s">
        <v>413</v>
      </c>
      <c r="N45" s="270">
        <f>VLOOKUP(M45,'Ersatz raw Base'!A:H,3,FALSE)</f>
        <v>99575.836247701998</v>
      </c>
      <c r="O45" s="270">
        <f>VLOOKUP(M45,'Ersatz raw Base'!A:H,7,FALSE)</f>
        <v>91981.1234972807</v>
      </c>
      <c r="P45" s="1067">
        <f>VLOOKUP(M45,'Ersatz raw Base'!A:H,8,FALSE)</f>
        <v>108306.41744974301</v>
      </c>
      <c r="R45" s="1129" t="s">
        <v>480</v>
      </c>
      <c r="S45" s="1678">
        <f>VLOOKUP(R45,'Ersatz raw Base'!A:H,3,FALSE)</f>
        <v>135184.45227528599</v>
      </c>
      <c r="T45" s="1678">
        <f>VLOOKUP(R45,'Ersatz raw Base'!A:H,7,FALSE)</f>
        <v>126057.395387802</v>
      </c>
      <c r="U45" s="1678">
        <f>VLOOKUP(R45,'Ersatz raw Base'!A:H,8,FALSE)</f>
        <v>145806.22108014001</v>
      </c>
      <c r="W45" s="1053" t="s">
        <v>414</v>
      </c>
      <c r="X45" s="270">
        <f>VLOOKUP(W45,'Ersatz raw Base'!A:H,3,FALSE)</f>
        <v>11171.4097503991</v>
      </c>
      <c r="Y45" s="270">
        <f>VLOOKUP(W45,'Ersatz raw Base'!A:H,7,FALSE)</f>
        <v>10540.0012259951</v>
      </c>
      <c r="Z45" s="270">
        <f>VLOOKUP(W45,'Ersatz raw Base'!A:H,8,FALSE)</f>
        <v>11853.3178981861</v>
      </c>
      <c r="AB45" s="1053" t="s">
        <v>415</v>
      </c>
      <c r="AC45" s="270">
        <f>VLOOKUP(AB45,'Ersatz raw Base'!A:H,3,FALSE)</f>
        <v>37134.797902409198</v>
      </c>
      <c r="AD45" s="270">
        <f>VLOOKUP(AB45,'Ersatz raw Base'!A:H,7,FALSE)</f>
        <v>34253.351265111902</v>
      </c>
      <c r="AE45" s="1067">
        <f>VLOOKUP(AB45,'Ersatz raw Base'!A:H,8,FALSE)</f>
        <v>40452.429620393603</v>
      </c>
      <c r="AG45" s="1059" t="s">
        <v>481</v>
      </c>
      <c r="AH45" s="1677">
        <f>VLOOKUP(AG45,'Ersatz raw Base'!A:H,3,FALSE)</f>
        <v>48306.207652808203</v>
      </c>
      <c r="AI45" s="1677">
        <f>VLOOKUP(AG45,'Ersatz raw Base'!A:H,7,FALSE)</f>
        <v>44984.782400866003</v>
      </c>
      <c r="AJ45" s="1677">
        <f>VLOOKUP(AG45,'Ersatz raw Base'!A:H,8,FALSE)</f>
        <v>52161.2141364278</v>
      </c>
      <c r="AL45" s="1053" t="s">
        <v>416</v>
      </c>
      <c r="AM45" s="21">
        <f>VLOOKUP(AL45,'Ersatz raw Base'!A:H,3,FALSE)</f>
        <v>6075.3734037303502</v>
      </c>
      <c r="AN45" s="21">
        <f>VLOOKUP(AL45,'Ersatz raw Base'!A:H,7,FALSE)</f>
        <v>5732.0039344404104</v>
      </c>
      <c r="AO45" s="21">
        <f>VLOOKUP(AL45,'Ersatz raw Base'!A:H,8,FALSE)</f>
        <v>6446.2163446632503</v>
      </c>
      <c r="AQ45" s="1053" t="s">
        <v>417</v>
      </c>
      <c r="AR45" s="21">
        <f>VLOOKUP(AQ45,'Ersatz raw Base'!A:H,3,FALSE)</f>
        <v>21040.444614882301</v>
      </c>
      <c r="AS45" s="21">
        <f>VLOOKUP(AQ45,'Ersatz raw Base'!A:H,7,FALSE)</f>
        <v>19421.9379710346</v>
      </c>
      <c r="AT45" s="21">
        <f>VLOOKUP(AQ45,'Ersatz raw Base'!A:H,8,FALSE)</f>
        <v>22908.568787760301</v>
      </c>
      <c r="AV45" s="1129" t="s">
        <v>482</v>
      </c>
      <c r="AW45" s="1678">
        <f>VLOOKUP(AV45,'Ersatz raw Base'!A:H,3,FALSE)</f>
        <v>27115.818018612699</v>
      </c>
      <c r="AX45" s="1678">
        <f>VLOOKUP(AV45,'Ersatz raw Base'!A:H,7,FALSE)</f>
        <v>25256.7398057438</v>
      </c>
      <c r="AY45" s="1678">
        <f>VLOOKUP(AV45,'Ersatz raw Base'!A:H,8,FALSE)</f>
        <v>29266.810530668601</v>
      </c>
      <c r="BA45" s="1053" t="s">
        <v>418</v>
      </c>
      <c r="BB45" s="21">
        <f>VLOOKUP(BA45,'Ersatz raw Base'!A:H,3,FALSE)</f>
        <v>3685.4282848354701</v>
      </c>
      <c r="BC45" s="21">
        <f>VLOOKUP(BA45,'Ersatz raw Base'!A:H,7,FALSE)</f>
        <v>3477.6960654057302</v>
      </c>
      <c r="BD45" s="21">
        <f>VLOOKUP(BA45,'Ersatz raw Base'!A:H,8,FALSE)</f>
        <v>3909.14071366179</v>
      </c>
      <c r="BF45" s="1053" t="s">
        <v>419</v>
      </c>
      <c r="BG45" s="21">
        <f>VLOOKUP(BF45,'Ersatz raw Base'!A:H,3,FALSE)</f>
        <v>13374.136104495399</v>
      </c>
      <c r="BH45" s="21">
        <f>VLOOKUP(BF45,'Ersatz raw Base'!A:H,7,FALSE)</f>
        <v>12337.917569797501</v>
      </c>
      <c r="BI45" s="21">
        <f>VLOOKUP(BF45,'Ersatz raw Base'!A:H,8,FALSE)</f>
        <v>14566.060468072301</v>
      </c>
      <c r="BK45" s="1129" t="s">
        <v>483</v>
      </c>
      <c r="BL45" s="1678">
        <f>VLOOKUP(BK45,'Ersatz raw Base'!A:H,3,FALSE)</f>
        <v>17059.564389330899</v>
      </c>
      <c r="BM45" s="1678">
        <f>VLOOKUP(BK45,'Ersatz raw Base'!A:H,7,FALSE)</f>
        <v>15882.5571573828</v>
      </c>
      <c r="BN45" s="1678">
        <f>VLOOKUP(BK45,'Ersatz raw Base'!A:H,8,FALSE)</f>
        <v>18425.752934827098</v>
      </c>
    </row>
    <row r="46" spans="1:66" x14ac:dyDescent="0.25">
      <c r="B46" s="1057" t="s">
        <v>1284</v>
      </c>
      <c r="C46" s="1057">
        <f>VLOOKUP(B46,'Ersatz raw 5%'!A:H,3,FALSE)</f>
        <v>8856.5170545157998</v>
      </c>
      <c r="D46" s="1057">
        <f>VLOOKUP(B46,'Ersatz raw 5%'!A:H,7,FALSE)</f>
        <v>8461.8474356179995</v>
      </c>
      <c r="E46" s="1057">
        <f>VLOOKUP(B46,'Ersatz raw 5%'!A:H,8,FALSE)</f>
        <v>9270.1723425665095</v>
      </c>
      <c r="H46" s="1053" t="s">
        <v>420</v>
      </c>
      <c r="I46" s="270">
        <f>VLOOKUP(H46,'Ersatz raw Base'!A:H,3,FALSE)</f>
        <v>35837.575311949498</v>
      </c>
      <c r="J46" s="270">
        <f>VLOOKUP(H46,'Ersatz raw Base'!A:H,7,FALSE)</f>
        <v>34406.157381697398</v>
      </c>
      <c r="K46" s="270">
        <f>VLOOKUP(H46,'Ersatz raw Base'!A:H,8,FALSE)</f>
        <v>37572.720148501197</v>
      </c>
      <c r="M46" s="1053" t="s">
        <v>421</v>
      </c>
      <c r="N46" s="270">
        <f>VLOOKUP(M46,'Ersatz raw Base'!A:H,3,FALSE)</f>
        <v>87306.083899218502</v>
      </c>
      <c r="O46" s="270">
        <f>VLOOKUP(M46,'Ersatz raw Base'!A:H,7,FALSE)</f>
        <v>80431.9669782204</v>
      </c>
      <c r="P46" s="1067">
        <f>VLOOKUP(M46,'Ersatz raw Base'!A:H,8,FALSE)</f>
        <v>95203.9187702364</v>
      </c>
      <c r="R46" s="1129" t="s">
        <v>484</v>
      </c>
      <c r="S46" s="1678">
        <f>VLOOKUP(R46,'Ersatz raw Base'!A:H,3,FALSE)</f>
        <v>123143.65921116799</v>
      </c>
      <c r="T46" s="1678">
        <f>VLOOKUP(R46,'Ersatz raw Base'!A:H,7,FALSE)</f>
        <v>115188.914936691</v>
      </c>
      <c r="U46" s="1678">
        <f>VLOOKUP(R46,'Ersatz raw Base'!A:H,8,FALSE)</f>
        <v>132641.110257383</v>
      </c>
      <c r="W46" s="1053" t="s">
        <v>422</v>
      </c>
      <c r="X46" s="270">
        <f>VLOOKUP(W46,'Ersatz raw Base'!A:H,3,FALSE)</f>
        <v>10493.707685560399</v>
      </c>
      <c r="Y46" s="270">
        <f>VLOOKUP(W46,'Ersatz raw Base'!A:H,7,FALSE)</f>
        <v>10073.9692575768</v>
      </c>
      <c r="Z46" s="270">
        <f>VLOOKUP(W46,'Ersatz raw Base'!A:H,8,FALSE)</f>
        <v>11012.833455435501</v>
      </c>
      <c r="AB46" s="1053" t="s">
        <v>423</v>
      </c>
      <c r="AC46" s="270">
        <f>VLOOKUP(AB46,'Ersatz raw Base'!A:H,3,FALSE)</f>
        <v>29193.70932296</v>
      </c>
      <c r="AD46" s="270">
        <f>VLOOKUP(AB46,'Ersatz raw Base'!A:H,7,FALSE)</f>
        <v>26591.903310712099</v>
      </c>
      <c r="AE46" s="1067">
        <f>VLOOKUP(AB46,'Ersatz raw Base'!A:H,8,FALSE)</f>
        <v>32187.378249345598</v>
      </c>
      <c r="AG46" s="1059" t="s">
        <v>485</v>
      </c>
      <c r="AH46" s="1677">
        <f>VLOOKUP(AG46,'Ersatz raw Base'!A:H,3,FALSE)</f>
        <v>39687.417008520402</v>
      </c>
      <c r="AI46" s="1677">
        <f>VLOOKUP(AG46,'Ersatz raw Base'!A:H,7,FALSE)</f>
        <v>36752.187951890002</v>
      </c>
      <c r="AJ46" s="1677">
        <f>VLOOKUP(AG46,'Ersatz raw Base'!A:H,8,FALSE)</f>
        <v>43171.372404386399</v>
      </c>
      <c r="AL46" s="1053" t="s">
        <v>424</v>
      </c>
      <c r="AM46" s="21">
        <f>VLOOKUP(AL46,'Ersatz raw Base'!A:H,3,FALSE)</f>
        <v>5810.4414841611897</v>
      </c>
      <c r="AN46" s="21">
        <f>VLOOKUP(AL46,'Ersatz raw Base'!A:H,7,FALSE)</f>
        <v>5582.1576938562403</v>
      </c>
      <c r="AO46" s="21">
        <f>VLOOKUP(AL46,'Ersatz raw Base'!A:H,8,FALSE)</f>
        <v>6092.7957864352302</v>
      </c>
      <c r="AQ46" s="1053" t="s">
        <v>425</v>
      </c>
      <c r="AR46" s="21">
        <f>VLOOKUP(AQ46,'Ersatz raw Base'!A:H,3,FALSE)</f>
        <v>16104.4565809745</v>
      </c>
      <c r="AS46" s="21">
        <f>VLOOKUP(AQ46,'Ersatz raw Base'!A:H,7,FALSE)</f>
        <v>14642.996363624199</v>
      </c>
      <c r="AT46" s="21">
        <f>VLOOKUP(AQ46,'Ersatz raw Base'!A:H,8,FALSE)</f>
        <v>17783.796507717001</v>
      </c>
      <c r="AV46" s="1129" t="s">
        <v>486</v>
      </c>
      <c r="AW46" s="1678">
        <f>VLOOKUP(AV46,'Ersatz raw Base'!A:H,3,FALSE)</f>
        <v>21914.898065135701</v>
      </c>
      <c r="AX46" s="1678">
        <f>VLOOKUP(AV46,'Ersatz raw Base'!A:H,7,FALSE)</f>
        <v>20277.535999301301</v>
      </c>
      <c r="AY46" s="1678">
        <f>VLOOKUP(AV46,'Ersatz raw Base'!A:H,8,FALSE)</f>
        <v>23851.767070350499</v>
      </c>
      <c r="BA46" s="1053" t="s">
        <v>426</v>
      </c>
      <c r="BB46" s="21">
        <f>VLOOKUP(BA46,'Ersatz raw Base'!A:H,3,FALSE)</f>
        <v>3559.6800084083702</v>
      </c>
      <c r="BC46" s="21">
        <f>VLOOKUP(BA46,'Ersatz raw Base'!A:H,7,FALSE)</f>
        <v>3421.6503280526599</v>
      </c>
      <c r="BD46" s="21">
        <f>VLOOKUP(BA46,'Ersatz raw Base'!A:H,8,FALSE)</f>
        <v>3729.9796465273598</v>
      </c>
      <c r="BF46" s="1053" t="s">
        <v>427</v>
      </c>
      <c r="BG46" s="21">
        <f>VLOOKUP(BF46,'Ersatz raw Base'!A:H,3,FALSE)</f>
        <v>10135.562403781099</v>
      </c>
      <c r="BH46" s="21">
        <f>VLOOKUP(BF46,'Ersatz raw Base'!A:H,7,FALSE)</f>
        <v>9196.4056338424107</v>
      </c>
      <c r="BI46" s="21">
        <f>VLOOKUP(BF46,'Ersatz raw Base'!A:H,8,FALSE)</f>
        <v>11213.8043438163</v>
      </c>
      <c r="BK46" s="1129" t="s">
        <v>487</v>
      </c>
      <c r="BL46" s="1678">
        <f>VLOOKUP(BK46,'Ersatz raw Base'!A:H,3,FALSE)</f>
        <v>13695.2424121894</v>
      </c>
      <c r="BM46" s="1678">
        <f>VLOOKUP(BK46,'Ersatz raw Base'!A:H,7,FALSE)</f>
        <v>12645.981398272101</v>
      </c>
      <c r="BN46" s="1678">
        <f>VLOOKUP(BK46,'Ersatz raw Base'!A:H,8,FALSE)</f>
        <v>14920.8936670197</v>
      </c>
    </row>
    <row r="47" spans="1:66" x14ac:dyDescent="0.25">
      <c r="B47" s="1057" t="s">
        <v>1285</v>
      </c>
      <c r="C47" s="1057">
        <f>VLOOKUP(B47,'Ersatz raw 5%'!A:H,3,FALSE)</f>
        <v>12469.051663238601</v>
      </c>
      <c r="D47" s="1057">
        <f>VLOOKUP(B47,'Ersatz raw 5%'!A:H,7,FALSE)</f>
        <v>12027.4012453253</v>
      </c>
      <c r="E47" s="1057">
        <f>VLOOKUP(B47,'Ersatz raw 5%'!A:H,8,FALSE)</f>
        <v>12914.1941183373</v>
      </c>
      <c r="H47" s="1053" t="s">
        <v>428</v>
      </c>
      <c r="I47" s="270">
        <f>VLOOKUP(H47,'Ersatz raw Base'!A:H,3,FALSE)</f>
        <v>78524.838786199805</v>
      </c>
      <c r="J47" s="270">
        <f>VLOOKUP(H47,'Ersatz raw Base'!A:H,7,FALSE)</f>
        <v>76137.255955366403</v>
      </c>
      <c r="K47" s="270">
        <f>VLOOKUP(H47,'Ersatz raw Base'!A:H,8,FALSE)</f>
        <v>81081.411326289905</v>
      </c>
      <c r="M47" s="1053" t="s">
        <v>429</v>
      </c>
      <c r="N47" s="270">
        <f>VLOOKUP(M47,'Ersatz raw Base'!A:H,3,FALSE)</f>
        <v>180572.376881787</v>
      </c>
      <c r="O47" s="270">
        <f>VLOOKUP(M47,'Ersatz raw Base'!A:H,7,FALSE)</f>
        <v>172563.57023028401</v>
      </c>
      <c r="P47" s="1067">
        <f>VLOOKUP(M47,'Ersatz raw Base'!A:H,8,FALSE)</f>
        <v>189403.041128349</v>
      </c>
      <c r="R47" s="1129" t="s">
        <v>488</v>
      </c>
      <c r="S47" s="1678">
        <f>VLOOKUP(R47,'Ersatz raw Base'!A:H,3,FALSE)</f>
        <v>259097.21566798701</v>
      </c>
      <c r="T47" s="1678">
        <f>VLOOKUP(R47,'Ersatz raw Base'!A:H,7,FALSE)</f>
        <v>249009.78912678399</v>
      </c>
      <c r="U47" s="1678">
        <f>VLOOKUP(R47,'Ersatz raw Base'!A:H,8,FALSE)</f>
        <v>269887.49420699599</v>
      </c>
      <c r="W47" s="1053" t="s">
        <v>430</v>
      </c>
      <c r="X47" s="270">
        <f>VLOOKUP(W47,'Ersatz raw Base'!A:H,3,FALSE)</f>
        <v>23982.409218482899</v>
      </c>
      <c r="Y47" s="270">
        <f>VLOOKUP(W47,'Ersatz raw Base'!A:H,7,FALSE)</f>
        <v>23242.5667428298</v>
      </c>
      <c r="Z47" s="270">
        <f>VLOOKUP(W47,'Ersatz raw Base'!A:H,8,FALSE)</f>
        <v>24767.702638341601</v>
      </c>
      <c r="AB47" s="1053" t="s">
        <v>431</v>
      </c>
      <c r="AC47" s="270">
        <f>VLOOKUP(AB47,'Ersatz raw Base'!A:H,3,FALSE)</f>
        <v>63945.4915092593</v>
      </c>
      <c r="AD47" s="270">
        <f>VLOOKUP(AB47,'Ersatz raw Base'!A:H,7,FALSE)</f>
        <v>60935.6392572064</v>
      </c>
      <c r="AE47" s="1067">
        <f>VLOOKUP(AB47,'Ersatz raw Base'!A:H,8,FALSE)</f>
        <v>67242.639707902301</v>
      </c>
      <c r="AG47" s="1059" t="s">
        <v>489</v>
      </c>
      <c r="AH47" s="1677">
        <f>VLOOKUP(AG47,'Ersatz raw Base'!A:H,3,FALSE)</f>
        <v>87927.900727742104</v>
      </c>
      <c r="AI47" s="1677">
        <f>VLOOKUP(AG47,'Ersatz raw Base'!A:H,7,FALSE)</f>
        <v>84289.431196271194</v>
      </c>
      <c r="AJ47" s="1677">
        <f>VLOOKUP(AG47,'Ersatz raw Base'!A:H,8,FALSE)</f>
        <v>91783.466951953698</v>
      </c>
      <c r="AL47" s="1053" t="s">
        <v>432</v>
      </c>
      <c r="AM47" s="21">
        <f>VLOOKUP(AL47,'Ersatz raw Base'!A:H,3,FALSE)</f>
        <v>13136.091901199999</v>
      </c>
      <c r="AN47" s="21">
        <f>VLOOKUP(AL47,'Ersatz raw Base'!A:H,7,FALSE)</f>
        <v>12734.5247620181</v>
      </c>
      <c r="AO47" s="21">
        <f>VLOOKUP(AL47,'Ersatz raw Base'!A:H,8,FALSE)</f>
        <v>13563.3681625316</v>
      </c>
      <c r="AQ47" s="1053" t="s">
        <v>433</v>
      </c>
      <c r="AR47" s="21">
        <f>VLOOKUP(AQ47,'Ersatz raw Base'!A:H,3,FALSE)</f>
        <v>35909.934620162501</v>
      </c>
      <c r="AS47" s="21">
        <f>VLOOKUP(AQ47,'Ersatz raw Base'!A:H,7,FALSE)</f>
        <v>34205.775711273403</v>
      </c>
      <c r="AT47" s="21">
        <f>VLOOKUP(AQ47,'Ersatz raw Base'!A:H,8,FALSE)</f>
        <v>37765.624595924499</v>
      </c>
      <c r="AV47" s="1129" t="s">
        <v>490</v>
      </c>
      <c r="AW47" s="1678">
        <f>VLOOKUP(AV47,'Ersatz raw Base'!A:H,3,FALSE)</f>
        <v>49046.026521362503</v>
      </c>
      <c r="AX47" s="1678">
        <f>VLOOKUP(AV47,'Ersatz raw Base'!A:H,7,FALSE)</f>
        <v>47006.125033700999</v>
      </c>
      <c r="AY47" s="1678">
        <f>VLOOKUP(AV47,'Ersatz raw Base'!A:H,8,FALSE)</f>
        <v>51193.087830540397</v>
      </c>
      <c r="BA47" s="1053" t="s">
        <v>434</v>
      </c>
      <c r="BB47" s="21">
        <f>VLOOKUP(BA47,'Ersatz raw Base'!A:H,3,FALSE)</f>
        <v>8023.0378416863005</v>
      </c>
      <c r="BC47" s="21">
        <f>VLOOKUP(BA47,'Ersatz raw Base'!A:H,7,FALSE)</f>
        <v>7779.8665682227902</v>
      </c>
      <c r="BD47" s="21">
        <f>VLOOKUP(BA47,'Ersatz raw Base'!A:H,8,FALSE)</f>
        <v>8280.9452129041201</v>
      </c>
      <c r="BF47" s="1053" t="s">
        <v>435</v>
      </c>
      <c r="BG47" s="21">
        <f>VLOOKUP(BF47,'Ersatz raw Base'!A:H,3,FALSE)</f>
        <v>22681.702050793399</v>
      </c>
      <c r="BH47" s="21">
        <f>VLOOKUP(BF47,'Ersatz raw Base'!A:H,7,FALSE)</f>
        <v>21592.750258923799</v>
      </c>
      <c r="BI47" s="21">
        <f>VLOOKUP(BF47,'Ersatz raw Base'!A:H,8,FALSE)</f>
        <v>23863.761825674199</v>
      </c>
      <c r="BK47" s="1129" t="s">
        <v>491</v>
      </c>
      <c r="BL47" s="1678">
        <f>VLOOKUP(BK47,'Ersatz raw Base'!A:H,3,FALSE)</f>
        <v>30704.739892479702</v>
      </c>
      <c r="BM47" s="1678">
        <f>VLOOKUP(BK47,'Ersatz raw Base'!A:H,7,FALSE)</f>
        <v>29408.797416080699</v>
      </c>
      <c r="BN47" s="1678">
        <f>VLOOKUP(BK47,'Ersatz raw Base'!A:H,8,FALSE)</f>
        <v>32081.199488169401</v>
      </c>
    </row>
    <row r="48" spans="1:66" x14ac:dyDescent="0.25">
      <c r="B48" s="1057" t="s">
        <v>1286</v>
      </c>
      <c r="C48" s="1057">
        <f>VLOOKUP(B48,'Ersatz raw 5%'!A:H,3,FALSE)</f>
        <v>12258.204066435001</v>
      </c>
      <c r="D48" s="1057">
        <f>VLOOKUP(B48,'Ersatz raw 5%'!A:H,7,FALSE)</f>
        <v>11821.090303926099</v>
      </c>
      <c r="E48" s="1057">
        <f>VLOOKUP(B48,'Ersatz raw 5%'!A:H,8,FALSE)</f>
        <v>12706.278093270999</v>
      </c>
      <c r="H48" s="1053" t="s">
        <v>436</v>
      </c>
      <c r="I48" s="270">
        <f>VLOOKUP(H48,'Ersatz raw Base'!A:H,3,FALSE)</f>
        <v>65783.584042847899</v>
      </c>
      <c r="J48" s="270">
        <f>VLOOKUP(H48,'Ersatz raw Base'!A:H,7,FALSE)</f>
        <v>63753.525548864898</v>
      </c>
      <c r="K48" s="270">
        <f>VLOOKUP(H48,'Ersatz raw Base'!A:H,8,FALSE)</f>
        <v>67992.364538606795</v>
      </c>
      <c r="M48" s="1053" t="s">
        <v>437</v>
      </c>
      <c r="N48" s="270">
        <f>VLOOKUP(M48,'Ersatz raw Base'!A:H,3,FALSE)</f>
        <v>162045.32885507899</v>
      </c>
      <c r="O48" s="270">
        <f>VLOOKUP(M48,'Ersatz raw Base'!A:H,7,FALSE)</f>
        <v>154450.61610465799</v>
      </c>
      <c r="P48" s="1067">
        <f>VLOOKUP(M48,'Ersatz raw Base'!A:H,8,FALSE)</f>
        <v>170775.91005712</v>
      </c>
      <c r="R48" s="1129" t="s">
        <v>492</v>
      </c>
      <c r="S48" s="1678">
        <f>VLOOKUP(R48,'Ersatz raw Base'!A:H,3,FALSE)</f>
        <v>227828.91289792699</v>
      </c>
      <c r="T48" s="1678">
        <f>VLOOKUP(R48,'Ersatz raw Base'!A:H,7,FALSE)</f>
        <v>218701.85601044199</v>
      </c>
      <c r="U48" s="1678">
        <f>VLOOKUP(R48,'Ersatz raw Base'!A:H,8,FALSE)</f>
        <v>238450.681702781</v>
      </c>
      <c r="W48" s="1053" t="s">
        <v>438</v>
      </c>
      <c r="X48" s="270">
        <f>VLOOKUP(W48,'Ersatz raw Base'!A:H,3,FALSE)</f>
        <v>20004.635681510801</v>
      </c>
      <c r="Y48" s="270">
        <f>VLOOKUP(W48,'Ersatz raw Base'!A:H,7,FALSE)</f>
        <v>19373.227157106801</v>
      </c>
      <c r="Z48" s="270">
        <f>VLOOKUP(W48,'Ersatz raw Base'!A:H,8,FALSE)</f>
        <v>20686.543829297701</v>
      </c>
      <c r="AB48" s="1053" t="s">
        <v>439</v>
      </c>
      <c r="AC48" s="270">
        <f>VLOOKUP(AB48,'Ersatz raw Base'!A:H,3,FALSE)</f>
        <v>57192.276641966302</v>
      </c>
      <c r="AD48" s="270">
        <f>VLOOKUP(AB48,'Ersatz raw Base'!A:H,7,FALSE)</f>
        <v>54310.830004669202</v>
      </c>
      <c r="AE48" s="1067">
        <f>VLOOKUP(AB48,'Ersatz raw Base'!A:H,8,FALSE)</f>
        <v>60509.908359950903</v>
      </c>
      <c r="AG48" s="1059" t="s">
        <v>493</v>
      </c>
      <c r="AH48" s="1677">
        <f>VLOOKUP(AG48,'Ersatz raw Base'!A:H,3,FALSE)</f>
        <v>77196.912323477198</v>
      </c>
      <c r="AI48" s="1677">
        <f>VLOOKUP(AG48,'Ersatz raw Base'!A:H,7,FALSE)</f>
        <v>73875.487071534997</v>
      </c>
      <c r="AJ48" s="1677">
        <f>VLOOKUP(AG48,'Ersatz raw Base'!A:H,8,FALSE)</f>
        <v>81051.918807096794</v>
      </c>
      <c r="AL48" s="1053" t="s">
        <v>440</v>
      </c>
      <c r="AM48" s="21">
        <f>VLOOKUP(AL48,'Ersatz raw Base'!A:H,3,FALSE)</f>
        <v>10982.7211432368</v>
      </c>
      <c r="AN48" s="21">
        <f>VLOOKUP(AL48,'Ersatz raw Base'!A:H,7,FALSE)</f>
        <v>10639.3516739469</v>
      </c>
      <c r="AO48" s="21">
        <f>VLOOKUP(AL48,'Ersatz raw Base'!A:H,8,FALSE)</f>
        <v>11353.5640841697</v>
      </c>
      <c r="AQ48" s="1053" t="s">
        <v>441</v>
      </c>
      <c r="AR48" s="21">
        <f>VLOOKUP(AQ48,'Ersatz raw Base'!A:H,3,FALSE)</f>
        <v>32045.4329498607</v>
      </c>
      <c r="AS48" s="21">
        <f>VLOOKUP(AQ48,'Ersatz raw Base'!A:H,7,FALSE)</f>
        <v>30426.926306012901</v>
      </c>
      <c r="AT48" s="21">
        <f>VLOOKUP(AQ48,'Ersatz raw Base'!A:H,8,FALSE)</f>
        <v>33913.557122738603</v>
      </c>
      <c r="AV48" s="1129" t="s">
        <v>494</v>
      </c>
      <c r="AW48" s="1678">
        <f>VLOOKUP(AV48,'Ersatz raw Base'!A:H,3,FALSE)</f>
        <v>43028.154093097502</v>
      </c>
      <c r="AX48" s="1678">
        <f>VLOOKUP(AV48,'Ersatz raw Base'!A:H,7,FALSE)</f>
        <v>41169.075880228702</v>
      </c>
      <c r="AY48" s="1678">
        <f>VLOOKUP(AV48,'Ersatz raw Base'!A:H,8,FALSE)</f>
        <v>45179.146605153503</v>
      </c>
      <c r="BA48" s="1053" t="s">
        <v>442</v>
      </c>
      <c r="BB48" s="21">
        <f>VLOOKUP(BA48,'Ersatz raw Base'!A:H,3,FALSE)</f>
        <v>6702.9250863617799</v>
      </c>
      <c r="BC48" s="21">
        <f>VLOOKUP(BA48,'Ersatz raw Base'!A:H,7,FALSE)</f>
        <v>6495.1928669320496</v>
      </c>
      <c r="BD48" s="21">
        <f>VLOOKUP(BA48,'Ersatz raw Base'!A:H,8,FALSE)</f>
        <v>6926.6375151881202</v>
      </c>
      <c r="BF48" s="1053" t="s">
        <v>443</v>
      </c>
      <c r="BG48" s="21">
        <f>VLOOKUP(BF48,'Ersatz raw Base'!A:H,3,FALSE)</f>
        <v>20254.864105207598</v>
      </c>
      <c r="BH48" s="21">
        <f>VLOOKUP(BF48,'Ersatz raw Base'!A:H,7,FALSE)</f>
        <v>19218.645570509801</v>
      </c>
      <c r="BI48" s="21">
        <f>VLOOKUP(BF48,'Ersatz raw Base'!A:H,8,FALSE)</f>
        <v>21446.788468784602</v>
      </c>
      <c r="BK48" s="1129" t="s">
        <v>495</v>
      </c>
      <c r="BL48" s="1678">
        <f>VLOOKUP(BK48,'Ersatz raw Base'!A:H,3,FALSE)</f>
        <v>26957.789191569402</v>
      </c>
      <c r="BM48" s="1678">
        <f>VLOOKUP(BK48,'Ersatz raw Base'!A:H,7,FALSE)</f>
        <v>25780.781959621399</v>
      </c>
      <c r="BN48" s="1678">
        <f>VLOOKUP(BK48,'Ersatz raw Base'!A:H,8,FALSE)</f>
        <v>28323.977737065699</v>
      </c>
    </row>
    <row r="49" spans="1:66" x14ac:dyDescent="0.25">
      <c r="H49" s="1058"/>
    </row>
    <row r="50" spans="1:66" x14ac:dyDescent="0.25">
      <c r="H50" s="1795" t="s">
        <v>1333</v>
      </c>
      <c r="I50" s="1795"/>
      <c r="J50" s="1795"/>
      <c r="K50" s="1795"/>
      <c r="L50" s="1795"/>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c r="AI50" s="1795"/>
      <c r="AJ50" s="1795"/>
      <c r="AK50" s="1795"/>
      <c r="AL50" s="1795"/>
      <c r="AM50" s="1795"/>
      <c r="AN50" s="1795"/>
      <c r="AO50" s="1795"/>
      <c r="AP50" s="1795"/>
      <c r="AQ50" s="1795"/>
      <c r="AR50" s="1795"/>
      <c r="AS50" s="1795"/>
      <c r="AT50" s="1795"/>
      <c r="AU50" s="1795"/>
      <c r="AV50" s="1795"/>
      <c r="AW50" s="1795"/>
      <c r="AX50" s="1795"/>
      <c r="AY50" s="1795"/>
      <c r="AZ50" s="1795"/>
      <c r="BA50" s="1795"/>
      <c r="BB50" s="1795"/>
      <c r="BC50" s="1795"/>
      <c r="BD50" s="1795"/>
      <c r="BE50" s="1131"/>
      <c r="BF50" s="1131"/>
      <c r="BG50" s="1131"/>
      <c r="BH50" s="1131"/>
      <c r="BI50" s="1131"/>
      <c r="BJ50" s="1131"/>
      <c r="BK50" s="1131"/>
      <c r="BL50" s="1131"/>
      <c r="BM50" s="1131"/>
      <c r="BN50" s="1131"/>
    </row>
    <row r="51" spans="1:66" x14ac:dyDescent="0.25">
      <c r="A51" s="1056" t="s">
        <v>1334</v>
      </c>
      <c r="B51" s="1056"/>
      <c r="C51" s="1056"/>
      <c r="D51" s="1056"/>
      <c r="E51" s="1056"/>
      <c r="H51" s="1661" t="s">
        <v>317</v>
      </c>
      <c r="I51" s="1066"/>
      <c r="J51" s="1066"/>
      <c r="K51" s="1066"/>
      <c r="L51" s="1066"/>
      <c r="M51" s="1661" t="s">
        <v>318</v>
      </c>
      <c r="N51" s="1066"/>
      <c r="O51" s="1066"/>
      <c r="P51" s="1071"/>
      <c r="Q51" s="1066"/>
      <c r="R51" s="1792" t="s">
        <v>1335</v>
      </c>
      <c r="S51" s="1792"/>
      <c r="T51" s="1792"/>
      <c r="U51" s="1792"/>
      <c r="V51" s="1066"/>
      <c r="W51" s="1661" t="s">
        <v>319</v>
      </c>
      <c r="X51" s="1066"/>
      <c r="Y51" s="1066"/>
      <c r="Z51" s="1066"/>
      <c r="AA51" s="1066"/>
      <c r="AB51" s="1661" t="s">
        <v>320</v>
      </c>
      <c r="AC51" s="1066"/>
      <c r="AD51" s="1066"/>
      <c r="AE51" s="1071"/>
      <c r="AF51" s="1066"/>
      <c r="AG51" s="1792" t="s">
        <v>1336</v>
      </c>
      <c r="AH51" s="1792"/>
      <c r="AI51" s="1792"/>
      <c r="AJ51" s="1792"/>
      <c r="AK51" s="1066"/>
      <c r="AL51" s="1661" t="s">
        <v>1337</v>
      </c>
      <c r="AM51" s="1066"/>
      <c r="AN51" s="1066"/>
      <c r="AO51" s="1066"/>
      <c r="AP51" s="1066"/>
      <c r="AQ51" s="1661" t="s">
        <v>322</v>
      </c>
      <c r="AR51" s="1066"/>
      <c r="AS51" s="1066"/>
      <c r="AT51" s="1066"/>
      <c r="AU51" s="1066"/>
      <c r="AV51" s="1792" t="s">
        <v>1338</v>
      </c>
      <c r="AW51" s="1792"/>
      <c r="AX51" s="1792"/>
      <c r="AY51" s="1792"/>
      <c r="AZ51" s="1131"/>
      <c r="BA51" s="1661" t="s">
        <v>1339</v>
      </c>
      <c r="BB51" s="1066"/>
      <c r="BC51" s="1066"/>
      <c r="BD51" s="1066"/>
      <c r="BE51" s="1066"/>
      <c r="BF51" s="1661" t="s">
        <v>1331</v>
      </c>
      <c r="BG51" s="1066"/>
      <c r="BH51" s="1066"/>
      <c r="BI51" s="1066"/>
      <c r="BJ51" s="1131"/>
      <c r="BK51" s="1792" t="s">
        <v>1340</v>
      </c>
      <c r="BL51" s="1792"/>
      <c r="BM51" s="1792"/>
      <c r="BN51" s="1792"/>
    </row>
    <row r="52" spans="1:66" x14ac:dyDescent="0.25">
      <c r="B52" s="1057" t="s">
        <v>1319</v>
      </c>
      <c r="C52" s="1057" t="s">
        <v>1320</v>
      </c>
      <c r="D52" s="1057" t="s">
        <v>1321</v>
      </c>
      <c r="E52" s="1057" t="s">
        <v>1322</v>
      </c>
      <c r="H52" s="1066" t="s">
        <v>1319</v>
      </c>
      <c r="I52" s="1066" t="s">
        <v>1320</v>
      </c>
      <c r="J52" s="1066" t="s">
        <v>1321</v>
      </c>
      <c r="K52" s="1066" t="s">
        <v>1322</v>
      </c>
      <c r="L52" s="1066"/>
      <c r="M52" s="1661" t="s">
        <v>1319</v>
      </c>
      <c r="N52" s="1066" t="str">
        <f>VLOOKUP(M52,'Ersatz raw Base'!A:H,3,FALSE)</f>
        <v>Mean</v>
      </c>
      <c r="O52" s="1066" t="str">
        <f>VLOOKUP(M52,'Ersatz raw Base'!A:H,7,FALSE)</f>
        <v>LCI 95%</v>
      </c>
      <c r="P52" s="1071" t="str">
        <f>VLOOKUP(M52,'Ersatz raw Base'!A:H,8,FALSE)</f>
        <v>HCI 95%</v>
      </c>
      <c r="Q52" s="1066"/>
      <c r="R52" s="1681" t="s">
        <v>1319</v>
      </c>
      <c r="S52" s="1681" t="s">
        <v>1320</v>
      </c>
      <c r="T52" s="1681" t="s">
        <v>1321</v>
      </c>
      <c r="U52" s="1681" t="s">
        <v>1322</v>
      </c>
      <c r="V52" s="1066"/>
      <c r="W52" s="1661" t="s">
        <v>1319</v>
      </c>
      <c r="X52" s="1066" t="str">
        <f>VLOOKUP(W52,'Ersatz raw Base'!A:H,3,FALSE)</f>
        <v>Mean</v>
      </c>
      <c r="Y52" s="1066" t="str">
        <f>VLOOKUP(W52,'Ersatz raw Base'!A:H,7,FALSE)</f>
        <v>LCI 95%</v>
      </c>
      <c r="Z52" s="1066" t="str">
        <f>VLOOKUP(W52,'Ersatz raw Base'!A:H,8,FALSE)</f>
        <v>HCI 95%</v>
      </c>
      <c r="AA52" s="1066"/>
      <c r="AB52" s="1661" t="s">
        <v>1319</v>
      </c>
      <c r="AC52" s="1066" t="str">
        <f>VLOOKUP(AB52,'Ersatz raw Base'!A:H,3,FALSE)</f>
        <v>Mean</v>
      </c>
      <c r="AD52" s="1066" t="str">
        <f>VLOOKUP(AB52,'Ersatz raw Base'!A:H,7,FALSE)</f>
        <v>LCI 95%</v>
      </c>
      <c r="AE52" s="1071" t="str">
        <f>VLOOKUP(AB52,'Ersatz raw Base'!A:H,8,FALSE)</f>
        <v>HCI 95%</v>
      </c>
      <c r="AF52" s="1066"/>
      <c r="AG52" s="1066" t="s">
        <v>1319</v>
      </c>
      <c r="AH52" s="1066" t="s">
        <v>1320</v>
      </c>
      <c r="AI52" s="1066" t="s">
        <v>1321</v>
      </c>
      <c r="AJ52" s="1066" t="s">
        <v>1322</v>
      </c>
      <c r="AK52" s="1066"/>
      <c r="AL52" s="1066" t="s">
        <v>1319</v>
      </c>
      <c r="AM52" s="1066" t="str">
        <f>VLOOKUP(AL52,'Ersatz raw Base'!A:H,3,FALSE)</f>
        <v>Mean</v>
      </c>
      <c r="AN52" s="1066" t="str">
        <f>VLOOKUP(AL52,'Ersatz raw Base'!A:H,7,FALSE)</f>
        <v>LCI 95%</v>
      </c>
      <c r="AO52" s="1066" t="str">
        <f>VLOOKUP(AL52,'Ersatz raw Base'!A:H,8,FALSE)</f>
        <v>HCI 95%</v>
      </c>
      <c r="AP52" s="1066"/>
      <c r="AQ52" s="1661" t="s">
        <v>1319</v>
      </c>
      <c r="AR52" s="1066" t="str">
        <f>VLOOKUP(AQ52,'Ersatz raw Base'!A:H,3,FALSE)</f>
        <v>Mean</v>
      </c>
      <c r="AS52" s="1066" t="str">
        <f>VLOOKUP(AQ52,'Ersatz raw Base'!A:H,7,FALSE)</f>
        <v>LCI 95%</v>
      </c>
      <c r="AT52" s="1066" t="str">
        <f>VLOOKUP(AQ52,'Ersatz raw Base'!A:H,8,FALSE)</f>
        <v>HCI 95%</v>
      </c>
      <c r="AU52" s="1066"/>
      <c r="AV52" s="1066" t="s">
        <v>1319</v>
      </c>
      <c r="AW52" s="1066" t="s">
        <v>1320</v>
      </c>
      <c r="AX52" s="1066" t="s">
        <v>1321</v>
      </c>
      <c r="AY52" s="1066" t="s">
        <v>1322</v>
      </c>
      <c r="AZ52" s="1131"/>
      <c r="BA52" s="1066" t="s">
        <v>1319</v>
      </c>
      <c r="BB52" s="1066" t="s">
        <v>1320</v>
      </c>
      <c r="BC52" s="1066" t="s">
        <v>1321</v>
      </c>
      <c r="BD52" s="1066" t="s">
        <v>1322</v>
      </c>
      <c r="BE52" s="1066"/>
      <c r="BF52" s="1066" t="s">
        <v>1319</v>
      </c>
      <c r="BG52" s="1066" t="s">
        <v>1320</v>
      </c>
      <c r="BH52" s="1066" t="s">
        <v>1321</v>
      </c>
      <c r="BI52" s="1066" t="s">
        <v>1322</v>
      </c>
      <c r="BJ52" s="1131"/>
      <c r="BK52" s="1066" t="s">
        <v>1319</v>
      </c>
      <c r="BL52" s="1066" t="s">
        <v>1320</v>
      </c>
      <c r="BM52" s="1066" t="s">
        <v>1321</v>
      </c>
      <c r="BN52" s="1066" t="s">
        <v>1322</v>
      </c>
    </row>
    <row r="53" spans="1:66" x14ac:dyDescent="0.25">
      <c r="B53" s="1057" t="s">
        <v>1275</v>
      </c>
      <c r="C53" s="1057">
        <f>VLOOKUP(B53,'Ersazt raw result 10%'!A:H,3,FALSE)</f>
        <v>7263.4853600001798</v>
      </c>
      <c r="H53" s="1053" t="s">
        <v>870</v>
      </c>
      <c r="I53" s="1053">
        <f>VLOOKUP(H53,'Ersatz raw Base'!A:H,3,FALSE)</f>
        <v>30174.968015262599</v>
      </c>
      <c r="J53" s="1053"/>
      <c r="K53" s="1053"/>
      <c r="L53" s="1053"/>
      <c r="M53" s="1053" t="s">
        <v>871</v>
      </c>
      <c r="N53" s="1053">
        <f>VLOOKUP(M53,'Ersatz raw Base'!A:H,3,FALSE)</f>
        <v>62469.492607373999</v>
      </c>
      <c r="O53" s="1053"/>
      <c r="P53" s="1072"/>
      <c r="Q53" s="1053"/>
      <c r="R53" s="1678" t="s">
        <v>966</v>
      </c>
      <c r="S53" s="1678">
        <f>VLOOKUP(R53,'Ersatz raw Base'!A:H,3,FALSE)</f>
        <v>92644.460622639002</v>
      </c>
      <c r="T53" s="1678"/>
      <c r="U53" s="1678"/>
      <c r="V53" s="1053"/>
      <c r="W53" s="1053" t="s">
        <v>872</v>
      </c>
      <c r="X53" s="1053">
        <f>VLOOKUP(W53,'Ersatz raw Base'!A:H,3,FALSE)</f>
        <v>8833.2259311117195</v>
      </c>
      <c r="Y53" s="1053"/>
      <c r="Z53" s="1053"/>
      <c r="AA53" s="1053"/>
      <c r="AB53" s="1053" t="s">
        <v>873</v>
      </c>
      <c r="AC53" s="1053">
        <f>VLOOKUP(AB53,'Ersatz raw Base'!A:H,3,FALSE)</f>
        <v>20057.4787395573</v>
      </c>
      <c r="AD53" s="1053"/>
      <c r="AE53" s="1072"/>
      <c r="AF53" s="1053"/>
      <c r="AG53" s="1677" t="s">
        <v>967</v>
      </c>
      <c r="AH53" s="1677">
        <f>VLOOKUP(AG53,'Ersatz raw Base'!A:H,3,FALSE)</f>
        <v>28890.704670668099</v>
      </c>
      <c r="AI53" s="1677"/>
      <c r="AJ53" s="1677"/>
      <c r="AK53" s="1053"/>
      <c r="AL53" s="1053" t="s">
        <v>874</v>
      </c>
      <c r="AM53" s="1684">
        <f>VLOOKUP(AL53,'Ersatz raw Base'!A:H,3,FALSE)</f>
        <v>4907.3477395065102</v>
      </c>
      <c r="AN53" s="1684"/>
      <c r="AO53" s="1684"/>
      <c r="AP53" s="1053"/>
      <c r="AQ53" s="1053" t="s">
        <v>875</v>
      </c>
      <c r="AR53" s="1684">
        <f>VLOOKUP(AQ53,'Ersatz raw Base'!A:H,3,FALSE)</f>
        <v>11004.9883349785</v>
      </c>
      <c r="AS53" s="1684"/>
      <c r="AT53" s="1684"/>
      <c r="AU53" s="1053"/>
      <c r="AV53" s="1679" t="s">
        <v>968</v>
      </c>
      <c r="AW53" s="1680">
        <f>VLOOKUP(AV53,'Ersatz raw Base'!A:H,3,FALSE)</f>
        <v>15912.3360744854</v>
      </c>
      <c r="AX53" s="1680"/>
      <c r="AY53" s="1680"/>
      <c r="BA53" s="1053" t="s">
        <v>876</v>
      </c>
      <c r="BB53" s="1684">
        <f>VLOOKUP(BA53,'Ersatz raw Base'!A:H,3,FALSE)</f>
        <v>3017.4968015262898</v>
      </c>
      <c r="BC53" s="1684"/>
      <c r="BD53" s="1684"/>
      <c r="BE53" s="1053"/>
      <c r="BF53" s="1053" t="s">
        <v>877</v>
      </c>
      <c r="BG53" s="1684">
        <f>VLOOKUP(BF53,'Ersatz raw Base'!A:H,3,FALSE)</f>
        <v>6880.7280007120999</v>
      </c>
      <c r="BH53" s="1684"/>
      <c r="BI53" s="1684"/>
      <c r="BK53" s="1678" t="s">
        <v>969</v>
      </c>
      <c r="BL53" s="1678">
        <f>VLOOKUP(BK53,'Ersatz raw Base'!A:H,3,FALSE)</f>
        <v>9898.2248022385102</v>
      </c>
      <c r="BM53" s="1678"/>
      <c r="BN53" s="1678"/>
    </row>
    <row r="54" spans="1:66" x14ac:dyDescent="0.25">
      <c r="B54" s="1057" t="s">
        <v>1276</v>
      </c>
      <c r="C54" s="1057">
        <f>VLOOKUP(B54,'Ersazt raw result 10%'!A:H,3,FALSE)</f>
        <v>75.311542593209595</v>
      </c>
      <c r="D54" s="1057">
        <f>VLOOKUP(B54,'Ersazt raw result 10%'!A:H,7,FALSE)</f>
        <v>58.214175978778798</v>
      </c>
      <c r="E54" s="1057">
        <f>VLOOKUP(B54,'Ersazt raw result 10%'!A:H,8,FALSE)</f>
        <v>96.051402290883402</v>
      </c>
      <c r="H54" s="1053" t="s">
        <v>878</v>
      </c>
      <c r="I54" s="1053">
        <f>VLOOKUP(H54,'Ersatz raw Base'!A:H,3,FALSE)</f>
        <v>585.517254714106</v>
      </c>
      <c r="J54" s="1053">
        <f>VLOOKUP(H54,'Ersatz raw Base'!A:H,7,FALSE)</f>
        <v>424.74256277979703</v>
      </c>
      <c r="K54" s="1053">
        <f>VLOOKUP(H54,'Ersatz raw Base'!A:H,8,FALSE)</f>
        <v>777.375105606376</v>
      </c>
      <c r="L54" s="1053"/>
      <c r="M54" s="1053" t="s">
        <v>879</v>
      </c>
      <c r="N54" s="1053">
        <f>VLOOKUP(M54,'Ersatz raw Base'!A:H,3,FALSE)</f>
        <v>2183.9209468341901</v>
      </c>
      <c r="O54" s="1053">
        <f>VLOOKUP(M54,'Ersatz raw Base'!A:H,7,FALSE)</f>
        <v>1509.2338848714801</v>
      </c>
      <c r="P54" s="1072">
        <f>VLOOKUP(M54,'Ersatz raw Base'!A:H,8,FALSE)</f>
        <v>3000.8775039779698</v>
      </c>
      <c r="Q54" s="1053"/>
      <c r="R54" s="1678" t="s">
        <v>970</v>
      </c>
      <c r="S54" s="1678">
        <f>VLOOKUP(R54,'Ersatz raw Base'!A:H,3,FALSE)</f>
        <v>2769.4382015483002</v>
      </c>
      <c r="T54" s="1678">
        <f>VLOOKUP(R54,'Ersatz raw Base'!A:H,7,FALSE)</f>
        <v>1939.6260863350401</v>
      </c>
      <c r="U54" s="1678">
        <f>VLOOKUP(R54,'Ersatz raw Base'!A:H,8,FALSE)</f>
        <v>3780.3552354732001</v>
      </c>
      <c r="V54" s="1053"/>
      <c r="W54" s="1053" t="s">
        <v>880</v>
      </c>
      <c r="X54" s="1053">
        <f>VLOOKUP(W54,'Ersatz raw Base'!A:H,3,FALSE)</f>
        <v>181.45075276992401</v>
      </c>
      <c r="Y54" s="1053">
        <f>VLOOKUP(W54,'Ersatz raw Base'!A:H,7,FALSE)</f>
        <v>130.57624505278201</v>
      </c>
      <c r="Z54" s="1053">
        <f>VLOOKUP(W54,'Ersatz raw Base'!A:H,8,FALSE)</f>
        <v>242.52881144413701</v>
      </c>
      <c r="AA54" s="1053"/>
      <c r="AB54" s="1053" t="s">
        <v>881</v>
      </c>
      <c r="AC54" s="1053">
        <f>VLOOKUP(AB54,'Ersatz raw Base'!A:H,3,FALSE)</f>
        <v>814.25338192854304</v>
      </c>
      <c r="AD54" s="1053">
        <f>VLOOKUP(AB54,'Ersatz raw Base'!A:H,7,FALSE)</f>
        <v>555.18313637639403</v>
      </c>
      <c r="AE54" s="1072">
        <f>VLOOKUP(AB54,'Ersatz raw Base'!A:H,8,FALSE)</f>
        <v>1124.4679029179799</v>
      </c>
      <c r="AF54" s="1053"/>
      <c r="AG54" s="1677" t="s">
        <v>971</v>
      </c>
      <c r="AH54" s="1677">
        <f>VLOOKUP(AG54,'Ersatz raw Base'!A:H,3,FALSE)</f>
        <v>995.70413469846903</v>
      </c>
      <c r="AI54" s="1677">
        <f>VLOOKUP(AG54,'Ersatz raw Base'!A:H,7,FALSE)</f>
        <v>688.40033856729099</v>
      </c>
      <c r="AJ54" s="1677">
        <f>VLOOKUP(AG54,'Ersatz raw Base'!A:H,8,FALSE)</f>
        <v>1368.459766337</v>
      </c>
      <c r="AK54" s="1053"/>
      <c r="AL54" s="1053" t="s">
        <v>882</v>
      </c>
      <c r="AM54" s="1684">
        <f>VLOOKUP(AL54,'Ersatz raw Base'!A:H,3,FALSE)</f>
        <v>98.634835537054997</v>
      </c>
      <c r="AN54" s="1684">
        <f>VLOOKUP(AL54,'Ersatz raw Base'!A:H,7,FALSE)</f>
        <v>70.963497355119003</v>
      </c>
      <c r="AO54" s="1684">
        <f>VLOOKUP(AL54,'Ersatz raw Base'!A:H,8,FALSE)</f>
        <v>131.86432514367101</v>
      </c>
      <c r="AP54" s="1053"/>
      <c r="AQ54" s="1053" t="s">
        <v>883</v>
      </c>
      <c r="AR54" s="1684">
        <f>VLOOKUP(AQ54,'Ersatz raw Base'!A:H,3,FALSE)</f>
        <v>456.768041739713</v>
      </c>
      <c r="AS54" s="1684">
        <f>VLOOKUP(AQ54,'Ersatz raw Base'!A:H,7,FALSE)</f>
        <v>311.30171194136102</v>
      </c>
      <c r="AT54" s="1684">
        <f>VLOOKUP(AQ54,'Ersatz raw Base'!A:H,8,FALSE)</f>
        <v>630.95023779940095</v>
      </c>
      <c r="AU54" s="1053"/>
      <c r="AV54" s="1679" t="s">
        <v>972</v>
      </c>
      <c r="AW54" s="1680">
        <f>VLOOKUP(AV54,'Ersatz raw Base'!A:H,3,FALSE)</f>
        <v>555.402877276769</v>
      </c>
      <c r="AX54" s="1680">
        <f>VLOOKUP(AV54,'Ersatz raw Base'!A:H,7,FALSE)</f>
        <v>383.60335024837002</v>
      </c>
      <c r="AY54" s="1680">
        <f>VLOOKUP(AV54,'Ersatz raw Base'!A:H,8,FALSE)</f>
        <v>763.54519837718306</v>
      </c>
      <c r="BA54" s="1053" t="s">
        <v>884</v>
      </c>
      <c r="BB54" s="1684">
        <f>VLOOKUP(BA54,'Ersatz raw Base'!A:H,3,FALSE)</f>
        <v>59.812032659145899</v>
      </c>
      <c r="BC54" s="1684">
        <f>VLOOKUP(BA54,'Ersatz raw Base'!A:H,7,FALSE)</f>
        <v>42.9776131020569</v>
      </c>
      <c r="BD54" s="1684">
        <f>VLOOKUP(BA54,'Ersatz raw Base'!A:H,8,FALSE)</f>
        <v>79.994364200656406</v>
      </c>
      <c r="BE54" s="1053"/>
      <c r="BF54" s="1053" t="s">
        <v>885</v>
      </c>
      <c r="BG54" s="1684">
        <f>VLOOKUP(BF54,'Ersatz raw Base'!A:H,3,FALSE)</f>
        <v>291.831404542884</v>
      </c>
      <c r="BH54" s="1684">
        <f>VLOOKUP(BF54,'Ersatz raw Base'!A:H,7,FALSE)</f>
        <v>198.39583880556501</v>
      </c>
      <c r="BI54" s="1684">
        <f>VLOOKUP(BF54,'Ersatz raw Base'!A:H,8,FALSE)</f>
        <v>403.69144484515499</v>
      </c>
      <c r="BK54" s="1678" t="s">
        <v>973</v>
      </c>
      <c r="BL54" s="1678">
        <f>VLOOKUP(BK54,'Ersatz raw Base'!A:H,3,FALSE)</f>
        <v>351.64343720202902</v>
      </c>
      <c r="BM54" s="1678">
        <f>VLOOKUP(BK54,'Ersatz raw Base'!A:H,7,FALSE)</f>
        <v>241.93143247650201</v>
      </c>
      <c r="BN54" s="1678">
        <f>VLOOKUP(BK54,'Ersatz raw Base'!A:H,8,FALSE)</f>
        <v>484.03927922555602</v>
      </c>
    </row>
    <row r="55" spans="1:66" x14ac:dyDescent="0.25">
      <c r="B55" s="1057" t="s">
        <v>1277</v>
      </c>
      <c r="C55" s="1057">
        <f>VLOOKUP(B55,'Ersazt raw result 10%'!A:H,3,FALSE)</f>
        <v>564.35334022554002</v>
      </c>
      <c r="D55" s="1057">
        <f>VLOOKUP(B55,'Ersazt raw result 10%'!A:H,7,FALSE)</f>
        <v>368.00520222358602</v>
      </c>
      <c r="E55" s="1057">
        <f>VLOOKUP(B55,'Ersazt raw result 10%'!A:H,8,FALSE)</f>
        <v>789.47802555380804</v>
      </c>
      <c r="H55" s="1053" t="s">
        <v>886</v>
      </c>
      <c r="I55" s="1053">
        <f>VLOOKUP(H55,'Ersatz raw Base'!A:H,3,FALSE)</f>
        <v>1615.51352496755</v>
      </c>
      <c r="J55" s="1053">
        <f>VLOOKUP(H55,'Ersatz raw Base'!A:H,7,FALSE)</f>
        <v>928.76644852606</v>
      </c>
      <c r="K55" s="1053">
        <f>VLOOKUP(H55,'Ersatz raw Base'!A:H,8,FALSE)</f>
        <v>2515.8975473474102</v>
      </c>
      <c r="L55" s="1053"/>
      <c r="M55" s="1053" t="s">
        <v>887</v>
      </c>
      <c r="N55" s="1053">
        <f>VLOOKUP(M55,'Ersatz raw Base'!A:H,3,FALSE)</f>
        <v>12598.023428713201</v>
      </c>
      <c r="O55" s="1053">
        <f>VLOOKUP(M55,'Ersatz raw Base'!A:H,7,FALSE)</f>
        <v>8548.4606623867403</v>
      </c>
      <c r="P55" s="1072">
        <f>VLOOKUP(M55,'Ersatz raw Base'!A:H,8,FALSE)</f>
        <v>17464.815636531999</v>
      </c>
      <c r="Q55" s="1053"/>
      <c r="R55" s="1678" t="s">
        <v>974</v>
      </c>
      <c r="S55" s="1678">
        <f>VLOOKUP(R55,'Ersatz raw Base'!A:H,3,FALSE)</f>
        <v>14213.536953680699</v>
      </c>
      <c r="T55" s="1678">
        <f>VLOOKUP(R55,'Ersatz raw Base'!A:H,7,FALSE)</f>
        <v>9580.6264269976</v>
      </c>
      <c r="U55" s="1678">
        <f>VLOOKUP(R55,'Ersatz raw Base'!A:H,8,FALSE)</f>
        <v>19755.711340697901</v>
      </c>
      <c r="V55" s="1053"/>
      <c r="W55" s="1053" t="s">
        <v>888</v>
      </c>
      <c r="X55" s="1053">
        <f>VLOOKUP(W55,'Ersatz raw Base'!A:H,3,FALSE)</f>
        <v>513.35493816503697</v>
      </c>
      <c r="Y55" s="1053">
        <f>VLOOKUP(W55,'Ersatz raw Base'!A:H,7,FALSE)</f>
        <v>295.12553496349301</v>
      </c>
      <c r="Z55" s="1053">
        <f>VLOOKUP(W55,'Ersatz raw Base'!A:H,8,FALSE)</f>
        <v>799.46506598179803</v>
      </c>
      <c r="AA55" s="1053"/>
      <c r="AB55" s="1053" t="s">
        <v>889</v>
      </c>
      <c r="AC55" s="1053">
        <f>VLOOKUP(AB55,'Ersatz raw Base'!A:H,3,FALSE)</f>
        <v>4790.7004022154997</v>
      </c>
      <c r="AD55" s="1053">
        <f>VLOOKUP(AB55,'Ersatz raw Base'!A:H,7,FALSE)</f>
        <v>3250.75045740723</v>
      </c>
      <c r="AE55" s="1072">
        <f>VLOOKUP(AB55,'Ersatz raw Base'!A:H,8,FALSE)</f>
        <v>6641.2414300492101</v>
      </c>
      <c r="AF55" s="1053"/>
      <c r="AG55" s="1677" t="s">
        <v>975</v>
      </c>
      <c r="AH55" s="1677">
        <f>VLOOKUP(AG55,'Ersatz raw Base'!A:H,3,FALSE)</f>
        <v>5304.0553403805397</v>
      </c>
      <c r="AI55" s="1677">
        <f>VLOOKUP(AG55,'Ersatz raw Base'!A:H,7,FALSE)</f>
        <v>3567.21398811771</v>
      </c>
      <c r="AJ55" s="1677">
        <f>VLOOKUP(AG55,'Ersatz raw Base'!A:H,8,FALSE)</f>
        <v>7365.2603091709298</v>
      </c>
      <c r="AK55" s="1053"/>
      <c r="AL55" s="1053" t="s">
        <v>890</v>
      </c>
      <c r="AM55" s="1684">
        <f>VLOOKUP(AL55,'Ersatz raw Base'!A:H,3,FALSE)</f>
        <v>279.17896906265599</v>
      </c>
      <c r="AN55" s="1684">
        <f>VLOOKUP(AL55,'Ersatz raw Base'!A:H,7,FALSE)</f>
        <v>160.49816253218401</v>
      </c>
      <c r="AO55" s="1684">
        <f>VLOOKUP(AL55,'Ersatz raw Base'!A:H,8,FALSE)</f>
        <v>434.77482572180401</v>
      </c>
      <c r="AP55" s="1053"/>
      <c r="AQ55" s="1053" t="s">
        <v>891</v>
      </c>
      <c r="AR55" s="1684">
        <f>VLOOKUP(AQ55,'Ersatz raw Base'!A:H,3,FALSE)</f>
        <v>2689.8632040552002</v>
      </c>
      <c r="AS55" s="1684">
        <f>VLOOKUP(AQ55,'Ersatz raw Base'!A:H,7,FALSE)</f>
        <v>1825.2297652795</v>
      </c>
      <c r="AT55" s="1684">
        <f>VLOOKUP(AQ55,'Ersatz raw Base'!A:H,8,FALSE)</f>
        <v>3728.9778850309699</v>
      </c>
      <c r="AU55" s="1053"/>
      <c r="AV55" s="1679" t="s">
        <v>976</v>
      </c>
      <c r="AW55" s="1680">
        <f>VLOOKUP(AV55,'Ersatz raw Base'!A:H,3,FALSE)</f>
        <v>2969.0421731178499</v>
      </c>
      <c r="AX55" s="1680">
        <f>VLOOKUP(AV55,'Ersatz raw Base'!A:H,7,FALSE)</f>
        <v>1995.92757183086</v>
      </c>
      <c r="AY55" s="1680">
        <f>VLOOKUP(AV55,'Ersatz raw Base'!A:H,8,FALSE)</f>
        <v>4122.9627021489096</v>
      </c>
      <c r="BA55" s="1053" t="s">
        <v>892</v>
      </c>
      <c r="BB55" s="1684">
        <f>VLOOKUP(BA55,'Ersatz raw Base'!A:H,3,FALSE)</f>
        <v>169.66664993863901</v>
      </c>
      <c r="BC55" s="1684">
        <f>VLOOKUP(BA55,'Ersatz raw Base'!A:H,7,FALSE)</f>
        <v>97.540954948633996</v>
      </c>
      <c r="BD55" s="1684">
        <f>VLOOKUP(BA55,'Ersatz raw Base'!A:H,8,FALSE)</f>
        <v>264.22762938731802</v>
      </c>
      <c r="BE55" s="1053"/>
      <c r="BF55" s="1053" t="s">
        <v>893</v>
      </c>
      <c r="BG55" s="1684">
        <f>VLOOKUP(BF55,'Ersatz raw Base'!A:H,3,FALSE)</f>
        <v>1727.0304327557001</v>
      </c>
      <c r="BH55" s="1684">
        <f>VLOOKUP(BF55,'Ersatz raw Base'!A:H,7,FALSE)</f>
        <v>1171.8869430156501</v>
      </c>
      <c r="BI55" s="1684">
        <f>VLOOKUP(BF55,'Ersatz raw Base'!A:H,8,FALSE)</f>
        <v>2394.15127935808</v>
      </c>
      <c r="BK55" s="1678" t="s">
        <v>977</v>
      </c>
      <c r="BL55" s="1678">
        <f>VLOOKUP(BK55,'Ersatz raw Base'!A:H,3,FALSE)</f>
        <v>1896.69708269433</v>
      </c>
      <c r="BM55" s="1678">
        <f>VLOOKUP(BK55,'Ersatz raw Base'!A:H,7,FALSE)</f>
        <v>1274.1391603479201</v>
      </c>
      <c r="BN55" s="1678">
        <f>VLOOKUP(BK55,'Ersatz raw Base'!A:H,8,FALSE)</f>
        <v>2633.6661069520901</v>
      </c>
    </row>
    <row r="56" spans="1:66" x14ac:dyDescent="0.25">
      <c r="B56" s="1057" t="s">
        <v>1278</v>
      </c>
      <c r="C56" s="1057">
        <f>VLOOKUP(B56,'Ersazt raw result 10%'!A:H,3,FALSE)</f>
        <v>955.360940360379</v>
      </c>
      <c r="D56" s="1057">
        <f>VLOOKUP(B56,'Ersazt raw result 10%'!A:H,7,FALSE)</f>
        <v>623.78127882214005</v>
      </c>
      <c r="E56" s="1057">
        <f>VLOOKUP(B56,'Ersazt raw result 10%'!A:H,8,FALSE)</f>
        <v>1324.47186381862</v>
      </c>
      <c r="H56" s="1053" t="s">
        <v>894</v>
      </c>
      <c r="I56" s="1053">
        <f>VLOOKUP(H56,'Ersatz raw Base'!A:H,3,FALSE)</f>
        <v>2570.63856695702</v>
      </c>
      <c r="J56" s="1053">
        <f>VLOOKUP(H56,'Ersatz raw Base'!A:H,7,FALSE)</f>
        <v>1720.9322443291901</v>
      </c>
      <c r="K56" s="1053">
        <f>VLOOKUP(H56,'Ersatz raw Base'!A:H,8,FALSE)</f>
        <v>3513.4387627740498</v>
      </c>
      <c r="L56" s="1053"/>
      <c r="M56" s="1053" t="s">
        <v>895</v>
      </c>
      <c r="N56" s="1053">
        <f>VLOOKUP(M56,'Ersatz raw Base'!A:H,3,FALSE)</f>
        <v>2819.0498942742502</v>
      </c>
      <c r="O56" s="1053">
        <f>VLOOKUP(M56,'Ersatz raw Base'!A:H,7,FALSE)</f>
        <v>1887.23297152278</v>
      </c>
      <c r="P56" s="1072">
        <f>VLOOKUP(M56,'Ersatz raw Base'!A:H,8,FALSE)</f>
        <v>3852.9567322495</v>
      </c>
      <c r="Q56" s="1053"/>
      <c r="R56" s="1678" t="s">
        <v>978</v>
      </c>
      <c r="S56" s="1678">
        <f>VLOOKUP(R56,'Ersatz raw Base'!A:H,3,FALSE)</f>
        <v>5389.6884612312697</v>
      </c>
      <c r="T56" s="1678">
        <f>VLOOKUP(R56,'Ersatz raw Base'!A:H,7,FALSE)</f>
        <v>3608.1652158519701</v>
      </c>
      <c r="U56" s="1678">
        <f>VLOOKUP(R56,'Ersatz raw Base'!A:H,8,FALSE)</f>
        <v>7366.3954950235502</v>
      </c>
      <c r="V56" s="1053"/>
      <c r="W56" s="1053" t="s">
        <v>896</v>
      </c>
      <c r="X56" s="1053">
        <f>VLOOKUP(W56,'Ersatz raw Base'!A:H,3,FALSE)</f>
        <v>682.43336549510502</v>
      </c>
      <c r="Y56" s="1053">
        <f>VLOOKUP(W56,'Ersatz raw Base'!A:H,7,FALSE)</f>
        <v>456.85986290823797</v>
      </c>
      <c r="Z56" s="1053">
        <f>VLOOKUP(W56,'Ersatz raw Base'!A:H,8,FALSE)</f>
        <v>932.72071389604298</v>
      </c>
      <c r="AA56" s="1053"/>
      <c r="AB56" s="1053" t="s">
        <v>897</v>
      </c>
      <c r="AC56" s="1053">
        <f>VLOOKUP(AB56,'Ersatz raw Base'!A:H,3,FALSE)</f>
        <v>775.93650555271699</v>
      </c>
      <c r="AD56" s="1053">
        <f>VLOOKUP(AB56,'Ersatz raw Base'!A:H,7,FALSE)</f>
        <v>519.45620404290401</v>
      </c>
      <c r="AE56" s="1072">
        <f>VLOOKUP(AB56,'Ersatz raw Base'!A:H,8,FALSE)</f>
        <v>1060.5168035300601</v>
      </c>
      <c r="AF56" s="1053"/>
      <c r="AG56" s="1677" t="s">
        <v>979</v>
      </c>
      <c r="AH56" s="1677">
        <f>VLOOKUP(AG56,'Ersatz raw Base'!A:H,3,FALSE)</f>
        <v>1458.36987104781</v>
      </c>
      <c r="AI56" s="1677">
        <f>VLOOKUP(AG56,'Ersatz raw Base'!A:H,7,FALSE)</f>
        <v>976.31606695114203</v>
      </c>
      <c r="AJ56" s="1677">
        <f>VLOOKUP(AG56,'Ersatz raw Base'!A:H,8,FALSE)</f>
        <v>1993.2375174261001</v>
      </c>
      <c r="AK56" s="1053"/>
      <c r="AL56" s="1053" t="s">
        <v>898</v>
      </c>
      <c r="AM56" s="1684">
        <f>VLOOKUP(AL56,'Ersatz raw Base'!A:H,3,FALSE)</f>
        <v>371.221421721262</v>
      </c>
      <c r="AN56" s="1684">
        <f>VLOOKUP(AL56,'Ersatz raw Base'!A:H,7,FALSE)</f>
        <v>248.51681704210901</v>
      </c>
      <c r="AO56" s="1684">
        <f>VLOOKUP(AL56,'Ersatz raw Base'!A:H,8,FALSE)</f>
        <v>507.36954989028101</v>
      </c>
      <c r="AP56" s="1053"/>
      <c r="AQ56" s="1053" t="s">
        <v>899</v>
      </c>
      <c r="AR56" s="1684">
        <f>VLOOKUP(AQ56,'Ersatz raw Base'!A:H,3,FALSE)</f>
        <v>407.506222340634</v>
      </c>
      <c r="AS56" s="1684">
        <f>VLOOKUP(AQ56,'Ersatz raw Base'!A:H,7,FALSE)</f>
        <v>272.80793449735302</v>
      </c>
      <c r="AT56" s="1684">
        <f>VLOOKUP(AQ56,'Ersatz raw Base'!A:H,8,FALSE)</f>
        <v>556.96206228557105</v>
      </c>
      <c r="AU56" s="1053"/>
      <c r="AV56" s="1679" t="s">
        <v>980</v>
      </c>
      <c r="AW56" s="1680">
        <f>VLOOKUP(AV56,'Ersatz raw Base'!A:H,3,FALSE)</f>
        <v>778.72764406189799</v>
      </c>
      <c r="AX56" s="1680">
        <f>VLOOKUP(AV56,'Ersatz raw Base'!A:H,7,FALSE)</f>
        <v>521.324751539462</v>
      </c>
      <c r="AY56" s="1680">
        <f>VLOOKUP(AV56,'Ersatz raw Base'!A:H,8,FALSE)</f>
        <v>1064.3316121758501</v>
      </c>
      <c r="BA56" s="1053" t="s">
        <v>900</v>
      </c>
      <c r="BB56" s="1684">
        <f>VLOOKUP(BA56,'Ersatz raw Base'!A:H,3,FALSE)</f>
        <v>219.104372970821</v>
      </c>
      <c r="BC56" s="1684">
        <f>VLOOKUP(BA56,'Ersatz raw Base'!A:H,7,FALSE)</f>
        <v>146.68097847974099</v>
      </c>
      <c r="BD56" s="1684">
        <f>VLOOKUP(BA56,'Ersatz raw Base'!A:H,8,FALSE)</f>
        <v>299.462478694639</v>
      </c>
      <c r="BE56" s="1053"/>
      <c r="BF56" s="1053" t="s">
        <v>901</v>
      </c>
      <c r="BG56" s="1684">
        <f>VLOOKUP(BF56,'Ersatz raw Base'!A:H,3,FALSE)</f>
        <v>242.82905029887101</v>
      </c>
      <c r="BH56" s="1684">
        <f>VLOOKUP(BF56,'Ersatz raw Base'!A:H,7,FALSE)</f>
        <v>162.563632200477</v>
      </c>
      <c r="BI56" s="1684">
        <f>VLOOKUP(BF56,'Ersatz raw Base'!A:H,8,FALSE)</f>
        <v>331.88835218386799</v>
      </c>
      <c r="BK56" s="1678" t="s">
        <v>981</v>
      </c>
      <c r="BL56" s="1678">
        <f>VLOOKUP(BK56,'Ersatz raw Base'!A:H,3,FALSE)</f>
        <v>461.93342326969201</v>
      </c>
      <c r="BM56" s="1678">
        <f>VLOOKUP(BK56,'Ersatz raw Base'!A:H,7,FALSE)</f>
        <v>309.24461068021799</v>
      </c>
      <c r="BN56" s="1678">
        <f>VLOOKUP(BK56,'Ersatz raw Base'!A:H,8,FALSE)</f>
        <v>631.35083087850705</v>
      </c>
    </row>
    <row r="57" spans="1:66" x14ac:dyDescent="0.25">
      <c r="B57" s="1057" t="s">
        <v>1279</v>
      </c>
      <c r="C57" s="1057">
        <f>VLOOKUP(B57,'Ersazt raw result 10%'!A:H,3,FALSE)</f>
        <v>3611.9207303419898</v>
      </c>
      <c r="D57" s="1057">
        <f>VLOOKUP(B57,'Ersazt raw result 10%'!A:H,7,FALSE)</f>
        <v>3434.41823833746</v>
      </c>
      <c r="E57" s="1057">
        <f>VLOOKUP(B57,'Ersazt raw result 10%'!A:H,8,FALSE)</f>
        <v>3784.5992935868799</v>
      </c>
      <c r="H57" s="1053" t="s">
        <v>902</v>
      </c>
      <c r="I57" s="1053">
        <f>VLOOKUP(H57,'Ersatz raw Base'!A:H,3,FALSE)</f>
        <v>42645.9246526356</v>
      </c>
      <c r="J57" s="1053">
        <f>VLOOKUP(H57,'Ersatz raw Base'!A:H,7,FALSE)</f>
        <v>40635.498409944601</v>
      </c>
      <c r="K57" s="1053">
        <f>VLOOKUP(H57,'Ersatz raw Base'!A:H,8,FALSE)</f>
        <v>44629.8388612739</v>
      </c>
      <c r="L57" s="1053"/>
      <c r="M57" s="1053" t="s">
        <v>903</v>
      </c>
      <c r="N57" s="1053">
        <f>VLOOKUP(M57,'Ersatz raw Base'!A:H,3,FALSE)</f>
        <v>93175.668548429603</v>
      </c>
      <c r="O57" s="1053">
        <f>VLOOKUP(M57,'Ersatz raw Base'!A:H,7,FALSE)</f>
        <v>88788.825048379498</v>
      </c>
      <c r="P57" s="1072">
        <f>VLOOKUP(M57,'Ersatz raw Base'!A:H,8,FALSE)</f>
        <v>97516.801243688198</v>
      </c>
      <c r="Q57" s="1053"/>
      <c r="R57" s="1678" t="s">
        <v>982</v>
      </c>
      <c r="S57" s="1678">
        <f>VLOOKUP(R57,'Ersatz raw Base'!A:H,3,FALSE)</f>
        <v>135821.593201065</v>
      </c>
      <c r="T57" s="1678">
        <f>VLOOKUP(R57,'Ersatz raw Base'!A:H,7,FALSE)</f>
        <v>129488.413392531</v>
      </c>
      <c r="U57" s="1678">
        <f>VLOOKUP(R57,'Ersatz raw Base'!A:H,8,FALSE)</f>
        <v>142116.26223044901</v>
      </c>
      <c r="V57" s="1053"/>
      <c r="W57" s="1053" t="s">
        <v>904</v>
      </c>
      <c r="X57" s="1053">
        <f>VLOOKUP(W57,'Ersatz raw Base'!A:H,3,FALSE)</f>
        <v>13475.637344729501</v>
      </c>
      <c r="Y57" s="1053">
        <f>VLOOKUP(W57,'Ersatz raw Base'!A:H,7,FALSE)</f>
        <v>12844.6058054613</v>
      </c>
      <c r="Z57" s="1053">
        <f>VLOOKUP(W57,'Ersatz raw Base'!A:H,8,FALSE)</f>
        <v>14100.720854167799</v>
      </c>
      <c r="AA57" s="1053"/>
      <c r="AB57" s="1053" t="s">
        <v>905</v>
      </c>
      <c r="AC57" s="1053">
        <f>VLOOKUP(AB57,'Ersatz raw Base'!A:H,3,FALSE)</f>
        <v>34718.009876002398</v>
      </c>
      <c r="AD57" s="1053">
        <f>VLOOKUP(AB57,'Ersatz raw Base'!A:H,7,FALSE)</f>
        <v>33093.116226659302</v>
      </c>
      <c r="AE57" s="1072">
        <f>VLOOKUP(AB57,'Ersatz raw Base'!A:H,8,FALSE)</f>
        <v>36337.444156950303</v>
      </c>
      <c r="AF57" s="1053"/>
      <c r="AG57" s="1677" t="s">
        <v>983</v>
      </c>
      <c r="AH57" s="1677">
        <f>VLOOKUP(AG57,'Ersatz raw Base'!A:H,3,FALSE)</f>
        <v>48193.647220731902</v>
      </c>
      <c r="AI57" s="1677">
        <f>VLOOKUP(AG57,'Ersatz raw Base'!A:H,7,FALSE)</f>
        <v>45951.3042788862</v>
      </c>
      <c r="AJ57" s="1677">
        <f>VLOOKUP(AG57,'Ersatz raw Base'!A:H,8,FALSE)</f>
        <v>50430.073425647599</v>
      </c>
      <c r="AK57" s="1053"/>
      <c r="AL57" s="1053" t="s">
        <v>906</v>
      </c>
      <c r="AM57" s="1684">
        <f>VLOOKUP(AL57,'Ersatz raw Base'!A:H,3,FALSE)</f>
        <v>7318.5550910185002</v>
      </c>
      <c r="AN57" s="1684">
        <f>VLOOKUP(AL57,'Ersatz raw Base'!A:H,7,FALSE)</f>
        <v>6975.8248962060898</v>
      </c>
      <c r="AO57" s="1684">
        <f>VLOOKUP(AL57,'Ersatz raw Base'!A:H,8,FALSE)</f>
        <v>7657.9123983872396</v>
      </c>
      <c r="AP57" s="1053"/>
      <c r="AQ57" s="1053" t="s">
        <v>907</v>
      </c>
      <c r="AR57" s="1684">
        <f>VLOOKUP(AQ57,'Ersatz raw Base'!A:H,3,FALSE)</f>
        <v>19786.231289584099</v>
      </c>
      <c r="AS57" s="1684">
        <f>VLOOKUP(AQ57,'Ersatz raw Base'!A:H,7,FALSE)</f>
        <v>18860.712776338602</v>
      </c>
      <c r="AT57" s="1684">
        <f>VLOOKUP(AQ57,'Ersatz raw Base'!A:H,8,FALSE)</f>
        <v>20708.157743614302</v>
      </c>
      <c r="AU57" s="1053"/>
      <c r="AV57" s="1679" t="s">
        <v>984</v>
      </c>
      <c r="AW57" s="1680">
        <f>VLOOKUP(AV57,'Ersatz raw Base'!A:H,3,FALSE)</f>
        <v>27104.7863806026</v>
      </c>
      <c r="AX57" s="1680">
        <f>VLOOKUP(AV57,'Ersatz raw Base'!A:H,7,FALSE)</f>
        <v>25844.389461579402</v>
      </c>
      <c r="AY57" s="1680">
        <f>VLOOKUP(AV57,'Ersatz raw Base'!A:H,8,FALSE)</f>
        <v>28361.691528506701</v>
      </c>
      <c r="BA57" s="1053" t="s">
        <v>908</v>
      </c>
      <c r="BB57" s="1684">
        <f>VLOOKUP(BA57,'Ersatz raw Base'!A:H,3,FALSE)</f>
        <v>4459.0350721442701</v>
      </c>
      <c r="BC57" s="1684">
        <f>VLOOKUP(BA57,'Ersatz raw Base'!A:H,7,FALSE)</f>
        <v>4249.9955293785497</v>
      </c>
      <c r="BD57" s="1684">
        <f>VLOOKUP(BA57,'Ersatz raw Base'!A:H,8,FALSE)</f>
        <v>4666.0012128399703</v>
      </c>
      <c r="BE57" s="1053"/>
      <c r="BF57" s="1053" t="s">
        <v>909</v>
      </c>
      <c r="BG57" s="1684">
        <f>VLOOKUP(BF57,'Ersatz raw Base'!A:H,3,FALSE)</f>
        <v>12533.946751117999</v>
      </c>
      <c r="BH57" s="1684">
        <f>VLOOKUP(BF57,'Ersatz raw Base'!A:H,7,FALSE)</f>
        <v>11945.9867442179</v>
      </c>
      <c r="BI57" s="1684">
        <f>VLOOKUP(BF57,'Ersatz raw Base'!A:H,8,FALSE)</f>
        <v>13119.3158833377</v>
      </c>
      <c r="BK57" s="1678" t="s">
        <v>985</v>
      </c>
      <c r="BL57" s="1678">
        <f>VLOOKUP(BK57,'Ersatz raw Base'!A:H,3,FALSE)</f>
        <v>16992.9818232623</v>
      </c>
      <c r="BM57" s="1678">
        <f>VLOOKUP(BK57,'Ersatz raw Base'!A:H,7,FALSE)</f>
        <v>16203.8767825451</v>
      </c>
      <c r="BN57" s="1678">
        <f>VLOOKUP(BK57,'Ersatz raw Base'!A:H,8,FALSE)</f>
        <v>17779.6535210404</v>
      </c>
    </row>
    <row r="58" spans="1:66" x14ac:dyDescent="0.25">
      <c r="B58" s="1057" t="s">
        <v>1280</v>
      </c>
      <c r="C58" s="1057">
        <f>VLOOKUP(B58,'Ersazt raw result 10%'!A:H,3,FALSE)</f>
        <v>3401.2012760561502</v>
      </c>
      <c r="D58" s="1057">
        <f>VLOOKUP(B58,'Ersazt raw result 10%'!A:H,7,FALSE)</f>
        <v>3228.6819761780298</v>
      </c>
      <c r="E58" s="1057">
        <f>VLOOKUP(B58,'Ersazt raw result 10%'!A:H,8,FALSE)</f>
        <v>3575.3039225273701</v>
      </c>
      <c r="H58" s="1053" t="s">
        <v>910</v>
      </c>
      <c r="I58" s="1053">
        <f>VLOOKUP(H58,'Ersatz raw Base'!A:H,3,FALSE)</f>
        <v>29916.716547824799</v>
      </c>
      <c r="J58" s="1053">
        <f>VLOOKUP(H58,'Ersatz raw Base'!A:H,7,FALSE)</f>
        <v>28328.190765903099</v>
      </c>
      <c r="K58" s="1053">
        <f>VLOOKUP(H58,'Ersatz raw Base'!A:H,8,FALSE)</f>
        <v>31529.429658999801</v>
      </c>
      <c r="L58" s="1053"/>
      <c r="M58" s="1053" t="s">
        <v>911</v>
      </c>
      <c r="N58" s="1053">
        <f>VLOOKUP(M58,'Ersatz raw Base'!A:H,3,FALSE)</f>
        <v>74666.137528900101</v>
      </c>
      <c r="O58" s="1053">
        <f>VLOOKUP(M58,'Ersatz raw Base'!A:H,7,FALSE)</f>
        <v>70701.495075188504</v>
      </c>
      <c r="P58" s="1072">
        <f>VLOOKUP(M58,'Ersatz raw Base'!A:H,8,FALSE)</f>
        <v>78691.146716026706</v>
      </c>
      <c r="Q58" s="1053"/>
      <c r="R58" s="1678" t="s">
        <v>986</v>
      </c>
      <c r="S58" s="1678">
        <f>VLOOKUP(R58,'Ersatz raw Base'!A:H,3,FALSE)</f>
        <v>104582.85407672499</v>
      </c>
      <c r="T58" s="1678">
        <f>VLOOKUP(R58,'Ersatz raw Base'!A:H,7,FALSE)</f>
        <v>99029.685841091603</v>
      </c>
      <c r="U58" s="1678">
        <f>VLOOKUP(R58,'Ersatz raw Base'!A:H,8,FALSE)</f>
        <v>110220.576375027</v>
      </c>
      <c r="V58" s="1053"/>
      <c r="W58" s="1053" t="s">
        <v>912</v>
      </c>
      <c r="X58" s="1053">
        <f>VLOOKUP(W58,'Ersatz raw Base'!A:H,3,FALSE)</f>
        <v>9501.62472463429</v>
      </c>
      <c r="Y58" s="1053">
        <f>VLOOKUP(W58,'Ersatz raw Base'!A:H,7,FALSE)</f>
        <v>8997.1049247726696</v>
      </c>
      <c r="Z58" s="1053">
        <f>VLOOKUP(W58,'Ersatz raw Base'!A:H,8,FALSE)</f>
        <v>10013.8264813474</v>
      </c>
      <c r="AA58" s="1053"/>
      <c r="AB58" s="1053" t="s">
        <v>913</v>
      </c>
      <c r="AC58" s="1053">
        <f>VLOOKUP(AB58,'Ersatz raw Base'!A:H,3,FALSE)</f>
        <v>27971.180057916499</v>
      </c>
      <c r="AD58" s="1053">
        <f>VLOOKUP(AB58,'Ersatz raw Base'!A:H,7,FALSE)</f>
        <v>26485.9588906223</v>
      </c>
      <c r="AE58" s="1072">
        <f>VLOOKUP(AB58,'Ersatz raw Base'!A:H,8,FALSE)</f>
        <v>29479.015610067701</v>
      </c>
      <c r="AF58" s="1053"/>
      <c r="AG58" s="1677" t="s">
        <v>987</v>
      </c>
      <c r="AH58" s="1677">
        <f>VLOOKUP(AG58,'Ersatz raw Base'!A:H,3,FALSE)</f>
        <v>37472.804782550898</v>
      </c>
      <c r="AI58" s="1677">
        <f>VLOOKUP(AG58,'Ersatz raw Base'!A:H,7,FALSE)</f>
        <v>35483.063815394897</v>
      </c>
      <c r="AJ58" s="1677">
        <f>VLOOKUP(AG58,'Ersatz raw Base'!A:H,8,FALSE)</f>
        <v>39492.842091415099</v>
      </c>
      <c r="AK58" s="1053"/>
      <c r="AL58" s="1053" t="s">
        <v>914</v>
      </c>
      <c r="AM58" s="1684">
        <f>VLOOKUP(AL58,'Ersatz raw Base'!A:H,3,FALSE)</f>
        <v>5167.2203082939204</v>
      </c>
      <c r="AN58" s="1684">
        <f>VLOOKUP(AL58,'Ersatz raw Base'!A:H,7,FALSE)</f>
        <v>4892.8498683603702</v>
      </c>
      <c r="AO58" s="1684">
        <f>VLOOKUP(AL58,'Ersatz raw Base'!A:H,8,FALSE)</f>
        <v>5445.7683877996997</v>
      </c>
      <c r="AP58" s="1053"/>
      <c r="AQ58" s="1053" t="s">
        <v>915</v>
      </c>
      <c r="AR58" s="1684">
        <f>VLOOKUP(AQ58,'Ersatz raw Base'!A:H,3,FALSE)</f>
        <v>15925.3834395457</v>
      </c>
      <c r="AS58" s="1684">
        <f>VLOOKUP(AQ58,'Ersatz raw Base'!A:H,7,FALSE)</f>
        <v>15079.773188826301</v>
      </c>
      <c r="AT58" s="1684">
        <f>VLOOKUP(AQ58,'Ersatz raw Base'!A:H,8,FALSE)</f>
        <v>16783.8691838749</v>
      </c>
      <c r="AU58" s="1053"/>
      <c r="AV58" s="1679" t="s">
        <v>988</v>
      </c>
      <c r="AW58" s="1680">
        <f>VLOOKUP(AV58,'Ersatz raw Base'!A:H,3,FALSE)</f>
        <v>21092.603747839701</v>
      </c>
      <c r="AX58" s="1680">
        <f>VLOOKUP(AV58,'Ersatz raw Base'!A:H,7,FALSE)</f>
        <v>19972.623057186702</v>
      </c>
      <c r="AY58" s="1680">
        <f>VLOOKUP(AV58,'Ersatz raw Base'!A:H,8,FALSE)</f>
        <v>22229.637571674601</v>
      </c>
      <c r="BA58" s="1053" t="s">
        <v>916</v>
      </c>
      <c r="BB58" s="1684">
        <f>VLOOKUP(BA58,'Ersatz raw Base'!A:H,3,FALSE)</f>
        <v>3140.1704608618402</v>
      </c>
      <c r="BC58" s="1684">
        <f>VLOOKUP(BA58,'Ersatz raw Base'!A:H,7,FALSE)</f>
        <v>2973.4328535200102</v>
      </c>
      <c r="BD58" s="1684">
        <f>VLOOKUP(BA58,'Ersatz raw Base'!A:H,8,FALSE)</f>
        <v>3309.4468607455201</v>
      </c>
      <c r="BE58" s="1053"/>
      <c r="BF58" s="1053" t="s">
        <v>917</v>
      </c>
      <c r="BG58" s="1684">
        <f>VLOOKUP(BF58,'Ersatz raw Base'!A:H,3,FALSE)</f>
        <v>10109.4033393216</v>
      </c>
      <c r="BH58" s="1684">
        <f>VLOOKUP(BF58,'Ersatz raw Base'!A:H,7,FALSE)</f>
        <v>9572.6115487290499</v>
      </c>
      <c r="BI58" s="1684">
        <f>VLOOKUP(BF58,'Ersatz raw Base'!A:H,8,FALSE)</f>
        <v>10654.368468948</v>
      </c>
      <c r="BK58" s="1678" t="s">
        <v>989</v>
      </c>
      <c r="BL58" s="1678">
        <f>VLOOKUP(BK58,'Ersatz raw Base'!A:H,3,FALSE)</f>
        <v>13249.5738001834</v>
      </c>
      <c r="BM58" s="1678">
        <f>VLOOKUP(BK58,'Ersatz raw Base'!A:H,7,FALSE)</f>
        <v>12546.044402249099</v>
      </c>
      <c r="BN58" s="1678">
        <f>VLOOKUP(BK58,'Ersatz raw Base'!A:H,8,FALSE)</f>
        <v>13963.8153296935</v>
      </c>
    </row>
    <row r="59" spans="1:66" x14ac:dyDescent="0.25">
      <c r="B59" s="1057" t="s">
        <v>1281</v>
      </c>
      <c r="C59" s="1057">
        <f>VLOOKUP(B59,'Ersazt raw result 10%'!A:H,3,FALSE)</f>
        <v>1595.0258231791299</v>
      </c>
      <c r="D59" s="1057">
        <f>VLOOKUP(B59,'Ersazt raw result 10%'!A:H,7,FALSE)</f>
        <v>1204.8627827348</v>
      </c>
      <c r="E59" s="1057">
        <f>VLOOKUP(B59,'Ersazt raw result 10%'!A:H,8,FALSE)</f>
        <v>2025.5150714184199</v>
      </c>
      <c r="H59" s="1053" t="s">
        <v>918</v>
      </c>
      <c r="I59" s="1053">
        <f>VLOOKUP(H59,'Ersatz raw Base'!A:H,3,FALSE)</f>
        <v>4771.6693466386796</v>
      </c>
      <c r="J59" s="1053">
        <f>VLOOKUP(H59,'Ersatz raw Base'!A:H,7,FALSE)</f>
        <v>3574.0561646646402</v>
      </c>
      <c r="K59" s="1053">
        <f>VLOOKUP(H59,'Ersatz raw Base'!A:H,8,FALSE)</f>
        <v>6091.9427570265598</v>
      </c>
      <c r="L59" s="1053"/>
      <c r="M59" s="1053" t="s">
        <v>919</v>
      </c>
      <c r="N59" s="1053">
        <f>VLOOKUP(M59,'Ersatz raw Base'!A:H,3,FALSE)</f>
        <v>17600.9942698216</v>
      </c>
      <c r="O59" s="1053">
        <f>VLOOKUP(M59,'Ersatz raw Base'!A:H,7,FALSE)</f>
        <v>13355.210770744099</v>
      </c>
      <c r="P59" s="1072">
        <f>VLOOKUP(M59,'Ersatz raw Base'!A:H,8,FALSE)</f>
        <v>22756.725145359698</v>
      </c>
      <c r="Q59" s="1053"/>
      <c r="R59" s="1678" t="s">
        <v>990</v>
      </c>
      <c r="S59" s="1678">
        <f>VLOOKUP(R59,'Ersatz raw Base'!A:H,3,FALSE)</f>
        <v>22372.663616460301</v>
      </c>
      <c r="T59" s="1678">
        <f>VLOOKUP(R59,'Ersatz raw Base'!A:H,7,FALSE)</f>
        <v>17380.187345088001</v>
      </c>
      <c r="U59" s="1678">
        <f>VLOOKUP(R59,'Ersatz raw Base'!A:H,8,FALSE)</f>
        <v>28461.206156349101</v>
      </c>
      <c r="V59" s="1053"/>
      <c r="W59" s="1053" t="s">
        <v>920</v>
      </c>
      <c r="X59" s="1053">
        <f>VLOOKUP(W59,'Ersatz raw Base'!A:H,3,FALSE)</f>
        <v>1377.2390564300599</v>
      </c>
      <c r="Y59" s="1053">
        <f>VLOOKUP(W59,'Ersatz raw Base'!A:H,7,FALSE)</f>
        <v>1038.81621303779</v>
      </c>
      <c r="Z59" s="1053">
        <f>VLOOKUP(W59,'Ersatz raw Base'!A:H,8,FALSE)</f>
        <v>1761.7847012990101</v>
      </c>
      <c r="AA59" s="1053"/>
      <c r="AB59" s="1053" t="s">
        <v>921</v>
      </c>
      <c r="AC59" s="1053">
        <f>VLOOKUP(AB59,'Ersatz raw Base'!A:H,3,FALSE)</f>
        <v>6380.8902896967602</v>
      </c>
      <c r="AD59" s="1053">
        <f>VLOOKUP(AB59,'Ersatz raw Base'!A:H,7,FALSE)</f>
        <v>4805.4416996272603</v>
      </c>
      <c r="AE59" s="1072">
        <f>VLOOKUP(AB59,'Ersatz raw Base'!A:H,8,FALSE)</f>
        <v>8293.6633427275301</v>
      </c>
      <c r="AF59" s="1053"/>
      <c r="AG59" s="1677" t="s">
        <v>991</v>
      </c>
      <c r="AH59" s="1677">
        <f>VLOOKUP(AG59,'Ersatz raw Base'!A:H,3,FALSE)</f>
        <v>7758.1293461268097</v>
      </c>
      <c r="AI59" s="1677">
        <f>VLOOKUP(AG59,'Ersatz raw Base'!A:H,7,FALSE)</f>
        <v>5963.2242242334496</v>
      </c>
      <c r="AJ59" s="1677">
        <f>VLOOKUP(AG59,'Ersatz raw Base'!A:H,8,FALSE)</f>
        <v>9972.1296338308202</v>
      </c>
      <c r="AK59" s="1053"/>
      <c r="AL59" s="1053" t="s">
        <v>922</v>
      </c>
      <c r="AM59" s="1684">
        <f>VLOOKUP(AL59,'Ersatz raw Base'!A:H,3,FALSE)</f>
        <v>749.03522632097497</v>
      </c>
      <c r="AN59" s="1684">
        <f>VLOOKUP(AL59,'Ersatz raw Base'!A:H,7,FALSE)</f>
        <v>564.98543494905698</v>
      </c>
      <c r="AO59" s="1684">
        <f>VLOOKUP(AL59,'Ersatz raw Base'!A:H,8,FALSE)</f>
        <v>958.15046574037399</v>
      </c>
      <c r="AP59" s="1053"/>
      <c r="AQ59" s="1053" t="s">
        <v>923</v>
      </c>
      <c r="AR59" s="1684">
        <f>VLOOKUP(AQ59,'Ersatz raw Base'!A:H,3,FALSE)</f>
        <v>3554.1374681355301</v>
      </c>
      <c r="AS59" s="1684">
        <f>VLOOKUP(AQ59,'Ersatz raw Base'!A:H,7,FALSE)</f>
        <v>2666.55285481274</v>
      </c>
      <c r="AT59" s="1684">
        <f>VLOOKUP(AQ59,'Ersatz raw Base'!A:H,8,FALSE)</f>
        <v>4623.59477982522</v>
      </c>
      <c r="AU59" s="1053"/>
      <c r="AV59" s="1679" t="s">
        <v>992</v>
      </c>
      <c r="AW59" s="1680">
        <f>VLOOKUP(AV59,'Ersatz raw Base'!A:H,3,FALSE)</f>
        <v>4303.1726944565198</v>
      </c>
      <c r="AX59" s="1680">
        <f>VLOOKUP(AV59,'Ersatz raw Base'!A:H,7,FALSE)</f>
        <v>3306.8735042929602</v>
      </c>
      <c r="AY59" s="1680">
        <f>VLOOKUP(AV59,'Ersatz raw Base'!A:H,8,FALSE)</f>
        <v>5541.3110804733597</v>
      </c>
      <c r="BA59" s="1053" t="s">
        <v>924</v>
      </c>
      <c r="BB59" s="1684">
        <f>VLOOKUP(BA59,'Ersatz raw Base'!A:H,3,FALSE)</f>
        <v>448.583055568605</v>
      </c>
      <c r="BC59" s="1684">
        <f>VLOOKUP(BA59,'Ersatz raw Base'!A:H,7,FALSE)</f>
        <v>338.13089565481999</v>
      </c>
      <c r="BD59" s="1684">
        <f>VLOOKUP(BA59,'Ersatz raw Base'!A:H,8,FALSE)</f>
        <v>572.82109204181302</v>
      </c>
      <c r="BE59" s="1053"/>
      <c r="BF59" s="1053" t="s">
        <v>925</v>
      </c>
      <c r="BG59" s="1684">
        <f>VLOOKUP(BF59,'Ersatz raw Base'!A:H,3,FALSE)</f>
        <v>2261.69088759745</v>
      </c>
      <c r="BH59" s="1684">
        <f>VLOOKUP(BF59,'Ersatz raw Base'!A:H,7,FALSE)</f>
        <v>1693.08880896862</v>
      </c>
      <c r="BI59" s="1684">
        <f>VLOOKUP(BF59,'Ersatz raw Base'!A:H,8,FALSE)</f>
        <v>2945.2878885524401</v>
      </c>
      <c r="BK59" s="1678" t="s">
        <v>993</v>
      </c>
      <c r="BL59" s="1678">
        <f>VLOOKUP(BK59,'Ersatz raw Base'!A:H,3,FALSE)</f>
        <v>2710.2739431660598</v>
      </c>
      <c r="BM59" s="1678">
        <f>VLOOKUP(BK59,'Ersatz raw Base'!A:H,7,FALSE)</f>
        <v>2079.60967016526</v>
      </c>
      <c r="BN59" s="1678">
        <f>VLOOKUP(BK59,'Ersatz raw Base'!A:H,8,FALSE)</f>
        <v>3501.0815740040898</v>
      </c>
    </row>
    <row r="60" spans="1:66" x14ac:dyDescent="0.25">
      <c r="B60" s="1057" t="s">
        <v>1282</v>
      </c>
      <c r="C60" s="1057">
        <f>VLOOKUP(B60,'Ersazt raw result 10%'!A:H,3,FALSE)</f>
        <v>5206.9465535211002</v>
      </c>
      <c r="D60" s="1057">
        <f>VLOOKUP(B60,'Ersazt raw result 10%'!A:H,7,FALSE)</f>
        <v>4770.8627685757201</v>
      </c>
      <c r="E60" s="1057">
        <f>VLOOKUP(B60,'Ersazt raw result 10%'!A:H,8,FALSE)</f>
        <v>5675.2270701592297</v>
      </c>
      <c r="H60" s="1053" t="s">
        <v>926</v>
      </c>
      <c r="I60" s="1053">
        <f>VLOOKUP(H60,'Ersatz raw Base'!A:H,3,FALSE)</f>
        <v>47417.593999274301</v>
      </c>
      <c r="J60" s="1053">
        <f>VLOOKUP(H60,'Ersatz raw Base'!A:H,7,FALSE)</f>
        <v>45127.493713046897</v>
      </c>
      <c r="K60" s="1053">
        <f>VLOOKUP(H60,'Ersatz raw Base'!A:H,8,FALSE)</f>
        <v>49752.779160209902</v>
      </c>
      <c r="L60" s="1053"/>
      <c r="M60" s="1053" t="s">
        <v>927</v>
      </c>
      <c r="N60" s="1053">
        <f>VLOOKUP(M60,'Ersatz raw Base'!A:H,3,FALSE)</f>
        <v>110776.662818251</v>
      </c>
      <c r="O60" s="1053">
        <f>VLOOKUP(M60,'Ersatz raw Base'!A:H,7,FALSE)</f>
        <v>104644.00288916699</v>
      </c>
      <c r="P60" s="1072">
        <f>VLOOKUP(M60,'Ersatz raw Base'!A:H,8,FALSE)</f>
        <v>117588.88714201401</v>
      </c>
      <c r="Q60" s="1053"/>
      <c r="R60" s="1678" t="s">
        <v>994</v>
      </c>
      <c r="S60" s="1678">
        <f>VLOOKUP(R60,'Ersatz raw Base'!A:H,3,FALSE)</f>
        <v>158194.25681752601</v>
      </c>
      <c r="T60" s="1678">
        <f>VLOOKUP(R60,'Ersatz raw Base'!A:H,7,FALSE)</f>
        <v>150032.071443227</v>
      </c>
      <c r="U60" s="1678">
        <f>VLOOKUP(R60,'Ersatz raw Base'!A:H,8,FALSE)</f>
        <v>166795.55397742699</v>
      </c>
      <c r="V60" s="1053"/>
      <c r="W60" s="1053" t="s">
        <v>928</v>
      </c>
      <c r="X60" s="1053">
        <f>VLOOKUP(W60,'Ersatz raw Base'!A:H,3,FALSE)</f>
        <v>14852.876401159599</v>
      </c>
      <c r="Y60" s="1053">
        <f>VLOOKUP(W60,'Ersatz raw Base'!A:H,7,FALSE)</f>
        <v>14147.332481180099</v>
      </c>
      <c r="Z60" s="1053">
        <f>VLOOKUP(W60,'Ersatz raw Base'!A:H,8,FALSE)</f>
        <v>15571.1057413704</v>
      </c>
      <c r="AA60" s="1053"/>
      <c r="AB60" s="1053" t="s">
        <v>929</v>
      </c>
      <c r="AC60" s="1053">
        <f>VLOOKUP(AB60,'Ersatz raw Base'!A:H,3,FALSE)</f>
        <v>41098.900165699102</v>
      </c>
      <c r="AD60" s="1053">
        <f>VLOOKUP(AB60,'Ersatz raw Base'!A:H,7,FALSE)</f>
        <v>38823.229171366998</v>
      </c>
      <c r="AE60" s="1072">
        <f>VLOOKUP(AB60,'Ersatz raw Base'!A:H,8,FALSE)</f>
        <v>43644.164638424998</v>
      </c>
      <c r="AF60" s="1053"/>
      <c r="AG60" s="1677" t="s">
        <v>995</v>
      </c>
      <c r="AH60" s="1677">
        <f>VLOOKUP(AG60,'Ersatz raw Base'!A:H,3,FALSE)</f>
        <v>55951.776566858804</v>
      </c>
      <c r="AI60" s="1677">
        <f>VLOOKUP(AG60,'Ersatz raw Base'!A:H,7,FALSE)</f>
        <v>53012.836612303101</v>
      </c>
      <c r="AJ60" s="1677">
        <f>VLOOKUP(AG60,'Ersatz raw Base'!A:H,8,FALSE)</f>
        <v>59045.125477198701</v>
      </c>
      <c r="AK60" s="1053"/>
      <c r="AL60" s="1053" t="s">
        <v>930</v>
      </c>
      <c r="AM60" s="1684">
        <f>VLOOKUP(AL60,'Ersatz raw Base'!A:H,3,FALSE)</f>
        <v>8067.59031733948</v>
      </c>
      <c r="AN60" s="1684">
        <f>VLOOKUP(AL60,'Ersatz raw Base'!A:H,7,FALSE)</f>
        <v>7684.2738868963097</v>
      </c>
      <c r="AO60" s="1684">
        <f>VLOOKUP(AL60,'Ersatz raw Base'!A:H,8,FALSE)</f>
        <v>8457.4355378907403</v>
      </c>
      <c r="AP60" s="1053"/>
      <c r="AQ60" s="1053" t="s">
        <v>931</v>
      </c>
      <c r="AR60" s="1684">
        <f>VLOOKUP(AQ60,'Ersatz raw Base'!A:H,3,FALSE)</f>
        <v>23340.368757719702</v>
      </c>
      <c r="AS60" s="1684">
        <f>VLOOKUP(AQ60,'Ersatz raw Base'!A:H,7,FALSE)</f>
        <v>22053.210922721599</v>
      </c>
      <c r="AT60" s="1684">
        <f>VLOOKUP(AQ60,'Ersatz raw Base'!A:H,8,FALSE)</f>
        <v>24773.169014929499</v>
      </c>
      <c r="AU60" s="1053"/>
      <c r="AV60" s="1679" t="s">
        <v>996</v>
      </c>
      <c r="AW60" s="1680">
        <f>VLOOKUP(AV60,'Ersatz raw Base'!A:H,3,FALSE)</f>
        <v>31407.959075059101</v>
      </c>
      <c r="AX60" s="1680">
        <f>VLOOKUP(AV60,'Ersatz raw Base'!A:H,7,FALSE)</f>
        <v>29761.087586983602</v>
      </c>
      <c r="AY60" s="1680">
        <f>VLOOKUP(AV60,'Ersatz raw Base'!A:H,8,FALSE)</f>
        <v>33134.7038363311</v>
      </c>
      <c r="BA60" s="1053" t="s">
        <v>932</v>
      </c>
      <c r="BB60" s="1684">
        <f>VLOOKUP(BA60,'Ersatz raw Base'!A:H,3,FALSE)</f>
        <v>4907.6181277128499</v>
      </c>
      <c r="BC60" s="1684">
        <f>VLOOKUP(BA60,'Ersatz raw Base'!A:H,7,FALSE)</f>
        <v>4674.9866421638199</v>
      </c>
      <c r="BD60" s="1684">
        <f>VLOOKUP(BA60,'Ersatz raw Base'!A:H,8,FALSE)</f>
        <v>5144.4002810023403</v>
      </c>
      <c r="BE60" s="1053"/>
      <c r="BF60" s="1053" t="s">
        <v>933</v>
      </c>
      <c r="BG60" s="1684">
        <f>VLOOKUP(BF60,'Ersatz raw Base'!A:H,3,FALSE)</f>
        <v>14795.6376387155</v>
      </c>
      <c r="BH60" s="1684">
        <f>VLOOKUP(BF60,'Ersatz raw Base'!A:H,7,FALSE)</f>
        <v>13976.290961410001</v>
      </c>
      <c r="BI60" s="1684">
        <f>VLOOKUP(BF60,'Ersatz raw Base'!A:H,8,FALSE)</f>
        <v>15712.964186495499</v>
      </c>
      <c r="BK60" s="1678" t="s">
        <v>997</v>
      </c>
      <c r="BL60" s="1678">
        <f>VLOOKUP(BK60,'Ersatz raw Base'!A:H,3,FALSE)</f>
        <v>19703.255766428301</v>
      </c>
      <c r="BM60" s="1678">
        <f>VLOOKUP(BK60,'Ersatz raw Base'!A:H,7,FALSE)</f>
        <v>18667.374813105002</v>
      </c>
      <c r="BN60" s="1678">
        <f>VLOOKUP(BK60,'Ersatz raw Base'!A:H,8,FALSE)</f>
        <v>20797.957072952198</v>
      </c>
    </row>
    <row r="61" spans="1:66" x14ac:dyDescent="0.25">
      <c r="B61" s="1057" t="s">
        <v>1283</v>
      </c>
      <c r="C61" s="1057">
        <f>VLOOKUP(B61,'Ersazt raw result 10%'!A:H,3,FALSE)</f>
        <v>4996.2270992352696</v>
      </c>
      <c r="D61" s="1057">
        <f>VLOOKUP(B61,'Ersazt raw result 10%'!A:H,7,FALSE)</f>
        <v>4562.0901630689896</v>
      </c>
      <c r="E61" s="1057">
        <f>VLOOKUP(B61,'Ersazt raw result 10%'!A:H,8,FALSE)</f>
        <v>5457.3309201726597</v>
      </c>
      <c r="H61" s="1053" t="s">
        <v>934</v>
      </c>
      <c r="I61" s="1053">
        <f>VLOOKUP(H61,'Ersatz raw Base'!A:H,3,FALSE)</f>
        <v>34688.385894463499</v>
      </c>
      <c r="J61" s="1053">
        <f>VLOOKUP(H61,'Ersatz raw Base'!A:H,7,FALSE)</f>
        <v>32781.888324734799</v>
      </c>
      <c r="K61" s="1053">
        <f>VLOOKUP(H61,'Ersatz raw Base'!A:H,8,FALSE)</f>
        <v>36734.859786431603</v>
      </c>
      <c r="L61" s="1053"/>
      <c r="M61" s="1053" t="s">
        <v>935</v>
      </c>
      <c r="N61" s="1053">
        <f>VLOOKUP(M61,'Ersatz raw Base'!A:H,3,FALSE)</f>
        <v>92267.131798721894</v>
      </c>
      <c r="O61" s="1053">
        <f>VLOOKUP(M61,'Ersatz raw Base'!A:H,7,FALSE)</f>
        <v>86406.621196148204</v>
      </c>
      <c r="P61" s="1072">
        <f>VLOOKUP(M61,'Ersatz raw Base'!A:H,8,FALSE)</f>
        <v>98625.842518332007</v>
      </c>
      <c r="Q61" s="1053"/>
      <c r="R61" s="1678" t="s">
        <v>998</v>
      </c>
      <c r="S61" s="1678">
        <f>VLOOKUP(R61,'Ersatz raw Base'!A:H,3,FALSE)</f>
        <v>126955.517693185</v>
      </c>
      <c r="T61" s="1678">
        <f>VLOOKUP(R61,'Ersatz raw Base'!A:H,7,FALSE)</f>
        <v>119664.78980351301</v>
      </c>
      <c r="U61" s="1678">
        <f>VLOOKUP(R61,'Ersatz raw Base'!A:H,8,FALSE)</f>
        <v>134882.990907228</v>
      </c>
      <c r="V61" s="1053"/>
      <c r="W61" s="1053" t="s">
        <v>936</v>
      </c>
      <c r="X61" s="1053">
        <f>VLOOKUP(W61,'Ersatz raw Base'!A:H,3,FALSE)</f>
        <v>10878.8637810644</v>
      </c>
      <c r="Y61" s="1053">
        <f>VLOOKUP(W61,'Ersatz raw Base'!A:H,7,FALSE)</f>
        <v>10302.837940141801</v>
      </c>
      <c r="Z61" s="1053">
        <f>VLOOKUP(W61,'Ersatz raw Base'!A:H,8,FALSE)</f>
        <v>11506.3800266895</v>
      </c>
      <c r="AA61" s="1053"/>
      <c r="AB61" s="1053" t="s">
        <v>937</v>
      </c>
      <c r="AC61" s="1053">
        <f>VLOOKUP(AB61,'Ersatz raw Base'!A:H,3,FALSE)</f>
        <v>34352.0703476134</v>
      </c>
      <c r="AD61" s="1053">
        <f>VLOOKUP(AB61,'Ersatz raw Base'!A:H,7,FALSE)</f>
        <v>32159.204481987901</v>
      </c>
      <c r="AE61" s="1072">
        <f>VLOOKUP(AB61,'Ersatz raw Base'!A:H,8,FALSE)</f>
        <v>36753.313876165601</v>
      </c>
      <c r="AF61" s="1053"/>
      <c r="AG61" s="1677" t="s">
        <v>999</v>
      </c>
      <c r="AH61" s="1677">
        <f>VLOOKUP(AG61,'Ersatz raw Base'!A:H,3,FALSE)</f>
        <v>45230.934128677698</v>
      </c>
      <c r="AI61" s="1677">
        <f>VLOOKUP(AG61,'Ersatz raw Base'!A:H,7,FALSE)</f>
        <v>42525.335946204199</v>
      </c>
      <c r="AJ61" s="1677">
        <f>VLOOKUP(AG61,'Ersatz raw Base'!A:H,8,FALSE)</f>
        <v>48089.501831228998</v>
      </c>
      <c r="AK61" s="1053"/>
      <c r="AL61" s="1053" t="s">
        <v>938</v>
      </c>
      <c r="AM61" s="1684">
        <f>VLOOKUP(AL61,'Ersatz raw Base'!A:H,3,FALSE)</f>
        <v>5916.2555346148902</v>
      </c>
      <c r="AN61" s="1684">
        <f>VLOOKUP(AL61,'Ersatz raw Base'!A:H,7,FALSE)</f>
        <v>5602.9985525063703</v>
      </c>
      <c r="AO61" s="1684">
        <f>VLOOKUP(AL61,'Ersatz raw Base'!A:H,8,FALSE)</f>
        <v>6257.5555047906701</v>
      </c>
      <c r="AP61" s="1053"/>
      <c r="AQ61" s="1053" t="s">
        <v>939</v>
      </c>
      <c r="AR61" s="1684">
        <f>VLOOKUP(AQ61,'Ersatz raw Base'!A:H,3,FALSE)</f>
        <v>19479.520907681301</v>
      </c>
      <c r="AS61" s="1684">
        <f>VLOOKUP(AQ61,'Ersatz raw Base'!A:H,7,FALSE)</f>
        <v>18244.685486201201</v>
      </c>
      <c r="AT61" s="1684">
        <f>VLOOKUP(AQ61,'Ersatz raw Base'!A:H,8,FALSE)</f>
        <v>20834.632617241899</v>
      </c>
      <c r="AU61" s="1053"/>
      <c r="AV61" s="1679" t="s">
        <v>1000</v>
      </c>
      <c r="AW61" s="1680">
        <f>VLOOKUP(AV61,'Ersatz raw Base'!A:H,3,FALSE)</f>
        <v>25395.776442296101</v>
      </c>
      <c r="AX61" s="1680">
        <f>VLOOKUP(AV61,'Ersatz raw Base'!A:H,7,FALSE)</f>
        <v>23878.354540218501</v>
      </c>
      <c r="AY61" s="1680">
        <f>VLOOKUP(AV61,'Ersatz raw Base'!A:H,8,FALSE)</f>
        <v>27008.310897224699</v>
      </c>
      <c r="BA61" s="1053" t="s">
        <v>940</v>
      </c>
      <c r="BB61" s="1684">
        <f>VLOOKUP(BA61,'Ersatz raw Base'!A:H,3,FALSE)</f>
        <v>3588.75351643044</v>
      </c>
      <c r="BC61" s="1684">
        <f>VLOOKUP(BA61,'Ersatz raw Base'!A:H,7,FALSE)</f>
        <v>3398.4299977329501</v>
      </c>
      <c r="BD61" s="1684">
        <f>VLOOKUP(BA61,'Ersatz raw Base'!A:H,8,FALSE)</f>
        <v>3794.1126021851201</v>
      </c>
      <c r="BE61" s="1053"/>
      <c r="BF61" s="1053" t="s">
        <v>941</v>
      </c>
      <c r="BG61" s="1684">
        <f>VLOOKUP(BF61,'Ersatz raw Base'!A:H,3,FALSE)</f>
        <v>12371.0942269191</v>
      </c>
      <c r="BH61" s="1684">
        <f>VLOOKUP(BF61,'Ersatz raw Base'!A:H,7,FALSE)</f>
        <v>11584.6382666389</v>
      </c>
      <c r="BI61" s="1684">
        <f>VLOOKUP(BF61,'Ersatz raw Base'!A:H,8,FALSE)</f>
        <v>13236.4635389053</v>
      </c>
      <c r="BK61" s="1678" t="s">
        <v>1001</v>
      </c>
      <c r="BL61" s="1678">
        <f>VLOOKUP(BK61,'Ersatz raw Base'!A:H,3,FALSE)</f>
        <v>15959.847743349501</v>
      </c>
      <c r="BM61" s="1678">
        <f>VLOOKUP(BK61,'Ersatz raw Base'!A:H,7,FALSE)</f>
        <v>14998.0565215353</v>
      </c>
      <c r="BN61" s="1678">
        <f>VLOOKUP(BK61,'Ersatz raw Base'!A:H,8,FALSE)</f>
        <v>16975.373692388501</v>
      </c>
    </row>
    <row r="62" spans="1:66" x14ac:dyDescent="0.25">
      <c r="B62" s="1057" t="s">
        <v>1284</v>
      </c>
      <c r="C62" s="1057">
        <f>VLOOKUP(B62,'Ersazt raw result 10%'!A:H,3,FALSE)</f>
        <v>8858.5111831791291</v>
      </c>
      <c r="D62" s="1057">
        <f>VLOOKUP(B62,'Ersazt raw result 10%'!A:H,7,FALSE)</f>
        <v>8468.3481427347997</v>
      </c>
      <c r="E62" s="1057">
        <f>VLOOKUP(B62,'Ersazt raw result 10%'!A:H,8,FALSE)</f>
        <v>9289.0004314184207</v>
      </c>
      <c r="H62" s="1053" t="s">
        <v>942</v>
      </c>
      <c r="I62" s="1053">
        <f>VLOOKUP(H62,'Ersatz raw Base'!A:H,3,FALSE)</f>
        <v>34946.637361902001</v>
      </c>
      <c r="J62" s="1053">
        <f>VLOOKUP(H62,'Ersatz raw Base'!A:H,7,FALSE)</f>
        <v>33749.024179927903</v>
      </c>
      <c r="K62" s="1053">
        <f>VLOOKUP(H62,'Ersatz raw Base'!A:H,8,FALSE)</f>
        <v>36266.910772289797</v>
      </c>
      <c r="L62" s="1053"/>
      <c r="M62" s="1053" t="s">
        <v>943</v>
      </c>
      <c r="N62" s="1053">
        <f>VLOOKUP(M62,'Ersatz raw Base'!A:H,3,FALSE)</f>
        <v>80070.486877198899</v>
      </c>
      <c r="O62" s="1053">
        <f>VLOOKUP(M62,'Ersatz raw Base'!A:H,7,FALSE)</f>
        <v>75824.703378121194</v>
      </c>
      <c r="P62" s="1072">
        <f>VLOOKUP(M62,'Ersatz raw Base'!A:H,8,FALSE)</f>
        <v>85226.217752736804</v>
      </c>
      <c r="Q62" s="1053"/>
      <c r="R62" s="1678" t="s">
        <v>1002</v>
      </c>
      <c r="S62" s="1678">
        <f>VLOOKUP(R62,'Ersatz raw Base'!A:H,3,FALSE)</f>
        <v>115017.124239101</v>
      </c>
      <c r="T62" s="1678">
        <f>VLOOKUP(R62,'Ersatz raw Base'!A:H,7,FALSE)</f>
        <v>110024.647967728</v>
      </c>
      <c r="U62" s="1678">
        <f>VLOOKUP(R62,'Ersatz raw Base'!A:H,8,FALSE)</f>
        <v>121105.66677898999</v>
      </c>
      <c r="V62" s="1053"/>
      <c r="W62" s="1053" t="s">
        <v>944</v>
      </c>
      <c r="X62" s="1053">
        <f>VLOOKUP(W62,'Ersatz raw Base'!A:H,3,FALSE)</f>
        <v>10210.4649875417</v>
      </c>
      <c r="Y62" s="1053">
        <f>VLOOKUP(W62,'Ersatz raw Base'!A:H,7,FALSE)</f>
        <v>9872.0421441494509</v>
      </c>
      <c r="Z62" s="1053">
        <f>VLOOKUP(W62,'Ersatz raw Base'!A:H,8,FALSE)</f>
        <v>10595.0106324107</v>
      </c>
      <c r="AA62" s="1053"/>
      <c r="AB62" s="1053" t="s">
        <v>945</v>
      </c>
      <c r="AC62" s="1053">
        <f>VLOOKUP(AB62,'Ersatz raw Base'!A:H,3,FALSE)</f>
        <v>26438.3690292541</v>
      </c>
      <c r="AD62" s="1053">
        <f>VLOOKUP(AB62,'Ersatz raw Base'!A:H,7,FALSE)</f>
        <v>24862.9204391846</v>
      </c>
      <c r="AE62" s="1072">
        <f>VLOOKUP(AB62,'Ersatz raw Base'!A:H,8,FALSE)</f>
        <v>28351.1420822849</v>
      </c>
      <c r="AF62" s="1053"/>
      <c r="AG62" s="1677" t="s">
        <v>1003</v>
      </c>
      <c r="AH62" s="1677">
        <f>VLOOKUP(AG62,'Ersatz raw Base'!A:H,3,FALSE)</f>
        <v>36648.834016795801</v>
      </c>
      <c r="AI62" s="1677">
        <f>VLOOKUP(AG62,'Ersatz raw Base'!A:H,7,FALSE)</f>
        <v>34853.928894902398</v>
      </c>
      <c r="AJ62" s="1677">
        <f>VLOOKUP(AG62,'Ersatz raw Base'!A:H,8,FALSE)</f>
        <v>38862.834304499796</v>
      </c>
      <c r="AK62" s="1053"/>
      <c r="AL62" s="1053" t="s">
        <v>946</v>
      </c>
      <c r="AM62" s="1684">
        <f>VLOOKUP(AL62,'Ersatz raw Base'!A:H,3,FALSE)</f>
        <v>5656.3829658274499</v>
      </c>
      <c r="AN62" s="1684">
        <f>VLOOKUP(AL62,'Ersatz raw Base'!A:H,7,FALSE)</f>
        <v>5472.3331744555298</v>
      </c>
      <c r="AO62" s="1684">
        <f>VLOOKUP(AL62,'Ersatz raw Base'!A:H,8,FALSE)</f>
        <v>5865.4982052468504</v>
      </c>
      <c r="AP62" s="1053"/>
      <c r="AQ62" s="1053" t="s">
        <v>947</v>
      </c>
      <c r="AR62" s="1684">
        <f>VLOOKUP(AQ62,'Ersatz raw Base'!A:H,3,FALSE)</f>
        <v>14559.1258031139</v>
      </c>
      <c r="AS62" s="1684">
        <f>VLOOKUP(AQ62,'Ersatz raw Base'!A:H,7,FALSE)</f>
        <v>13671.5411897911</v>
      </c>
      <c r="AT62" s="1684">
        <f>VLOOKUP(AQ62,'Ersatz raw Base'!A:H,8,FALSE)</f>
        <v>15628.5831148036</v>
      </c>
      <c r="AU62" s="1053"/>
      <c r="AV62" s="1679" t="s">
        <v>1004</v>
      </c>
      <c r="AW62" s="1680">
        <f>VLOOKUP(AV62,'Ersatz raw Base'!A:H,3,FALSE)</f>
        <v>20215.508768941399</v>
      </c>
      <c r="AX62" s="1680">
        <f>VLOOKUP(AV62,'Ersatz raw Base'!A:H,7,FALSE)</f>
        <v>19219.209578777802</v>
      </c>
      <c r="AY62" s="1680">
        <f>VLOOKUP(AV62,'Ersatz raw Base'!A:H,8,FALSE)</f>
        <v>21453.647154958198</v>
      </c>
      <c r="BA62" s="1053" t="s">
        <v>948</v>
      </c>
      <c r="BB62" s="1684">
        <f>VLOOKUP(BA62,'Ersatz raw Base'!A:H,3,FALSE)</f>
        <v>3466.07985709493</v>
      </c>
      <c r="BC62" s="1684">
        <f>VLOOKUP(BA62,'Ersatz raw Base'!A:H,7,FALSE)</f>
        <v>3355.6276971811399</v>
      </c>
      <c r="BD62" s="1684">
        <f>VLOOKUP(BA62,'Ersatz raw Base'!A:H,8,FALSE)</f>
        <v>3590.3178935681399</v>
      </c>
      <c r="BE62" s="1053"/>
      <c r="BF62" s="1053" t="s">
        <v>949</v>
      </c>
      <c r="BG62" s="1684">
        <f>VLOOKUP(BF62,'Ersatz raw Base'!A:H,3,FALSE)</f>
        <v>9142.4188883097195</v>
      </c>
      <c r="BH62" s="1684">
        <f>VLOOKUP(BF62,'Ersatz raw Base'!A:H,7,FALSE)</f>
        <v>8573.8168096809004</v>
      </c>
      <c r="BI62" s="1684">
        <f>VLOOKUP(BF62,'Ersatz raw Base'!A:H,8,FALSE)</f>
        <v>9826.0158892647196</v>
      </c>
      <c r="BK62" s="1678" t="s">
        <v>1005</v>
      </c>
      <c r="BL62" s="1678">
        <f>VLOOKUP(BK62,'Ersatz raw Base'!A:H,3,FALSE)</f>
        <v>12608.4987454047</v>
      </c>
      <c r="BM62" s="1678">
        <f>VLOOKUP(BK62,'Ersatz raw Base'!A:H,7,FALSE)</f>
        <v>11977.8344724039</v>
      </c>
      <c r="BN62" s="1678">
        <f>VLOOKUP(BK62,'Ersatz raw Base'!A:H,8,FALSE)</f>
        <v>13399.306376242699</v>
      </c>
    </row>
    <row r="63" spans="1:66" x14ac:dyDescent="0.25">
      <c r="B63" s="1057" t="s">
        <v>1285</v>
      </c>
      <c r="C63" s="1057">
        <f>VLOOKUP(B63,'Ersazt raw result 10%'!A:H,3,FALSE)</f>
        <v>12470.431913521101</v>
      </c>
      <c r="D63" s="1057">
        <f>VLOOKUP(B63,'Ersazt raw result 10%'!A:H,7,FALSE)</f>
        <v>12034.348128575701</v>
      </c>
      <c r="E63" s="1057">
        <f>VLOOKUP(B63,'Ersazt raw result 10%'!A:H,8,FALSE)</f>
        <v>12938.712430159199</v>
      </c>
      <c r="H63" s="1053" t="s">
        <v>950</v>
      </c>
      <c r="I63" s="1053">
        <f>VLOOKUP(H63,'Ersatz raw Base'!A:H,3,FALSE)</f>
        <v>77592.562014537703</v>
      </c>
      <c r="J63" s="1053">
        <f>VLOOKUP(H63,'Ersatz raw Base'!A:H,7,FALSE)</f>
        <v>75302.461728310096</v>
      </c>
      <c r="K63" s="1053">
        <f>VLOOKUP(H63,'Ersatz raw Base'!A:H,8,FALSE)</f>
        <v>79927.747175473094</v>
      </c>
      <c r="L63" s="1053"/>
      <c r="M63" s="1053" t="s">
        <v>951</v>
      </c>
      <c r="N63" s="1053">
        <f>VLOOKUP(M63,'Ersatz raw Base'!A:H,3,FALSE)</f>
        <v>173246.15542562801</v>
      </c>
      <c r="O63" s="1053">
        <f>VLOOKUP(M63,'Ersatz raw Base'!A:H,7,FALSE)</f>
        <v>167113.495496544</v>
      </c>
      <c r="P63" s="1072">
        <f>VLOOKUP(M63,'Ersatz raw Base'!A:H,8,FALSE)</f>
        <v>180058.379749391</v>
      </c>
      <c r="Q63" s="1053"/>
      <c r="R63" s="1678" t="s">
        <v>1006</v>
      </c>
      <c r="S63" s="1678">
        <f>VLOOKUP(R63,'Ersatz raw Base'!A:H,3,FALSE)</f>
        <v>250838.71744016599</v>
      </c>
      <c r="T63" s="1678">
        <f>VLOOKUP(R63,'Ersatz raw Base'!A:H,7,FALSE)</f>
        <v>242676.53206586701</v>
      </c>
      <c r="U63" s="1678">
        <f>VLOOKUP(R63,'Ersatz raw Base'!A:H,8,FALSE)</f>
        <v>259440.01460006801</v>
      </c>
      <c r="V63" s="1053"/>
      <c r="W63" s="1053" t="s">
        <v>952</v>
      </c>
      <c r="X63" s="1053">
        <f>VLOOKUP(W63,'Ersatz raw Base'!A:H,3,FALSE)</f>
        <v>23686.102332271199</v>
      </c>
      <c r="Y63" s="1053">
        <f>VLOOKUP(W63,'Ersatz raw Base'!A:H,7,FALSE)</f>
        <v>22980.558412291699</v>
      </c>
      <c r="Z63" s="1053">
        <f>VLOOKUP(W63,'Ersatz raw Base'!A:H,8,FALSE)</f>
        <v>24404.331672482102</v>
      </c>
      <c r="AA63" s="1053"/>
      <c r="AB63" s="1053" t="s">
        <v>953</v>
      </c>
      <c r="AC63" s="1053">
        <f>VLOOKUP(AB63,'Ersatz raw Base'!A:H,3,FALSE)</f>
        <v>61156.378905256599</v>
      </c>
      <c r="AD63" s="1053">
        <f>VLOOKUP(AB63,'Ersatz raw Base'!A:H,7,FALSE)</f>
        <v>58880.7079109244</v>
      </c>
      <c r="AE63" s="1072">
        <f>VLOOKUP(AB63,'Ersatz raw Base'!A:H,8,FALSE)</f>
        <v>63701.6433779824</v>
      </c>
      <c r="AF63" s="1053"/>
      <c r="AG63" s="1677" t="s">
        <v>1007</v>
      </c>
      <c r="AH63" s="1677">
        <f>VLOOKUP(AG63,'Ersatz raw Base'!A:H,3,FALSE)</f>
        <v>84842.481237527696</v>
      </c>
      <c r="AI63" s="1677">
        <f>VLOOKUP(AG63,'Ersatz raw Base'!A:H,7,FALSE)</f>
        <v>81903.541282972001</v>
      </c>
      <c r="AJ63" s="1677">
        <f>VLOOKUP(AG63,'Ersatz raw Base'!A:H,8,FALSE)</f>
        <v>87935.830147867702</v>
      </c>
      <c r="AK63" s="1053"/>
      <c r="AL63" s="1053" t="s">
        <v>954</v>
      </c>
      <c r="AM63" s="1684">
        <f>VLOOKUP(AL63,'Ersatz raw Base'!A:H,3,FALSE)</f>
        <v>12974.9380568459</v>
      </c>
      <c r="AN63" s="1684">
        <f>VLOOKUP(AL63,'Ersatz raw Base'!A:H,7,FALSE)</f>
        <v>12591.621626402801</v>
      </c>
      <c r="AO63" s="1684">
        <f>VLOOKUP(AL63,'Ersatz raw Base'!A:H,8,FALSE)</f>
        <v>13364.7832773972</v>
      </c>
      <c r="AP63" s="1053"/>
      <c r="AQ63" s="1053" t="s">
        <v>955</v>
      </c>
      <c r="AR63" s="1684">
        <f>VLOOKUP(AQ63,'Ersatz raw Base'!A:H,3,FALSE)</f>
        <v>34345.357092698097</v>
      </c>
      <c r="AS63" s="1684">
        <f>VLOOKUP(AQ63,'Ersatz raw Base'!A:H,7,FALSE)</f>
        <v>33058.199257699896</v>
      </c>
      <c r="AT63" s="1684">
        <f>VLOOKUP(AQ63,'Ersatz raw Base'!A:H,8,FALSE)</f>
        <v>35778.1573499078</v>
      </c>
      <c r="AU63" s="1053"/>
      <c r="AV63" s="1679" t="s">
        <v>1008</v>
      </c>
      <c r="AW63" s="1680">
        <f>VLOOKUP(AV63,'Ersatz raw Base'!A:H,3,FALSE)</f>
        <v>47320.295149544101</v>
      </c>
      <c r="AX63" s="1680">
        <f>VLOOKUP(AV63,'Ersatz raw Base'!A:H,7,FALSE)</f>
        <v>45673.423661468398</v>
      </c>
      <c r="AY63" s="1680">
        <f>VLOOKUP(AV63,'Ersatz raw Base'!A:H,8,FALSE)</f>
        <v>49047.039910815904</v>
      </c>
      <c r="BA63" s="1053" t="s">
        <v>956</v>
      </c>
      <c r="BB63" s="1684">
        <f>VLOOKUP(BA63,'Ersatz raw Base'!A:H,3,FALSE)</f>
        <v>7925.1149292391801</v>
      </c>
      <c r="BC63" s="1684">
        <f>VLOOKUP(BA63,'Ersatz raw Base'!A:H,7,FALSE)</f>
        <v>7692.4834436901401</v>
      </c>
      <c r="BD63" s="1684">
        <f>VLOOKUP(BA63,'Ersatz raw Base'!A:H,8,FALSE)</f>
        <v>8161.8970825286597</v>
      </c>
      <c r="BE63" s="1053"/>
      <c r="BF63" s="1053" t="s">
        <v>957</v>
      </c>
      <c r="BG63" s="1684">
        <f>VLOOKUP(BF63,'Ersatz raw Base'!A:H,3,FALSE)</f>
        <v>21676.365639427699</v>
      </c>
      <c r="BH63" s="1684">
        <f>VLOOKUP(BF63,'Ersatz raw Base'!A:H,7,FALSE)</f>
        <v>20857.018962122202</v>
      </c>
      <c r="BI63" s="1684">
        <f>VLOOKUP(BF63,'Ersatz raw Base'!A:H,8,FALSE)</f>
        <v>22593.692187207798</v>
      </c>
      <c r="BK63" s="1678" t="s">
        <v>1009</v>
      </c>
      <c r="BL63" s="1678">
        <f>VLOOKUP(BK63,'Ersatz raw Base'!A:H,3,FALSE)</f>
        <v>29601.480568666899</v>
      </c>
      <c r="BM63" s="1678">
        <f>VLOOKUP(BK63,'Ersatz raw Base'!A:H,7,FALSE)</f>
        <v>28565.599615343599</v>
      </c>
      <c r="BN63" s="1678">
        <f>VLOOKUP(BK63,'Ersatz raw Base'!A:H,8,FALSE)</f>
        <v>30696.181875190799</v>
      </c>
    </row>
    <row r="64" spans="1:66" x14ac:dyDescent="0.25">
      <c r="B64" s="1057" t="s">
        <v>1286</v>
      </c>
      <c r="C64" s="1057">
        <f>VLOOKUP(B64,'Ersazt raw result 10%'!A:H,3,FALSE)</f>
        <v>12259.712459235299</v>
      </c>
      <c r="D64" s="1057">
        <f>VLOOKUP(B64,'Ersazt raw result 10%'!A:H,7,FALSE)</f>
        <v>11825.575523068999</v>
      </c>
      <c r="E64" s="1057">
        <f>VLOOKUP(B64,'Ersazt raw result 10%'!A:H,8,FALSE)</f>
        <v>12720.816280172699</v>
      </c>
      <c r="H64" s="1053" t="s">
        <v>958</v>
      </c>
      <c r="I64" s="1053">
        <f>VLOOKUP(H64,'Ersatz raw Base'!A:H,3,FALSE)</f>
        <v>64863.353909726698</v>
      </c>
      <c r="J64" s="1053">
        <f>VLOOKUP(H64,'Ersatz raw Base'!A:H,7,FALSE)</f>
        <v>62956.856339998099</v>
      </c>
      <c r="K64" s="1053">
        <f>VLOOKUP(H64,'Ersatz raw Base'!A:H,8,FALSE)</f>
        <v>66909.827801694802</v>
      </c>
      <c r="L64" s="1053"/>
      <c r="M64" s="1053" t="s">
        <v>959</v>
      </c>
      <c r="N64" s="1053">
        <f>VLOOKUP(M64,'Ersatz raw Base'!A:H,3,FALSE)</f>
        <v>154736.624406099</v>
      </c>
      <c r="O64" s="1053">
        <f>VLOOKUP(M64,'Ersatz raw Base'!A:H,7,FALSE)</f>
        <v>148876.11380352499</v>
      </c>
      <c r="P64" s="1072">
        <f>VLOOKUP(M64,'Ersatz raw Base'!A:H,8,FALSE)</f>
        <v>161095.33512570901</v>
      </c>
      <c r="Q64" s="1053"/>
      <c r="R64" s="1678" t="s">
        <v>1010</v>
      </c>
      <c r="S64" s="1678">
        <f>VLOOKUP(R64,'Ersatz raw Base'!A:H,3,FALSE)</f>
        <v>219599.97831582601</v>
      </c>
      <c r="T64" s="1678">
        <f>VLOOKUP(R64,'Ersatz raw Base'!A:H,7,FALSE)</f>
        <v>212309.25042615301</v>
      </c>
      <c r="U64" s="1678">
        <f>VLOOKUP(R64,'Ersatz raw Base'!A:H,8,FALSE)</f>
        <v>227527.45152986801</v>
      </c>
      <c r="V64" s="1053"/>
      <c r="W64" s="1053" t="s">
        <v>960</v>
      </c>
      <c r="X64" s="1053">
        <f>VLOOKUP(W64,'Ersatz raw Base'!A:H,3,FALSE)</f>
        <v>19712.089712175999</v>
      </c>
      <c r="Y64" s="1053">
        <f>VLOOKUP(W64,'Ersatz raw Base'!A:H,7,FALSE)</f>
        <v>19136.063871253398</v>
      </c>
      <c r="Z64" s="1053">
        <f>VLOOKUP(W64,'Ersatz raw Base'!A:H,8,FALSE)</f>
        <v>20339.605957801199</v>
      </c>
      <c r="AA64" s="1053"/>
      <c r="AB64" s="1053" t="s">
        <v>961</v>
      </c>
      <c r="AC64" s="1053">
        <f>VLOOKUP(AB64,'Ersatz raw Base'!A:H,3,FALSE)</f>
        <v>54409.549087170599</v>
      </c>
      <c r="AD64" s="1053">
        <f>VLOOKUP(AB64,'Ersatz raw Base'!A:H,7,FALSE)</f>
        <v>52216.683221545201</v>
      </c>
      <c r="AE64" s="1072">
        <f>VLOOKUP(AB64,'Ersatz raw Base'!A:H,8,FALSE)</f>
        <v>56810.792615722901</v>
      </c>
      <c r="AF64" s="1053"/>
      <c r="AG64" s="1677" t="s">
        <v>1011</v>
      </c>
      <c r="AH64" s="1677">
        <f>VLOOKUP(AG64,'Ersatz raw Base'!A:H,3,FALSE)</f>
        <v>74121.638799346794</v>
      </c>
      <c r="AI64" s="1677">
        <f>VLOOKUP(AG64,'Ersatz raw Base'!A:H,7,FALSE)</f>
        <v>71416.040616873201</v>
      </c>
      <c r="AJ64" s="1677">
        <f>VLOOKUP(AG64,'Ersatz raw Base'!A:H,8,FALSE)</f>
        <v>76980.206501898007</v>
      </c>
      <c r="AK64" s="1053"/>
      <c r="AL64" s="1053" t="s">
        <v>962</v>
      </c>
      <c r="AM64" s="1684">
        <f>VLOOKUP(AL64,'Ersatz raw Base'!A:H,3,FALSE)</f>
        <v>10823.6032741214</v>
      </c>
      <c r="AN64" s="1684">
        <f>VLOOKUP(AL64,'Ersatz raw Base'!A:H,7,FALSE)</f>
        <v>10510.3462920129</v>
      </c>
      <c r="AO64" s="1684">
        <f>VLOOKUP(AL64,'Ersatz raw Base'!A:H,8,FALSE)</f>
        <v>11164.9032442971</v>
      </c>
      <c r="AP64" s="1053"/>
      <c r="AQ64" s="1053" t="s">
        <v>963</v>
      </c>
      <c r="AR64" s="1684">
        <f>VLOOKUP(AQ64,'Ersatz raw Base'!A:H,3,FALSE)</f>
        <v>30484.509242659598</v>
      </c>
      <c r="AS64" s="1684">
        <f>VLOOKUP(AQ64,'Ersatz raw Base'!A:H,7,FALSE)</f>
        <v>29249.673821179498</v>
      </c>
      <c r="AT64" s="1684">
        <f>VLOOKUP(AQ64,'Ersatz raw Base'!A:H,8,FALSE)</f>
        <v>31839.620952220299</v>
      </c>
      <c r="AU64" s="1053"/>
      <c r="AV64" s="1679" t="s">
        <v>1012</v>
      </c>
      <c r="AW64" s="1680">
        <f>VLOOKUP(AV64,'Ersatz raw Base'!A:H,3,FALSE)</f>
        <v>41308.112516781002</v>
      </c>
      <c r="AX64" s="1680">
        <f>VLOOKUP(AV64,'Ersatz raw Base'!A:H,7,FALSE)</f>
        <v>39790.690614703301</v>
      </c>
      <c r="AY64" s="1680">
        <f>VLOOKUP(AV64,'Ersatz raw Base'!A:H,8,FALSE)</f>
        <v>42920.646971709597</v>
      </c>
      <c r="BA64" s="1053" t="s">
        <v>964</v>
      </c>
      <c r="BB64" s="1684">
        <f>VLOOKUP(BA64,'Ersatz raw Base'!A:H,3,FALSE)</f>
        <v>6606.2503179567602</v>
      </c>
      <c r="BC64" s="1684">
        <f>VLOOKUP(BA64,'Ersatz raw Base'!A:H,7,FALSE)</f>
        <v>6415.9267992592804</v>
      </c>
      <c r="BD64" s="1684">
        <f>VLOOKUP(BA64,'Ersatz raw Base'!A:H,8,FALSE)</f>
        <v>6811.6094037114499</v>
      </c>
      <c r="BE64" s="1053"/>
      <c r="BF64" s="1053" t="s">
        <v>965</v>
      </c>
      <c r="BG64" s="1684">
        <f>VLOOKUP(BF64,'Ersatz raw Base'!A:H,3,FALSE)</f>
        <v>19251.822227631401</v>
      </c>
      <c r="BH64" s="1684">
        <f>VLOOKUP(BF64,'Ersatz raw Base'!A:H,7,FALSE)</f>
        <v>18465.366267351099</v>
      </c>
      <c r="BI64" s="1684">
        <f>VLOOKUP(BF64,'Ersatz raw Base'!A:H,8,FALSE)</f>
        <v>20117.191539617601</v>
      </c>
      <c r="BK64" s="1678" t="s">
        <v>1013</v>
      </c>
      <c r="BL64" s="1678">
        <f>VLOOKUP(BK64,'Ersatz raw Base'!A:H,3,FALSE)</f>
        <v>25858.0725455881</v>
      </c>
      <c r="BM64" s="1678">
        <f>VLOOKUP(BK64,'Ersatz raw Base'!A:H,7,FALSE)</f>
        <v>24896.281323773899</v>
      </c>
      <c r="BN64" s="1678">
        <f>VLOOKUP(BK64,'Ersatz raw Base'!A:H,8,FALSE)</f>
        <v>26873.598494627098</v>
      </c>
    </row>
    <row r="66" spans="1:51" x14ac:dyDescent="0.25">
      <c r="H66" s="1132"/>
      <c r="I66" s="161"/>
      <c r="J66" s="161"/>
      <c r="K66" s="161"/>
      <c r="L66" s="161"/>
      <c r="M66" s="161"/>
      <c r="N66" s="161"/>
      <c r="O66" s="161"/>
      <c r="P66" s="1070"/>
      <c r="Q66" s="161"/>
      <c r="R66" s="161"/>
      <c r="S66" s="161"/>
      <c r="T66" s="161"/>
      <c r="U66" s="161"/>
      <c r="V66" s="161"/>
      <c r="W66" s="161"/>
      <c r="X66" s="161"/>
      <c r="Y66" s="161"/>
      <c r="Z66" s="161"/>
      <c r="AA66" s="161"/>
      <c r="AB66" s="161"/>
      <c r="AC66" s="161"/>
      <c r="AD66" s="161"/>
      <c r="AE66" s="1070"/>
      <c r="AF66" s="161"/>
      <c r="AG66" s="161"/>
      <c r="AH66" s="161"/>
      <c r="AI66" s="161"/>
      <c r="AJ66" s="161"/>
      <c r="AK66" s="161"/>
      <c r="AL66" s="161"/>
      <c r="AM66" s="161"/>
      <c r="AN66" s="161"/>
      <c r="AO66" s="161"/>
      <c r="AP66" s="161"/>
      <c r="AQ66" s="161"/>
      <c r="AR66" s="161"/>
      <c r="AS66" s="161"/>
      <c r="AT66" s="161"/>
      <c r="AU66" s="161"/>
      <c r="AV66" s="161"/>
    </row>
    <row r="67" spans="1:51" x14ac:dyDescent="0.25">
      <c r="A67" s="1056" t="s">
        <v>25</v>
      </c>
      <c r="G67" s="21">
        <v>3</v>
      </c>
      <c r="H67" s="1791" t="s">
        <v>1341</v>
      </c>
      <c r="I67" s="1791"/>
      <c r="J67" s="1791"/>
      <c r="K67" s="1791"/>
      <c r="L67" s="1791"/>
      <c r="M67" s="1791"/>
      <c r="N67" s="1791"/>
      <c r="O67" s="1791"/>
      <c r="P67" s="1791"/>
      <c r="Q67" s="1791"/>
      <c r="R67" s="1791"/>
      <c r="S67" s="1791"/>
      <c r="T67" s="1791"/>
      <c r="U67" s="1791"/>
      <c r="V67" s="1791"/>
      <c r="W67" s="1791"/>
      <c r="X67" s="1791"/>
      <c r="Y67" s="1791"/>
      <c r="Z67" s="1791"/>
      <c r="AA67" s="1791"/>
      <c r="AB67" s="1791"/>
      <c r="AC67" s="1791"/>
      <c r="AD67" s="1791"/>
      <c r="AE67" s="1791"/>
      <c r="AF67" s="1791"/>
      <c r="AG67" s="1791"/>
      <c r="AH67" s="1791"/>
      <c r="AI67" s="1791"/>
      <c r="AJ67" s="1791"/>
      <c r="AK67" s="1791"/>
      <c r="AL67" s="1791"/>
      <c r="AM67" s="1791"/>
      <c r="AN67" s="1791"/>
      <c r="AO67" s="1791"/>
      <c r="AP67" s="1791"/>
      <c r="AQ67" s="1791"/>
      <c r="AR67" s="1791"/>
      <c r="AS67" s="1791"/>
      <c r="AT67" s="1791"/>
      <c r="AU67" s="1130"/>
      <c r="AV67" s="1130"/>
      <c r="AW67" s="1130"/>
      <c r="AX67" s="1130"/>
      <c r="AY67" s="1130"/>
    </row>
    <row r="68" spans="1:51" x14ac:dyDescent="0.25">
      <c r="B68" s="1057" t="s">
        <v>1288</v>
      </c>
      <c r="C68" s="1057">
        <f>VLOOKUP(B68,'Ersatz raw Base'!A:H,3,FALSE)</f>
        <v>7263.4853600001798</v>
      </c>
      <c r="H68" s="1065" t="s">
        <v>497</v>
      </c>
      <c r="I68" s="1065"/>
      <c r="J68" s="1065"/>
      <c r="K68" s="1065"/>
      <c r="L68" s="1065"/>
      <c r="M68" s="1065" t="s">
        <v>498</v>
      </c>
      <c r="N68" s="1065"/>
      <c r="O68" s="1065"/>
      <c r="P68" s="1068"/>
      <c r="Q68" s="1065"/>
      <c r="R68" s="1789" t="s">
        <v>1342</v>
      </c>
      <c r="S68" s="1789"/>
      <c r="T68" s="1789"/>
      <c r="U68" s="1789"/>
      <c r="V68" s="1065"/>
      <c r="W68" s="1065" t="s">
        <v>499</v>
      </c>
      <c r="X68" s="1065"/>
      <c r="Y68" s="1065"/>
      <c r="Z68" s="1065"/>
      <c r="AA68" s="1065"/>
      <c r="AB68" s="1065" t="s">
        <v>500</v>
      </c>
      <c r="AC68" s="1065"/>
      <c r="AD68" s="1065"/>
      <c r="AE68" s="1068"/>
      <c r="AF68" s="1065"/>
      <c r="AG68" s="1789" t="s">
        <v>1343</v>
      </c>
      <c r="AH68" s="1789"/>
      <c r="AI68" s="1789"/>
      <c r="AJ68" s="1789"/>
      <c r="AK68" s="1065"/>
      <c r="AL68" s="1065" t="s">
        <v>501</v>
      </c>
      <c r="AM68" s="1065"/>
      <c r="AN68" s="1065"/>
      <c r="AO68" s="1065"/>
      <c r="AP68" s="1065"/>
      <c r="AQ68" s="1065" t="s">
        <v>502</v>
      </c>
      <c r="AR68" s="1065"/>
      <c r="AS68" s="1065"/>
      <c r="AT68" s="1065"/>
      <c r="AU68" s="1130"/>
      <c r="AV68" s="1789" t="s">
        <v>1344</v>
      </c>
      <c r="AW68" s="1789"/>
      <c r="AX68" s="1789"/>
      <c r="AY68" s="1789"/>
    </row>
    <row r="69" spans="1:51" x14ac:dyDescent="0.25">
      <c r="B69" s="1057" t="s">
        <v>1289</v>
      </c>
      <c r="C69" s="1057">
        <f>VLOOKUP(B69,'Ersatz raw Base'!A:H,3,FALSE)</f>
        <v>136.91703335019599</v>
      </c>
      <c r="D69" s="1057">
        <f>VLOOKUP(B69,'Ersatz raw Base'!A:H,7,FALSE)</f>
        <v>104.952590240776</v>
      </c>
      <c r="E69" s="1057">
        <f>VLOOKUP(B69,'Ersatz raw Base'!A:H,8,FALSE)</f>
        <v>175.911051307316</v>
      </c>
      <c r="H69" s="1065" t="s">
        <v>1319</v>
      </c>
      <c r="I69" s="1065" t="s">
        <v>1320</v>
      </c>
      <c r="J69" s="1065" t="s">
        <v>1321</v>
      </c>
      <c r="K69" s="1065" t="s">
        <v>1322</v>
      </c>
      <c r="L69" s="1065"/>
      <c r="M69" s="1659" t="s">
        <v>1319</v>
      </c>
      <c r="N69" s="1065" t="str">
        <f>VLOOKUP(M69,'Ersatz raw Base'!A:H,3,FALSE)</f>
        <v>Mean</v>
      </c>
      <c r="O69" s="1065" t="str">
        <f>VLOOKUP(M69,'Ersatz raw Base'!A:H,7,FALSE)</f>
        <v>LCI 95%</v>
      </c>
      <c r="P69" s="1068" t="str">
        <f>VLOOKUP(M69,'Ersatz raw Base'!A:H,8,FALSE)</f>
        <v>HCI 95%</v>
      </c>
      <c r="Q69" s="1065"/>
      <c r="R69" s="1065" t="s">
        <v>1319</v>
      </c>
      <c r="S69" s="1065" t="s">
        <v>1320</v>
      </c>
      <c r="T69" s="1065" t="s">
        <v>1321</v>
      </c>
      <c r="U69" s="1065" t="s">
        <v>1322</v>
      </c>
      <c r="V69" s="1065"/>
      <c r="W69" s="1659" t="s">
        <v>1319</v>
      </c>
      <c r="X69" s="1065" t="str">
        <f>VLOOKUP(W69,'Ersatz raw Base'!A:H,3,FALSE)</f>
        <v>Mean</v>
      </c>
      <c r="Y69" s="1065" t="str">
        <f>VLOOKUP(W69,'Ersatz raw Base'!A:H,7,FALSE)</f>
        <v>LCI 95%</v>
      </c>
      <c r="Z69" s="1065" t="str">
        <f>VLOOKUP(W69,'Ersatz raw Base'!A:H,8,FALSE)</f>
        <v>HCI 95%</v>
      </c>
      <c r="AA69" s="1065"/>
      <c r="AB69" s="1659" t="s">
        <v>1319</v>
      </c>
      <c r="AC69" s="1065" t="str">
        <f>VLOOKUP(AB69,'Ersatz raw Base'!A:H,3,FALSE)</f>
        <v>Mean</v>
      </c>
      <c r="AD69" s="1065" t="str">
        <f>VLOOKUP(AB69,'Ersatz raw Base'!A:H,7,FALSE)</f>
        <v>LCI 95%</v>
      </c>
      <c r="AE69" s="1068" t="str">
        <f>VLOOKUP(AB69,'Ersatz raw Base'!A:H,8,FALSE)</f>
        <v>HCI 95%</v>
      </c>
      <c r="AF69" s="1065"/>
      <c r="AG69" s="1065" t="s">
        <v>1319</v>
      </c>
      <c r="AH69" s="1065" t="s">
        <v>1320</v>
      </c>
      <c r="AI69" s="1065" t="s">
        <v>1321</v>
      </c>
      <c r="AJ69" s="1065" t="s">
        <v>1322</v>
      </c>
      <c r="AK69" s="1065"/>
      <c r="AL69" s="1065" t="s">
        <v>1319</v>
      </c>
      <c r="AM69" s="1065" t="str">
        <f>VLOOKUP(AL69,'Ersatz raw Base'!A:H,3,FALSE)</f>
        <v>Mean</v>
      </c>
      <c r="AN69" s="1065" t="str">
        <f>VLOOKUP(AL69,'Ersatz raw Base'!A:H,7,FALSE)</f>
        <v>LCI 95%</v>
      </c>
      <c r="AO69" s="1065" t="str">
        <f>VLOOKUP(AL69,'Ersatz raw Base'!A:H,8,FALSE)</f>
        <v>HCI 95%</v>
      </c>
      <c r="AP69" s="1065"/>
      <c r="AQ69" s="1659" t="s">
        <v>1319</v>
      </c>
      <c r="AR69" s="1065" t="str">
        <f>VLOOKUP(AQ69,'Ersatz raw Base'!A:H,3,FALSE)</f>
        <v>Mean</v>
      </c>
      <c r="AS69" s="1065" t="str">
        <f>VLOOKUP(AQ69,'Ersatz raw Base'!A:H,7,FALSE)</f>
        <v>LCI 95%</v>
      </c>
      <c r="AT69" s="1065" t="str">
        <f>VLOOKUP(AQ69,'Ersatz raw Base'!A:H,8,FALSE)</f>
        <v>HCI 95%</v>
      </c>
      <c r="AU69" s="1130"/>
      <c r="AV69" s="1065" t="s">
        <v>1319</v>
      </c>
      <c r="AW69" s="1065" t="s">
        <v>1320</v>
      </c>
      <c r="AX69" s="1065" t="s">
        <v>1321</v>
      </c>
      <c r="AY69" s="1065" t="s">
        <v>1322</v>
      </c>
    </row>
    <row r="70" spans="1:51" x14ac:dyDescent="0.25">
      <c r="B70" s="1057" t="s">
        <v>1290</v>
      </c>
      <c r="C70" s="1057">
        <f>VLOOKUP(B70,'Ersatz raw Base'!A:H,3,FALSE)</f>
        <v>549.20955613459603</v>
      </c>
      <c r="D70" s="1057">
        <f>VLOOKUP(B70,'Ersatz raw Base'!A:H,7,FALSE)</f>
        <v>362.09319269211699</v>
      </c>
      <c r="E70" s="1057">
        <f>VLOOKUP(B70,'Ersatz raw Base'!A:H,8,FALSE)</f>
        <v>750.59516052079505</v>
      </c>
      <c r="H70" s="270" t="s">
        <v>519</v>
      </c>
      <c r="I70" s="270">
        <f>VLOOKUP(H70,'Ersatz raw Base'!A:H,3,FALSE)</f>
        <v>13855.4264900535</v>
      </c>
      <c r="M70" s="270" t="s">
        <v>520</v>
      </c>
      <c r="N70" s="270">
        <f>VLOOKUP(M70,'Ersatz raw Base'!A:H,3,FALSE)</f>
        <v>29036.880986312699</v>
      </c>
      <c r="R70" s="1678" t="s">
        <v>593</v>
      </c>
      <c r="S70" s="1678">
        <f>VLOOKUP(R70,'Ersatz raw Base'!A:H,3,FALSE)</f>
        <v>42892.307476367103</v>
      </c>
      <c r="T70" s="1678"/>
      <c r="U70" s="1678"/>
      <c r="W70" s="270" t="s">
        <v>521</v>
      </c>
      <c r="X70" s="21">
        <f>VLOOKUP(W70,'Ersatz raw Base'!A:H,3,FALSE)</f>
        <v>21801.153361893499</v>
      </c>
      <c r="Y70" s="21"/>
      <c r="Z70" s="21"/>
      <c r="AA70" s="21"/>
      <c r="AB70" s="21" t="s">
        <v>522</v>
      </c>
      <c r="AC70" s="21">
        <f>VLOOKUP(AB70,'Ersatz raw Base'!A:H,3,FALSE)</f>
        <v>45043.187549427203</v>
      </c>
      <c r="AD70" s="21"/>
      <c r="AE70" s="271"/>
      <c r="AG70" s="1677" t="s">
        <v>594</v>
      </c>
      <c r="AH70" s="1677">
        <f>VLOOKUP(AG70,'Ersatz raw Base'!A:H,3,FALSE)</f>
        <v>66844.340911317398</v>
      </c>
      <c r="AI70" s="1677"/>
      <c r="AJ70" s="1677"/>
      <c r="AL70" s="270" t="s">
        <v>523</v>
      </c>
      <c r="AM70" s="21">
        <f>VLOOKUP(AL70,'Ersatz raw Base'!A:H,3,FALSE)</f>
        <v>23878.945277131501</v>
      </c>
      <c r="AN70" s="21"/>
      <c r="AO70" s="21"/>
      <c r="AQ70" s="270" t="s">
        <v>524</v>
      </c>
      <c r="AR70" s="21">
        <f>VLOOKUP(AQ70,'Ersatz raw Base'!A:H,3,FALSE)</f>
        <v>46275.245067004798</v>
      </c>
      <c r="AS70" s="21"/>
      <c r="AT70" s="21"/>
      <c r="AV70" s="1679" t="s">
        <v>595</v>
      </c>
      <c r="AW70" s="1680">
        <f>VLOOKUP(AV70,'Ersatz raw Base'!A:H,3,FALSE)</f>
        <v>70154.190344138406</v>
      </c>
      <c r="AX70" s="1680"/>
      <c r="AY70" s="1680"/>
    </row>
    <row r="71" spans="1:51" x14ac:dyDescent="0.25">
      <c r="B71" s="1057" t="s">
        <v>1291</v>
      </c>
      <c r="C71" s="1057">
        <f>VLOOKUP(B71,'Ersatz raw Base'!A:H,3,FALSE)</f>
        <v>952.00274268144699</v>
      </c>
      <c r="D71" s="1057">
        <f>VLOOKUP(B71,'Ersatz raw Base'!A:H,7,FALSE)</f>
        <v>628.80186801636205</v>
      </c>
      <c r="E71" s="1057">
        <f>VLOOKUP(B71,'Ersatz raw Base'!A:H,8,FALSE)</f>
        <v>1300.68317063058</v>
      </c>
      <c r="H71" s="270" t="s">
        <v>525</v>
      </c>
      <c r="I71" s="270">
        <f>VLOOKUP(H71,'Ersatz raw Base'!A:H,3,FALSE)</f>
        <v>279.78018699272002</v>
      </c>
      <c r="J71" s="270">
        <f>VLOOKUP(H71,'Ersatz raw Base'!A:H,7,FALSE)</f>
        <v>198.476943405855</v>
      </c>
      <c r="K71" s="270">
        <f>VLOOKUP(H71,'Ersatz raw Base'!A:H,8,FALSE)</f>
        <v>374.57240394763897</v>
      </c>
      <c r="M71" s="270" t="s">
        <v>526</v>
      </c>
      <c r="N71" s="270">
        <f>VLOOKUP(M71,'Ersatz raw Base'!A:H,3,FALSE)</f>
        <v>1363.0428096923399</v>
      </c>
      <c r="O71" s="270">
        <f>VLOOKUP(M71,'Ersatz raw Base'!A:H,7,FALSE)</f>
        <v>910.30736910833298</v>
      </c>
      <c r="P71" s="1067">
        <f>VLOOKUP(M71,'Ersatz raw Base'!A:H,8,FALSE)</f>
        <v>1890.0593030280299</v>
      </c>
      <c r="R71" s="1678" t="s">
        <v>596</v>
      </c>
      <c r="S71" s="1678">
        <f>VLOOKUP(R71,'Ersatz raw Base'!A:H,3,FALSE)</f>
        <v>1642.8229966850499</v>
      </c>
      <c r="T71" s="1678">
        <f>VLOOKUP(R71,'Ersatz raw Base'!A:H,7,FALSE)</f>
        <v>1113.26544657872</v>
      </c>
      <c r="U71" s="1678">
        <f>VLOOKUP(R71,'Ersatz raw Base'!A:H,8,FALSE)</f>
        <v>2261.9570179880102</v>
      </c>
      <c r="W71" s="270" t="s">
        <v>527</v>
      </c>
      <c r="X71" s="21">
        <f>VLOOKUP(W71,'Ersatz raw Base'!A:H,3,FALSE)</f>
        <v>380.11406938556399</v>
      </c>
      <c r="Y71" s="21">
        <f>VLOOKUP(W71,'Ersatz raw Base'!A:H,7,FALSE)</f>
        <v>275.44877416885203</v>
      </c>
      <c r="Z71" s="21">
        <f>VLOOKUP(W71,'Ersatz raw Base'!A:H,8,FALSE)</f>
        <v>502.79953125145602</v>
      </c>
      <c r="AA71" s="21"/>
      <c r="AB71" s="21" t="s">
        <v>528</v>
      </c>
      <c r="AC71" s="21">
        <f>VLOOKUP(AB71,'Ersatz raw Base'!A:H,3,FALSE)</f>
        <v>1688.6091710927001</v>
      </c>
      <c r="AD71" s="21">
        <f>VLOOKUP(AB71,'Ersatz raw Base'!A:H,7,FALSE)</f>
        <v>1144.9648551897501</v>
      </c>
      <c r="AE71" s="271">
        <f>VLOOKUP(AB71,'Ersatz raw Base'!A:H,8,FALSE)</f>
        <v>2324.6829782251798</v>
      </c>
      <c r="AG71" s="1677" t="s">
        <v>597</v>
      </c>
      <c r="AH71" s="1677">
        <f>VLOOKUP(AG71,'Ersatz raw Base'!A:H,3,FALSE)</f>
        <v>2068.7232404782599</v>
      </c>
      <c r="AI71" s="1677">
        <f>VLOOKUP(AG71,'Ersatz raw Base'!A:H,7,FALSE)</f>
        <v>1421.9477895790001</v>
      </c>
      <c r="AJ71" s="1677">
        <f>VLOOKUP(AG71,'Ersatz raw Base'!A:H,8,FALSE)</f>
        <v>2825.0105914292999</v>
      </c>
      <c r="AL71" s="270" t="s">
        <v>529</v>
      </c>
      <c r="AM71" s="21">
        <f>VLOOKUP(AL71,'Ersatz raw Base'!A:H,3,FALSE)</f>
        <v>421.40830168682402</v>
      </c>
      <c r="AN71" s="21">
        <f>VLOOKUP(AL71,'Ersatz raw Base'!A:H,7,FALSE)</f>
        <v>306.60612176718797</v>
      </c>
      <c r="AO71" s="21">
        <f>VLOOKUP(AL71,'Ersatz raw Base'!A:H,8,FALSE)</f>
        <v>555.79059434296596</v>
      </c>
      <c r="AQ71" s="270" t="s">
        <v>530</v>
      </c>
      <c r="AR71" s="21">
        <f>VLOOKUP(AQ71,'Ersatz raw Base'!A:H,3,FALSE)</f>
        <v>1791.7483557298799</v>
      </c>
      <c r="AS71" s="21">
        <f>VLOOKUP(AQ71,'Ersatz raw Base'!A:H,7,FALSE)</f>
        <v>1221.5337912479099</v>
      </c>
      <c r="AT71" s="21">
        <f>VLOOKUP(AQ71,'Ersatz raw Base'!A:H,8,FALSE)</f>
        <v>2460.5239631234999</v>
      </c>
      <c r="AV71" s="1679" t="s">
        <v>598</v>
      </c>
      <c r="AW71" s="1680">
        <f>VLOOKUP(AV71,'Ersatz raw Base'!A:H,3,FALSE)</f>
        <v>2213.15665741671</v>
      </c>
      <c r="AX71" s="1680">
        <f>VLOOKUP(AV71,'Ersatz raw Base'!A:H,7,FALSE)</f>
        <v>1531.55980214955</v>
      </c>
      <c r="AY71" s="1680">
        <f>VLOOKUP(AV71,'Ersatz raw Base'!A:H,8,FALSE)</f>
        <v>3013.5728610658998</v>
      </c>
    </row>
    <row r="72" spans="1:51" x14ac:dyDescent="0.25">
      <c r="B72" s="1057" t="s">
        <v>1292</v>
      </c>
      <c r="C72" s="1057">
        <f>VLOOKUP(B72,'Ersatz raw Base'!A:H,3,FALSE)</f>
        <v>3612.64583470349</v>
      </c>
      <c r="D72" s="1057">
        <f>VLOOKUP(B72,'Ersatz raw Base'!A:H,7,FALSE)</f>
        <v>3444.7963086284099</v>
      </c>
      <c r="E72" s="1057">
        <f>VLOOKUP(B72,'Ersatz raw Base'!A:H,8,FALSE)</f>
        <v>3790.30656811363</v>
      </c>
      <c r="H72" s="270" t="s">
        <v>531</v>
      </c>
      <c r="I72" s="270">
        <f>VLOOKUP(H72,'Ersatz raw Base'!A:H,3,FALSE)</f>
        <v>1264.30609808236</v>
      </c>
      <c r="J72" s="270">
        <f>VLOOKUP(H72,'Ersatz raw Base'!A:H,7,FALSE)</f>
        <v>715.51584431385299</v>
      </c>
      <c r="K72" s="270">
        <f>VLOOKUP(H72,'Ersatz raw Base'!A:H,8,FALSE)</f>
        <v>1974.74294259716</v>
      </c>
      <c r="M72" s="270" t="s">
        <v>532</v>
      </c>
      <c r="N72" s="270">
        <f>VLOOKUP(M72,'Ersatz raw Base'!A:H,3,FALSE)</f>
        <v>13119.8225645948</v>
      </c>
      <c r="O72" s="270">
        <f>VLOOKUP(M72,'Ersatz raw Base'!A:H,7,FALSE)</f>
        <v>8639.1870852337997</v>
      </c>
      <c r="P72" s="1067">
        <f>VLOOKUP(M72,'Ersatz raw Base'!A:H,8,FALSE)</f>
        <v>18295.891604362601</v>
      </c>
      <c r="R72" s="1678" t="s">
        <v>599</v>
      </c>
      <c r="S72" s="1678">
        <f>VLOOKUP(R72,'Ersatz raw Base'!A:H,3,FALSE)</f>
        <v>14384.1286626772</v>
      </c>
      <c r="T72" s="1678">
        <f>VLOOKUP(R72,'Ersatz raw Base'!A:H,7,FALSE)</f>
        <v>9477.4911416410396</v>
      </c>
      <c r="U72" s="1678">
        <f>VLOOKUP(R72,'Ersatz raw Base'!A:H,8,FALSE)</f>
        <v>20039.692478507299</v>
      </c>
      <c r="W72" s="270" t="s">
        <v>533</v>
      </c>
      <c r="X72" s="21">
        <f>VLOOKUP(W72,'Ersatz raw Base'!A:H,3,FALSE)</f>
        <v>1637.72180189048</v>
      </c>
      <c r="Y72" s="21">
        <f>VLOOKUP(W72,'Ersatz raw Base'!A:H,7,FALSE)</f>
        <v>926.83990088739699</v>
      </c>
      <c r="Z72" s="21">
        <f>VLOOKUP(W72,'Ersatz raw Base'!A:H,8,FALSE)</f>
        <v>2557.9877177385301</v>
      </c>
      <c r="AA72" s="21"/>
      <c r="AB72" s="21" t="s">
        <v>534</v>
      </c>
      <c r="AC72" s="21">
        <f>VLOOKUP(AB72,'Ersatz raw Base'!A:H,3,FALSE)</f>
        <v>15829.714604544</v>
      </c>
      <c r="AD72" s="21">
        <f>VLOOKUP(AB72,'Ersatz raw Base'!A:H,7,FALSE)</f>
        <v>10423.7108036066</v>
      </c>
      <c r="AE72" s="271">
        <f>VLOOKUP(AB72,'Ersatz raw Base'!A:H,8,FALSE)</f>
        <v>22074.1045798505</v>
      </c>
      <c r="AG72" s="1677" t="s">
        <v>600</v>
      </c>
      <c r="AH72" s="1677">
        <f>VLOOKUP(AG72,'Ersatz raw Base'!A:H,3,FALSE)</f>
        <v>17467.436406434401</v>
      </c>
      <c r="AI72" s="1677">
        <f>VLOOKUP(AG72,'Ersatz raw Base'!A:H,7,FALSE)</f>
        <v>11501.191623806801</v>
      </c>
      <c r="AJ72" s="1677">
        <f>VLOOKUP(AG72,'Ersatz raw Base'!A:H,8,FALSE)</f>
        <v>24383.8848295547</v>
      </c>
      <c r="AL72" s="270" t="s">
        <v>535</v>
      </c>
      <c r="AM72" s="21">
        <f>VLOOKUP(AL72,'Ersatz raw Base'!A:H,3,FALSE)</f>
        <v>1796.3410007458499</v>
      </c>
      <c r="AN72" s="21">
        <f>VLOOKUP(AL72,'Ersatz raw Base'!A:H,7,FALSE)</f>
        <v>1016.58223541453</v>
      </c>
      <c r="AO72" s="21">
        <f>VLOOKUP(AL72,'Ersatz raw Base'!A:H,8,FALSE)</f>
        <v>2805.7053308808499</v>
      </c>
      <c r="AQ72" s="270" t="s">
        <v>536</v>
      </c>
      <c r="AR72" s="21">
        <f>VLOOKUP(AQ72,'Ersatz raw Base'!A:H,3,FALSE)</f>
        <v>16635.615627421499</v>
      </c>
      <c r="AS72" s="21">
        <f>VLOOKUP(AQ72,'Ersatz raw Base'!A:H,7,FALSE)</f>
        <v>10954.498483224501</v>
      </c>
      <c r="AT72" s="21">
        <f>VLOOKUP(AQ72,'Ersatz raw Base'!A:H,8,FALSE)</f>
        <v>23197.003101582901</v>
      </c>
      <c r="AV72" s="1679" t="s">
        <v>601</v>
      </c>
      <c r="AW72" s="1680">
        <f>VLOOKUP(AV72,'Ersatz raw Base'!A:H,3,FALSE)</f>
        <v>18431.956628167402</v>
      </c>
      <c r="AX72" s="1680">
        <f>VLOOKUP(AV72,'Ersatz raw Base'!A:H,7,FALSE)</f>
        <v>12136.532169802</v>
      </c>
      <c r="AY72" s="1680">
        <f>VLOOKUP(AV72,'Ersatz raw Base'!A:H,8,FALSE)</f>
        <v>25742.071716009199</v>
      </c>
    </row>
    <row r="73" spans="1:51" x14ac:dyDescent="0.25">
      <c r="B73" s="1057" t="s">
        <v>1293</v>
      </c>
      <c r="C73" s="1057">
        <f>VLOOKUP(B73,'Ersatz raw Base'!A:H,3,FALSE)</f>
        <v>3401.6151875569899</v>
      </c>
      <c r="D73" s="1057">
        <f>VLOOKUP(B73,'Ersatz raw Base'!A:H,7,FALSE)</f>
        <v>3235.6927763005801</v>
      </c>
      <c r="E73" s="1057">
        <f>VLOOKUP(B73,'Ersatz raw Base'!A:H,8,FALSE)</f>
        <v>3575.6779656501299</v>
      </c>
      <c r="H73" s="270" t="s">
        <v>537</v>
      </c>
      <c r="I73" s="270">
        <f>VLOOKUP(H73,'Ersatz raw Base'!A:H,3,FALSE)</f>
        <v>952.31240719418702</v>
      </c>
      <c r="J73" s="270">
        <f>VLOOKUP(H73,'Ersatz raw Base'!A:H,7,FALSE)</f>
        <v>626.03885620195194</v>
      </c>
      <c r="K73" s="270">
        <f>VLOOKUP(H73,'Ersatz raw Base'!A:H,8,FALSE)</f>
        <v>1322.7850328514501</v>
      </c>
      <c r="M73" s="270" t="s">
        <v>538</v>
      </c>
      <c r="N73" s="270">
        <f>VLOOKUP(M73,'Ersatz raw Base'!A:H,3,FALSE)</f>
        <v>1054.0968958108399</v>
      </c>
      <c r="O73" s="270">
        <f>VLOOKUP(M73,'Ersatz raw Base'!A:H,7,FALSE)</f>
        <v>692.95076909030195</v>
      </c>
      <c r="P73" s="1067">
        <f>VLOOKUP(M73,'Ersatz raw Base'!A:H,8,FALSE)</f>
        <v>1464.16615642123</v>
      </c>
      <c r="R73" s="1678" t="s">
        <v>602</v>
      </c>
      <c r="S73" s="1678">
        <f>VLOOKUP(R73,'Ersatz raw Base'!A:H,3,FALSE)</f>
        <v>2006.4093030050301</v>
      </c>
      <c r="T73" s="1678">
        <f>VLOOKUP(R73,'Ersatz raw Base'!A:H,7,FALSE)</f>
        <v>1318.9896252922499</v>
      </c>
      <c r="U73" s="1678">
        <f>VLOOKUP(R73,'Ersatz raw Base'!A:H,8,FALSE)</f>
        <v>2786.95118927268</v>
      </c>
      <c r="W73" s="270" t="s">
        <v>539</v>
      </c>
      <c r="X73" s="21">
        <f>VLOOKUP(W73,'Ersatz raw Base'!A:H,3,FALSE)</f>
        <v>1699.6615290918201</v>
      </c>
      <c r="Y73" s="21">
        <f>VLOOKUP(W73,'Ersatz raw Base'!A:H,7,FALSE)</f>
        <v>1117.33728508079</v>
      </c>
      <c r="Z73" s="21">
        <f>VLOOKUP(W73,'Ersatz raw Base'!A:H,8,FALSE)</f>
        <v>2360.8710908432199</v>
      </c>
      <c r="AA73" s="21"/>
      <c r="AB73" s="21" t="s">
        <v>540</v>
      </c>
      <c r="AC73" s="21">
        <f>VLOOKUP(AB73,'Ersatz raw Base'!A:H,3,FALSE)</f>
        <v>1878.13296118678</v>
      </c>
      <c r="AD73" s="21">
        <f>VLOOKUP(AB73,'Ersatz raw Base'!A:H,7,FALSE)</f>
        <v>1234.6622830220099</v>
      </c>
      <c r="AE73" s="271">
        <f>VLOOKUP(AB73,'Ersatz raw Base'!A:H,8,FALSE)</f>
        <v>2608.7722390203598</v>
      </c>
      <c r="AG73" s="1677" t="s">
        <v>603</v>
      </c>
      <c r="AH73" s="1677">
        <f>VLOOKUP(AG73,'Ersatz raw Base'!A:H,3,FALSE)</f>
        <v>3577.7944902785998</v>
      </c>
      <c r="AI73" s="1677">
        <f>VLOOKUP(AG73,'Ersatz raw Base'!A:H,7,FALSE)</f>
        <v>2351.9995681027999</v>
      </c>
      <c r="AJ73" s="1677">
        <f>VLOOKUP(AG73,'Ersatz raw Base'!A:H,8,FALSE)</f>
        <v>4969.6433298635902</v>
      </c>
      <c r="AL73" s="270" t="s">
        <v>541</v>
      </c>
      <c r="AM73" s="21">
        <f>VLOOKUP(AL73,'Ersatz raw Base'!A:H,3,FALSE)</f>
        <v>2005.0149949417901</v>
      </c>
      <c r="AN73" s="21">
        <f>VLOOKUP(AL73,'Ersatz raw Base'!A:H,7,FALSE)</f>
        <v>1318.0730237458399</v>
      </c>
      <c r="AO73" s="21">
        <f>VLOOKUP(AL73,'Ersatz raw Base'!A:H,8,FALSE)</f>
        <v>2785.0144615525501</v>
      </c>
      <c r="AQ73" s="270" t="s">
        <v>542</v>
      </c>
      <c r="AR73" s="21">
        <f>VLOOKUP(AQ73,'Ersatz raw Base'!A:H,3,FALSE)</f>
        <v>2193.2465834794398</v>
      </c>
      <c r="AS73" s="21">
        <f>VLOOKUP(AQ73,'Ersatz raw Base'!A:H,7,FALSE)</f>
        <v>1441.81423251196</v>
      </c>
      <c r="AT73" s="21">
        <f>VLOOKUP(AQ73,'Ersatz raw Base'!A:H,8,FALSE)</f>
        <v>3046.4727037706198</v>
      </c>
      <c r="AV73" s="1679" t="s">
        <v>604</v>
      </c>
      <c r="AW73" s="1680">
        <f>VLOOKUP(AV73,'Ersatz raw Base'!A:H,3,FALSE)</f>
        <v>4198.2615784212303</v>
      </c>
      <c r="AX73" s="1680">
        <f>VLOOKUP(AV73,'Ersatz raw Base'!A:H,7,FALSE)</f>
        <v>2759.8872562577999</v>
      </c>
      <c r="AY73" s="1680">
        <f>VLOOKUP(AV73,'Ersatz raw Base'!A:H,8,FALSE)</f>
        <v>5831.4871653231703</v>
      </c>
    </row>
    <row r="74" spans="1:51" x14ac:dyDescent="0.25">
      <c r="B74" s="1057" t="s">
        <v>1294</v>
      </c>
      <c r="C74" s="1057">
        <f>VLOOKUP(B74,'Ersatz raw Base'!A:H,3,FALSE)</f>
        <v>1638.1293321662399</v>
      </c>
      <c r="D74" s="1057">
        <f>VLOOKUP(B74,'Ersatz raw Base'!A:H,7,FALSE)</f>
        <v>1253.8052041286101</v>
      </c>
      <c r="E74" s="1057">
        <f>VLOOKUP(B74,'Ersatz raw Base'!A:H,8,FALSE)</f>
        <v>2051.73372343459</v>
      </c>
      <c r="H74" s="270" t="s">
        <v>543</v>
      </c>
      <c r="I74" s="270">
        <f>VLOOKUP(H74,'Ersatz raw Base'!A:H,3,FALSE)</f>
        <v>21593.3061434007</v>
      </c>
      <c r="J74" s="270">
        <f>VLOOKUP(H74,'Ersatz raw Base'!A:H,7,FALSE)</f>
        <v>20585.6477148183</v>
      </c>
      <c r="K74" s="270">
        <f>VLOOKUP(H74,'Ersatz raw Base'!A:H,8,FALSE)</f>
        <v>22608.600599121699</v>
      </c>
      <c r="M74" s="270" t="s">
        <v>544</v>
      </c>
      <c r="N74" s="270">
        <f>VLOOKUP(M74,'Ersatz raw Base'!A:H,3,FALSE)</f>
        <v>54791.4814204258</v>
      </c>
      <c r="O74" s="270">
        <f>VLOOKUP(M74,'Ersatz raw Base'!A:H,7,FALSE)</f>
        <v>52294.434683726402</v>
      </c>
      <c r="P74" s="1067">
        <f>VLOOKUP(M74,'Ersatz raw Base'!A:H,8,FALSE)</f>
        <v>57398.469965234101</v>
      </c>
      <c r="R74" s="1678" t="s">
        <v>605</v>
      </c>
      <c r="S74" s="1678">
        <f>VLOOKUP(R74,'Ersatz raw Base'!A:H,3,FALSE)</f>
        <v>76384.787563826496</v>
      </c>
      <c r="T74" s="1678">
        <f>VLOOKUP(R74,'Ersatz raw Base'!A:H,7,FALSE)</f>
        <v>72895.2343379417</v>
      </c>
      <c r="U74" s="1678">
        <f>VLOOKUP(R74,'Ersatz raw Base'!A:H,8,FALSE)</f>
        <v>80019.876329560502</v>
      </c>
      <c r="W74" s="270" t="s">
        <v>545</v>
      </c>
      <c r="X74" s="21">
        <f>VLOOKUP(W74,'Ersatz raw Base'!A:H,3,FALSE)</f>
        <v>27961.6715124365</v>
      </c>
      <c r="Y74" s="21">
        <f>VLOOKUP(W74,'Ersatz raw Base'!A:H,7,FALSE)</f>
        <v>26658.272229231599</v>
      </c>
      <c r="Z74" s="21">
        <f>VLOOKUP(W74,'Ersatz raw Base'!A:H,8,FALSE)</f>
        <v>29276.0283865528</v>
      </c>
      <c r="AA74" s="21"/>
      <c r="AB74" s="21" t="s">
        <v>546</v>
      </c>
      <c r="AC74" s="21">
        <f>VLOOKUP(AB74,'Ersatz raw Base'!A:H,3,FALSE)</f>
        <v>67253.557299775493</v>
      </c>
      <c r="AD74" s="21">
        <f>VLOOKUP(AB74,'Ersatz raw Base'!A:H,7,FALSE)</f>
        <v>64185.373899051498</v>
      </c>
      <c r="AE74" s="271">
        <f>VLOOKUP(AB74,'Ersatz raw Base'!A:H,8,FALSE)</f>
        <v>70448.560201214801</v>
      </c>
      <c r="AG74" s="1677" t="s">
        <v>606</v>
      </c>
      <c r="AH74" s="1677">
        <f>VLOOKUP(AG74,'Ersatz raw Base'!A:H,3,FALSE)</f>
        <v>95215.228812212095</v>
      </c>
      <c r="AI74" s="1677">
        <f>VLOOKUP(AG74,'Ersatz raw Base'!A:H,7,FALSE)</f>
        <v>90874.706090110194</v>
      </c>
      <c r="AJ74" s="1677">
        <f>VLOOKUP(AG74,'Ersatz raw Base'!A:H,8,FALSE)</f>
        <v>99750.769203701901</v>
      </c>
      <c r="AL74" s="270" t="s">
        <v>547</v>
      </c>
      <c r="AM74" s="21">
        <f>VLOOKUP(AL74,'Ersatz raw Base'!A:H,3,FALSE)</f>
        <v>30574.9399701519</v>
      </c>
      <c r="AN74" s="21">
        <f>VLOOKUP(AL74,'Ersatz raw Base'!A:H,7,FALSE)</f>
        <v>29151.606168613998</v>
      </c>
      <c r="AO74" s="21">
        <f>VLOOKUP(AL74,'Ersatz raw Base'!A:H,8,FALSE)</f>
        <v>32013.126700653502</v>
      </c>
      <c r="AQ74" s="270" t="s">
        <v>548</v>
      </c>
      <c r="AR74" s="21">
        <f>VLOOKUP(AQ74,'Ersatz raw Base'!A:H,3,FALSE)</f>
        <v>71961.926952727896</v>
      </c>
      <c r="AS74" s="21">
        <f>VLOOKUP(AQ74,'Ersatz raw Base'!A:H,7,FALSE)</f>
        <v>68671.657359481003</v>
      </c>
      <c r="AT74" s="21">
        <f>VLOOKUP(AQ74,'Ersatz raw Base'!A:H,8,FALSE)</f>
        <v>75389.549820554894</v>
      </c>
      <c r="AV74" s="1679" t="s">
        <v>607</v>
      </c>
      <c r="AW74" s="1680">
        <f>VLOOKUP(AV74,'Ersatz raw Base'!A:H,3,FALSE)</f>
        <v>102536.86692288</v>
      </c>
      <c r="AX74" s="1680">
        <f>VLOOKUP(AV74,'Ersatz raw Base'!A:H,7,FALSE)</f>
        <v>97868.156633443898</v>
      </c>
      <c r="AY74" s="1680">
        <f>VLOOKUP(AV74,'Ersatz raw Base'!A:H,8,FALSE)</f>
        <v>107421.171898624</v>
      </c>
    </row>
    <row r="75" spans="1:51" x14ac:dyDescent="0.25">
      <c r="B75" s="1057" t="s">
        <v>1295</v>
      </c>
      <c r="C75" s="1057">
        <f>VLOOKUP(B75,'Ersatz raw Base'!A:H,3,FALSE)</f>
        <v>5250.7751668697401</v>
      </c>
      <c r="D75" s="1057">
        <f>VLOOKUP(B75,'Ersatz raw Base'!A:H,7,FALSE)</f>
        <v>4816.2587117105904</v>
      </c>
      <c r="E75" s="1057">
        <f>VLOOKUP(B75,'Ersatz raw Base'!A:H,8,FALSE)</f>
        <v>5704.9190858153197</v>
      </c>
      <c r="H75" s="270" t="s">
        <v>549</v>
      </c>
      <c r="I75" s="270">
        <f>VLOOKUP(H75,'Ersatz raw Base'!A:H,3,FALSE)</f>
        <v>14884.5421581507</v>
      </c>
      <c r="J75" s="270">
        <f>VLOOKUP(H75,'Ersatz raw Base'!A:H,7,FALSE)</f>
        <v>14093.8158522706</v>
      </c>
      <c r="K75" s="270">
        <f>VLOOKUP(H75,'Ersatz raw Base'!A:H,8,FALSE)</f>
        <v>15686.0247709715</v>
      </c>
      <c r="M75" s="270" t="s">
        <v>550</v>
      </c>
      <c r="N75" s="270">
        <f>VLOOKUP(M75,'Ersatz raw Base'!A:H,3,FALSE)</f>
        <v>44535.246747868601</v>
      </c>
      <c r="O75" s="270">
        <f>VLOOKUP(M75,'Ersatz raw Base'!A:H,7,FALSE)</f>
        <v>42169.356633934702</v>
      </c>
      <c r="P75" s="1067">
        <f>VLOOKUP(M75,'Ersatz raw Base'!A:H,8,FALSE)</f>
        <v>46933.3202355744</v>
      </c>
      <c r="R75" s="1678" t="s">
        <v>608</v>
      </c>
      <c r="S75" s="1678">
        <f>VLOOKUP(R75,'Ersatz raw Base'!A:H,3,FALSE)</f>
        <v>59419.788906019501</v>
      </c>
      <c r="T75" s="1678">
        <f>VLOOKUP(R75,'Ersatz raw Base'!A:H,7,FALSE)</f>
        <v>56263.172486205302</v>
      </c>
      <c r="U75" s="1678">
        <f>VLOOKUP(R75,'Ersatz raw Base'!A:H,8,FALSE)</f>
        <v>62619.345006545896</v>
      </c>
      <c r="W75" s="270" t="s">
        <v>551</v>
      </c>
      <c r="X75" s="21">
        <f>VLOOKUP(W75,'Ersatz raw Base'!A:H,3,FALSE)</f>
        <v>19295.691316078399</v>
      </c>
      <c r="Y75" s="21">
        <f>VLOOKUP(W75,'Ersatz raw Base'!A:H,7,FALSE)</f>
        <v>18270.627155444399</v>
      </c>
      <c r="Z75" s="21">
        <f>VLOOKUP(W75,'Ersatz raw Base'!A:H,8,FALSE)</f>
        <v>20334.699498384201</v>
      </c>
      <c r="AA75" s="21"/>
      <c r="AB75" s="21" t="s">
        <v>552</v>
      </c>
      <c r="AC75" s="21">
        <f>VLOOKUP(AB75,'Ersatz raw Base'!A:H,3,FALSE)</f>
        <v>54508.691765617303</v>
      </c>
      <c r="AD75" s="21">
        <f>VLOOKUP(AB75,'Ersatz raw Base'!A:H,7,FALSE)</f>
        <v>51612.972433425297</v>
      </c>
      <c r="AE75" s="271">
        <f>VLOOKUP(AB75,'Ersatz raw Base'!A:H,8,FALSE)</f>
        <v>57443.801776631401</v>
      </c>
      <c r="AG75" s="1677" t="s">
        <v>609</v>
      </c>
      <c r="AH75" s="1677">
        <f>VLOOKUP(AG75,'Ersatz raw Base'!A:H,3,FALSE)</f>
        <v>73804.383081695705</v>
      </c>
      <c r="AI75" s="1677">
        <f>VLOOKUP(AG75,'Ersatz raw Base'!A:H,7,FALSE)</f>
        <v>69883.599588869707</v>
      </c>
      <c r="AJ75" s="1677">
        <f>VLOOKUP(AG75,'Ersatz raw Base'!A:H,8,FALSE)</f>
        <v>77778.501275015602</v>
      </c>
      <c r="AL75" s="270" t="s">
        <v>553</v>
      </c>
      <c r="AM75" s="21">
        <f>VLOOKUP(AL75,'Ersatz raw Base'!A:H,3,FALSE)</f>
        <v>21166.122021891999</v>
      </c>
      <c r="AN75" s="21">
        <f>VLOOKUP(AL75,'Ersatz raw Base'!A:H,7,FALSE)</f>
        <v>20041.693114482601</v>
      </c>
      <c r="AO75" s="21">
        <f>VLOOKUP(AL75,'Ersatz raw Base'!A:H,8,FALSE)</f>
        <v>22305.846616786599</v>
      </c>
      <c r="AQ75" s="270" t="s">
        <v>554</v>
      </c>
      <c r="AR75" s="21">
        <f>VLOOKUP(AQ75,'Ersatz raw Base'!A:H,3,FALSE)</f>
        <v>58178.830700407001</v>
      </c>
      <c r="AS75" s="21">
        <f>VLOOKUP(AQ75,'Ersatz raw Base'!A:H,7,FALSE)</f>
        <v>55088.138934992799</v>
      </c>
      <c r="AT75" s="21">
        <f>VLOOKUP(AQ75,'Ersatz raw Base'!A:H,8,FALSE)</f>
        <v>61311.565368707597</v>
      </c>
      <c r="AV75" s="1679" t="s">
        <v>610</v>
      </c>
      <c r="AW75" s="1680">
        <f>VLOOKUP(AV75,'Ersatz raw Base'!A:H,3,FALSE)</f>
        <v>79344.952722299102</v>
      </c>
      <c r="AX75" s="1680">
        <f>VLOOKUP(AV75,'Ersatz raw Base'!A:H,7,FALSE)</f>
        <v>75129.832049475401</v>
      </c>
      <c r="AY75" s="1680">
        <f>VLOOKUP(AV75,'Ersatz raw Base'!A:H,8,FALSE)</f>
        <v>83617.411985494196</v>
      </c>
    </row>
    <row r="76" spans="1:51" x14ac:dyDescent="0.25">
      <c r="B76" s="1057" t="s">
        <v>1296</v>
      </c>
      <c r="C76" s="1057">
        <f>VLOOKUP(B76,'Ersatz raw Base'!A:H,3,FALSE)</f>
        <v>5039.74451972322</v>
      </c>
      <c r="D76" s="1057">
        <f>VLOOKUP(B76,'Ersatz raw Base'!A:H,7,FALSE)</f>
        <v>4609.2258346672397</v>
      </c>
      <c r="E76" s="1057">
        <f>VLOOKUP(B76,'Ersatz raw Base'!A:H,8,FALSE)</f>
        <v>5500.7763156971496</v>
      </c>
      <c r="H76" s="270" t="s">
        <v>555</v>
      </c>
      <c r="I76" s="270">
        <f>VLOOKUP(H76,'Ersatz raw Base'!A:H,3,FALSE)</f>
        <v>2496.3986922692702</v>
      </c>
      <c r="J76" s="270">
        <f>VLOOKUP(H76,'Ersatz raw Base'!A:H,7,FALSE)</f>
        <v>1851.6223941861599</v>
      </c>
      <c r="K76" s="270">
        <f>VLOOKUP(H76,'Ersatz raw Base'!A:H,8,FALSE)</f>
        <v>3293.7914232353201</v>
      </c>
      <c r="M76" s="270" t="s">
        <v>556</v>
      </c>
      <c r="N76" s="270">
        <f>VLOOKUP(M76,'Ersatz raw Base'!A:H,3,FALSE)</f>
        <v>15536.962270098</v>
      </c>
      <c r="O76" s="270">
        <f>VLOOKUP(M76,'Ersatz raw Base'!A:H,7,FALSE)</f>
        <v>11097.1661917984</v>
      </c>
      <c r="P76" s="1067">
        <f>VLOOKUP(M76,'Ersatz raw Base'!A:H,8,FALSE)</f>
        <v>20839.6306059739</v>
      </c>
      <c r="R76" s="1678" t="s">
        <v>611</v>
      </c>
      <c r="S76" s="1678">
        <f>VLOOKUP(R76,'Ersatz raw Base'!A:H,3,FALSE)</f>
        <v>18033.3609623673</v>
      </c>
      <c r="T76" s="1678">
        <f>VLOOKUP(R76,'Ersatz raw Base'!A:H,7,FALSE)</f>
        <v>13135.026870954</v>
      </c>
      <c r="U76" s="1678">
        <f>VLOOKUP(R76,'Ersatz raw Base'!A:H,8,FALSE)</f>
        <v>23773.7359883791</v>
      </c>
      <c r="W76" s="270" t="s">
        <v>557</v>
      </c>
      <c r="X76" s="21">
        <f>VLOOKUP(W76,'Ersatz raw Base'!A:H,3,FALSE)</f>
        <v>3717.4974003678699</v>
      </c>
      <c r="Y76" s="21">
        <f>VLOOKUP(W76,'Ersatz raw Base'!A:H,7,FALSE)</f>
        <v>2789.08962773351</v>
      </c>
      <c r="Z76" s="21">
        <f>VLOOKUP(W76,'Ersatz raw Base'!A:H,8,FALSE)</f>
        <v>4862.3333676713301</v>
      </c>
      <c r="AA76" s="21"/>
      <c r="AB76" s="21" t="s">
        <v>558</v>
      </c>
      <c r="AC76" s="21">
        <f>VLOOKUP(AB76,'Ersatz raw Base'!A:H,3,FALSE)</f>
        <v>19396.4567368235</v>
      </c>
      <c r="AD76" s="21">
        <f>VLOOKUP(AB76,'Ersatz raw Base'!A:H,7,FALSE)</f>
        <v>14004.3709356576</v>
      </c>
      <c r="AE76" s="271">
        <f>VLOOKUP(AB76,'Ersatz raw Base'!A:H,8,FALSE)</f>
        <v>25801.4283844126</v>
      </c>
      <c r="AG76" s="1677" t="s">
        <v>612</v>
      </c>
      <c r="AH76" s="1677">
        <f>VLOOKUP(AG76,'Ersatz raw Base'!A:H,3,FALSE)</f>
        <v>23113.9541371913</v>
      </c>
      <c r="AI76" s="1677">
        <f>VLOOKUP(AG76,'Ersatz raw Base'!A:H,7,FALSE)</f>
        <v>17080.8338620381</v>
      </c>
      <c r="AJ76" s="1677">
        <f>VLOOKUP(AG76,'Ersatz raw Base'!A:H,8,FALSE)</f>
        <v>30243.730523804101</v>
      </c>
      <c r="AL76" s="270" t="s">
        <v>559</v>
      </c>
      <c r="AM76" s="21">
        <f>VLOOKUP(AL76,'Ersatz raw Base'!A:H,3,FALSE)</f>
        <v>4222.7642973744596</v>
      </c>
      <c r="AN76" s="21">
        <f>VLOOKUP(AL76,'Ersatz raw Base'!A:H,7,FALSE)</f>
        <v>3156.6950675072999</v>
      </c>
      <c r="AO76" s="21">
        <f>VLOOKUP(AL76,'Ersatz raw Base'!A:H,8,FALSE)</f>
        <v>5491.5196046690198</v>
      </c>
      <c r="AQ76" s="270" t="s">
        <v>560</v>
      </c>
      <c r="AR76" s="21">
        <f>VLOOKUP(AQ76,'Ersatz raw Base'!A:H,3,FALSE)</f>
        <v>20620.610566630901</v>
      </c>
      <c r="AS76" s="21">
        <f>VLOOKUP(AQ76,'Ersatz raw Base'!A:H,7,FALSE)</f>
        <v>14924.853166389001</v>
      </c>
      <c r="AT76" s="21">
        <f>VLOOKUP(AQ76,'Ersatz raw Base'!A:H,8,FALSE)</f>
        <v>27372.763531156801</v>
      </c>
      <c r="AV76" s="1679" t="s">
        <v>613</v>
      </c>
      <c r="AW76" s="1680">
        <f>VLOOKUP(AV76,'Ersatz raw Base'!A:H,3,FALSE)</f>
        <v>24843.3748640054</v>
      </c>
      <c r="AX76" s="1680">
        <f>VLOOKUP(AV76,'Ersatz raw Base'!A:H,7,FALSE)</f>
        <v>18475.55710328</v>
      </c>
      <c r="AY76" s="1680">
        <f>VLOOKUP(AV76,'Ersatz raw Base'!A:H,8,FALSE)</f>
        <v>32404.358358490899</v>
      </c>
    </row>
    <row r="77" spans="1:51" x14ac:dyDescent="0.25">
      <c r="B77" s="1057" t="s">
        <v>1297</v>
      </c>
      <c r="C77" s="1057">
        <f>VLOOKUP(B77,'Ersatz raw Base'!A:H,3,FALSE)</f>
        <v>8901.6146921662403</v>
      </c>
      <c r="D77" s="1057">
        <f>VLOOKUP(B77,'Ersatz raw Base'!A:H,7,FALSE)</f>
        <v>8517.2905641286106</v>
      </c>
      <c r="E77" s="1057">
        <f>VLOOKUP(B77,'Ersatz raw Base'!A:H,8,FALSE)</f>
        <v>9315.2190834345893</v>
      </c>
      <c r="H77" s="270" t="s">
        <v>561</v>
      </c>
      <c r="I77" s="270">
        <f>VLOOKUP(H77,'Ersatz raw Base'!A:H,3,FALSE)</f>
        <v>24089.7048356698</v>
      </c>
      <c r="J77" s="270">
        <f>VLOOKUP(H77,'Ersatz raw Base'!A:H,7,FALSE)</f>
        <v>22866.331931603501</v>
      </c>
      <c r="K77" s="270">
        <f>VLOOKUP(H77,'Ersatz raw Base'!A:H,8,FALSE)</f>
        <v>25355.401117884299</v>
      </c>
      <c r="M77" s="270" t="s">
        <v>562</v>
      </c>
      <c r="N77" s="270">
        <f>VLOOKUP(M77,'Ersatz raw Base'!A:H,3,FALSE)</f>
        <v>70328.443690523694</v>
      </c>
      <c r="O77" s="270">
        <f>VLOOKUP(M77,'Ersatz raw Base'!A:H,7,FALSE)</f>
        <v>65087.862106221801</v>
      </c>
      <c r="P77" s="1067">
        <f>VLOOKUP(M77,'Ersatz raw Base'!A:H,8,FALSE)</f>
        <v>76056.9875444028</v>
      </c>
      <c r="R77" s="1678" t="s">
        <v>614</v>
      </c>
      <c r="S77" s="1678">
        <f>VLOOKUP(R77,'Ersatz raw Base'!A:H,3,FALSE)</f>
        <v>94418.148526193603</v>
      </c>
      <c r="T77" s="1678">
        <f>VLOOKUP(R77,'Ersatz raw Base'!A:H,7,FALSE)</f>
        <v>88145.652819557901</v>
      </c>
      <c r="U77" s="1678">
        <f>VLOOKUP(R77,'Ersatz raw Base'!A:H,8,FALSE)</f>
        <v>101227.30736712299</v>
      </c>
      <c r="W77" s="270" t="s">
        <v>563</v>
      </c>
      <c r="X77" s="21">
        <f>VLOOKUP(W77,'Ersatz raw Base'!A:H,3,FALSE)</f>
        <v>31679.168912804402</v>
      </c>
      <c r="Y77" s="21">
        <f>VLOOKUP(W77,'Ersatz raw Base'!A:H,7,FALSE)</f>
        <v>30030.6777079938</v>
      </c>
      <c r="Z77" s="21">
        <f>VLOOKUP(W77,'Ersatz raw Base'!A:H,8,FALSE)</f>
        <v>33364.659934524803</v>
      </c>
      <c r="AA77" s="21"/>
      <c r="AB77" s="21" t="s">
        <v>564</v>
      </c>
      <c r="AC77" s="21">
        <f>VLOOKUP(AB77,'Ersatz raw Base'!A:H,3,FALSE)</f>
        <v>86650.014036599197</v>
      </c>
      <c r="AD77" s="21">
        <f>VLOOKUP(AB77,'Ersatz raw Base'!A:H,7,FALSE)</f>
        <v>80258.498965622406</v>
      </c>
      <c r="AE77" s="271">
        <f>VLOOKUP(AB77,'Ersatz raw Base'!A:H,8,FALSE)</f>
        <v>93624.424486111602</v>
      </c>
      <c r="AG77" s="1677" t="s">
        <v>615</v>
      </c>
      <c r="AH77" s="1677">
        <f>VLOOKUP(AG77,'Ersatz raw Base'!A:H,3,FALSE)</f>
        <v>118329.182949403</v>
      </c>
      <c r="AI77" s="1677">
        <f>VLOOKUP(AG77,'Ersatz raw Base'!A:H,7,FALSE)</f>
        <v>110538.46835043401</v>
      </c>
      <c r="AJ77" s="1677">
        <f>VLOOKUP(AG77,'Ersatz raw Base'!A:H,8,FALSE)</f>
        <v>126557.5325648</v>
      </c>
      <c r="AL77" s="270" t="s">
        <v>565</v>
      </c>
      <c r="AM77" s="21">
        <f>VLOOKUP(AL77,'Ersatz raw Base'!A:H,3,FALSE)</f>
        <v>34797.7042675263</v>
      </c>
      <c r="AN77" s="21">
        <f>VLOOKUP(AL77,'Ersatz raw Base'!A:H,7,FALSE)</f>
        <v>32985.490806757902</v>
      </c>
      <c r="AO77" s="21">
        <f>VLOOKUP(AL77,'Ersatz raw Base'!A:H,8,FALSE)</f>
        <v>36682.387054158797</v>
      </c>
      <c r="AQ77" s="270" t="s">
        <v>566</v>
      </c>
      <c r="AR77" s="21">
        <f>VLOOKUP(AQ77,'Ersatz raw Base'!A:H,3,FALSE)</f>
        <v>92582.537519358404</v>
      </c>
      <c r="AS77" s="21">
        <f>VLOOKUP(AQ77,'Ersatz raw Base'!A:H,7,FALSE)</f>
        <v>85812.412076614593</v>
      </c>
      <c r="AT77" s="21">
        <f>VLOOKUP(AQ77,'Ersatz raw Base'!A:H,8,FALSE)</f>
        <v>99880.439579396902</v>
      </c>
      <c r="AV77" s="1679" t="s">
        <v>616</v>
      </c>
      <c r="AW77" s="1680">
        <f>VLOOKUP(AV77,'Ersatz raw Base'!A:H,3,FALSE)</f>
        <v>127380.241786885</v>
      </c>
      <c r="AX77" s="1680">
        <f>VLOOKUP(AV77,'Ersatz raw Base'!A:H,7,FALSE)</f>
        <v>119027.707485204</v>
      </c>
      <c r="AY77" s="1680">
        <f>VLOOKUP(AV77,'Ersatz raw Base'!A:H,8,FALSE)</f>
        <v>136107.63428886401</v>
      </c>
    </row>
    <row r="78" spans="1:51" x14ac:dyDescent="0.25">
      <c r="B78" s="1057" t="s">
        <v>1298</v>
      </c>
      <c r="C78" s="1057">
        <f>VLOOKUP(B78,'Ersatz raw Base'!A:H,3,FALSE)</f>
        <v>12514.260526869801</v>
      </c>
      <c r="D78" s="1057">
        <f>VLOOKUP(B78,'Ersatz raw Base'!A:H,7,FALSE)</f>
        <v>12079.7440717106</v>
      </c>
      <c r="E78" s="1057">
        <f>VLOOKUP(B78,'Ersatz raw Base'!A:H,8,FALSE)</f>
        <v>12968.4044458153</v>
      </c>
      <c r="H78" s="270" t="s">
        <v>567</v>
      </c>
      <c r="I78" s="270">
        <f>VLOOKUP(H78,'Ersatz raw Base'!A:H,3,FALSE)</f>
        <v>17380.94085042</v>
      </c>
      <c r="J78" s="270">
        <f>VLOOKUP(H78,'Ersatz raw Base'!A:H,7,FALSE)</f>
        <v>16372.2129062648</v>
      </c>
      <c r="K78" s="270">
        <f>VLOOKUP(H78,'Ersatz raw Base'!A:H,8,FALSE)</f>
        <v>18440.754658541799</v>
      </c>
      <c r="M78" s="270" t="s">
        <v>568</v>
      </c>
      <c r="N78" s="270">
        <f>VLOOKUP(M78,'Ersatz raw Base'!A:H,3,FALSE)</f>
        <v>60072.209017966597</v>
      </c>
      <c r="O78" s="270">
        <f>VLOOKUP(M78,'Ersatz raw Base'!A:H,7,FALSE)</f>
        <v>55005.741052168298</v>
      </c>
      <c r="P78" s="1067">
        <f>VLOOKUP(M78,'Ersatz raw Base'!A:H,8,FALSE)</f>
        <v>65680.545455731801</v>
      </c>
      <c r="R78" s="1678" t="s">
        <v>617</v>
      </c>
      <c r="S78" s="1678">
        <f>VLOOKUP(R78,'Ersatz raw Base'!A:H,3,FALSE)</f>
        <v>77453.149868386594</v>
      </c>
      <c r="T78" s="1678">
        <f>VLOOKUP(R78,'Ersatz raw Base'!A:H,7,FALSE)</f>
        <v>71498.956235371297</v>
      </c>
      <c r="U78" s="1678">
        <f>VLOOKUP(R78,'Ersatz raw Base'!A:H,8,FALSE)</f>
        <v>83868.598065706494</v>
      </c>
      <c r="W78" s="270" t="s">
        <v>569</v>
      </c>
      <c r="X78" s="21">
        <f>VLOOKUP(W78,'Ersatz raw Base'!A:H,3,FALSE)</f>
        <v>23013.188716446301</v>
      </c>
      <c r="Y78" s="21">
        <f>VLOOKUP(W78,'Ersatz raw Base'!A:H,7,FALSE)</f>
        <v>21639.4723586457</v>
      </c>
      <c r="Z78" s="21">
        <f>VLOOKUP(W78,'Ersatz raw Base'!A:H,8,FALSE)</f>
        <v>24446.952964135398</v>
      </c>
      <c r="AA78" s="21"/>
      <c r="AB78" s="21" t="s">
        <v>570</v>
      </c>
      <c r="AC78" s="21">
        <f>VLOOKUP(AB78,'Ersatz raw Base'!A:H,3,FALSE)</f>
        <v>73905.148502440803</v>
      </c>
      <c r="AD78" s="21">
        <f>VLOOKUP(AB78,'Ersatz raw Base'!A:H,7,FALSE)</f>
        <v>67707.070124013801</v>
      </c>
      <c r="AE78" s="271">
        <f>VLOOKUP(AB78,'Ersatz raw Base'!A:H,8,FALSE)</f>
        <v>80722.303336433601</v>
      </c>
      <c r="AG78" s="1677" t="s">
        <v>618</v>
      </c>
      <c r="AH78" s="1677">
        <f>VLOOKUP(AG78,'Ersatz raw Base'!A:H,3,FALSE)</f>
        <v>96918.337218886998</v>
      </c>
      <c r="AI78" s="1677">
        <f>VLOOKUP(AG78,'Ersatz raw Base'!A:H,7,FALSE)</f>
        <v>89566.469611146196</v>
      </c>
      <c r="AJ78" s="1677">
        <f>VLOOKUP(AG78,'Ersatz raw Base'!A:H,8,FALSE)</f>
        <v>104768.464197737</v>
      </c>
      <c r="AL78" s="270" t="s">
        <v>571</v>
      </c>
      <c r="AM78" s="21">
        <f>VLOOKUP(AL78,'Ersatz raw Base'!A:H,3,FALSE)</f>
        <v>25388.886319266501</v>
      </c>
      <c r="AN78" s="21">
        <f>VLOOKUP(AL78,'Ersatz raw Base'!A:H,7,FALSE)</f>
        <v>23864.852293994099</v>
      </c>
      <c r="AO78" s="21">
        <f>VLOOKUP(AL78,'Ersatz raw Base'!A:H,8,FALSE)</f>
        <v>26981.039399329002</v>
      </c>
      <c r="AQ78" s="270" t="s">
        <v>572</v>
      </c>
      <c r="AR78" s="21">
        <f>VLOOKUP(AQ78,'Ersatz raw Base'!A:H,3,FALSE)</f>
        <v>78799.441267037793</v>
      </c>
      <c r="AS78" s="21">
        <f>VLOOKUP(AQ78,'Ersatz raw Base'!A:H,7,FALSE)</f>
        <v>72263.582106342103</v>
      </c>
      <c r="AT78" s="21">
        <f>VLOOKUP(AQ78,'Ersatz raw Base'!A:H,8,FALSE)</f>
        <v>85968.302683761998</v>
      </c>
      <c r="AV78" s="1679" t="s">
        <v>619</v>
      </c>
      <c r="AW78" s="1680">
        <f>VLOOKUP(AV78,'Ersatz raw Base'!A:H,3,FALSE)</f>
        <v>104188.327586304</v>
      </c>
      <c r="AX78" s="1680">
        <f>VLOOKUP(AV78,'Ersatz raw Base'!A:H,7,FALSE)</f>
        <v>96388.355019536306</v>
      </c>
      <c r="AY78" s="1680">
        <f>VLOOKUP(AV78,'Ersatz raw Base'!A:H,8,FALSE)</f>
        <v>112480.941490659</v>
      </c>
    </row>
    <row r="79" spans="1:51" x14ac:dyDescent="0.25">
      <c r="B79" s="1057" t="s">
        <v>1299</v>
      </c>
      <c r="C79" s="1057">
        <f>VLOOKUP(B79,'Ersatz raw Base'!A:H,3,FALSE)</f>
        <v>12303.2298797232</v>
      </c>
      <c r="D79" s="1057">
        <f>VLOOKUP(B79,'Ersatz raw Base'!A:H,7,FALSE)</f>
        <v>11872.711194667199</v>
      </c>
      <c r="E79" s="1057">
        <f>VLOOKUP(B79,'Ersatz raw Base'!A:H,8,FALSE)</f>
        <v>12764.2616756972</v>
      </c>
      <c r="H79" s="270" t="s">
        <v>573</v>
      </c>
      <c r="I79" s="270">
        <f>VLOOKUP(H79,'Ersatz raw Base'!A:H,3,FALSE)</f>
        <v>16351.8251823227</v>
      </c>
      <c r="J79" s="270">
        <f>VLOOKUP(H79,'Ersatz raw Base'!A:H,7,FALSE)</f>
        <v>15707.048884239601</v>
      </c>
      <c r="K79" s="270">
        <f>VLOOKUP(H79,'Ersatz raw Base'!A:H,8,FALSE)</f>
        <v>17149.217913288699</v>
      </c>
      <c r="M79" s="270" t="s">
        <v>574</v>
      </c>
      <c r="N79" s="270">
        <f>VLOOKUP(M79,'Ersatz raw Base'!A:H,3,FALSE)</f>
        <v>44573.843256412001</v>
      </c>
      <c r="O79" s="270">
        <f>VLOOKUP(M79,'Ersatz raw Base'!A:H,7,FALSE)</f>
        <v>40134.047178112203</v>
      </c>
      <c r="P79" s="1067">
        <f>VLOOKUP(M79,'Ersatz raw Base'!A:H,8,FALSE)</f>
        <v>49876.511592287803</v>
      </c>
      <c r="R79" s="1678" t="s">
        <v>620</v>
      </c>
      <c r="S79" s="1678">
        <f>VLOOKUP(R79,'Ersatz raw Base'!A:H,3,FALSE)</f>
        <v>60925.668438734501</v>
      </c>
      <c r="T79" s="1678">
        <f>VLOOKUP(R79,'Ersatz raw Base'!A:H,7,FALSE)</f>
        <v>56027.334347321201</v>
      </c>
      <c r="U79" s="1678">
        <f>VLOOKUP(R79,'Ersatz raw Base'!A:H,8,FALSE)</f>
        <v>66666.043464746297</v>
      </c>
      <c r="W79" s="270" t="s">
        <v>575</v>
      </c>
      <c r="X79" s="21">
        <f>VLOOKUP(W79,'Ersatz raw Base'!A:H,3,FALSE)</f>
        <v>25518.650762260499</v>
      </c>
      <c r="Y79" s="21">
        <f>VLOOKUP(W79,'Ersatz raw Base'!A:H,7,FALSE)</f>
        <v>24590.242989626098</v>
      </c>
      <c r="Z79" s="21">
        <f>VLOOKUP(W79,'Ersatz raw Base'!A:H,8,FALSE)</f>
        <v>26663.486729563901</v>
      </c>
      <c r="AA79" s="21"/>
      <c r="AB79" s="21" t="s">
        <v>576</v>
      </c>
      <c r="AC79" s="21">
        <f>VLOOKUP(AB79,'Ersatz raw Base'!A:H,3,FALSE)</f>
        <v>64439.644286250899</v>
      </c>
      <c r="AD79" s="21">
        <f>VLOOKUP(AB79,'Ersatz raw Base'!A:H,7,FALSE)</f>
        <v>59047.558485085203</v>
      </c>
      <c r="AE79" s="271">
        <f>VLOOKUP(AB79,'Ersatz raw Base'!A:H,8,FALSE)</f>
        <v>70844.615933840207</v>
      </c>
      <c r="AG79" s="1677" t="s">
        <v>621</v>
      </c>
      <c r="AH79" s="1677">
        <f>VLOOKUP(AG79,'Ersatz raw Base'!A:H,3,FALSE)</f>
        <v>89958.295048511398</v>
      </c>
      <c r="AI79" s="1677">
        <f>VLOOKUP(AG79,'Ersatz raw Base'!A:H,7,FALSE)</f>
        <v>83925.174773358201</v>
      </c>
      <c r="AJ79" s="1677">
        <f>VLOOKUP(AG79,'Ersatz raw Base'!A:H,8,FALSE)</f>
        <v>97088.071435124206</v>
      </c>
      <c r="AL79" s="270" t="s">
        <v>577</v>
      </c>
      <c r="AM79" s="21">
        <f>VLOOKUP(AL79,'Ersatz raw Base'!A:H,3,FALSE)</f>
        <v>28101.709574504901</v>
      </c>
      <c r="AN79" s="21">
        <f>VLOOKUP(AL79,'Ersatz raw Base'!A:H,7,FALSE)</f>
        <v>27035.640344637799</v>
      </c>
      <c r="AO79" s="21">
        <f>VLOOKUP(AL79,'Ersatz raw Base'!A:H,8,FALSE)</f>
        <v>29370.4648817995</v>
      </c>
      <c r="AQ79" s="270" t="s">
        <v>578</v>
      </c>
      <c r="AR79" s="21">
        <f>VLOOKUP(AQ79,'Ersatz raw Base'!A:H,3,FALSE)</f>
        <v>66895.855633636704</v>
      </c>
      <c r="AS79" s="21">
        <f>VLOOKUP(AQ79,'Ersatz raw Base'!A:H,7,FALSE)</f>
        <v>61200.098233394703</v>
      </c>
      <c r="AT79" s="21">
        <f>VLOOKUP(AQ79,'Ersatz raw Base'!A:H,8,FALSE)</f>
        <v>73648.008598162603</v>
      </c>
      <c r="AV79" s="1679" t="s">
        <v>622</v>
      </c>
      <c r="AW79" s="1680">
        <f>VLOOKUP(AV79,'Ersatz raw Base'!A:H,3,FALSE)</f>
        <v>94997.565208141503</v>
      </c>
      <c r="AX79" s="1680">
        <f>VLOOKUP(AV79,'Ersatz raw Base'!A:H,7,FALSE)</f>
        <v>88629.747447416201</v>
      </c>
      <c r="AY79" s="1680">
        <f>VLOOKUP(AV79,'Ersatz raw Base'!A:H,8,FALSE)</f>
        <v>102558.548702627</v>
      </c>
    </row>
    <row r="80" spans="1:51" x14ac:dyDescent="0.25">
      <c r="H80" s="270" t="s">
        <v>579</v>
      </c>
      <c r="I80" s="270">
        <f>VLOOKUP(H80,'Ersatz raw Base'!A:H,3,FALSE)</f>
        <v>37945.131325723298</v>
      </c>
      <c r="J80" s="270">
        <f>VLOOKUP(H80,'Ersatz raw Base'!A:H,7,FALSE)</f>
        <v>36721.758421656901</v>
      </c>
      <c r="K80" s="270">
        <f>VLOOKUP(H80,'Ersatz raw Base'!A:H,8,FALSE)</f>
        <v>39210.827607937703</v>
      </c>
      <c r="M80" s="270" t="s">
        <v>580</v>
      </c>
      <c r="N80" s="270">
        <f>VLOOKUP(M80,'Ersatz raw Base'!A:H,3,FALSE)</f>
        <v>99365.324676837598</v>
      </c>
      <c r="O80" s="270">
        <f>VLOOKUP(M80,'Ersatz raw Base'!A:H,7,FALSE)</f>
        <v>94124.743092535704</v>
      </c>
      <c r="P80" s="1067">
        <f>VLOOKUP(M80,'Ersatz raw Base'!A:H,8,FALSE)</f>
        <v>105093.86853071699</v>
      </c>
      <c r="R80" s="1678" t="s">
        <v>623</v>
      </c>
      <c r="S80" s="1678">
        <f>VLOOKUP(R80,'Ersatz raw Base'!A:H,3,FALSE)</f>
        <v>137310.456002561</v>
      </c>
      <c r="T80" s="1678">
        <f>VLOOKUP(R80,'Ersatz raw Base'!A:H,7,FALSE)</f>
        <v>131037.960295925</v>
      </c>
      <c r="U80" s="1678">
        <f>VLOOKUP(R80,'Ersatz raw Base'!A:H,8,FALSE)</f>
        <v>144119.61484349001</v>
      </c>
      <c r="W80" s="270" t="s">
        <v>581</v>
      </c>
      <c r="X80" s="21">
        <f>VLOOKUP(W80,'Ersatz raw Base'!A:H,3,FALSE)</f>
        <v>53480.322274696802</v>
      </c>
      <c r="Y80" s="21">
        <f>VLOOKUP(W80,'Ersatz raw Base'!A:H,7,FALSE)</f>
        <v>51831.831069886401</v>
      </c>
      <c r="Z80" s="21">
        <f>VLOOKUP(W80,'Ersatz raw Base'!A:H,8,FALSE)</f>
        <v>55165.8132964174</v>
      </c>
      <c r="AA80" s="21"/>
      <c r="AB80" s="21" t="s">
        <v>582</v>
      </c>
      <c r="AC80" s="21">
        <f>VLOOKUP(AB80,'Ersatz raw Base'!A:H,3,FALSE)</f>
        <v>131693.201586026</v>
      </c>
      <c r="AD80" s="21">
        <f>VLOOKUP(AB80,'Ersatz raw Base'!A:H,7,FALSE)</f>
        <v>125301.68651504999</v>
      </c>
      <c r="AE80" s="271">
        <f>VLOOKUP(AB80,'Ersatz raw Base'!A:H,8,FALSE)</f>
        <v>138667.612035539</v>
      </c>
      <c r="AG80" s="1677" t="s">
        <v>624</v>
      </c>
      <c r="AH80" s="1677">
        <f>VLOOKUP(AG80,'Ersatz raw Base'!A:H,3,FALSE)</f>
        <v>185173.52386072301</v>
      </c>
      <c r="AI80" s="1677">
        <f>VLOOKUP(AG80,'Ersatz raw Base'!A:H,7,FALSE)</f>
        <v>177382.80926175401</v>
      </c>
      <c r="AJ80" s="1677">
        <f>VLOOKUP(AG80,'Ersatz raw Base'!A:H,8,FALSE)</f>
        <v>193401.87347612</v>
      </c>
      <c r="AL80" s="270" t="s">
        <v>583</v>
      </c>
      <c r="AM80" s="21">
        <f>VLOOKUP(AL80,'Ersatz raw Base'!A:H,3,FALSE)</f>
        <v>58676.649544656699</v>
      </c>
      <c r="AN80" s="21">
        <f>VLOOKUP(AL80,'Ersatz raw Base'!A:H,7,FALSE)</f>
        <v>56864.436083888402</v>
      </c>
      <c r="AO80" s="21">
        <f>VLOOKUP(AL80,'Ersatz raw Base'!A:H,8,FALSE)</f>
        <v>60561.332331289297</v>
      </c>
      <c r="AQ80" s="270" t="s">
        <v>584</v>
      </c>
      <c r="AR80" s="21">
        <f>VLOOKUP(AQ80,'Ersatz raw Base'!A:H,3,FALSE)</f>
        <v>138857.78258636399</v>
      </c>
      <c r="AS80" s="21">
        <f>VLOOKUP(AQ80,'Ersatz raw Base'!A:H,7,FALSE)</f>
        <v>132087.65714361999</v>
      </c>
      <c r="AT80" s="21">
        <f>VLOOKUP(AQ80,'Ersatz raw Base'!A:H,8,FALSE)</f>
        <v>146155.68464640301</v>
      </c>
      <c r="AV80" s="1679" t="s">
        <v>625</v>
      </c>
      <c r="AW80" s="1680">
        <f>VLOOKUP(AV80,'Ersatz raw Base'!A:H,3,FALSE)</f>
        <v>197534.43213102099</v>
      </c>
      <c r="AX80" s="1680">
        <f>VLOOKUP(AV80,'Ersatz raw Base'!A:H,7,FALSE)</f>
        <v>189181.897829341</v>
      </c>
      <c r="AY80" s="1680">
        <f>VLOOKUP(AV80,'Ersatz raw Base'!A:H,8,FALSE)</f>
        <v>206261.82463300001</v>
      </c>
    </row>
    <row r="81" spans="8:51" x14ac:dyDescent="0.25">
      <c r="H81" s="270" t="s">
        <v>585</v>
      </c>
      <c r="I81" s="270">
        <f>VLOOKUP(H81,'Ersatz raw Base'!A:H,3,FALSE)</f>
        <v>31236.3673404734</v>
      </c>
      <c r="J81" s="270">
        <f>VLOOKUP(H81,'Ersatz raw Base'!A:H,7,FALSE)</f>
        <v>30227.639396318202</v>
      </c>
      <c r="K81" s="270">
        <f>VLOOKUP(H81,'Ersatz raw Base'!A:H,8,FALSE)</f>
        <v>32296.181148595198</v>
      </c>
      <c r="M81" s="270" t="s">
        <v>586</v>
      </c>
      <c r="N81" s="270">
        <f>VLOOKUP(M81,'Ersatz raw Base'!A:H,3,FALSE)</f>
        <v>89109.090004280501</v>
      </c>
      <c r="O81" s="270">
        <f>VLOOKUP(M81,'Ersatz raw Base'!A:H,7,FALSE)</f>
        <v>84042.622038482106</v>
      </c>
      <c r="P81" s="1067">
        <f>VLOOKUP(M81,'Ersatz raw Base'!A:H,8,FALSE)</f>
        <v>94717.426442045704</v>
      </c>
      <c r="R81" s="1678" t="s">
        <v>626</v>
      </c>
      <c r="S81" s="1678">
        <f>VLOOKUP(R81,'Ersatz raw Base'!A:H,3,FALSE)</f>
        <v>120345.457344754</v>
      </c>
      <c r="T81" s="1678">
        <f>VLOOKUP(R81,'Ersatz raw Base'!A:H,7,FALSE)</f>
        <v>114391.263711739</v>
      </c>
      <c r="U81" s="1678">
        <f>VLOOKUP(R81,'Ersatz raw Base'!A:H,8,FALSE)</f>
        <v>126760.905542074</v>
      </c>
      <c r="W81" s="270" t="s">
        <v>587</v>
      </c>
      <c r="X81" s="21">
        <f>VLOOKUP(W81,'Ersatz raw Base'!A:H,3,FALSE)</f>
        <v>44814.342078338799</v>
      </c>
      <c r="Y81" s="21">
        <f>VLOOKUP(W81,'Ersatz raw Base'!A:H,7,FALSE)</f>
        <v>43440.625720538301</v>
      </c>
      <c r="Z81" s="21">
        <f>VLOOKUP(W81,'Ersatz raw Base'!A:H,8,FALSE)</f>
        <v>46248.106326027999</v>
      </c>
      <c r="AA81" s="21"/>
      <c r="AB81" s="21" t="s">
        <v>588</v>
      </c>
      <c r="AC81" s="21">
        <f>VLOOKUP(AB81,'Ersatz raw Base'!A:H,3,FALSE)</f>
        <v>118948.336051868</v>
      </c>
      <c r="AD81" s="21">
        <f>VLOOKUP(AB81,'Ersatz raw Base'!A:H,7,FALSE)</f>
        <v>112750.257673441</v>
      </c>
      <c r="AE81" s="271">
        <f>VLOOKUP(AB81,'Ersatz raw Base'!A:H,8,FALSE)</f>
        <v>125765.490885861</v>
      </c>
      <c r="AG81" s="1677" t="s">
        <v>627</v>
      </c>
      <c r="AH81" s="1677">
        <f>VLOOKUP(AG81,'Ersatz raw Base'!A:H,3,FALSE)</f>
        <v>163762.678130207</v>
      </c>
      <c r="AI81" s="1677">
        <f>VLOOKUP(AG81,'Ersatz raw Base'!A:H,7,FALSE)</f>
        <v>156410.810522466</v>
      </c>
      <c r="AJ81" s="1677">
        <f>VLOOKUP(AG81,'Ersatz raw Base'!A:H,8,FALSE)</f>
        <v>171612.80510905699</v>
      </c>
      <c r="AL81" s="270" t="s">
        <v>589</v>
      </c>
      <c r="AM81" s="21">
        <f>VLOOKUP(AL81,'Ersatz raw Base'!A:H,3,FALSE)</f>
        <v>49267.8315963969</v>
      </c>
      <c r="AN81" s="21">
        <f>VLOOKUP(AL81,'Ersatz raw Base'!A:H,7,FALSE)</f>
        <v>47743.797571124604</v>
      </c>
      <c r="AO81" s="21">
        <f>VLOOKUP(AL81,'Ersatz raw Base'!A:H,8,FALSE)</f>
        <v>50859.984676459499</v>
      </c>
      <c r="AQ81" s="270" t="s">
        <v>590</v>
      </c>
      <c r="AR81" s="21">
        <f>VLOOKUP(AQ81,'Ersatz raw Base'!A:H,3,FALSE)</f>
        <v>125074.686334043</v>
      </c>
      <c r="AS81" s="21">
        <f>VLOOKUP(AQ81,'Ersatz raw Base'!A:H,7,FALSE)</f>
        <v>118538.82717334801</v>
      </c>
      <c r="AT81" s="21">
        <f>VLOOKUP(AQ81,'Ersatz raw Base'!A:H,8,FALSE)</f>
        <v>132243.54775076799</v>
      </c>
      <c r="AV81" s="1679" t="s">
        <v>628</v>
      </c>
      <c r="AW81" s="1680">
        <f>VLOOKUP(AV81,'Ersatz raw Base'!A:H,3,FALSE)</f>
        <v>174342.51793044101</v>
      </c>
      <c r="AX81" s="1680">
        <f>VLOOKUP(AV81,'Ersatz raw Base'!A:H,7,FALSE)</f>
        <v>166542.54536367301</v>
      </c>
      <c r="AY81" s="1680">
        <f>VLOOKUP(AV81,'Ersatz raw Base'!A:H,8,FALSE)</f>
        <v>182635.13183479599</v>
      </c>
    </row>
    <row r="83" spans="8:51" x14ac:dyDescent="0.25">
      <c r="H83" s="1793" t="s">
        <v>1345</v>
      </c>
      <c r="I83" s="1793"/>
      <c r="J83" s="1793"/>
      <c r="K83" s="1793"/>
      <c r="L83" s="1793"/>
      <c r="M83" s="1793"/>
      <c r="N83" s="1793"/>
      <c r="O83" s="1793"/>
      <c r="P83" s="1793"/>
      <c r="Q83" s="1793"/>
      <c r="R83" s="1793"/>
      <c r="S83" s="1793"/>
      <c r="T83" s="1793"/>
      <c r="U83" s="1793"/>
      <c r="V83" s="1793"/>
      <c r="W83" s="1793"/>
      <c r="X83" s="1793"/>
      <c r="Y83" s="1793"/>
      <c r="Z83" s="1793"/>
      <c r="AA83" s="1793"/>
      <c r="AB83" s="1793"/>
      <c r="AC83" s="1793"/>
      <c r="AD83" s="1793"/>
      <c r="AE83" s="1793"/>
      <c r="AF83" s="1793"/>
      <c r="AG83" s="1793"/>
      <c r="AH83" s="1793"/>
      <c r="AI83" s="1793"/>
      <c r="AJ83" s="1793"/>
      <c r="AK83" s="1793"/>
      <c r="AL83" s="1793"/>
      <c r="AM83" s="1793"/>
      <c r="AN83" s="1793"/>
      <c r="AO83" s="1793"/>
      <c r="AP83" s="1793"/>
      <c r="AQ83" s="1793"/>
      <c r="AR83" s="1793"/>
      <c r="AS83" s="1793"/>
      <c r="AT83" s="1793"/>
      <c r="AU83" s="1131"/>
      <c r="AV83" s="1131"/>
      <c r="AW83" s="1131"/>
      <c r="AX83" s="1131"/>
      <c r="AY83" s="1131"/>
    </row>
    <row r="84" spans="8:51" x14ac:dyDescent="0.25">
      <c r="H84" s="1054" t="s">
        <v>497</v>
      </c>
      <c r="I84" s="1054"/>
      <c r="J84" s="1054"/>
      <c r="K84" s="1054"/>
      <c r="L84" s="1054"/>
      <c r="M84" s="1054" t="s">
        <v>498</v>
      </c>
      <c r="N84" s="1054"/>
      <c r="O84" s="1054"/>
      <c r="P84" s="1069"/>
      <c r="Q84" s="1054"/>
      <c r="R84" s="1790" t="s">
        <v>1346</v>
      </c>
      <c r="S84" s="1790"/>
      <c r="T84" s="1790"/>
      <c r="U84" s="1790"/>
      <c r="V84" s="1054"/>
      <c r="W84" s="1054" t="s">
        <v>1347</v>
      </c>
      <c r="X84" s="1054"/>
      <c r="Y84" s="1054"/>
      <c r="Z84" s="1054"/>
      <c r="AA84" s="1054"/>
      <c r="AB84" s="1054" t="s">
        <v>500</v>
      </c>
      <c r="AC84" s="1054"/>
      <c r="AD84" s="1054"/>
      <c r="AE84" s="1069"/>
      <c r="AF84" s="1054"/>
      <c r="AG84" s="1790" t="s">
        <v>1348</v>
      </c>
      <c r="AH84" s="1790"/>
      <c r="AI84" s="1790"/>
      <c r="AJ84" s="1790"/>
      <c r="AK84" s="1054"/>
      <c r="AL84" s="1054" t="s">
        <v>1349</v>
      </c>
      <c r="AM84" s="1054"/>
      <c r="AN84" s="1054"/>
      <c r="AO84" s="1054"/>
      <c r="AP84" s="1054"/>
      <c r="AQ84" s="1054" t="s">
        <v>502</v>
      </c>
      <c r="AR84" s="1054"/>
      <c r="AS84" s="1054"/>
      <c r="AT84" s="1054"/>
      <c r="AU84" s="1131"/>
      <c r="AV84" s="1790" t="s">
        <v>1350</v>
      </c>
      <c r="AW84" s="1790"/>
      <c r="AX84" s="1790"/>
      <c r="AY84" s="1790"/>
    </row>
    <row r="85" spans="8:51" x14ac:dyDescent="0.25">
      <c r="H85" s="1054" t="s">
        <v>1319</v>
      </c>
      <c r="I85" s="1054" t="s">
        <v>1320</v>
      </c>
      <c r="J85" s="1054" t="s">
        <v>1321</v>
      </c>
      <c r="K85" s="1054" t="s">
        <v>1322</v>
      </c>
      <c r="L85" s="1054"/>
      <c r="M85" s="1660" t="s">
        <v>1319</v>
      </c>
      <c r="N85" s="1054" t="str">
        <f>VLOOKUP(M85,'Ersatz raw Base'!A:H,3,FALSE)</f>
        <v>Mean</v>
      </c>
      <c r="O85" s="1054" t="str">
        <f>VLOOKUP(M85,'Ersatz raw Base'!A:H,7,FALSE)</f>
        <v>LCI 95%</v>
      </c>
      <c r="P85" s="1069" t="str">
        <f>VLOOKUP(M85,'Ersatz raw Base'!A:H,8,FALSE)</f>
        <v>HCI 95%</v>
      </c>
      <c r="Q85" s="1054"/>
      <c r="R85" s="1054" t="s">
        <v>1319</v>
      </c>
      <c r="S85" s="1054" t="s">
        <v>1320</v>
      </c>
      <c r="T85" s="1054" t="s">
        <v>1321</v>
      </c>
      <c r="U85" s="1054" t="s">
        <v>1322</v>
      </c>
      <c r="V85" s="1054"/>
      <c r="W85" s="1660" t="s">
        <v>1319</v>
      </c>
      <c r="X85" s="1054" t="str">
        <f>VLOOKUP(W85,'Ersatz raw Base'!A:H,3,FALSE)</f>
        <v>Mean</v>
      </c>
      <c r="Y85" s="1054" t="str">
        <f>VLOOKUP(W85,'Ersatz raw Base'!A:H,7,FALSE)</f>
        <v>LCI 95%</v>
      </c>
      <c r="Z85" s="1054" t="str">
        <f>VLOOKUP(W85,'Ersatz raw Base'!A:H,8,FALSE)</f>
        <v>HCI 95%</v>
      </c>
      <c r="AA85" s="1054"/>
      <c r="AB85" s="1660" t="s">
        <v>1319</v>
      </c>
      <c r="AC85" s="1054" t="str">
        <f>VLOOKUP(AB85,'Ersatz raw Base'!A:H,3,FALSE)</f>
        <v>Mean</v>
      </c>
      <c r="AD85" s="1054" t="str">
        <f>VLOOKUP(AB85,'Ersatz raw Base'!A:H,7,FALSE)</f>
        <v>LCI 95%</v>
      </c>
      <c r="AE85" s="1069" t="str">
        <f>VLOOKUP(AB85,'Ersatz raw Base'!A:H,8,FALSE)</f>
        <v>HCI 95%</v>
      </c>
      <c r="AF85" s="1054"/>
      <c r="AG85" s="1054" t="s">
        <v>1319</v>
      </c>
      <c r="AH85" s="1054" t="s">
        <v>1320</v>
      </c>
      <c r="AI85" s="1054" t="s">
        <v>1321</v>
      </c>
      <c r="AJ85" s="1054" t="s">
        <v>1322</v>
      </c>
      <c r="AK85" s="1054"/>
      <c r="AL85" s="1054" t="s">
        <v>1319</v>
      </c>
      <c r="AM85" s="1054" t="str">
        <f>VLOOKUP(AL85,'Ersatz raw Base'!A:H,3,FALSE)</f>
        <v>Mean</v>
      </c>
      <c r="AN85" s="1054" t="str">
        <f>VLOOKUP(AL85,'Ersatz raw Base'!A:H,7,FALSE)</f>
        <v>LCI 95%</v>
      </c>
      <c r="AO85" s="1054" t="str">
        <f>VLOOKUP(AL85,'Ersatz raw Base'!A:H,8,FALSE)</f>
        <v>HCI 95%</v>
      </c>
      <c r="AP85" s="1054"/>
      <c r="AQ85" s="1660" t="s">
        <v>1319</v>
      </c>
      <c r="AR85" s="1054" t="str">
        <f>VLOOKUP(AQ85,'Ersatz raw Base'!A:H,3,FALSE)</f>
        <v>Mean</v>
      </c>
      <c r="AS85" s="1054" t="str">
        <f>VLOOKUP(AQ85,'Ersatz raw Base'!A:H,7,FALSE)</f>
        <v>LCI 95%</v>
      </c>
      <c r="AT85" s="1054" t="str">
        <f>VLOOKUP(AQ85,'Ersatz raw Base'!A:H,8,FALSE)</f>
        <v>HCI 95%</v>
      </c>
      <c r="AU85" s="1131"/>
      <c r="AV85" s="1054" t="s">
        <v>1319</v>
      </c>
      <c r="AW85" s="1054" t="s">
        <v>1320</v>
      </c>
      <c r="AX85" s="1054" t="s">
        <v>1321</v>
      </c>
      <c r="AY85" s="1054" t="s">
        <v>1322</v>
      </c>
    </row>
    <row r="86" spans="8:51" x14ac:dyDescent="0.25">
      <c r="H86" s="1053" t="s">
        <v>1014</v>
      </c>
      <c r="I86" s="270">
        <f>VLOOKUP(H86,'Ersatz raw Base'!A:H,3,FALSE)</f>
        <v>13855.4264900535</v>
      </c>
      <c r="M86" s="1053" t="s">
        <v>1015</v>
      </c>
      <c r="N86" s="270">
        <f>VLOOKUP(M86,'Ersatz raw Base'!A:H,3,FALSE)</f>
        <v>29036.880986312699</v>
      </c>
      <c r="R86" s="1678" t="s">
        <v>1086</v>
      </c>
      <c r="S86" s="1678">
        <f>VLOOKUP(R86,'Ersatz raw Base'!A:H,3,FALSE)</f>
        <v>42892.307476367103</v>
      </c>
      <c r="T86" s="1678"/>
      <c r="U86" s="1678"/>
      <c r="W86" s="1053" t="s">
        <v>1016</v>
      </c>
      <c r="X86" s="21">
        <f>VLOOKUP(W86,'Ersatz raw Base'!A:H,3,FALSE)</f>
        <v>21801.153361893499</v>
      </c>
      <c r="Y86" s="21"/>
      <c r="Z86" s="21"/>
      <c r="AB86" s="1053" t="s">
        <v>1017</v>
      </c>
      <c r="AC86" s="21">
        <f>VLOOKUP(AB86,'Ersatz raw Base'!A:H,3,FALSE)</f>
        <v>45043.187549427203</v>
      </c>
      <c r="AD86" s="21"/>
      <c r="AE86" s="271"/>
      <c r="AG86" s="1677" t="s">
        <v>1087</v>
      </c>
      <c r="AH86" s="1677">
        <f>VLOOKUP(AG86,'Ersatz raw Base'!A:H,3,FALSE)</f>
        <v>66844.340911317398</v>
      </c>
      <c r="AI86" s="1677"/>
      <c r="AJ86" s="1677"/>
      <c r="AL86" s="1053" t="s">
        <v>1018</v>
      </c>
      <c r="AM86" s="21">
        <f>VLOOKUP(AL86,'Ersatz raw Base'!A:H,3,FALSE)</f>
        <v>23878.945277131501</v>
      </c>
      <c r="AN86" s="21"/>
      <c r="AO86" s="21"/>
      <c r="AQ86" s="1053" t="s">
        <v>1019</v>
      </c>
      <c r="AR86" s="21">
        <f>VLOOKUP(AQ86,'Ersatz raw Base'!A:H,3,FALSE)</f>
        <v>46275.245067004798</v>
      </c>
      <c r="AS86" s="21"/>
      <c r="AT86" s="21"/>
      <c r="AV86" s="1679" t="s">
        <v>1088</v>
      </c>
      <c r="AW86" s="1679">
        <f>VLOOKUP(AV86,'Ersatz raw Base'!A:H,3,FALSE)</f>
        <v>70154.190344138406</v>
      </c>
      <c r="AX86" s="1679"/>
      <c r="AY86" s="1679"/>
    </row>
    <row r="87" spans="8:51" x14ac:dyDescent="0.25">
      <c r="H87" s="1053" t="s">
        <v>1020</v>
      </c>
      <c r="I87" s="270">
        <f>VLOOKUP(H87,'Ersatz raw Base'!A:H,3,FALSE)</f>
        <v>280.22608339629699</v>
      </c>
      <c r="J87" s="270">
        <f>VLOOKUP(H87,'Ersatz raw Base'!A:H,7,FALSE)</f>
        <v>202.29081696569199</v>
      </c>
      <c r="K87" s="270">
        <f>VLOOKUP(H87,'Ersatz raw Base'!A:H,8,FALSE)</f>
        <v>376.43483631202099</v>
      </c>
      <c r="M87" s="1053" t="s">
        <v>1021</v>
      </c>
      <c r="N87" s="270">
        <f>VLOOKUP(M87,'Ersatz raw Base'!A:H,3,FALSE)</f>
        <v>1364.4230406476499</v>
      </c>
      <c r="O87" s="270">
        <f>VLOOKUP(M87,'Ersatz raw Base'!A:H,7,FALSE)</f>
        <v>916.21846263319298</v>
      </c>
      <c r="P87" s="1067">
        <f>VLOOKUP(M87,'Ersatz raw Base'!A:H,8,FALSE)</f>
        <v>1912.1020789179399</v>
      </c>
      <c r="R87" s="1678" t="s">
        <v>1089</v>
      </c>
      <c r="S87" s="1678">
        <f>VLOOKUP(R87,'Ersatz raw Base'!A:H,3,FALSE)</f>
        <v>1644.64912404395</v>
      </c>
      <c r="T87" s="1678">
        <f>VLOOKUP(R87,'Ersatz raw Base'!A:H,7,FALSE)</f>
        <v>1116.62601931117</v>
      </c>
      <c r="U87" s="1678">
        <f>VLOOKUP(R87,'Ersatz raw Base'!A:H,8,FALSE)</f>
        <v>2288.7943391620502</v>
      </c>
      <c r="W87" s="1053" t="s">
        <v>1022</v>
      </c>
      <c r="X87" s="21">
        <f>VLOOKUP(W87,'Ersatz raw Base'!A:H,3,FALSE)</f>
        <v>380.69582128263301</v>
      </c>
      <c r="Y87" s="21">
        <f>VLOOKUP(W87,'Ersatz raw Base'!A:H,7,FALSE)</f>
        <v>279.77216742862402</v>
      </c>
      <c r="Z87" s="21">
        <f>VLOOKUP(W87,'Ersatz raw Base'!A:H,8,FALSE)</f>
        <v>504.24977991775597</v>
      </c>
      <c r="AB87" s="1053" t="s">
        <v>1023</v>
      </c>
      <c r="AC87" s="21">
        <f>VLOOKUP(AB87,'Ersatz raw Base'!A:H,3,FALSE)</f>
        <v>1690.3366346902999</v>
      </c>
      <c r="AD87" s="21">
        <f>VLOOKUP(AB87,'Ersatz raw Base'!A:H,7,FALSE)</f>
        <v>1150.72362353669</v>
      </c>
      <c r="AE87" s="271">
        <f>VLOOKUP(AB87,'Ersatz raw Base'!A:H,8,FALSE)</f>
        <v>2352.2192289649502</v>
      </c>
      <c r="AG87" s="1677" t="s">
        <v>1090</v>
      </c>
      <c r="AH87" s="1677">
        <f>VLOOKUP(AG87,'Ersatz raw Base'!A:H,3,FALSE)</f>
        <v>2071.0324559729402</v>
      </c>
      <c r="AI87" s="1677">
        <f>VLOOKUP(AG87,'Ersatz raw Base'!A:H,7,FALSE)</f>
        <v>1430.48166245931</v>
      </c>
      <c r="AJ87" s="1677">
        <f>VLOOKUP(AG87,'Ersatz raw Base'!A:H,8,FALSE)</f>
        <v>2854.4816095627698</v>
      </c>
      <c r="AL87" s="1053" t="s">
        <v>1024</v>
      </c>
      <c r="AM87" s="21">
        <f>VLOOKUP(AL87,'Ersatz raw Base'!A:H,3,FALSE)</f>
        <v>422.03277538637298</v>
      </c>
      <c r="AN87" s="21">
        <f>VLOOKUP(AL87,'Ersatz raw Base'!A:H,7,FALSE)</f>
        <v>311.67308214027702</v>
      </c>
      <c r="AO87" s="21">
        <f>VLOOKUP(AL87,'Ersatz raw Base'!A:H,8,FALSE)</f>
        <v>557.35995006336304</v>
      </c>
      <c r="AQ87" s="1053" t="s">
        <v>1025</v>
      </c>
      <c r="AR87" s="21">
        <f>VLOOKUP(AQ87,'Ersatz raw Base'!A:H,3,FALSE)</f>
        <v>1793.5829552636301</v>
      </c>
      <c r="AS87" s="21">
        <f>VLOOKUP(AQ87,'Ersatz raw Base'!A:H,7,FALSE)</f>
        <v>1227.64758406388</v>
      </c>
      <c r="AT87" s="21">
        <f>VLOOKUP(AQ87,'Ersatz raw Base'!A:H,8,FALSE)</f>
        <v>2487.71660498356</v>
      </c>
      <c r="AV87" s="1679" t="s">
        <v>1091</v>
      </c>
      <c r="AW87" s="1679">
        <f>VLOOKUP(AV87,'Ersatz raw Base'!A:H,3,FALSE)</f>
        <v>2215.6157306500099</v>
      </c>
      <c r="AX87" s="1679">
        <f>VLOOKUP(AV87,'Ersatz raw Base'!A:H,7,FALSE)</f>
        <v>1539.2846220354099</v>
      </c>
      <c r="AY87" s="1679">
        <f>VLOOKUP(AV87,'Ersatz raw Base'!A:H,8,FALSE)</f>
        <v>3043.5109595049398</v>
      </c>
    </row>
    <row r="88" spans="8:51" x14ac:dyDescent="0.25">
      <c r="H88" s="1053" t="s">
        <v>1026</v>
      </c>
      <c r="I88" s="270">
        <f>VLOOKUP(H88,'Ersatz raw Base'!A:H,3,FALSE)</f>
        <v>812.93265920584997</v>
      </c>
      <c r="J88" s="270">
        <f>VLOOKUP(H88,'Ersatz raw Base'!A:H,7,FALSE)</f>
        <v>473.85960037109902</v>
      </c>
      <c r="K88" s="270">
        <f>VLOOKUP(H88,'Ersatz raw Base'!A:H,8,FALSE)</f>
        <v>1268.8837915572201</v>
      </c>
      <c r="M88" s="1053" t="s">
        <v>1027</v>
      </c>
      <c r="N88" s="270">
        <f>VLOOKUP(M88,'Ersatz raw Base'!A:H,3,FALSE)</f>
        <v>8306.1876708867694</v>
      </c>
      <c r="O88" s="270">
        <f>VLOOKUP(M88,'Ersatz raw Base'!A:H,7,FALSE)</f>
        <v>5660.6427917237297</v>
      </c>
      <c r="P88" s="1067">
        <f>VLOOKUP(M88,'Ersatz raw Base'!A:H,8,FALSE)</f>
        <v>11524.7639325659</v>
      </c>
      <c r="R88" s="1678" t="s">
        <v>1092</v>
      </c>
      <c r="S88" s="1678">
        <f>VLOOKUP(R88,'Ersatz raw Base'!A:H,3,FALSE)</f>
        <v>9119.1203300926409</v>
      </c>
      <c r="T88" s="1678">
        <f>VLOOKUP(R88,'Ersatz raw Base'!A:H,7,FALSE)</f>
        <v>6159.4016545712602</v>
      </c>
      <c r="U88" s="1678">
        <f>VLOOKUP(R88,'Ersatz raw Base'!A:H,8,FALSE)</f>
        <v>12650.663632060699</v>
      </c>
      <c r="W88" s="1053" t="s">
        <v>1028</v>
      </c>
      <c r="X88" s="21">
        <f>VLOOKUP(W88,'Ersatz raw Base'!A:H,3,FALSE)</f>
        <v>1053.0342423429499</v>
      </c>
      <c r="Y88" s="21">
        <f>VLOOKUP(W88,'Ersatz raw Base'!A:H,7,FALSE)</f>
        <v>613.81667945629295</v>
      </c>
      <c r="Z88" s="21">
        <f>VLOOKUP(W88,'Ersatz raw Base'!A:H,8,FALSE)</f>
        <v>1643.65270754056</v>
      </c>
      <c r="AB88" s="1053" t="s">
        <v>1029</v>
      </c>
      <c r="AC88" s="21">
        <f>VLOOKUP(AB88,'Ersatz raw Base'!A:H,3,FALSE)</f>
        <v>10025.827280852</v>
      </c>
      <c r="AD88" s="21">
        <f>VLOOKUP(AB88,'Ersatz raw Base'!A:H,7,FALSE)</f>
        <v>6832.5499839445702</v>
      </c>
      <c r="AE88" s="271">
        <f>VLOOKUP(AB88,'Ersatz raw Base'!A:H,8,FALSE)</f>
        <v>13910.6063538166</v>
      </c>
      <c r="AG88" s="1677" t="s">
        <v>1093</v>
      </c>
      <c r="AH88" s="1677">
        <f>VLOOKUP(AG88,'Ersatz raw Base'!A:H,3,FALSE)</f>
        <v>11078.861523194901</v>
      </c>
      <c r="AI88" s="1677">
        <f>VLOOKUP(AG88,'Ersatz raw Base'!A:H,7,FALSE)</f>
        <v>7486.5128649176604</v>
      </c>
      <c r="AJ88" s="1677">
        <f>VLOOKUP(AG88,'Ersatz raw Base'!A:H,8,FALSE)</f>
        <v>15367.3101825715</v>
      </c>
      <c r="AL88" s="1053" t="s">
        <v>1030</v>
      </c>
      <c r="AM88" s="21">
        <f>VLOOKUP(AL88,'Ersatz raw Base'!A:H,3,FALSE)</f>
        <v>1154.8985072262899</v>
      </c>
      <c r="AN88" s="21">
        <f>VLOOKUP(AL88,'Ersatz raw Base'!A:H,7,FALSE)</f>
        <v>673.19894824083804</v>
      </c>
      <c r="AO88" s="21">
        <f>VLOOKUP(AL88,'Ersatz raw Base'!A:H,8,FALSE)</f>
        <v>1802.6581323446701</v>
      </c>
      <c r="AQ88" s="1053" t="s">
        <v>1031</v>
      </c>
      <c r="AR88" s="21">
        <f>VLOOKUP(AQ88,'Ersatz raw Base'!A:H,3,FALSE)</f>
        <v>10540.7773008726</v>
      </c>
      <c r="AS88" s="21">
        <f>VLOOKUP(AQ88,'Ersatz raw Base'!A:H,7,FALSE)</f>
        <v>7183.4646716378002</v>
      </c>
      <c r="AT88" s="21">
        <f>VLOOKUP(AQ88,'Ersatz raw Base'!A:H,8,FALSE)</f>
        <v>14624.928448161299</v>
      </c>
      <c r="AV88" s="1679" t="s">
        <v>1094</v>
      </c>
      <c r="AW88" s="1679">
        <f>VLOOKUP(AV88,'Ersatz raw Base'!A:H,3,FALSE)</f>
        <v>11695.6758080989</v>
      </c>
      <c r="AX88" s="1679">
        <f>VLOOKUP(AV88,'Ersatz raw Base'!A:H,7,FALSE)</f>
        <v>7905.5752814820198</v>
      </c>
      <c r="AY88" s="1679">
        <f>VLOOKUP(AV88,'Ersatz raw Base'!A:H,8,FALSE)</f>
        <v>16233.178673640199</v>
      </c>
    </row>
    <row r="89" spans="8:51" x14ac:dyDescent="0.25">
      <c r="H89" s="1053" t="s">
        <v>1032</v>
      </c>
      <c r="I89" s="270">
        <f>VLOOKUP(H89,'Ersatz raw Base'!A:H,3,FALSE)</f>
        <v>952.974423293266</v>
      </c>
      <c r="J89" s="270">
        <f>VLOOKUP(H89,'Ersatz raw Base'!A:H,7,FALSE)</f>
        <v>641.79923797842196</v>
      </c>
      <c r="K89" s="270">
        <f>VLOOKUP(H89,'Ersatz raw Base'!A:H,8,FALSE)</f>
        <v>1311.2933281001699</v>
      </c>
      <c r="M89" s="1053" t="s">
        <v>1033</v>
      </c>
      <c r="N89" s="270">
        <f>VLOOKUP(M89,'Ersatz raw Base'!A:H,3,FALSE)</f>
        <v>1054.8296691211001</v>
      </c>
      <c r="O89" s="270">
        <f>VLOOKUP(M89,'Ersatz raw Base'!A:H,7,FALSE)</f>
        <v>710.39564262325996</v>
      </c>
      <c r="P89" s="1067">
        <f>VLOOKUP(M89,'Ersatz raw Base'!A:H,8,FALSE)</f>
        <v>1451.4462021138099</v>
      </c>
      <c r="R89" s="1678" t="s">
        <v>1095</v>
      </c>
      <c r="S89" s="1678">
        <f>VLOOKUP(R89,'Ersatz raw Base'!A:H,3,FALSE)</f>
        <v>2007.80409241436</v>
      </c>
      <c r="T89" s="1678">
        <f>VLOOKUP(R89,'Ersatz raw Base'!A:H,7,FALSE)</f>
        <v>1352.1948806016801</v>
      </c>
      <c r="U89" s="1678">
        <f>VLOOKUP(R89,'Ersatz raw Base'!A:H,8,FALSE)</f>
        <v>2762.7395302139798</v>
      </c>
      <c r="W89" s="1053" t="s">
        <v>1034</v>
      </c>
      <c r="X89" s="21">
        <f>VLOOKUP(W89,'Ersatz raw Base'!A:H,3,FALSE)</f>
        <v>1700.84307759076</v>
      </c>
      <c r="Y89" s="21">
        <f>VLOOKUP(W89,'Ersatz raw Base'!A:H,7,FALSE)</f>
        <v>1145.46598989121</v>
      </c>
      <c r="Z89" s="21">
        <f>VLOOKUP(W89,'Ersatz raw Base'!A:H,8,FALSE)</f>
        <v>2340.3610057893302</v>
      </c>
      <c r="AB89" s="1053" t="s">
        <v>1035</v>
      </c>
      <c r="AC89" s="21">
        <f>VLOOKUP(AB89,'Ersatz raw Base'!A:H,3,FALSE)</f>
        <v>1879.4385771244999</v>
      </c>
      <c r="AD89" s="21">
        <f>VLOOKUP(AB89,'Ersatz raw Base'!A:H,7,FALSE)</f>
        <v>1265.7446172136699</v>
      </c>
      <c r="AE89" s="271">
        <f>VLOOKUP(AB89,'Ersatz raw Base'!A:H,8,FALSE)</f>
        <v>2586.10851090913</v>
      </c>
      <c r="AG89" s="1677" t="s">
        <v>1096</v>
      </c>
      <c r="AH89" s="1677">
        <f>VLOOKUP(AG89,'Ersatz raw Base'!A:H,3,FALSE)</f>
        <v>3580.2816547152502</v>
      </c>
      <c r="AI89" s="1677">
        <f>VLOOKUP(AG89,'Ersatz raw Base'!A:H,7,FALSE)</f>
        <v>2411.2106071048802</v>
      </c>
      <c r="AJ89" s="1677">
        <f>VLOOKUP(AG89,'Ersatz raw Base'!A:H,8,FALSE)</f>
        <v>4926.4695166984602</v>
      </c>
      <c r="AL89" s="1053" t="s">
        <v>1036</v>
      </c>
      <c r="AM89" s="21">
        <f>VLOOKUP(AL89,'Ersatz raw Base'!A:H,3,FALSE)</f>
        <v>2006.40881507426</v>
      </c>
      <c r="AN89" s="21">
        <f>VLOOKUP(AL89,'Ersatz raw Base'!A:H,7,FALSE)</f>
        <v>1351.25520382573</v>
      </c>
      <c r="AO89" s="21">
        <f>VLOOKUP(AL89,'Ersatz raw Base'!A:H,8,FALSE)</f>
        <v>2760.8196278302298</v>
      </c>
      <c r="AQ89" s="1053" t="s">
        <v>1037</v>
      </c>
      <c r="AR89" s="21">
        <f>VLOOKUP(AQ89,'Ersatz raw Base'!A:H,3,FALSE)</f>
        <v>2194.77125598874</v>
      </c>
      <c r="AS89" s="21">
        <f>VLOOKUP(AQ89,'Ersatz raw Base'!A:H,7,FALSE)</f>
        <v>1478.11156857988</v>
      </c>
      <c r="AT89" s="21">
        <f>VLOOKUP(AQ89,'Ersatz raw Base'!A:H,8,FALSE)</f>
        <v>3020.0064496362702</v>
      </c>
      <c r="AV89" s="1679" t="s">
        <v>1097</v>
      </c>
      <c r="AW89" s="1679">
        <f>VLOOKUP(AV89,'Ersatz raw Base'!A:H,3,FALSE)</f>
        <v>4201.1800710629996</v>
      </c>
      <c r="AX89" s="1679">
        <f>VLOOKUP(AV89,'Ersatz raw Base'!A:H,7,FALSE)</f>
        <v>2829.3667724055999</v>
      </c>
      <c r="AY89" s="1679">
        <f>VLOOKUP(AV89,'Ersatz raw Base'!A:H,8,FALSE)</f>
        <v>5780.8260774664996</v>
      </c>
    </row>
    <row r="90" spans="8:51" x14ac:dyDescent="0.25">
      <c r="H90" s="1053" t="s">
        <v>1038</v>
      </c>
      <c r="I90" s="270">
        <f>VLOOKUP(H90,'Ersatz raw Base'!A:H,3,FALSE)</f>
        <v>21602.168967465201</v>
      </c>
      <c r="J90" s="270">
        <f>VLOOKUP(H90,'Ersatz raw Base'!A:H,7,FALSE)</f>
        <v>20606.4638049557</v>
      </c>
      <c r="K90" s="270">
        <f>VLOOKUP(H90,'Ersatz raw Base'!A:H,8,FALSE)</f>
        <v>22654.402876349301</v>
      </c>
      <c r="M90" s="1053" t="s">
        <v>1039</v>
      </c>
      <c r="N90" s="270">
        <f>VLOOKUP(M90,'Ersatz raw Base'!A:H,3,FALSE)</f>
        <v>54813.779360352302</v>
      </c>
      <c r="O90" s="270">
        <f>VLOOKUP(M90,'Ersatz raw Base'!A:H,7,FALSE)</f>
        <v>52350.093821471499</v>
      </c>
      <c r="P90" s="1067">
        <f>VLOOKUP(M90,'Ersatz raw Base'!A:H,8,FALSE)</f>
        <v>57413.9000003002</v>
      </c>
      <c r="R90" s="1678" t="s">
        <v>1098</v>
      </c>
      <c r="S90" s="1678">
        <f>VLOOKUP(R90,'Ersatz raw Base'!A:H,3,FALSE)</f>
        <v>76415.948327817503</v>
      </c>
      <c r="T90" s="1678">
        <f>VLOOKUP(R90,'Ersatz raw Base'!A:H,7,FALSE)</f>
        <v>73036.901357472307</v>
      </c>
      <c r="U90" s="1678">
        <f>VLOOKUP(R90,'Ersatz raw Base'!A:H,8,FALSE)</f>
        <v>80016.8316285693</v>
      </c>
      <c r="W90" s="1053" t="s">
        <v>1040</v>
      </c>
      <c r="X90" s="21">
        <f>VLOOKUP(W90,'Ersatz raw Base'!A:H,3,FALSE)</f>
        <v>27973.147586045601</v>
      </c>
      <c r="Y90" s="21">
        <f>VLOOKUP(W90,'Ersatz raw Base'!A:H,7,FALSE)</f>
        <v>26684.121760719401</v>
      </c>
      <c r="Z90" s="21">
        <f>VLOOKUP(W90,'Ersatz raw Base'!A:H,8,FALSE)</f>
        <v>29335.110161057099</v>
      </c>
      <c r="AB90" s="1053" t="s">
        <v>1041</v>
      </c>
      <c r="AC90" s="21">
        <f>VLOOKUP(AB90,'Ersatz raw Base'!A:H,3,FALSE)</f>
        <v>67280.931202623004</v>
      </c>
      <c r="AD90" s="21">
        <f>VLOOKUP(AB90,'Ersatz raw Base'!A:H,7,FALSE)</f>
        <v>64262.410098928602</v>
      </c>
      <c r="AE90" s="271">
        <f>VLOOKUP(AB90,'Ersatz raw Base'!A:H,8,FALSE)</f>
        <v>70464.859784157103</v>
      </c>
      <c r="AG90" s="1677" t="s">
        <v>1099</v>
      </c>
      <c r="AH90" s="1677">
        <f>VLOOKUP(AG90,'Ersatz raw Base'!A:H,3,FALSE)</f>
        <v>95254.078788668499</v>
      </c>
      <c r="AI90" s="1677">
        <f>VLOOKUP(AG90,'Ersatz raw Base'!A:H,7,FALSE)</f>
        <v>91028.261292965995</v>
      </c>
      <c r="AJ90" s="1677">
        <f>VLOOKUP(AG90,'Ersatz raw Base'!A:H,8,FALSE)</f>
        <v>99766.0936336288</v>
      </c>
      <c r="AL90" s="1053" t="s">
        <v>1042</v>
      </c>
      <c r="AM90" s="21">
        <f>VLOOKUP(AL90,'Ersatz raw Base'!A:H,3,FALSE)</f>
        <v>30587.486693780102</v>
      </c>
      <c r="AN90" s="21">
        <f>VLOOKUP(AL90,'Ersatz raw Base'!A:H,7,FALSE)</f>
        <v>29179.044741055899</v>
      </c>
      <c r="AO90" s="21">
        <f>VLOOKUP(AL90,'Ersatz raw Base'!A:H,8,FALSE)</f>
        <v>32076.8807205622</v>
      </c>
      <c r="AQ90" s="1053" t="s">
        <v>1043</v>
      </c>
      <c r="AR90" s="21">
        <f>VLOOKUP(AQ90,'Ersatz raw Base'!A:H,3,FALSE)</f>
        <v>71991.221398330497</v>
      </c>
      <c r="AS90" s="21">
        <f>VLOOKUP(AQ90,'Ersatz raw Base'!A:H,7,FALSE)</f>
        <v>68766.5432854471</v>
      </c>
      <c r="AT90" s="21">
        <f>VLOOKUP(AQ90,'Ersatz raw Base'!A:H,8,FALSE)</f>
        <v>75393.478757594494</v>
      </c>
      <c r="AV90" s="1679" t="s">
        <v>1100</v>
      </c>
      <c r="AW90" s="1679">
        <f>VLOOKUP(AV90,'Ersatz raw Base'!A:H,3,FALSE)</f>
        <v>102578.70809211</v>
      </c>
      <c r="AX90" s="1679">
        <f>VLOOKUP(AV90,'Ersatz raw Base'!A:H,7,FALSE)</f>
        <v>98000.972621635694</v>
      </c>
      <c r="AY90" s="1679">
        <f>VLOOKUP(AV90,'Ersatz raw Base'!A:H,8,FALSE)</f>
        <v>107434.529134615</v>
      </c>
    </row>
    <row r="91" spans="8:51" x14ac:dyDescent="0.25">
      <c r="H91" s="1053" t="s">
        <v>1044</v>
      </c>
      <c r="I91" s="270">
        <f>VLOOKUP(H91,'Ersatz raw Base'!A:H,3,FALSE)</f>
        <v>14890.5209907517</v>
      </c>
      <c r="J91" s="270">
        <f>VLOOKUP(H91,'Ersatz raw Base'!A:H,7,FALSE)</f>
        <v>14175.6813584467</v>
      </c>
      <c r="K91" s="270">
        <f>VLOOKUP(H91,'Ersatz raw Base'!A:H,8,FALSE)</f>
        <v>15683.6037738264</v>
      </c>
      <c r="M91" s="1053" t="s">
        <v>1045</v>
      </c>
      <c r="N91" s="270">
        <f>VLOOKUP(M91,'Ersatz raw Base'!A:H,3,FALSE)</f>
        <v>44553.135694825403</v>
      </c>
      <c r="O91" s="270">
        <f>VLOOKUP(M91,'Ersatz raw Base'!A:H,7,FALSE)</f>
        <v>42414.302059796697</v>
      </c>
      <c r="P91" s="1067">
        <f>VLOOKUP(M91,'Ersatz raw Base'!A:H,8,FALSE)</f>
        <v>46926.076498811097</v>
      </c>
      <c r="R91" s="1678" t="s">
        <v>1101</v>
      </c>
      <c r="S91" s="1678">
        <f>VLOOKUP(R91,'Ersatz raw Base'!A:H,3,FALSE)</f>
        <v>59443.656685577102</v>
      </c>
      <c r="T91" s="1678">
        <f>VLOOKUP(R91,'Ersatz raw Base'!A:H,7,FALSE)</f>
        <v>56589.983418243297</v>
      </c>
      <c r="U91" s="1678">
        <f>VLOOKUP(R91,'Ersatz raw Base'!A:H,8,FALSE)</f>
        <v>62609.680272637401</v>
      </c>
      <c r="W91" s="1053" t="s">
        <v>1046</v>
      </c>
      <c r="X91" s="21">
        <f>VLOOKUP(W91,'Ersatz raw Base'!A:H,3,FALSE)</f>
        <v>19303.442021949701</v>
      </c>
      <c r="Y91" s="21">
        <f>VLOOKUP(W91,'Ersatz raw Base'!A:H,7,FALSE)</f>
        <v>18376.754137371299</v>
      </c>
      <c r="Z91" s="21">
        <f>VLOOKUP(W91,'Ersatz raw Base'!A:H,8,FALSE)</f>
        <v>20331.561020015499</v>
      </c>
      <c r="AB91" s="1053" t="s">
        <v>1047</v>
      </c>
      <c r="AC91" s="21">
        <f>VLOOKUP(AB91,'Ersatz raw Base'!A:H,3,FALSE)</f>
        <v>54530.586852472799</v>
      </c>
      <c r="AD91" s="21">
        <f>VLOOKUP(AB91,'Ersatz raw Base'!A:H,7,FALSE)</f>
        <v>51912.772158198299</v>
      </c>
      <c r="AE91" s="271">
        <f>VLOOKUP(AB91,'Ersatz raw Base'!A:H,8,FALSE)</f>
        <v>57434.935841371298</v>
      </c>
      <c r="AG91" s="1677" t="s">
        <v>1102</v>
      </c>
      <c r="AH91" s="1677">
        <f>VLOOKUP(AG91,'Ersatz raw Base'!A:H,3,FALSE)</f>
        <v>73834.0288744227</v>
      </c>
      <c r="AI91" s="1677">
        <f>VLOOKUP(AG91,'Ersatz raw Base'!A:H,7,FALSE)</f>
        <v>70289.526295569594</v>
      </c>
      <c r="AJ91" s="1677">
        <f>VLOOKUP(AG91,'Ersatz raw Base'!A:H,8,FALSE)</f>
        <v>77766.496861386797</v>
      </c>
      <c r="AL91" s="1053" t="s">
        <v>1048</v>
      </c>
      <c r="AM91" s="21">
        <f>VLOOKUP(AL91,'Ersatz raw Base'!A:H,3,FALSE)</f>
        <v>21174.624043588999</v>
      </c>
      <c r="AN91" s="21">
        <f>VLOOKUP(AL91,'Ersatz raw Base'!A:H,7,FALSE)</f>
        <v>20158.107531177098</v>
      </c>
      <c r="AO91" s="21">
        <f>VLOOKUP(AL91,'Ersatz raw Base'!A:H,8,FALSE)</f>
        <v>22302.403909550801</v>
      </c>
      <c r="AQ91" s="1053" t="s">
        <v>1049</v>
      </c>
      <c r="AR91" s="21">
        <f>VLOOKUP(AQ91,'Ersatz raw Base'!A:H,3,FALSE)</f>
        <v>58202.200011063404</v>
      </c>
      <c r="AS91" s="21">
        <f>VLOOKUP(AQ91,'Ersatz raw Base'!A:H,7,FALSE)</f>
        <v>55408.124553187401</v>
      </c>
      <c r="AT91" s="21">
        <f>VLOOKUP(AQ91,'Ersatz raw Base'!A:H,8,FALSE)</f>
        <v>61302.1024788492</v>
      </c>
      <c r="AV91" s="1679" t="s">
        <v>1103</v>
      </c>
      <c r="AW91" s="1679">
        <f>VLOOKUP(AV91,'Ersatz raw Base'!A:H,3,FALSE)</f>
        <v>79376.824054652403</v>
      </c>
      <c r="AX91" s="1679">
        <f>VLOOKUP(AV91,'Ersatz raw Base'!A:H,7,FALSE)</f>
        <v>75566.232084364499</v>
      </c>
      <c r="AY91" s="1679">
        <f>VLOOKUP(AV91,'Ersatz raw Base'!A:H,8,FALSE)</f>
        <v>83604.506388399997</v>
      </c>
    </row>
    <row r="92" spans="8:51" x14ac:dyDescent="0.25">
      <c r="H92" s="1053" t="s">
        <v>1050</v>
      </c>
      <c r="I92" s="270">
        <f>VLOOKUP(H92,'Ersatz raw Base'!A:H,3,FALSE)</f>
        <v>2046.13316589541</v>
      </c>
      <c r="J92" s="270">
        <f>VLOOKUP(H92,'Ersatz raw Base'!A:H,7,FALSE)</f>
        <v>1545.32199680954</v>
      </c>
      <c r="K92" s="270">
        <f>VLOOKUP(H92,'Ersatz raw Base'!A:H,8,FALSE)</f>
        <v>2634.5799179139699</v>
      </c>
      <c r="M92" s="1053" t="s">
        <v>1051</v>
      </c>
      <c r="N92" s="270">
        <f>VLOOKUP(M92,'Ersatz raw Base'!A:H,3,FALSE)</f>
        <v>10725.4403806555</v>
      </c>
      <c r="O92" s="270">
        <f>VLOOKUP(M92,'Ersatz raw Base'!A:H,7,FALSE)</f>
        <v>7957.1082781280502</v>
      </c>
      <c r="P92" s="1067">
        <f>VLOOKUP(M92,'Ersatz raw Base'!A:H,8,FALSE)</f>
        <v>13998.4181867198</v>
      </c>
      <c r="R92" s="1678" t="s">
        <v>1104</v>
      </c>
      <c r="S92" s="1678">
        <f>VLOOKUP(R92,'Ersatz raw Base'!A:H,3,FALSE)</f>
        <v>12771.573546550901</v>
      </c>
      <c r="T92" s="1678">
        <f>VLOOKUP(R92,'Ersatz raw Base'!A:H,7,FALSE)</f>
        <v>9602.9281282169595</v>
      </c>
      <c r="U92" s="1678">
        <f>VLOOKUP(R92,'Ersatz raw Base'!A:H,8,FALSE)</f>
        <v>16402.215913980999</v>
      </c>
      <c r="W92" s="1053" t="s">
        <v>1052</v>
      </c>
      <c r="X92" s="21">
        <f>VLOOKUP(W92,'Ersatz raw Base'!A:H,3,FALSE)</f>
        <v>3134.57314121636</v>
      </c>
      <c r="Y92" s="21">
        <f>VLOOKUP(W92,'Ersatz raw Base'!A:H,7,FALSE)</f>
        <v>2369.1529339946201</v>
      </c>
      <c r="Z92" s="21">
        <f>VLOOKUP(W92,'Ersatz raw Base'!A:H,8,FALSE)</f>
        <v>3988.0484255935598</v>
      </c>
      <c r="AB92" s="1053" t="s">
        <v>1053</v>
      </c>
      <c r="AC92" s="21">
        <f>VLOOKUP(AB92,'Ersatz raw Base'!A:H,3,FALSE)</f>
        <v>13595.6024926667</v>
      </c>
      <c r="AD92" s="21">
        <f>VLOOKUP(AB92,'Ersatz raw Base'!A:H,7,FALSE)</f>
        <v>10201.238836702099</v>
      </c>
      <c r="AE92" s="271">
        <f>VLOOKUP(AB92,'Ersatz raw Base'!A:H,8,FALSE)</f>
        <v>17590.1814458933</v>
      </c>
      <c r="AG92" s="1677" t="s">
        <v>1105</v>
      </c>
      <c r="AH92" s="1677">
        <f>VLOOKUP(AG92,'Ersatz raw Base'!A:H,3,FALSE)</f>
        <v>16730.1756338831</v>
      </c>
      <c r="AI92" s="1677">
        <f>VLOOKUP(AG92,'Ersatz raw Base'!A:H,7,FALSE)</f>
        <v>12807.2138937905</v>
      </c>
      <c r="AJ92" s="1677">
        <f>VLOOKUP(AG92,'Ersatz raw Base'!A:H,8,FALSE)</f>
        <v>21184.7868776826</v>
      </c>
      <c r="AL92" s="1053" t="s">
        <v>1054</v>
      </c>
      <c r="AM92" s="21">
        <f>VLOOKUP(AL92,'Ersatz raw Base'!A:H,3,FALSE)</f>
        <v>3583.3400976869102</v>
      </c>
      <c r="AN92" s="21">
        <f>VLOOKUP(AL92,'Ersatz raw Base'!A:H,7,FALSE)</f>
        <v>2712.9207476236702</v>
      </c>
      <c r="AO92" s="21">
        <f>VLOOKUP(AL92,'Ersatz raw Base'!A:H,8,FALSE)</f>
        <v>4554.0006444958499</v>
      </c>
      <c r="AQ92" s="1053" t="s">
        <v>1055</v>
      </c>
      <c r="AR92" s="21">
        <f>VLOOKUP(AQ92,'Ersatz raw Base'!A:H,3,FALSE)</f>
        <v>14529.131512125001</v>
      </c>
      <c r="AS92" s="21">
        <f>VLOOKUP(AQ92,'Ersatz raw Base'!A:H,7,FALSE)</f>
        <v>10921.035355522699</v>
      </c>
      <c r="AT92" s="21">
        <f>VLOOKUP(AQ92,'Ersatz raw Base'!A:H,8,FALSE)</f>
        <v>18743.779944403799</v>
      </c>
      <c r="AV92" s="1679" t="s">
        <v>1106</v>
      </c>
      <c r="AW92" s="1679">
        <f>VLOOKUP(AV92,'Ersatz raw Base'!A:H,3,FALSE)</f>
        <v>18112.471609812001</v>
      </c>
      <c r="AX92" s="1679">
        <f>VLOOKUP(AV92,'Ersatz raw Base'!A:H,7,FALSE)</f>
        <v>13874.808082305501</v>
      </c>
      <c r="AY92" s="1679">
        <f>VLOOKUP(AV92,'Ersatz raw Base'!A:H,8,FALSE)</f>
        <v>22898.580276328201</v>
      </c>
    </row>
    <row r="93" spans="8:51" x14ac:dyDescent="0.25">
      <c r="H93" s="1053" t="s">
        <v>1056</v>
      </c>
      <c r="I93" s="270">
        <f>VLOOKUP(H93,'Ersatz raw Base'!A:H,3,FALSE)</f>
        <v>23648.302133360601</v>
      </c>
      <c r="J93" s="270">
        <f>VLOOKUP(H93,'Ersatz raw Base'!A:H,7,FALSE)</f>
        <v>22491.716941281298</v>
      </c>
      <c r="K93" s="270">
        <f>VLOOKUP(H93,'Ersatz raw Base'!A:H,8,FALSE)</f>
        <v>24795.809230268402</v>
      </c>
      <c r="M93" s="1053" t="s">
        <v>1057</v>
      </c>
      <c r="N93" s="270">
        <f>VLOOKUP(M93,'Ersatz raw Base'!A:H,3,FALSE)</f>
        <v>65539.219741007706</v>
      </c>
      <c r="O93" s="270">
        <f>VLOOKUP(M93,'Ersatz raw Base'!A:H,7,FALSE)</f>
        <v>61683.718296364903</v>
      </c>
      <c r="P93" s="1067">
        <f>VLOOKUP(M93,'Ersatz raw Base'!A:H,8,FALSE)</f>
        <v>69467.651385386605</v>
      </c>
      <c r="R93" s="1678" t="s">
        <v>1107</v>
      </c>
      <c r="S93" s="1678">
        <f>VLOOKUP(R93,'Ersatz raw Base'!A:H,3,FALSE)</f>
        <v>89187.521874368394</v>
      </c>
      <c r="T93" s="1678">
        <f>VLOOKUP(R93,'Ersatz raw Base'!A:H,7,FALSE)</f>
        <v>84362.762742980602</v>
      </c>
      <c r="U93" s="1678">
        <f>VLOOKUP(R93,'Ersatz raw Base'!A:H,8,FALSE)</f>
        <v>93985.390286636393</v>
      </c>
      <c r="W93" s="1053" t="s">
        <v>1058</v>
      </c>
      <c r="X93" s="21">
        <f>VLOOKUP(W93,'Ersatz raw Base'!A:H,3,FALSE)</f>
        <v>31107.720727261902</v>
      </c>
      <c r="Y93" s="21">
        <f>VLOOKUP(W93,'Ersatz raw Base'!A:H,7,FALSE)</f>
        <v>29590.375753027802</v>
      </c>
      <c r="Z93" s="21">
        <f>VLOOKUP(W93,'Ersatz raw Base'!A:H,8,FALSE)</f>
        <v>32667.344072315998</v>
      </c>
      <c r="AB93" s="1053" t="s">
        <v>1059</v>
      </c>
      <c r="AC93" s="21">
        <f>VLOOKUP(AB93,'Ersatz raw Base'!A:H,3,FALSE)</f>
        <v>80876.533695289603</v>
      </c>
      <c r="AD93" s="21">
        <f>VLOOKUP(AB93,'Ersatz raw Base'!A:H,7,FALSE)</f>
        <v>76161.085022743806</v>
      </c>
      <c r="AE93" s="271">
        <f>VLOOKUP(AB93,'Ersatz raw Base'!A:H,8,FALSE)</f>
        <v>85627.625557763997</v>
      </c>
      <c r="AG93" s="1677" t="s">
        <v>1108</v>
      </c>
      <c r="AH93" s="1677">
        <f>VLOOKUP(AG93,'Ersatz raw Base'!A:H,3,FALSE)</f>
        <v>111984.254422552</v>
      </c>
      <c r="AI93" s="1677">
        <f>VLOOKUP(AG93,'Ersatz raw Base'!A:H,7,FALSE)</f>
        <v>105940.34577196201</v>
      </c>
      <c r="AJ93" s="1677">
        <f>VLOOKUP(AG93,'Ersatz raw Base'!A:H,8,FALSE)</f>
        <v>118035.940544274</v>
      </c>
      <c r="AL93" s="1053" t="s">
        <v>1060</v>
      </c>
      <c r="AM93" s="21">
        <f>VLOOKUP(AL93,'Ersatz raw Base'!A:H,3,FALSE)</f>
        <v>34170.826791467</v>
      </c>
      <c r="AN93" s="21">
        <f>VLOOKUP(AL93,'Ersatz raw Base'!A:H,7,FALSE)</f>
        <v>32502.5531957075</v>
      </c>
      <c r="AO93" s="21">
        <f>VLOOKUP(AL93,'Ersatz raw Base'!A:H,8,FALSE)</f>
        <v>35891.260819319403</v>
      </c>
      <c r="AQ93" s="1053" t="s">
        <v>1061</v>
      </c>
      <c r="AR93" s="21">
        <f>VLOOKUP(AQ93,'Ersatz raw Base'!A:H,3,FALSE)</f>
        <v>86520.352910455404</v>
      </c>
      <c r="AS93" s="21">
        <f>VLOOKUP(AQ93,'Ersatz raw Base'!A:H,7,FALSE)</f>
        <v>81500.524940648407</v>
      </c>
      <c r="AT93" s="21">
        <f>VLOOKUP(AQ93,'Ersatz raw Base'!A:H,8,FALSE)</f>
        <v>91545.415889458003</v>
      </c>
      <c r="AV93" s="1679" t="s">
        <v>1109</v>
      </c>
      <c r="AW93" s="1679">
        <f>VLOOKUP(AV93,'Ersatz raw Base'!A:H,3,FALSE)</f>
        <v>120691.179701922</v>
      </c>
      <c r="AX93" s="1679">
        <f>VLOOKUP(AV93,'Ersatz raw Base'!A:H,7,FALSE)</f>
        <v>114186.175996252</v>
      </c>
      <c r="AY93" s="1679">
        <f>VLOOKUP(AV93,'Ersatz raw Base'!A:H,8,FALSE)</f>
        <v>127165.822026587</v>
      </c>
    </row>
    <row r="94" spans="8:51" x14ac:dyDescent="0.25">
      <c r="H94" s="1053" t="s">
        <v>1062</v>
      </c>
      <c r="I94" s="270">
        <f>VLOOKUP(H94,'Ersatz raw Base'!A:H,3,FALSE)</f>
        <v>16936.654156647</v>
      </c>
      <c r="J94" s="270">
        <f>VLOOKUP(H94,'Ersatz raw Base'!A:H,7,FALSE)</f>
        <v>16043.249826282299</v>
      </c>
      <c r="K94" s="270">
        <f>VLOOKUP(H94,'Ersatz raw Base'!A:H,8,FALSE)</f>
        <v>17879.433752069199</v>
      </c>
      <c r="M94" s="1053" t="s">
        <v>1063</v>
      </c>
      <c r="N94" s="270">
        <f>VLOOKUP(M94,'Ersatz raw Base'!A:H,3,FALSE)</f>
        <v>55278.576075481003</v>
      </c>
      <c r="O94" s="270">
        <f>VLOOKUP(M94,'Ersatz raw Base'!A:H,7,FALSE)</f>
        <v>51679.081050507899</v>
      </c>
      <c r="P94" s="1067">
        <f>VLOOKUP(M94,'Ersatz raw Base'!A:H,8,FALSE)</f>
        <v>59122.733921725499</v>
      </c>
      <c r="R94" s="1678" t="s">
        <v>1110</v>
      </c>
      <c r="S94" s="1678">
        <f>VLOOKUP(R94,'Ersatz raw Base'!A:H,3,FALSE)</f>
        <v>72215.230232127898</v>
      </c>
      <c r="T94" s="1678">
        <f>VLOOKUP(R94,'Ersatz raw Base'!A:H,7,FALSE)</f>
        <v>67784.357224392297</v>
      </c>
      <c r="U94" s="1678">
        <f>VLOOKUP(R94,'Ersatz raw Base'!A:H,8,FALSE)</f>
        <v>76807.184453765294</v>
      </c>
      <c r="W94" s="1053" t="s">
        <v>1064</v>
      </c>
      <c r="X94" s="21">
        <f>VLOOKUP(W94,'Ersatz raw Base'!A:H,3,FALSE)</f>
        <v>22438.015163166099</v>
      </c>
      <c r="Y94" s="21">
        <f>VLOOKUP(W94,'Ersatz raw Base'!A:H,7,FALSE)</f>
        <v>21214.133834378801</v>
      </c>
      <c r="Z94" s="21">
        <f>VLOOKUP(W94,'Ersatz raw Base'!A:H,8,FALSE)</f>
        <v>23745.775739847701</v>
      </c>
      <c r="AB94" s="1053" t="s">
        <v>1065</v>
      </c>
      <c r="AC94" s="21">
        <f>VLOOKUP(AB94,'Ersatz raw Base'!A:H,3,FALSE)</f>
        <v>68126.189345139806</v>
      </c>
      <c r="AD94" s="21">
        <f>VLOOKUP(AB94,'Ersatz raw Base'!A:H,7,FALSE)</f>
        <v>63751.773402690997</v>
      </c>
      <c r="AE94" s="271">
        <f>VLOOKUP(AB94,'Ersatz raw Base'!A:H,8,FALSE)</f>
        <v>72830.068991089502</v>
      </c>
      <c r="AG94" s="1677" t="s">
        <v>1111</v>
      </c>
      <c r="AH94" s="1677">
        <f>VLOOKUP(AG94,'Ersatz raw Base'!A:H,3,FALSE)</f>
        <v>90564.204508305804</v>
      </c>
      <c r="AI94" s="1677">
        <f>VLOOKUP(AG94,'Ersatz raw Base'!A:H,7,FALSE)</f>
        <v>85086.608721259807</v>
      </c>
      <c r="AJ94" s="1677">
        <f>VLOOKUP(AG94,'Ersatz raw Base'!A:H,8,FALSE)</f>
        <v>96291.065702434207</v>
      </c>
      <c r="AL94" s="1053" t="s">
        <v>1066</v>
      </c>
      <c r="AM94" s="21">
        <f>VLOOKUP(AL94,'Ersatz raw Base'!A:H,3,FALSE)</f>
        <v>24757.964141275901</v>
      </c>
      <c r="AN94" s="21">
        <f>VLOOKUP(AL94,'Ersatz raw Base'!A:H,7,FALSE)</f>
        <v>23394.711042340401</v>
      </c>
      <c r="AO94" s="21">
        <f>VLOOKUP(AL94,'Ersatz raw Base'!A:H,8,FALSE)</f>
        <v>26209.312458193901</v>
      </c>
      <c r="AQ94" s="1053" t="s">
        <v>1067</v>
      </c>
      <c r="AR94" s="21">
        <f>VLOOKUP(AQ94,'Ersatz raw Base'!A:H,3,FALSE)</f>
        <v>72731.331523188594</v>
      </c>
      <c r="AS94" s="21">
        <f>VLOOKUP(AQ94,'Ersatz raw Base'!A:H,7,FALSE)</f>
        <v>68083.105546723003</v>
      </c>
      <c r="AT94" s="21">
        <f>VLOOKUP(AQ94,'Ersatz raw Base'!A:H,8,FALSE)</f>
        <v>77727.169128779802</v>
      </c>
      <c r="AV94" s="1679" t="s">
        <v>1112</v>
      </c>
      <c r="AW94" s="1679">
        <f>VLOOKUP(AV94,'Ersatz raw Base'!A:H,3,FALSE)</f>
        <v>97489.2956644644</v>
      </c>
      <c r="AX94" s="1679">
        <f>VLOOKUP(AV94,'Ersatz raw Base'!A:H,7,FALSE)</f>
        <v>91617.947735566806</v>
      </c>
      <c r="AY94" s="1679">
        <f>VLOOKUP(AV94,'Ersatz raw Base'!A:H,8,FALSE)</f>
        <v>103661.009384636</v>
      </c>
    </row>
    <row r="95" spans="8:51" x14ac:dyDescent="0.25">
      <c r="H95" s="1053" t="s">
        <v>1068</v>
      </c>
      <c r="I95" s="270">
        <f>VLOOKUP(H95,'Ersatz raw Base'!A:H,3,FALSE)</f>
        <v>15901.5596559488</v>
      </c>
      <c r="J95" s="270">
        <f>VLOOKUP(H95,'Ersatz raw Base'!A:H,7,FALSE)</f>
        <v>15400.7484868629</v>
      </c>
      <c r="K95" s="270">
        <f>VLOOKUP(H95,'Ersatz raw Base'!A:H,8,FALSE)</f>
        <v>16490.006407967401</v>
      </c>
      <c r="M95" s="1053" t="s">
        <v>1069</v>
      </c>
      <c r="N95" s="270">
        <f>VLOOKUP(M95,'Ersatz raw Base'!A:H,3,FALSE)</f>
        <v>39762.321366969401</v>
      </c>
      <c r="O95" s="270">
        <f>VLOOKUP(M95,'Ersatz raw Base'!A:H,7,FALSE)</f>
        <v>36993.989264441901</v>
      </c>
      <c r="P95" s="1067">
        <f>VLOOKUP(M95,'Ersatz raw Base'!A:H,8,FALSE)</f>
        <v>43035.2991730336</v>
      </c>
      <c r="R95" s="1678" t="s">
        <v>1113</v>
      </c>
      <c r="S95" s="1678">
        <f>VLOOKUP(R95,'Ersatz raw Base'!A:H,3,FALSE)</f>
        <v>55663.881022918198</v>
      </c>
      <c r="T95" s="1678">
        <f>VLOOKUP(R95,'Ersatz raw Base'!A:H,7,FALSE)</f>
        <v>52495.235604584203</v>
      </c>
      <c r="U95" s="1678">
        <f>VLOOKUP(R95,'Ersatz raw Base'!A:H,8,FALSE)</f>
        <v>59294.5233903482</v>
      </c>
      <c r="W95" s="1053" t="s">
        <v>1070</v>
      </c>
      <c r="X95" s="21">
        <f>VLOOKUP(W95,'Ersatz raw Base'!A:H,3,FALSE)</f>
        <v>24935.726503108999</v>
      </c>
      <c r="Y95" s="21">
        <f>VLOOKUP(W95,'Ersatz raw Base'!A:H,7,FALSE)</f>
        <v>24170.3062958872</v>
      </c>
      <c r="Z95" s="21">
        <f>VLOOKUP(W95,'Ersatz raw Base'!A:H,8,FALSE)</f>
        <v>25789.201787486199</v>
      </c>
      <c r="AB95" s="1053" t="s">
        <v>1071</v>
      </c>
      <c r="AC95" s="21">
        <f>VLOOKUP(AB95,'Ersatz raw Base'!A:H,3,FALSE)</f>
        <v>58638.790042094202</v>
      </c>
      <c r="AD95" s="21">
        <f>VLOOKUP(AB95,'Ersatz raw Base'!A:H,7,FALSE)</f>
        <v>55244.4263861297</v>
      </c>
      <c r="AE95" s="271">
        <f>VLOOKUP(AB95,'Ersatz raw Base'!A:H,8,FALSE)</f>
        <v>62633.368995320801</v>
      </c>
      <c r="AG95" s="1677" t="s">
        <v>1114</v>
      </c>
      <c r="AH95" s="1677">
        <f>VLOOKUP(AG95,'Ersatz raw Base'!A:H,3,FALSE)</f>
        <v>83574.516545203107</v>
      </c>
      <c r="AI95" s="1677">
        <f>VLOOKUP(AG95,'Ersatz raw Base'!A:H,7,FALSE)</f>
        <v>79651.554805110602</v>
      </c>
      <c r="AJ95" s="1677">
        <f>VLOOKUP(AG95,'Ersatz raw Base'!A:H,8,FALSE)</f>
        <v>88029.1277890028</v>
      </c>
      <c r="AL95" s="1053" t="s">
        <v>1072</v>
      </c>
      <c r="AM95" s="21">
        <f>VLOOKUP(AL95,'Ersatz raw Base'!A:H,3,FALSE)</f>
        <v>27462.285374817398</v>
      </c>
      <c r="AN95" s="21">
        <f>VLOOKUP(AL95,'Ersatz raw Base'!A:H,7,FALSE)</f>
        <v>26591.866024754101</v>
      </c>
      <c r="AO95" s="21">
        <f>VLOOKUP(AL95,'Ersatz raw Base'!A:H,8,FALSE)</f>
        <v>28432.945921626299</v>
      </c>
      <c r="AQ95" s="1053" t="s">
        <v>1073</v>
      </c>
      <c r="AR95" s="21">
        <f>VLOOKUP(AQ95,'Ersatz raw Base'!A:H,3,FALSE)</f>
        <v>60804.376579130803</v>
      </c>
      <c r="AS95" s="21">
        <f>VLOOKUP(AQ95,'Ersatz raw Base'!A:H,7,FALSE)</f>
        <v>57196.280422528398</v>
      </c>
      <c r="AT95" s="21">
        <f>VLOOKUP(AQ95,'Ersatz raw Base'!A:H,8,FALSE)</f>
        <v>65019.025011409503</v>
      </c>
      <c r="AV95" s="1679" t="s">
        <v>1115</v>
      </c>
      <c r="AW95" s="1679">
        <f>VLOOKUP(AV95,'Ersatz raw Base'!A:H,3,FALSE)</f>
        <v>88266.661953948205</v>
      </c>
      <c r="AX95" s="1679">
        <f>VLOOKUP(AV95,'Ersatz raw Base'!A:H,7,FALSE)</f>
        <v>84028.9984264417</v>
      </c>
      <c r="AY95" s="1679">
        <f>VLOOKUP(AV95,'Ersatz raw Base'!A:H,8,FALSE)</f>
        <v>93052.770620464406</v>
      </c>
    </row>
    <row r="96" spans="8:51" x14ac:dyDescent="0.25">
      <c r="H96" s="1053" t="s">
        <v>1074</v>
      </c>
      <c r="I96" s="270">
        <f>VLOOKUP(H96,'Ersatz raw Base'!A:H,3,FALSE)</f>
        <v>37503.728623414099</v>
      </c>
      <c r="J96" s="270">
        <f>VLOOKUP(H96,'Ersatz raw Base'!A:H,7,FALSE)</f>
        <v>36347.143431334698</v>
      </c>
      <c r="K96" s="270">
        <f>VLOOKUP(H96,'Ersatz raw Base'!A:H,8,FALSE)</f>
        <v>38651.235720321798</v>
      </c>
      <c r="M96" s="1053" t="s">
        <v>1075</v>
      </c>
      <c r="N96" s="270">
        <f>VLOOKUP(M96,'Ersatz raw Base'!A:H,3,FALSE)</f>
        <v>94576.100727321696</v>
      </c>
      <c r="O96" s="270">
        <f>VLOOKUP(M96,'Ersatz raw Base'!A:H,7,FALSE)</f>
        <v>90720.599282678697</v>
      </c>
      <c r="P96" s="1067">
        <f>VLOOKUP(M96,'Ersatz raw Base'!A:H,8,FALSE)</f>
        <v>98504.532371700494</v>
      </c>
      <c r="R96" s="1678" t="s">
        <v>1116</v>
      </c>
      <c r="S96" s="1678">
        <f>VLOOKUP(R96,'Ersatz raw Base'!A:H,3,FALSE)</f>
        <v>132079.82935073599</v>
      </c>
      <c r="T96" s="1678">
        <f>VLOOKUP(R96,'Ersatz raw Base'!A:H,7,FALSE)</f>
        <v>127255.070219348</v>
      </c>
      <c r="U96" s="1678">
        <f>VLOOKUP(R96,'Ersatz raw Base'!A:H,8,FALSE)</f>
        <v>136877.69776300399</v>
      </c>
      <c r="W96" s="1053" t="s">
        <v>1076</v>
      </c>
      <c r="X96" s="21">
        <f>VLOOKUP(W96,'Ersatz raw Base'!A:H,3,FALSE)</f>
        <v>52908.874089154699</v>
      </c>
      <c r="Y96" s="21">
        <f>VLOOKUP(W96,'Ersatz raw Base'!A:H,7,FALSE)</f>
        <v>51391.529114920399</v>
      </c>
      <c r="Z96" s="21">
        <f>VLOOKUP(W96,'Ersatz raw Base'!A:H,8,FALSE)</f>
        <v>54468.497434208599</v>
      </c>
      <c r="AB96" s="1053" t="s">
        <v>1077</v>
      </c>
      <c r="AC96" s="21">
        <f>VLOOKUP(AB96,'Ersatz raw Base'!A:H,3,FALSE)</f>
        <v>125919.721244717</v>
      </c>
      <c r="AD96" s="21">
        <f>VLOOKUP(AB96,'Ersatz raw Base'!A:H,7,FALSE)</f>
        <v>121204.272572171</v>
      </c>
      <c r="AE96" s="271">
        <f>VLOOKUP(AB96,'Ersatz raw Base'!A:H,8,FALSE)</f>
        <v>130670.813107191</v>
      </c>
      <c r="AG96" s="1677" t="s">
        <v>1117</v>
      </c>
      <c r="AH96" s="1677">
        <f>VLOOKUP(AG96,'Ersatz raw Base'!A:H,3,FALSE)</f>
        <v>178828.59533387201</v>
      </c>
      <c r="AI96" s="1677">
        <f>VLOOKUP(AG96,'Ersatz raw Base'!A:H,7,FALSE)</f>
        <v>172784.68668328199</v>
      </c>
      <c r="AJ96" s="1677">
        <f>VLOOKUP(AG96,'Ersatz raw Base'!A:H,8,FALSE)</f>
        <v>184880.281455594</v>
      </c>
      <c r="AL96" s="1053" t="s">
        <v>1078</v>
      </c>
      <c r="AM96" s="21">
        <f>VLOOKUP(AL96,'Ersatz raw Base'!A:H,3,FALSE)</f>
        <v>58049.772068597304</v>
      </c>
      <c r="AN96" s="21">
        <f>VLOOKUP(AL96,'Ersatz raw Base'!A:H,7,FALSE)</f>
        <v>56381.498472838</v>
      </c>
      <c r="AO96" s="21">
        <f>VLOOKUP(AL96,'Ersatz raw Base'!A:H,8,FALSE)</f>
        <v>59770.206096449801</v>
      </c>
      <c r="AQ96" s="1053" t="s">
        <v>1079</v>
      </c>
      <c r="AR96" s="21">
        <f>VLOOKUP(AQ96,'Ersatz raw Base'!A:H,3,FALSE)</f>
        <v>132795.597977461</v>
      </c>
      <c r="AS96" s="21">
        <f>VLOOKUP(AQ96,'Ersatz raw Base'!A:H,7,FALSE)</f>
        <v>127775.77000765401</v>
      </c>
      <c r="AT96" s="21">
        <f>VLOOKUP(AQ96,'Ersatz raw Base'!A:H,8,FALSE)</f>
        <v>137820.66095646401</v>
      </c>
      <c r="AV96" s="1679" t="s">
        <v>1118</v>
      </c>
      <c r="AW96" s="1679">
        <f>VLOOKUP(AV96,'Ersatz raw Base'!A:H,3,FALSE)</f>
        <v>190845.37004605899</v>
      </c>
      <c r="AX96" s="1679">
        <f>VLOOKUP(AV96,'Ersatz raw Base'!A:H,7,FALSE)</f>
        <v>184340.36634038901</v>
      </c>
      <c r="AY96" s="1679">
        <f>VLOOKUP(AV96,'Ersatz raw Base'!A:H,8,FALSE)</f>
        <v>197320.01237072301</v>
      </c>
    </row>
    <row r="97" spans="7:54" x14ac:dyDescent="0.25">
      <c r="H97" s="1053" t="s">
        <v>1080</v>
      </c>
      <c r="I97" s="270">
        <f>VLOOKUP(H97,'Ersatz raw Base'!A:H,3,FALSE)</f>
        <v>30792.0806467004</v>
      </c>
      <c r="J97" s="270">
        <f>VLOOKUP(H97,'Ersatz raw Base'!A:H,7,FALSE)</f>
        <v>29898.676316335699</v>
      </c>
      <c r="K97" s="270">
        <f>VLOOKUP(H97,'Ersatz raw Base'!A:H,8,FALSE)</f>
        <v>31734.860242122599</v>
      </c>
      <c r="M97" s="1053" t="s">
        <v>1081</v>
      </c>
      <c r="N97" s="270">
        <f>VLOOKUP(M97,'Ersatz raw Base'!A:H,3,FALSE)</f>
        <v>84315.457061794703</v>
      </c>
      <c r="O97" s="270">
        <f>VLOOKUP(M97,'Ersatz raw Base'!A:H,7,FALSE)</f>
        <v>80715.962036821802</v>
      </c>
      <c r="P97" s="1067">
        <f>VLOOKUP(M97,'Ersatz raw Base'!A:H,8,FALSE)</f>
        <v>88159.614908039293</v>
      </c>
      <c r="R97" s="1678" t="s">
        <v>1119</v>
      </c>
      <c r="S97" s="1678">
        <f>VLOOKUP(R97,'Ersatz raw Base'!A:H,3,FALSE)</f>
        <v>115107.537708495</v>
      </c>
      <c r="T97" s="1678">
        <f>VLOOKUP(R97,'Ersatz raw Base'!A:H,7,FALSE)</f>
        <v>110676.66470076</v>
      </c>
      <c r="U97" s="1678">
        <f>VLOOKUP(R97,'Ersatz raw Base'!A:H,8,FALSE)</f>
        <v>119699.49193013299</v>
      </c>
      <c r="W97" s="1053" t="s">
        <v>1082</v>
      </c>
      <c r="X97" s="21">
        <f>VLOOKUP(W97,'Ersatz raw Base'!A:H,3,FALSE)</f>
        <v>44239.168525058602</v>
      </c>
      <c r="Y97" s="21">
        <f>VLOOKUP(W97,'Ersatz raw Base'!A:H,7,FALSE)</f>
        <v>43015.287196271398</v>
      </c>
      <c r="Z97" s="21">
        <f>VLOOKUP(W97,'Ersatz raw Base'!A:H,8,FALSE)</f>
        <v>45546.929101740301</v>
      </c>
      <c r="AB97" s="1053" t="s">
        <v>1083</v>
      </c>
      <c r="AC97" s="21">
        <f>VLOOKUP(AB97,'Ersatz raw Base'!A:H,3,FALSE)</f>
        <v>113169.376894567</v>
      </c>
      <c r="AD97" s="21">
        <f>VLOOKUP(AB97,'Ersatz raw Base'!A:H,7,FALSE)</f>
        <v>108794.960952119</v>
      </c>
      <c r="AE97" s="271">
        <f>VLOOKUP(AB97,'Ersatz raw Base'!A:H,8,FALSE)</f>
        <v>117873.256540517</v>
      </c>
      <c r="AG97" s="1677" t="s">
        <v>1120</v>
      </c>
      <c r="AH97" s="1677">
        <f>VLOOKUP(AG97,'Ersatz raw Base'!A:H,3,FALSE)</f>
        <v>157408.545419626</v>
      </c>
      <c r="AI97" s="1677">
        <f>VLOOKUP(AG97,'Ersatz raw Base'!A:H,7,FALSE)</f>
        <v>151930.94963258001</v>
      </c>
      <c r="AJ97" s="1677">
        <f>VLOOKUP(AG97,'Ersatz raw Base'!A:H,8,FALSE)</f>
        <v>163135.40661375399</v>
      </c>
      <c r="AL97" s="1053" t="s">
        <v>1084</v>
      </c>
      <c r="AM97" s="21">
        <f>VLOOKUP(AL97,'Ersatz raw Base'!A:H,3,FALSE)</f>
        <v>48636.909418406503</v>
      </c>
      <c r="AN97" s="21">
        <f>VLOOKUP(AL97,'Ersatz raw Base'!A:H,7,FALSE)</f>
        <v>47273.656319470902</v>
      </c>
      <c r="AO97" s="21">
        <f>VLOOKUP(AL97,'Ersatz raw Base'!A:H,8,FALSE)</f>
        <v>50088.257735324303</v>
      </c>
      <c r="AQ97" s="1053" t="s">
        <v>1085</v>
      </c>
      <c r="AR97" s="21">
        <f>VLOOKUP(AQ97,'Ersatz raw Base'!A:H,3,FALSE)</f>
        <v>119006.576590194</v>
      </c>
      <c r="AS97" s="21">
        <f>VLOOKUP(AQ97,'Ersatz raw Base'!A:H,7,FALSE)</f>
        <v>114358.350613729</v>
      </c>
      <c r="AT97" s="21">
        <f>VLOOKUP(AQ97,'Ersatz raw Base'!A:H,8,FALSE)</f>
        <v>124002.414195786</v>
      </c>
      <c r="AV97" s="1679" t="s">
        <v>1121</v>
      </c>
      <c r="AW97" s="1679">
        <f>VLOOKUP(AV97,'Ersatz raw Base'!A:H,3,FALSE)</f>
        <v>167643.486008601</v>
      </c>
      <c r="AX97" s="1679">
        <f>VLOOKUP(AV97,'Ersatz raw Base'!A:H,7,FALSE)</f>
        <v>161772.138079703</v>
      </c>
      <c r="AY97" s="1679">
        <f>VLOOKUP(AV97,'Ersatz raw Base'!A:H,8,FALSE)</f>
        <v>173815.199728773</v>
      </c>
    </row>
    <row r="99" spans="7:54" x14ac:dyDescent="0.25">
      <c r="H99" s="161"/>
      <c r="I99" s="161"/>
      <c r="J99" s="161"/>
      <c r="K99" s="161"/>
      <c r="L99" s="161"/>
      <c r="M99" s="161"/>
      <c r="N99" s="161"/>
      <c r="O99" s="161"/>
      <c r="P99" s="1070"/>
      <c r="Q99" s="161"/>
      <c r="R99" s="161"/>
      <c r="S99" s="161"/>
      <c r="T99" s="161"/>
      <c r="U99" s="161"/>
      <c r="V99" s="161"/>
      <c r="W99" s="161"/>
      <c r="X99" s="161"/>
      <c r="Y99" s="161"/>
      <c r="Z99" s="161"/>
      <c r="AA99" s="161"/>
      <c r="AB99" s="161"/>
      <c r="AC99" s="161"/>
      <c r="AD99" s="161"/>
      <c r="AE99" s="1070"/>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row>
    <row r="100" spans="7:54" x14ac:dyDescent="0.25">
      <c r="G100" s="21">
        <v>4</v>
      </c>
      <c r="H100" s="1791" t="s">
        <v>1351</v>
      </c>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1130"/>
      <c r="AV100" s="1130"/>
      <c r="AW100" s="1130"/>
      <c r="AX100" s="1130"/>
      <c r="AY100" s="1130"/>
    </row>
    <row r="101" spans="7:54" x14ac:dyDescent="0.25">
      <c r="H101" s="1659" t="s">
        <v>630</v>
      </c>
      <c r="I101" s="1065"/>
      <c r="J101" s="1065"/>
      <c r="K101" s="1065"/>
      <c r="L101" s="1065"/>
      <c r="M101" s="1659" t="s">
        <v>631</v>
      </c>
      <c r="N101" s="1065"/>
      <c r="O101" s="1065"/>
      <c r="P101" s="1068"/>
      <c r="Q101" s="1065"/>
      <c r="R101" s="1789" t="s">
        <v>1352</v>
      </c>
      <c r="S101" s="1789"/>
      <c r="T101" s="1789"/>
      <c r="U101" s="1789"/>
      <c r="V101" s="1065"/>
      <c r="W101" s="1659" t="s">
        <v>632</v>
      </c>
      <c r="X101" s="1065"/>
      <c r="Y101" s="1065"/>
      <c r="Z101" s="1065"/>
      <c r="AA101" s="1065"/>
      <c r="AB101" s="1659" t="s">
        <v>633</v>
      </c>
      <c r="AC101" s="1065"/>
      <c r="AD101" s="1065"/>
      <c r="AE101" s="1068"/>
      <c r="AF101" s="1065"/>
      <c r="AG101" s="1789" t="s">
        <v>1353</v>
      </c>
      <c r="AH101" s="1789"/>
      <c r="AI101" s="1789"/>
      <c r="AJ101" s="1789"/>
      <c r="AK101" s="1065"/>
      <c r="AL101" s="1659" t="s">
        <v>634</v>
      </c>
      <c r="AM101" s="1065"/>
      <c r="AN101" s="1065"/>
      <c r="AO101" s="1065"/>
      <c r="AP101" s="1065"/>
      <c r="AQ101" s="1659" t="s">
        <v>635</v>
      </c>
      <c r="AR101" s="1065"/>
      <c r="AS101" s="1065"/>
      <c r="AT101" s="1065"/>
      <c r="AU101" s="1130"/>
      <c r="AV101" s="1789" t="s">
        <v>1354</v>
      </c>
      <c r="AW101" s="1789"/>
      <c r="AX101" s="1789"/>
      <c r="AY101" s="1789"/>
    </row>
    <row r="102" spans="7:54" x14ac:dyDescent="0.25">
      <c r="H102" s="1065" t="s">
        <v>1319</v>
      </c>
      <c r="I102" s="1065" t="s">
        <v>1320</v>
      </c>
      <c r="J102" s="1065" t="s">
        <v>1321</v>
      </c>
      <c r="K102" s="1065" t="s">
        <v>1322</v>
      </c>
      <c r="L102" s="1065"/>
      <c r="M102" s="1659" t="s">
        <v>1319</v>
      </c>
      <c r="N102" s="1065" t="str">
        <f>VLOOKUP(M102,'Ersatz raw Base'!A:H,3,FALSE)</f>
        <v>Mean</v>
      </c>
      <c r="O102" s="1065" t="str">
        <f>VLOOKUP(M102,'Ersatz raw Base'!A:H,7,FALSE)</f>
        <v>LCI 95%</v>
      </c>
      <c r="P102" s="1068" t="str">
        <f>VLOOKUP(M102,'Ersatz raw Base'!A:H,8,FALSE)</f>
        <v>HCI 95%</v>
      </c>
      <c r="Q102" s="1065"/>
      <c r="R102" s="1065" t="s">
        <v>1319</v>
      </c>
      <c r="S102" s="1065" t="s">
        <v>1320</v>
      </c>
      <c r="T102" s="1065" t="s">
        <v>1321</v>
      </c>
      <c r="U102" s="1065" t="s">
        <v>1322</v>
      </c>
      <c r="V102" s="1065"/>
      <c r="W102" s="1659" t="s">
        <v>1319</v>
      </c>
      <c r="X102" s="1065" t="str">
        <f>VLOOKUP(W102,'Ersatz raw Base'!A:H,3,FALSE)</f>
        <v>Mean</v>
      </c>
      <c r="Y102" s="1065" t="str">
        <f>VLOOKUP(W102,'Ersatz raw Base'!A:H,7,FALSE)</f>
        <v>LCI 95%</v>
      </c>
      <c r="Z102" s="1065" t="str">
        <f>VLOOKUP(W102,'Ersatz raw Base'!A:H,8,FALSE)</f>
        <v>HCI 95%</v>
      </c>
      <c r="AA102" s="1065"/>
      <c r="AB102" s="1659" t="s">
        <v>1319</v>
      </c>
      <c r="AC102" s="1065" t="str">
        <f>VLOOKUP(AB102,'Ersatz raw Base'!A:H,3,FALSE)</f>
        <v>Mean</v>
      </c>
      <c r="AD102" s="1065" t="str">
        <f>VLOOKUP(AB102,'Ersatz raw Base'!A:H,7,FALSE)</f>
        <v>LCI 95%</v>
      </c>
      <c r="AE102" s="1068" t="str">
        <f>VLOOKUP(AB102,'Ersatz raw Base'!A:H,8,FALSE)</f>
        <v>HCI 95%</v>
      </c>
      <c r="AF102" s="1065"/>
      <c r="AG102" s="1065" t="s">
        <v>1319</v>
      </c>
      <c r="AH102" s="1065" t="s">
        <v>1320</v>
      </c>
      <c r="AI102" s="1065" t="s">
        <v>1321</v>
      </c>
      <c r="AJ102" s="1065" t="s">
        <v>1322</v>
      </c>
      <c r="AK102" s="1065"/>
      <c r="AL102" s="1065" t="s">
        <v>1319</v>
      </c>
      <c r="AM102" s="1065" t="str">
        <f>VLOOKUP(AL102,'Ersatz raw Base'!A:H,3,FALSE)</f>
        <v>Mean</v>
      </c>
      <c r="AN102" s="1065" t="str">
        <f>VLOOKUP(AL102,'Ersatz raw Base'!A:H,7,FALSE)</f>
        <v>LCI 95%</v>
      </c>
      <c r="AO102" s="1065" t="str">
        <f>VLOOKUP(AL102,'Ersatz raw Base'!A:H,8,FALSE)</f>
        <v>HCI 95%</v>
      </c>
      <c r="AP102" s="1065"/>
      <c r="AQ102" s="1659" t="s">
        <v>1319</v>
      </c>
      <c r="AR102" s="1065" t="str">
        <f>VLOOKUP(AQ102,'Ersatz raw Base'!A:H,3,FALSE)</f>
        <v>Mean</v>
      </c>
      <c r="AS102" s="1065" t="str">
        <f>VLOOKUP(AQ102,'Ersatz raw Base'!A:H,7,FALSE)</f>
        <v>LCI 95%</v>
      </c>
      <c r="AT102" s="1065" t="str">
        <f>VLOOKUP(AQ102,'Ersatz raw Base'!A:H,8,FALSE)</f>
        <v>HCI 95%</v>
      </c>
      <c r="AU102" s="1130"/>
      <c r="AV102" s="1065" t="s">
        <v>1319</v>
      </c>
      <c r="AW102" s="1065" t="s">
        <v>1320</v>
      </c>
      <c r="AX102" s="1065" t="s">
        <v>1321</v>
      </c>
      <c r="AY102" s="1065" t="s">
        <v>1322</v>
      </c>
    </row>
    <row r="103" spans="7:54" x14ac:dyDescent="0.25">
      <c r="H103" s="1055" t="s">
        <v>649</v>
      </c>
      <c r="I103" s="161">
        <f>VLOOKUP(H103,'Ersatz raw Base'!A:H,3,FALSE)</f>
        <v>83.529323225639502</v>
      </c>
      <c r="J103" s="161"/>
      <c r="K103" s="161"/>
      <c r="L103" s="161"/>
      <c r="M103" s="1055" t="s">
        <v>650</v>
      </c>
      <c r="N103" s="161">
        <f>VLOOKUP(M103,'Ersatz raw Base'!A:H,3,FALSE)</f>
        <v>198.382142660905</v>
      </c>
      <c r="O103" s="161"/>
      <c r="P103" s="1070"/>
      <c r="Q103" s="161"/>
      <c r="R103" s="1678" t="s">
        <v>724</v>
      </c>
      <c r="S103" s="1678">
        <f>VLOOKUP(R103,'Ersatz raw Base'!A:H,3,FALSE)</f>
        <v>281.91146588652799</v>
      </c>
      <c r="T103" s="1678"/>
      <c r="U103" s="1678"/>
      <c r="V103" s="161"/>
      <c r="W103" s="1055" t="s">
        <v>651</v>
      </c>
      <c r="X103" s="161">
        <f>VLOOKUP(W103,'Ersatz raw Base'!A:H,3,FALSE)</f>
        <v>1200.7340213686</v>
      </c>
      <c r="Y103" s="161"/>
      <c r="Z103" s="161"/>
      <c r="AA103" s="161"/>
      <c r="AB103" s="1055" t="s">
        <v>652</v>
      </c>
      <c r="AC103" s="161">
        <f>VLOOKUP(AB103,'Ersatz raw Base'!A:H,3,FALSE)</f>
        <v>2704.2618394301398</v>
      </c>
      <c r="AD103" s="161"/>
      <c r="AE103" s="1070"/>
      <c r="AF103" s="161"/>
      <c r="AG103" s="1677" t="s">
        <v>725</v>
      </c>
      <c r="AH103" s="1677">
        <f>VLOOKUP(AG103,'Ersatz raw Base'!A:H,3,FALSE)</f>
        <v>3904.9958607989702</v>
      </c>
      <c r="AI103" s="1677"/>
      <c r="AJ103" s="1677"/>
      <c r="AK103" s="161"/>
      <c r="AL103" s="1055" t="s">
        <v>653</v>
      </c>
      <c r="AM103" s="161">
        <f>VLOOKUP(AL103,'Ersatz raw Base'!A:H,3,FALSE)</f>
        <v>5387.6413480539504</v>
      </c>
      <c r="AN103" s="161"/>
      <c r="AO103" s="161"/>
      <c r="AP103" s="161"/>
      <c r="AQ103" s="1055" t="s">
        <v>654</v>
      </c>
      <c r="AR103" s="161">
        <f>VLOOKUP(AQ103,'Ersatz raw Base'!A:H,3,FALSE)</f>
        <v>12132.6341985243</v>
      </c>
      <c r="AS103" s="161"/>
      <c r="AT103" s="161"/>
      <c r="AV103" s="1679" t="s">
        <v>726</v>
      </c>
      <c r="AW103" s="1679">
        <f>VLOOKUP(AV103,'Ersatz raw Base'!A:H,3,FALSE)</f>
        <v>17520.275546577799</v>
      </c>
      <c r="AX103" s="1679"/>
      <c r="AY103" s="1679"/>
    </row>
    <row r="104" spans="7:54" x14ac:dyDescent="0.25">
      <c r="H104" s="1055" t="s">
        <v>655</v>
      </c>
      <c r="I104" s="161">
        <f>VLOOKUP(H104,'Ersatz raw Base'!A:H,3,FALSE)</f>
        <v>1.76064247412687</v>
      </c>
      <c r="J104" s="161">
        <f>VLOOKUP(H104,'Ersatz raw Base'!A:H,7,FALSE)</f>
        <v>1.25642840387864</v>
      </c>
      <c r="K104" s="161">
        <f>VLOOKUP(H104,'Ersatz raw Base'!A:H,8,FALSE)</f>
        <v>2.34548689585159</v>
      </c>
      <c r="L104" s="161"/>
      <c r="M104" s="1055" t="s">
        <v>656</v>
      </c>
      <c r="N104" s="161">
        <f>VLOOKUP(M104,'Ersatz raw Base'!A:H,3,FALSE)</f>
        <v>10.4988188846139</v>
      </c>
      <c r="O104" s="161">
        <f>VLOOKUP(M104,'Ersatz raw Base'!A:H,7,FALSE)</f>
        <v>6.9401507572218399</v>
      </c>
      <c r="P104" s="1070">
        <f>VLOOKUP(M104,'Ersatz raw Base'!A:H,8,FALSE)</f>
        <v>14.633958956815199</v>
      </c>
      <c r="Q104" s="161"/>
      <c r="R104" s="1678" t="s">
        <v>727</v>
      </c>
      <c r="S104" s="1678">
        <f>VLOOKUP(R104,'Ersatz raw Base'!A:H,3,FALSE)</f>
        <v>12.259461358740801</v>
      </c>
      <c r="T104" s="1678">
        <f>VLOOKUP(R104,'Ersatz raw Base'!A:H,7,FALSE)</f>
        <v>8.1898404557114901</v>
      </c>
      <c r="U104" s="1678">
        <f>VLOOKUP(R104,'Ersatz raw Base'!A:H,8,FALSE)</f>
        <v>16.9489009467137</v>
      </c>
      <c r="V104" s="161"/>
      <c r="W104" s="1055" t="s">
        <v>657</v>
      </c>
      <c r="X104" s="161">
        <f>VLOOKUP(W104,'Ersatz raw Base'!A:H,3,FALSE)</f>
        <v>23.7712087293134</v>
      </c>
      <c r="Y104" s="161">
        <f>VLOOKUP(W104,'Ersatz raw Base'!A:H,7,FALSE)</f>
        <v>16.908916831763499</v>
      </c>
      <c r="Z104" s="161">
        <f>VLOOKUP(W104,'Ersatz raw Base'!A:H,8,FALSE)</f>
        <v>31.721849238372499</v>
      </c>
      <c r="AA104" s="161"/>
      <c r="AB104" s="1055" t="s">
        <v>658</v>
      </c>
      <c r="AC104" s="161">
        <f>VLOOKUP(AB104,'Ersatz raw Base'!A:H,3,FALSE)</f>
        <v>135.36911687103799</v>
      </c>
      <c r="AD104" s="161">
        <f>VLOOKUP(AB104,'Ersatz raw Base'!A:H,7,FALSE)</f>
        <v>89.397005900472095</v>
      </c>
      <c r="AE104" s="1070">
        <f>VLOOKUP(AB104,'Ersatz raw Base'!A:H,8,FALSE)</f>
        <v>188.47305479058701</v>
      </c>
      <c r="AF104" s="161"/>
      <c r="AG104" s="1677" t="s">
        <v>728</v>
      </c>
      <c r="AH104" s="1677">
        <f>VLOOKUP(AG104,'Ersatz raw Base'!A:H,3,FALSE)</f>
        <v>159.14032560035099</v>
      </c>
      <c r="AI104" s="1677">
        <f>VLOOKUP(AG104,'Ersatz raw Base'!A:H,7,FALSE)</f>
        <v>106.154253973512</v>
      </c>
      <c r="AJ104" s="1677">
        <f>VLOOKUP(AG104,'Ersatz raw Base'!A:H,8,FALSE)</f>
        <v>219.98628000595801</v>
      </c>
      <c r="AK104" s="161"/>
      <c r="AL104" s="1055" t="s">
        <v>659</v>
      </c>
      <c r="AM104" s="161">
        <f>VLOOKUP(AL104,'Ersatz raw Base'!A:H,3,FALSE)</f>
        <v>101.374827323266</v>
      </c>
      <c r="AN104" s="161">
        <f>VLOOKUP(AL104,'Ersatz raw Base'!A:H,7,FALSE)</f>
        <v>72.7014051223221</v>
      </c>
      <c r="AO104" s="161">
        <f>VLOOKUP(AL104,'Ersatz raw Base'!A:H,8,FALSE)</f>
        <v>134.57942480563401</v>
      </c>
      <c r="AP104" s="161"/>
      <c r="AQ104" s="1055" t="s">
        <v>660</v>
      </c>
      <c r="AR104" s="161">
        <f>VLOOKUP(AQ104,'Ersatz raw Base'!A:H,3,FALSE)</f>
        <v>514.12254347421299</v>
      </c>
      <c r="AS104" s="161">
        <f>VLOOKUP(AQ104,'Ersatz raw Base'!A:H,7,FALSE)</f>
        <v>343.71212321342699</v>
      </c>
      <c r="AT104" s="161">
        <f>VLOOKUP(AQ104,'Ersatz raw Base'!A:H,8,FALSE)</f>
        <v>710.55809998331904</v>
      </c>
      <c r="AV104" s="1679" t="s">
        <v>729</v>
      </c>
      <c r="AW104" s="1679">
        <f>VLOOKUP(AV104,'Ersatz raw Base'!A:H,3,FALSE)</f>
        <v>615.49737079747899</v>
      </c>
      <c r="AX104" s="1679">
        <f>VLOOKUP(AV104,'Ersatz raw Base'!A:H,7,FALSE)</f>
        <v>415.96681465959102</v>
      </c>
      <c r="AY104" s="1679">
        <f>VLOOKUP(AV104,'Ersatz raw Base'!A:H,8,FALSE)</f>
        <v>844.55797145432905</v>
      </c>
    </row>
    <row r="105" spans="7:54" x14ac:dyDescent="0.25">
      <c r="H105" s="1055" t="s">
        <v>661</v>
      </c>
      <c r="I105" s="161">
        <f>VLOOKUP(H105,'Ersatz raw Base'!A:H,3,FALSE)</f>
        <v>7.9176026244914199</v>
      </c>
      <c r="J105" s="161">
        <f>VLOOKUP(H105,'Ersatz raw Base'!A:H,7,FALSE)</f>
        <v>4.5284336975450303</v>
      </c>
      <c r="K105" s="161">
        <f>VLOOKUP(H105,'Ersatz raw Base'!A:H,8,FALSE)</f>
        <v>12.711786043181601</v>
      </c>
      <c r="L105" s="161"/>
      <c r="M105" s="1055" t="s">
        <v>662</v>
      </c>
      <c r="N105" s="161">
        <f>VLOOKUP(M105,'Ersatz raw Base'!A:H,3,FALSE)</f>
        <v>101.364241677541</v>
      </c>
      <c r="O105" s="161">
        <f>VLOOKUP(M105,'Ersatz raw Base'!A:H,7,FALSE)</f>
        <v>67.634816993395503</v>
      </c>
      <c r="P105" s="1070">
        <f>VLOOKUP(M105,'Ersatz raw Base'!A:H,8,FALSE)</f>
        <v>142.51231418071799</v>
      </c>
      <c r="Q105" s="161"/>
      <c r="R105" s="1678" t="s">
        <v>730</v>
      </c>
      <c r="S105" s="1678">
        <f>VLOOKUP(R105,'Ersatz raw Base'!A:H,3,FALSE)</f>
        <v>109.28184430203299</v>
      </c>
      <c r="T105" s="1678">
        <f>VLOOKUP(R105,'Ersatz raw Base'!A:H,7,FALSE)</f>
        <v>72.969520017898105</v>
      </c>
      <c r="U105" s="1678">
        <f>VLOOKUP(R105,'Ersatz raw Base'!A:H,8,FALSE)</f>
        <v>154.98467206474299</v>
      </c>
      <c r="V105" s="161"/>
      <c r="W105" s="1055" t="s">
        <v>663</v>
      </c>
      <c r="X105" s="161">
        <f>VLOOKUP(W105,'Ersatz raw Base'!A:H,3,FALSE)</f>
        <v>108.158275369366</v>
      </c>
      <c r="Y105" s="161">
        <f>VLOOKUP(W105,'Ersatz raw Base'!A:H,7,FALSE)</f>
        <v>61.861168572483898</v>
      </c>
      <c r="Z105" s="161">
        <f>VLOOKUP(W105,'Ersatz raw Base'!A:H,8,FALSE)</f>
        <v>173.650560180821</v>
      </c>
      <c r="AA105" s="161"/>
      <c r="AB105" s="1055" t="s">
        <v>664</v>
      </c>
      <c r="AC105" s="161">
        <f>VLOOKUP(AB105,'Ersatz raw Base'!A:H,3,FALSE)</f>
        <v>1307.7781944277001</v>
      </c>
      <c r="AD105" s="161">
        <f>VLOOKUP(AB105,'Ersatz raw Base'!A:H,7,FALSE)</f>
        <v>872.62992932800501</v>
      </c>
      <c r="AE105" s="1070">
        <f>VLOOKUP(AB105,'Ersatz raw Base'!A:H,8,FALSE)</f>
        <v>1838.65574138959</v>
      </c>
      <c r="AF105" s="161"/>
      <c r="AG105" s="1677" t="s">
        <v>731</v>
      </c>
      <c r="AH105" s="1677">
        <f>VLOOKUP(AG105,'Ersatz raw Base'!A:H,3,FALSE)</f>
        <v>1415.93646979707</v>
      </c>
      <c r="AI105" s="1677">
        <f>VLOOKUP(AG105,'Ersatz raw Base'!A:H,7,FALSE)</f>
        <v>944.70187149550304</v>
      </c>
      <c r="AJ105" s="1677">
        <f>VLOOKUP(AG105,'Ersatz raw Base'!A:H,8,FALSE)</f>
        <v>2009.13379726434</v>
      </c>
      <c r="AK105" s="161"/>
      <c r="AL105" s="1055" t="s">
        <v>665</v>
      </c>
      <c r="AM105" s="161">
        <f>VLOOKUP(AL105,'Ersatz raw Base'!A:H,3,FALSE)</f>
        <v>449.76322318660698</v>
      </c>
      <c r="AN105" s="161">
        <f>VLOOKUP(AL105,'Ersatz raw Base'!A:H,7,FALSE)</f>
        <v>257.24675453883998</v>
      </c>
      <c r="AO105" s="161">
        <f>VLOOKUP(AL105,'Ersatz raw Base'!A:H,8,FALSE)</f>
        <v>722.12124664682801</v>
      </c>
      <c r="AP105" s="161"/>
      <c r="AQ105" s="1055" t="s">
        <v>666</v>
      </c>
      <c r="AR105" s="161">
        <f>VLOOKUP(AQ105,'Ersatz raw Base'!A:H,3,FALSE)</f>
        <v>4857.1073812315399</v>
      </c>
      <c r="AS105" s="161">
        <f>VLOOKUP(AQ105,'Ersatz raw Base'!A:H,7,FALSE)</f>
        <v>3241.1867978098699</v>
      </c>
      <c r="AT105" s="161">
        <f>VLOOKUP(AQ105,'Ersatz raw Base'!A:H,8,FALSE)</f>
        <v>6828.7434213848001</v>
      </c>
      <c r="AV105" s="1679" t="s">
        <v>732</v>
      </c>
      <c r="AW105" s="1679">
        <f>VLOOKUP(AV105,'Ersatz raw Base'!A:H,3,FALSE)</f>
        <v>5306.8706044181599</v>
      </c>
      <c r="AX105" s="1679">
        <f>VLOOKUP(AV105,'Ersatz raw Base'!A:H,7,FALSE)</f>
        <v>3537.4607100869498</v>
      </c>
      <c r="AY105" s="1679">
        <f>VLOOKUP(AV105,'Ersatz raw Base'!A:H,8,FALSE)</f>
        <v>7533.2959562365804</v>
      </c>
    </row>
    <row r="106" spans="7:54" x14ac:dyDescent="0.25">
      <c r="H106" s="1055" t="s">
        <v>667</v>
      </c>
      <c r="I106" s="161">
        <f>VLOOKUP(H106,'Ersatz raw Base'!A:H,3,FALSE)</f>
        <v>5.5949857685007798</v>
      </c>
      <c r="J106" s="161">
        <f>VLOOKUP(H106,'Ersatz raw Base'!A:H,7,FALSE)</f>
        <v>3.56466509995915</v>
      </c>
      <c r="K106" s="161">
        <f>VLOOKUP(H106,'Ersatz raw Base'!A:H,8,FALSE)</f>
        <v>7.7042013677012298</v>
      </c>
      <c r="L106" s="161"/>
      <c r="M106" s="1055" t="s">
        <v>668</v>
      </c>
      <c r="N106" s="161">
        <f>VLOOKUP(M106,'Ersatz raw Base'!A:H,3,FALSE)</f>
        <v>6.9937322106259501</v>
      </c>
      <c r="O106" s="161">
        <f>VLOOKUP(M106,'Ersatz raw Base'!A:H,7,FALSE)</f>
        <v>4.4558313749489402</v>
      </c>
      <c r="P106" s="1070">
        <f>VLOOKUP(M106,'Ersatz raw Base'!A:H,8,FALSE)</f>
        <v>9.6302517096265294</v>
      </c>
      <c r="Q106" s="161"/>
      <c r="R106" s="1678" t="s">
        <v>733</v>
      </c>
      <c r="S106" s="1678">
        <f>VLOOKUP(R106,'Ersatz raw Base'!A:H,3,FALSE)</f>
        <v>12.588717979126701</v>
      </c>
      <c r="T106" s="1678">
        <f>VLOOKUP(R106,'Ersatz raw Base'!A:H,7,FALSE)</f>
        <v>8.0204964749081</v>
      </c>
      <c r="U106" s="1678">
        <f>VLOOKUP(R106,'Ersatz raw Base'!A:H,8,FALSE)</f>
        <v>17.334453077327801</v>
      </c>
      <c r="V106" s="161"/>
      <c r="W106" s="1055" t="s">
        <v>669</v>
      </c>
      <c r="X106" s="161">
        <f>VLOOKUP(W106,'Ersatz raw Base'!A:H,3,FALSE)</f>
        <v>72.734814990510003</v>
      </c>
      <c r="Y106" s="161">
        <f>VLOOKUP(W106,'Ersatz raw Base'!A:H,7,FALSE)</f>
        <v>46.340646299469</v>
      </c>
      <c r="Z106" s="161">
        <f>VLOOKUP(W106,'Ersatz raw Base'!A:H,8,FALSE)</f>
        <v>100.154617780116</v>
      </c>
      <c r="AA106" s="161"/>
      <c r="AB106" s="1055" t="s">
        <v>670</v>
      </c>
      <c r="AC106" s="161">
        <f>VLOOKUP(AB106,'Ersatz raw Base'!A:H,3,FALSE)</f>
        <v>82.526040085386498</v>
      </c>
      <c r="AD106" s="161">
        <f>VLOOKUP(AB106,'Ersatz raw Base'!A:H,7,FALSE)</f>
        <v>52.5788102243975</v>
      </c>
      <c r="AE106" s="1070">
        <f>VLOOKUP(AB106,'Ersatz raw Base'!A:H,8,FALSE)</f>
        <v>113.636970173593</v>
      </c>
      <c r="AF106" s="161"/>
      <c r="AG106" s="1677" t="s">
        <v>734</v>
      </c>
      <c r="AH106" s="1677">
        <f>VLOOKUP(AG106,'Ersatz raw Base'!A:H,3,FALSE)</f>
        <v>155.26085507589701</v>
      </c>
      <c r="AI106" s="1677">
        <f>VLOOKUP(AG106,'Ersatz raw Base'!A:H,7,FALSE)</f>
        <v>98.919456523866501</v>
      </c>
      <c r="AJ106" s="1677">
        <f>VLOOKUP(AG106,'Ersatz raw Base'!A:H,8,FALSE)</f>
        <v>213.79158795370901</v>
      </c>
      <c r="AK106" s="161"/>
      <c r="AL106" s="1055" t="s">
        <v>671</v>
      </c>
      <c r="AM106" s="161">
        <f>VLOOKUP(AL106,'Ersatz raw Base'!A:H,3,FALSE)</f>
        <v>363.67407495254901</v>
      </c>
      <c r="AN106" s="161">
        <f>VLOOKUP(AL106,'Ersatz raw Base'!A:H,7,FALSE)</f>
        <v>231.703231497345</v>
      </c>
      <c r="AO106" s="161">
        <f>VLOOKUP(AL106,'Ersatz raw Base'!A:H,8,FALSE)</f>
        <v>500.77308890057998</v>
      </c>
      <c r="AP106" s="161"/>
      <c r="AQ106" s="1055" t="s">
        <v>672</v>
      </c>
      <c r="AR106" s="161">
        <f>VLOOKUP(AQ106,'Ersatz raw Base'!A:H,3,FALSE)</f>
        <v>416.82643975330802</v>
      </c>
      <c r="AS106" s="161">
        <f>VLOOKUP(AQ106,'Ersatz raw Base'!A:H,7,FALSE)</f>
        <v>265.567549946957</v>
      </c>
      <c r="AT106" s="161">
        <f>VLOOKUP(AQ106,'Ersatz raw Base'!A:H,8,FALSE)</f>
        <v>573.96300189374199</v>
      </c>
      <c r="AV106" s="1679" t="s">
        <v>735</v>
      </c>
      <c r="AW106" s="1679">
        <f>VLOOKUP(AV106,'Ersatz raw Base'!A:H,3,FALSE)</f>
        <v>780.50051470585697</v>
      </c>
      <c r="AX106" s="1679">
        <f>VLOOKUP(AV106,'Ersatz raw Base'!A:H,7,FALSE)</f>
        <v>497.27078144430197</v>
      </c>
      <c r="AY106" s="1679">
        <f>VLOOKUP(AV106,'Ersatz raw Base'!A:H,8,FALSE)</f>
        <v>1074.73609079432</v>
      </c>
    </row>
    <row r="107" spans="7:54" x14ac:dyDescent="0.25">
      <c r="H107" s="1055" t="s">
        <v>673</v>
      </c>
      <c r="I107" s="161">
        <f>VLOOKUP(H107,'Ersatz raw Base'!A:H,3,FALSE)</f>
        <v>134.967362941321</v>
      </c>
      <c r="J107" s="161">
        <f>VLOOKUP(H107,'Ersatz raw Base'!A:H,7,FALSE)</f>
        <v>128.780126783593</v>
      </c>
      <c r="K107" s="161">
        <f>VLOOKUP(H107,'Ersatz raw Base'!A:H,8,FALSE)</f>
        <v>141.17888778540001</v>
      </c>
      <c r="L107" s="161"/>
      <c r="M107" s="1055" t="s">
        <v>674</v>
      </c>
      <c r="N107" s="161">
        <f>VLOOKUP(M107,'Ersatz raw Base'!A:H,3,FALSE)</f>
        <v>410.29864321320599</v>
      </c>
      <c r="O107" s="161">
        <f>VLOOKUP(M107,'Ersatz raw Base'!A:H,7,FALSE)</f>
        <v>392.08672901066802</v>
      </c>
      <c r="P107" s="1070">
        <f>VLOOKUP(M107,'Ersatz raw Base'!A:H,8,FALSE)</f>
        <v>428.62247388923998</v>
      </c>
      <c r="Q107" s="161"/>
      <c r="R107" s="1678" t="s">
        <v>736</v>
      </c>
      <c r="S107" s="1678">
        <f>VLOOKUP(R107,'Ersatz raw Base'!A:H,3,FALSE)</f>
        <v>545.26600615452696</v>
      </c>
      <c r="T107" s="1678">
        <f>VLOOKUP(R107,'Ersatz raw Base'!A:H,7,FALSE)</f>
        <v>521.19513674595396</v>
      </c>
      <c r="U107" s="1678">
        <f>VLOOKUP(R107,'Ersatz raw Base'!A:H,8,FALSE)</f>
        <v>569.51277215667403</v>
      </c>
      <c r="V107" s="161"/>
      <c r="W107" s="1055" t="s">
        <v>675</v>
      </c>
      <c r="X107" s="161">
        <f>VLOOKUP(W107,'Ersatz raw Base'!A:H,3,FALSE)</f>
        <v>1839.7080842028399</v>
      </c>
      <c r="Y107" s="161">
        <f>VLOOKUP(W107,'Ersatz raw Base'!A:H,7,FALSE)</f>
        <v>1755.43417440904</v>
      </c>
      <c r="Z107" s="161">
        <f>VLOOKUP(W107,'Ersatz raw Base'!A:H,8,FALSE)</f>
        <v>1924.42873384619</v>
      </c>
      <c r="AA107" s="161"/>
      <c r="AB107" s="1055" t="s">
        <v>676</v>
      </c>
      <c r="AC107" s="161">
        <f>VLOOKUP(AB107,'Ersatz raw Base'!A:H,3,FALSE)</f>
        <v>5375.5551450666999</v>
      </c>
      <c r="AD107" s="161">
        <f>VLOOKUP(AB107,'Ersatz raw Base'!A:H,7,FALSE)</f>
        <v>5137.2923051535699</v>
      </c>
      <c r="AE107" s="1070">
        <f>VLOOKUP(AB107,'Ersatz raw Base'!A:H,8,FALSE)</f>
        <v>5614.2241760501902</v>
      </c>
      <c r="AF107" s="161"/>
      <c r="AG107" s="1677" t="s">
        <v>737</v>
      </c>
      <c r="AH107" s="1677">
        <f>VLOOKUP(AG107,'Ersatz raw Base'!A:H,3,FALSE)</f>
        <v>7215.2632292695398</v>
      </c>
      <c r="AI107" s="1677">
        <f>VLOOKUP(AG107,'Ersatz raw Base'!A:H,7,FALSE)</f>
        <v>6896.9031068316299</v>
      </c>
      <c r="AJ107" s="1677">
        <f>VLOOKUP(AG107,'Ersatz raw Base'!A:H,8,FALSE)</f>
        <v>7535.46726424804</v>
      </c>
      <c r="AK107" s="161"/>
      <c r="AL107" s="1055" t="s">
        <v>677</v>
      </c>
      <c r="AM107" s="161">
        <f>VLOOKUP(AL107,'Ersatz raw Base'!A:H,3,FALSE)</f>
        <v>7613.0660446299798</v>
      </c>
      <c r="AN107" s="161">
        <f>VLOOKUP(AL107,'Ersatz raw Base'!A:H,7,FALSE)</f>
        <v>7262.4779927837099</v>
      </c>
      <c r="AO107" s="161">
        <f>VLOOKUP(AL107,'Ersatz raw Base'!A:H,8,FALSE)</f>
        <v>7964.2116167859404</v>
      </c>
      <c r="AP107" s="161"/>
      <c r="AQ107" s="1055" t="s">
        <v>678</v>
      </c>
      <c r="AR107" s="161">
        <f>VLOOKUP(AQ107,'Ersatz raw Base'!A:H,3,FALSE)</f>
        <v>20820.782140539199</v>
      </c>
      <c r="AS107" s="161">
        <f>VLOOKUP(AQ107,'Ersatz raw Base'!A:H,7,FALSE)</f>
        <v>19898.652540785799</v>
      </c>
      <c r="AT107" s="161">
        <f>VLOOKUP(AQ107,'Ersatz raw Base'!A:H,8,FALSE)</f>
        <v>21745.715905024801</v>
      </c>
      <c r="AV107" s="1679" t="s">
        <v>738</v>
      </c>
      <c r="AW107" s="1679">
        <f>VLOOKUP(AV107,'Ersatz raw Base'!A:H,3,FALSE)</f>
        <v>28433.848185169201</v>
      </c>
      <c r="AX107" s="1679">
        <f>VLOOKUP(AV107,'Ersatz raw Base'!A:H,7,FALSE)</f>
        <v>27180.591419990898</v>
      </c>
      <c r="AY107" s="1679">
        <f>VLOOKUP(AV107,'Ersatz raw Base'!A:H,8,FALSE)</f>
        <v>29699.700805147899</v>
      </c>
    </row>
    <row r="108" spans="7:54" x14ac:dyDescent="0.25">
      <c r="H108" s="1055" t="s">
        <v>679</v>
      </c>
      <c r="I108" s="161">
        <f>VLOOKUP(H108,'Ersatz raw Base'!A:H,3,FALSE)</f>
        <v>93.557924574754395</v>
      </c>
      <c r="J108" s="161">
        <f>VLOOKUP(H108,'Ersatz raw Base'!A:H,7,FALSE)</f>
        <v>88.882809635121404</v>
      </c>
      <c r="K108" s="161">
        <f>VLOOKUP(H108,'Ersatz raw Base'!A:H,8,FALSE)</f>
        <v>98.446427890189995</v>
      </c>
      <c r="L108" s="161"/>
      <c r="M108" s="1055" t="s">
        <v>680</v>
      </c>
      <c r="N108" s="161">
        <f>VLOOKUP(M108,'Ersatz raw Base'!A:H,3,FALSE)</f>
        <v>336.51779329847602</v>
      </c>
      <c r="O108" s="161">
        <f>VLOOKUP(M108,'Ersatz raw Base'!A:H,7,FALSE)</f>
        <v>319.70190763135599</v>
      </c>
      <c r="P108" s="1070">
        <f>VLOOKUP(M108,'Ersatz raw Base'!A:H,8,FALSE)</f>
        <v>354.10121400516499</v>
      </c>
      <c r="Q108" s="161"/>
      <c r="R108" s="1678" t="s">
        <v>739</v>
      </c>
      <c r="S108" s="1678">
        <f>VLOOKUP(R108,'Ersatz raw Base'!A:H,3,FALSE)</f>
        <v>430.07571787323099</v>
      </c>
      <c r="T108" s="1678">
        <f>VLOOKUP(R108,'Ersatz raw Base'!A:H,7,FALSE)</f>
        <v>408.58471726647701</v>
      </c>
      <c r="U108" s="1678">
        <f>VLOOKUP(R108,'Ersatz raw Base'!A:H,8,FALSE)</f>
        <v>452.54764189535501</v>
      </c>
      <c r="V108" s="161"/>
      <c r="W108" s="1055" t="s">
        <v>681</v>
      </c>
      <c r="X108" s="161">
        <f>VLOOKUP(W108,'Ersatz raw Base'!A:H,3,FALSE)</f>
        <v>1277.7974084029699</v>
      </c>
      <c r="Y108" s="161">
        <f>VLOOKUP(W108,'Ersatz raw Base'!A:H,7,FALSE)</f>
        <v>1213.9455243322</v>
      </c>
      <c r="Z108" s="161">
        <f>VLOOKUP(W108,'Ersatz raw Base'!A:H,8,FALSE)</f>
        <v>1344.5637127627999</v>
      </c>
      <c r="AA108" s="161"/>
      <c r="AB108" s="1055" t="s">
        <v>682</v>
      </c>
      <c r="AC108" s="161">
        <f>VLOOKUP(AB108,'Ersatz raw Base'!A:H,3,FALSE)</f>
        <v>4397.7042913917803</v>
      </c>
      <c r="AD108" s="161">
        <f>VLOOKUP(AB108,'Ersatz raw Base'!A:H,7,FALSE)</f>
        <v>4177.94981173413</v>
      </c>
      <c r="AE108" s="1070">
        <f>VLOOKUP(AB108,'Ersatz raw Base'!A:H,8,FALSE)</f>
        <v>4627.4891236920703</v>
      </c>
      <c r="AF108" s="161"/>
      <c r="AG108" s="1677" t="s">
        <v>740</v>
      </c>
      <c r="AH108" s="1677">
        <f>VLOOKUP(AG108,'Ersatz raw Base'!A:H,3,FALSE)</f>
        <v>5675.5016997947396</v>
      </c>
      <c r="AI108" s="1677">
        <f>VLOOKUP(AG108,'Ersatz raw Base'!A:H,7,FALSE)</f>
        <v>5391.8953360663199</v>
      </c>
      <c r="AJ108" s="1677">
        <f>VLOOKUP(AG108,'Ersatz raw Base'!A:H,8,FALSE)</f>
        <v>5972.05283645487</v>
      </c>
      <c r="AK108" s="161"/>
      <c r="AL108" s="1055" t="s">
        <v>683</v>
      </c>
      <c r="AM108" s="161">
        <f>VLOOKUP(AL108,'Ersatz raw Base'!A:H,3,FALSE)</f>
        <v>5314.3775843293997</v>
      </c>
      <c r="AN108" s="161">
        <f>VLOOKUP(AL108,'Ersatz raw Base'!A:H,7,FALSE)</f>
        <v>5048.8166908799203</v>
      </c>
      <c r="AO108" s="161">
        <f>VLOOKUP(AL108,'Ersatz raw Base'!A:H,8,FALSE)</f>
        <v>5592.0595931870403</v>
      </c>
      <c r="AP108" s="161"/>
      <c r="AQ108" s="1055" t="s">
        <v>684</v>
      </c>
      <c r="AR108" s="161">
        <f>VLOOKUP(AQ108,'Ersatz raw Base'!A:H,3,FALSE)</f>
        <v>16921.5546028139</v>
      </c>
      <c r="AS108" s="161">
        <f>VLOOKUP(AQ108,'Ersatz raw Base'!A:H,7,FALSE)</f>
        <v>16075.979916489699</v>
      </c>
      <c r="AT108" s="161">
        <f>VLOOKUP(AQ108,'Ersatz raw Base'!A:H,8,FALSE)</f>
        <v>17805.724235201102</v>
      </c>
      <c r="AV108" s="1679" t="s">
        <v>741</v>
      </c>
      <c r="AW108" s="1679">
        <f>VLOOKUP(AV108,'Ersatz raw Base'!A:H,3,FALSE)</f>
        <v>22235.9321871432</v>
      </c>
      <c r="AX108" s="1679">
        <f>VLOOKUP(AV108,'Ersatz raw Base'!A:H,7,FALSE)</f>
        <v>21124.796607369699</v>
      </c>
      <c r="AY108" s="1679">
        <f>VLOOKUP(AV108,'Ersatz raw Base'!A:H,8,FALSE)</f>
        <v>23397.783828388201</v>
      </c>
    </row>
    <row r="109" spans="7:54" x14ac:dyDescent="0.25">
      <c r="H109" s="1055" t="s">
        <v>685</v>
      </c>
      <c r="I109" s="161">
        <f>VLOOKUP(H109,'Ersatz raw Base'!A:H,3,FALSE)</f>
        <v>15.273230867119</v>
      </c>
      <c r="J109" s="161">
        <f>VLOOKUP(H109,'Ersatz raw Base'!A:H,7,FALSE)</f>
        <v>11.341062532124701</v>
      </c>
      <c r="K109" s="161">
        <f>VLOOKUP(H109,'Ersatz raw Base'!A:H,8,FALSE)</f>
        <v>20.283392691415401</v>
      </c>
      <c r="L109" s="161"/>
      <c r="M109" s="1055" t="s">
        <v>686</v>
      </c>
      <c r="N109" s="161">
        <f>VLOOKUP(M109,'Ersatz raw Base'!A:H,3,FALSE)</f>
        <v>118.85679277278101</v>
      </c>
      <c r="O109" s="161">
        <f>VLOOKUP(M109,'Ersatz raw Base'!A:H,7,FALSE)</f>
        <v>85.469711766712393</v>
      </c>
      <c r="P109" s="1070">
        <f>VLOOKUP(M109,'Ersatz raw Base'!A:H,8,FALSE)</f>
        <v>160.824820324374</v>
      </c>
      <c r="Q109" s="161"/>
      <c r="R109" s="1678" t="s">
        <v>742</v>
      </c>
      <c r="S109" s="1678">
        <f>VLOOKUP(R109,'Ersatz raw Base'!A:H,3,FALSE)</f>
        <v>134.1300236399</v>
      </c>
      <c r="T109" s="1678">
        <f>VLOOKUP(R109,'Ersatz raw Base'!A:H,7,FALSE)</f>
        <v>97.534697659441903</v>
      </c>
      <c r="U109" s="1678">
        <f>VLOOKUP(R109,'Ersatz raw Base'!A:H,8,FALSE)</f>
        <v>179.88496216302599</v>
      </c>
      <c r="V109" s="161"/>
      <c r="W109" s="1055" t="s">
        <v>687</v>
      </c>
      <c r="X109" s="161">
        <f>VLOOKUP(W109,'Ersatz raw Base'!A:H,3,FALSE)</f>
        <v>204.664299089189</v>
      </c>
      <c r="Y109" s="161">
        <f>VLOOKUP(W109,'Ersatz raw Base'!A:H,7,FALSE)</f>
        <v>151.702129227944</v>
      </c>
      <c r="Z109" s="161">
        <f>VLOOKUP(W109,'Ersatz raw Base'!A:H,8,FALSE)</f>
        <v>272.99146831199499</v>
      </c>
      <c r="AA109" s="161"/>
      <c r="AB109" s="1055" t="s">
        <v>688</v>
      </c>
      <c r="AC109" s="161">
        <f>VLOOKUP(AB109,'Ersatz raw Base'!A:H,3,FALSE)</f>
        <v>1525.67335138413</v>
      </c>
      <c r="AD109" s="161">
        <f>VLOOKUP(AB109,'Ersatz raw Base'!A:H,7,FALSE)</f>
        <v>1094.8273503590301</v>
      </c>
      <c r="AE109" s="1070">
        <f>VLOOKUP(AB109,'Ersatz raw Base'!A:H,8,FALSE)</f>
        <v>2066.7062776263801</v>
      </c>
      <c r="AF109" s="161"/>
      <c r="AG109" s="1677" t="s">
        <v>743</v>
      </c>
      <c r="AH109" s="1677">
        <f>VLOOKUP(AG109,'Ersatz raw Base'!A:H,3,FALSE)</f>
        <v>1730.3376504733201</v>
      </c>
      <c r="AI109" s="1677">
        <f>VLOOKUP(AG109,'Ersatz raw Base'!A:H,7,FALSE)</f>
        <v>1256.28465665101</v>
      </c>
      <c r="AJ109" s="1677">
        <f>VLOOKUP(AG109,'Ersatz raw Base'!A:H,8,FALSE)</f>
        <v>2322.89069180964</v>
      </c>
      <c r="AK109" s="161"/>
      <c r="AL109" s="1055" t="s">
        <v>689</v>
      </c>
      <c r="AM109" s="161">
        <f>VLOOKUP(AL109,'Ersatz raw Base'!A:H,3,FALSE)</f>
        <v>914.81212546242296</v>
      </c>
      <c r="AN109" s="161">
        <f>VLOOKUP(AL109,'Ersatz raw Base'!A:H,7,FALSE)</f>
        <v>683.13503211044394</v>
      </c>
      <c r="AO109" s="161">
        <f>VLOOKUP(AL109,'Ersatz raw Base'!A:H,8,FALSE)</f>
        <v>1210.18519639021</v>
      </c>
      <c r="AP109" s="161"/>
      <c r="AQ109" s="1055" t="s">
        <v>690</v>
      </c>
      <c r="AR109" s="161">
        <f>VLOOKUP(AQ109,'Ersatz raw Base'!A:H,3,FALSE)</f>
        <v>5788.0563644590602</v>
      </c>
      <c r="AS109" s="161">
        <f>VLOOKUP(AQ109,'Ersatz raw Base'!A:H,7,FALSE)</f>
        <v>4184.51311097703</v>
      </c>
      <c r="AT109" s="161">
        <f>VLOOKUP(AQ109,'Ersatz raw Base'!A:H,8,FALSE)</f>
        <v>7806.83346112053</v>
      </c>
      <c r="AV109" s="1679" t="s">
        <v>744</v>
      </c>
      <c r="AW109" s="1679">
        <f>VLOOKUP(AV109,'Ersatz raw Base'!A:H,3,FALSE)</f>
        <v>6702.8684899214804</v>
      </c>
      <c r="AX109" s="1679">
        <f>VLOOKUP(AV109,'Ersatz raw Base'!A:H,7,FALSE)</f>
        <v>4909.39235075136</v>
      </c>
      <c r="AY109" s="1679">
        <f>VLOOKUP(AV109,'Ersatz raw Base'!A:H,8,FALSE)</f>
        <v>8918.1514762863098</v>
      </c>
    </row>
    <row r="110" spans="7:54" x14ac:dyDescent="0.25">
      <c r="H110" s="1055" t="s">
        <v>691</v>
      </c>
      <c r="I110" s="161">
        <f>VLOOKUP(H110,'Ersatz raw Base'!A:H,3,FALSE)</f>
        <v>150.24059380844</v>
      </c>
      <c r="J110" s="161">
        <f>VLOOKUP(H110,'Ersatz raw Base'!A:H,7,FALSE)</f>
        <v>142.95604449462201</v>
      </c>
      <c r="K110" s="161">
        <f>VLOOKUP(H110,'Ersatz raw Base'!A:H,8,FALSE)</f>
        <v>158.21179943622499</v>
      </c>
      <c r="L110" s="161"/>
      <c r="M110" s="1055" t="s">
        <v>692</v>
      </c>
      <c r="N110" s="161">
        <f>VLOOKUP(M110,'Ersatz raw Base'!A:H,3,FALSE)</f>
        <v>529.15543598598799</v>
      </c>
      <c r="O110" s="161">
        <f>VLOOKUP(M110,'Ersatz raw Base'!A:H,7,FALSE)</f>
        <v>490.83258730503098</v>
      </c>
      <c r="P110" s="1070">
        <f>VLOOKUP(M110,'Ersatz raw Base'!A:H,8,FALSE)</f>
        <v>574.10218941164203</v>
      </c>
      <c r="Q110" s="161"/>
      <c r="R110" s="1678" t="s">
        <v>745</v>
      </c>
      <c r="S110" s="1678">
        <f>VLOOKUP(R110,'Ersatz raw Base'!A:H,3,FALSE)</f>
        <v>679.396029794426</v>
      </c>
      <c r="T110" s="1678">
        <f>VLOOKUP(R110,'Ersatz raw Base'!A:H,7,FALSE)</f>
        <v>635.58505574061803</v>
      </c>
      <c r="U110" s="1678">
        <f>VLOOKUP(R110,'Ersatz raw Base'!A:H,8,FALSE)</f>
        <v>730.15600732466999</v>
      </c>
      <c r="V110" s="161"/>
      <c r="W110" s="1055" t="s">
        <v>693</v>
      </c>
      <c r="X110" s="161">
        <f>VLOOKUP(W110,'Ersatz raw Base'!A:H,3,FALSE)</f>
        <v>2044.37238329202</v>
      </c>
      <c r="Y110" s="161">
        <f>VLOOKUP(W110,'Ersatz raw Base'!A:H,7,FALSE)</f>
        <v>1945.5780035238099</v>
      </c>
      <c r="Z110" s="161">
        <f>VLOOKUP(W110,'Ersatz raw Base'!A:H,8,FALSE)</f>
        <v>2152.5436388809899</v>
      </c>
      <c r="AA110" s="161"/>
      <c r="AB110" s="1055" t="s">
        <v>694</v>
      </c>
      <c r="AC110" s="161">
        <f>VLOOKUP(AB110,'Ersatz raw Base'!A:H,3,FALSE)</f>
        <v>6901.2284964508199</v>
      </c>
      <c r="AD110" s="161">
        <f>VLOOKUP(AB110,'Ersatz raw Base'!A:H,7,FALSE)</f>
        <v>6406.3632813558697</v>
      </c>
      <c r="AE110" s="1070">
        <f>VLOOKUP(AB110,'Ersatz raw Base'!A:H,8,FALSE)</f>
        <v>7486.7728425774203</v>
      </c>
      <c r="AF110" s="161"/>
      <c r="AG110" s="1677" t="s">
        <v>746</v>
      </c>
      <c r="AH110" s="1677">
        <f>VLOOKUP(AG110,'Ersatz raw Base'!A:H,3,FALSE)</f>
        <v>8945.6008797428494</v>
      </c>
      <c r="AI110" s="1677">
        <f>VLOOKUP(AG110,'Ersatz raw Base'!A:H,7,FALSE)</f>
        <v>8375.5972372193701</v>
      </c>
      <c r="AJ110" s="1677">
        <f>VLOOKUP(AG110,'Ersatz raw Base'!A:H,8,FALSE)</f>
        <v>9604.4131289605102</v>
      </c>
      <c r="AK110" s="161"/>
      <c r="AL110" s="1055" t="s">
        <v>695</v>
      </c>
      <c r="AM110" s="161">
        <f>VLOOKUP(AL110,'Ersatz raw Base'!A:H,3,FALSE)</f>
        <v>8527.8781700923992</v>
      </c>
      <c r="AN110" s="161">
        <f>VLOOKUP(AL110,'Ersatz raw Base'!A:H,7,FALSE)</f>
        <v>8108.5358693130202</v>
      </c>
      <c r="AO110" s="161">
        <f>VLOOKUP(AL110,'Ersatz raw Base'!A:H,8,FALSE)</f>
        <v>8980.8929140603395</v>
      </c>
      <c r="AP110" s="161"/>
      <c r="AQ110" s="1055" t="s">
        <v>696</v>
      </c>
      <c r="AR110" s="161">
        <f>VLOOKUP(AQ110,'Ersatz raw Base'!A:H,3,FALSE)</f>
        <v>26608.838504998199</v>
      </c>
      <c r="AS110" s="161">
        <f>VLOOKUP(AQ110,'Ersatz raw Base'!A:H,7,FALSE)</f>
        <v>24745.0100447599</v>
      </c>
      <c r="AT110" s="161">
        <f>VLOOKUP(AQ110,'Ersatz raw Base'!A:H,8,FALSE)</f>
        <v>28802.1327475736</v>
      </c>
      <c r="AV110" s="1679" t="s">
        <v>747</v>
      </c>
      <c r="AW110" s="1679">
        <f>VLOOKUP(AV110,'Ersatz raw Base'!A:H,3,FALSE)</f>
        <v>35136.716675090604</v>
      </c>
      <c r="AX110" s="1679">
        <f>VLOOKUP(AV110,'Ersatz raw Base'!A:H,7,FALSE)</f>
        <v>32942.628633156797</v>
      </c>
      <c r="AY110" s="1679">
        <f>VLOOKUP(AV110,'Ersatz raw Base'!A:H,8,FALSE)</f>
        <v>37653.998961389399</v>
      </c>
    </row>
    <row r="111" spans="7:54" x14ac:dyDescent="0.25">
      <c r="H111" s="1055" t="s">
        <v>697</v>
      </c>
      <c r="I111" s="161">
        <f>VLOOKUP(H111,'Ersatz raw Base'!A:H,3,FALSE)</f>
        <v>108.831155441874</v>
      </c>
      <c r="J111" s="161">
        <f>VLOOKUP(H111,'Ersatz raw Base'!A:H,7,FALSE)</f>
        <v>102.706464602414</v>
      </c>
      <c r="K111" s="161">
        <f>VLOOKUP(H111,'Ersatz raw Base'!A:H,8,FALSE)</f>
        <v>115.429729013714</v>
      </c>
      <c r="L111" s="161"/>
      <c r="M111" s="1055" t="s">
        <v>698</v>
      </c>
      <c r="N111" s="161">
        <f>VLOOKUP(M111,'Ersatz raw Base'!A:H,3,FALSE)</f>
        <v>455.37458607125598</v>
      </c>
      <c r="O111" s="161">
        <f>VLOOKUP(M111,'Ersatz raw Base'!A:H,7,FALSE)</f>
        <v>417.677372149034</v>
      </c>
      <c r="P111" s="1070">
        <f>VLOOKUP(M111,'Ersatz raw Base'!A:H,8,FALSE)</f>
        <v>499.91804422519402</v>
      </c>
      <c r="Q111" s="161"/>
      <c r="R111" s="1678" t="s">
        <v>748</v>
      </c>
      <c r="S111" s="1678">
        <f>VLOOKUP(R111,'Ersatz raw Base'!A:H,3,FALSE)</f>
        <v>564.20574151312906</v>
      </c>
      <c r="T111" s="1678">
        <f>VLOOKUP(R111,'Ersatz raw Base'!A:H,7,FALSE)</f>
        <v>522.41769602985698</v>
      </c>
      <c r="U111" s="1678">
        <f>VLOOKUP(R111,'Ersatz raw Base'!A:H,8,FALSE)</f>
        <v>613.779889341792</v>
      </c>
      <c r="V111" s="161"/>
      <c r="W111" s="1055" t="s">
        <v>699</v>
      </c>
      <c r="X111" s="161">
        <f>VLOOKUP(W111,'Ersatz raw Base'!A:H,3,FALSE)</f>
        <v>1482.46170749216</v>
      </c>
      <c r="Y111" s="161">
        <f>VLOOKUP(W111,'Ersatz raw Base'!A:H,7,FALSE)</f>
        <v>1399.44109636195</v>
      </c>
      <c r="Z111" s="161">
        <f>VLOOKUP(W111,'Ersatz raw Base'!A:H,8,FALSE)</f>
        <v>1573.0494403402799</v>
      </c>
      <c r="AA111" s="161"/>
      <c r="AB111" s="1055" t="s">
        <v>700</v>
      </c>
      <c r="AC111" s="161">
        <f>VLOOKUP(AB111,'Ersatz raw Base'!A:H,3,FALSE)</f>
        <v>5923.3776427759003</v>
      </c>
      <c r="AD111" s="161">
        <f>VLOOKUP(AB111,'Ersatz raw Base'!A:H,7,FALSE)</f>
        <v>5436.4769874644098</v>
      </c>
      <c r="AE111" s="1070">
        <f>VLOOKUP(AB111,'Ersatz raw Base'!A:H,8,FALSE)</f>
        <v>6497.6319915002796</v>
      </c>
      <c r="AF111" s="161"/>
      <c r="AG111" s="1677" t="s">
        <v>749</v>
      </c>
      <c r="AH111" s="1677">
        <f>VLOOKUP(AG111,'Ersatz raw Base'!A:H,3,FALSE)</f>
        <v>7405.8393502680601</v>
      </c>
      <c r="AI111" s="1677">
        <f>VLOOKUP(AG111,'Ersatz raw Base'!A:H,7,FALSE)</f>
        <v>6863.2353448622598</v>
      </c>
      <c r="AJ111" s="1677">
        <f>VLOOKUP(AG111,'Ersatz raw Base'!A:H,8,FALSE)</f>
        <v>8049.6218667295097</v>
      </c>
      <c r="AK111" s="161"/>
      <c r="AL111" s="1055" t="s">
        <v>701</v>
      </c>
      <c r="AM111" s="161">
        <f>VLOOKUP(AL111,'Ersatz raw Base'!A:H,3,FALSE)</f>
        <v>6229.1897097917999</v>
      </c>
      <c r="AN111" s="161">
        <f>VLOOKUP(AL111,'Ersatz raw Base'!A:H,7,FALSE)</f>
        <v>5875.1658070579997</v>
      </c>
      <c r="AO111" s="161">
        <f>VLOOKUP(AL111,'Ersatz raw Base'!A:H,8,FALSE)</f>
        <v>6609.0302265118598</v>
      </c>
      <c r="AP111" s="161"/>
      <c r="AQ111" s="1055" t="s">
        <v>702</v>
      </c>
      <c r="AR111" s="161">
        <f>VLOOKUP(AQ111,'Ersatz raw Base'!A:H,3,FALSE)</f>
        <v>22709.6109672729</v>
      </c>
      <c r="AS111" s="161">
        <f>VLOOKUP(AQ111,'Ersatz raw Base'!A:H,7,FALSE)</f>
        <v>20879.395726112001</v>
      </c>
      <c r="AT111" s="161">
        <f>VLOOKUP(AQ111,'Ersatz raw Base'!A:H,8,FALSE)</f>
        <v>24847.6715070963</v>
      </c>
      <c r="AV111" s="1679" t="s">
        <v>750</v>
      </c>
      <c r="AW111" s="1679">
        <f>VLOOKUP(AV111,'Ersatz raw Base'!A:H,3,FALSE)</f>
        <v>28938.800677064701</v>
      </c>
      <c r="AX111" s="1679">
        <f>VLOOKUP(AV111,'Ersatz raw Base'!A:H,7,FALSE)</f>
        <v>26859.791691069699</v>
      </c>
      <c r="AY111" s="1679">
        <f>VLOOKUP(AV111,'Ersatz raw Base'!A:H,8,FALSE)</f>
        <v>31338.188464888099</v>
      </c>
    </row>
    <row r="112" spans="7:54" x14ac:dyDescent="0.25">
      <c r="H112" s="1055" t="s">
        <v>703</v>
      </c>
      <c r="I112" s="161">
        <f>VLOOKUP(H112,'Ersatz raw Base'!A:H,3,FALSE)</f>
        <v>98.802554092761298</v>
      </c>
      <c r="J112" s="161">
        <f>VLOOKUP(H112,'Ersatz raw Base'!A:H,7,FALSE)</f>
        <v>94.870385757766897</v>
      </c>
      <c r="K112" s="161">
        <f>VLOOKUP(H112,'Ersatz raw Base'!A:H,8,FALSE)</f>
        <v>103.812715917058</v>
      </c>
      <c r="L112" s="161"/>
      <c r="M112" s="1055" t="s">
        <v>704</v>
      </c>
      <c r="N112" s="161">
        <f>VLOOKUP(M112,'Ersatz raw Base'!A:H,3,FALSE)</f>
        <v>317.238935433682</v>
      </c>
      <c r="O112" s="161">
        <f>VLOOKUP(M112,'Ersatz raw Base'!A:H,7,FALSE)</f>
        <v>283.85185442761298</v>
      </c>
      <c r="P112" s="1070">
        <f>VLOOKUP(M112,'Ersatz raw Base'!A:H,8,FALSE)</f>
        <v>359.20696298527503</v>
      </c>
      <c r="Q112" s="161"/>
      <c r="R112" s="1678" t="s">
        <v>751</v>
      </c>
      <c r="S112" s="1678">
        <f>VLOOKUP(R112,'Ersatz raw Base'!A:H,3,FALSE)</f>
        <v>416.04148952644198</v>
      </c>
      <c r="T112" s="1678">
        <f>VLOOKUP(R112,'Ersatz raw Base'!A:H,7,FALSE)</f>
        <v>379.44616354598401</v>
      </c>
      <c r="U112" s="1678">
        <f>VLOOKUP(R112,'Ersatz raw Base'!A:H,8,FALSE)</f>
        <v>461.79642804956802</v>
      </c>
      <c r="V112" s="161"/>
      <c r="W112" s="1055" t="s">
        <v>705</v>
      </c>
      <c r="X112" s="161">
        <f>VLOOKUP(W112,'Ersatz raw Base'!A:H,3,FALSE)</f>
        <v>1405.3983204578001</v>
      </c>
      <c r="Y112" s="161">
        <f>VLOOKUP(W112,'Ersatz raw Base'!A:H,7,FALSE)</f>
        <v>1352.4361505965501</v>
      </c>
      <c r="Z112" s="161">
        <f>VLOOKUP(W112,'Ersatz raw Base'!A:H,8,FALSE)</f>
        <v>1473.7254896806</v>
      </c>
      <c r="AA112" s="161"/>
      <c r="AB112" s="1055" t="s">
        <v>706</v>
      </c>
      <c r="AC112" s="161">
        <f>VLOOKUP(AB112,'Ersatz raw Base'!A:H,3,FALSE)</f>
        <v>4229.9351908142899</v>
      </c>
      <c r="AD112" s="161">
        <f>VLOOKUP(AB112,'Ersatz raw Base'!A:H,7,FALSE)</f>
        <v>3799.0891897892002</v>
      </c>
      <c r="AE112" s="1070">
        <f>VLOOKUP(AB112,'Ersatz raw Base'!A:H,8,FALSE)</f>
        <v>4770.96811705655</v>
      </c>
      <c r="AF112" s="161"/>
      <c r="AG112" s="1677" t="s">
        <v>752</v>
      </c>
      <c r="AH112" s="1677">
        <f>VLOOKUP(AG112,'Ersatz raw Base'!A:H,3,FALSE)</f>
        <v>5635.3335112720697</v>
      </c>
      <c r="AI112" s="1677">
        <f>VLOOKUP(AG112,'Ersatz raw Base'!A:H,7,FALSE)</f>
        <v>5161.2805174497798</v>
      </c>
      <c r="AJ112" s="1677">
        <f>VLOOKUP(AG112,'Ersatz raw Base'!A:H,8,FALSE)</f>
        <v>6227.8865526084101</v>
      </c>
      <c r="AK112" s="161"/>
      <c r="AL112" s="1055" t="s">
        <v>707</v>
      </c>
      <c r="AM112" s="161">
        <f>VLOOKUP(AL112,'Ersatz raw Base'!A:H,3,FALSE)</f>
        <v>6302.4534735163297</v>
      </c>
      <c r="AN112" s="161">
        <f>VLOOKUP(AL112,'Ersatz raw Base'!A:H,7,FALSE)</f>
        <v>6070.7763801643596</v>
      </c>
      <c r="AO112" s="161">
        <f>VLOOKUP(AL112,'Ersatz raw Base'!A:H,8,FALSE)</f>
        <v>6597.8265444441304</v>
      </c>
      <c r="AP112" s="161"/>
      <c r="AQ112" s="1055" t="s">
        <v>708</v>
      </c>
      <c r="AR112" s="161">
        <f>VLOOKUP(AQ112,'Ersatz raw Base'!A:H,3,FALSE)</f>
        <v>17920.6905629836</v>
      </c>
      <c r="AS112" s="161">
        <f>VLOOKUP(AQ112,'Ersatz raw Base'!A:H,7,FALSE)</f>
        <v>16317.147309501601</v>
      </c>
      <c r="AT112" s="161">
        <f>VLOOKUP(AQ112,'Ersatz raw Base'!A:H,8,FALSE)</f>
        <v>19939.467659645099</v>
      </c>
      <c r="AV112" s="1679" t="s">
        <v>753</v>
      </c>
      <c r="AW112" s="1679">
        <f>VLOOKUP(AV112,'Ersatz raw Base'!A:H,3,FALSE)</f>
        <v>24223.1440364999</v>
      </c>
      <c r="AX112" s="1679">
        <f>VLOOKUP(AV112,'Ersatz raw Base'!A:H,7,FALSE)</f>
        <v>22429.6678973298</v>
      </c>
      <c r="AY112" s="1679">
        <f>VLOOKUP(AV112,'Ersatz raw Base'!A:H,8,FALSE)</f>
        <v>26438.427022864798</v>
      </c>
    </row>
    <row r="113" spans="8:51" x14ac:dyDescent="0.25">
      <c r="H113" s="1055" t="s">
        <v>709</v>
      </c>
      <c r="I113" s="161">
        <f>VLOOKUP(H113,'Ersatz raw Base'!A:H,3,FALSE)</f>
        <v>233.769917034082</v>
      </c>
      <c r="J113" s="161">
        <f>VLOOKUP(H113,'Ersatz raw Base'!A:H,7,FALSE)</f>
        <v>226.48536772026401</v>
      </c>
      <c r="K113" s="161">
        <f>VLOOKUP(H113,'Ersatz raw Base'!A:H,8,FALSE)</f>
        <v>241.741122661867</v>
      </c>
      <c r="L113" s="161"/>
      <c r="M113" s="1055" t="s">
        <v>710</v>
      </c>
      <c r="N113" s="161">
        <f>VLOOKUP(M113,'Ersatz raw Base'!A:H,3,FALSE)</f>
        <v>727.53757864688703</v>
      </c>
      <c r="O113" s="161">
        <f>VLOOKUP(M113,'Ersatz raw Base'!A:H,7,FALSE)</f>
        <v>689.21472996593104</v>
      </c>
      <c r="P113" s="1070">
        <f>VLOOKUP(M113,'Ersatz raw Base'!A:H,8,FALSE)</f>
        <v>772.48433207254197</v>
      </c>
      <c r="Q113" s="161"/>
      <c r="R113" s="1678" t="s">
        <v>754</v>
      </c>
      <c r="S113" s="1678">
        <f>VLOOKUP(R113,'Ersatz raw Base'!A:H,3,FALSE)</f>
        <v>961.30749568096996</v>
      </c>
      <c r="T113" s="1678">
        <f>VLOOKUP(R113,'Ersatz raw Base'!A:H,7,FALSE)</f>
        <v>917.49652162715995</v>
      </c>
      <c r="U113" s="1678">
        <f>VLOOKUP(R113,'Ersatz raw Base'!A:H,8,FALSE)</f>
        <v>1012.06747321121</v>
      </c>
      <c r="V113" s="161"/>
      <c r="W113" s="1055" t="s">
        <v>711</v>
      </c>
      <c r="X113" s="161">
        <f>VLOOKUP(W113,'Ersatz raw Base'!A:H,3,FALSE)</f>
        <v>3245.1064046606198</v>
      </c>
      <c r="Y113" s="161">
        <f>VLOOKUP(W113,'Ersatz raw Base'!A:H,7,FALSE)</f>
        <v>3146.3120248924101</v>
      </c>
      <c r="Z113" s="161">
        <f>VLOOKUP(W113,'Ersatz raw Base'!A:H,8,FALSE)</f>
        <v>3353.2776602496001</v>
      </c>
      <c r="AA113" s="161"/>
      <c r="AB113" s="1055" t="s">
        <v>712</v>
      </c>
      <c r="AC113" s="161">
        <f>VLOOKUP(AB113,'Ersatz raw Base'!A:H,3,FALSE)</f>
        <v>9605.4903358809897</v>
      </c>
      <c r="AD113" s="161">
        <f>VLOOKUP(AB113,'Ersatz raw Base'!A:H,7,FALSE)</f>
        <v>9110.6251207860296</v>
      </c>
      <c r="AE113" s="1070">
        <f>VLOOKUP(AB113,'Ersatz raw Base'!A:H,8,FALSE)</f>
        <v>10191.034682007599</v>
      </c>
      <c r="AF113" s="161"/>
      <c r="AG113" s="1677" t="s">
        <v>755</v>
      </c>
      <c r="AH113" s="1677">
        <f>VLOOKUP(AG113,'Ersatz raw Base'!A:H,3,FALSE)</f>
        <v>12850.5967405416</v>
      </c>
      <c r="AI113" s="1677">
        <f>VLOOKUP(AG113,'Ersatz raw Base'!A:H,7,FALSE)</f>
        <v>12280.5930980181</v>
      </c>
      <c r="AJ113" s="1677">
        <f>VLOOKUP(AG113,'Ersatz raw Base'!A:H,8,FALSE)</f>
        <v>13509.4089897593</v>
      </c>
      <c r="AK113" s="161"/>
      <c r="AL113" s="1055" t="s">
        <v>713</v>
      </c>
      <c r="AM113" s="161">
        <f>VLOOKUP(AL113,'Ersatz raw Base'!A:H,3,FALSE)</f>
        <v>13915.5195181463</v>
      </c>
      <c r="AN113" s="161">
        <f>VLOOKUP(AL113,'Ersatz raw Base'!A:H,7,FALSE)</f>
        <v>13496.1772173669</v>
      </c>
      <c r="AO113" s="161">
        <f>VLOOKUP(AL113,'Ersatz raw Base'!A:H,8,FALSE)</f>
        <v>14368.534262114301</v>
      </c>
      <c r="AP113" s="161"/>
      <c r="AQ113" s="1055" t="s">
        <v>714</v>
      </c>
      <c r="AR113" s="161">
        <f>VLOOKUP(AQ113,'Ersatz raw Base'!A:H,3,FALSE)</f>
        <v>38741.472703522697</v>
      </c>
      <c r="AS113" s="161">
        <f>VLOOKUP(AQ113,'Ersatz raw Base'!A:H,7,FALSE)</f>
        <v>36877.6442432845</v>
      </c>
      <c r="AT113" s="161">
        <f>VLOOKUP(AQ113,'Ersatz raw Base'!A:H,8,FALSE)</f>
        <v>40934.766946098098</v>
      </c>
      <c r="AV113" s="1679" t="s">
        <v>756</v>
      </c>
      <c r="AW113" s="1679">
        <f>VLOOKUP(AV113,'Ersatz raw Base'!A:H,3,FALSE)</f>
        <v>52656.992221669097</v>
      </c>
      <c r="AX113" s="1679">
        <f>VLOOKUP(AV113,'Ersatz raw Base'!A:H,7,FALSE)</f>
        <v>50462.904179735298</v>
      </c>
      <c r="AY113" s="1679">
        <f>VLOOKUP(AV113,'Ersatz raw Base'!A:H,8,FALSE)</f>
        <v>55174.274507967799</v>
      </c>
    </row>
    <row r="114" spans="8:51" x14ac:dyDescent="0.25">
      <c r="H114" s="1055" t="s">
        <v>715</v>
      </c>
      <c r="I114" s="161">
        <f>VLOOKUP(H114,'Ersatz raw Base'!A:H,3,FALSE)</f>
        <v>192.36047866751599</v>
      </c>
      <c r="J114" s="161">
        <f>VLOOKUP(H114,'Ersatz raw Base'!A:H,7,FALSE)</f>
        <v>186.235787828056</v>
      </c>
      <c r="K114" s="161">
        <f>VLOOKUP(H114,'Ersatz raw Base'!A:H,8,FALSE)</f>
        <v>198.959052239356</v>
      </c>
      <c r="L114" s="161"/>
      <c r="M114" s="1055" t="s">
        <v>716</v>
      </c>
      <c r="N114" s="161">
        <f>VLOOKUP(M114,'Ersatz raw Base'!A:H,3,FALSE)</f>
        <v>653.75672873215694</v>
      </c>
      <c r="O114" s="161">
        <f>VLOOKUP(M114,'Ersatz raw Base'!A:H,7,FALSE)</f>
        <v>616.05951480993394</v>
      </c>
      <c r="P114" s="1070">
        <f>VLOOKUP(M114,'Ersatz raw Base'!A:H,8,FALSE)</f>
        <v>698.30018688609402</v>
      </c>
      <c r="Q114" s="161"/>
      <c r="R114" s="1678" t="s">
        <v>757</v>
      </c>
      <c r="S114" s="1678">
        <f>VLOOKUP(R114,'Ersatz raw Base'!A:H,3,FALSE)</f>
        <v>846.117207399672</v>
      </c>
      <c r="T114" s="1678">
        <f>VLOOKUP(R114,'Ersatz raw Base'!A:H,7,FALSE)</f>
        <v>804.32916191639902</v>
      </c>
      <c r="U114" s="1678">
        <f>VLOOKUP(R114,'Ersatz raw Base'!A:H,8,FALSE)</f>
        <v>895.69135522833506</v>
      </c>
      <c r="V114" s="161"/>
      <c r="W114" s="1055" t="s">
        <v>717</v>
      </c>
      <c r="X114" s="161">
        <f>VLOOKUP(W114,'Ersatz raw Base'!A:H,3,FALSE)</f>
        <v>2683.19572886077</v>
      </c>
      <c r="Y114" s="161">
        <f>VLOOKUP(W114,'Ersatz raw Base'!A:H,7,FALSE)</f>
        <v>2600.17511773056</v>
      </c>
      <c r="Z114" s="161">
        <f>VLOOKUP(W114,'Ersatz raw Base'!A:H,8,FALSE)</f>
        <v>2773.7834617088902</v>
      </c>
      <c r="AA114" s="161"/>
      <c r="AB114" s="1055" t="s">
        <v>718</v>
      </c>
      <c r="AC114" s="161">
        <f>VLOOKUP(AB114,'Ersatz raw Base'!A:H,3,FALSE)</f>
        <v>8627.6394822060702</v>
      </c>
      <c r="AD114" s="161">
        <f>VLOOKUP(AB114,'Ersatz raw Base'!A:H,7,FALSE)</f>
        <v>8140.7388268945697</v>
      </c>
      <c r="AE114" s="1070">
        <f>VLOOKUP(AB114,'Ersatz raw Base'!A:H,8,FALSE)</f>
        <v>9201.8938309304503</v>
      </c>
      <c r="AF114" s="161"/>
      <c r="AG114" s="1677" t="s">
        <v>758</v>
      </c>
      <c r="AH114" s="1677">
        <f>VLOOKUP(AG114,'Ersatz raw Base'!A:H,3,FALSE)</f>
        <v>11310.8352110668</v>
      </c>
      <c r="AI114" s="1677">
        <f>VLOOKUP(AG114,'Ersatz raw Base'!A:H,7,FALSE)</f>
        <v>10768.231205661001</v>
      </c>
      <c r="AJ114" s="1677">
        <f>VLOOKUP(AG114,'Ersatz raw Base'!A:H,8,FALSE)</f>
        <v>11954.617727528301</v>
      </c>
      <c r="AK114" s="161"/>
      <c r="AL114" s="1055" t="s">
        <v>719</v>
      </c>
      <c r="AM114" s="161">
        <f>VLOOKUP(AL114,'Ersatz raw Base'!A:H,3,FALSE)</f>
        <v>11616.8310578457</v>
      </c>
      <c r="AN114" s="161">
        <f>VLOOKUP(AL114,'Ersatz raw Base'!A:H,7,FALSE)</f>
        <v>11262.807155111899</v>
      </c>
      <c r="AO114" s="161">
        <f>VLOOKUP(AL114,'Ersatz raw Base'!A:H,8,FALSE)</f>
        <v>11996.6715745658</v>
      </c>
      <c r="AP114" s="161"/>
      <c r="AQ114" s="1055" t="s">
        <v>720</v>
      </c>
      <c r="AR114" s="161">
        <f>VLOOKUP(AQ114,'Ersatz raw Base'!A:H,3,FALSE)</f>
        <v>34842.245165797503</v>
      </c>
      <c r="AS114" s="161">
        <f>VLOOKUP(AQ114,'Ersatz raw Base'!A:H,7,FALSE)</f>
        <v>33012.029924636598</v>
      </c>
      <c r="AT114" s="161">
        <f>VLOOKUP(AQ114,'Ersatz raw Base'!A:H,8,FALSE)</f>
        <v>36980.305705620798</v>
      </c>
      <c r="AV114" s="1679" t="s">
        <v>759</v>
      </c>
      <c r="AW114" s="1679">
        <f>VLOOKUP(AV114,'Ersatz raw Base'!A:H,3,FALSE)</f>
        <v>46459.076223643198</v>
      </c>
      <c r="AX114" s="1679">
        <f>VLOOKUP(AV114,'Ersatz raw Base'!A:H,7,FALSE)</f>
        <v>44380.067237648203</v>
      </c>
      <c r="AY114" s="1679">
        <f>VLOOKUP(AV114,'Ersatz raw Base'!A:H,8,FALSE)</f>
        <v>48858.464011466502</v>
      </c>
    </row>
    <row r="115" spans="8:51" x14ac:dyDescent="0.25">
      <c r="AG115" s="161"/>
      <c r="AH115" s="161"/>
      <c r="AI115" s="161"/>
      <c r="AJ115" s="161"/>
    </row>
    <row r="116" spans="8:51" x14ac:dyDescent="0.25">
      <c r="H116" s="1793" t="s">
        <v>1355</v>
      </c>
      <c r="I116" s="1793"/>
      <c r="J116" s="1793"/>
      <c r="K116" s="1793"/>
      <c r="L116" s="1793"/>
      <c r="M116" s="1793"/>
      <c r="N116" s="1793"/>
      <c r="O116" s="1793"/>
      <c r="P116" s="1793"/>
      <c r="Q116" s="1793"/>
      <c r="R116" s="1793"/>
      <c r="S116" s="1793"/>
      <c r="T116" s="1793"/>
      <c r="U116" s="1793"/>
      <c r="V116" s="1793"/>
      <c r="W116" s="1793"/>
      <c r="X116" s="1793"/>
      <c r="Y116" s="1793"/>
      <c r="Z116" s="1793"/>
      <c r="AA116" s="1793"/>
      <c r="AB116" s="1793"/>
      <c r="AC116" s="1793"/>
      <c r="AD116" s="1793"/>
      <c r="AE116" s="1793"/>
      <c r="AF116" s="1793"/>
      <c r="AG116" s="1793"/>
      <c r="AH116" s="1793"/>
      <c r="AI116" s="1793"/>
      <c r="AJ116" s="1793"/>
      <c r="AK116" s="1793"/>
      <c r="AL116" s="1793"/>
      <c r="AM116" s="1793"/>
      <c r="AN116" s="1793"/>
      <c r="AO116" s="1793"/>
      <c r="AP116" s="1793"/>
      <c r="AQ116" s="1793"/>
      <c r="AR116" s="1793"/>
      <c r="AS116" s="1793"/>
      <c r="AT116" s="1793"/>
      <c r="AU116" s="1131"/>
      <c r="AV116" s="1131"/>
      <c r="AW116" s="1131"/>
      <c r="AX116" s="1131"/>
      <c r="AY116" s="1131"/>
    </row>
    <row r="117" spans="8:51" x14ac:dyDescent="0.25">
      <c r="H117" s="1660" t="s">
        <v>630</v>
      </c>
      <c r="I117" s="1054"/>
      <c r="J117" s="1054"/>
      <c r="K117" s="1054"/>
      <c r="L117" s="1054"/>
      <c r="M117" s="1660" t="s">
        <v>631</v>
      </c>
      <c r="N117" s="1054"/>
      <c r="O117" s="1054"/>
      <c r="P117" s="1069"/>
      <c r="Q117" s="1054"/>
      <c r="R117" s="1790" t="s">
        <v>1356</v>
      </c>
      <c r="S117" s="1790"/>
      <c r="T117" s="1790"/>
      <c r="U117" s="1790"/>
      <c r="V117" s="1054"/>
      <c r="W117" s="1660" t="s">
        <v>632</v>
      </c>
      <c r="X117" s="1054"/>
      <c r="Y117" s="1054"/>
      <c r="Z117" s="1054"/>
      <c r="AA117" s="1054"/>
      <c r="AB117" s="1660" t="s">
        <v>633</v>
      </c>
      <c r="AC117" s="1054"/>
      <c r="AD117" s="1054"/>
      <c r="AE117" s="1069"/>
      <c r="AF117" s="1054"/>
      <c r="AG117" s="1790" t="s">
        <v>1357</v>
      </c>
      <c r="AH117" s="1790"/>
      <c r="AI117" s="1790"/>
      <c r="AJ117" s="1790"/>
      <c r="AK117" s="1054"/>
      <c r="AL117" s="1660" t="s">
        <v>634</v>
      </c>
      <c r="AM117" s="1054"/>
      <c r="AN117" s="1054"/>
      <c r="AO117" s="1054"/>
      <c r="AP117" s="1054"/>
      <c r="AQ117" s="1660" t="s">
        <v>635</v>
      </c>
      <c r="AR117" s="1054"/>
      <c r="AS117" s="1054"/>
      <c r="AT117" s="1054"/>
      <c r="AU117" s="1131"/>
      <c r="AV117" s="1790" t="s">
        <v>1358</v>
      </c>
      <c r="AW117" s="1790"/>
      <c r="AX117" s="1790"/>
      <c r="AY117" s="1790"/>
    </row>
    <row r="118" spans="8:51" x14ac:dyDescent="0.25">
      <c r="H118" s="1054" t="s">
        <v>1319</v>
      </c>
      <c r="I118" s="1054" t="s">
        <v>1320</v>
      </c>
      <c r="J118" s="1054" t="s">
        <v>1321</v>
      </c>
      <c r="K118" s="1054" t="s">
        <v>1322</v>
      </c>
      <c r="L118" s="1054"/>
      <c r="M118" s="1660" t="s">
        <v>1319</v>
      </c>
      <c r="N118" s="1054" t="str">
        <f>VLOOKUP(M118,'Ersatz raw Base'!A:H,3,FALSE)</f>
        <v>Mean</v>
      </c>
      <c r="O118" s="1054" t="str">
        <f>VLOOKUP(M118,'Ersatz raw Base'!A:H,7,FALSE)</f>
        <v>LCI 95%</v>
      </c>
      <c r="P118" s="1069" t="str">
        <f>VLOOKUP(M118,'Ersatz raw Base'!A:H,8,FALSE)</f>
        <v>HCI 95%</v>
      </c>
      <c r="Q118" s="1054"/>
      <c r="R118" s="1054" t="s">
        <v>1319</v>
      </c>
      <c r="S118" s="1054" t="s">
        <v>1320</v>
      </c>
      <c r="T118" s="1054" t="s">
        <v>1321</v>
      </c>
      <c r="U118" s="1054" t="s">
        <v>1322</v>
      </c>
      <c r="V118" s="1054"/>
      <c r="W118" s="1660" t="s">
        <v>1319</v>
      </c>
      <c r="X118" s="1054" t="str">
        <f>VLOOKUP(W118,'Ersatz raw Base'!A:H,3,FALSE)</f>
        <v>Mean</v>
      </c>
      <c r="Y118" s="1054" t="str">
        <f>VLOOKUP(W118,'Ersatz raw Base'!A:H,7,FALSE)</f>
        <v>LCI 95%</v>
      </c>
      <c r="Z118" s="1054" t="str">
        <f>VLOOKUP(W118,'Ersatz raw Base'!A:H,8,FALSE)</f>
        <v>HCI 95%</v>
      </c>
      <c r="AA118" s="1054"/>
      <c r="AB118" s="1660" t="s">
        <v>1319</v>
      </c>
      <c r="AC118" s="1054" t="str">
        <f>VLOOKUP(AB118,'Ersatz raw Base'!A:H,3,FALSE)</f>
        <v>Mean</v>
      </c>
      <c r="AD118" s="1054" t="str">
        <f>VLOOKUP(AB118,'Ersatz raw Base'!A:H,7,FALSE)</f>
        <v>LCI 95%</v>
      </c>
      <c r="AE118" s="1069" t="str">
        <f>VLOOKUP(AB118,'Ersatz raw Base'!A:H,8,FALSE)</f>
        <v>HCI 95%</v>
      </c>
      <c r="AF118" s="1054"/>
      <c r="AG118" s="1054" t="s">
        <v>1319</v>
      </c>
      <c r="AH118" s="1054" t="s">
        <v>1320</v>
      </c>
      <c r="AI118" s="1054" t="s">
        <v>1321</v>
      </c>
      <c r="AJ118" s="1054" t="s">
        <v>1322</v>
      </c>
      <c r="AK118" s="1054"/>
      <c r="AL118" s="1054" t="s">
        <v>1319</v>
      </c>
      <c r="AM118" s="1054" t="str">
        <f>VLOOKUP(AL118,'Ersatz raw Base'!A:H,3,FALSE)</f>
        <v>Mean</v>
      </c>
      <c r="AN118" s="1054" t="str">
        <f>VLOOKUP(AL118,'Ersatz raw Base'!A:H,7,FALSE)</f>
        <v>LCI 95%</v>
      </c>
      <c r="AO118" s="1054" t="str">
        <f>VLOOKUP(AL118,'Ersatz raw Base'!A:H,8,FALSE)</f>
        <v>HCI 95%</v>
      </c>
      <c r="AP118" s="1054"/>
      <c r="AQ118" s="1660" t="s">
        <v>1319</v>
      </c>
      <c r="AR118" s="1054" t="str">
        <f>VLOOKUP(AQ118,'Ersatz raw Base'!A:H,3,FALSE)</f>
        <v>Mean</v>
      </c>
      <c r="AS118" s="1054" t="str">
        <f>VLOOKUP(AQ118,'Ersatz raw Base'!A:H,7,FALSE)</f>
        <v>LCI 95%</v>
      </c>
      <c r="AT118" s="1054" t="str">
        <f>VLOOKUP(AQ118,'Ersatz raw Base'!A:H,8,FALSE)</f>
        <v>HCI 95%</v>
      </c>
      <c r="AU118" s="1131"/>
      <c r="AV118" s="1054" t="s">
        <v>1319</v>
      </c>
      <c r="AW118" s="1054" t="s">
        <v>1320</v>
      </c>
      <c r="AX118" s="1054" t="s">
        <v>1321</v>
      </c>
      <c r="AY118" s="1054" t="s">
        <v>1322</v>
      </c>
    </row>
    <row r="119" spans="8:51" x14ac:dyDescent="0.25">
      <c r="H119" s="1053" t="s">
        <v>1122</v>
      </c>
      <c r="I119" s="270">
        <f>VLOOKUP(H119,'Ersatz raw Base'!A:H,3,FALSE)</f>
        <v>83.529323225639502</v>
      </c>
      <c r="M119" s="1053" t="s">
        <v>1123</v>
      </c>
      <c r="N119" s="270">
        <f>VLOOKUP(M119,'Ersatz raw Base'!A:H,3,FALSE)</f>
        <v>198.382142660905</v>
      </c>
      <c r="R119" s="1682" t="s">
        <v>1194</v>
      </c>
      <c r="S119" s="1683">
        <f>VLOOKUP(R119,'Ersatz raw Base'!A:H,3,FALSE)</f>
        <v>281.91146588652799</v>
      </c>
      <c r="T119" s="1683"/>
      <c r="U119" s="1683"/>
      <c r="W119" s="1053" t="s">
        <v>1124</v>
      </c>
      <c r="X119" s="270">
        <f>VLOOKUP(W119,'Ersatz raw Base'!A:H,3,FALSE)</f>
        <v>1200.7340213686</v>
      </c>
      <c r="AB119" s="1053" t="s">
        <v>1125</v>
      </c>
      <c r="AC119" s="270">
        <f>VLOOKUP(AB119,'Ersatz raw Base'!A:H,3,FALSE)</f>
        <v>2704.2618394301398</v>
      </c>
      <c r="AG119" s="1677" t="s">
        <v>1195</v>
      </c>
      <c r="AH119" s="1677">
        <f>VLOOKUP(AG119,'Ersatz raw Base'!A:H,3,FALSE)</f>
        <v>3904.9958607989702</v>
      </c>
      <c r="AI119" s="1677"/>
      <c r="AJ119" s="1677"/>
      <c r="AL119" s="1053" t="s">
        <v>1126</v>
      </c>
      <c r="AM119" s="270">
        <f>VLOOKUP(AL119,'Ersatz raw Base'!A:H,3,FALSE)</f>
        <v>5387.6413480539504</v>
      </c>
      <c r="AQ119" s="1053" t="s">
        <v>1127</v>
      </c>
      <c r="AR119" s="270">
        <f>VLOOKUP(AQ119,'Ersatz raw Base'!A:H,3,FALSE)</f>
        <v>12132.6341985243</v>
      </c>
      <c r="AV119" s="1679" t="s">
        <v>1196</v>
      </c>
      <c r="AW119" s="1679">
        <f>VLOOKUP(AV119,'Ersatz raw Base'!A:H,3,FALSE)</f>
        <v>17520.275546577799</v>
      </c>
      <c r="AX119" s="1679"/>
      <c r="AY119" s="1679"/>
    </row>
    <row r="120" spans="8:51" x14ac:dyDescent="0.25">
      <c r="H120" s="1053" t="s">
        <v>1128</v>
      </c>
      <c r="I120" s="270">
        <f>VLOOKUP(H120,'Ersatz raw Base'!A:H,3,FALSE)</f>
        <v>1.75813337937832</v>
      </c>
      <c r="J120" s="270">
        <f>VLOOKUP(H120,'Ersatz raw Base'!A:H,7,FALSE)</f>
        <v>1.24739122427085</v>
      </c>
      <c r="K120" s="270">
        <f>VLOOKUP(H120,'Ersatz raw Base'!A:H,8,FALSE)</f>
        <v>2.42118658869683</v>
      </c>
      <c r="M120" s="1053" t="s">
        <v>1129</v>
      </c>
      <c r="N120" s="270">
        <f>VLOOKUP(M120,'Ersatz raw Base'!A:H,3,FALSE)</f>
        <v>10.4767643121503</v>
      </c>
      <c r="O120" s="270">
        <f>VLOOKUP(M120,'Ersatz raw Base'!A:H,7,FALSE)</f>
        <v>6.9246839867863503</v>
      </c>
      <c r="P120" s="1067">
        <f>VLOOKUP(M120,'Ersatz raw Base'!A:H,8,FALSE)</f>
        <v>15.042704323755</v>
      </c>
      <c r="R120" s="1682" t="s">
        <v>1197</v>
      </c>
      <c r="S120" s="1683">
        <f>VLOOKUP(R120,'Ersatz raw Base'!A:H,3,FALSE)</f>
        <v>12.2348976915286</v>
      </c>
      <c r="T120" s="1683">
        <f>VLOOKUP(R120,'Ersatz raw Base'!A:H,7,FALSE)</f>
        <v>8.1990190530863405</v>
      </c>
      <c r="U120" s="1683">
        <f>VLOOKUP(R120,'Ersatz raw Base'!A:H,8,FALSE)</f>
        <v>17.435496776340401</v>
      </c>
      <c r="W120" s="1053" t="s">
        <v>1130</v>
      </c>
      <c r="X120" s="270">
        <f>VLOOKUP(W120,'Ersatz raw Base'!A:H,3,FALSE)</f>
        <v>23.7381220108924</v>
      </c>
      <c r="Y120" s="270">
        <f>VLOOKUP(W120,'Ersatz raw Base'!A:H,7,FALSE)</f>
        <v>16.7192471277273</v>
      </c>
      <c r="Z120" s="270">
        <f>VLOOKUP(W120,'Ersatz raw Base'!A:H,8,FALSE)</f>
        <v>32.756596055618601</v>
      </c>
      <c r="AB120" s="1053" t="s">
        <v>1131</v>
      </c>
      <c r="AC120" s="270">
        <f>VLOOKUP(AB120,'Ersatz raw Base'!A:H,3,FALSE)</f>
        <v>135.08870066000799</v>
      </c>
      <c r="AD120" s="270">
        <f>VLOOKUP(AB120,'Ersatz raw Base'!A:H,7,FALSE)</f>
        <v>89.471787157561394</v>
      </c>
      <c r="AE120" s="1067">
        <f>VLOOKUP(AB120,'Ersatz raw Base'!A:H,8,FALSE)</f>
        <v>193.94761783201301</v>
      </c>
      <c r="AG120" s="1677" t="s">
        <v>1198</v>
      </c>
      <c r="AH120" s="1677">
        <f>VLOOKUP(AG120,'Ersatz raw Base'!A:H,3,FALSE)</f>
        <v>158.82682267089999</v>
      </c>
      <c r="AI120" s="1677">
        <f>VLOOKUP(AG120,'Ersatz raw Base'!A:H,7,FALSE)</f>
        <v>106.418236147652</v>
      </c>
      <c r="AJ120" s="1677">
        <f>VLOOKUP(AG120,'Ersatz raw Base'!A:H,8,FALSE)</f>
        <v>226.30254424928501</v>
      </c>
      <c r="AL120" s="1053" t="s">
        <v>1132</v>
      </c>
      <c r="AM120" s="270">
        <f>VLOOKUP(AL120,'Ersatz raw Base'!A:H,3,FALSE)</f>
        <v>101.232699163848</v>
      </c>
      <c r="AN120" s="270">
        <f>VLOOKUP(AL120,'Ersatz raw Base'!A:H,7,FALSE)</f>
        <v>72.265769386135801</v>
      </c>
      <c r="AO120" s="270">
        <f>VLOOKUP(AL120,'Ersatz raw Base'!A:H,8,FALSE)</f>
        <v>138.98311675041001</v>
      </c>
      <c r="AQ120" s="1053" t="s">
        <v>1133</v>
      </c>
      <c r="AR120" s="270">
        <f>VLOOKUP(AQ120,'Ersatz raw Base'!A:H,3,FALSE)</f>
        <v>513.08783992245799</v>
      </c>
      <c r="AS120" s="270">
        <f>VLOOKUP(AQ120,'Ersatz raw Base'!A:H,7,FALSE)</f>
        <v>344.09380578738597</v>
      </c>
      <c r="AT120" s="270">
        <f>VLOOKUP(AQ120,'Ersatz raw Base'!A:H,8,FALSE)</f>
        <v>731.00616783315195</v>
      </c>
      <c r="AV120" s="1679" t="s">
        <v>1199</v>
      </c>
      <c r="AW120" s="1679">
        <f>VLOOKUP(AV120,'Ersatz raw Base'!A:H,3,FALSE)</f>
        <v>614.32053908630701</v>
      </c>
      <c r="AX120" s="1679">
        <f>VLOOKUP(AV120,'Ersatz raw Base'!A:H,7,FALSE)</f>
        <v>416.82288276641202</v>
      </c>
      <c r="AY120" s="1679">
        <f>VLOOKUP(AV120,'Ersatz raw Base'!A:H,8,FALSE)</f>
        <v>869.78930276969402</v>
      </c>
    </row>
    <row r="121" spans="8:51" x14ac:dyDescent="0.25">
      <c r="H121" s="1053" t="s">
        <v>1134</v>
      </c>
      <c r="I121" s="270">
        <f>VLOOKUP(H121,'Ersatz raw Base'!A:H,3,FALSE)</f>
        <v>5.0618671615109196</v>
      </c>
      <c r="J121" s="270">
        <f>VLOOKUP(H121,'Ersatz raw Base'!A:H,7,FALSE)</f>
        <v>3.0595083990165799</v>
      </c>
      <c r="K121" s="270">
        <f>VLOOKUP(H121,'Ersatz raw Base'!A:H,8,FALSE)</f>
        <v>7.90534694466393</v>
      </c>
      <c r="M121" s="1053" t="s">
        <v>1135</v>
      </c>
      <c r="N121" s="270">
        <f>VLOOKUP(M121,'Ersatz raw Base'!A:H,3,FALSE)</f>
        <v>64.0111612806637</v>
      </c>
      <c r="O121" s="270">
        <f>VLOOKUP(M121,'Ersatz raw Base'!A:H,7,FALSE)</f>
        <v>42.9166455417949</v>
      </c>
      <c r="P121" s="1067">
        <f>VLOOKUP(M121,'Ersatz raw Base'!A:H,8,FALSE)</f>
        <v>88.546635307139994</v>
      </c>
      <c r="R121" s="1682" t="s">
        <v>1200</v>
      </c>
      <c r="S121" s="1683">
        <f>VLOOKUP(R121,'Ersatz raw Base'!A:H,3,FALSE)</f>
        <v>69.073028442174703</v>
      </c>
      <c r="T121" s="1683">
        <f>VLOOKUP(R121,'Ersatz raw Base'!A:H,7,FALSE)</f>
        <v>46.2658320026909</v>
      </c>
      <c r="U121" s="1683">
        <f>VLOOKUP(R121,'Ersatz raw Base'!A:H,8,FALSE)</f>
        <v>95.593227988420097</v>
      </c>
      <c r="W121" s="1053" t="s">
        <v>1136</v>
      </c>
      <c r="X121" s="270">
        <f>VLOOKUP(W121,'Ersatz raw Base'!A:H,3,FALSE)</f>
        <v>69.142030111214694</v>
      </c>
      <c r="Y121" s="270">
        <f>VLOOKUP(W121,'Ersatz raw Base'!A:H,7,FALSE)</f>
        <v>41.790818509986899</v>
      </c>
      <c r="Z121" s="270">
        <f>VLOOKUP(W121,'Ersatz raw Base'!A:H,8,FALSE)</f>
        <v>107.982596373221</v>
      </c>
      <c r="AB121" s="1053" t="s">
        <v>1137</v>
      </c>
      <c r="AC121" s="270">
        <f>VLOOKUP(AB121,'Ersatz raw Base'!A:H,3,FALSE)</f>
        <v>826.14310781539098</v>
      </c>
      <c r="AD121" s="270">
        <f>VLOOKUP(AB121,'Ersatz raw Base'!A:H,7,FALSE)</f>
        <v>553.88846771734597</v>
      </c>
      <c r="AE121" s="1067">
        <f>VLOOKUP(AB121,'Ersatz raw Base'!A:H,8,FALSE)</f>
        <v>1142.8054620036401</v>
      </c>
      <c r="AG121" s="1677" t="s">
        <v>1201</v>
      </c>
      <c r="AH121" s="1677">
        <f>VLOOKUP(AG121,'Ersatz raw Base'!A:H,3,FALSE)</f>
        <v>895.28513792660499</v>
      </c>
      <c r="AI121" s="1677">
        <f>VLOOKUP(AG121,'Ersatz raw Base'!A:H,7,FALSE)</f>
        <v>599.60751992098903</v>
      </c>
      <c r="AJ121" s="1677">
        <f>VLOOKUP(AG121,'Ersatz raw Base'!A:H,8,FALSE)</f>
        <v>1238.88403178159</v>
      </c>
      <c r="AL121" s="1053" t="s">
        <v>1138</v>
      </c>
      <c r="AM121" s="270">
        <f>VLOOKUP(AL121,'Ersatz raw Base'!A:H,3,FALSE)</f>
        <v>287.470333076597</v>
      </c>
      <c r="AN121" s="270">
        <f>VLOOKUP(AL121,'Ersatz raw Base'!A:H,7,FALSE)</f>
        <v>173.75087955126199</v>
      </c>
      <c r="AO121" s="270">
        <f>VLOOKUP(AL121,'Ersatz raw Base'!A:H,8,FALSE)</f>
        <v>448.95975134442301</v>
      </c>
      <c r="AQ121" s="1053" t="s">
        <v>1139</v>
      </c>
      <c r="AR121" s="270">
        <f>VLOOKUP(AQ121,'Ersatz raw Base'!A:H,3,FALSE)</f>
        <v>3071.2967296445099</v>
      </c>
      <c r="AS121" s="270">
        <f>VLOOKUP(AQ121,'Ersatz raw Base'!A:H,7,FALSE)</f>
        <v>2059.1128422483898</v>
      </c>
      <c r="AT121" s="270">
        <f>VLOOKUP(AQ121,'Ersatz raw Base'!A:H,8,FALSE)</f>
        <v>4248.5491272244399</v>
      </c>
      <c r="AV121" s="1679" t="s">
        <v>1202</v>
      </c>
      <c r="AW121" s="1679">
        <f>VLOOKUP(AV121,'Ersatz raw Base'!A:H,3,FALSE)</f>
        <v>3358.7670627211101</v>
      </c>
      <c r="AX121" s="1679">
        <f>VLOOKUP(AV121,'Ersatz raw Base'!A:H,7,FALSE)</f>
        <v>2250.5087723061401</v>
      </c>
      <c r="AY121" s="1679">
        <f>VLOOKUP(AV121,'Ersatz raw Base'!A:H,8,FALSE)</f>
        <v>4646.7361754312196</v>
      </c>
    </row>
    <row r="122" spans="8:51" x14ac:dyDescent="0.25">
      <c r="H122" s="1053" t="s">
        <v>1140</v>
      </c>
      <c r="I122" s="270">
        <f>VLOOKUP(H122,'Ersatz raw Base'!A:H,3,FALSE)</f>
        <v>5.5415488643099096</v>
      </c>
      <c r="J122" s="270">
        <f>VLOOKUP(H122,'Ersatz raw Base'!A:H,7,FALSE)</f>
        <v>3.76193914775553</v>
      </c>
      <c r="K122" s="270">
        <f>VLOOKUP(H122,'Ersatz raw Base'!A:H,8,FALSE)</f>
        <v>7.7279524297428202</v>
      </c>
      <c r="M122" s="1053" t="s">
        <v>1141</v>
      </c>
      <c r="N122" s="270">
        <f>VLOOKUP(M122,'Ersatz raw Base'!A:H,3,FALSE)</f>
        <v>6.9269360803873798</v>
      </c>
      <c r="O122" s="270">
        <f>VLOOKUP(M122,'Ersatz raw Base'!A:H,7,FALSE)</f>
        <v>4.7024239346944103</v>
      </c>
      <c r="P122" s="1067">
        <f>VLOOKUP(M122,'Ersatz raw Base'!A:H,8,FALSE)</f>
        <v>9.6599405371785299</v>
      </c>
      <c r="R122" s="1682" t="s">
        <v>1203</v>
      </c>
      <c r="S122" s="1683">
        <f>VLOOKUP(R122,'Ersatz raw Base'!A:H,3,FALSE)</f>
        <v>12.4684849446973</v>
      </c>
      <c r="T122" s="1683">
        <f>VLOOKUP(R122,'Ersatz raw Base'!A:H,7,FALSE)</f>
        <v>8.4643630824499407</v>
      </c>
      <c r="U122" s="1683">
        <f>VLOOKUP(R122,'Ersatz raw Base'!A:H,8,FALSE)</f>
        <v>17.387892966921299</v>
      </c>
      <c r="W122" s="1053" t="s">
        <v>1142</v>
      </c>
      <c r="X122" s="270">
        <f>VLOOKUP(W122,'Ersatz raw Base'!A:H,3,FALSE)</f>
        <v>72.040135236028902</v>
      </c>
      <c r="Y122" s="270">
        <f>VLOOKUP(W122,'Ersatz raw Base'!A:H,7,FALSE)</f>
        <v>48.905208920821899</v>
      </c>
      <c r="Z122" s="270">
        <f>VLOOKUP(W122,'Ersatz raw Base'!A:H,8,FALSE)</f>
        <v>100.46338158665699</v>
      </c>
      <c r="AB122" s="1053" t="s">
        <v>1143</v>
      </c>
      <c r="AC122" s="270">
        <f>VLOOKUP(AB122,'Ersatz raw Base'!A:H,3,FALSE)</f>
        <v>81.737845748571104</v>
      </c>
      <c r="AD122" s="270">
        <f>VLOOKUP(AB122,'Ersatz raw Base'!A:H,7,FALSE)</f>
        <v>55.488602429394099</v>
      </c>
      <c r="AE122" s="1067">
        <f>VLOOKUP(AB122,'Ersatz raw Base'!A:H,8,FALSE)</f>
        <v>113.98729833870701</v>
      </c>
      <c r="AG122" s="1677" t="s">
        <v>1204</v>
      </c>
      <c r="AH122" s="1677">
        <f>VLOOKUP(AG122,'Ersatz raw Base'!A:H,3,FALSE)</f>
        <v>153.77798098459999</v>
      </c>
      <c r="AI122" s="1677">
        <f>VLOOKUP(AG122,'Ersatz raw Base'!A:H,7,FALSE)</f>
        <v>104.393811350216</v>
      </c>
      <c r="AJ122" s="1677">
        <f>VLOOKUP(AG122,'Ersatz raw Base'!A:H,8,FALSE)</f>
        <v>214.450679925363</v>
      </c>
      <c r="AL122" s="1053" t="s">
        <v>1144</v>
      </c>
      <c r="AM122" s="270">
        <f>VLOOKUP(AL122,'Ersatz raw Base'!A:H,3,FALSE)</f>
        <v>360.200676180144</v>
      </c>
      <c r="AN122" s="270">
        <f>VLOOKUP(AL122,'Ersatz raw Base'!A:H,7,FALSE)</f>
        <v>244.52604460410899</v>
      </c>
      <c r="AO122" s="270">
        <f>VLOOKUP(AL122,'Ersatz raw Base'!A:H,8,FALSE)</f>
        <v>502.31690793328301</v>
      </c>
      <c r="AQ122" s="1053" t="s">
        <v>1145</v>
      </c>
      <c r="AR122" s="270">
        <f>VLOOKUP(AQ122,'Ersatz raw Base'!A:H,3,FALSE)</f>
        <v>412.84539039108802</v>
      </c>
      <c r="AS122" s="270">
        <f>VLOOKUP(AQ122,'Ersatz raw Base'!A:H,7,FALSE)</f>
        <v>280.26446650778701</v>
      </c>
      <c r="AT122" s="270">
        <f>VLOOKUP(AQ122,'Ersatz raw Base'!A:H,8,FALSE)</f>
        <v>575.73245601583994</v>
      </c>
      <c r="AV122" s="1679" t="s">
        <v>1205</v>
      </c>
      <c r="AW122" s="1679">
        <f>VLOOKUP(AV122,'Ersatz raw Base'!A:H,3,FALSE)</f>
        <v>773.04606657123202</v>
      </c>
      <c r="AX122" s="1679">
        <f>VLOOKUP(AV122,'Ersatz raw Base'!A:H,7,FALSE)</f>
        <v>524.79051111189597</v>
      </c>
      <c r="AY122" s="1679">
        <f>VLOOKUP(AV122,'Ersatz raw Base'!A:H,8,FALSE)</f>
        <v>1078.0493639491201</v>
      </c>
    </row>
    <row r="123" spans="8:51" x14ac:dyDescent="0.25">
      <c r="H123" s="1053" t="s">
        <v>1146</v>
      </c>
      <c r="I123" s="270">
        <f>VLOOKUP(H123,'Ersatz raw Base'!A:H,3,FALSE)</f>
        <v>134.912988503745</v>
      </c>
      <c r="J123" s="270">
        <f>VLOOKUP(H123,'Ersatz raw Base'!A:H,7,FALSE)</f>
        <v>128.70921093752301</v>
      </c>
      <c r="K123" s="270">
        <f>VLOOKUP(H123,'Ersatz raw Base'!A:H,8,FALSE)</f>
        <v>141.418390883352</v>
      </c>
      <c r="M123" s="1053" t="s">
        <v>1147</v>
      </c>
      <c r="N123" s="270">
        <f>VLOOKUP(M123,'Ersatz raw Base'!A:H,3,FALSE)</f>
        <v>410.21949402425798</v>
      </c>
      <c r="O123" s="270">
        <f>VLOOKUP(M123,'Ersatz raw Base'!A:H,7,FALSE)</f>
        <v>391.64749899940801</v>
      </c>
      <c r="P123" s="1067">
        <f>VLOOKUP(M123,'Ersatz raw Base'!A:H,8,FALSE)</f>
        <v>429.72642372577297</v>
      </c>
      <c r="R123" s="1682" t="s">
        <v>1206</v>
      </c>
      <c r="S123" s="1683">
        <f>VLOOKUP(R123,'Ersatz raw Base'!A:H,3,FALSE)</f>
        <v>545.13248252800395</v>
      </c>
      <c r="T123" s="1683">
        <f>VLOOKUP(R123,'Ersatz raw Base'!A:H,7,FALSE)</f>
        <v>520.77609033238298</v>
      </c>
      <c r="U123" s="1683">
        <f>VLOOKUP(R123,'Ersatz raw Base'!A:H,8,FALSE)</f>
        <v>570.77618118830003</v>
      </c>
      <c r="W123" s="1053" t="s">
        <v>1148</v>
      </c>
      <c r="X123" s="270">
        <f>VLOOKUP(W123,'Ersatz raw Base'!A:H,3,FALSE)</f>
        <v>1838.9711048546601</v>
      </c>
      <c r="Y123" s="270">
        <f>VLOOKUP(W123,'Ersatz raw Base'!A:H,7,FALSE)</f>
        <v>1754.3873953907</v>
      </c>
      <c r="Z123" s="270">
        <f>VLOOKUP(W123,'Ersatz raw Base'!A:H,8,FALSE)</f>
        <v>1927.7354584930199</v>
      </c>
      <c r="AB123" s="1053" t="s">
        <v>1149</v>
      </c>
      <c r="AC123" s="270">
        <f>VLOOKUP(AB123,'Ersatz raw Base'!A:H,3,FALSE)</f>
        <v>5374.4996383096104</v>
      </c>
      <c r="AD123" s="270">
        <f>VLOOKUP(AB123,'Ersatz raw Base'!A:H,7,FALSE)</f>
        <v>5130.9964860046002</v>
      </c>
      <c r="AE123" s="1067">
        <f>VLOOKUP(AB123,'Ersatz raw Base'!A:H,8,FALSE)</f>
        <v>5629.5636166515596</v>
      </c>
      <c r="AG123" s="1677" t="s">
        <v>1207</v>
      </c>
      <c r="AH123" s="1677">
        <f>VLOOKUP(AG123,'Ersatz raw Base'!A:H,3,FALSE)</f>
        <v>7213.4707431642801</v>
      </c>
      <c r="AI123" s="1677">
        <f>VLOOKUP(AG123,'Ersatz raw Base'!A:H,7,FALSE)</f>
        <v>6891.9276456711495</v>
      </c>
      <c r="AJ123" s="1677">
        <f>VLOOKUP(AG123,'Ersatz raw Base'!A:H,8,FALSE)</f>
        <v>7553.13674975496</v>
      </c>
      <c r="AL123" s="1053" t="s">
        <v>1150</v>
      </c>
      <c r="AM123" s="270">
        <f>VLOOKUP(AL123,'Ersatz raw Base'!A:H,3,FALSE)</f>
        <v>7610.0602731265599</v>
      </c>
      <c r="AN123" s="270">
        <f>VLOOKUP(AL123,'Ersatz raw Base'!A:H,7,FALSE)</f>
        <v>7259.8107507207196</v>
      </c>
      <c r="AO123" s="270">
        <f>VLOOKUP(AL123,'Ersatz raw Base'!A:H,8,FALSE)</f>
        <v>7977.1324454475498</v>
      </c>
      <c r="AQ123" s="1053" t="s">
        <v>1151</v>
      </c>
      <c r="AR123" s="270">
        <f>VLOOKUP(AQ123,'Ersatz raw Base'!A:H,3,FALSE)</f>
        <v>20816.509093050801</v>
      </c>
      <c r="AS123" s="270">
        <f>VLOOKUP(AQ123,'Ersatz raw Base'!A:H,7,FALSE)</f>
        <v>19868.384599452202</v>
      </c>
      <c r="AT123" s="270">
        <f>VLOOKUP(AQ123,'Ersatz raw Base'!A:H,8,FALSE)</f>
        <v>21799.878239557998</v>
      </c>
      <c r="AV123" s="1679" t="s">
        <v>1208</v>
      </c>
      <c r="AW123" s="1679">
        <f>VLOOKUP(AV123,'Ersatz raw Base'!A:H,3,FALSE)</f>
        <v>28426.569366177398</v>
      </c>
      <c r="AX123" s="1679">
        <f>VLOOKUP(AV123,'Ersatz raw Base'!A:H,7,FALSE)</f>
        <v>27163.606269679902</v>
      </c>
      <c r="AY123" s="1679">
        <f>VLOOKUP(AV123,'Ersatz raw Base'!A:H,8,FALSE)</f>
        <v>29768.655864972399</v>
      </c>
    </row>
    <row r="124" spans="8:51" x14ac:dyDescent="0.25">
      <c r="H124" s="1053" t="s">
        <v>1152</v>
      </c>
      <c r="I124" s="270">
        <f>VLOOKUP(H124,'Ersatz raw Base'!A:H,3,FALSE)</f>
        <v>93.567693405489294</v>
      </c>
      <c r="J124" s="270">
        <f>VLOOKUP(H124,'Ersatz raw Base'!A:H,7,FALSE)</f>
        <v>88.950508530983001</v>
      </c>
      <c r="K124" s="270">
        <f>VLOOKUP(H124,'Ersatz raw Base'!A:H,8,FALSE)</f>
        <v>98.390439847879705</v>
      </c>
      <c r="M124" s="1053" t="s">
        <v>1153</v>
      </c>
      <c r="N124" s="270">
        <f>VLOOKUP(M124,'Ersatz raw Base'!A:H,3,FALSE)</f>
        <v>336.55293073207002</v>
      </c>
      <c r="O124" s="270">
        <f>VLOOKUP(M124,'Ersatz raw Base'!A:H,7,FALSE)</f>
        <v>319.94541327930199</v>
      </c>
      <c r="P124" s="1067">
        <f>VLOOKUP(M124,'Ersatz raw Base'!A:H,8,FALSE)</f>
        <v>353.89983103803502</v>
      </c>
      <c r="R124" s="1682" t="s">
        <v>1209</v>
      </c>
      <c r="S124" s="1683">
        <f>VLOOKUP(R124,'Ersatz raw Base'!A:H,3,FALSE)</f>
        <v>430.12062413755899</v>
      </c>
      <c r="T124" s="1683">
        <f>VLOOKUP(R124,'Ersatz raw Base'!A:H,7,FALSE)</f>
        <v>408.89592181028502</v>
      </c>
      <c r="U124" s="1683">
        <f>VLOOKUP(R124,'Ersatz raw Base'!A:H,8,FALSE)</f>
        <v>452.29027088591499</v>
      </c>
      <c r="W124" s="1053" t="s">
        <v>1154</v>
      </c>
      <c r="X124" s="270">
        <f>VLOOKUP(W124,'Ersatz raw Base'!A:H,3,FALSE)</f>
        <v>1277.93082934676</v>
      </c>
      <c r="Y124" s="270">
        <f>VLOOKUP(W124,'Ersatz raw Base'!A:H,7,FALSE)</f>
        <v>1214.87014374928</v>
      </c>
      <c r="Z124" s="270">
        <f>VLOOKUP(W124,'Ersatz raw Base'!A:H,8,FALSE)</f>
        <v>1343.7990380899701</v>
      </c>
      <c r="AB124" s="1053" t="s">
        <v>1155</v>
      </c>
      <c r="AC124" s="270">
        <f>VLOOKUP(AB124,'Ersatz raw Base'!A:H,3,FALSE)</f>
        <v>4398.1634767471496</v>
      </c>
      <c r="AD124" s="270">
        <f>VLOOKUP(AB124,'Ersatz raw Base'!A:H,7,FALSE)</f>
        <v>4181.13200849839</v>
      </c>
      <c r="AE124" s="1067">
        <f>VLOOKUP(AB124,'Ersatz raw Base'!A:H,8,FALSE)</f>
        <v>4624.8573973572402</v>
      </c>
      <c r="AG124" s="1677" t="s">
        <v>1210</v>
      </c>
      <c r="AH124" s="1677">
        <f>VLOOKUP(AG124,'Ersatz raw Base'!A:H,3,FALSE)</f>
        <v>5676.0943060939198</v>
      </c>
      <c r="AI124" s="1677">
        <f>VLOOKUP(AG124,'Ersatz raw Base'!A:H,7,FALSE)</f>
        <v>5396.00215224767</v>
      </c>
      <c r="AJ124" s="1677">
        <f>VLOOKUP(AG124,'Ersatz raw Base'!A:H,8,FALSE)</f>
        <v>5968.6564354472102</v>
      </c>
      <c r="AL124" s="1053" t="s">
        <v>1156</v>
      </c>
      <c r="AM124" s="270">
        <f>VLOOKUP(AL124,'Ersatz raw Base'!A:H,3,FALSE)</f>
        <v>5314.9324839310902</v>
      </c>
      <c r="AN124" s="270">
        <f>VLOOKUP(AL124,'Ersatz raw Base'!A:H,7,FALSE)</f>
        <v>5052.6621961782303</v>
      </c>
      <c r="AO124" s="270">
        <f>VLOOKUP(AL124,'Ersatz raw Base'!A:H,8,FALSE)</f>
        <v>5588.8793003535102</v>
      </c>
      <c r="AQ124" s="1053" t="s">
        <v>1157</v>
      </c>
      <c r="AR124" s="270">
        <f>VLOOKUP(AQ124,'Ersatz raw Base'!A:H,3,FALSE)</f>
        <v>16923.321463327698</v>
      </c>
      <c r="AS124" s="270">
        <f>VLOOKUP(AQ124,'Ersatz raw Base'!A:H,7,FALSE)</f>
        <v>16088.224422426299</v>
      </c>
      <c r="AT124" s="270">
        <f>VLOOKUP(AQ124,'Ersatz raw Base'!A:H,8,FALSE)</f>
        <v>17795.5978378984</v>
      </c>
      <c r="AV124" s="1679" t="s">
        <v>1211</v>
      </c>
      <c r="AW124" s="1679">
        <f>VLOOKUP(AV124,'Ersatz raw Base'!A:H,3,FALSE)</f>
        <v>22238.253947258701</v>
      </c>
      <c r="AX124" s="1679">
        <f>VLOOKUP(AV124,'Ersatz raw Base'!A:H,7,FALSE)</f>
        <v>21140.8866186046</v>
      </c>
      <c r="AY124" s="1679">
        <f>VLOOKUP(AV124,'Ersatz raw Base'!A:H,8,FALSE)</f>
        <v>23384.477138252001</v>
      </c>
    </row>
    <row r="125" spans="8:51" x14ac:dyDescent="0.25">
      <c r="H125" s="1053" t="s">
        <v>1158</v>
      </c>
      <c r="I125" s="270">
        <f>VLOOKUP(H125,'Ersatz raw Base'!A:H,3,FALSE)</f>
        <v>12.361549405199201</v>
      </c>
      <c r="J125" s="270">
        <f>VLOOKUP(H125,'Ersatz raw Base'!A:H,7,FALSE)</f>
        <v>9.5251874106439605</v>
      </c>
      <c r="K125" s="270">
        <f>VLOOKUP(H125,'Ersatz raw Base'!A:H,8,FALSE)</f>
        <v>15.8284131858042</v>
      </c>
      <c r="M125" s="1053" t="s">
        <v>1159</v>
      </c>
      <c r="N125" s="270">
        <f>VLOOKUP(M125,'Ersatz raw Base'!A:H,3,FALSE)</f>
        <v>81.414861673201301</v>
      </c>
      <c r="O125" s="270">
        <f>VLOOKUP(M125,'Ersatz raw Base'!A:H,7,FALSE)</f>
        <v>59.556908538092401</v>
      </c>
      <c r="P125" s="1067">
        <f>VLOOKUP(M125,'Ersatz raw Base'!A:H,8,FALSE)</f>
        <v>106.15451134841901</v>
      </c>
      <c r="R125" s="1682" t="s">
        <v>1212</v>
      </c>
      <c r="S125" s="1683">
        <f>VLOOKUP(R125,'Ersatz raw Base'!A:H,3,FALSE)</f>
        <v>93.7764110784004</v>
      </c>
      <c r="T125" s="1683">
        <f>VLOOKUP(R125,'Ersatz raw Base'!A:H,7,FALSE)</f>
        <v>70.003588392969306</v>
      </c>
      <c r="U125" s="1683">
        <f>VLOOKUP(R125,'Ersatz raw Base'!A:H,8,FALSE)</f>
        <v>120.479414085682</v>
      </c>
      <c r="W125" s="1053" t="s">
        <v>1160</v>
      </c>
      <c r="X125" s="270">
        <f>VLOOKUP(W125,'Ersatz raw Base'!A:H,3,FALSE)</f>
        <v>164.92028735813599</v>
      </c>
      <c r="Y125" s="270">
        <f>VLOOKUP(W125,'Ersatz raw Base'!A:H,7,FALSE)</f>
        <v>126.941803077912</v>
      </c>
      <c r="Z125" s="270">
        <f>VLOOKUP(W125,'Ersatz raw Base'!A:H,8,FALSE)</f>
        <v>211.34647801248499</v>
      </c>
      <c r="AB125" s="1053" t="s">
        <v>1161</v>
      </c>
      <c r="AC125" s="270">
        <f>VLOOKUP(AB125,'Ersatz raw Base'!A:H,3,FALSE)</f>
        <v>1042.9696542239701</v>
      </c>
      <c r="AD125" s="270">
        <f>VLOOKUP(AB125,'Ersatz raw Base'!A:H,7,FALSE)</f>
        <v>760.91920320393297</v>
      </c>
      <c r="AE125" s="1067">
        <f>VLOOKUP(AB125,'Ersatz raw Base'!A:H,8,FALSE)</f>
        <v>1362.7467314216699</v>
      </c>
      <c r="AG125" s="1677" t="s">
        <v>1213</v>
      </c>
      <c r="AH125" s="1677">
        <f>VLOOKUP(AG125,'Ersatz raw Base'!A:H,3,FALSE)</f>
        <v>1207.8899415821099</v>
      </c>
      <c r="AI125" s="1677">
        <f>VLOOKUP(AG125,'Ersatz raw Base'!A:H,7,FALSE)</f>
        <v>901.54701783266705</v>
      </c>
      <c r="AJ125" s="1677">
        <f>VLOOKUP(AG125,'Ersatz raw Base'!A:H,8,FALSE)</f>
        <v>1556.4165213101101</v>
      </c>
      <c r="AL125" s="1053" t="s">
        <v>1162</v>
      </c>
      <c r="AM125" s="270">
        <f>VLOOKUP(AL125,'Ersatz raw Base'!A:H,3,FALSE)</f>
        <v>748.90370842058701</v>
      </c>
      <c r="AN125" s="270">
        <f>VLOOKUP(AL125,'Ersatz raw Base'!A:H,7,FALSE)</f>
        <v>575.67869840461901</v>
      </c>
      <c r="AO125" s="270">
        <f>VLOOKUP(AL125,'Ersatz raw Base'!A:H,8,FALSE)</f>
        <v>958.14438008545699</v>
      </c>
      <c r="AQ125" s="1053" t="s">
        <v>1163</v>
      </c>
      <c r="AR125" s="270">
        <f>VLOOKUP(AQ125,'Ersatz raw Base'!A:H,3,FALSE)</f>
        <v>3997.2299599580601</v>
      </c>
      <c r="AS125" s="270">
        <f>VLOOKUP(AQ125,'Ersatz raw Base'!A:H,7,FALSE)</f>
        <v>2944.3548035511599</v>
      </c>
      <c r="AT125" s="270">
        <f>VLOOKUP(AQ125,'Ersatz raw Base'!A:H,8,FALSE)</f>
        <v>5186.6189076953697</v>
      </c>
      <c r="AV125" s="1679" t="s">
        <v>1214</v>
      </c>
      <c r="AW125" s="1679">
        <f>VLOOKUP(AV125,'Ersatz raw Base'!A:H,3,FALSE)</f>
        <v>4746.1336683786403</v>
      </c>
      <c r="AX125" s="1679">
        <f>VLOOKUP(AV125,'Ersatz raw Base'!A:H,7,FALSE)</f>
        <v>3581.6476235095902</v>
      </c>
      <c r="AY125" s="1679">
        <f>VLOOKUP(AV125,'Ersatz raw Base'!A:H,8,FALSE)</f>
        <v>6070.6915927599102</v>
      </c>
    </row>
    <row r="126" spans="8:51" x14ac:dyDescent="0.25">
      <c r="H126" s="1053" t="s">
        <v>1164</v>
      </c>
      <c r="I126" s="270">
        <f>VLOOKUP(H126,'Ersatz raw Base'!A:H,3,FALSE)</f>
        <v>147.27453790894401</v>
      </c>
      <c r="J126" s="270">
        <f>VLOOKUP(H126,'Ersatz raw Base'!A:H,7,FALSE)</f>
        <v>140.393994907908</v>
      </c>
      <c r="K126" s="270">
        <f>VLOOKUP(H126,'Ersatz raw Base'!A:H,8,FALSE)</f>
        <v>154.48250304884601</v>
      </c>
      <c r="M126" s="1053" t="s">
        <v>1165</v>
      </c>
      <c r="N126" s="270">
        <f>VLOOKUP(M126,'Ersatz raw Base'!A:H,3,FALSE)</f>
        <v>491.634355697459</v>
      </c>
      <c r="O126" s="270">
        <f>VLOOKUP(M126,'Ersatz raw Base'!A:H,7,FALSE)</f>
        <v>461.94323178697903</v>
      </c>
      <c r="P126" s="1067">
        <f>VLOOKUP(M126,'Ersatz raw Base'!A:H,8,FALSE)</f>
        <v>522.01971828038995</v>
      </c>
      <c r="R126" s="1682" t="s">
        <v>1215</v>
      </c>
      <c r="S126" s="1683">
        <f>VLOOKUP(R126,'Ersatz raw Base'!A:H,3,FALSE)</f>
        <v>638.90889360640404</v>
      </c>
      <c r="T126" s="1683">
        <f>VLOOKUP(R126,'Ersatz raw Base'!A:H,7,FALSE)</f>
        <v>603.98652641708998</v>
      </c>
      <c r="U126" s="1683">
        <f>VLOOKUP(R126,'Ersatz raw Base'!A:H,8,FALSE)</f>
        <v>675.47849610926698</v>
      </c>
      <c r="W126" s="1053" t="s">
        <v>1166</v>
      </c>
      <c r="X126" s="270">
        <f>VLOOKUP(W126,'Ersatz raw Base'!A:H,3,FALSE)</f>
        <v>2003.8913922127999</v>
      </c>
      <c r="Y126" s="270">
        <f>VLOOKUP(W126,'Ersatz raw Base'!A:H,7,FALSE)</f>
        <v>1910.4730591156799</v>
      </c>
      <c r="Z126" s="270">
        <f>VLOOKUP(W126,'Ersatz raw Base'!A:H,8,FALSE)</f>
        <v>2101.8808130167799</v>
      </c>
      <c r="AB126" s="1053" t="s">
        <v>1167</v>
      </c>
      <c r="AC126" s="270">
        <f>VLOOKUP(AB126,'Ersatz raw Base'!A:H,3,FALSE)</f>
        <v>6417.4692925335903</v>
      </c>
      <c r="AD126" s="270">
        <f>VLOOKUP(AB126,'Ersatz raw Base'!A:H,7,FALSE)</f>
        <v>6032.9377678788096</v>
      </c>
      <c r="AE126" s="1067">
        <f>VLOOKUP(AB126,'Ersatz raw Base'!A:H,8,FALSE)</f>
        <v>6814.4174253763304</v>
      </c>
      <c r="AG126" s="1677" t="s">
        <v>1216</v>
      </c>
      <c r="AH126" s="1677">
        <f>VLOOKUP(AG126,'Ersatz raw Base'!A:H,3,FALSE)</f>
        <v>8421.3606847463907</v>
      </c>
      <c r="AI126" s="1677">
        <f>VLOOKUP(AG126,'Ersatz raw Base'!A:H,7,FALSE)</f>
        <v>7966.6640156134399</v>
      </c>
      <c r="AJ126" s="1677">
        <f>VLOOKUP(AG126,'Ersatz raw Base'!A:H,8,FALSE)</f>
        <v>8901.7087012199008</v>
      </c>
      <c r="AL126" s="1053" t="s">
        <v>1168</v>
      </c>
      <c r="AM126" s="270">
        <f>VLOOKUP(AL126,'Ersatz raw Base'!A:H,3,FALSE)</f>
        <v>8358.9639815471492</v>
      </c>
      <c r="AN126" s="270">
        <f>VLOOKUP(AL126,'Ersatz raw Base'!A:H,7,FALSE)</f>
        <v>7961.7903840468398</v>
      </c>
      <c r="AO126" s="270">
        <f>VLOOKUP(AL126,'Ersatz raw Base'!A:H,8,FALSE)</f>
        <v>8769.6008318125096</v>
      </c>
      <c r="AQ126" s="1053" t="s">
        <v>1169</v>
      </c>
      <c r="AR126" s="270">
        <f>VLOOKUP(AQ126,'Ersatz raw Base'!A:H,3,FALSE)</f>
        <v>24813.739053008801</v>
      </c>
      <c r="AS126" s="270">
        <f>VLOOKUP(AQ126,'Ersatz raw Base'!A:H,7,FALSE)</f>
        <v>23367.2010265799</v>
      </c>
      <c r="AT126" s="270">
        <f>VLOOKUP(AQ126,'Ersatz raw Base'!A:H,8,FALSE)</f>
        <v>26318.046202757501</v>
      </c>
      <c r="AV126" s="1679" t="s">
        <v>1217</v>
      </c>
      <c r="AW126" s="1679">
        <f>VLOOKUP(AV126,'Ersatz raw Base'!A:H,3,FALSE)</f>
        <v>33172.703034555998</v>
      </c>
      <c r="AX126" s="1679">
        <f>VLOOKUP(AV126,'Ersatz raw Base'!A:H,7,FALSE)</f>
        <v>31444.415061327702</v>
      </c>
      <c r="AY126" s="1679">
        <f>VLOOKUP(AV126,'Ersatz raw Base'!A:H,8,FALSE)</f>
        <v>35020.253122835296</v>
      </c>
    </row>
    <row r="127" spans="8:51" x14ac:dyDescent="0.25">
      <c r="H127" s="1053" t="s">
        <v>1170</v>
      </c>
      <c r="I127" s="270">
        <f>VLOOKUP(H127,'Ersatz raw Base'!A:H,3,FALSE)</f>
        <v>105.929242810688</v>
      </c>
      <c r="J127" s="270">
        <f>VLOOKUP(H127,'Ersatz raw Base'!A:H,7,FALSE)</f>
        <v>100.400357964482</v>
      </c>
      <c r="K127" s="270">
        <f>VLOOKUP(H127,'Ersatz raw Base'!A:H,8,FALSE)</f>
        <v>111.812188040317</v>
      </c>
      <c r="M127" s="1053" t="s">
        <v>1171</v>
      </c>
      <c r="N127" s="270">
        <f>VLOOKUP(M127,'Ersatz raw Base'!A:H,3,FALSE)</f>
        <v>417.96779240527002</v>
      </c>
      <c r="O127" s="270">
        <f>VLOOKUP(M127,'Ersatz raw Base'!A:H,7,FALSE)</f>
        <v>389.38401455992903</v>
      </c>
      <c r="P127" s="1067">
        <f>VLOOKUP(M127,'Ersatz raw Base'!A:H,8,FALSE)</f>
        <v>447.68204376366998</v>
      </c>
      <c r="R127" s="1682" t="s">
        <v>1218</v>
      </c>
      <c r="S127" s="1683">
        <f>VLOOKUP(R127,'Ersatz raw Base'!A:H,3,FALSE)</f>
        <v>523.89703521596005</v>
      </c>
      <c r="T127" s="1683">
        <f>VLOOKUP(R127,'Ersatz raw Base'!A:H,7,FALSE)</f>
        <v>490.76697407490201</v>
      </c>
      <c r="U127" s="1683">
        <f>VLOOKUP(R127,'Ersatz raw Base'!A:H,8,FALSE)</f>
        <v>558.47096592623598</v>
      </c>
      <c r="W127" s="1053" t="s">
        <v>1172</v>
      </c>
      <c r="X127" s="270">
        <f>VLOOKUP(W127,'Ersatz raw Base'!A:H,3,FALSE)</f>
        <v>1442.85111670489</v>
      </c>
      <c r="Y127" s="270">
        <f>VLOOKUP(W127,'Ersatz raw Base'!A:H,7,FALSE)</f>
        <v>1367.7908617825401</v>
      </c>
      <c r="Z127" s="270">
        <f>VLOOKUP(W127,'Ersatz raw Base'!A:H,8,FALSE)</f>
        <v>1522.98446603807</v>
      </c>
      <c r="AB127" s="1053" t="s">
        <v>1173</v>
      </c>
      <c r="AC127" s="270">
        <f>VLOOKUP(AB127,'Ersatz raw Base'!A:H,3,FALSE)</f>
        <v>5441.1331309711204</v>
      </c>
      <c r="AD127" s="270">
        <f>VLOOKUP(AB127,'Ersatz raw Base'!A:H,7,FALSE)</f>
        <v>5071.7292618069396</v>
      </c>
      <c r="AE127" s="1067">
        <f>VLOOKUP(AB127,'Ersatz raw Base'!A:H,8,FALSE)</f>
        <v>5826.2022600277596</v>
      </c>
      <c r="AG127" s="1677" t="s">
        <v>1219</v>
      </c>
      <c r="AH127" s="1677">
        <f>VLOOKUP(AG127,'Ersatz raw Base'!A:H,3,FALSE)</f>
        <v>6883.9842476760195</v>
      </c>
      <c r="AI127" s="1677">
        <f>VLOOKUP(AG127,'Ersatz raw Base'!A:H,7,FALSE)</f>
        <v>6452.0761332815</v>
      </c>
      <c r="AJ127" s="1677">
        <f>VLOOKUP(AG127,'Ersatz raw Base'!A:H,8,FALSE)</f>
        <v>7338.6846972638104</v>
      </c>
      <c r="AL127" s="1053" t="s">
        <v>1174</v>
      </c>
      <c r="AM127" s="270">
        <f>VLOOKUP(AL127,'Ersatz raw Base'!A:H,3,FALSE)</f>
        <v>6063.8361923516804</v>
      </c>
      <c r="AN127" s="270">
        <f>VLOOKUP(AL127,'Ersatz raw Base'!A:H,7,FALSE)</f>
        <v>5746.3544037363099</v>
      </c>
      <c r="AO127" s="270">
        <f>VLOOKUP(AL127,'Ersatz raw Base'!A:H,8,FALSE)</f>
        <v>6403.1556744590798</v>
      </c>
      <c r="AQ127" s="1053" t="s">
        <v>1175</v>
      </c>
      <c r="AR127" s="270">
        <f>VLOOKUP(AQ127,'Ersatz raw Base'!A:H,3,FALSE)</f>
        <v>20920.551423285699</v>
      </c>
      <c r="AS127" s="270">
        <f>VLOOKUP(AQ127,'Ersatz raw Base'!A:H,7,FALSE)</f>
        <v>19518.178890019401</v>
      </c>
      <c r="AT127" s="270">
        <f>VLOOKUP(AQ127,'Ersatz raw Base'!A:H,8,FALSE)</f>
        <v>22380.387963483601</v>
      </c>
      <c r="AV127" s="1679" t="s">
        <v>1220</v>
      </c>
      <c r="AW127" s="1679">
        <f>VLOOKUP(AV127,'Ersatz raw Base'!A:H,3,FALSE)</f>
        <v>26984.387615637399</v>
      </c>
      <c r="AX127" s="1679">
        <f>VLOOKUP(AV127,'Ersatz raw Base'!A:H,7,FALSE)</f>
        <v>25334.738062146102</v>
      </c>
      <c r="AY127" s="1679">
        <f>VLOOKUP(AV127,'Ersatz raw Base'!A:H,8,FALSE)</f>
        <v>28718.698162370001</v>
      </c>
    </row>
    <row r="128" spans="8:51" x14ac:dyDescent="0.25">
      <c r="H128" s="1053" t="s">
        <v>1176</v>
      </c>
      <c r="I128" s="270">
        <f>VLOOKUP(H128,'Ersatz raw Base'!A:H,3,FALSE)</f>
        <v>95.8908726308414</v>
      </c>
      <c r="J128" s="270">
        <f>VLOOKUP(H128,'Ersatz raw Base'!A:H,7,FALSE)</f>
        <v>93.054510636286096</v>
      </c>
      <c r="K128" s="270">
        <f>VLOOKUP(H128,'Ersatz raw Base'!A:H,8,FALSE)</f>
        <v>99.357736411446396</v>
      </c>
      <c r="M128" s="1053" t="s">
        <v>1177</v>
      </c>
      <c r="N128" s="270">
        <f>VLOOKUP(M128,'Ersatz raw Base'!A:H,3,FALSE)</f>
        <v>279.79700433410198</v>
      </c>
      <c r="O128" s="270">
        <f>VLOOKUP(M128,'Ersatz raw Base'!A:H,7,FALSE)</f>
        <v>257.93905119899301</v>
      </c>
      <c r="P128" s="1067">
        <f>VLOOKUP(M128,'Ersatz raw Base'!A:H,8,FALSE)</f>
        <v>304.53665400931902</v>
      </c>
      <c r="R128" s="1682" t="s">
        <v>1221</v>
      </c>
      <c r="S128" s="1683">
        <f>VLOOKUP(R128,'Ersatz raw Base'!A:H,3,FALSE)</f>
        <v>375.68787696494297</v>
      </c>
      <c r="T128" s="1683">
        <f>VLOOKUP(R128,'Ersatz raw Base'!A:H,7,FALSE)</f>
        <v>351.91505427951199</v>
      </c>
      <c r="U128" s="1683">
        <f>VLOOKUP(R128,'Ersatz raw Base'!A:H,8,FALSE)</f>
        <v>402.39087997222401</v>
      </c>
      <c r="W128" s="1053" t="s">
        <v>1178</v>
      </c>
      <c r="X128" s="270">
        <f>VLOOKUP(W128,'Ersatz raw Base'!A:H,3,FALSE)</f>
        <v>1365.6543087267501</v>
      </c>
      <c r="Y128" s="270">
        <f>VLOOKUP(W128,'Ersatz raw Base'!A:H,7,FALSE)</f>
        <v>1327.67582444652</v>
      </c>
      <c r="Z128" s="270">
        <f>VLOOKUP(W128,'Ersatz raw Base'!A:H,8,FALSE)</f>
        <v>1412.08049938109</v>
      </c>
      <c r="AB128" s="1053" t="s">
        <v>1179</v>
      </c>
      <c r="AC128" s="270">
        <f>VLOOKUP(AB128,'Ersatz raw Base'!A:H,3,FALSE)</f>
        <v>3747.2314936541402</v>
      </c>
      <c r="AD128" s="270">
        <f>VLOOKUP(AB128,'Ersatz raw Base'!A:H,7,FALSE)</f>
        <v>3465.1810426340999</v>
      </c>
      <c r="AE128" s="1067">
        <f>VLOOKUP(AB128,'Ersatz raw Base'!A:H,8,FALSE)</f>
        <v>4067.00857085183</v>
      </c>
      <c r="AG128" s="1677" t="s">
        <v>1222</v>
      </c>
      <c r="AH128" s="1677">
        <f>VLOOKUP(AG128,'Ersatz raw Base'!A:H,3,FALSE)</f>
        <v>5112.8858023808798</v>
      </c>
      <c r="AI128" s="1677">
        <f>VLOOKUP(AG128,'Ersatz raw Base'!A:H,7,FALSE)</f>
        <v>4806.5428786314396</v>
      </c>
      <c r="AJ128" s="1677">
        <f>VLOOKUP(AG128,'Ersatz raw Base'!A:H,8,FALSE)</f>
        <v>5461.4123821088897</v>
      </c>
      <c r="AL128" s="1053" t="s">
        <v>1180</v>
      </c>
      <c r="AM128" s="270">
        <f>VLOOKUP(AL128,'Ersatz raw Base'!A:H,3,FALSE)</f>
        <v>6136.5450564744997</v>
      </c>
      <c r="AN128" s="270">
        <f>VLOOKUP(AL128,'Ersatz raw Base'!A:H,7,FALSE)</f>
        <v>5963.3200464585398</v>
      </c>
      <c r="AO128" s="270">
        <f>VLOOKUP(AL128,'Ersatz raw Base'!A:H,8,FALSE)</f>
        <v>6345.7857281393799</v>
      </c>
      <c r="AQ128" s="1053" t="s">
        <v>1181</v>
      </c>
      <c r="AR128" s="270">
        <f>VLOOKUP(AQ128,'Ersatz raw Base'!A:H,3,FALSE)</f>
        <v>16129.8641584826</v>
      </c>
      <c r="AS128" s="270">
        <f>VLOOKUP(AQ128,'Ersatz raw Base'!A:H,7,FALSE)</f>
        <v>15076.989002075699</v>
      </c>
      <c r="AT128" s="270">
        <f>VLOOKUP(AQ128,'Ersatz raw Base'!A:H,8,FALSE)</f>
        <v>17319.253106219901</v>
      </c>
      <c r="AV128" s="1679" t="s">
        <v>1223</v>
      </c>
      <c r="AW128" s="1679">
        <f>VLOOKUP(AV128,'Ersatz raw Base'!A:H,3,FALSE)</f>
        <v>22266.409214957101</v>
      </c>
      <c r="AX128" s="1679">
        <f>VLOOKUP(AV128,'Ersatz raw Base'!A:H,7,FALSE)</f>
        <v>21101.923170088001</v>
      </c>
      <c r="AY128" s="1679">
        <f>VLOOKUP(AV128,'Ersatz raw Base'!A:H,8,FALSE)</f>
        <v>23590.967139338401</v>
      </c>
    </row>
    <row r="129" spans="8:51" x14ac:dyDescent="0.25">
      <c r="H129" s="1053" t="s">
        <v>1182</v>
      </c>
      <c r="I129" s="270">
        <f>VLOOKUP(H129,'Ersatz raw Base'!A:H,3,FALSE)</f>
        <v>230.80386113458701</v>
      </c>
      <c r="J129" s="270">
        <f>VLOOKUP(H129,'Ersatz raw Base'!A:H,7,FALSE)</f>
        <v>223.92331813355</v>
      </c>
      <c r="K129" s="270">
        <f>VLOOKUP(H129,'Ersatz raw Base'!A:H,8,FALSE)</f>
        <v>238.01182627448799</v>
      </c>
      <c r="M129" s="1053" t="s">
        <v>1183</v>
      </c>
      <c r="N129" s="270">
        <f>VLOOKUP(M129,'Ersatz raw Base'!A:H,3,FALSE)</f>
        <v>690.01649835836201</v>
      </c>
      <c r="O129" s="270">
        <f>VLOOKUP(M129,'Ersatz raw Base'!A:H,7,FALSE)</f>
        <v>660.32537444787897</v>
      </c>
      <c r="P129" s="1067">
        <f>VLOOKUP(M129,'Ersatz raw Base'!A:H,8,FALSE)</f>
        <v>720.40186094129001</v>
      </c>
      <c r="R129" s="1682" t="s">
        <v>1224</v>
      </c>
      <c r="S129" s="1683">
        <f>VLOOKUP(R129,'Ersatz raw Base'!A:H,3,FALSE)</f>
        <v>920.820359492948</v>
      </c>
      <c r="T129" s="1683">
        <f>VLOOKUP(R129,'Ersatz raw Base'!A:H,7,FALSE)</f>
        <v>885.89799230363201</v>
      </c>
      <c r="U129" s="1683">
        <f>VLOOKUP(R129,'Ersatz raw Base'!A:H,8,FALSE)</f>
        <v>957.38996199581004</v>
      </c>
      <c r="W129" s="1053" t="s">
        <v>1184</v>
      </c>
      <c r="X129" s="270">
        <f>VLOOKUP(W129,'Ersatz raw Base'!A:H,3,FALSE)</f>
        <v>3204.6254135814002</v>
      </c>
      <c r="Y129" s="270">
        <f>VLOOKUP(W129,'Ersatz raw Base'!A:H,7,FALSE)</f>
        <v>3111.2070804842901</v>
      </c>
      <c r="Z129" s="270">
        <f>VLOOKUP(W129,'Ersatz raw Base'!A:H,8,FALSE)</f>
        <v>3302.6148343853902</v>
      </c>
      <c r="AB129" s="1053" t="s">
        <v>1185</v>
      </c>
      <c r="AC129" s="270">
        <f>VLOOKUP(AB129,'Ersatz raw Base'!A:H,3,FALSE)</f>
        <v>9121.7311319637392</v>
      </c>
      <c r="AD129" s="270">
        <f>VLOOKUP(AB129,'Ersatz raw Base'!A:H,7,FALSE)</f>
        <v>8737.1996073089795</v>
      </c>
      <c r="AE129" s="1067">
        <f>VLOOKUP(AB129,'Ersatz raw Base'!A:H,8,FALSE)</f>
        <v>9518.6792648064893</v>
      </c>
      <c r="AG129" s="1677" t="s">
        <v>1225</v>
      </c>
      <c r="AH129" s="1677">
        <f>VLOOKUP(AG129,'Ersatz raw Base'!A:H,3,FALSE)</f>
        <v>12326.356545545201</v>
      </c>
      <c r="AI129" s="1677">
        <f>VLOOKUP(AG129,'Ersatz raw Base'!A:H,7,FALSE)</f>
        <v>11871.659876412201</v>
      </c>
      <c r="AJ129" s="1677">
        <f>VLOOKUP(AG129,'Ersatz raw Base'!A:H,8,FALSE)</f>
        <v>12806.7045620187</v>
      </c>
      <c r="AL129" s="1053" t="s">
        <v>1186</v>
      </c>
      <c r="AM129" s="270">
        <f>VLOOKUP(AL129,'Ersatz raw Base'!A:H,3,FALSE)</f>
        <v>13746.6053296011</v>
      </c>
      <c r="AN129" s="270">
        <f>VLOOKUP(AL129,'Ersatz raw Base'!A:H,7,FALSE)</f>
        <v>13349.4317321008</v>
      </c>
      <c r="AO129" s="270">
        <f>VLOOKUP(AL129,'Ersatz raw Base'!A:H,8,FALSE)</f>
        <v>14157.2421798664</v>
      </c>
      <c r="AQ129" s="1053" t="s">
        <v>1187</v>
      </c>
      <c r="AR129" s="270">
        <f>VLOOKUP(AQ129,'Ersatz raw Base'!A:H,3,FALSE)</f>
        <v>36946.373251533398</v>
      </c>
      <c r="AS129" s="270">
        <f>VLOOKUP(AQ129,'Ersatz raw Base'!A:H,7,FALSE)</f>
        <v>35499.8352251045</v>
      </c>
      <c r="AT129" s="270">
        <f>VLOOKUP(AQ129,'Ersatz raw Base'!A:H,8,FALSE)</f>
        <v>38450.680401281999</v>
      </c>
      <c r="AV129" s="1679" t="s">
        <v>1226</v>
      </c>
      <c r="AW129" s="1679">
        <f>VLOOKUP(AV129,'Ersatz raw Base'!A:H,3,FALSE)</f>
        <v>50692.978581134397</v>
      </c>
      <c r="AX129" s="1679">
        <f>VLOOKUP(AV129,'Ersatz raw Base'!A:H,7,FALSE)</f>
        <v>48964.690607906203</v>
      </c>
      <c r="AY129" s="1679">
        <f>VLOOKUP(AV129,'Ersatz raw Base'!A:H,8,FALSE)</f>
        <v>52540.528669413798</v>
      </c>
    </row>
    <row r="130" spans="8:51" x14ac:dyDescent="0.25">
      <c r="H130" s="1053" t="s">
        <v>1188</v>
      </c>
      <c r="I130" s="270">
        <f>VLOOKUP(H130,'Ersatz raw Base'!A:H,3,FALSE)</f>
        <v>189.45856603633001</v>
      </c>
      <c r="J130" s="270">
        <f>VLOOKUP(H130,'Ersatz raw Base'!A:H,7,FALSE)</f>
        <v>183.929681190124</v>
      </c>
      <c r="K130" s="270">
        <f>VLOOKUP(H130,'Ersatz raw Base'!A:H,8,FALSE)</f>
        <v>195.34151126595901</v>
      </c>
      <c r="M130" s="1053" t="s">
        <v>1189</v>
      </c>
      <c r="N130" s="270">
        <f>VLOOKUP(M130,'Ersatz raw Base'!A:H,3,FALSE)</f>
        <v>616.34993506617104</v>
      </c>
      <c r="O130" s="270">
        <f>VLOOKUP(M130,'Ersatz raw Base'!A:H,7,FALSE)</f>
        <v>587.76615722082897</v>
      </c>
      <c r="P130" s="1067">
        <f>VLOOKUP(M130,'Ersatz raw Base'!A:H,8,FALSE)</f>
        <v>646.06418642457004</v>
      </c>
      <c r="R130" s="1682" t="s">
        <v>1227</v>
      </c>
      <c r="S130" s="1683">
        <f>VLOOKUP(R130,'Ersatz raw Base'!A:H,3,FALSE)</f>
        <v>805.80850110250299</v>
      </c>
      <c r="T130" s="1683">
        <f>VLOOKUP(R130,'Ersatz raw Base'!A:H,7,FALSE)</f>
        <v>772.67843996144404</v>
      </c>
      <c r="U130" s="1683">
        <f>VLOOKUP(R130,'Ersatz raw Base'!A:H,8,FALSE)</f>
        <v>840.38243181277801</v>
      </c>
      <c r="W130" s="1053" t="s">
        <v>1190</v>
      </c>
      <c r="X130" s="270">
        <f>VLOOKUP(W130,'Ersatz raw Base'!A:H,3,FALSE)</f>
        <v>2643.5851380734998</v>
      </c>
      <c r="Y130" s="270">
        <f>VLOOKUP(W130,'Ersatz raw Base'!A:H,7,FALSE)</f>
        <v>2568.5248831511399</v>
      </c>
      <c r="Z130" s="270">
        <f>VLOOKUP(W130,'Ersatz raw Base'!A:H,8,FALSE)</f>
        <v>2723.7184874066802</v>
      </c>
      <c r="AB130" s="1053" t="s">
        <v>1191</v>
      </c>
      <c r="AC130" s="270">
        <f>VLOOKUP(AB130,'Ersatz raw Base'!A:H,3,FALSE)</f>
        <v>8145.3949704012603</v>
      </c>
      <c r="AD130" s="270">
        <f>VLOOKUP(AB130,'Ersatz raw Base'!A:H,7,FALSE)</f>
        <v>7775.9911012371003</v>
      </c>
      <c r="AE130" s="1067">
        <f>VLOOKUP(AB130,'Ersatz raw Base'!A:H,8,FALSE)</f>
        <v>8530.4640994579295</v>
      </c>
      <c r="AG130" s="1677" t="s">
        <v>1228</v>
      </c>
      <c r="AH130" s="1677">
        <f>VLOOKUP(AG130,'Ersatz raw Base'!A:H,3,FALSE)</f>
        <v>10788.9801084748</v>
      </c>
      <c r="AI130" s="1677">
        <f>VLOOKUP(AG130,'Ersatz raw Base'!A:H,7,FALSE)</f>
        <v>10357.071994080299</v>
      </c>
      <c r="AJ130" s="1677">
        <f>VLOOKUP(AG130,'Ersatz raw Base'!A:H,8,FALSE)</f>
        <v>11243.680558062601</v>
      </c>
      <c r="AL130" s="1053" t="s">
        <v>1192</v>
      </c>
      <c r="AM130" s="270">
        <f>VLOOKUP(AL130,'Ersatz raw Base'!A:H,3,FALSE)</f>
        <v>11451.4775404056</v>
      </c>
      <c r="AN130" s="270">
        <f>VLOOKUP(AL130,'Ersatz raw Base'!A:H,7,FALSE)</f>
        <v>11133.9957517902</v>
      </c>
      <c r="AO130" s="270">
        <f>VLOOKUP(AL130,'Ersatz raw Base'!A:H,8,FALSE)</f>
        <v>11790.797022512999</v>
      </c>
      <c r="AQ130" s="1053" t="s">
        <v>1193</v>
      </c>
      <c r="AR130" s="270">
        <f>VLOOKUP(AQ130,'Ersatz raw Base'!A:H,3,FALSE)</f>
        <v>33053.185621810197</v>
      </c>
      <c r="AS130" s="270">
        <f>VLOOKUP(AQ130,'Ersatz raw Base'!A:H,7,FALSE)</f>
        <v>31650.813088543899</v>
      </c>
      <c r="AT130" s="270">
        <f>VLOOKUP(AQ130,'Ersatz raw Base'!A:H,8,FALSE)</f>
        <v>34513.022162008099</v>
      </c>
      <c r="AV130" s="1679" t="s">
        <v>1229</v>
      </c>
      <c r="AW130" s="1679">
        <f>VLOOKUP(AV130,'Ersatz raw Base'!A:H,3,FALSE)</f>
        <v>44504.663162215802</v>
      </c>
      <c r="AX130" s="1679">
        <f>VLOOKUP(AV130,'Ersatz raw Base'!A:H,7,FALSE)</f>
        <v>42855.013608724599</v>
      </c>
      <c r="AY130" s="1679">
        <f>VLOOKUP(AV130,'Ersatz raw Base'!A:H,8,FALSE)</f>
        <v>46238.973708948397</v>
      </c>
    </row>
    <row r="132" spans="8:51" x14ac:dyDescent="0.25">
      <c r="H132" s="1058"/>
    </row>
    <row r="202" spans="8:8" x14ac:dyDescent="0.25">
      <c r="H202" s="1058"/>
    </row>
  </sheetData>
  <mergeCells count="35">
    <mergeCell ref="H67:AT67"/>
    <mergeCell ref="H83:AT83"/>
    <mergeCell ref="H100:AT100"/>
    <mergeCell ref="H116:AT116"/>
    <mergeCell ref="A2:E2"/>
    <mergeCell ref="H2:AT2"/>
    <mergeCell ref="H18:AT18"/>
    <mergeCell ref="H34:BD34"/>
    <mergeCell ref="H50:BD50"/>
    <mergeCell ref="R3:U3"/>
    <mergeCell ref="AG3:AJ3"/>
    <mergeCell ref="AV3:AY3"/>
    <mergeCell ref="R19:U19"/>
    <mergeCell ref="AG19:AJ19"/>
    <mergeCell ref="AV19:AY19"/>
    <mergeCell ref="R35:U35"/>
    <mergeCell ref="AG35:AJ35"/>
    <mergeCell ref="AV35:AY35"/>
    <mergeCell ref="BK35:BN35"/>
    <mergeCell ref="R51:U51"/>
    <mergeCell ref="AG51:AJ51"/>
    <mergeCell ref="AV51:AY51"/>
    <mergeCell ref="BK51:BN51"/>
    <mergeCell ref="R68:U68"/>
    <mergeCell ref="AG68:AJ68"/>
    <mergeCell ref="AV68:AY68"/>
    <mergeCell ref="R84:U84"/>
    <mergeCell ref="AG84:AJ84"/>
    <mergeCell ref="AV84:AY84"/>
    <mergeCell ref="R101:U101"/>
    <mergeCell ref="AG101:AJ101"/>
    <mergeCell ref="AV101:AY101"/>
    <mergeCell ref="R117:U117"/>
    <mergeCell ref="AG117:AJ117"/>
    <mergeCell ref="AV117:AY117"/>
  </mergeCells>
  <hyperlinks>
    <hyperlink ref="A1" location="'Read me'!A1" display="Back to &quot;read me&quot;" xr:uid="{8ADE4ED1-88F4-4B16-871F-4E20514547D5}"/>
  </hyperlinks>
  <pageMargins left="0.7" right="0.7" top="0.75" bottom="0.75" header="0.3" footer="0.3"/>
  <pageSetup paperSize="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00910-633C-46FD-A28D-207FDAA44E27}">
  <sheetPr>
    <tabColor rgb="FFEAEAEA"/>
  </sheetPr>
  <dimension ref="A1:J973"/>
  <sheetViews>
    <sheetView workbookViewId="0">
      <selection activeCell="J1" sqref="J1"/>
    </sheetView>
  </sheetViews>
  <sheetFormatPr defaultRowHeight="15" x14ac:dyDescent="0.25"/>
  <cols>
    <col min="1" max="1" width="34.140625" bestFit="1" customWidth="1"/>
    <col min="2" max="2" width="0" hidden="1" customWidth="1"/>
    <col min="4" max="6" width="0" hidden="1" customWidth="1"/>
  </cols>
  <sheetData>
    <row r="1" spans="1:10" x14ac:dyDescent="0.25">
      <c r="A1" s="1128" t="s">
        <v>1319</v>
      </c>
      <c r="B1" t="s">
        <v>1463</v>
      </c>
      <c r="C1" t="s">
        <v>1320</v>
      </c>
      <c r="D1" t="s">
        <v>1464</v>
      </c>
      <c r="E1" t="s">
        <v>1465</v>
      </c>
      <c r="F1" t="s">
        <v>1466</v>
      </c>
      <c r="G1" t="s">
        <v>1321</v>
      </c>
      <c r="H1" t="s">
        <v>1322</v>
      </c>
      <c r="J1" s="13" t="s">
        <v>62</v>
      </c>
    </row>
    <row r="2" spans="1:10" x14ac:dyDescent="0.25">
      <c r="A2" t="s">
        <v>1086</v>
      </c>
      <c r="B2">
        <v>42892.307476367198</v>
      </c>
      <c r="C2">
        <v>42892.307476367103</v>
      </c>
      <c r="D2">
        <v>0</v>
      </c>
      <c r="E2">
        <v>42892.307476367198</v>
      </c>
      <c r="F2">
        <v>42892.307476367198</v>
      </c>
      <c r="G2">
        <v>42892.307476367198</v>
      </c>
      <c r="H2">
        <v>42892.307476367198</v>
      </c>
    </row>
    <row r="3" spans="1:10" x14ac:dyDescent="0.25">
      <c r="A3" t="s">
        <v>1195</v>
      </c>
      <c r="B3">
        <v>3904.9958607987701</v>
      </c>
      <c r="C3">
        <v>3904.9958607989702</v>
      </c>
      <c r="D3">
        <v>0</v>
      </c>
      <c r="E3">
        <v>3904.9958607987701</v>
      </c>
      <c r="F3">
        <v>3904.9958607987701</v>
      </c>
      <c r="G3">
        <v>3904.9958607987701</v>
      </c>
      <c r="H3">
        <v>3904.9958607987701</v>
      </c>
    </row>
    <row r="4" spans="1:10" x14ac:dyDescent="0.25">
      <c r="A4" t="s">
        <v>1088</v>
      </c>
      <c r="B4">
        <v>70154.190344136194</v>
      </c>
      <c r="C4">
        <v>70154.190344138406</v>
      </c>
      <c r="D4">
        <v>0</v>
      </c>
      <c r="E4">
        <v>70154.190344136194</v>
      </c>
      <c r="F4">
        <v>70154.190344136194</v>
      </c>
      <c r="G4">
        <v>70154.190344136194</v>
      </c>
      <c r="H4">
        <v>70154.190344136194</v>
      </c>
    </row>
    <row r="5" spans="1:10" x14ac:dyDescent="0.25">
      <c r="A5" t="s">
        <v>1194</v>
      </c>
      <c r="B5">
        <v>281.91146588654198</v>
      </c>
      <c r="C5">
        <v>281.91146588652799</v>
      </c>
      <c r="D5" s="1052">
        <v>8.9890784445947298E-7</v>
      </c>
      <c r="E5">
        <v>281.91146588654198</v>
      </c>
      <c r="F5">
        <v>281.91146588654198</v>
      </c>
      <c r="G5">
        <v>281.91146588654198</v>
      </c>
      <c r="H5">
        <v>281.91146588654198</v>
      </c>
    </row>
    <row r="6" spans="1:10" x14ac:dyDescent="0.25">
      <c r="A6" t="s">
        <v>1196</v>
      </c>
      <c r="B6">
        <v>17520.275546578399</v>
      </c>
      <c r="C6">
        <v>17520.275546577799</v>
      </c>
      <c r="D6" s="1052">
        <v>0</v>
      </c>
      <c r="E6">
        <v>17520.275546578399</v>
      </c>
      <c r="F6">
        <v>17520.275546578399</v>
      </c>
      <c r="G6">
        <v>17520.275546578399</v>
      </c>
      <c r="H6">
        <v>17520.275546578399</v>
      </c>
    </row>
    <row r="7" spans="1:10" x14ac:dyDescent="0.25">
      <c r="A7" t="s">
        <v>969</v>
      </c>
      <c r="B7">
        <v>9898.2248022385993</v>
      </c>
      <c r="C7">
        <v>9898.2248022385102</v>
      </c>
      <c r="D7" s="1052">
        <v>0</v>
      </c>
      <c r="E7">
        <v>9898.2248022385993</v>
      </c>
      <c r="F7">
        <v>9898.2248022385993</v>
      </c>
      <c r="G7">
        <v>9898.2248022385993</v>
      </c>
      <c r="H7">
        <v>9898.2248022385993</v>
      </c>
    </row>
    <row r="8" spans="1:10" x14ac:dyDescent="0.25">
      <c r="A8" t="s">
        <v>834</v>
      </c>
      <c r="B8">
        <v>28890.704670669002</v>
      </c>
      <c r="C8">
        <v>28890.704670668099</v>
      </c>
      <c r="D8" s="1052">
        <v>5.3501908155755602E-5</v>
      </c>
      <c r="E8">
        <v>28890.704670669002</v>
      </c>
      <c r="F8">
        <v>28890.704670669002</v>
      </c>
      <c r="G8">
        <v>28890.704670669002</v>
      </c>
      <c r="H8">
        <v>28890.704670669002</v>
      </c>
    </row>
    <row r="9" spans="1:10" x14ac:dyDescent="0.25">
      <c r="A9" t="s">
        <v>966</v>
      </c>
      <c r="B9">
        <v>92644.460622640399</v>
      </c>
      <c r="C9">
        <v>92644.460622639002</v>
      </c>
      <c r="D9" s="1052">
        <v>1.9413649834083499E-4</v>
      </c>
      <c r="E9">
        <v>92644.460622640399</v>
      </c>
      <c r="F9">
        <v>92644.460622640399</v>
      </c>
      <c r="G9">
        <v>92644.460622640399</v>
      </c>
      <c r="H9">
        <v>92644.460622640399</v>
      </c>
    </row>
    <row r="10" spans="1:10" x14ac:dyDescent="0.25">
      <c r="A10" t="s">
        <v>967</v>
      </c>
      <c r="B10">
        <v>28890.704670669002</v>
      </c>
      <c r="C10">
        <v>28890.704670668099</v>
      </c>
      <c r="D10" s="1052">
        <v>5.3501908155755602E-5</v>
      </c>
      <c r="E10">
        <v>28890.704670669002</v>
      </c>
      <c r="F10">
        <v>28890.704670669002</v>
      </c>
      <c r="G10">
        <v>28890.704670669002</v>
      </c>
      <c r="H10">
        <v>28890.704670669002</v>
      </c>
    </row>
    <row r="11" spans="1:10" x14ac:dyDescent="0.25">
      <c r="A11" t="s">
        <v>835</v>
      </c>
      <c r="B11">
        <v>438.52894693462099</v>
      </c>
      <c r="C11">
        <v>438.52894693461798</v>
      </c>
      <c r="D11">
        <v>0</v>
      </c>
      <c r="E11">
        <v>438.52894693462099</v>
      </c>
      <c r="F11">
        <v>438.52894693462099</v>
      </c>
      <c r="G11">
        <v>438.52894693462099</v>
      </c>
      <c r="H11">
        <v>438.52894693462099</v>
      </c>
    </row>
    <row r="12" spans="1:10" x14ac:dyDescent="0.25">
      <c r="A12" t="s">
        <v>968</v>
      </c>
      <c r="B12">
        <v>15912.3360744848</v>
      </c>
      <c r="C12">
        <v>15912.3360744854</v>
      </c>
      <c r="D12" s="1052">
        <v>1.1583502903456499E-5</v>
      </c>
      <c r="E12">
        <v>15912.3360744848</v>
      </c>
      <c r="F12">
        <v>15912.3360744848</v>
      </c>
      <c r="G12">
        <v>15912.3360744848</v>
      </c>
      <c r="H12">
        <v>15912.3360744848</v>
      </c>
    </row>
    <row r="13" spans="1:10" x14ac:dyDescent="0.25">
      <c r="A13" t="s">
        <v>449</v>
      </c>
      <c r="B13">
        <v>28890.704670669002</v>
      </c>
      <c r="C13">
        <v>28890.704670668099</v>
      </c>
      <c r="D13" s="1052">
        <v>5.3501908155755602E-5</v>
      </c>
      <c r="E13">
        <v>28890.704670669002</v>
      </c>
      <c r="F13">
        <v>28890.704670669002</v>
      </c>
      <c r="G13">
        <v>28890.704670669002</v>
      </c>
      <c r="H13">
        <v>28890.704670669002</v>
      </c>
    </row>
    <row r="14" spans="1:10" x14ac:dyDescent="0.25">
      <c r="A14" t="s">
        <v>1087</v>
      </c>
      <c r="B14">
        <v>66844.340911320105</v>
      </c>
      <c r="C14">
        <v>66844.340911317398</v>
      </c>
      <c r="D14">
        <v>1.5750535290795601E-4</v>
      </c>
      <c r="E14">
        <v>66844.340911320105</v>
      </c>
      <c r="F14">
        <v>66844.340911320105</v>
      </c>
      <c r="G14">
        <v>66844.340911320105</v>
      </c>
      <c r="H14">
        <v>66844.340911320105</v>
      </c>
    </row>
    <row r="15" spans="1:10" x14ac:dyDescent="0.25">
      <c r="A15" t="s">
        <v>725</v>
      </c>
      <c r="B15">
        <v>3904.9958607987701</v>
      </c>
      <c r="C15">
        <v>3904.9958607989702</v>
      </c>
      <c r="D15" s="1052">
        <v>0</v>
      </c>
      <c r="E15">
        <v>3904.9958607987701</v>
      </c>
      <c r="F15">
        <v>3904.9958607987701</v>
      </c>
      <c r="G15">
        <v>3904.9958607987701</v>
      </c>
      <c r="H15">
        <v>3904.9958607987701</v>
      </c>
    </row>
    <row r="16" spans="1:10" x14ac:dyDescent="0.25">
      <c r="A16" t="s">
        <v>450</v>
      </c>
      <c r="B16">
        <v>15912.3360744848</v>
      </c>
      <c r="C16">
        <v>15912.3360744854</v>
      </c>
      <c r="D16" s="1052">
        <v>1.1583502903456499E-5</v>
      </c>
      <c r="E16">
        <v>15912.3360744848</v>
      </c>
      <c r="F16">
        <v>15912.3360744848</v>
      </c>
      <c r="G16">
        <v>15912.3360744848</v>
      </c>
      <c r="H16">
        <v>15912.3360744848</v>
      </c>
    </row>
    <row r="17" spans="1:8" x14ac:dyDescent="0.25">
      <c r="A17" t="s">
        <v>595</v>
      </c>
      <c r="B17">
        <v>70154.190344136194</v>
      </c>
      <c r="C17">
        <v>70154.190344138406</v>
      </c>
      <c r="D17">
        <v>0</v>
      </c>
      <c r="E17">
        <v>70154.190344136194</v>
      </c>
      <c r="F17">
        <v>70154.190344136194</v>
      </c>
      <c r="G17">
        <v>70154.190344136194</v>
      </c>
      <c r="H17">
        <v>70154.190344136194</v>
      </c>
    </row>
    <row r="18" spans="1:8" x14ac:dyDescent="0.25">
      <c r="A18" t="s">
        <v>724</v>
      </c>
      <c r="B18">
        <v>281.91146588654198</v>
      </c>
      <c r="C18">
        <v>281.91146588652799</v>
      </c>
      <c r="D18" s="1052">
        <v>8.9890784445947298E-7</v>
      </c>
      <c r="E18">
        <v>281.91146588654198</v>
      </c>
      <c r="F18">
        <v>281.91146588654198</v>
      </c>
      <c r="G18">
        <v>281.91146588654198</v>
      </c>
      <c r="H18">
        <v>281.91146588654198</v>
      </c>
    </row>
    <row r="19" spans="1:8" x14ac:dyDescent="0.25">
      <c r="A19" t="s">
        <v>726</v>
      </c>
      <c r="B19">
        <v>17520.275546578399</v>
      </c>
      <c r="C19">
        <v>17520.275546577799</v>
      </c>
      <c r="D19">
        <v>0</v>
      </c>
      <c r="E19">
        <v>17520.275546578399</v>
      </c>
      <c r="F19">
        <v>17520.275546578399</v>
      </c>
      <c r="G19">
        <v>17520.275546578399</v>
      </c>
      <c r="H19">
        <v>17520.275546578399</v>
      </c>
    </row>
    <row r="20" spans="1:8" x14ac:dyDescent="0.25">
      <c r="A20" t="s">
        <v>594</v>
      </c>
      <c r="B20">
        <v>66844.340911320105</v>
      </c>
      <c r="C20">
        <v>66844.340911317398</v>
      </c>
      <c r="D20">
        <v>1.5750535290795601E-4</v>
      </c>
      <c r="E20">
        <v>66844.340911320105</v>
      </c>
      <c r="F20">
        <v>66844.340911320105</v>
      </c>
      <c r="G20">
        <v>66844.340911320105</v>
      </c>
      <c r="H20">
        <v>66844.340911320105</v>
      </c>
    </row>
    <row r="21" spans="1:8" x14ac:dyDescent="0.25">
      <c r="A21" t="s">
        <v>593</v>
      </c>
      <c r="B21">
        <v>42892.307476367198</v>
      </c>
      <c r="C21">
        <v>42892.307476367103</v>
      </c>
      <c r="D21">
        <v>0</v>
      </c>
      <c r="E21">
        <v>42892.307476367198</v>
      </c>
      <c r="F21">
        <v>42892.307476367198</v>
      </c>
      <c r="G21">
        <v>42892.307476367198</v>
      </c>
      <c r="H21">
        <v>42892.307476367198</v>
      </c>
    </row>
    <row r="22" spans="1:8" x14ac:dyDescent="0.25">
      <c r="A22" t="s">
        <v>833</v>
      </c>
      <c r="B22">
        <v>59462.436971253999</v>
      </c>
      <c r="C22">
        <v>59462.4369712513</v>
      </c>
      <c r="D22">
        <v>1.1963390356222E-4</v>
      </c>
      <c r="E22">
        <v>59462.436971253999</v>
      </c>
      <c r="F22">
        <v>59462.436971253999</v>
      </c>
      <c r="G22">
        <v>59462.436971253999</v>
      </c>
      <c r="H22">
        <v>59462.436971253999</v>
      </c>
    </row>
    <row r="23" spans="1:8" x14ac:dyDescent="0.25">
      <c r="A23" t="s">
        <v>451</v>
      </c>
      <c r="B23">
        <v>9898.2248022385993</v>
      </c>
      <c r="C23">
        <v>9898.2248022385102</v>
      </c>
      <c r="D23">
        <v>0</v>
      </c>
      <c r="E23">
        <v>9898.2248022385993</v>
      </c>
      <c r="F23">
        <v>9898.2248022385993</v>
      </c>
      <c r="G23">
        <v>9898.2248022385993</v>
      </c>
      <c r="H23">
        <v>9898.2248022385993</v>
      </c>
    </row>
    <row r="24" spans="1:8" x14ac:dyDescent="0.25">
      <c r="A24" t="s">
        <v>448</v>
      </c>
      <c r="B24">
        <v>92644.460622640399</v>
      </c>
      <c r="C24">
        <v>92644.460622639002</v>
      </c>
      <c r="D24">
        <v>1.9413649834083499E-4</v>
      </c>
      <c r="E24">
        <v>92644.460622640399</v>
      </c>
      <c r="F24">
        <v>92644.460622640399</v>
      </c>
      <c r="G24">
        <v>92644.460622640399</v>
      </c>
      <c r="H24">
        <v>92644.460622640399</v>
      </c>
    </row>
    <row r="25" spans="1:8" x14ac:dyDescent="0.25">
      <c r="A25" t="s">
        <v>1024</v>
      </c>
      <c r="B25">
        <v>417.69743022171002</v>
      </c>
      <c r="C25">
        <v>421.587357636028</v>
      </c>
      <c r="D25">
        <v>62.922720464553599</v>
      </c>
      <c r="E25">
        <v>253.95732892509301</v>
      </c>
      <c r="F25">
        <v>646.15649912733795</v>
      </c>
      <c r="G25">
        <v>309.71021434780698</v>
      </c>
      <c r="H25">
        <v>555.84667020770405</v>
      </c>
    </row>
    <row r="26" spans="1:8" x14ac:dyDescent="0.25">
      <c r="A26" t="s">
        <v>1023</v>
      </c>
      <c r="B26">
        <v>1676.45652715399</v>
      </c>
      <c r="C26">
        <v>1690.49866069207</v>
      </c>
      <c r="D26">
        <v>302.75259045474002</v>
      </c>
      <c r="E26">
        <v>884.57435819634304</v>
      </c>
      <c r="F26">
        <v>2820.5989836097201</v>
      </c>
      <c r="G26">
        <v>1142.3918782502899</v>
      </c>
      <c r="H26">
        <v>2334.70178826969</v>
      </c>
    </row>
    <row r="27" spans="1:8" x14ac:dyDescent="0.25">
      <c r="A27" t="s">
        <v>1022</v>
      </c>
      <c r="B27">
        <v>376.76582078520698</v>
      </c>
      <c r="C27">
        <v>380.27200668797599</v>
      </c>
      <c r="D27">
        <v>57.393109836889501</v>
      </c>
      <c r="E27">
        <v>226.73095760254799</v>
      </c>
      <c r="F27">
        <v>585.13301928448698</v>
      </c>
      <c r="G27">
        <v>277.800276094195</v>
      </c>
      <c r="H27">
        <v>502.68043143280698</v>
      </c>
    </row>
    <row r="28" spans="1:8" x14ac:dyDescent="0.25">
      <c r="A28" t="s">
        <v>1129</v>
      </c>
      <c r="B28">
        <v>10.409144630903301</v>
      </c>
      <c r="C28">
        <v>10.5541500743236</v>
      </c>
      <c r="D28" s="1052">
        <v>1.9764873282653099</v>
      </c>
      <c r="E28">
        <v>5.7586061912768196</v>
      </c>
      <c r="F28">
        <v>18.7344224408711</v>
      </c>
      <c r="G28">
        <v>7.1607343203453997</v>
      </c>
      <c r="H28">
        <v>15.048778527401</v>
      </c>
    </row>
    <row r="29" spans="1:8" x14ac:dyDescent="0.25">
      <c r="A29" t="s">
        <v>1133</v>
      </c>
      <c r="B29">
        <v>509.85682668184501</v>
      </c>
      <c r="C29">
        <v>516.76604658224801</v>
      </c>
      <c r="D29">
        <v>94.531560266097003</v>
      </c>
      <c r="E29">
        <v>287.43085940448299</v>
      </c>
      <c r="F29">
        <v>906.73358006064097</v>
      </c>
      <c r="G29">
        <v>354.17974777173902</v>
      </c>
      <c r="H29">
        <v>730.35333192657095</v>
      </c>
    </row>
    <row r="30" spans="1:8" x14ac:dyDescent="0.25">
      <c r="A30" t="s">
        <v>1130</v>
      </c>
      <c r="B30">
        <v>23.6044856321354</v>
      </c>
      <c r="C30">
        <v>23.881253578379699</v>
      </c>
      <c r="D30">
        <v>3.8591037120701199</v>
      </c>
      <c r="E30">
        <v>14.2786614252399</v>
      </c>
      <c r="F30">
        <v>39.345305440139803</v>
      </c>
      <c r="G30">
        <v>17.170834421380398</v>
      </c>
      <c r="H30">
        <v>32.474105050771499</v>
      </c>
    </row>
    <row r="31" spans="1:8" x14ac:dyDescent="0.25">
      <c r="A31" t="s">
        <v>1132</v>
      </c>
      <c r="B31">
        <v>100.65888555940499</v>
      </c>
      <c r="C31">
        <v>101.82384605089</v>
      </c>
      <c r="D31" s="1052">
        <v>16.025903087945402</v>
      </c>
      <c r="E31">
        <v>62.1198415222796</v>
      </c>
      <c r="F31">
        <v>165.93192844721301</v>
      </c>
      <c r="G31">
        <v>74.049468431269304</v>
      </c>
      <c r="H31">
        <v>137.31352109312999</v>
      </c>
    </row>
    <row r="32" spans="1:8" x14ac:dyDescent="0.25">
      <c r="A32" t="s">
        <v>1131</v>
      </c>
      <c r="B32">
        <v>134.182108312785</v>
      </c>
      <c r="C32">
        <v>136.08603677500801</v>
      </c>
      <c r="D32">
        <v>25.492826071333301</v>
      </c>
      <c r="E32">
        <v>74.236875776304402</v>
      </c>
      <c r="F32">
        <v>241.518651422711</v>
      </c>
      <c r="G32">
        <v>92.2471718518524</v>
      </c>
      <c r="H32">
        <v>193.96639169425001</v>
      </c>
    </row>
    <row r="33" spans="1:8" x14ac:dyDescent="0.25">
      <c r="A33" t="s">
        <v>767</v>
      </c>
      <c r="B33">
        <v>355.18994318918499</v>
      </c>
      <c r="C33">
        <v>357.61717382916697</v>
      </c>
      <c r="D33">
        <v>51.833279988783502</v>
      </c>
      <c r="E33">
        <v>220.22509263638199</v>
      </c>
      <c r="F33">
        <v>587.78106579710504</v>
      </c>
      <c r="G33">
        <v>265.26622656497199</v>
      </c>
      <c r="H33">
        <v>468.58920858281698</v>
      </c>
    </row>
    <row r="34" spans="1:8" x14ac:dyDescent="0.25">
      <c r="A34" t="s">
        <v>885</v>
      </c>
      <c r="B34">
        <v>287.95928145732199</v>
      </c>
      <c r="C34">
        <v>291.217049876712</v>
      </c>
      <c r="D34" s="1052">
        <v>52.2724875821132</v>
      </c>
      <c r="E34">
        <v>158.216905425769</v>
      </c>
      <c r="F34">
        <v>503.820649825891</v>
      </c>
      <c r="G34">
        <v>198.702636178278</v>
      </c>
      <c r="H34">
        <v>402.61928279512</v>
      </c>
    </row>
    <row r="35" spans="1:8" x14ac:dyDescent="0.25">
      <c r="A35" t="s">
        <v>1020</v>
      </c>
      <c r="B35">
        <v>277.12204473140002</v>
      </c>
      <c r="C35">
        <v>279.91369815180701</v>
      </c>
      <c r="D35" s="1052">
        <v>44.3977072829815</v>
      </c>
      <c r="E35">
        <v>159.96017266689299</v>
      </c>
      <c r="F35">
        <v>439.51256463912</v>
      </c>
      <c r="G35">
        <v>200.55469615756701</v>
      </c>
      <c r="H35">
        <v>374.51033198142397</v>
      </c>
    </row>
    <row r="36" spans="1:8" x14ac:dyDescent="0.25">
      <c r="A36" t="s">
        <v>1128</v>
      </c>
      <c r="B36">
        <v>1.7479545604194899</v>
      </c>
      <c r="C36">
        <v>1.7685907874820599</v>
      </c>
      <c r="D36" s="1052">
        <v>0.28226349818244301</v>
      </c>
      <c r="E36">
        <v>1.07008512824734</v>
      </c>
      <c r="F36">
        <v>2.9001871260104899</v>
      </c>
      <c r="G36">
        <v>1.2795066992194899</v>
      </c>
      <c r="H36">
        <v>2.3967429133926101</v>
      </c>
    </row>
    <row r="37" spans="1:8" x14ac:dyDescent="0.25">
      <c r="A37" t="s">
        <v>1025</v>
      </c>
      <c r="B37">
        <v>1778.8222348085001</v>
      </c>
      <c r="C37">
        <v>1793.7081822303201</v>
      </c>
      <c r="D37">
        <v>317.87700856842901</v>
      </c>
      <c r="E37">
        <v>948.52378915752399</v>
      </c>
      <c r="F37">
        <v>2978.7338644380802</v>
      </c>
      <c r="G37">
        <v>1218.01307150005</v>
      </c>
      <c r="H37">
        <v>2470.10335904248</v>
      </c>
    </row>
    <row r="38" spans="1:8" x14ac:dyDescent="0.25">
      <c r="A38" t="s">
        <v>1021</v>
      </c>
      <c r="B38">
        <v>1353.4678563012201</v>
      </c>
      <c r="C38">
        <v>1364.6685981243099</v>
      </c>
      <c r="D38">
        <v>251.39629868275699</v>
      </c>
      <c r="E38">
        <v>693.68535151791798</v>
      </c>
      <c r="F38">
        <v>2306.3897539760401</v>
      </c>
      <c r="G38">
        <v>910.08243578890006</v>
      </c>
      <c r="H38">
        <v>1899.4028739304699</v>
      </c>
    </row>
    <row r="39" spans="1:8" x14ac:dyDescent="0.25">
      <c r="A39" t="s">
        <v>1089</v>
      </c>
      <c r="B39">
        <v>1631.17835209502</v>
      </c>
      <c r="C39">
        <v>1644.5822962761099</v>
      </c>
      <c r="D39">
        <v>295.624631271194</v>
      </c>
      <c r="E39">
        <v>853.64552418481196</v>
      </c>
      <c r="F39">
        <v>2745.9023186151599</v>
      </c>
      <c r="G39">
        <v>1112.2928116488699</v>
      </c>
      <c r="H39">
        <v>2275.49005655574</v>
      </c>
    </row>
    <row r="40" spans="1:8" x14ac:dyDescent="0.25">
      <c r="A40" t="s">
        <v>1197</v>
      </c>
      <c r="B40">
        <v>12.155857067450899</v>
      </c>
      <c r="C40">
        <v>12.3227408618057</v>
      </c>
      <c r="D40">
        <v>2.2576711784551802</v>
      </c>
      <c r="E40">
        <v>6.8457807484135103</v>
      </c>
      <c r="F40">
        <v>21.634609566881601</v>
      </c>
      <c r="G40">
        <v>8.4391128563636109</v>
      </c>
      <c r="H40">
        <v>17.425777761548598</v>
      </c>
    </row>
    <row r="41" spans="1:8" x14ac:dyDescent="0.25">
      <c r="A41" t="s">
        <v>655</v>
      </c>
      <c r="B41">
        <v>1.7353352529858601</v>
      </c>
      <c r="C41">
        <v>1.7608022982831499</v>
      </c>
      <c r="D41" s="1052">
        <v>0.27474975149598502</v>
      </c>
      <c r="E41">
        <v>1.0493344473617201</v>
      </c>
      <c r="F41">
        <v>2.75855643252028</v>
      </c>
      <c r="G41">
        <v>1.27820436145029</v>
      </c>
      <c r="H41">
        <v>2.3519115912929198</v>
      </c>
    </row>
    <row r="42" spans="1:8" x14ac:dyDescent="0.25">
      <c r="A42" t="s">
        <v>769</v>
      </c>
      <c r="B42">
        <v>7.1086207852779504</v>
      </c>
      <c r="C42">
        <v>7.1616760278221898</v>
      </c>
      <c r="D42" s="1052">
        <v>1.08553028769931</v>
      </c>
      <c r="E42">
        <v>4.3006022300364997</v>
      </c>
      <c r="F42">
        <v>11.9879877869753</v>
      </c>
      <c r="G42">
        <v>5.2156246429685096</v>
      </c>
      <c r="H42">
        <v>9.4756193772266109</v>
      </c>
    </row>
    <row r="43" spans="1:8" x14ac:dyDescent="0.25">
      <c r="A43" t="s">
        <v>880</v>
      </c>
      <c r="B43">
        <v>179.71534788283</v>
      </c>
      <c r="C43">
        <v>181.17214397863401</v>
      </c>
      <c r="D43" s="1052">
        <v>28.267276418560101</v>
      </c>
      <c r="E43">
        <v>107.11217961538701</v>
      </c>
      <c r="F43">
        <v>296.251878939623</v>
      </c>
      <c r="G43">
        <v>130.734140046942</v>
      </c>
      <c r="H43">
        <v>240.15561818984901</v>
      </c>
    </row>
    <row r="44" spans="1:8" x14ac:dyDescent="0.25">
      <c r="A44" t="s">
        <v>878</v>
      </c>
      <c r="B44">
        <v>580.21405460422102</v>
      </c>
      <c r="C44">
        <v>584.65806200746101</v>
      </c>
      <c r="D44">
        <v>88.764095230735904</v>
      </c>
      <c r="E44">
        <v>351.198407326888</v>
      </c>
      <c r="F44">
        <v>945.79637677498397</v>
      </c>
      <c r="G44">
        <v>425.97464854547098</v>
      </c>
      <c r="H44">
        <v>769.58825517043795</v>
      </c>
    </row>
    <row r="45" spans="1:8" x14ac:dyDescent="0.25">
      <c r="A45" t="s">
        <v>882</v>
      </c>
      <c r="B45">
        <v>97.690942185458496</v>
      </c>
      <c r="C45">
        <v>98.483178061559599</v>
      </c>
      <c r="D45" s="1052">
        <v>15.377966609257101</v>
      </c>
      <c r="E45">
        <v>58.1978076676724</v>
      </c>
      <c r="F45">
        <v>161.08981928221499</v>
      </c>
      <c r="G45">
        <v>71.042524832299804</v>
      </c>
      <c r="H45">
        <v>130.57243882830201</v>
      </c>
    </row>
    <row r="46" spans="1:8" x14ac:dyDescent="0.25">
      <c r="A46" t="s">
        <v>211</v>
      </c>
      <c r="B46">
        <v>355.621112164961</v>
      </c>
      <c r="C46">
        <v>357.254456223408</v>
      </c>
      <c r="D46" s="1052">
        <v>53.583139600885801</v>
      </c>
      <c r="E46">
        <v>195.20537118973101</v>
      </c>
      <c r="F46">
        <v>642.80988314502099</v>
      </c>
      <c r="G46">
        <v>262.35625897967901</v>
      </c>
      <c r="H46">
        <v>466.51424121325698</v>
      </c>
    </row>
    <row r="47" spans="1:8" x14ac:dyDescent="0.25">
      <c r="A47" t="s">
        <v>212</v>
      </c>
      <c r="B47">
        <v>1606.4137070699501</v>
      </c>
      <c r="C47">
        <v>1611.1207878530299</v>
      </c>
      <c r="D47">
        <v>287.57504413245601</v>
      </c>
      <c r="E47">
        <v>729.45455988647404</v>
      </c>
      <c r="F47">
        <v>3173.99681292987</v>
      </c>
      <c r="G47">
        <v>1092.7016420699699</v>
      </c>
      <c r="H47">
        <v>2188.3649861395602</v>
      </c>
    </row>
    <row r="48" spans="1:8" x14ac:dyDescent="0.25">
      <c r="A48" t="s">
        <v>527</v>
      </c>
      <c r="B48">
        <v>375.38953353429298</v>
      </c>
      <c r="C48">
        <v>379.72469463271398</v>
      </c>
      <c r="D48">
        <v>57.621615470366699</v>
      </c>
      <c r="E48">
        <v>222.97986866093899</v>
      </c>
      <c r="F48">
        <v>631.79319443366103</v>
      </c>
      <c r="G48">
        <v>275.08332578149998</v>
      </c>
      <c r="H48">
        <v>505.21557805268998</v>
      </c>
    </row>
    <row r="49" spans="1:8" x14ac:dyDescent="0.25">
      <c r="A49" t="s">
        <v>772</v>
      </c>
      <c r="B49">
        <v>14.8989401549854</v>
      </c>
      <c r="C49">
        <v>15.034359760080701</v>
      </c>
      <c r="D49" s="1052">
        <v>2.6397963893613001</v>
      </c>
      <c r="E49">
        <v>7.8640349516927301</v>
      </c>
      <c r="F49">
        <v>27.066941353541001</v>
      </c>
      <c r="G49">
        <v>10.305099383535699</v>
      </c>
      <c r="H49">
        <v>20.6769663736805</v>
      </c>
    </row>
    <row r="50" spans="1:8" x14ac:dyDescent="0.25">
      <c r="A50" t="s">
        <v>1198</v>
      </c>
      <c r="B50">
        <v>157.77551170857799</v>
      </c>
      <c r="C50">
        <v>159.96729035338799</v>
      </c>
      <c r="D50">
        <v>29.337378052908999</v>
      </c>
      <c r="E50">
        <v>88.805674927109393</v>
      </c>
      <c r="F50">
        <v>280.86395686285101</v>
      </c>
      <c r="G50">
        <v>109.335410123606</v>
      </c>
      <c r="H50">
        <v>226.39218348889401</v>
      </c>
    </row>
    <row r="51" spans="1:8" x14ac:dyDescent="0.25">
      <c r="A51" t="s">
        <v>1199</v>
      </c>
      <c r="B51">
        <v>610.57554384849595</v>
      </c>
      <c r="C51">
        <v>618.58989263313799</v>
      </c>
      <c r="D51" s="1052">
        <v>110.50487672685</v>
      </c>
      <c r="E51">
        <v>350.58410007213001</v>
      </c>
      <c r="F51">
        <v>1072.6655085078501</v>
      </c>
      <c r="G51">
        <v>427.10671505600601</v>
      </c>
      <c r="H51">
        <v>869.92293786048003</v>
      </c>
    </row>
    <row r="52" spans="1:8" x14ac:dyDescent="0.25">
      <c r="A52" t="s">
        <v>360</v>
      </c>
      <c r="B52">
        <v>97.458313886565705</v>
      </c>
      <c r="C52">
        <v>99.023532628189798</v>
      </c>
      <c r="D52" s="1052">
        <v>16.206361072278298</v>
      </c>
      <c r="E52">
        <v>54.418601030618298</v>
      </c>
      <c r="F52">
        <v>159.56878735935601</v>
      </c>
      <c r="G52">
        <v>71.215861527351905</v>
      </c>
      <c r="H52">
        <v>135.00594243747</v>
      </c>
    </row>
    <row r="53" spans="1:8" x14ac:dyDescent="0.25">
      <c r="A53" t="s">
        <v>658</v>
      </c>
      <c r="B53">
        <v>133.72104026278299</v>
      </c>
      <c r="C53">
        <v>135.438442714464</v>
      </c>
      <c r="D53" s="1052">
        <v>24.8656924320948</v>
      </c>
      <c r="E53">
        <v>70.496090520156201</v>
      </c>
      <c r="F53">
        <v>226.42856845731799</v>
      </c>
      <c r="G53">
        <v>92.155519280160405</v>
      </c>
      <c r="H53">
        <v>187.8265113169</v>
      </c>
    </row>
    <row r="54" spans="1:8" x14ac:dyDescent="0.25">
      <c r="A54" t="s">
        <v>363</v>
      </c>
      <c r="B54">
        <v>288.36103674554602</v>
      </c>
      <c r="C54">
        <v>293.05359664135</v>
      </c>
      <c r="D54" s="1052">
        <v>55.0560539295128</v>
      </c>
      <c r="E54">
        <v>144.437450981186</v>
      </c>
      <c r="F54">
        <v>501.485751970541</v>
      </c>
      <c r="G54">
        <v>199.23041294636801</v>
      </c>
      <c r="H54">
        <v>415.43835674757202</v>
      </c>
    </row>
    <row r="55" spans="1:8" x14ac:dyDescent="0.25">
      <c r="A55" t="s">
        <v>359</v>
      </c>
      <c r="B55">
        <v>804.82729720316297</v>
      </c>
      <c r="C55">
        <v>817.64743997505002</v>
      </c>
      <c r="D55">
        <v>152.626731370128</v>
      </c>
      <c r="E55">
        <v>405.48161604182002</v>
      </c>
      <c r="F55">
        <v>1395.1779869761999</v>
      </c>
      <c r="G55">
        <v>558.30718353681902</v>
      </c>
      <c r="H55">
        <v>1156.3798179139301</v>
      </c>
    </row>
    <row r="56" spans="1:8" x14ac:dyDescent="0.25">
      <c r="A56" t="s">
        <v>214</v>
      </c>
      <c r="B56">
        <v>40.358610767230303</v>
      </c>
      <c r="C56">
        <v>40.510897240999498</v>
      </c>
      <c r="D56" s="1052">
        <v>7.4549649483760296</v>
      </c>
      <c r="E56">
        <v>17.6292373308846</v>
      </c>
      <c r="F56">
        <v>81.100404343201603</v>
      </c>
      <c r="G56">
        <v>26.990169434760698</v>
      </c>
      <c r="H56">
        <v>55.438372968200497</v>
      </c>
    </row>
    <row r="57" spans="1:8" x14ac:dyDescent="0.25">
      <c r="A57" t="s">
        <v>660</v>
      </c>
      <c r="B57">
        <v>507.68925165882303</v>
      </c>
      <c r="C57">
        <v>514.347191094609</v>
      </c>
      <c r="D57">
        <v>92.209050760755702</v>
      </c>
      <c r="E57">
        <v>274.179938694334</v>
      </c>
      <c r="F57">
        <v>851.71150922158301</v>
      </c>
      <c r="G57">
        <v>354.46052379019699</v>
      </c>
      <c r="H57">
        <v>709.07800942896404</v>
      </c>
    </row>
    <row r="58" spans="1:8" x14ac:dyDescent="0.25">
      <c r="A58" t="s">
        <v>657</v>
      </c>
      <c r="B58">
        <v>23.433847115331499</v>
      </c>
      <c r="C58">
        <v>23.774484149729101</v>
      </c>
      <c r="D58">
        <v>3.7543446237353102</v>
      </c>
      <c r="E58">
        <v>14.0311879888639</v>
      </c>
      <c r="F58">
        <v>37.398912778900801</v>
      </c>
      <c r="G58">
        <v>17.177435797869499</v>
      </c>
      <c r="H58">
        <v>31.824646509449501</v>
      </c>
    </row>
    <row r="59" spans="1:8" x14ac:dyDescent="0.25">
      <c r="A59" t="s">
        <v>529</v>
      </c>
      <c r="B59">
        <v>416.22442576629101</v>
      </c>
      <c r="C59">
        <v>420.96920427573298</v>
      </c>
      <c r="D59" s="1052">
        <v>63.187379912816802</v>
      </c>
      <c r="E59">
        <v>249.24699149783299</v>
      </c>
      <c r="F59">
        <v>697.15570903524804</v>
      </c>
      <c r="G59">
        <v>306.68921581066098</v>
      </c>
      <c r="H59">
        <v>558.308265899312</v>
      </c>
    </row>
    <row r="60" spans="1:8" x14ac:dyDescent="0.25">
      <c r="A60" t="s">
        <v>881</v>
      </c>
      <c r="B60">
        <v>803.80364495446099</v>
      </c>
      <c r="C60">
        <v>812.55611919599403</v>
      </c>
      <c r="D60">
        <v>144.906476039826</v>
      </c>
      <c r="E60">
        <v>443.48389491281603</v>
      </c>
      <c r="F60">
        <v>1401.8317385436601</v>
      </c>
      <c r="G60">
        <v>555.53210767650501</v>
      </c>
      <c r="H60">
        <v>1120.92459401563</v>
      </c>
    </row>
    <row r="61" spans="1:8" x14ac:dyDescent="0.25">
      <c r="A61" t="s">
        <v>656</v>
      </c>
      <c r="B61">
        <v>10.374522517846399</v>
      </c>
      <c r="C61">
        <v>10.5041112532715</v>
      </c>
      <c r="D61">
        <v>1.9283376310076901</v>
      </c>
      <c r="E61">
        <v>5.4621458544702799</v>
      </c>
      <c r="F61">
        <v>17.5619175071743</v>
      </c>
      <c r="G61">
        <v>7.1471979233697196</v>
      </c>
      <c r="H61">
        <v>14.5587418492018</v>
      </c>
    </row>
    <row r="62" spans="1:8" x14ac:dyDescent="0.25">
      <c r="A62" t="s">
        <v>883</v>
      </c>
      <c r="B62">
        <v>450.87081928436999</v>
      </c>
      <c r="C62">
        <v>455.81433905411302</v>
      </c>
      <c r="D62" s="1052">
        <v>81.3677578441376</v>
      </c>
      <c r="E62">
        <v>248.609184972371</v>
      </c>
      <c r="F62">
        <v>786.71196939208403</v>
      </c>
      <c r="G62">
        <v>311.53881111996401</v>
      </c>
      <c r="H62">
        <v>629.01246272081301</v>
      </c>
    </row>
    <row r="63" spans="1:8" x14ac:dyDescent="0.25">
      <c r="A63" t="s">
        <v>1091</v>
      </c>
      <c r="B63">
        <v>2196.8458075716399</v>
      </c>
      <c r="C63">
        <v>2215.2955398663498</v>
      </c>
      <c r="D63">
        <v>380.56613410541598</v>
      </c>
      <c r="E63">
        <v>1202.48111808262</v>
      </c>
      <c r="F63">
        <v>3624.8903635654201</v>
      </c>
      <c r="G63">
        <v>1530.35756760339</v>
      </c>
      <c r="H63">
        <v>3025.9552393572699</v>
      </c>
    </row>
    <row r="64" spans="1:8" x14ac:dyDescent="0.25">
      <c r="A64" t="s">
        <v>771</v>
      </c>
      <c r="B64">
        <v>2.7548475025983898</v>
      </c>
      <c r="C64">
        <v>2.7763287578465401</v>
      </c>
      <c r="D64">
        <v>0.411904066288034</v>
      </c>
      <c r="E64">
        <v>1.69457942034522</v>
      </c>
      <c r="F64">
        <v>4.6159447141062202</v>
      </c>
      <c r="G64">
        <v>2.0374457953599601</v>
      </c>
      <c r="H64">
        <v>3.6535550647947401</v>
      </c>
    </row>
    <row r="65" spans="1:8" x14ac:dyDescent="0.25">
      <c r="A65" t="s">
        <v>884</v>
      </c>
      <c r="B65">
        <v>59.257275282259997</v>
      </c>
      <c r="C65">
        <v>59.720902739389601</v>
      </c>
      <c r="D65">
        <v>9.3423383575541692</v>
      </c>
      <c r="E65">
        <v>35.232462384109198</v>
      </c>
      <c r="F65">
        <v>97.763759501669199</v>
      </c>
      <c r="G65">
        <v>43.004087732569701</v>
      </c>
      <c r="H65">
        <v>79.246528301722606</v>
      </c>
    </row>
    <row r="66" spans="1:8" x14ac:dyDescent="0.25">
      <c r="A66" t="s">
        <v>770</v>
      </c>
      <c r="B66">
        <v>40.200365986448297</v>
      </c>
      <c r="C66">
        <v>40.580476651289501</v>
      </c>
      <c r="D66">
        <v>7.2327039780292299</v>
      </c>
      <c r="E66">
        <v>20.894550581312</v>
      </c>
      <c r="F66">
        <v>73.550717247721195</v>
      </c>
      <c r="G66">
        <v>27.6197867458215</v>
      </c>
      <c r="H66">
        <v>55.982410201163603</v>
      </c>
    </row>
    <row r="67" spans="1:8" x14ac:dyDescent="0.25">
      <c r="A67" t="s">
        <v>358</v>
      </c>
      <c r="B67">
        <v>179.28071453765699</v>
      </c>
      <c r="C67">
        <v>182.16538678536301</v>
      </c>
      <c r="D67">
        <v>29.790072509776898</v>
      </c>
      <c r="E67">
        <v>100.171148215584</v>
      </c>
      <c r="F67">
        <v>293.44741383367602</v>
      </c>
      <c r="G67">
        <v>131.04494014010501</v>
      </c>
      <c r="H67">
        <v>248.31259473450001</v>
      </c>
    </row>
    <row r="68" spans="1:8" x14ac:dyDescent="0.25">
      <c r="A68" t="s">
        <v>362</v>
      </c>
      <c r="B68">
        <v>59.119579771160403</v>
      </c>
      <c r="C68">
        <v>60.0492090600494</v>
      </c>
      <c r="D68">
        <v>9.8456003729529993</v>
      </c>
      <c r="E68">
        <v>32.915898494413497</v>
      </c>
      <c r="F68">
        <v>96.835935591706402</v>
      </c>
      <c r="G68">
        <v>43.105343126986</v>
      </c>
      <c r="H68">
        <v>81.936747288925801</v>
      </c>
    </row>
    <row r="69" spans="1:8" x14ac:dyDescent="0.25">
      <c r="A69" t="s">
        <v>530</v>
      </c>
      <c r="B69">
        <v>1768.16057844393</v>
      </c>
      <c r="C69">
        <v>1789.46423466286</v>
      </c>
      <c r="D69">
        <v>319.59534464326703</v>
      </c>
      <c r="E69">
        <v>930.87372467668399</v>
      </c>
      <c r="F69">
        <v>3198.7813522583201</v>
      </c>
      <c r="G69">
        <v>1208.8649298594601</v>
      </c>
      <c r="H69">
        <v>2482.3171352270701</v>
      </c>
    </row>
    <row r="70" spans="1:8" x14ac:dyDescent="0.25">
      <c r="A70" t="s">
        <v>836</v>
      </c>
      <c r="B70">
        <v>1950.0708430121099</v>
      </c>
      <c r="C70">
        <v>1971.33309862334</v>
      </c>
      <c r="D70">
        <v>330.52376839165902</v>
      </c>
      <c r="E70">
        <v>1082.15731411201</v>
      </c>
      <c r="F70">
        <v>3470.8127659424799</v>
      </c>
      <c r="G70">
        <v>1379.4102573769701</v>
      </c>
      <c r="H70">
        <v>2683.3773396177498</v>
      </c>
    </row>
    <row r="71" spans="1:8" x14ac:dyDescent="0.25">
      <c r="A71" t="s">
        <v>525</v>
      </c>
      <c r="B71">
        <v>276.43118094889797</v>
      </c>
      <c r="C71">
        <v>279.49762460990797</v>
      </c>
      <c r="D71">
        <v>44.558093095756199</v>
      </c>
      <c r="E71">
        <v>158.702165989279</v>
      </c>
      <c r="F71">
        <v>475.13321816861099</v>
      </c>
      <c r="G71">
        <v>198.536236608248</v>
      </c>
      <c r="H71">
        <v>376.98921592032502</v>
      </c>
    </row>
    <row r="72" spans="1:8" x14ac:dyDescent="0.25">
      <c r="A72" t="s">
        <v>1090</v>
      </c>
      <c r="B72">
        <v>2053.2449045629</v>
      </c>
      <c r="C72">
        <v>2070.7706673800499</v>
      </c>
      <c r="D72">
        <v>359.91472578226899</v>
      </c>
      <c r="E72">
        <v>1111.30531579889</v>
      </c>
      <c r="F72">
        <v>3405.7320028941999</v>
      </c>
      <c r="G72">
        <v>1422.24510469034</v>
      </c>
      <c r="H72">
        <v>2838.57054480542</v>
      </c>
    </row>
    <row r="73" spans="1:8" x14ac:dyDescent="0.25">
      <c r="A73" t="s">
        <v>528</v>
      </c>
      <c r="B73">
        <v>1666.11931810447</v>
      </c>
      <c r="C73">
        <v>1686.4511195747</v>
      </c>
      <c r="D73">
        <v>304.38106112381098</v>
      </c>
      <c r="E73">
        <v>869.10926653455795</v>
      </c>
      <c r="F73">
        <v>3029.2419681585602</v>
      </c>
      <c r="G73">
        <v>1134.05662601772</v>
      </c>
      <c r="H73">
        <v>2347.0979618003098</v>
      </c>
    </row>
    <row r="74" spans="1:8" x14ac:dyDescent="0.25">
      <c r="A74" t="s">
        <v>361</v>
      </c>
      <c r="B74">
        <v>451.48052685963899</v>
      </c>
      <c r="C74">
        <v>458.67318810258303</v>
      </c>
      <c r="D74" s="1052">
        <v>85.702472407756304</v>
      </c>
      <c r="E74">
        <v>227.25580185855</v>
      </c>
      <c r="F74">
        <v>782.99039744801701</v>
      </c>
      <c r="G74">
        <v>312.98209772071101</v>
      </c>
      <c r="H74">
        <v>648.92959859103598</v>
      </c>
    </row>
    <row r="75" spans="1:8" x14ac:dyDescent="0.25">
      <c r="A75" t="s">
        <v>215</v>
      </c>
      <c r="B75">
        <v>2.7623923522222</v>
      </c>
      <c r="C75">
        <v>2.77329089050779</v>
      </c>
      <c r="D75">
        <v>0.425596901226583</v>
      </c>
      <c r="E75">
        <v>1.48241132356091</v>
      </c>
      <c r="F75">
        <v>5.0505106568723903</v>
      </c>
      <c r="G75">
        <v>2.0226877677443902</v>
      </c>
      <c r="H75">
        <v>3.6418729201967901</v>
      </c>
    </row>
    <row r="76" spans="1:8" x14ac:dyDescent="0.25">
      <c r="A76" t="s">
        <v>879</v>
      </c>
      <c r="B76">
        <v>2157.9506714238</v>
      </c>
      <c r="C76">
        <v>2179.55368487135</v>
      </c>
      <c r="D76">
        <v>380.02777366285801</v>
      </c>
      <c r="E76">
        <v>1207.5122869670199</v>
      </c>
      <c r="F76">
        <v>3724.5758479691499</v>
      </c>
      <c r="G76">
        <v>1505.1459412955601</v>
      </c>
      <c r="H76">
        <v>2986.7865402321299</v>
      </c>
    </row>
    <row r="77" spans="1:8" x14ac:dyDescent="0.25">
      <c r="A77" t="s">
        <v>526</v>
      </c>
      <c r="B77">
        <v>1344.11688413653</v>
      </c>
      <c r="C77">
        <v>1361.28442679761</v>
      </c>
      <c r="D77" s="1052">
        <v>252.738694249367</v>
      </c>
      <c r="E77">
        <v>683.19558532864903</v>
      </c>
      <c r="F77">
        <v>2477.3553368604298</v>
      </c>
      <c r="G77">
        <v>904.95199136337806</v>
      </c>
      <c r="H77">
        <v>1911.5808592906401</v>
      </c>
    </row>
    <row r="78" spans="1:8" x14ac:dyDescent="0.25">
      <c r="A78" t="s">
        <v>768</v>
      </c>
      <c r="B78">
        <v>1598.708865611</v>
      </c>
      <c r="C78">
        <v>1613.71592479417</v>
      </c>
      <c r="D78">
        <v>278.91987872956702</v>
      </c>
      <c r="E78">
        <v>858.52925210511398</v>
      </c>
      <c r="F78">
        <v>2883.03170014538</v>
      </c>
      <c r="G78">
        <v>1113.7211765213001</v>
      </c>
      <c r="H78">
        <v>2212.7164266743998</v>
      </c>
    </row>
    <row r="79" spans="1:8" x14ac:dyDescent="0.25">
      <c r="A79" t="s">
        <v>213</v>
      </c>
      <c r="B79">
        <v>7.1223319009712798</v>
      </c>
      <c r="C79">
        <v>7.1535443482768102</v>
      </c>
      <c r="D79">
        <v>1.12194201136781</v>
      </c>
      <c r="E79">
        <v>3.7477896071793402</v>
      </c>
      <c r="F79">
        <v>13.159138922718199</v>
      </c>
      <c r="G79">
        <v>5.1802779602197901</v>
      </c>
      <c r="H79">
        <v>9.4477152994885394</v>
      </c>
    </row>
    <row r="80" spans="1:8" x14ac:dyDescent="0.25">
      <c r="A80" t="s">
        <v>356</v>
      </c>
      <c r="B80">
        <v>578.84212380920599</v>
      </c>
      <c r="C80">
        <v>587.77463720183005</v>
      </c>
      <c r="D80">
        <v>93.553048194107305</v>
      </c>
      <c r="E80">
        <v>330.07278400925497</v>
      </c>
      <c r="F80">
        <v>936.07096380621499</v>
      </c>
      <c r="G80">
        <v>427.40352396521598</v>
      </c>
      <c r="H80">
        <v>795.57486226797596</v>
      </c>
    </row>
    <row r="81" spans="1:8" x14ac:dyDescent="0.25">
      <c r="A81" t="s">
        <v>357</v>
      </c>
      <c r="B81">
        <v>2158.90956623692</v>
      </c>
      <c r="C81">
        <v>2192.90903872954</v>
      </c>
      <c r="D81">
        <v>400.31439947261299</v>
      </c>
      <c r="E81">
        <v>1109.2025104576001</v>
      </c>
      <c r="F81">
        <v>3705.0501634791199</v>
      </c>
      <c r="G81">
        <v>1511.0309346169199</v>
      </c>
      <c r="H81">
        <v>3081.1411540450499</v>
      </c>
    </row>
    <row r="82" spans="1:8" x14ac:dyDescent="0.25">
      <c r="A82" t="s">
        <v>971</v>
      </c>
      <c r="B82">
        <v>983.868437879927</v>
      </c>
      <c r="C82">
        <v>993.72826317462898</v>
      </c>
      <c r="D82">
        <v>173.11250704262099</v>
      </c>
      <c r="E82">
        <v>550.59607452820296</v>
      </c>
      <c r="F82">
        <v>1697.6839539774201</v>
      </c>
      <c r="G82">
        <v>686.815502845384</v>
      </c>
      <c r="H82">
        <v>1361.1621664740301</v>
      </c>
    </row>
    <row r="83" spans="1:8" x14ac:dyDescent="0.25">
      <c r="A83" t="s">
        <v>973</v>
      </c>
      <c r="B83">
        <v>347.39853877424702</v>
      </c>
      <c r="C83">
        <v>350.937952616102</v>
      </c>
      <c r="D83">
        <v>61.591993634683099</v>
      </c>
      <c r="E83">
        <v>193.449367809878</v>
      </c>
      <c r="F83">
        <v>601.39410098162705</v>
      </c>
      <c r="G83">
        <v>241.40414373266501</v>
      </c>
      <c r="H83">
        <v>481.81591331053897</v>
      </c>
    </row>
    <row r="84" spans="1:8" x14ac:dyDescent="0.25">
      <c r="A84" t="s">
        <v>455</v>
      </c>
      <c r="B84">
        <v>347.60873513546602</v>
      </c>
      <c r="C84">
        <v>353.10280570139901</v>
      </c>
      <c r="D84">
        <v>64.879116374138704</v>
      </c>
      <c r="E84">
        <v>177.353349475599</v>
      </c>
      <c r="F84">
        <v>598.32168756224701</v>
      </c>
      <c r="G84">
        <v>242.68030068890201</v>
      </c>
      <c r="H84">
        <v>497.02501402745298</v>
      </c>
    </row>
    <row r="85" spans="1:8" x14ac:dyDescent="0.25">
      <c r="A85" t="s">
        <v>452</v>
      </c>
      <c r="B85">
        <v>2736.6720323638101</v>
      </c>
      <c r="C85">
        <v>2780.6836759313801</v>
      </c>
      <c r="D85">
        <v>493.67809701156</v>
      </c>
      <c r="E85">
        <v>1439.27529446685</v>
      </c>
      <c r="F85">
        <v>4641.1211272853297</v>
      </c>
      <c r="G85">
        <v>1942.45787012756</v>
      </c>
      <c r="H85">
        <v>3876.1453806936702</v>
      </c>
    </row>
    <row r="86" spans="1:8" x14ac:dyDescent="0.25">
      <c r="A86" t="s">
        <v>659</v>
      </c>
      <c r="B86">
        <v>100.00410961361899</v>
      </c>
      <c r="C86">
        <v>101.37993477772</v>
      </c>
      <c r="D86">
        <v>15.600713838915301</v>
      </c>
      <c r="E86">
        <v>60.880421568411002</v>
      </c>
      <c r="F86">
        <v>158.00290800856399</v>
      </c>
      <c r="G86">
        <v>73.987350106221896</v>
      </c>
      <c r="H86">
        <v>134.923082003052</v>
      </c>
    </row>
    <row r="87" spans="1:8" x14ac:dyDescent="0.25">
      <c r="A87" t="s">
        <v>596</v>
      </c>
      <c r="B87">
        <v>1621.38655094455</v>
      </c>
      <c r="C87">
        <v>1640.7820514075099</v>
      </c>
      <c r="D87">
        <v>297.11898692177402</v>
      </c>
      <c r="E87">
        <v>846.90152641239297</v>
      </c>
      <c r="F87">
        <v>2952.4885550290401</v>
      </c>
      <c r="G87">
        <v>1099.52562461758</v>
      </c>
      <c r="H87">
        <v>2287.6654103405599</v>
      </c>
    </row>
    <row r="88" spans="1:8" x14ac:dyDescent="0.25">
      <c r="A88" t="s">
        <v>597</v>
      </c>
      <c r="B88">
        <v>2043.4253013867101</v>
      </c>
      <c r="C88">
        <v>2066.17581420742</v>
      </c>
      <c r="D88">
        <v>361.75977049369499</v>
      </c>
      <c r="E88">
        <v>1098.4559423641499</v>
      </c>
      <c r="F88">
        <v>3661.0351625922199</v>
      </c>
      <c r="G88">
        <v>1407.0419979291601</v>
      </c>
      <c r="H88">
        <v>2854.10288073742</v>
      </c>
    </row>
    <row r="89" spans="1:8" x14ac:dyDescent="0.25">
      <c r="A89" t="s">
        <v>283</v>
      </c>
      <c r="B89">
        <v>1964.00179545488</v>
      </c>
      <c r="C89">
        <v>1968.3752440764399</v>
      </c>
      <c r="D89" s="1052">
        <v>340.92141293151701</v>
      </c>
      <c r="E89">
        <v>924.659931076205</v>
      </c>
      <c r="F89">
        <v>3816.8066960748902</v>
      </c>
      <c r="G89">
        <v>1358.74729774711</v>
      </c>
      <c r="H89">
        <v>2657.5590907314299</v>
      </c>
    </row>
    <row r="90" spans="1:8" x14ac:dyDescent="0.25">
      <c r="A90" t="s">
        <v>285</v>
      </c>
      <c r="B90">
        <v>17.739142314358599</v>
      </c>
      <c r="C90">
        <v>17.7826113345848</v>
      </c>
      <c r="D90">
        <v>3.1450932540547401</v>
      </c>
      <c r="E90">
        <v>8.1439255403362605</v>
      </c>
      <c r="F90">
        <v>34.864656148348203</v>
      </c>
      <c r="G90">
        <v>12.124099201846199</v>
      </c>
      <c r="H90">
        <v>24.0938779146902</v>
      </c>
    </row>
    <row r="91" spans="1:8" x14ac:dyDescent="0.25">
      <c r="A91" t="s">
        <v>838</v>
      </c>
      <c r="B91">
        <v>17.636848280080599</v>
      </c>
      <c r="C91">
        <v>17.810688517927201</v>
      </c>
      <c r="D91">
        <v>3.0501433550675099</v>
      </c>
      <c r="E91">
        <v>9.5663125910490603</v>
      </c>
      <c r="F91">
        <v>31.6828860676472</v>
      </c>
      <c r="G91">
        <v>12.3423916440799</v>
      </c>
      <c r="H91">
        <v>24.378013980174899</v>
      </c>
    </row>
    <row r="92" spans="1:8" x14ac:dyDescent="0.25">
      <c r="A92" t="s">
        <v>727</v>
      </c>
      <c r="B92">
        <v>12.104589190614901</v>
      </c>
      <c r="C92">
        <v>12.264913551554599</v>
      </c>
      <c r="D92">
        <v>2.2019662501574602</v>
      </c>
      <c r="E92">
        <v>6.5316089867356801</v>
      </c>
      <c r="F92">
        <v>20.320473939694502</v>
      </c>
      <c r="G92">
        <v>8.4448594814642703</v>
      </c>
      <c r="H92">
        <v>16.918400318778101</v>
      </c>
    </row>
    <row r="93" spans="1:8" x14ac:dyDescent="0.25">
      <c r="A93" t="s">
        <v>453</v>
      </c>
      <c r="B93">
        <v>983.94109573651701</v>
      </c>
      <c r="C93">
        <v>999.81282676041099</v>
      </c>
      <c r="D93">
        <v>182.35627989585399</v>
      </c>
      <c r="E93">
        <v>505.65276425740399</v>
      </c>
      <c r="F93">
        <v>1688.6254008098799</v>
      </c>
      <c r="G93">
        <v>689.781794052338</v>
      </c>
      <c r="H93">
        <v>1404.38534008241</v>
      </c>
    </row>
    <row r="94" spans="1:8" x14ac:dyDescent="0.25">
      <c r="A94" t="s">
        <v>216</v>
      </c>
      <c r="B94">
        <v>14.9582383365961</v>
      </c>
      <c r="C94">
        <v>15.009320444077</v>
      </c>
      <c r="D94">
        <v>2.7211076930775402</v>
      </c>
      <c r="E94">
        <v>6.6615142167753403</v>
      </c>
      <c r="F94">
        <v>29.814145491475799</v>
      </c>
      <c r="G94">
        <v>10.083491294617099</v>
      </c>
      <c r="H94">
        <v>20.44642863064</v>
      </c>
    </row>
    <row r="95" spans="1:8" x14ac:dyDescent="0.25">
      <c r="A95" t="s">
        <v>972</v>
      </c>
      <c r="B95">
        <v>548.74647682538898</v>
      </c>
      <c r="C95">
        <v>554.29751711567201</v>
      </c>
      <c r="D95" s="1052">
        <v>96.712170340044196</v>
      </c>
      <c r="E95">
        <v>306.80699264004301</v>
      </c>
      <c r="F95">
        <v>947.56408492187199</v>
      </c>
      <c r="G95">
        <v>382.714386955392</v>
      </c>
      <c r="H95">
        <v>759.63208137489505</v>
      </c>
    </row>
    <row r="96" spans="1:8" x14ac:dyDescent="0.25">
      <c r="A96" t="s">
        <v>970</v>
      </c>
      <c r="B96">
        <v>2737.5530047944299</v>
      </c>
      <c r="C96">
        <v>2764.2117468788101</v>
      </c>
      <c r="D96">
        <v>468.60063168008901</v>
      </c>
      <c r="E96">
        <v>1558.7106942939099</v>
      </c>
      <c r="F96">
        <v>4670.3722247441401</v>
      </c>
      <c r="G96">
        <v>1938.53971659012</v>
      </c>
      <c r="H96">
        <v>3753.5994670140699</v>
      </c>
    </row>
    <row r="97" spans="1:8" x14ac:dyDescent="0.25">
      <c r="A97" t="s">
        <v>284</v>
      </c>
      <c r="B97">
        <v>47.516308768990598</v>
      </c>
      <c r="C97">
        <v>47.664441589276301</v>
      </c>
      <c r="D97">
        <v>8.5722356799864805</v>
      </c>
      <c r="E97">
        <v>21.377026938063899</v>
      </c>
      <c r="F97">
        <v>94.259543265919703</v>
      </c>
      <c r="G97">
        <v>32.2185723945924</v>
      </c>
      <c r="H97">
        <v>64.852549617638601</v>
      </c>
    </row>
    <row r="98" spans="1:8" x14ac:dyDescent="0.25">
      <c r="A98" t="s">
        <v>729</v>
      </c>
      <c r="B98">
        <v>607.18530415673297</v>
      </c>
      <c r="C98">
        <v>615.72712587233104</v>
      </c>
      <c r="D98">
        <v>107.755090342068</v>
      </c>
      <c r="E98">
        <v>336.395062331102</v>
      </c>
      <c r="F98">
        <v>1009.71441723015</v>
      </c>
      <c r="G98">
        <v>429.11683364107398</v>
      </c>
      <c r="H98">
        <v>843.804803781077</v>
      </c>
    </row>
    <row r="99" spans="1:8" x14ac:dyDescent="0.25">
      <c r="A99" t="s">
        <v>598</v>
      </c>
      <c r="B99">
        <v>2184.9969132630199</v>
      </c>
      <c r="C99">
        <v>2210.4334389385899</v>
      </c>
      <c r="D99">
        <v>382.53686810099799</v>
      </c>
      <c r="E99">
        <v>1186.3468586936001</v>
      </c>
      <c r="F99">
        <v>3895.93706129357</v>
      </c>
      <c r="G99">
        <v>1513.71909046683</v>
      </c>
      <c r="H99">
        <v>3042.1193481008399</v>
      </c>
    </row>
    <row r="100" spans="1:8" x14ac:dyDescent="0.25">
      <c r="A100" t="s">
        <v>728</v>
      </c>
      <c r="B100">
        <v>157.13680589466099</v>
      </c>
      <c r="C100">
        <v>159.212926864194</v>
      </c>
      <c r="D100" s="1052">
        <v>28.604944538197699</v>
      </c>
      <c r="E100">
        <v>84.835778505829595</v>
      </c>
      <c r="F100">
        <v>263.827481236219</v>
      </c>
      <c r="G100">
        <v>109.489613449166</v>
      </c>
      <c r="H100">
        <v>219.805256963999</v>
      </c>
    </row>
    <row r="101" spans="1:8" x14ac:dyDescent="0.25">
      <c r="A101" t="s">
        <v>837</v>
      </c>
      <c r="B101">
        <v>983.868437879927</v>
      </c>
      <c r="C101">
        <v>993.72826317462898</v>
      </c>
      <c r="D101">
        <v>173.11250704262099</v>
      </c>
      <c r="E101">
        <v>550.59607452820296</v>
      </c>
      <c r="F101">
        <v>1697.6839539774201</v>
      </c>
      <c r="G101">
        <v>686.815502845384</v>
      </c>
      <c r="H101">
        <v>1361.1621664740301</v>
      </c>
    </row>
    <row r="102" spans="1:8" x14ac:dyDescent="0.25">
      <c r="A102" t="s">
        <v>454</v>
      </c>
      <c r="B102">
        <v>548.89667152019194</v>
      </c>
      <c r="C102">
        <v>557.69672073077197</v>
      </c>
      <c r="D102">
        <v>101.875674986395</v>
      </c>
      <c r="E102">
        <v>281.67440288916799</v>
      </c>
      <c r="F102">
        <v>942.55918480737296</v>
      </c>
      <c r="G102">
        <v>384.424991767591</v>
      </c>
      <c r="H102">
        <v>783.71354509535604</v>
      </c>
    </row>
    <row r="103" spans="1:8" x14ac:dyDescent="0.25">
      <c r="A103" t="s">
        <v>680</v>
      </c>
      <c r="B103">
        <v>336.16150612369597</v>
      </c>
      <c r="C103">
        <v>336.62889853145202</v>
      </c>
      <c r="D103">
        <v>8.6939386844700994</v>
      </c>
      <c r="E103">
        <v>310.64699601288498</v>
      </c>
      <c r="F103">
        <v>371.272412295957</v>
      </c>
      <c r="G103">
        <v>320.41125367590399</v>
      </c>
      <c r="H103">
        <v>354.21246165096397</v>
      </c>
    </row>
    <row r="104" spans="1:8" x14ac:dyDescent="0.25">
      <c r="A104" t="s">
        <v>683</v>
      </c>
      <c r="B104">
        <v>5308.75100346816</v>
      </c>
      <c r="C104">
        <v>5316.1321874184096</v>
      </c>
      <c r="D104">
        <v>137.29696849432901</v>
      </c>
      <c r="E104">
        <v>4905.8191427811598</v>
      </c>
      <c r="F104">
        <v>5863.2316771300802</v>
      </c>
      <c r="G104">
        <v>5060.0188703597396</v>
      </c>
      <c r="H104">
        <v>5593.8164452968404</v>
      </c>
    </row>
    <row r="105" spans="1:8" x14ac:dyDescent="0.25">
      <c r="A105" t="s">
        <v>392</v>
      </c>
      <c r="B105">
        <v>5169.0645249264198</v>
      </c>
      <c r="C105">
        <v>5172.1371525880704</v>
      </c>
      <c r="D105">
        <v>130.54159880111899</v>
      </c>
      <c r="E105">
        <v>4769.3072365640201</v>
      </c>
      <c r="F105">
        <v>5649.8327666839104</v>
      </c>
      <c r="G105">
        <v>4925.7823004674001</v>
      </c>
      <c r="H105">
        <v>5438.8558840573096</v>
      </c>
    </row>
    <row r="106" spans="1:8" x14ac:dyDescent="0.25">
      <c r="A106" t="s">
        <v>388</v>
      </c>
      <c r="B106">
        <v>29927.394030679301</v>
      </c>
      <c r="C106">
        <v>29945.183659401398</v>
      </c>
      <c r="D106">
        <v>755.79823890311297</v>
      </c>
      <c r="E106">
        <v>27612.914529066202</v>
      </c>
      <c r="F106">
        <v>32710.903607534099</v>
      </c>
      <c r="G106">
        <v>28518.8600576682</v>
      </c>
      <c r="H106">
        <v>31489.4082543066</v>
      </c>
    </row>
    <row r="107" spans="1:8" x14ac:dyDescent="0.25">
      <c r="A107" t="s">
        <v>682</v>
      </c>
      <c r="B107">
        <v>4393.0482355495596</v>
      </c>
      <c r="C107">
        <v>4399.1562442144404</v>
      </c>
      <c r="D107">
        <v>113.61470989999</v>
      </c>
      <c r="E107">
        <v>4059.61781124046</v>
      </c>
      <c r="F107">
        <v>4851.8869234980903</v>
      </c>
      <c r="G107">
        <v>4187.2197350674996</v>
      </c>
      <c r="H107">
        <v>4628.9429376034896</v>
      </c>
    </row>
    <row r="108" spans="1:8" x14ac:dyDescent="0.25">
      <c r="A108" t="s">
        <v>792</v>
      </c>
      <c r="B108">
        <v>52009.398138577802</v>
      </c>
      <c r="C108">
        <v>52010.375255312501</v>
      </c>
      <c r="D108">
        <v>1343.3504732470301</v>
      </c>
      <c r="E108">
        <v>48074.9915885355</v>
      </c>
      <c r="F108">
        <v>56786.556715487299</v>
      </c>
      <c r="G108">
        <v>49379.777964839603</v>
      </c>
      <c r="H108">
        <v>54670.761339886303</v>
      </c>
    </row>
    <row r="109" spans="1:8" x14ac:dyDescent="0.25">
      <c r="A109" t="s">
        <v>390</v>
      </c>
      <c r="B109">
        <v>9505.0159201528604</v>
      </c>
      <c r="C109">
        <v>9510.6659511593898</v>
      </c>
      <c r="D109">
        <v>240.04342930203799</v>
      </c>
      <c r="E109">
        <v>8769.93138565757</v>
      </c>
      <c r="F109">
        <v>10389.065590992301</v>
      </c>
      <c r="G109">
        <v>9057.6619733367297</v>
      </c>
      <c r="H109">
        <v>10001.1155821503</v>
      </c>
    </row>
    <row r="110" spans="1:8" x14ac:dyDescent="0.25">
      <c r="A110" t="s">
        <v>549</v>
      </c>
      <c r="B110">
        <v>14863.924493595399</v>
      </c>
      <c r="C110">
        <v>14865.9758200695</v>
      </c>
      <c r="D110">
        <v>380.396830844889</v>
      </c>
      <c r="E110">
        <v>13576.0359156964</v>
      </c>
      <c r="F110">
        <v>16312.8036586731</v>
      </c>
      <c r="G110">
        <v>14114.7279506387</v>
      </c>
      <c r="H110">
        <v>15618.039881550299</v>
      </c>
    </row>
    <row r="111" spans="1:8" x14ac:dyDescent="0.25">
      <c r="A111" t="s">
        <v>795</v>
      </c>
      <c r="B111">
        <v>143.72109568144799</v>
      </c>
      <c r="C111">
        <v>143.72379581436101</v>
      </c>
      <c r="D111">
        <v>3.7121714307254701</v>
      </c>
      <c r="E111">
        <v>132.84888334163799</v>
      </c>
      <c r="F111">
        <v>156.92214182868599</v>
      </c>
      <c r="G111">
        <v>136.45448798895501</v>
      </c>
      <c r="H111">
        <v>151.07542103393899</v>
      </c>
    </row>
    <row r="112" spans="1:8" x14ac:dyDescent="0.25">
      <c r="A112" t="s">
        <v>681</v>
      </c>
      <c r="B112">
        <v>1276.44454434155</v>
      </c>
      <c r="C112">
        <v>1278.2192879635199</v>
      </c>
      <c r="D112">
        <v>33.011901721276701</v>
      </c>
      <c r="E112">
        <v>1179.5629661738601</v>
      </c>
      <c r="F112">
        <v>1409.76476041049</v>
      </c>
      <c r="G112">
        <v>1216.63899420343</v>
      </c>
      <c r="H112">
        <v>1344.9861330814999</v>
      </c>
    </row>
    <row r="113" spans="1:8" x14ac:dyDescent="0.25">
      <c r="A113" t="s">
        <v>793</v>
      </c>
      <c r="B113">
        <v>378.50910380832198</v>
      </c>
      <c r="C113">
        <v>378.51621497654997</v>
      </c>
      <c r="D113">
        <v>9.77650966801062</v>
      </c>
      <c r="E113">
        <v>349.87565003702201</v>
      </c>
      <c r="F113">
        <v>413.27585897973103</v>
      </c>
      <c r="G113">
        <v>359.371501549095</v>
      </c>
      <c r="H113">
        <v>397.87772248665601</v>
      </c>
    </row>
    <row r="114" spans="1:8" x14ac:dyDescent="0.25">
      <c r="A114" t="s">
        <v>679</v>
      </c>
      <c r="B114">
        <v>93.458870410936697</v>
      </c>
      <c r="C114">
        <v>93.5888138032402</v>
      </c>
      <c r="D114">
        <v>2.4170693969152399</v>
      </c>
      <c r="E114">
        <v>86.365383350085096</v>
      </c>
      <c r="F114">
        <v>103.22032605112101</v>
      </c>
      <c r="G114">
        <v>89.080020436615101</v>
      </c>
      <c r="H114">
        <v>98.477356711970202</v>
      </c>
    </row>
    <row r="115" spans="1:8" x14ac:dyDescent="0.25">
      <c r="A115" t="s">
        <v>239</v>
      </c>
      <c r="B115">
        <v>143.822264902097</v>
      </c>
      <c r="C115">
        <v>143.738446843715</v>
      </c>
      <c r="D115">
        <v>3.75458401682809</v>
      </c>
      <c r="E115">
        <v>132.54227339377701</v>
      </c>
      <c r="F115">
        <v>155.886632017474</v>
      </c>
      <c r="G115">
        <v>136.238838458407</v>
      </c>
      <c r="H115">
        <v>150.76680270996201</v>
      </c>
    </row>
    <row r="116" spans="1:8" x14ac:dyDescent="0.25">
      <c r="A116" t="s">
        <v>796</v>
      </c>
      <c r="B116">
        <v>501.96225861014801</v>
      </c>
      <c r="C116">
        <v>501.97168913118202</v>
      </c>
      <c r="D116">
        <v>12.9651805594713</v>
      </c>
      <c r="E116">
        <v>463.98982153468597</v>
      </c>
      <c r="F116">
        <v>548.06841239825803</v>
      </c>
      <c r="G116">
        <v>476.582805493244</v>
      </c>
      <c r="H116">
        <v>527.64807562251303</v>
      </c>
    </row>
    <row r="117" spans="1:8" x14ac:dyDescent="0.25">
      <c r="A117" t="s">
        <v>794</v>
      </c>
      <c r="B117">
        <v>1313.3413374740301</v>
      </c>
      <c r="C117">
        <v>1313.3660116261101</v>
      </c>
      <c r="D117">
        <v>33.922286555398202</v>
      </c>
      <c r="E117">
        <v>1213.9897020863</v>
      </c>
      <c r="F117">
        <v>1433.97414729826</v>
      </c>
      <c r="G117">
        <v>1246.93816805407</v>
      </c>
      <c r="H117">
        <v>1380.5460818357601</v>
      </c>
    </row>
    <row r="118" spans="1:8" x14ac:dyDescent="0.25">
      <c r="A118" t="s">
        <v>393</v>
      </c>
      <c r="B118">
        <v>15931.067318936501</v>
      </c>
      <c r="C118">
        <v>15940.5371636033</v>
      </c>
      <c r="D118">
        <v>402.32947149210497</v>
      </c>
      <c r="E118">
        <v>14699.0145477966</v>
      </c>
      <c r="F118">
        <v>17412.796012264102</v>
      </c>
      <c r="G118">
        <v>15181.2710111777</v>
      </c>
      <c r="H118">
        <v>16762.564833362099</v>
      </c>
    </row>
    <row r="119" spans="1:8" x14ac:dyDescent="0.25">
      <c r="A119" t="s">
        <v>791</v>
      </c>
      <c r="B119">
        <v>18147.532096154901</v>
      </c>
      <c r="C119">
        <v>18147.873039483198</v>
      </c>
      <c r="D119">
        <v>468.73251185640402</v>
      </c>
      <c r="E119">
        <v>16774.7077278365</v>
      </c>
      <c r="F119">
        <v>19814.416192215602</v>
      </c>
      <c r="G119">
        <v>17229.984148830899</v>
      </c>
      <c r="H119">
        <v>19076.156072663602</v>
      </c>
    </row>
    <row r="120" spans="1:8" x14ac:dyDescent="0.25">
      <c r="A120" t="s">
        <v>554</v>
      </c>
      <c r="B120">
        <v>58098.242960263102</v>
      </c>
      <c r="C120">
        <v>58106.2609277878</v>
      </c>
      <c r="D120">
        <v>1486.8474008505</v>
      </c>
      <c r="E120">
        <v>53064.3056890691</v>
      </c>
      <c r="F120">
        <v>63761.440037792599</v>
      </c>
      <c r="G120">
        <v>55169.877521078997</v>
      </c>
      <c r="H120">
        <v>61045.834563567601</v>
      </c>
    </row>
    <row r="121" spans="1:8" x14ac:dyDescent="0.25">
      <c r="A121" t="s">
        <v>1147</v>
      </c>
      <c r="B121">
        <v>410.21366011923402</v>
      </c>
      <c r="C121">
        <v>410.23682563063397</v>
      </c>
      <c r="D121">
        <v>9.6896348973612998</v>
      </c>
      <c r="E121">
        <v>379.15225675929503</v>
      </c>
      <c r="F121">
        <v>452.41310010113102</v>
      </c>
      <c r="G121">
        <v>391.35909652350398</v>
      </c>
      <c r="H121">
        <v>430.10620323943499</v>
      </c>
    </row>
    <row r="122" spans="1:8" x14ac:dyDescent="0.25">
      <c r="A122" t="s">
        <v>684</v>
      </c>
      <c r="B122">
        <v>16903.638959117201</v>
      </c>
      <c r="C122">
        <v>16927.141449345901</v>
      </c>
      <c r="D122">
        <v>437.16843831877998</v>
      </c>
      <c r="E122">
        <v>15620.660214450299</v>
      </c>
      <c r="F122">
        <v>18669.165560622099</v>
      </c>
      <c r="G122">
        <v>16111.648870893199</v>
      </c>
      <c r="H122">
        <v>17811.318242859299</v>
      </c>
    </row>
    <row r="123" spans="1:8" x14ac:dyDescent="0.25">
      <c r="A123" t="s">
        <v>1153</v>
      </c>
      <c r="B123">
        <v>336.52580940504998</v>
      </c>
      <c r="C123">
        <v>336.45929827907003</v>
      </c>
      <c r="D123">
        <v>9.0337645533876891</v>
      </c>
      <c r="E123">
        <v>307.99735592355</v>
      </c>
      <c r="F123">
        <v>366.606118228946</v>
      </c>
      <c r="G123">
        <v>319.49548011930301</v>
      </c>
      <c r="H123">
        <v>355.02417198010301</v>
      </c>
    </row>
    <row r="124" spans="1:8" x14ac:dyDescent="0.25">
      <c r="A124" t="s">
        <v>786</v>
      </c>
      <c r="B124">
        <v>64132.6415609299</v>
      </c>
      <c r="C124">
        <v>64127.790025906303</v>
      </c>
      <c r="D124">
        <v>1472.78125937238</v>
      </c>
      <c r="E124">
        <v>59472.408679450797</v>
      </c>
      <c r="F124">
        <v>68614.601474001596</v>
      </c>
      <c r="G124">
        <v>61261.505848553898</v>
      </c>
      <c r="H124">
        <v>67012.531656875901</v>
      </c>
    </row>
    <row r="125" spans="1:8" x14ac:dyDescent="0.25">
      <c r="A125" t="s">
        <v>913</v>
      </c>
      <c r="B125">
        <v>27967.784293975899</v>
      </c>
      <c r="C125">
        <v>27989.0542787054</v>
      </c>
      <c r="D125">
        <v>726.44620626602602</v>
      </c>
      <c r="E125">
        <v>25685.548786029201</v>
      </c>
      <c r="F125">
        <v>30301.0492092883</v>
      </c>
      <c r="G125">
        <v>26594.213884010202</v>
      </c>
      <c r="H125">
        <v>29459.748125384001</v>
      </c>
    </row>
    <row r="126" spans="1:8" x14ac:dyDescent="0.25">
      <c r="A126" t="s">
        <v>904</v>
      </c>
      <c r="B126">
        <v>13479.1888168039</v>
      </c>
      <c r="C126">
        <v>13483.0681895422</v>
      </c>
      <c r="D126">
        <v>317.40524925726402</v>
      </c>
      <c r="E126">
        <v>12483.121180145399</v>
      </c>
      <c r="F126">
        <v>14501.524996492601</v>
      </c>
      <c r="G126">
        <v>12883.9200760481</v>
      </c>
      <c r="H126">
        <v>14137.9282226717</v>
      </c>
    </row>
    <row r="127" spans="1:8" x14ac:dyDescent="0.25">
      <c r="A127" t="s">
        <v>1152</v>
      </c>
      <c r="B127">
        <v>93.560153194783595</v>
      </c>
      <c r="C127">
        <v>93.541661920230695</v>
      </c>
      <c r="D127">
        <v>2.5115470252780998</v>
      </c>
      <c r="E127">
        <v>85.628736335975105</v>
      </c>
      <c r="F127">
        <v>101.92301340656201</v>
      </c>
      <c r="G127">
        <v>88.825419119709196</v>
      </c>
      <c r="H127">
        <v>98.703026603020504</v>
      </c>
    </row>
    <row r="128" spans="1:8" x14ac:dyDescent="0.25">
      <c r="A128" t="s">
        <v>386</v>
      </c>
      <c r="B128">
        <v>4459.8965885588304</v>
      </c>
      <c r="C128">
        <v>4460.3508852861196</v>
      </c>
      <c r="D128">
        <v>102.419645630917</v>
      </c>
      <c r="E128">
        <v>4148.9085679392701</v>
      </c>
      <c r="F128">
        <v>4909.2381570981397</v>
      </c>
      <c r="G128">
        <v>4259.5754234713104</v>
      </c>
      <c r="H128">
        <v>4667.9288360838</v>
      </c>
    </row>
    <row r="129" spans="1:8" x14ac:dyDescent="0.25">
      <c r="A129" t="s">
        <v>1151</v>
      </c>
      <c r="B129">
        <v>20814.2245786403</v>
      </c>
      <c r="C129">
        <v>20817.665167270701</v>
      </c>
      <c r="D129">
        <v>490.73799013052701</v>
      </c>
      <c r="E129">
        <v>19236.794398318601</v>
      </c>
      <c r="F129">
        <v>22976.078882928901</v>
      </c>
      <c r="G129">
        <v>19865.522866863001</v>
      </c>
      <c r="H129">
        <v>21817.6451697087</v>
      </c>
    </row>
    <row r="130" spans="1:8" x14ac:dyDescent="0.25">
      <c r="A130" t="s">
        <v>850</v>
      </c>
      <c r="B130">
        <v>645.68335429159595</v>
      </c>
      <c r="C130">
        <v>645.69548494553999</v>
      </c>
      <c r="D130">
        <v>16.677351990196801</v>
      </c>
      <c r="E130">
        <v>596.83870487632396</v>
      </c>
      <c r="F130">
        <v>704.99055422694403</v>
      </c>
      <c r="G130">
        <v>613.03729348219997</v>
      </c>
      <c r="H130">
        <v>678.72349665645299</v>
      </c>
    </row>
    <row r="131" spans="1:8" x14ac:dyDescent="0.25">
      <c r="A131" t="s">
        <v>551</v>
      </c>
      <c r="B131">
        <v>19268.963447213398</v>
      </c>
      <c r="C131">
        <v>19271.622700149201</v>
      </c>
      <c r="D131">
        <v>493.13037294721801</v>
      </c>
      <c r="E131">
        <v>17599.3991311196</v>
      </c>
      <c r="F131">
        <v>21147.229155798101</v>
      </c>
      <c r="G131">
        <v>18297.736715859199</v>
      </c>
      <c r="H131">
        <v>20246.566761314301</v>
      </c>
    </row>
    <row r="132" spans="1:8" x14ac:dyDescent="0.25">
      <c r="A132" t="s">
        <v>911</v>
      </c>
      <c r="B132">
        <v>74657.072892482203</v>
      </c>
      <c r="C132">
        <v>74713.850890469897</v>
      </c>
      <c r="D132">
        <v>1939.1721133000699</v>
      </c>
      <c r="E132">
        <v>68564.884076820905</v>
      </c>
      <c r="F132">
        <v>80885.479370054498</v>
      </c>
      <c r="G132">
        <v>70990.470449404398</v>
      </c>
      <c r="H132">
        <v>78639.714182316995</v>
      </c>
    </row>
    <row r="133" spans="1:8" x14ac:dyDescent="0.25">
      <c r="A133" t="s">
        <v>382</v>
      </c>
      <c r="B133">
        <v>13478.287362336399</v>
      </c>
      <c r="C133">
        <v>13479.6398817262</v>
      </c>
      <c r="D133">
        <v>309.38584815021801</v>
      </c>
      <c r="E133">
        <v>12539.275802878001</v>
      </c>
      <c r="F133">
        <v>14835.8186109746</v>
      </c>
      <c r="G133">
        <v>12873.538787689</v>
      </c>
      <c r="H133">
        <v>14105.9756209593</v>
      </c>
    </row>
    <row r="134" spans="1:8" x14ac:dyDescent="0.25">
      <c r="A134" t="s">
        <v>1155</v>
      </c>
      <c r="B134">
        <v>4397.8090480108403</v>
      </c>
      <c r="C134">
        <v>4396.9398628742001</v>
      </c>
      <c r="D134">
        <v>118.055645006026</v>
      </c>
      <c r="E134">
        <v>4024.9916077422799</v>
      </c>
      <c r="F134">
        <v>4790.9065478625298</v>
      </c>
      <c r="G134">
        <v>4175.2521619405898</v>
      </c>
      <c r="H134">
        <v>4639.5505847143104</v>
      </c>
    </row>
    <row r="135" spans="1:8" x14ac:dyDescent="0.25">
      <c r="A135" t="s">
        <v>470</v>
      </c>
      <c r="B135">
        <v>21100.131843862899</v>
      </c>
      <c r="C135">
        <v>21112.6743161913</v>
      </c>
      <c r="D135">
        <v>532.87107029322397</v>
      </c>
      <c r="E135">
        <v>19468.3217843606</v>
      </c>
      <c r="F135">
        <v>23062.628778948001</v>
      </c>
      <c r="G135">
        <v>20107.053311645101</v>
      </c>
      <c r="H135">
        <v>22201.420717419402</v>
      </c>
    </row>
    <row r="136" spans="1:8" x14ac:dyDescent="0.25">
      <c r="A136" t="s">
        <v>381</v>
      </c>
      <c r="B136">
        <v>93161.404575740205</v>
      </c>
      <c r="C136">
        <v>93223.248346358407</v>
      </c>
      <c r="D136">
        <v>2092.8495204065198</v>
      </c>
      <c r="E136">
        <v>87367.478506763902</v>
      </c>
      <c r="F136">
        <v>102292.705198927</v>
      </c>
      <c r="G136">
        <v>89218.157259526997</v>
      </c>
      <c r="H136">
        <v>97540.528005147193</v>
      </c>
    </row>
    <row r="137" spans="1:8" x14ac:dyDescent="0.25">
      <c r="A137" t="s">
        <v>1157</v>
      </c>
      <c r="B137">
        <v>16921.957686953199</v>
      </c>
      <c r="C137">
        <v>16918.613222938598</v>
      </c>
      <c r="D137">
        <v>454.25633711894</v>
      </c>
      <c r="E137">
        <v>15487.424972979101</v>
      </c>
      <c r="F137">
        <v>18434.524327914201</v>
      </c>
      <c r="G137">
        <v>16065.5998578828</v>
      </c>
      <c r="H137">
        <v>17852.1345115076</v>
      </c>
    </row>
    <row r="138" spans="1:8" x14ac:dyDescent="0.25">
      <c r="A138" t="s">
        <v>552</v>
      </c>
      <c r="B138">
        <v>54433.187802496897</v>
      </c>
      <c r="C138">
        <v>54440.699966545799</v>
      </c>
      <c r="D138">
        <v>1393.0514879684999</v>
      </c>
      <c r="E138">
        <v>49716.810182328503</v>
      </c>
      <c r="F138">
        <v>59739.129159356104</v>
      </c>
      <c r="G138">
        <v>51689.554642807903</v>
      </c>
      <c r="H138">
        <v>57194.834267734703</v>
      </c>
    </row>
    <row r="139" spans="1:8" x14ac:dyDescent="0.25">
      <c r="A139" t="s">
        <v>917</v>
      </c>
      <c r="B139">
        <v>10108.1760351017</v>
      </c>
      <c r="C139">
        <v>10115.863478184399</v>
      </c>
      <c r="D139">
        <v>262.55373167156603</v>
      </c>
      <c r="E139">
        <v>9283.3256277401906</v>
      </c>
      <c r="F139">
        <v>10951.469599318199</v>
      </c>
      <c r="G139">
        <v>9611.7372984968006</v>
      </c>
      <c r="H139">
        <v>10647.4047736874</v>
      </c>
    </row>
    <row r="140" spans="1:8" x14ac:dyDescent="0.25">
      <c r="A140" t="s">
        <v>553</v>
      </c>
      <c r="B140">
        <v>21136.803283085799</v>
      </c>
      <c r="C140">
        <v>21139.720311100202</v>
      </c>
      <c r="D140">
        <v>540.93203894719295</v>
      </c>
      <c r="E140">
        <v>19305.399501849301</v>
      </c>
      <c r="F140">
        <v>23197.138957315401</v>
      </c>
      <c r="G140">
        <v>20071.430544165702</v>
      </c>
      <c r="H140">
        <v>22209.170719748799</v>
      </c>
    </row>
    <row r="141" spans="1:8" x14ac:dyDescent="0.25">
      <c r="A141" t="s">
        <v>739</v>
      </c>
      <c r="B141">
        <v>429.62037653463199</v>
      </c>
      <c r="C141">
        <v>430.21771233469201</v>
      </c>
      <c r="D141">
        <v>11.1110080813853</v>
      </c>
      <c r="E141">
        <v>397.01237936297002</v>
      </c>
      <c r="F141">
        <v>474.49273834707799</v>
      </c>
      <c r="G141">
        <v>409.49127411251902</v>
      </c>
      <c r="H141">
        <v>452.68981836293398</v>
      </c>
    </row>
    <row r="142" spans="1:8" x14ac:dyDescent="0.25">
      <c r="A142" t="s">
        <v>1048</v>
      </c>
      <c r="B142">
        <v>21161.871262463199</v>
      </c>
      <c r="C142">
        <v>21165.1781007016</v>
      </c>
      <c r="D142">
        <v>553.506879894696</v>
      </c>
      <c r="E142">
        <v>19463.596147763099</v>
      </c>
      <c r="F142">
        <v>23031.392742231401</v>
      </c>
      <c r="G142">
        <v>20087.782856956699</v>
      </c>
      <c r="H142">
        <v>22251.174238493099</v>
      </c>
    </row>
    <row r="143" spans="1:8" x14ac:dyDescent="0.25">
      <c r="A143" t="s">
        <v>1049</v>
      </c>
      <c r="B143">
        <v>58167.146736150396</v>
      </c>
      <c r="C143">
        <v>58176.236166033901</v>
      </c>
      <c r="D143">
        <v>1521.4115757056099</v>
      </c>
      <c r="E143">
        <v>53499.1371556206</v>
      </c>
      <c r="F143">
        <v>63305.857244844898</v>
      </c>
      <c r="G143">
        <v>55214.824745537298</v>
      </c>
      <c r="H143">
        <v>61161.288665330598</v>
      </c>
    </row>
    <row r="144" spans="1:8" x14ac:dyDescent="0.25">
      <c r="A144" t="s">
        <v>550</v>
      </c>
      <c r="B144">
        <v>44473.557730592802</v>
      </c>
      <c r="C144">
        <v>44479.695395407201</v>
      </c>
      <c r="D144">
        <v>1138.1651208201599</v>
      </c>
      <c r="E144">
        <v>40620.134831112802</v>
      </c>
      <c r="F144">
        <v>48808.672001423598</v>
      </c>
      <c r="G144">
        <v>42231.9266109581</v>
      </c>
      <c r="H144">
        <v>46729.906264668702</v>
      </c>
    </row>
    <row r="145" spans="1:8" x14ac:dyDescent="0.25">
      <c r="A145" t="s">
        <v>902</v>
      </c>
      <c r="B145">
        <v>42660.5770261863</v>
      </c>
      <c r="C145">
        <v>42669.395434245896</v>
      </c>
      <c r="D145">
        <v>1006.22919186765</v>
      </c>
      <c r="E145">
        <v>39484.963661881498</v>
      </c>
      <c r="F145">
        <v>45897.7540543617</v>
      </c>
      <c r="G145">
        <v>40774.167504834099</v>
      </c>
      <c r="H145">
        <v>44746.823866184102</v>
      </c>
    </row>
    <row r="146" spans="1:8" x14ac:dyDescent="0.25">
      <c r="A146" t="s">
        <v>914</v>
      </c>
      <c r="B146">
        <v>5166.5929961690899</v>
      </c>
      <c r="C146">
        <v>5170.52227969674</v>
      </c>
      <c r="D146">
        <v>134.199114307245</v>
      </c>
      <c r="E146">
        <v>4744.9871275373798</v>
      </c>
      <c r="F146">
        <v>5597.6257173509503</v>
      </c>
      <c r="G146">
        <v>4912.84821662993</v>
      </c>
      <c r="H146">
        <v>5442.2090335664798</v>
      </c>
    </row>
    <row r="147" spans="1:8" x14ac:dyDescent="0.25">
      <c r="A147" t="s">
        <v>1046</v>
      </c>
      <c r="B147">
        <v>19291.816192344701</v>
      </c>
      <c r="C147">
        <v>19294.8308083341</v>
      </c>
      <c r="D147">
        <v>504.593986783557</v>
      </c>
      <c r="E147">
        <v>17743.6160851575</v>
      </c>
      <c r="F147">
        <v>20996.129781063199</v>
      </c>
      <c r="G147">
        <v>18312.6439898319</v>
      </c>
      <c r="H147">
        <v>20284.8584677988</v>
      </c>
    </row>
    <row r="148" spans="1:8" x14ac:dyDescent="0.25">
      <c r="A148" t="s">
        <v>384</v>
      </c>
      <c r="B148">
        <v>7319.9605423462599</v>
      </c>
      <c r="C148">
        <v>7320.7442368682996</v>
      </c>
      <c r="D148">
        <v>167.946222943104</v>
      </c>
      <c r="E148">
        <v>6810.5365194309898</v>
      </c>
      <c r="F148">
        <v>8057.0406663844997</v>
      </c>
      <c r="G148">
        <v>6991.9649561919696</v>
      </c>
      <c r="H148">
        <v>7660.5630932056702</v>
      </c>
    </row>
    <row r="149" spans="1:8" x14ac:dyDescent="0.25">
      <c r="A149" t="s">
        <v>912</v>
      </c>
      <c r="B149">
        <v>9500.4712061001992</v>
      </c>
      <c r="C149">
        <v>9507.6964791269093</v>
      </c>
      <c r="D149">
        <v>246.76896792634599</v>
      </c>
      <c r="E149">
        <v>8725.2109101511505</v>
      </c>
      <c r="F149">
        <v>10293.065853968101</v>
      </c>
      <c r="G149">
        <v>9033.8784294875404</v>
      </c>
      <c r="H149">
        <v>10007.2814443316</v>
      </c>
    </row>
    <row r="150" spans="1:8" x14ac:dyDescent="0.25">
      <c r="A150" t="s">
        <v>1150</v>
      </c>
      <c r="B150">
        <v>7610.4834803884996</v>
      </c>
      <c r="C150">
        <v>7612.0387593533696</v>
      </c>
      <c r="D150">
        <v>181.374725092896</v>
      </c>
      <c r="E150">
        <v>6998.1453022423702</v>
      </c>
      <c r="F150">
        <v>8503.41224129701</v>
      </c>
      <c r="G150">
        <v>7259.9861146884496</v>
      </c>
      <c r="H150">
        <v>7975.3027785426302</v>
      </c>
    </row>
    <row r="151" spans="1:8" x14ac:dyDescent="0.25">
      <c r="A151" t="s">
        <v>785</v>
      </c>
      <c r="B151">
        <v>26310.3809639795</v>
      </c>
      <c r="C151">
        <v>26309.840204140499</v>
      </c>
      <c r="D151">
        <v>621.72139363734902</v>
      </c>
      <c r="E151">
        <v>24399.202128514102</v>
      </c>
      <c r="F151">
        <v>28246.362514100099</v>
      </c>
      <c r="G151">
        <v>25064.0632401197</v>
      </c>
      <c r="H151">
        <v>27532.807215417601</v>
      </c>
    </row>
    <row r="152" spans="1:8" x14ac:dyDescent="0.25">
      <c r="A152" t="s">
        <v>1039</v>
      </c>
      <c r="B152">
        <v>54839.919726374501</v>
      </c>
      <c r="C152">
        <v>54793.359114627398</v>
      </c>
      <c r="D152">
        <v>1270.50221266525</v>
      </c>
      <c r="E152">
        <v>50899.3065704412</v>
      </c>
      <c r="F152">
        <v>58655.718680034101</v>
      </c>
      <c r="G152">
        <v>52285.080161553502</v>
      </c>
      <c r="H152">
        <v>57244.477167733501</v>
      </c>
    </row>
    <row r="153" spans="1:8" x14ac:dyDescent="0.25">
      <c r="A153" t="s">
        <v>385</v>
      </c>
      <c r="B153">
        <v>19784.774730612498</v>
      </c>
      <c r="C153">
        <v>19796.489806833801</v>
      </c>
      <c r="D153">
        <v>444.53744718589297</v>
      </c>
      <c r="E153">
        <v>18558.017854039099</v>
      </c>
      <c r="F153">
        <v>21720.0336598094</v>
      </c>
      <c r="G153">
        <v>18945.466248433499</v>
      </c>
      <c r="H153">
        <v>20715.036062055999</v>
      </c>
    </row>
    <row r="154" spans="1:8" x14ac:dyDescent="0.25">
      <c r="A154" t="s">
        <v>908</v>
      </c>
      <c r="B154">
        <v>4460.4017603017801</v>
      </c>
      <c r="C154">
        <v>4461.4927569483398</v>
      </c>
      <c r="D154">
        <v>105.071821342197</v>
      </c>
      <c r="E154">
        <v>4130.1081238589804</v>
      </c>
      <c r="F154">
        <v>4798.6301756649</v>
      </c>
      <c r="G154">
        <v>4262.8517922498204</v>
      </c>
      <c r="H154">
        <v>4678.3533906032999</v>
      </c>
    </row>
    <row r="155" spans="1:8" x14ac:dyDescent="0.25">
      <c r="A155" t="s">
        <v>1154</v>
      </c>
      <c r="B155">
        <v>1277.8278464969101</v>
      </c>
      <c r="C155">
        <v>1277.5752959747699</v>
      </c>
      <c r="D155">
        <v>34.302260279601299</v>
      </c>
      <c r="E155">
        <v>1169.5019729462299</v>
      </c>
      <c r="F155">
        <v>1392.04629623292</v>
      </c>
      <c r="G155">
        <v>1213.16169493245</v>
      </c>
      <c r="H155">
        <v>1348.06829211025</v>
      </c>
    </row>
    <row r="156" spans="1:8" x14ac:dyDescent="0.25">
      <c r="A156" t="s">
        <v>905</v>
      </c>
      <c r="B156">
        <v>34721.522225730398</v>
      </c>
      <c r="C156">
        <v>34738.191475245701</v>
      </c>
      <c r="D156">
        <v>802.08257932846698</v>
      </c>
      <c r="E156">
        <v>32364.036092072402</v>
      </c>
      <c r="F156">
        <v>37241.413265719202</v>
      </c>
      <c r="G156">
        <v>33205.299621565202</v>
      </c>
      <c r="H156">
        <v>36383.043613594302</v>
      </c>
    </row>
    <row r="157" spans="1:8" x14ac:dyDescent="0.25">
      <c r="A157" t="s">
        <v>236</v>
      </c>
      <c r="B157">
        <v>52046.008980230399</v>
      </c>
      <c r="C157">
        <v>52015.6771298577</v>
      </c>
      <c r="D157">
        <v>1358.69862423516</v>
      </c>
      <c r="E157">
        <v>47964.036416812698</v>
      </c>
      <c r="F157">
        <v>56411.829249123497</v>
      </c>
      <c r="G157">
        <v>49301.739300859801</v>
      </c>
      <c r="H157">
        <v>54559.0793824918</v>
      </c>
    </row>
    <row r="158" spans="1:8" x14ac:dyDescent="0.25">
      <c r="A158" t="s">
        <v>383</v>
      </c>
      <c r="B158">
        <v>34710.635452890499</v>
      </c>
      <c r="C158">
        <v>34736.071349825397</v>
      </c>
      <c r="D158">
        <v>780.062546764118</v>
      </c>
      <c r="E158">
        <v>32564.9711027298</v>
      </c>
      <c r="F158">
        <v>38110.279431722498</v>
      </c>
      <c r="G158">
        <v>33242.610107191103</v>
      </c>
      <c r="H158">
        <v>36348.498250730598</v>
      </c>
    </row>
    <row r="159" spans="1:8" x14ac:dyDescent="0.25">
      <c r="A159" t="s">
        <v>910</v>
      </c>
      <c r="B159">
        <v>29913.084591394399</v>
      </c>
      <c r="C159">
        <v>29935.834010718499</v>
      </c>
      <c r="D159">
        <v>776.97419969782004</v>
      </c>
      <c r="E159">
        <v>27472.1081061246</v>
      </c>
      <c r="F159">
        <v>32408.639836394799</v>
      </c>
      <c r="G159">
        <v>28443.975439462502</v>
      </c>
      <c r="H159">
        <v>31508.822023688099</v>
      </c>
    </row>
    <row r="160" spans="1:8" x14ac:dyDescent="0.25">
      <c r="A160" t="s">
        <v>1038</v>
      </c>
      <c r="B160">
        <v>21594.069299680301</v>
      </c>
      <c r="C160">
        <v>21595.169714596701</v>
      </c>
      <c r="D160">
        <v>513.37098024696502</v>
      </c>
      <c r="E160">
        <v>20023.502421512701</v>
      </c>
      <c r="F160">
        <v>23354.364192056899</v>
      </c>
      <c r="G160">
        <v>20583.897148345601</v>
      </c>
      <c r="H160">
        <v>22626.792532125099</v>
      </c>
    </row>
    <row r="161" spans="1:8" x14ac:dyDescent="0.25">
      <c r="A161" t="s">
        <v>1042</v>
      </c>
      <c r="B161">
        <v>30577.526407132402</v>
      </c>
      <c r="C161">
        <v>30577.5405871435</v>
      </c>
      <c r="D161">
        <v>725.739330633387</v>
      </c>
      <c r="E161">
        <v>28369.962983939899</v>
      </c>
      <c r="F161">
        <v>33057.997103092799</v>
      </c>
      <c r="G161">
        <v>29142.8121231267</v>
      </c>
      <c r="H161">
        <v>32035.2760861233</v>
      </c>
    </row>
    <row r="162" spans="1:8" x14ac:dyDescent="0.25">
      <c r="A162" t="s">
        <v>1149</v>
      </c>
      <c r="B162">
        <v>5374.7268110401501</v>
      </c>
      <c r="C162">
        <v>5374.7466811221902</v>
      </c>
      <c r="D162">
        <v>126.87547637104601</v>
      </c>
      <c r="E162">
        <v>4967.2394867434004</v>
      </c>
      <c r="F162">
        <v>5928.6333406894</v>
      </c>
      <c r="G162">
        <v>5128.04168077329</v>
      </c>
      <c r="H162">
        <v>5634.5201163705597</v>
      </c>
    </row>
    <row r="163" spans="1:8" x14ac:dyDescent="0.25">
      <c r="A163" t="s">
        <v>389</v>
      </c>
      <c r="B163">
        <v>74692.786389312401</v>
      </c>
      <c r="C163">
        <v>74737.185742518006</v>
      </c>
      <c r="D163">
        <v>1886.32115291889</v>
      </c>
      <c r="E163">
        <v>68916.308730108096</v>
      </c>
      <c r="F163">
        <v>81639.869253376397</v>
      </c>
      <c r="G163">
        <v>71177.367470433193</v>
      </c>
      <c r="H163">
        <v>78591.261299051097</v>
      </c>
    </row>
    <row r="164" spans="1:8" x14ac:dyDescent="0.25">
      <c r="A164" t="s">
        <v>1045</v>
      </c>
      <c r="B164">
        <v>44526.302803397797</v>
      </c>
      <c r="C164">
        <v>44533.260660710999</v>
      </c>
      <c r="D164">
        <v>1164.6236116024099</v>
      </c>
      <c r="E164">
        <v>40952.993474428098</v>
      </c>
      <c r="F164">
        <v>48459.928448936502</v>
      </c>
      <c r="G164">
        <v>42266.333210536999</v>
      </c>
      <c r="H164">
        <v>46818.285093327999</v>
      </c>
    </row>
    <row r="165" spans="1:8" x14ac:dyDescent="0.25">
      <c r="A165" t="s">
        <v>238</v>
      </c>
      <c r="B165">
        <v>1314.26583445848</v>
      </c>
      <c r="C165">
        <v>1313.4998945637201</v>
      </c>
      <c r="D165">
        <v>34.309858068777203</v>
      </c>
      <c r="E165">
        <v>1211.1878620565101</v>
      </c>
      <c r="F165">
        <v>1424.5115292046801</v>
      </c>
      <c r="G165">
        <v>1244.9675356877301</v>
      </c>
      <c r="H165">
        <v>1377.7258890139699</v>
      </c>
    </row>
    <row r="166" spans="1:8" x14ac:dyDescent="0.25">
      <c r="A166" t="s">
        <v>235</v>
      </c>
      <c r="B166">
        <v>18160.306641674299</v>
      </c>
      <c r="C166">
        <v>18149.723011640599</v>
      </c>
      <c r="D166">
        <v>474.08791054668598</v>
      </c>
      <c r="E166">
        <v>16735.9923684565</v>
      </c>
      <c r="F166">
        <v>19683.663309726398</v>
      </c>
      <c r="G166">
        <v>17202.7542786536</v>
      </c>
      <c r="H166">
        <v>19037.187117457099</v>
      </c>
    </row>
    <row r="167" spans="1:8" x14ac:dyDescent="0.25">
      <c r="A167" t="s">
        <v>909</v>
      </c>
      <c r="B167">
        <v>12534.758096101301</v>
      </c>
      <c r="C167">
        <v>12541.2360704079</v>
      </c>
      <c r="D167">
        <v>289.59617085714098</v>
      </c>
      <c r="E167">
        <v>11684.101191506699</v>
      </c>
      <c r="F167">
        <v>13444.5655130249</v>
      </c>
      <c r="G167">
        <v>11988.062278093401</v>
      </c>
      <c r="H167">
        <v>13136.4046109629</v>
      </c>
    </row>
    <row r="168" spans="1:8" x14ac:dyDescent="0.25">
      <c r="A168" t="s">
        <v>1148</v>
      </c>
      <c r="B168">
        <v>1839.37257195757</v>
      </c>
      <c r="C168">
        <v>1839.4606673261801</v>
      </c>
      <c r="D168">
        <v>43.8957127196553</v>
      </c>
      <c r="E168">
        <v>1690.83587231617</v>
      </c>
      <c r="F168">
        <v>2055.6147070194502</v>
      </c>
      <c r="G168">
        <v>1754.5026244308999</v>
      </c>
      <c r="H168">
        <v>1927.2833379303299</v>
      </c>
    </row>
    <row r="169" spans="1:8" x14ac:dyDescent="0.25">
      <c r="A169" t="s">
        <v>906</v>
      </c>
      <c r="B169">
        <v>7320.5784033139798</v>
      </c>
      <c r="C169">
        <v>7322.5928070095197</v>
      </c>
      <c r="D169">
        <v>172.30405089399301</v>
      </c>
      <c r="E169">
        <v>6780.4307406769003</v>
      </c>
      <c r="F169">
        <v>7875.47227592539</v>
      </c>
      <c r="G169">
        <v>6997.88668443404</v>
      </c>
      <c r="H169">
        <v>7677.9403430816901</v>
      </c>
    </row>
    <row r="170" spans="1:8" x14ac:dyDescent="0.25">
      <c r="A170" t="s">
        <v>848</v>
      </c>
      <c r="B170">
        <v>70156.930234732703</v>
      </c>
      <c r="C170">
        <v>70158.248294795805</v>
      </c>
      <c r="D170">
        <v>1812.08298510344</v>
      </c>
      <c r="E170">
        <v>64849.699316371902</v>
      </c>
      <c r="F170">
        <v>76600.972907702904</v>
      </c>
      <c r="G170">
        <v>66609.762113670498</v>
      </c>
      <c r="H170">
        <v>73746.917412549999</v>
      </c>
    </row>
    <row r="171" spans="1:8" x14ac:dyDescent="0.25">
      <c r="A171" t="s">
        <v>1041</v>
      </c>
      <c r="B171">
        <v>67311.621442364296</v>
      </c>
      <c r="C171">
        <v>67255.927749514405</v>
      </c>
      <c r="D171">
        <v>1558.9055922734899</v>
      </c>
      <c r="E171">
        <v>62483.953679636099</v>
      </c>
      <c r="F171">
        <v>71997.958348033906</v>
      </c>
      <c r="G171">
        <v>64176.517557155101</v>
      </c>
      <c r="H171">
        <v>70259.836751074399</v>
      </c>
    </row>
    <row r="172" spans="1:8" x14ac:dyDescent="0.25">
      <c r="A172" t="s">
        <v>907</v>
      </c>
      <c r="B172">
        <v>19789.4806880549</v>
      </c>
      <c r="C172">
        <v>19797.728360720201</v>
      </c>
      <c r="D172">
        <v>457.08065434640201</v>
      </c>
      <c r="E172">
        <v>18444.686717615601</v>
      </c>
      <c r="F172">
        <v>21224.8901877319</v>
      </c>
      <c r="G172">
        <v>18924.090917928799</v>
      </c>
      <c r="H172">
        <v>20733.265504381099</v>
      </c>
    </row>
    <row r="173" spans="1:8" x14ac:dyDescent="0.25">
      <c r="A173" t="s">
        <v>1156</v>
      </c>
      <c r="B173">
        <v>5314.5041767947596</v>
      </c>
      <c r="C173">
        <v>5313.4538155833798</v>
      </c>
      <c r="D173">
        <v>142.66358807972799</v>
      </c>
      <c r="E173">
        <v>4863.9753289391701</v>
      </c>
      <c r="F173">
        <v>5789.5403327629901</v>
      </c>
      <c r="G173">
        <v>5045.5567332649398</v>
      </c>
      <c r="H173">
        <v>5606.6351885076101</v>
      </c>
    </row>
    <row r="174" spans="1:8" x14ac:dyDescent="0.25">
      <c r="A174" t="s">
        <v>387</v>
      </c>
      <c r="B174">
        <v>12532.438593942499</v>
      </c>
      <c r="C174">
        <v>12540.4922041973</v>
      </c>
      <c r="D174">
        <v>281.64199202208903</v>
      </c>
      <c r="E174">
        <v>11757.4859991301</v>
      </c>
      <c r="F174">
        <v>13758.269265876401</v>
      </c>
      <c r="G174">
        <v>12001.236062408399</v>
      </c>
      <c r="H174">
        <v>13122.8949064384</v>
      </c>
    </row>
    <row r="175" spans="1:8" x14ac:dyDescent="0.25">
      <c r="A175" t="s">
        <v>1047</v>
      </c>
      <c r="B175">
        <v>54497.744869665701</v>
      </c>
      <c r="C175">
        <v>54506.260904207396</v>
      </c>
      <c r="D175">
        <v>1425.43522498467</v>
      </c>
      <c r="E175">
        <v>50124.2108484282</v>
      </c>
      <c r="F175">
        <v>59312.286238390901</v>
      </c>
      <c r="G175">
        <v>51731.666427699798</v>
      </c>
      <c r="H175">
        <v>57303.005091560401</v>
      </c>
    </row>
    <row r="176" spans="1:8" x14ac:dyDescent="0.25">
      <c r="A176" t="s">
        <v>916</v>
      </c>
      <c r="B176">
        <v>3139.7892371309699</v>
      </c>
      <c r="C176">
        <v>3142.1771012687</v>
      </c>
      <c r="D176">
        <v>81.554117974228504</v>
      </c>
      <c r="E176">
        <v>2883.5752157008701</v>
      </c>
      <c r="F176">
        <v>3401.7320493133002</v>
      </c>
      <c r="G176">
        <v>2985.58604590496</v>
      </c>
      <c r="H176">
        <v>3307.2838062682399</v>
      </c>
    </row>
    <row r="177" spans="1:8" x14ac:dyDescent="0.25">
      <c r="A177" t="s">
        <v>1044</v>
      </c>
      <c r="B177">
        <v>14881.552918654899</v>
      </c>
      <c r="C177">
        <v>14883.878369350099</v>
      </c>
      <c r="D177">
        <v>389.23977099337498</v>
      </c>
      <c r="E177">
        <v>13687.2837221177</v>
      </c>
      <c r="F177">
        <v>16196.246807899101</v>
      </c>
      <c r="G177">
        <v>14126.2273027104</v>
      </c>
      <c r="H177">
        <v>15647.577798079899</v>
      </c>
    </row>
    <row r="178" spans="1:8" x14ac:dyDescent="0.25">
      <c r="A178" t="s">
        <v>395</v>
      </c>
      <c r="B178">
        <v>10113.011455227401</v>
      </c>
      <c r="C178">
        <v>10119.0228947422</v>
      </c>
      <c r="D178">
        <v>255.397988880437</v>
      </c>
      <c r="E178">
        <v>9330.9066822990499</v>
      </c>
      <c r="F178">
        <v>11053.610032156999</v>
      </c>
      <c r="G178">
        <v>9637.0421747235396</v>
      </c>
      <c r="H178">
        <v>10640.8445074664</v>
      </c>
    </row>
    <row r="179" spans="1:8" x14ac:dyDescent="0.25">
      <c r="A179" t="s">
        <v>915</v>
      </c>
      <c r="B179">
        <v>15923.4500623084</v>
      </c>
      <c r="C179">
        <v>15935.560122086599</v>
      </c>
      <c r="D179">
        <v>413.60194167837602</v>
      </c>
      <c r="E179">
        <v>14624.059922595199</v>
      </c>
      <c r="F179">
        <v>17251.893780644499</v>
      </c>
      <c r="G179">
        <v>15141.408138634701</v>
      </c>
      <c r="H179">
        <v>16772.899246930199</v>
      </c>
    </row>
    <row r="180" spans="1:8" x14ac:dyDescent="0.25">
      <c r="A180" t="s">
        <v>1043</v>
      </c>
      <c r="B180">
        <v>72023.038210856495</v>
      </c>
      <c r="C180">
        <v>71964.524857107594</v>
      </c>
      <c r="D180">
        <v>1667.5568663618601</v>
      </c>
      <c r="E180">
        <v>66865.737583054695</v>
      </c>
      <c r="F180">
        <v>77039.660036787405</v>
      </c>
      <c r="G180">
        <v>68660.585161891504</v>
      </c>
      <c r="H180">
        <v>75166.806375235305</v>
      </c>
    </row>
    <row r="181" spans="1:8" x14ac:dyDescent="0.25">
      <c r="A181" t="s">
        <v>1040</v>
      </c>
      <c r="B181">
        <v>27964.072983314301</v>
      </c>
      <c r="C181">
        <v>27964.075697224202</v>
      </c>
      <c r="D181">
        <v>664.49761448414301</v>
      </c>
      <c r="E181">
        <v>25933.094851229002</v>
      </c>
      <c r="F181">
        <v>30239.625664541501</v>
      </c>
      <c r="G181">
        <v>26653.8890964608</v>
      </c>
      <c r="H181">
        <v>29299.242818925901</v>
      </c>
    </row>
    <row r="182" spans="1:8" x14ac:dyDescent="0.25">
      <c r="A182" t="s">
        <v>240</v>
      </c>
      <c r="B182">
        <v>502.31560360976903</v>
      </c>
      <c r="C182">
        <v>502.02285951608798</v>
      </c>
      <c r="D182">
        <v>13.113311336046699</v>
      </c>
      <c r="E182">
        <v>462.91895144974399</v>
      </c>
      <c r="F182">
        <v>544.45177671102999</v>
      </c>
      <c r="G182">
        <v>475.82962500217502</v>
      </c>
      <c r="H182">
        <v>526.57019105575898</v>
      </c>
    </row>
    <row r="183" spans="1:8" x14ac:dyDescent="0.25">
      <c r="A183" t="s">
        <v>903</v>
      </c>
      <c r="B183">
        <v>93183.7567281144</v>
      </c>
      <c r="C183">
        <v>93229.712067158893</v>
      </c>
      <c r="D183">
        <v>2151.7857997362398</v>
      </c>
      <c r="E183">
        <v>86858.486425573894</v>
      </c>
      <c r="F183">
        <v>99961.732299459298</v>
      </c>
      <c r="G183">
        <v>89121.7042751478</v>
      </c>
      <c r="H183">
        <v>97627.960317705001</v>
      </c>
    </row>
    <row r="184" spans="1:8" x14ac:dyDescent="0.25">
      <c r="A184" t="s">
        <v>237</v>
      </c>
      <c r="B184">
        <v>378.77554674670603</v>
      </c>
      <c r="C184">
        <v>378.55480046021898</v>
      </c>
      <c r="D184">
        <v>9.8882089970463394</v>
      </c>
      <c r="E184">
        <v>349.06815092888502</v>
      </c>
      <c r="F184">
        <v>410.54870268602002</v>
      </c>
      <c r="G184">
        <v>358.80355910364102</v>
      </c>
      <c r="H184">
        <v>397.06493404614503</v>
      </c>
    </row>
    <row r="185" spans="1:8" x14ac:dyDescent="0.25">
      <c r="A185" t="s">
        <v>394</v>
      </c>
      <c r="B185">
        <v>3141.29120939727</v>
      </c>
      <c r="C185">
        <v>3143.1584753632301</v>
      </c>
      <c r="D185">
        <v>79.331409928657905</v>
      </c>
      <c r="E185">
        <v>2898.3547844852301</v>
      </c>
      <c r="F185">
        <v>3433.45878523377</v>
      </c>
      <c r="G185">
        <v>2993.44621550902</v>
      </c>
      <c r="H185">
        <v>3305.2460644242101</v>
      </c>
    </row>
    <row r="186" spans="1:8" x14ac:dyDescent="0.25">
      <c r="A186" t="s">
        <v>740</v>
      </c>
      <c r="B186">
        <v>5669.4927798911003</v>
      </c>
      <c r="C186">
        <v>5677.3755321779599</v>
      </c>
      <c r="D186">
        <v>146.62661162126699</v>
      </c>
      <c r="E186">
        <v>5239.1807774143099</v>
      </c>
      <c r="F186">
        <v>6261.6516839085798</v>
      </c>
      <c r="G186">
        <v>5403.8587292709299</v>
      </c>
      <c r="H186">
        <v>5973.9290706849897</v>
      </c>
    </row>
    <row r="187" spans="1:8" x14ac:dyDescent="0.25">
      <c r="A187" t="s">
        <v>380</v>
      </c>
      <c r="B187">
        <v>42651.331730324702</v>
      </c>
      <c r="C187">
        <v>42658.252276567699</v>
      </c>
      <c r="D187">
        <v>980.90589359360195</v>
      </c>
      <c r="E187">
        <v>39671.302565839404</v>
      </c>
      <c r="F187">
        <v>46955.3496507288</v>
      </c>
      <c r="G187">
        <v>40731.518791135997</v>
      </c>
      <c r="H187">
        <v>44659.484001268604</v>
      </c>
    </row>
    <row r="188" spans="1:8" x14ac:dyDescent="0.25">
      <c r="A188" t="s">
        <v>391</v>
      </c>
      <c r="B188">
        <v>27981.163165354501</v>
      </c>
      <c r="C188">
        <v>27997.795903354199</v>
      </c>
      <c r="D188">
        <v>706.64735530117298</v>
      </c>
      <c r="E188">
        <v>25817.198320600099</v>
      </c>
      <c r="F188">
        <v>30583.6562378372</v>
      </c>
      <c r="G188">
        <v>26664.2286242995</v>
      </c>
      <c r="H188">
        <v>29441.5968674375</v>
      </c>
    </row>
    <row r="189" spans="1:8" x14ac:dyDescent="0.25">
      <c r="A189" t="s">
        <v>297</v>
      </c>
      <c r="B189">
        <v>646.13786851186603</v>
      </c>
      <c r="C189">
        <v>645.76130635980303</v>
      </c>
      <c r="D189">
        <v>16.8678953528748</v>
      </c>
      <c r="E189">
        <v>595.46122484352202</v>
      </c>
      <c r="F189">
        <v>700.33840872850396</v>
      </c>
      <c r="G189">
        <v>612.06846346058296</v>
      </c>
      <c r="H189">
        <v>677.33699376572099</v>
      </c>
    </row>
    <row r="190" spans="1:8" x14ac:dyDescent="0.25">
      <c r="A190" t="s">
        <v>988</v>
      </c>
      <c r="B190">
        <v>21090.043058477499</v>
      </c>
      <c r="C190">
        <v>21106.082401783398</v>
      </c>
      <c r="D190">
        <v>547.80105598562102</v>
      </c>
      <c r="E190">
        <v>19369.047050132602</v>
      </c>
      <c r="F190">
        <v>22849.519497995501</v>
      </c>
      <c r="G190">
        <v>20054.256355264599</v>
      </c>
      <c r="H190">
        <v>22215.108280496701</v>
      </c>
    </row>
    <row r="191" spans="1:8" x14ac:dyDescent="0.25">
      <c r="A191" t="s">
        <v>296</v>
      </c>
      <c r="B191">
        <v>1693.04138120518</v>
      </c>
      <c r="C191">
        <v>1692.05469502394</v>
      </c>
      <c r="D191">
        <v>44.198067065823501</v>
      </c>
      <c r="E191">
        <v>1560.2560129854</v>
      </c>
      <c r="F191">
        <v>1835.0602318906999</v>
      </c>
      <c r="G191">
        <v>1603.7710947913699</v>
      </c>
      <c r="H191">
        <v>1774.7908230601199</v>
      </c>
    </row>
    <row r="192" spans="1:8" x14ac:dyDescent="0.25">
      <c r="A192" t="s">
        <v>1211</v>
      </c>
      <c r="B192">
        <v>22236.461863748002</v>
      </c>
      <c r="C192">
        <v>22232.067038522</v>
      </c>
      <c r="D192">
        <v>596.91992519866801</v>
      </c>
      <c r="E192">
        <v>20351.4003019183</v>
      </c>
      <c r="F192">
        <v>24224.064660677199</v>
      </c>
      <c r="G192">
        <v>21111.156591147701</v>
      </c>
      <c r="H192">
        <v>23458.7697000152</v>
      </c>
    </row>
    <row r="193" spans="1:8" x14ac:dyDescent="0.25">
      <c r="A193" t="s">
        <v>889</v>
      </c>
      <c r="B193">
        <v>4780.0720008489498</v>
      </c>
      <c r="C193">
        <v>4811.6399251931598</v>
      </c>
      <c r="D193">
        <v>887.99724661350899</v>
      </c>
      <c r="E193">
        <v>2338.7819198923498</v>
      </c>
      <c r="F193">
        <v>8212.9191328399102</v>
      </c>
      <c r="G193">
        <v>3267.5391689420799</v>
      </c>
      <c r="H193">
        <v>6679.1701547537205</v>
      </c>
    </row>
    <row r="194" spans="1:8" x14ac:dyDescent="0.25">
      <c r="A194" t="s">
        <v>229</v>
      </c>
      <c r="B194">
        <v>26318.075670688999</v>
      </c>
      <c r="C194">
        <v>26309.876409453402</v>
      </c>
      <c r="D194">
        <v>634.46893199842998</v>
      </c>
      <c r="E194">
        <v>24137.058462306599</v>
      </c>
      <c r="F194">
        <v>28510.152476465399</v>
      </c>
      <c r="G194">
        <v>25079.8401584741</v>
      </c>
      <c r="H194">
        <v>27566.215411903799</v>
      </c>
    </row>
    <row r="195" spans="1:8" x14ac:dyDescent="0.25">
      <c r="A195" t="s">
        <v>891</v>
      </c>
      <c r="B195">
        <v>2683.8895252771799</v>
      </c>
      <c r="C195">
        <v>2701.6201121897998</v>
      </c>
      <c r="D195">
        <v>498.58804757367801</v>
      </c>
      <c r="E195">
        <v>1313.1645321137401</v>
      </c>
      <c r="F195">
        <v>4611.4077760446398</v>
      </c>
      <c r="G195">
        <v>1834.60741956793</v>
      </c>
      <c r="H195">
        <v>3750.2715719880398</v>
      </c>
    </row>
    <row r="196" spans="1:8" x14ac:dyDescent="0.25">
      <c r="A196" t="s">
        <v>1207</v>
      </c>
      <c r="B196">
        <v>7215.02945746767</v>
      </c>
      <c r="C196">
        <v>7214.2073484483399</v>
      </c>
      <c r="D196">
        <v>169.32286026103901</v>
      </c>
      <c r="E196">
        <v>6659.8720630164398</v>
      </c>
      <c r="F196">
        <v>7984.2480477088502</v>
      </c>
      <c r="G196">
        <v>6879.2606162296497</v>
      </c>
      <c r="H196">
        <v>7559.1031430316498</v>
      </c>
    </row>
    <row r="197" spans="1:8" x14ac:dyDescent="0.25">
      <c r="A197" t="s">
        <v>232</v>
      </c>
      <c r="B197">
        <v>1607.25141257275</v>
      </c>
      <c r="C197">
        <v>1605.9544295932501</v>
      </c>
      <c r="D197">
        <v>37.598609140280701</v>
      </c>
      <c r="E197">
        <v>1491.3534233453399</v>
      </c>
      <c r="F197">
        <v>1736.4803890841699</v>
      </c>
      <c r="G197">
        <v>1532.1717695464599</v>
      </c>
      <c r="H197">
        <v>1678.7073516682799</v>
      </c>
    </row>
    <row r="198" spans="1:8" x14ac:dyDescent="0.25">
      <c r="A198" t="s">
        <v>787</v>
      </c>
      <c r="B198">
        <v>544.56854103568298</v>
      </c>
      <c r="C198">
        <v>544.59929671344503</v>
      </c>
      <c r="D198">
        <v>12.8312162990826</v>
      </c>
      <c r="E198">
        <v>505.05073132808002</v>
      </c>
      <c r="F198">
        <v>584.45533987095098</v>
      </c>
      <c r="G198">
        <v>518.79344178469705</v>
      </c>
      <c r="H198">
        <v>569.73304723689796</v>
      </c>
    </row>
    <row r="199" spans="1:8" x14ac:dyDescent="0.25">
      <c r="A199" t="s">
        <v>790</v>
      </c>
      <c r="B199">
        <v>617.70134213152096</v>
      </c>
      <c r="C199">
        <v>617.69146682693201</v>
      </c>
      <c r="D199">
        <v>14.1891278487576</v>
      </c>
      <c r="E199">
        <v>572.85012746295297</v>
      </c>
      <c r="F199">
        <v>660.89729513426801</v>
      </c>
      <c r="G199">
        <v>590.05175306869398</v>
      </c>
      <c r="H199">
        <v>645.48521913991203</v>
      </c>
    </row>
    <row r="200" spans="1:8" x14ac:dyDescent="0.25">
      <c r="A200" t="s">
        <v>1028</v>
      </c>
      <c r="B200">
        <v>1018.13723438469</v>
      </c>
      <c r="C200">
        <v>1048.1109000993999</v>
      </c>
      <c r="D200">
        <v>271.89892026355801</v>
      </c>
      <c r="E200">
        <v>400.811831828023</v>
      </c>
      <c r="F200">
        <v>2506.51030322933</v>
      </c>
      <c r="G200">
        <v>611.16115457358001</v>
      </c>
      <c r="H200">
        <v>1662.3193743536699</v>
      </c>
    </row>
    <row r="201" spans="1:8" x14ac:dyDescent="0.25">
      <c r="A201" t="s">
        <v>846</v>
      </c>
      <c r="B201">
        <v>48224.781650749101</v>
      </c>
      <c r="C201">
        <v>48221.259664787802</v>
      </c>
      <c r="D201">
        <v>1112.81896545262</v>
      </c>
      <c r="E201">
        <v>44927.258766478197</v>
      </c>
      <c r="F201">
        <v>51742.938262211697</v>
      </c>
      <c r="G201">
        <v>46117.602371022302</v>
      </c>
      <c r="H201">
        <v>50516.813822878197</v>
      </c>
    </row>
    <row r="202" spans="1:8" x14ac:dyDescent="0.25">
      <c r="A202" t="s">
        <v>610</v>
      </c>
      <c r="B202">
        <v>79235.046243348901</v>
      </c>
      <c r="C202">
        <v>79245.981238887995</v>
      </c>
      <c r="D202">
        <v>2027.7794397977</v>
      </c>
      <c r="E202">
        <v>72369.705190918496</v>
      </c>
      <c r="F202">
        <v>86958.578995107906</v>
      </c>
      <c r="G202">
        <v>75241.308065244695</v>
      </c>
      <c r="H202">
        <v>83255.005283316495</v>
      </c>
    </row>
    <row r="203" spans="1:8" x14ac:dyDescent="0.25">
      <c r="A203" t="s">
        <v>1027</v>
      </c>
      <c r="B203">
        <v>8168.5757438090995</v>
      </c>
      <c r="C203">
        <v>8260.4648654124903</v>
      </c>
      <c r="D203">
        <v>1565.6681318864801</v>
      </c>
      <c r="E203">
        <v>4091.7068824592702</v>
      </c>
      <c r="F203">
        <v>14683.440770007999</v>
      </c>
      <c r="G203">
        <v>5506.88554397183</v>
      </c>
      <c r="H203">
        <v>11611.9631922344</v>
      </c>
    </row>
    <row r="204" spans="1:8" x14ac:dyDescent="0.25">
      <c r="A204" t="s">
        <v>364</v>
      </c>
      <c r="B204">
        <v>2468.20650919645</v>
      </c>
      <c r="C204">
        <v>2537.1467664800498</v>
      </c>
      <c r="D204">
        <v>652.90424750448801</v>
      </c>
      <c r="E204">
        <v>889.19621201081998</v>
      </c>
      <c r="F204">
        <v>5645.8935656637595</v>
      </c>
      <c r="G204">
        <v>1466.9989206681901</v>
      </c>
      <c r="H204">
        <v>4007.2323133657801</v>
      </c>
    </row>
    <row r="205" spans="1:8" x14ac:dyDescent="0.25">
      <c r="A205" t="s">
        <v>1103</v>
      </c>
      <c r="B205">
        <v>79329.017998613606</v>
      </c>
      <c r="C205">
        <v>79341.414266735403</v>
      </c>
      <c r="D205">
        <v>2074.9184556003102</v>
      </c>
      <c r="E205">
        <v>72962.733303383706</v>
      </c>
      <c r="F205">
        <v>86337.249987076299</v>
      </c>
      <c r="G205">
        <v>75302.607602493998</v>
      </c>
      <c r="H205">
        <v>83412.462903823704</v>
      </c>
    </row>
    <row r="206" spans="1:8" x14ac:dyDescent="0.25">
      <c r="A206" t="s">
        <v>609</v>
      </c>
      <c r="B206">
        <v>73702.151249710296</v>
      </c>
      <c r="C206">
        <v>73712.322666695094</v>
      </c>
      <c r="D206">
        <v>1886.1818609157201</v>
      </c>
      <c r="E206">
        <v>67316.209313448198</v>
      </c>
      <c r="F206">
        <v>80886.358315154197</v>
      </c>
      <c r="G206">
        <v>69987.291358667106</v>
      </c>
      <c r="H206">
        <v>77441.401029048997</v>
      </c>
    </row>
    <row r="207" spans="1:8" x14ac:dyDescent="0.25">
      <c r="A207" t="s">
        <v>1031</v>
      </c>
      <c r="B207">
        <v>10366.0397223461</v>
      </c>
      <c r="C207">
        <v>10482.755544870201</v>
      </c>
      <c r="D207">
        <v>1986.87281123757</v>
      </c>
      <c r="E207">
        <v>5192.6597075671998</v>
      </c>
      <c r="F207">
        <v>18633.0916046823</v>
      </c>
      <c r="G207">
        <v>6988.1266529376098</v>
      </c>
      <c r="H207">
        <v>14735.3461091847</v>
      </c>
    </row>
    <row r="208" spans="1:8" x14ac:dyDescent="0.25">
      <c r="A208" t="s">
        <v>741</v>
      </c>
      <c r="B208">
        <v>22212.389962585399</v>
      </c>
      <c r="C208">
        <v>22243.273636764301</v>
      </c>
      <c r="D208">
        <v>574.46540681310898</v>
      </c>
      <c r="E208">
        <v>20526.479357231499</v>
      </c>
      <c r="F208">
        <v>24532.3972377522</v>
      </c>
      <c r="G208">
        <v>21171.667741252899</v>
      </c>
      <c r="H208">
        <v>23405.134688156199</v>
      </c>
    </row>
    <row r="209" spans="1:8" x14ac:dyDescent="0.25">
      <c r="A209" t="s">
        <v>675</v>
      </c>
      <c r="B209">
        <v>1837.0036756199599</v>
      </c>
      <c r="C209">
        <v>1839.45021250167</v>
      </c>
      <c r="D209">
        <v>42.853172221877998</v>
      </c>
      <c r="E209">
        <v>1707.19938477549</v>
      </c>
      <c r="F209">
        <v>1989.4986261977799</v>
      </c>
      <c r="G209">
        <v>1759.0175978290199</v>
      </c>
      <c r="H209">
        <v>1924.5126154790401</v>
      </c>
    </row>
    <row r="210" spans="1:8" x14ac:dyDescent="0.25">
      <c r="A210" t="s">
        <v>788</v>
      </c>
      <c r="B210">
        <v>1605.9085561750801</v>
      </c>
      <c r="C210">
        <v>1605.8855508673601</v>
      </c>
      <c r="D210">
        <v>36.918227283177401</v>
      </c>
      <c r="E210">
        <v>1489.30795517405</v>
      </c>
      <c r="F210">
        <v>1718.1124626910801</v>
      </c>
      <c r="G210">
        <v>1534.32655226917</v>
      </c>
      <c r="H210">
        <v>1678.2067702439899</v>
      </c>
    </row>
    <row r="211" spans="1:8" x14ac:dyDescent="0.25">
      <c r="A211" t="s">
        <v>543</v>
      </c>
      <c r="B211">
        <v>21579.969257397599</v>
      </c>
      <c r="C211">
        <v>21578.333256104001</v>
      </c>
      <c r="D211">
        <v>513.73811466460995</v>
      </c>
      <c r="E211">
        <v>19791.550009546099</v>
      </c>
      <c r="F211">
        <v>23448.338856129601</v>
      </c>
      <c r="G211">
        <v>20573.839790163402</v>
      </c>
      <c r="H211">
        <v>22608.686205432401</v>
      </c>
    </row>
    <row r="212" spans="1:8" x14ac:dyDescent="0.25">
      <c r="A212" t="s">
        <v>608</v>
      </c>
      <c r="B212">
        <v>59337.482224188199</v>
      </c>
      <c r="C212">
        <v>59345.671215476701</v>
      </c>
      <c r="D212">
        <v>1518.5619516650499</v>
      </c>
      <c r="E212">
        <v>54196.170746809301</v>
      </c>
      <c r="F212">
        <v>65121.475660096701</v>
      </c>
      <c r="G212">
        <v>56346.654561596799</v>
      </c>
      <c r="H212">
        <v>62347.946146219001</v>
      </c>
    </row>
    <row r="213" spans="1:8" x14ac:dyDescent="0.25">
      <c r="A213" t="s">
        <v>1029</v>
      </c>
      <c r="B213">
        <v>9859.6772372987107</v>
      </c>
      <c r="C213">
        <v>9970.6392146370508</v>
      </c>
      <c r="D213">
        <v>1889.8091392802901</v>
      </c>
      <c r="E213">
        <v>4938.8974227065401</v>
      </c>
      <c r="F213">
        <v>17723.0994532847</v>
      </c>
      <c r="G213">
        <v>6646.8662078924699</v>
      </c>
      <c r="H213">
        <v>14015.7454363897</v>
      </c>
    </row>
    <row r="214" spans="1:8" x14ac:dyDescent="0.25">
      <c r="A214" t="s">
        <v>544</v>
      </c>
      <c r="B214">
        <v>54761.4951685747</v>
      </c>
      <c r="C214">
        <v>54741.423669261603</v>
      </c>
      <c r="D214">
        <v>1256.95416050584</v>
      </c>
      <c r="E214">
        <v>50570.111650582301</v>
      </c>
      <c r="F214">
        <v>59717.346633637499</v>
      </c>
      <c r="G214">
        <v>52258.2287289343</v>
      </c>
      <c r="H214">
        <v>57283.695773907799</v>
      </c>
    </row>
    <row r="215" spans="1:8" x14ac:dyDescent="0.25">
      <c r="A215" t="s">
        <v>678</v>
      </c>
      <c r="B215">
        <v>20808.216667311899</v>
      </c>
      <c r="C215">
        <v>20821.6520365795</v>
      </c>
      <c r="D215">
        <v>474.83188673432898</v>
      </c>
      <c r="E215">
        <v>19294.728664853301</v>
      </c>
      <c r="F215">
        <v>22458.838540009401</v>
      </c>
      <c r="G215">
        <v>19938.8294769151</v>
      </c>
      <c r="H215">
        <v>21770.076137302302</v>
      </c>
    </row>
    <row r="216" spans="1:8" x14ac:dyDescent="0.25">
      <c r="A216" t="s">
        <v>989</v>
      </c>
      <c r="B216">
        <v>13247.965272232699</v>
      </c>
      <c r="C216">
        <v>13258.0405794531</v>
      </c>
      <c r="D216">
        <v>344.107849645795</v>
      </c>
      <c r="E216">
        <v>12166.900843441101</v>
      </c>
      <c r="F216">
        <v>14353.201648631501</v>
      </c>
      <c r="G216">
        <v>12597.323344401801</v>
      </c>
      <c r="H216">
        <v>13954.6885799557</v>
      </c>
    </row>
    <row r="217" spans="1:8" x14ac:dyDescent="0.25">
      <c r="A217" t="s">
        <v>1146</v>
      </c>
      <c r="B217">
        <v>134.945001878662</v>
      </c>
      <c r="C217">
        <v>134.94923550108601</v>
      </c>
      <c r="D217">
        <v>3.22231548679096</v>
      </c>
      <c r="E217">
        <v>124.03761582009</v>
      </c>
      <c r="F217">
        <v>150.82877915009399</v>
      </c>
      <c r="G217">
        <v>128.71190799983401</v>
      </c>
      <c r="H217">
        <v>141.40474275332701</v>
      </c>
    </row>
    <row r="218" spans="1:8" x14ac:dyDescent="0.25">
      <c r="A218" t="s">
        <v>548</v>
      </c>
      <c r="B218">
        <v>71926.423005430406</v>
      </c>
      <c r="C218">
        <v>71896.739892953105</v>
      </c>
      <c r="D218">
        <v>1650.4371049276999</v>
      </c>
      <c r="E218">
        <v>66435.8297024637</v>
      </c>
      <c r="F218">
        <v>78421.3339697599</v>
      </c>
      <c r="G218">
        <v>68633.206695696004</v>
      </c>
      <c r="H218">
        <v>75251.253610246102</v>
      </c>
    </row>
    <row r="219" spans="1:8" x14ac:dyDescent="0.25">
      <c r="A219" t="s">
        <v>677</v>
      </c>
      <c r="B219">
        <v>7601.8942210411597</v>
      </c>
      <c r="C219">
        <v>7612.0398919005202</v>
      </c>
      <c r="D219">
        <v>177.01620624636101</v>
      </c>
      <c r="E219">
        <v>7064.4858565514296</v>
      </c>
      <c r="F219">
        <v>8232.2031589914404</v>
      </c>
      <c r="G219">
        <v>7280.5988336230503</v>
      </c>
      <c r="H219">
        <v>7964.13520992539</v>
      </c>
    </row>
    <row r="220" spans="1:8" x14ac:dyDescent="0.25">
      <c r="A220" t="s">
        <v>471</v>
      </c>
      <c r="B220">
        <v>13254.3026646247</v>
      </c>
      <c r="C220">
        <v>13262.1813701054</v>
      </c>
      <c r="D220">
        <v>334.72939880909502</v>
      </c>
      <c r="E220">
        <v>12229.261466784301</v>
      </c>
      <c r="F220">
        <v>14487.0688173907</v>
      </c>
      <c r="G220">
        <v>12630.4883902326</v>
      </c>
      <c r="H220">
        <v>13946.0905718906</v>
      </c>
    </row>
    <row r="221" spans="1:8" x14ac:dyDescent="0.25">
      <c r="A221" t="s">
        <v>369</v>
      </c>
      <c r="B221">
        <v>4237.46445331832</v>
      </c>
      <c r="C221">
        <v>4264.6129350151796</v>
      </c>
      <c r="D221">
        <v>804.18268944078</v>
      </c>
      <c r="E221">
        <v>1868.82839688221</v>
      </c>
      <c r="F221">
        <v>7733.6366615468596</v>
      </c>
      <c r="G221">
        <v>2772.1316926497998</v>
      </c>
      <c r="H221">
        <v>5902.7095287248603</v>
      </c>
    </row>
    <row r="222" spans="1:8" x14ac:dyDescent="0.25">
      <c r="A222" t="s">
        <v>886</v>
      </c>
      <c r="B222">
        <v>1572.65613131128</v>
      </c>
      <c r="C222">
        <v>1619.9415434355501</v>
      </c>
      <c r="D222">
        <v>409.36433205416</v>
      </c>
      <c r="E222">
        <v>642.53493903624906</v>
      </c>
      <c r="F222">
        <v>3548.2324028868102</v>
      </c>
      <c r="G222">
        <v>948.906782011068</v>
      </c>
      <c r="H222">
        <v>2564.3306567291302</v>
      </c>
    </row>
    <row r="223" spans="1:8" x14ac:dyDescent="0.25">
      <c r="A223" t="s">
        <v>676</v>
      </c>
      <c r="B223">
        <v>5372.9095514600003</v>
      </c>
      <c r="C223">
        <v>5375.8241779339496</v>
      </c>
      <c r="D223">
        <v>122.722695638183</v>
      </c>
      <c r="E223">
        <v>4981.0031204913403</v>
      </c>
      <c r="F223">
        <v>5802.2636127754704</v>
      </c>
      <c r="G223">
        <v>5146.6453300684598</v>
      </c>
      <c r="H223">
        <v>5620.8294943823103</v>
      </c>
    </row>
    <row r="224" spans="1:8" x14ac:dyDescent="0.25">
      <c r="A224" t="s">
        <v>466</v>
      </c>
      <c r="B224">
        <v>27097.858225240001</v>
      </c>
      <c r="C224">
        <v>27117.234043702101</v>
      </c>
      <c r="D224">
        <v>608.94594790707197</v>
      </c>
      <c r="E224">
        <v>25368.554373470099</v>
      </c>
      <c r="F224">
        <v>29777.074326193899</v>
      </c>
      <c r="G224">
        <v>25927.4419467238</v>
      </c>
      <c r="H224">
        <v>28375.3557195147</v>
      </c>
    </row>
    <row r="225" spans="1:8" x14ac:dyDescent="0.25">
      <c r="A225" t="s">
        <v>673</v>
      </c>
      <c r="B225">
        <v>134.76803892582501</v>
      </c>
      <c r="C225">
        <v>134.94815858876399</v>
      </c>
      <c r="D225">
        <v>3.14613962204362</v>
      </c>
      <c r="E225">
        <v>125.247696661715</v>
      </c>
      <c r="F225">
        <v>145.961577045235</v>
      </c>
      <c r="G225">
        <v>129.037538492278</v>
      </c>
      <c r="H225">
        <v>141.206126525587</v>
      </c>
    </row>
    <row r="226" spans="1:8" x14ac:dyDescent="0.25">
      <c r="A226" t="s">
        <v>987</v>
      </c>
      <c r="B226">
        <v>37468.255500076099</v>
      </c>
      <c r="C226">
        <v>37496.750757832197</v>
      </c>
      <c r="D226">
        <v>973.21517419237102</v>
      </c>
      <c r="E226">
        <v>34410.759696180401</v>
      </c>
      <c r="F226">
        <v>40594.115063256402</v>
      </c>
      <c r="G226">
        <v>35628.0923134978</v>
      </c>
      <c r="H226">
        <v>39467.029569715698</v>
      </c>
    </row>
    <row r="227" spans="1:8" x14ac:dyDescent="0.25">
      <c r="A227" t="s">
        <v>467</v>
      </c>
      <c r="B227">
        <v>16988.575779738901</v>
      </c>
      <c r="C227">
        <v>17000.843089483398</v>
      </c>
      <c r="D227">
        <v>381.72653825763399</v>
      </c>
      <c r="E227">
        <v>15906.394567069399</v>
      </c>
      <c r="F227">
        <v>18667.507422974599</v>
      </c>
      <c r="G227">
        <v>16256.337785125999</v>
      </c>
      <c r="H227">
        <v>17790.211622849001</v>
      </c>
    </row>
    <row r="228" spans="1:8" x14ac:dyDescent="0.25">
      <c r="A228" t="s">
        <v>789</v>
      </c>
      <c r="B228">
        <v>205.78798218850201</v>
      </c>
      <c r="C228">
        <v>205.80926387418</v>
      </c>
      <c r="D228">
        <v>4.8403908162590898</v>
      </c>
      <c r="E228">
        <v>190.863625693415</v>
      </c>
      <c r="F228">
        <v>220.81700169622701</v>
      </c>
      <c r="G228">
        <v>196.11278221268901</v>
      </c>
      <c r="H228">
        <v>215.25347504476201</v>
      </c>
    </row>
    <row r="229" spans="1:8" x14ac:dyDescent="0.25">
      <c r="A229" t="s">
        <v>1102</v>
      </c>
      <c r="B229">
        <v>73789.561062010398</v>
      </c>
      <c r="C229">
        <v>73801.091712541602</v>
      </c>
      <c r="D229">
        <v>1930.02921176822</v>
      </c>
      <c r="E229">
        <v>67867.826933585704</v>
      </c>
      <c r="F229">
        <v>80308.416019454104</v>
      </c>
      <c r="G229">
        <v>70044.310417531597</v>
      </c>
      <c r="H229">
        <v>77587.863559359204</v>
      </c>
    </row>
    <row r="230" spans="1:8" x14ac:dyDescent="0.25">
      <c r="A230" t="s">
        <v>1209</v>
      </c>
      <c r="B230">
        <v>430.08596259983398</v>
      </c>
      <c r="C230">
        <v>430.00096019929998</v>
      </c>
      <c r="D230">
        <v>11.5453115786658</v>
      </c>
      <c r="E230">
        <v>393.62609225952502</v>
      </c>
      <c r="F230">
        <v>468.52913163550897</v>
      </c>
      <c r="G230">
        <v>408.32089923901299</v>
      </c>
      <c r="H230">
        <v>453.72719858312399</v>
      </c>
    </row>
    <row r="231" spans="1:8" x14ac:dyDescent="0.25">
      <c r="A231" t="s">
        <v>234</v>
      </c>
      <c r="B231">
        <v>618.22100384160797</v>
      </c>
      <c r="C231">
        <v>617.71692175724195</v>
      </c>
      <c r="D231">
        <v>14.4528003691645</v>
      </c>
      <c r="E231">
        <v>573.63420108264495</v>
      </c>
      <c r="F231">
        <v>667.95922905708005</v>
      </c>
      <c r="G231">
        <v>589.40201294042697</v>
      </c>
      <c r="H231">
        <v>645.63268223244597</v>
      </c>
    </row>
    <row r="232" spans="1:8" x14ac:dyDescent="0.25">
      <c r="A232" t="s">
        <v>986</v>
      </c>
      <c r="B232">
        <v>104570.157483877</v>
      </c>
      <c r="C232">
        <v>104649.684901188</v>
      </c>
      <c r="D232">
        <v>2716.1463129978902</v>
      </c>
      <c r="E232">
        <v>96036.992182945498</v>
      </c>
      <c r="F232">
        <v>113294.119206449</v>
      </c>
      <c r="G232">
        <v>99434.445888866903</v>
      </c>
      <c r="H232">
        <v>110148.536206005</v>
      </c>
    </row>
    <row r="233" spans="1:8" x14ac:dyDescent="0.25">
      <c r="A233" t="s">
        <v>674</v>
      </c>
      <c r="B233">
        <v>410.12459576806498</v>
      </c>
      <c r="C233">
        <v>410.32049471248303</v>
      </c>
      <c r="D233">
        <v>9.3713076426064994</v>
      </c>
      <c r="E233">
        <v>380.167404938228</v>
      </c>
      <c r="F233">
        <v>442.98028022951002</v>
      </c>
      <c r="G233">
        <v>392.88933406863902</v>
      </c>
      <c r="H233">
        <v>428.98216709250698</v>
      </c>
    </row>
    <row r="234" spans="1:8" x14ac:dyDescent="0.25">
      <c r="A234" t="s">
        <v>984</v>
      </c>
      <c r="B234">
        <v>27121.700010139801</v>
      </c>
      <c r="C234">
        <v>27120.3211677297</v>
      </c>
      <c r="D234">
        <v>625.83988519745105</v>
      </c>
      <c r="E234">
        <v>25267.7072099459</v>
      </c>
      <c r="F234">
        <v>29100.3624636573</v>
      </c>
      <c r="G234">
        <v>25936.874459451799</v>
      </c>
      <c r="H234">
        <v>28408.8403138672</v>
      </c>
    </row>
    <row r="235" spans="1:8" x14ac:dyDescent="0.25">
      <c r="A235" t="s">
        <v>1099</v>
      </c>
      <c r="B235">
        <v>95274.538584371796</v>
      </c>
      <c r="C235">
        <v>95220.003446738396</v>
      </c>
      <c r="D235">
        <v>2203.6444977393398</v>
      </c>
      <c r="E235">
        <v>88631.682489267303</v>
      </c>
      <c r="F235">
        <v>102031.311122427</v>
      </c>
      <c r="G235">
        <v>90893.003736494298</v>
      </c>
      <c r="H235">
        <v>99526.501610756604</v>
      </c>
    </row>
    <row r="236" spans="1:8" x14ac:dyDescent="0.25">
      <c r="A236" t="s">
        <v>233</v>
      </c>
      <c r="B236">
        <v>205.88870191052001</v>
      </c>
      <c r="C236">
        <v>205.810118160515</v>
      </c>
      <c r="D236">
        <v>4.9395307513325699</v>
      </c>
      <c r="E236">
        <v>188.97404279725799</v>
      </c>
      <c r="F236">
        <v>222.96214949337499</v>
      </c>
      <c r="G236">
        <v>196.16545045396299</v>
      </c>
      <c r="H236">
        <v>215.674204961247</v>
      </c>
    </row>
    <row r="237" spans="1:8" x14ac:dyDescent="0.25">
      <c r="A237" t="s">
        <v>982</v>
      </c>
      <c r="B237">
        <v>135897.64223548301</v>
      </c>
      <c r="C237">
        <v>135899.107501405</v>
      </c>
      <c r="D237">
        <v>3138.2586183294002</v>
      </c>
      <c r="E237">
        <v>126617.06424828101</v>
      </c>
      <c r="F237">
        <v>145859.486353821</v>
      </c>
      <c r="G237">
        <v>129989.37223368201</v>
      </c>
      <c r="H237">
        <v>142426.54752983799</v>
      </c>
    </row>
    <row r="238" spans="1:8" x14ac:dyDescent="0.25">
      <c r="A238" t="s">
        <v>546</v>
      </c>
      <c r="B238">
        <v>67219.544387157395</v>
      </c>
      <c r="C238">
        <v>67192.392100530196</v>
      </c>
      <c r="D238">
        <v>1542.61179701279</v>
      </c>
      <c r="E238">
        <v>62081.1057235997</v>
      </c>
      <c r="F238">
        <v>73294.746379723802</v>
      </c>
      <c r="G238">
        <v>64143.408277824499</v>
      </c>
      <c r="H238">
        <v>70320.642657193894</v>
      </c>
    </row>
    <row r="239" spans="1:8" x14ac:dyDescent="0.25">
      <c r="A239" t="s">
        <v>217</v>
      </c>
      <c r="B239">
        <v>1473.4978243477699</v>
      </c>
      <c r="C239">
        <v>1529.8912351054901</v>
      </c>
      <c r="D239">
        <v>386.60768361271698</v>
      </c>
      <c r="E239">
        <v>607.56912278177401</v>
      </c>
      <c r="F239">
        <v>3164.8375706919501</v>
      </c>
      <c r="G239">
        <v>905.59443499937299</v>
      </c>
      <c r="H239">
        <v>2389.4860738179</v>
      </c>
    </row>
    <row r="240" spans="1:8" x14ac:dyDescent="0.25">
      <c r="A240" t="s">
        <v>1098</v>
      </c>
      <c r="B240">
        <v>76430.978328428799</v>
      </c>
      <c r="C240">
        <v>76388.528829224</v>
      </c>
      <c r="D240">
        <v>1767.5685104469301</v>
      </c>
      <c r="E240">
        <v>71092.629712961003</v>
      </c>
      <c r="F240">
        <v>81828.304482621897</v>
      </c>
      <c r="G240">
        <v>72916.637825461497</v>
      </c>
      <c r="H240">
        <v>79852.7386001993</v>
      </c>
    </row>
    <row r="241" spans="1:8" x14ac:dyDescent="0.25">
      <c r="A241" t="s">
        <v>1101</v>
      </c>
      <c r="B241">
        <v>59407.855722052598</v>
      </c>
      <c r="C241">
        <v>59417.139030061</v>
      </c>
      <c r="D241">
        <v>1553.86338259578</v>
      </c>
      <c r="E241">
        <v>54640.277196545903</v>
      </c>
      <c r="F241">
        <v>64656.175256835602</v>
      </c>
      <c r="G241">
        <v>56392.560513247401</v>
      </c>
      <c r="H241">
        <v>62465.862891407902</v>
      </c>
    </row>
    <row r="242" spans="1:8" x14ac:dyDescent="0.25">
      <c r="A242" t="s">
        <v>547</v>
      </c>
      <c r="B242">
        <v>30555.407091712601</v>
      </c>
      <c r="C242">
        <v>30553.577954349199</v>
      </c>
      <c r="D242">
        <v>726.07488357915497</v>
      </c>
      <c r="E242">
        <v>28030.325438699001</v>
      </c>
      <c r="F242">
        <v>33204.4893103578</v>
      </c>
      <c r="G242">
        <v>29131.789217928199</v>
      </c>
      <c r="H242">
        <v>32012.617372954199</v>
      </c>
    </row>
    <row r="243" spans="1:8" x14ac:dyDescent="0.25">
      <c r="A243" t="s">
        <v>231</v>
      </c>
      <c r="B243">
        <v>544.78167725482695</v>
      </c>
      <c r="C243">
        <v>544.60097491961506</v>
      </c>
      <c r="D243">
        <v>13.094155209307001</v>
      </c>
      <c r="E243">
        <v>499.88641520485498</v>
      </c>
      <c r="F243">
        <v>590.035234394383</v>
      </c>
      <c r="G243">
        <v>519.09551770967903</v>
      </c>
      <c r="H243">
        <v>570.66019038592697</v>
      </c>
    </row>
    <row r="244" spans="1:8" x14ac:dyDescent="0.25">
      <c r="A244" t="s">
        <v>975</v>
      </c>
      <c r="B244">
        <v>5279.1454368002296</v>
      </c>
      <c r="C244">
        <v>5326.4018484703502</v>
      </c>
      <c r="D244">
        <v>987.67015317742903</v>
      </c>
      <c r="E244">
        <v>2594.3560518289601</v>
      </c>
      <c r="F244">
        <v>9163.0861048184997</v>
      </c>
      <c r="G244">
        <v>3609.6597219047499</v>
      </c>
      <c r="H244">
        <v>7472.8559187499604</v>
      </c>
    </row>
    <row r="245" spans="1:8" x14ac:dyDescent="0.25">
      <c r="A245" t="s">
        <v>888</v>
      </c>
      <c r="B245">
        <v>499.732623967807</v>
      </c>
      <c r="C245">
        <v>514.76192327719696</v>
      </c>
      <c r="D245">
        <v>130.081964141165</v>
      </c>
      <c r="E245">
        <v>204.173637995984</v>
      </c>
      <c r="F245">
        <v>1127.5000461782199</v>
      </c>
      <c r="G245">
        <v>301.52971998875699</v>
      </c>
      <c r="H245">
        <v>814.84682666827496</v>
      </c>
    </row>
    <row r="246" spans="1:8" x14ac:dyDescent="0.25">
      <c r="A246" t="s">
        <v>1026</v>
      </c>
      <c r="B246">
        <v>785.99060496738298</v>
      </c>
      <c r="C246">
        <v>809.13189842325005</v>
      </c>
      <c r="D246">
        <v>209.90355399790599</v>
      </c>
      <c r="E246">
        <v>309.422479323402</v>
      </c>
      <c r="F246">
        <v>1935.00445267387</v>
      </c>
      <c r="G246">
        <v>471.81198592678999</v>
      </c>
      <c r="H246">
        <v>1283.29631041381</v>
      </c>
    </row>
    <row r="247" spans="1:8" x14ac:dyDescent="0.25">
      <c r="A247" t="s">
        <v>545</v>
      </c>
      <c r="B247">
        <v>27944.3525478515</v>
      </c>
      <c r="C247">
        <v>27942.244701377102</v>
      </c>
      <c r="D247">
        <v>664.92957752572204</v>
      </c>
      <c r="E247">
        <v>25630.088146628001</v>
      </c>
      <c r="F247">
        <v>30364.4868872564</v>
      </c>
      <c r="G247">
        <v>26643.071196081499</v>
      </c>
      <c r="H247">
        <v>29277.133009660702</v>
      </c>
    </row>
    <row r="248" spans="1:8" x14ac:dyDescent="0.25">
      <c r="A248" t="s">
        <v>985</v>
      </c>
      <c r="B248">
        <v>17002.4675881574</v>
      </c>
      <c r="C248">
        <v>17002.728827356299</v>
      </c>
      <c r="D248">
        <v>392.32826428034099</v>
      </c>
      <c r="E248">
        <v>15841.225493952101</v>
      </c>
      <c r="F248">
        <v>18243.195688689801</v>
      </c>
      <c r="G248">
        <v>16260.3063081728</v>
      </c>
      <c r="H248">
        <v>17810.470438489501</v>
      </c>
    </row>
    <row r="249" spans="1:8" x14ac:dyDescent="0.25">
      <c r="A249" t="s">
        <v>983</v>
      </c>
      <c r="B249">
        <v>48224.781650749101</v>
      </c>
      <c r="C249">
        <v>48221.259664787802</v>
      </c>
      <c r="D249">
        <v>1112.81896545262</v>
      </c>
      <c r="E249">
        <v>44927.258766478197</v>
      </c>
      <c r="F249">
        <v>51742.938262211697</v>
      </c>
      <c r="G249">
        <v>46117.602371022302</v>
      </c>
      <c r="H249">
        <v>50516.813822878197</v>
      </c>
    </row>
    <row r="250" spans="1:8" x14ac:dyDescent="0.25">
      <c r="A250" t="s">
        <v>230</v>
      </c>
      <c r="B250">
        <v>64182.805689114102</v>
      </c>
      <c r="C250">
        <v>64130.399147012402</v>
      </c>
      <c r="D250">
        <v>1500.21829922453</v>
      </c>
      <c r="E250">
        <v>59544.342979299399</v>
      </c>
      <c r="F250">
        <v>69347.659020538704</v>
      </c>
      <c r="G250">
        <v>61192.787388437202</v>
      </c>
      <c r="H250">
        <v>67026.370438718805</v>
      </c>
    </row>
    <row r="251" spans="1:8" x14ac:dyDescent="0.25">
      <c r="A251" t="s">
        <v>1100</v>
      </c>
      <c r="B251">
        <v>102593.88581453401</v>
      </c>
      <c r="C251">
        <v>102542.065444251</v>
      </c>
      <c r="D251">
        <v>2373.3039352757501</v>
      </c>
      <c r="E251">
        <v>95453.837231813304</v>
      </c>
      <c r="F251">
        <v>109892.72078558301</v>
      </c>
      <c r="G251">
        <v>97881.356628341702</v>
      </c>
      <c r="H251">
        <v>107173.731997408</v>
      </c>
    </row>
    <row r="252" spans="1:8" x14ac:dyDescent="0.25">
      <c r="A252" t="s">
        <v>220</v>
      </c>
      <c r="B252">
        <v>385.078806394786</v>
      </c>
      <c r="C252">
        <v>389.66745486948503</v>
      </c>
      <c r="D252">
        <v>73.367720905234705</v>
      </c>
      <c r="E252">
        <v>160.70772511942201</v>
      </c>
      <c r="F252">
        <v>676.90755836027597</v>
      </c>
      <c r="G252">
        <v>256.94972686164499</v>
      </c>
      <c r="H252">
        <v>548.21139092678197</v>
      </c>
    </row>
    <row r="253" spans="1:8" x14ac:dyDescent="0.25">
      <c r="A253" t="s">
        <v>1092</v>
      </c>
      <c r="B253">
        <v>8954.4250435306003</v>
      </c>
      <c r="C253">
        <v>9069.5967638357706</v>
      </c>
      <c r="D253">
        <v>1723.1871837357301</v>
      </c>
      <c r="E253">
        <v>4446.5187470492901</v>
      </c>
      <c r="F253">
        <v>16130.065280733001</v>
      </c>
      <c r="G253">
        <v>6029.9315351061996</v>
      </c>
      <c r="H253">
        <v>12767.260529110201</v>
      </c>
    </row>
    <row r="254" spans="1:8" x14ac:dyDescent="0.25">
      <c r="A254" t="s">
        <v>1137</v>
      </c>
      <c r="B254">
        <v>826.00999398831004</v>
      </c>
      <c r="C254">
        <v>829.58101628421002</v>
      </c>
      <c r="D254">
        <v>156.28458901838201</v>
      </c>
      <c r="E254">
        <v>400.07519259166799</v>
      </c>
      <c r="F254">
        <v>1435.8173701410301</v>
      </c>
      <c r="G254">
        <v>539.00083828984305</v>
      </c>
      <c r="H254">
        <v>1163.0699909253999</v>
      </c>
    </row>
    <row r="255" spans="1:8" x14ac:dyDescent="0.25">
      <c r="A255" t="s">
        <v>1138</v>
      </c>
      <c r="B255">
        <v>283.53680766697198</v>
      </c>
      <c r="C255">
        <v>290.87822613696</v>
      </c>
      <c r="D255">
        <v>72.286490935221394</v>
      </c>
      <c r="E255">
        <v>98.972769995544297</v>
      </c>
      <c r="F255">
        <v>612.53097452070801</v>
      </c>
      <c r="G255">
        <v>168.19642984403001</v>
      </c>
      <c r="H255">
        <v>445.17804824616599</v>
      </c>
    </row>
    <row r="256" spans="1:8" x14ac:dyDescent="0.25">
      <c r="A256" t="s">
        <v>1210</v>
      </c>
      <c r="B256">
        <v>5675.6368945077502</v>
      </c>
      <c r="C256">
        <v>5674.5151588489698</v>
      </c>
      <c r="D256">
        <v>152.357905285627</v>
      </c>
      <c r="E256">
        <v>5194.4935806885096</v>
      </c>
      <c r="F256">
        <v>6182.95284409546</v>
      </c>
      <c r="G256">
        <v>5388.4138568730395</v>
      </c>
      <c r="H256">
        <v>5987.6188768245602</v>
      </c>
    </row>
    <row r="257" spans="1:8" x14ac:dyDescent="0.25">
      <c r="A257" t="s">
        <v>366</v>
      </c>
      <c r="B257">
        <v>784.48384604759701</v>
      </c>
      <c r="C257">
        <v>806.39123196328796</v>
      </c>
      <c r="D257">
        <v>207.514494413872</v>
      </c>
      <c r="E257">
        <v>282.62302334685802</v>
      </c>
      <c r="F257">
        <v>1794.4493257392801</v>
      </c>
      <c r="G257">
        <v>466.26196552091301</v>
      </c>
      <c r="H257">
        <v>1273.6279336979901</v>
      </c>
    </row>
    <row r="258" spans="1:8" x14ac:dyDescent="0.25">
      <c r="A258" t="s">
        <v>1136</v>
      </c>
      <c r="B258">
        <v>68.194215623924606</v>
      </c>
      <c r="C258">
        <v>69.961719301378693</v>
      </c>
      <c r="D258">
        <v>17.386280407959902</v>
      </c>
      <c r="E258">
        <v>23.805106453856599</v>
      </c>
      <c r="F258">
        <v>147.32436126460601</v>
      </c>
      <c r="G258">
        <v>40.454357866933599</v>
      </c>
      <c r="H258">
        <v>107.07334774655</v>
      </c>
    </row>
    <row r="259" spans="1:8" x14ac:dyDescent="0.25">
      <c r="A259" t="s">
        <v>1206</v>
      </c>
      <c r="B259">
        <v>545.24977597853206</v>
      </c>
      <c r="C259">
        <v>545.18606113172098</v>
      </c>
      <c r="D259">
        <v>12.798569772638301</v>
      </c>
      <c r="E259">
        <v>503.34467360455398</v>
      </c>
      <c r="F259">
        <v>603.24187925122499</v>
      </c>
      <c r="G259">
        <v>519.880894653734</v>
      </c>
      <c r="H259">
        <v>571.33294195969199</v>
      </c>
    </row>
    <row r="260" spans="1:8" x14ac:dyDescent="0.25">
      <c r="A260" t="s">
        <v>535</v>
      </c>
      <c r="B260">
        <v>1725.9006446267399</v>
      </c>
      <c r="C260">
        <v>1772.6832260924</v>
      </c>
      <c r="D260">
        <v>449.64437036544501</v>
      </c>
      <c r="E260">
        <v>578.59053157911296</v>
      </c>
      <c r="F260">
        <v>3597.8014647855398</v>
      </c>
      <c r="G260">
        <v>1028.25168002175</v>
      </c>
      <c r="H260">
        <v>2787.8305657874498</v>
      </c>
    </row>
    <row r="261" spans="1:8" x14ac:dyDescent="0.25">
      <c r="A261" t="s">
        <v>532</v>
      </c>
      <c r="B261">
        <v>13019.9925504315</v>
      </c>
      <c r="C261">
        <v>13059.108926020101</v>
      </c>
      <c r="D261">
        <v>2453.6630662327202</v>
      </c>
      <c r="E261">
        <v>5807.6753313730196</v>
      </c>
      <c r="F261">
        <v>21914.8042385591</v>
      </c>
      <c r="G261">
        <v>8494.5098737676799</v>
      </c>
      <c r="H261">
        <v>18156.719851784699</v>
      </c>
    </row>
    <row r="262" spans="1:8" x14ac:dyDescent="0.25">
      <c r="A262" t="s">
        <v>887</v>
      </c>
      <c r="B262">
        <v>12569.9755380347</v>
      </c>
      <c r="C262">
        <v>12653.087884234899</v>
      </c>
      <c r="D262">
        <v>2335.1463301447998</v>
      </c>
      <c r="E262">
        <v>6150.2104881476198</v>
      </c>
      <c r="F262">
        <v>21597.681803971798</v>
      </c>
      <c r="G262">
        <v>8592.4459788201202</v>
      </c>
      <c r="H262">
        <v>17564.535884623601</v>
      </c>
    </row>
    <row r="263" spans="1:8" x14ac:dyDescent="0.25">
      <c r="A263" t="s">
        <v>531</v>
      </c>
      <c r="B263">
        <v>1214.7566795309101</v>
      </c>
      <c r="C263">
        <v>1247.6546480095799</v>
      </c>
      <c r="D263">
        <v>316.46940775055401</v>
      </c>
      <c r="E263">
        <v>407.21412757136301</v>
      </c>
      <c r="F263">
        <v>2532.1634546752198</v>
      </c>
      <c r="G263">
        <v>723.72178807161197</v>
      </c>
      <c r="H263">
        <v>1962.1218277672999</v>
      </c>
    </row>
    <row r="264" spans="1:8" x14ac:dyDescent="0.25">
      <c r="A264" t="s">
        <v>365</v>
      </c>
      <c r="B264">
        <v>19844.242520330601</v>
      </c>
      <c r="C264">
        <v>19971.178220293499</v>
      </c>
      <c r="D264">
        <v>3765.98864698947</v>
      </c>
      <c r="E264">
        <v>8751.7785510695103</v>
      </c>
      <c r="F264">
        <v>36216.608128380904</v>
      </c>
      <c r="G264">
        <v>12981.9550281508</v>
      </c>
      <c r="H264">
        <v>27642.0579649131</v>
      </c>
    </row>
    <row r="265" spans="1:8" x14ac:dyDescent="0.25">
      <c r="A265" t="s">
        <v>1093</v>
      </c>
      <c r="B265">
        <v>10883.583015713701</v>
      </c>
      <c r="C265">
        <v>11018.7501147365</v>
      </c>
      <c r="D265">
        <v>2094.3772205259502</v>
      </c>
      <c r="E265">
        <v>5398.5032964576403</v>
      </c>
      <c r="F265">
        <v>19596.987353803601</v>
      </c>
      <c r="G265">
        <v>7327.2046430324299</v>
      </c>
      <c r="H265">
        <v>15515.794674560701</v>
      </c>
    </row>
    <row r="266" spans="1:8" x14ac:dyDescent="0.25">
      <c r="A266" t="s">
        <v>736</v>
      </c>
      <c r="B266">
        <v>544.82953955872199</v>
      </c>
      <c r="C266">
        <v>545.26865330124701</v>
      </c>
      <c r="D266">
        <v>12.403302212801201</v>
      </c>
      <c r="E266">
        <v>505.54106269404701</v>
      </c>
      <c r="F266">
        <v>588.26273071165099</v>
      </c>
      <c r="G266">
        <v>522.16138975882302</v>
      </c>
      <c r="H266">
        <v>570.54671801157599</v>
      </c>
    </row>
    <row r="267" spans="1:8" x14ac:dyDescent="0.25">
      <c r="A267" t="s">
        <v>890</v>
      </c>
      <c r="B267">
        <v>271.770178639976</v>
      </c>
      <c r="C267">
        <v>279.944120011096</v>
      </c>
      <c r="D267">
        <v>70.742761998058398</v>
      </c>
      <c r="E267">
        <v>111.035936072439</v>
      </c>
      <c r="F267">
        <v>613.16992244358596</v>
      </c>
      <c r="G267">
        <v>163.98148855029399</v>
      </c>
      <c r="H267">
        <v>443.13854281037601</v>
      </c>
    </row>
    <row r="268" spans="1:8" x14ac:dyDescent="0.25">
      <c r="A268" t="s">
        <v>666</v>
      </c>
      <c r="B268">
        <v>4844.3170608933797</v>
      </c>
      <c r="C268">
        <v>4887.7096101637399</v>
      </c>
      <c r="D268">
        <v>926.79982474092901</v>
      </c>
      <c r="E268">
        <v>2015.5068968452799</v>
      </c>
      <c r="F268">
        <v>8496.7074645061803</v>
      </c>
      <c r="G268">
        <v>3162.6982475415002</v>
      </c>
      <c r="H268">
        <v>6857.0142540981797</v>
      </c>
    </row>
    <row r="269" spans="1:8" x14ac:dyDescent="0.25">
      <c r="A269" t="s">
        <v>371</v>
      </c>
      <c r="B269">
        <v>2721.6114615310098</v>
      </c>
      <c r="C269">
        <v>2739.0649445703998</v>
      </c>
      <c r="D269">
        <v>516.50693644375099</v>
      </c>
      <c r="E269">
        <v>1200.3569900965499</v>
      </c>
      <c r="F269">
        <v>4966.9966244646403</v>
      </c>
      <c r="G269">
        <v>1780.56760370655</v>
      </c>
      <c r="H269">
        <v>3791.30482853695</v>
      </c>
    </row>
    <row r="270" spans="1:8" x14ac:dyDescent="0.25">
      <c r="A270" t="s">
        <v>536</v>
      </c>
      <c r="B270">
        <v>16509.908029099799</v>
      </c>
      <c r="C270">
        <v>16558.607462978402</v>
      </c>
      <c r="D270">
        <v>3111.1815787497699</v>
      </c>
      <c r="E270">
        <v>7363.6636076182804</v>
      </c>
      <c r="F270">
        <v>27785.808002231999</v>
      </c>
      <c r="G270">
        <v>10770.622222292701</v>
      </c>
      <c r="H270">
        <v>23024.1886097145</v>
      </c>
    </row>
    <row r="271" spans="1:8" x14ac:dyDescent="0.25">
      <c r="A271" t="s">
        <v>367</v>
      </c>
      <c r="B271">
        <v>7550.0153357736999</v>
      </c>
      <c r="C271">
        <v>7598.4165195427904</v>
      </c>
      <c r="D271">
        <v>1432.83663925265</v>
      </c>
      <c r="E271">
        <v>3329.9443815823902</v>
      </c>
      <c r="F271">
        <v>13778.798331173901</v>
      </c>
      <c r="G271">
        <v>4939.5309795676303</v>
      </c>
      <c r="H271">
        <v>10517.471730442699</v>
      </c>
    </row>
    <row r="272" spans="1:8" x14ac:dyDescent="0.25">
      <c r="A272" t="s">
        <v>533</v>
      </c>
      <c r="B272">
        <v>1573.5270502015801</v>
      </c>
      <c r="C272">
        <v>1616.15241076248</v>
      </c>
      <c r="D272">
        <v>409.93961772975302</v>
      </c>
      <c r="E272">
        <v>527.49158945931003</v>
      </c>
      <c r="F272">
        <v>3280.0590522103398</v>
      </c>
      <c r="G272">
        <v>937.47053404285202</v>
      </c>
      <c r="H272">
        <v>2541.6382502319598</v>
      </c>
    </row>
    <row r="273" spans="1:8" x14ac:dyDescent="0.25">
      <c r="A273" t="s">
        <v>293</v>
      </c>
      <c r="B273">
        <v>2152.4245676942101</v>
      </c>
      <c r="C273">
        <v>2150.5554045128602</v>
      </c>
      <c r="D273">
        <v>50.2760482047103</v>
      </c>
      <c r="E273">
        <v>1991.99436825918</v>
      </c>
      <c r="F273">
        <v>2326.1081951902602</v>
      </c>
      <c r="G273">
        <v>2050.12187746364</v>
      </c>
      <c r="H273">
        <v>2248.04580528218</v>
      </c>
    </row>
    <row r="274" spans="1:8" x14ac:dyDescent="0.25">
      <c r="A274" t="s">
        <v>370</v>
      </c>
      <c r="B274">
        <v>259.26460751661801</v>
      </c>
      <c r="C274">
        <v>266.50546656319801</v>
      </c>
      <c r="D274">
        <v>68.581824133752903</v>
      </c>
      <c r="E274">
        <v>93.404066641788603</v>
      </c>
      <c r="F274">
        <v>593.051283747605</v>
      </c>
      <c r="G274">
        <v>154.09555210966701</v>
      </c>
      <c r="H274">
        <v>420.92343792790803</v>
      </c>
    </row>
    <row r="275" spans="1:8" x14ac:dyDescent="0.25">
      <c r="A275" t="s">
        <v>605</v>
      </c>
      <c r="B275">
        <v>76365.509356424605</v>
      </c>
      <c r="C275">
        <v>76319.756925365698</v>
      </c>
      <c r="D275">
        <v>1754.4639000064999</v>
      </c>
      <c r="E275">
        <v>70503.124389708595</v>
      </c>
      <c r="F275">
        <v>83165.6854897671</v>
      </c>
      <c r="G275">
        <v>72841.653432159495</v>
      </c>
      <c r="H275">
        <v>79824.790111598893</v>
      </c>
    </row>
    <row r="276" spans="1:8" x14ac:dyDescent="0.25">
      <c r="A276" t="s">
        <v>465</v>
      </c>
      <c r="B276">
        <v>48180.1480867227</v>
      </c>
      <c r="C276">
        <v>48215.711231551599</v>
      </c>
      <c r="D276">
        <v>1082.79301250706</v>
      </c>
      <c r="E276">
        <v>45104.246905607797</v>
      </c>
      <c r="F276">
        <v>52946.0980426971</v>
      </c>
      <c r="G276">
        <v>46098.506890757802</v>
      </c>
      <c r="H276">
        <v>50451.989516511501</v>
      </c>
    </row>
    <row r="277" spans="1:8" x14ac:dyDescent="0.25">
      <c r="A277" t="s">
        <v>840</v>
      </c>
      <c r="B277">
        <v>5279.1454368002296</v>
      </c>
      <c r="C277">
        <v>5326.4018484703502</v>
      </c>
      <c r="D277">
        <v>987.67015317742903</v>
      </c>
      <c r="E277">
        <v>2594.3560518289601</v>
      </c>
      <c r="F277">
        <v>9163.0861048184997</v>
      </c>
      <c r="G277">
        <v>3609.6597219047499</v>
      </c>
      <c r="H277">
        <v>7472.8559187499604</v>
      </c>
    </row>
    <row r="278" spans="1:8" x14ac:dyDescent="0.25">
      <c r="A278" t="s">
        <v>1134</v>
      </c>
      <c r="B278">
        <v>4.9924257683717403</v>
      </c>
      <c r="C278">
        <v>5.1218772083845101</v>
      </c>
      <c r="D278">
        <v>1.2728448612113099</v>
      </c>
      <c r="E278">
        <v>1.7427732915076199</v>
      </c>
      <c r="F278">
        <v>10.7855443454918</v>
      </c>
      <c r="G278">
        <v>2.9616510672587002</v>
      </c>
      <c r="H278">
        <v>7.8387897551195804</v>
      </c>
    </row>
    <row r="279" spans="1:8" x14ac:dyDescent="0.25">
      <c r="A279" t="s">
        <v>778</v>
      </c>
      <c r="B279">
        <v>89.698427574340101</v>
      </c>
      <c r="C279">
        <v>90.321997816491503</v>
      </c>
      <c r="D279">
        <v>16.776643204062498</v>
      </c>
      <c r="E279">
        <v>38.544186243172398</v>
      </c>
      <c r="F279">
        <v>153.51845399629099</v>
      </c>
      <c r="G279">
        <v>58.495817127236798</v>
      </c>
      <c r="H279">
        <v>124.54166193677401</v>
      </c>
    </row>
    <row r="280" spans="1:8" x14ac:dyDescent="0.25">
      <c r="A280" t="s">
        <v>295</v>
      </c>
      <c r="B280">
        <v>70206.315621904694</v>
      </c>
      <c r="C280">
        <v>70165.400141498307</v>
      </c>
      <c r="D280">
        <v>1832.7865347818399</v>
      </c>
      <c r="E280">
        <v>64700.028785269198</v>
      </c>
      <c r="F280">
        <v>76095.492558849903</v>
      </c>
      <c r="G280">
        <v>66504.493579513393</v>
      </c>
      <c r="H280">
        <v>73596.266499948906</v>
      </c>
    </row>
    <row r="281" spans="1:8" x14ac:dyDescent="0.25">
      <c r="A281" t="s">
        <v>849</v>
      </c>
      <c r="B281">
        <v>37468.255500076099</v>
      </c>
      <c r="C281">
        <v>37496.750757832197</v>
      </c>
      <c r="D281">
        <v>973.21517419237102</v>
      </c>
      <c r="E281">
        <v>34410.759696180401</v>
      </c>
      <c r="F281">
        <v>40594.115063256402</v>
      </c>
      <c r="G281">
        <v>35628.0923134978</v>
      </c>
      <c r="H281">
        <v>39467.029569715698</v>
      </c>
    </row>
    <row r="282" spans="1:8" x14ac:dyDescent="0.25">
      <c r="A282" t="s">
        <v>534</v>
      </c>
      <c r="B282">
        <v>15709.671162447199</v>
      </c>
      <c r="C282">
        <v>15756.4490805147</v>
      </c>
      <c r="D282">
        <v>2960.46380094092</v>
      </c>
      <c r="E282">
        <v>7007.0932069123501</v>
      </c>
      <c r="F282">
        <v>26440.5461997497</v>
      </c>
      <c r="G282">
        <v>10248.954253828901</v>
      </c>
      <c r="H282">
        <v>21907.851911395799</v>
      </c>
    </row>
    <row r="283" spans="1:8" x14ac:dyDescent="0.25">
      <c r="A283" t="s">
        <v>221</v>
      </c>
      <c r="B283">
        <v>11.682421328882899</v>
      </c>
      <c r="C283">
        <v>12.1282645439204</v>
      </c>
      <c r="D283">
        <v>3.0648471240152699</v>
      </c>
      <c r="E283">
        <v>4.8162096953534199</v>
      </c>
      <c r="F283">
        <v>25.0885098573279</v>
      </c>
      <c r="G283">
        <v>7.1786915138309304</v>
      </c>
      <c r="H283">
        <v>18.940239666364199</v>
      </c>
    </row>
    <row r="284" spans="1:8" x14ac:dyDescent="0.25">
      <c r="A284" t="s">
        <v>368</v>
      </c>
      <c r="B284">
        <v>426.64983362453899</v>
      </c>
      <c r="C284">
        <v>438.56341557938799</v>
      </c>
      <c r="D284">
        <v>112.858619209214</v>
      </c>
      <c r="E284">
        <v>153.70801295271801</v>
      </c>
      <c r="F284">
        <v>975.92656751755806</v>
      </c>
      <c r="G284">
        <v>253.581015675907</v>
      </c>
      <c r="H284">
        <v>692.67390510140103</v>
      </c>
    </row>
    <row r="285" spans="1:8" x14ac:dyDescent="0.25">
      <c r="A285" t="s">
        <v>775</v>
      </c>
      <c r="B285">
        <v>20.189966766933299</v>
      </c>
      <c r="C285">
        <v>20.693157792769401</v>
      </c>
      <c r="D285">
        <v>5.2886930446940896</v>
      </c>
      <c r="E285">
        <v>6.08185640873078</v>
      </c>
      <c r="F285">
        <v>46.840132480568897</v>
      </c>
      <c r="G285">
        <v>11.5939823550003</v>
      </c>
      <c r="H285">
        <v>31.848949359599299</v>
      </c>
    </row>
    <row r="286" spans="1:8" x14ac:dyDescent="0.25">
      <c r="A286" t="s">
        <v>1139</v>
      </c>
      <c r="B286">
        <v>3070.60172364445</v>
      </c>
      <c r="C286">
        <v>3084.0815769662099</v>
      </c>
      <c r="D286">
        <v>581.00942557685096</v>
      </c>
      <c r="E286">
        <v>1487.3517048905401</v>
      </c>
      <c r="F286">
        <v>5337.9254522295996</v>
      </c>
      <c r="G286">
        <v>2003.85688903</v>
      </c>
      <c r="H286">
        <v>4323.7603019441904</v>
      </c>
    </row>
    <row r="287" spans="1:8" x14ac:dyDescent="0.25">
      <c r="A287" t="s">
        <v>777</v>
      </c>
      <c r="B287">
        <v>7.6645996439002904</v>
      </c>
      <c r="C287">
        <v>7.8556928537026902</v>
      </c>
      <c r="D287">
        <v>2.0077333043129402</v>
      </c>
      <c r="E287">
        <v>2.30881959104945</v>
      </c>
      <c r="F287">
        <v>17.782105589492701</v>
      </c>
      <c r="G287">
        <v>4.4013523689437104</v>
      </c>
      <c r="H287">
        <v>12.090754861084701</v>
      </c>
    </row>
    <row r="288" spans="1:8" x14ac:dyDescent="0.25">
      <c r="A288" t="s">
        <v>464</v>
      </c>
      <c r="B288">
        <v>135790.08056818001</v>
      </c>
      <c r="C288">
        <v>135881.50062292599</v>
      </c>
      <c r="D288">
        <v>3054.0455411563098</v>
      </c>
      <c r="E288">
        <v>127038.781072603</v>
      </c>
      <c r="F288">
        <v>149248.05484965601</v>
      </c>
      <c r="G288">
        <v>129935.574293237</v>
      </c>
      <c r="H288">
        <v>142157.635921612</v>
      </c>
    </row>
    <row r="289" spans="1:8" x14ac:dyDescent="0.25">
      <c r="A289" t="s">
        <v>1030</v>
      </c>
      <c r="B289">
        <v>1116.6363236694699</v>
      </c>
      <c r="C289">
        <v>1149.49884532787</v>
      </c>
      <c r="D289">
        <v>298.200483679885</v>
      </c>
      <c r="E289">
        <v>439.58472430229801</v>
      </c>
      <c r="F289">
        <v>2748.98780855205</v>
      </c>
      <c r="G289">
        <v>670.277870103385</v>
      </c>
      <c r="H289">
        <v>1823.1215342755399</v>
      </c>
    </row>
    <row r="290" spans="1:8" x14ac:dyDescent="0.25">
      <c r="A290" t="s">
        <v>292</v>
      </c>
      <c r="B290">
        <v>90503.466737226103</v>
      </c>
      <c r="C290">
        <v>90440.275556465698</v>
      </c>
      <c r="D290">
        <v>2116.1206662930099</v>
      </c>
      <c r="E290">
        <v>83681.401441605994</v>
      </c>
      <c r="F290">
        <v>97834.379070910407</v>
      </c>
      <c r="G290">
        <v>86199.642129183805</v>
      </c>
      <c r="H290">
        <v>94567.311137311393</v>
      </c>
    </row>
    <row r="291" spans="1:8" x14ac:dyDescent="0.25">
      <c r="A291" t="s">
        <v>219</v>
      </c>
      <c r="B291">
        <v>30.767155762024</v>
      </c>
      <c r="C291">
        <v>31.9424922518585</v>
      </c>
      <c r="D291">
        <v>8.07195774043198</v>
      </c>
      <c r="E291">
        <v>12.684844859974101</v>
      </c>
      <c r="F291">
        <v>66.076831732451595</v>
      </c>
      <c r="G291">
        <v>18.907102135061599</v>
      </c>
      <c r="H291">
        <v>49.885646895216297</v>
      </c>
    </row>
    <row r="292" spans="1:8" x14ac:dyDescent="0.25">
      <c r="A292" t="s">
        <v>893</v>
      </c>
      <c r="B292">
        <v>1723.20095922766</v>
      </c>
      <c r="C292">
        <v>1734.57900811525</v>
      </c>
      <c r="D292">
        <v>320.11969818524301</v>
      </c>
      <c r="E292">
        <v>843.12263823510602</v>
      </c>
      <c r="F292">
        <v>2960.7320287484699</v>
      </c>
      <c r="G292">
        <v>1177.9301425521601</v>
      </c>
      <c r="H292">
        <v>2407.8245037051702</v>
      </c>
    </row>
    <row r="293" spans="1:8" x14ac:dyDescent="0.25">
      <c r="A293" t="s">
        <v>847</v>
      </c>
      <c r="B293">
        <v>823.38433407210505</v>
      </c>
      <c r="C293">
        <v>823.50073070111398</v>
      </c>
      <c r="D293">
        <v>18.8900737759237</v>
      </c>
      <c r="E293">
        <v>763.71375315636806</v>
      </c>
      <c r="F293">
        <v>881.38588168666297</v>
      </c>
      <c r="G293">
        <v>786.86916611230004</v>
      </c>
      <c r="H293">
        <v>860.81494246651198</v>
      </c>
    </row>
    <row r="294" spans="1:8" x14ac:dyDescent="0.25">
      <c r="A294" t="s">
        <v>845</v>
      </c>
      <c r="B294">
        <v>90425.987948220005</v>
      </c>
      <c r="C294">
        <v>90437.630230046896</v>
      </c>
      <c r="D294">
        <v>2075.6095056282502</v>
      </c>
      <c r="E294">
        <v>83871.610807964797</v>
      </c>
      <c r="F294">
        <v>96803.701896136801</v>
      </c>
      <c r="G294">
        <v>86439.637704588997</v>
      </c>
      <c r="H294">
        <v>94545.309408079906</v>
      </c>
    </row>
    <row r="295" spans="1:8" x14ac:dyDescent="0.25">
      <c r="A295" t="s">
        <v>222</v>
      </c>
      <c r="B295">
        <v>140.610180767109</v>
      </c>
      <c r="C295">
        <v>142.29045878480599</v>
      </c>
      <c r="D295">
        <v>26.791142919915099</v>
      </c>
      <c r="E295">
        <v>58.685931345210797</v>
      </c>
      <c r="F295">
        <v>247.19307283280699</v>
      </c>
      <c r="G295">
        <v>93.802795292272194</v>
      </c>
      <c r="H295">
        <v>200.188597845982</v>
      </c>
    </row>
    <row r="296" spans="1:8" x14ac:dyDescent="0.25">
      <c r="A296" t="s">
        <v>218</v>
      </c>
      <c r="B296">
        <v>14897.537691313501</v>
      </c>
      <c r="C296">
        <v>15075.3320505801</v>
      </c>
      <c r="D296">
        <v>2838.4402159823999</v>
      </c>
      <c r="E296">
        <v>6217.6154991676704</v>
      </c>
      <c r="F296">
        <v>26189.056159614502</v>
      </c>
      <c r="G296">
        <v>9939.3580869446396</v>
      </c>
      <c r="H296">
        <v>21209.397771624001</v>
      </c>
    </row>
    <row r="297" spans="1:8" x14ac:dyDescent="0.25">
      <c r="A297" t="s">
        <v>1208</v>
      </c>
      <c r="B297">
        <v>28428.551141977299</v>
      </c>
      <c r="C297">
        <v>28429.703926624101</v>
      </c>
      <c r="D297">
        <v>667.03377494048505</v>
      </c>
      <c r="E297">
        <v>26239.590187936501</v>
      </c>
      <c r="F297">
        <v>31479.4911242259</v>
      </c>
      <c r="G297">
        <v>27102.044534950699</v>
      </c>
      <c r="H297">
        <v>29785.2998166449</v>
      </c>
    </row>
    <row r="298" spans="1:8" x14ac:dyDescent="0.25">
      <c r="A298" t="s">
        <v>1094</v>
      </c>
      <c r="B298">
        <v>11486.9295229372</v>
      </c>
      <c r="C298">
        <v>11632.254390198101</v>
      </c>
      <c r="D298">
        <v>2211.5899616669199</v>
      </c>
      <c r="E298">
        <v>5696.7213960293002</v>
      </c>
      <c r="F298">
        <v>20688.2547509129</v>
      </c>
      <c r="G298">
        <v>7736.0214546894504</v>
      </c>
      <c r="H298">
        <v>16384.9854854361</v>
      </c>
    </row>
    <row r="299" spans="1:8" x14ac:dyDescent="0.25">
      <c r="A299" t="s">
        <v>738</v>
      </c>
      <c r="B299">
        <v>28405.668351210301</v>
      </c>
      <c r="C299">
        <v>28433.691928480101</v>
      </c>
      <c r="D299">
        <v>646.73823687145705</v>
      </c>
      <c r="E299">
        <v>26364.000298753301</v>
      </c>
      <c r="F299">
        <v>30681.195110253899</v>
      </c>
      <c r="G299">
        <v>27229.105668358199</v>
      </c>
      <c r="H299">
        <v>29757.523395119799</v>
      </c>
    </row>
    <row r="300" spans="1:8" x14ac:dyDescent="0.25">
      <c r="A300" t="s">
        <v>773</v>
      </c>
      <c r="B300">
        <v>967.33107073200495</v>
      </c>
      <c r="C300">
        <v>991.42343839701698</v>
      </c>
      <c r="D300">
        <v>253.38495287000299</v>
      </c>
      <c r="E300">
        <v>291.391098203799</v>
      </c>
      <c r="F300">
        <v>2244.079410025</v>
      </c>
      <c r="G300">
        <v>555.48637947341001</v>
      </c>
      <c r="H300">
        <v>1525.8989483543601</v>
      </c>
    </row>
    <row r="301" spans="1:8" x14ac:dyDescent="0.25">
      <c r="A301" t="s">
        <v>1135</v>
      </c>
      <c r="B301">
        <v>64.002328263332302</v>
      </c>
      <c r="C301">
        <v>64.277507609918501</v>
      </c>
      <c r="D301">
        <v>12.1092262256865</v>
      </c>
      <c r="E301">
        <v>30.998455396971799</v>
      </c>
      <c r="F301">
        <v>111.24928557984499</v>
      </c>
      <c r="G301">
        <v>41.762454905875003</v>
      </c>
      <c r="H301">
        <v>90.117689993346005</v>
      </c>
    </row>
    <row r="302" spans="1:8" x14ac:dyDescent="0.25">
      <c r="A302" t="s">
        <v>774</v>
      </c>
      <c r="B302">
        <v>9498.3205255935009</v>
      </c>
      <c r="C302">
        <v>9564.3494249195992</v>
      </c>
      <c r="D302">
        <v>1776.5089379615299</v>
      </c>
      <c r="E302">
        <v>4081.3759568728601</v>
      </c>
      <c r="F302">
        <v>16257.155903152099</v>
      </c>
      <c r="G302">
        <v>6194.2376290020802</v>
      </c>
      <c r="H302">
        <v>13188.1552337498</v>
      </c>
    </row>
    <row r="303" spans="1:8" x14ac:dyDescent="0.25">
      <c r="A303" t="s">
        <v>776</v>
      </c>
      <c r="B303">
        <v>245.33807110703799</v>
      </c>
      <c r="C303">
        <v>247.04431648098301</v>
      </c>
      <c r="D303">
        <v>45.886780265860402</v>
      </c>
      <c r="E303">
        <v>105.416217674942</v>
      </c>
      <c r="F303">
        <v>419.94014336428501</v>
      </c>
      <c r="G303">
        <v>159.998867522799</v>
      </c>
      <c r="H303">
        <v>340.65582367752501</v>
      </c>
    </row>
    <row r="304" spans="1:8" x14ac:dyDescent="0.25">
      <c r="A304" t="s">
        <v>892</v>
      </c>
      <c r="B304">
        <v>165.16470272801399</v>
      </c>
      <c r="C304">
        <v>170.131673676221</v>
      </c>
      <c r="D304">
        <v>42.992812905483603</v>
      </c>
      <c r="E304">
        <v>67.480666410121302</v>
      </c>
      <c r="F304">
        <v>372.64554089637699</v>
      </c>
      <c r="G304">
        <v>99.657309315953</v>
      </c>
      <c r="H304">
        <v>269.31220821574902</v>
      </c>
    </row>
    <row r="305" spans="1:8" x14ac:dyDescent="0.25">
      <c r="A305" t="s">
        <v>976</v>
      </c>
      <c r="B305">
        <v>2953.8642840842499</v>
      </c>
      <c r="C305">
        <v>2981.5642322008898</v>
      </c>
      <c r="D305">
        <v>552.73272574078305</v>
      </c>
      <c r="E305">
        <v>1452.15422428952</v>
      </c>
      <c r="F305">
        <v>5128.1384850822997</v>
      </c>
      <c r="G305">
        <v>2021.17177662068</v>
      </c>
      <c r="H305">
        <v>4183.2661218693102</v>
      </c>
    </row>
    <row r="306" spans="1:8" x14ac:dyDescent="0.25">
      <c r="A306" t="s">
        <v>286</v>
      </c>
      <c r="B306">
        <v>16424.701889831598</v>
      </c>
      <c r="C306">
        <v>16605.223285685599</v>
      </c>
      <c r="D306">
        <v>3132.50580589435</v>
      </c>
      <c r="E306">
        <v>6952.7178654912996</v>
      </c>
      <c r="F306">
        <v>28808.406796545099</v>
      </c>
      <c r="G306">
        <v>10980.804910961901</v>
      </c>
      <c r="H306">
        <v>23471.800414614601</v>
      </c>
    </row>
    <row r="307" spans="1:8" x14ac:dyDescent="0.25">
      <c r="A307" t="s">
        <v>839</v>
      </c>
      <c r="B307">
        <v>10458.0364065549</v>
      </c>
      <c r="C307">
        <v>10555.772863316601</v>
      </c>
      <c r="D307">
        <v>1969.6264310003701</v>
      </c>
      <c r="E307">
        <v>4372.7670550766597</v>
      </c>
      <c r="F307">
        <v>17986.398483023899</v>
      </c>
      <c r="G307">
        <v>6853.5732432551504</v>
      </c>
      <c r="H307">
        <v>14654.721280464501</v>
      </c>
    </row>
    <row r="308" spans="1:8" x14ac:dyDescent="0.25">
      <c r="A308" t="s">
        <v>974</v>
      </c>
      <c r="B308">
        <v>14140.0779157665</v>
      </c>
      <c r="C308">
        <v>14273.029427670401</v>
      </c>
      <c r="D308">
        <v>2650.9602578879699</v>
      </c>
      <c r="E308">
        <v>6954.4896196698401</v>
      </c>
      <c r="F308">
        <v>24587.848488177598</v>
      </c>
      <c r="G308">
        <v>9648.8227927777407</v>
      </c>
      <c r="H308">
        <v>20067.396201852898</v>
      </c>
    </row>
    <row r="309" spans="1:8" x14ac:dyDescent="0.25">
      <c r="A309" t="s">
        <v>977</v>
      </c>
      <c r="B309">
        <v>1887.8861985717499</v>
      </c>
      <c r="C309">
        <v>1904.7106817914701</v>
      </c>
      <c r="D309">
        <v>352.96405998738197</v>
      </c>
      <c r="E309">
        <v>927.591174253139</v>
      </c>
      <c r="F309">
        <v>3274.7678541820901</v>
      </c>
      <c r="G309">
        <v>1291.7644324949299</v>
      </c>
      <c r="H309">
        <v>2672.5039560714599</v>
      </c>
    </row>
    <row r="310" spans="1:8" x14ac:dyDescent="0.25">
      <c r="A310" t="s">
        <v>662</v>
      </c>
      <c r="B310">
        <v>101.096735065204</v>
      </c>
      <c r="C310">
        <v>102.002904829351</v>
      </c>
      <c r="D310">
        <v>19.341080376442999</v>
      </c>
      <c r="E310">
        <v>42.051928096136699</v>
      </c>
      <c r="F310">
        <v>177.355891932486</v>
      </c>
      <c r="G310">
        <v>65.994718819944097</v>
      </c>
      <c r="H310">
        <v>143.12591348482499</v>
      </c>
    </row>
    <row r="311" spans="1:8" x14ac:dyDescent="0.25">
      <c r="A311" t="s">
        <v>661</v>
      </c>
      <c r="B311">
        <v>7.74524147423777</v>
      </c>
      <c r="C311">
        <v>7.9085225201609903</v>
      </c>
      <c r="D311">
        <v>2.0358767698731102</v>
      </c>
      <c r="E311">
        <v>2.9388945913037698</v>
      </c>
      <c r="F311">
        <v>19.713793323877098</v>
      </c>
      <c r="G311">
        <v>4.5976451161652703</v>
      </c>
      <c r="H311">
        <v>12.473874302492099</v>
      </c>
    </row>
    <row r="312" spans="1:8" x14ac:dyDescent="0.25">
      <c r="A312" t="s">
        <v>456</v>
      </c>
      <c r="B312">
        <v>22315.063133891399</v>
      </c>
      <c r="C312">
        <v>22508.324986773499</v>
      </c>
      <c r="D312">
        <v>4281.1573516519602</v>
      </c>
      <c r="E312">
        <v>9961.0323574541308</v>
      </c>
      <c r="F312">
        <v>40530.914511251598</v>
      </c>
      <c r="G312">
        <v>14671.6146967938</v>
      </c>
      <c r="H312">
        <v>31115.7153408917</v>
      </c>
    </row>
    <row r="313" spans="1:8" x14ac:dyDescent="0.25">
      <c r="A313" t="s">
        <v>664</v>
      </c>
      <c r="B313">
        <v>1304.3289146192601</v>
      </c>
      <c r="C313">
        <v>1316.0180225583999</v>
      </c>
      <c r="D313">
        <v>249.53600956371099</v>
      </c>
      <c r="E313">
        <v>542.57876542237204</v>
      </c>
      <c r="F313">
        <v>2288.0839590815399</v>
      </c>
      <c r="G313">
        <v>851.47734677553603</v>
      </c>
      <c r="H313">
        <v>1846.49309309603</v>
      </c>
    </row>
    <row r="314" spans="1:8" x14ac:dyDescent="0.25">
      <c r="A314" t="s">
        <v>737</v>
      </c>
      <c r="B314">
        <v>7208.9459616046197</v>
      </c>
      <c r="C314">
        <v>7215.2743904356203</v>
      </c>
      <c r="D314">
        <v>164.118064200053</v>
      </c>
      <c r="E314">
        <v>6689.7368102052596</v>
      </c>
      <c r="F314">
        <v>7784.64215267484</v>
      </c>
      <c r="G314">
        <v>6909.3237824459802</v>
      </c>
      <c r="H314">
        <v>7550.2270471509</v>
      </c>
    </row>
    <row r="315" spans="1:8" x14ac:dyDescent="0.25">
      <c r="A315" t="s">
        <v>841</v>
      </c>
      <c r="B315">
        <v>97.393713030637002</v>
      </c>
      <c r="C315">
        <v>98.177690670194195</v>
      </c>
      <c r="D315">
        <v>18.297987028675099</v>
      </c>
      <c r="E315">
        <v>40.853005834221896</v>
      </c>
      <c r="F315">
        <v>167.22047646049199</v>
      </c>
      <c r="G315">
        <v>63.713332231123204</v>
      </c>
      <c r="H315">
        <v>135.94528218086799</v>
      </c>
    </row>
    <row r="316" spans="1:8" x14ac:dyDescent="0.25">
      <c r="A316" t="s">
        <v>458</v>
      </c>
      <c r="B316">
        <v>4670.1208169621495</v>
      </c>
      <c r="C316">
        <v>4703.1763505945701</v>
      </c>
      <c r="D316">
        <v>892.59935310102696</v>
      </c>
      <c r="E316">
        <v>2077.85049745174</v>
      </c>
      <c r="F316">
        <v>8479.3990624307899</v>
      </c>
      <c r="G316">
        <v>3056.5698962219599</v>
      </c>
      <c r="H316">
        <v>6499.9269324064899</v>
      </c>
    </row>
    <row r="317" spans="1:8" x14ac:dyDescent="0.25">
      <c r="A317" t="s">
        <v>607</v>
      </c>
      <c r="B317">
        <v>102516.67852377</v>
      </c>
      <c r="C317">
        <v>102450.31784730199</v>
      </c>
      <c r="D317">
        <v>2356.6238902084101</v>
      </c>
      <c r="E317">
        <v>94611.053944340194</v>
      </c>
      <c r="F317">
        <v>111625.823280118</v>
      </c>
      <c r="G317">
        <v>97776.6712621568</v>
      </c>
      <c r="H317">
        <v>107157.33676402101</v>
      </c>
    </row>
    <row r="318" spans="1:8" x14ac:dyDescent="0.25">
      <c r="A318" t="s">
        <v>457</v>
      </c>
      <c r="B318">
        <v>8345.1411156443792</v>
      </c>
      <c r="C318">
        <v>8404.8077515060504</v>
      </c>
      <c r="D318">
        <v>1595.5699810051301</v>
      </c>
      <c r="E318">
        <v>3714.2780154308498</v>
      </c>
      <c r="F318">
        <v>15150.037271155799</v>
      </c>
      <c r="G318">
        <v>5464.5316252495404</v>
      </c>
      <c r="H318">
        <v>11620.5775135277</v>
      </c>
    </row>
    <row r="319" spans="1:8" x14ac:dyDescent="0.25">
      <c r="A319" t="s">
        <v>606</v>
      </c>
      <c r="B319">
        <v>95192.514721404907</v>
      </c>
      <c r="C319">
        <v>95134.636801907502</v>
      </c>
      <c r="D319">
        <v>2187.8832561969498</v>
      </c>
      <c r="E319">
        <v>87864.448780136401</v>
      </c>
      <c r="F319">
        <v>103659.23326697999</v>
      </c>
      <c r="G319">
        <v>90794.632850389098</v>
      </c>
      <c r="H319">
        <v>99504.582067980402</v>
      </c>
    </row>
    <row r="320" spans="1:8" x14ac:dyDescent="0.25">
      <c r="A320" t="s">
        <v>1201</v>
      </c>
      <c r="B320">
        <v>894.92731968436999</v>
      </c>
      <c r="C320">
        <v>899.54273558558998</v>
      </c>
      <c r="D320">
        <v>169.023560212364</v>
      </c>
      <c r="E320">
        <v>427.406178129051</v>
      </c>
      <c r="F320">
        <v>1527.04552302978</v>
      </c>
      <c r="G320">
        <v>583.373816891979</v>
      </c>
      <c r="H320">
        <v>1254.1343452425799</v>
      </c>
    </row>
    <row r="321" spans="1:8" x14ac:dyDescent="0.25">
      <c r="A321" t="s">
        <v>294</v>
      </c>
      <c r="B321">
        <v>824.23646238225797</v>
      </c>
      <c r="C321">
        <v>823.52703991775797</v>
      </c>
      <c r="D321">
        <v>19.255254583953299</v>
      </c>
      <c r="E321">
        <v>762.60824387990397</v>
      </c>
      <c r="F321">
        <v>890.77768138804095</v>
      </c>
      <c r="G321">
        <v>785.02570639370197</v>
      </c>
      <c r="H321">
        <v>860.92702536810998</v>
      </c>
    </row>
    <row r="322" spans="1:8" x14ac:dyDescent="0.25">
      <c r="A322" t="s">
        <v>665</v>
      </c>
      <c r="B322">
        <v>439.95996218059997</v>
      </c>
      <c r="C322">
        <v>449.24734949355297</v>
      </c>
      <c r="D322">
        <v>115.64841697072001</v>
      </c>
      <c r="E322">
        <v>166.94423267867899</v>
      </c>
      <c r="F322">
        <v>1119.86506738567</v>
      </c>
      <c r="G322">
        <v>261.16925109571002</v>
      </c>
      <c r="H322">
        <v>708.56133763339199</v>
      </c>
    </row>
    <row r="323" spans="1:8" x14ac:dyDescent="0.25">
      <c r="A323" t="s">
        <v>600</v>
      </c>
      <c r="B323">
        <v>17327.427742419899</v>
      </c>
      <c r="C323">
        <v>17372.601491277201</v>
      </c>
      <c r="D323">
        <v>3275.9341482672498</v>
      </c>
      <c r="E323">
        <v>7661.9558378708398</v>
      </c>
      <c r="F323">
        <v>29371.763867562498</v>
      </c>
      <c r="G323">
        <v>11305.566118143999</v>
      </c>
      <c r="H323">
        <v>24062.151286927201</v>
      </c>
    </row>
    <row r="324" spans="1:8" x14ac:dyDescent="0.25">
      <c r="A324" t="s">
        <v>1202</v>
      </c>
      <c r="B324">
        <v>3355.8927417281998</v>
      </c>
      <c r="C324">
        <v>3374.9598031031601</v>
      </c>
      <c r="D324">
        <v>634.17588361496405</v>
      </c>
      <c r="E324">
        <v>1600.9844484319301</v>
      </c>
      <c r="F324">
        <v>5717.2245518521204</v>
      </c>
      <c r="G324">
        <v>2186.24487348714</v>
      </c>
      <c r="H324">
        <v>4700.7071477347699</v>
      </c>
    </row>
    <row r="325" spans="1:8" x14ac:dyDescent="0.25">
      <c r="A325" t="s">
        <v>287</v>
      </c>
      <c r="B325">
        <v>416.93828624515402</v>
      </c>
      <c r="C325">
        <v>421.60994712134402</v>
      </c>
      <c r="D325">
        <v>79.466413443439507</v>
      </c>
      <c r="E325">
        <v>176.055098685404</v>
      </c>
      <c r="F325">
        <v>731.59461590103604</v>
      </c>
      <c r="G325">
        <v>278.83816406049903</v>
      </c>
      <c r="H325">
        <v>595.41134246531703</v>
      </c>
    </row>
    <row r="326" spans="1:8" x14ac:dyDescent="0.25">
      <c r="A326" t="s">
        <v>663</v>
      </c>
      <c r="B326">
        <v>105.802843041401</v>
      </c>
      <c r="C326">
        <v>108.0342318519</v>
      </c>
      <c r="D326">
        <v>27.811016115498099</v>
      </c>
      <c r="E326">
        <v>40.1465789153903</v>
      </c>
      <c r="F326">
        <v>269.30125547409801</v>
      </c>
      <c r="G326">
        <v>62.806049896480999</v>
      </c>
      <c r="H326">
        <v>170.39740388554799</v>
      </c>
    </row>
    <row r="327" spans="1:8" x14ac:dyDescent="0.25">
      <c r="A327" t="s">
        <v>599</v>
      </c>
      <c r="B327">
        <v>14269.210175021501</v>
      </c>
      <c r="C327">
        <v>14306.763574029599</v>
      </c>
      <c r="D327">
        <v>2696.6447557338001</v>
      </c>
      <c r="E327">
        <v>6313.2202904914402</v>
      </c>
      <c r="F327">
        <v>24177.676085586601</v>
      </c>
      <c r="G327">
        <v>9309.94208678225</v>
      </c>
      <c r="H327">
        <v>19837.1474398645</v>
      </c>
    </row>
    <row r="328" spans="1:8" x14ac:dyDescent="0.25">
      <c r="A328" t="s">
        <v>1200</v>
      </c>
      <c r="B328">
        <v>69.063606422224595</v>
      </c>
      <c r="C328">
        <v>69.399384818303105</v>
      </c>
      <c r="D328">
        <v>13.040164062543401</v>
      </c>
      <c r="E328">
        <v>32.999353865405901</v>
      </c>
      <c r="F328">
        <v>117.928060187119</v>
      </c>
      <c r="G328">
        <v>45.031514055324102</v>
      </c>
      <c r="H328">
        <v>96.7968138670375</v>
      </c>
    </row>
    <row r="329" spans="1:8" x14ac:dyDescent="0.25">
      <c r="A329" t="s">
        <v>459</v>
      </c>
      <c r="B329">
        <v>2984.6247656457199</v>
      </c>
      <c r="C329">
        <v>3005.5704111335999</v>
      </c>
      <c r="D329">
        <v>570.14488437113698</v>
      </c>
      <c r="E329">
        <v>1327.3768052272301</v>
      </c>
      <c r="F329">
        <v>5420.1786254562603</v>
      </c>
      <c r="G329">
        <v>1952.14210334377</v>
      </c>
      <c r="H329">
        <v>4151.8903986921096</v>
      </c>
    </row>
    <row r="330" spans="1:8" x14ac:dyDescent="0.25">
      <c r="A330" t="s">
        <v>730</v>
      </c>
      <c r="B330">
        <v>108.919522634826</v>
      </c>
      <c r="C330">
        <v>109.911427349513</v>
      </c>
      <c r="D330">
        <v>20.938751456375101</v>
      </c>
      <c r="E330">
        <v>44.990822687440499</v>
      </c>
      <c r="F330">
        <v>197.06968525636299</v>
      </c>
      <c r="G330">
        <v>71.501906097504602</v>
      </c>
      <c r="H330">
        <v>154.499768147173</v>
      </c>
    </row>
    <row r="331" spans="1:8" x14ac:dyDescent="0.25">
      <c r="A331" t="s">
        <v>731</v>
      </c>
      <c r="B331">
        <v>1410.7321716758299</v>
      </c>
      <c r="C331">
        <v>1424.0522544103001</v>
      </c>
      <c r="D331">
        <v>271.39149164551998</v>
      </c>
      <c r="E331">
        <v>582.72534433776298</v>
      </c>
      <c r="F331">
        <v>2557.3852145556398</v>
      </c>
      <c r="G331">
        <v>926.08000406878102</v>
      </c>
      <c r="H331">
        <v>2001.7622569524999</v>
      </c>
    </row>
    <row r="332" spans="1:8" x14ac:dyDescent="0.25">
      <c r="A332" t="s">
        <v>732</v>
      </c>
      <c r="B332">
        <v>5284.8103862172802</v>
      </c>
      <c r="C332">
        <v>5336.9569596572801</v>
      </c>
      <c r="D332">
        <v>1017.95316634954</v>
      </c>
      <c r="E332">
        <v>2182.4511295239599</v>
      </c>
      <c r="F332">
        <v>9616.5725318918503</v>
      </c>
      <c r="G332">
        <v>3471.4965312065801</v>
      </c>
      <c r="H332">
        <v>7505.7990654268096</v>
      </c>
    </row>
    <row r="333" spans="1:8" x14ac:dyDescent="0.25">
      <c r="A333" t="s">
        <v>601</v>
      </c>
      <c r="B333">
        <v>18280.075430926001</v>
      </c>
      <c r="C333">
        <v>18331.2906890708</v>
      </c>
      <c r="D333">
        <v>3457.7080251299699</v>
      </c>
      <c r="E333">
        <v>8081.9678030415398</v>
      </c>
      <c r="F333">
        <v>31000.9523203797</v>
      </c>
      <c r="G333">
        <v>11929.8781904795</v>
      </c>
      <c r="H333">
        <v>25389.2026937548</v>
      </c>
    </row>
    <row r="334" spans="1:8" x14ac:dyDescent="0.25">
      <c r="A334" t="s">
        <v>871</v>
      </c>
      <c r="B334">
        <v>62469.492607377098</v>
      </c>
      <c r="C334">
        <v>62469.492607373999</v>
      </c>
      <c r="D334">
        <v>1.3985744005270899E-4</v>
      </c>
      <c r="E334">
        <v>62469.492607377098</v>
      </c>
      <c r="F334">
        <v>62469.492607377098</v>
      </c>
      <c r="G334">
        <v>62469.492607377098</v>
      </c>
      <c r="H334">
        <v>62469.492607377098</v>
      </c>
    </row>
    <row r="335" spans="1:8" x14ac:dyDescent="0.25">
      <c r="A335" t="s">
        <v>1124</v>
      </c>
      <c r="B335">
        <v>1200.73402136861</v>
      </c>
      <c r="C335">
        <v>1200.7340213686</v>
      </c>
      <c r="D335">
        <v>0</v>
      </c>
      <c r="E335">
        <v>1200.73402136861</v>
      </c>
      <c r="F335">
        <v>1200.73402136861</v>
      </c>
      <c r="G335">
        <v>1200.73402136861</v>
      </c>
      <c r="H335">
        <v>1200.73402136861</v>
      </c>
    </row>
    <row r="336" spans="1:8" x14ac:dyDescent="0.25">
      <c r="A336" t="s">
        <v>650</v>
      </c>
      <c r="B336">
        <v>198.3821426609</v>
      </c>
      <c r="C336">
        <v>198.382142660905</v>
      </c>
      <c r="D336" s="1052">
        <v>1.34903645362995E-7</v>
      </c>
      <c r="E336">
        <v>198.3821426609</v>
      </c>
      <c r="F336">
        <v>198.3821426609</v>
      </c>
      <c r="G336">
        <v>198.3821426609</v>
      </c>
      <c r="H336">
        <v>198.3821426609</v>
      </c>
    </row>
    <row r="337" spans="1:8" x14ac:dyDescent="0.25">
      <c r="A337" t="s">
        <v>349</v>
      </c>
      <c r="B337">
        <v>62469.492607377098</v>
      </c>
      <c r="C337">
        <v>62469.492607373999</v>
      </c>
      <c r="D337">
        <v>1.3985744005270899E-4</v>
      </c>
      <c r="E337">
        <v>62469.492607377098</v>
      </c>
      <c r="F337">
        <v>62469.492607377098</v>
      </c>
      <c r="G337">
        <v>62469.492607377098</v>
      </c>
      <c r="H337">
        <v>62469.492607377098</v>
      </c>
    </row>
    <row r="338" spans="1:8" x14ac:dyDescent="0.25">
      <c r="A338" t="s">
        <v>521</v>
      </c>
      <c r="B338">
        <v>21801.153361892601</v>
      </c>
      <c r="C338">
        <v>21801.153361893499</v>
      </c>
      <c r="D338" s="1052">
        <v>5.3501908155755602E-5</v>
      </c>
      <c r="E338">
        <v>21801.153361892601</v>
      </c>
      <c r="F338">
        <v>21801.153361892601</v>
      </c>
      <c r="G338">
        <v>21801.153361892601</v>
      </c>
      <c r="H338">
        <v>21801.153361892601</v>
      </c>
    </row>
    <row r="339" spans="1:8" x14ac:dyDescent="0.25">
      <c r="A339" t="s">
        <v>1122</v>
      </c>
      <c r="B339">
        <v>83.529323225642202</v>
      </c>
      <c r="C339">
        <v>83.529323225639502</v>
      </c>
      <c r="D339" s="1052">
        <v>1.95493954938949E-7</v>
      </c>
      <c r="E339">
        <v>83.529323225642202</v>
      </c>
      <c r="F339">
        <v>83.529323225642202</v>
      </c>
      <c r="G339">
        <v>83.529323225642202</v>
      </c>
      <c r="H339">
        <v>83.529323225642202</v>
      </c>
    </row>
    <row r="340" spans="1:8" x14ac:dyDescent="0.25">
      <c r="A340" t="s">
        <v>355</v>
      </c>
      <c r="B340">
        <v>6880.7280007122699</v>
      </c>
      <c r="C340">
        <v>6880.7280007120999</v>
      </c>
      <c r="D340" s="1052">
        <v>2.2012042245142801E-5</v>
      </c>
      <c r="E340">
        <v>6880.7280007122699</v>
      </c>
      <c r="F340">
        <v>6880.7280007122699</v>
      </c>
      <c r="G340">
        <v>6880.7280007122699</v>
      </c>
      <c r="H340">
        <v>6880.7280007122699</v>
      </c>
    </row>
    <row r="341" spans="1:8" x14ac:dyDescent="0.25">
      <c r="A341" t="s">
        <v>762</v>
      </c>
      <c r="B341">
        <v>40135.839809921097</v>
      </c>
      <c r="C341">
        <v>40135.8398099228</v>
      </c>
      <c r="D341" s="1052">
        <v>9.7068249170417304E-5</v>
      </c>
      <c r="E341">
        <v>40135.839809921097</v>
      </c>
      <c r="F341">
        <v>40135.839809921097</v>
      </c>
      <c r="G341">
        <v>40135.839809921097</v>
      </c>
      <c r="H341">
        <v>40135.839809921097</v>
      </c>
    </row>
    <row r="342" spans="1:8" x14ac:dyDescent="0.25">
      <c r="A342" t="s">
        <v>351</v>
      </c>
      <c r="B342">
        <v>20057.4787395573</v>
      </c>
      <c r="C342">
        <v>20057.4787395573</v>
      </c>
      <c r="D342" s="1052">
        <v>4.1225988977612497E-5</v>
      </c>
      <c r="E342">
        <v>20057.4787395573</v>
      </c>
      <c r="F342">
        <v>20057.4787395573</v>
      </c>
      <c r="G342">
        <v>20057.4787395573</v>
      </c>
      <c r="H342">
        <v>20057.4787395573</v>
      </c>
    </row>
    <row r="343" spans="1:8" x14ac:dyDescent="0.25">
      <c r="A343" t="s">
        <v>653</v>
      </c>
      <c r="B343">
        <v>5387.6413480539204</v>
      </c>
      <c r="C343">
        <v>5387.6413480539504</v>
      </c>
      <c r="D343">
        <v>0</v>
      </c>
      <c r="E343">
        <v>5387.6413480539204</v>
      </c>
      <c r="F343">
        <v>5387.6413480539204</v>
      </c>
      <c r="G343">
        <v>5387.6413480539204</v>
      </c>
      <c r="H343">
        <v>5387.6413480539204</v>
      </c>
    </row>
    <row r="344" spans="1:8" x14ac:dyDescent="0.25">
      <c r="A344" t="s">
        <v>350</v>
      </c>
      <c r="B344">
        <v>8833.2259311116595</v>
      </c>
      <c r="C344">
        <v>8833.2259311117195</v>
      </c>
      <c r="D344">
        <v>0</v>
      </c>
      <c r="E344">
        <v>8833.2259311116595</v>
      </c>
      <c r="F344">
        <v>8833.2259311116595</v>
      </c>
      <c r="G344">
        <v>8833.2259311116595</v>
      </c>
      <c r="H344">
        <v>8833.2259311116595</v>
      </c>
    </row>
    <row r="345" spans="1:8" x14ac:dyDescent="0.25">
      <c r="A345" t="s">
        <v>522</v>
      </c>
      <c r="B345">
        <v>45043.187549427501</v>
      </c>
      <c r="C345">
        <v>45043.187549427203</v>
      </c>
      <c r="D345">
        <v>0</v>
      </c>
      <c r="E345">
        <v>45043.187549427501</v>
      </c>
      <c r="F345">
        <v>45043.187549427501</v>
      </c>
      <c r="G345">
        <v>45043.187549427501</v>
      </c>
      <c r="H345">
        <v>45043.187549427501</v>
      </c>
    </row>
    <row r="346" spans="1:8" x14ac:dyDescent="0.25">
      <c r="A346" t="s">
        <v>520</v>
      </c>
      <c r="B346">
        <v>29036.880986313899</v>
      </c>
      <c r="C346">
        <v>29036.880986312699</v>
      </c>
      <c r="D346">
        <v>0</v>
      </c>
      <c r="E346">
        <v>29036.880986313899</v>
      </c>
      <c r="F346">
        <v>29036.880986313899</v>
      </c>
      <c r="G346">
        <v>29036.880986313899</v>
      </c>
      <c r="H346">
        <v>29036.880986313899</v>
      </c>
    </row>
    <row r="347" spans="1:8" x14ac:dyDescent="0.25">
      <c r="A347" t="s">
        <v>1127</v>
      </c>
      <c r="B347">
        <v>12132.6341985245</v>
      </c>
      <c r="C347">
        <v>12132.6341985243</v>
      </c>
      <c r="D347" s="1052">
        <v>3.4964360013177303E-5</v>
      </c>
      <c r="E347">
        <v>12132.6341985245</v>
      </c>
      <c r="F347">
        <v>12132.6341985245</v>
      </c>
      <c r="G347">
        <v>12132.6341985245</v>
      </c>
      <c r="H347">
        <v>12132.6341985245</v>
      </c>
    </row>
    <row r="348" spans="1:8" x14ac:dyDescent="0.25">
      <c r="A348" t="s">
        <v>352</v>
      </c>
      <c r="B348">
        <v>4907.3477395064801</v>
      </c>
      <c r="C348">
        <v>4907.3477395065102</v>
      </c>
      <c r="D348" s="1052">
        <v>1.21335311463022E-5</v>
      </c>
      <c r="E348">
        <v>4907.3477395064801</v>
      </c>
      <c r="F348">
        <v>4907.3477395064801</v>
      </c>
      <c r="G348">
        <v>4907.3477395064801</v>
      </c>
      <c r="H348">
        <v>4907.3477395064801</v>
      </c>
    </row>
    <row r="349" spans="1:8" x14ac:dyDescent="0.25">
      <c r="A349" t="s">
        <v>1125</v>
      </c>
      <c r="B349">
        <v>2704.2618394301699</v>
      </c>
      <c r="C349">
        <v>2704.2618394301398</v>
      </c>
      <c r="D349">
        <v>0</v>
      </c>
      <c r="E349">
        <v>2704.2618394301699</v>
      </c>
      <c r="F349">
        <v>2704.2618394301699</v>
      </c>
      <c r="G349">
        <v>2704.2618394301699</v>
      </c>
      <c r="H349">
        <v>2704.2618394301699</v>
      </c>
    </row>
    <row r="350" spans="1:8" x14ac:dyDescent="0.25">
      <c r="A350" t="s">
        <v>872</v>
      </c>
      <c r="B350">
        <v>8833.2259311116595</v>
      </c>
      <c r="C350">
        <v>8833.2259311117195</v>
      </c>
      <c r="D350">
        <v>0</v>
      </c>
      <c r="E350">
        <v>8833.2259311116595</v>
      </c>
      <c r="F350">
        <v>8833.2259311116595</v>
      </c>
      <c r="G350">
        <v>8833.2259311116595</v>
      </c>
      <c r="H350">
        <v>8833.2259311116595</v>
      </c>
    </row>
    <row r="351" spans="1:8" x14ac:dyDescent="0.25">
      <c r="A351" t="s">
        <v>353</v>
      </c>
      <c r="B351">
        <v>11004.9883349784</v>
      </c>
      <c r="C351">
        <v>11004.9883349785</v>
      </c>
      <c r="D351" s="1052">
        <v>2.88943328022904E-5</v>
      </c>
      <c r="E351">
        <v>11004.9883349784</v>
      </c>
      <c r="F351">
        <v>11004.9883349784</v>
      </c>
      <c r="G351">
        <v>11004.9883349784</v>
      </c>
      <c r="H351">
        <v>11004.9883349784</v>
      </c>
    </row>
    <row r="352" spans="1:8" x14ac:dyDescent="0.25">
      <c r="A352" t="s">
        <v>523</v>
      </c>
      <c r="B352">
        <v>23878.9452771305</v>
      </c>
      <c r="C352">
        <v>23878.945277131501</v>
      </c>
      <c r="D352" s="1052">
        <v>4.3684125082283599E-5</v>
      </c>
      <c r="E352">
        <v>23878.9452771305</v>
      </c>
      <c r="F352">
        <v>23878.9452771305</v>
      </c>
      <c r="G352">
        <v>23878.9452771305</v>
      </c>
      <c r="H352">
        <v>23878.9452771305</v>
      </c>
    </row>
    <row r="353" spans="1:8" x14ac:dyDescent="0.25">
      <c r="A353" t="s">
        <v>207</v>
      </c>
      <c r="B353">
        <v>344.55845830577402</v>
      </c>
      <c r="C353">
        <v>344.558458305778</v>
      </c>
      <c r="D353" s="1052">
        <v>9.3852612481468804E-7</v>
      </c>
      <c r="E353">
        <v>344.55845830577402</v>
      </c>
      <c r="F353">
        <v>344.55845830577402</v>
      </c>
      <c r="G353">
        <v>344.55845830577402</v>
      </c>
      <c r="H353">
        <v>344.55845830577402</v>
      </c>
    </row>
    <row r="354" spans="1:8" x14ac:dyDescent="0.25">
      <c r="A354" t="s">
        <v>1017</v>
      </c>
      <c r="B354">
        <v>45043.187549427501</v>
      </c>
      <c r="C354">
        <v>45043.187549427203</v>
      </c>
      <c r="D354">
        <v>0</v>
      </c>
      <c r="E354">
        <v>45043.187549427501</v>
      </c>
      <c r="F354">
        <v>45043.187549427501</v>
      </c>
      <c r="G354">
        <v>45043.187549427501</v>
      </c>
      <c r="H354">
        <v>45043.187549427501</v>
      </c>
    </row>
    <row r="355" spans="1:8" x14ac:dyDescent="0.25">
      <c r="A355" t="s">
        <v>652</v>
      </c>
      <c r="B355">
        <v>2704.2618394301699</v>
      </c>
      <c r="C355">
        <v>2704.2618394301398</v>
      </c>
      <c r="D355">
        <v>0</v>
      </c>
      <c r="E355">
        <v>2704.2618394301699</v>
      </c>
      <c r="F355">
        <v>2704.2618394301699</v>
      </c>
      <c r="G355">
        <v>2704.2618394301699</v>
      </c>
      <c r="H355">
        <v>2704.2618394301699</v>
      </c>
    </row>
    <row r="356" spans="1:8" x14ac:dyDescent="0.25">
      <c r="A356" t="s">
        <v>348</v>
      </c>
      <c r="B356">
        <v>30174.968015263199</v>
      </c>
      <c r="C356">
        <v>30174.968015262599</v>
      </c>
      <c r="D356" s="1052">
        <v>3.6220963048222002E-5</v>
      </c>
      <c r="E356">
        <v>30174.968015263199</v>
      </c>
      <c r="F356">
        <v>30174.968015263199</v>
      </c>
      <c r="G356">
        <v>30174.968015263199</v>
      </c>
      <c r="H356">
        <v>30174.968015263199</v>
      </c>
    </row>
    <row r="357" spans="1:8" x14ac:dyDescent="0.25">
      <c r="A357" t="s">
        <v>764</v>
      </c>
      <c r="B357">
        <v>762.20507443398503</v>
      </c>
      <c r="C357">
        <v>762.20507443395502</v>
      </c>
      <c r="D357" s="1052">
        <v>2.1852725008235801E-6</v>
      </c>
      <c r="E357">
        <v>762.20507443398503</v>
      </c>
      <c r="F357">
        <v>762.20507443398503</v>
      </c>
      <c r="G357">
        <v>762.20507443398503</v>
      </c>
      <c r="H357">
        <v>762.20507443398503</v>
      </c>
    </row>
    <row r="358" spans="1:8" x14ac:dyDescent="0.25">
      <c r="A358" t="s">
        <v>654</v>
      </c>
      <c r="B358">
        <v>12132.6341985245</v>
      </c>
      <c r="C358">
        <v>12132.6341985243</v>
      </c>
      <c r="D358" s="1052">
        <v>3.4964360013177303E-5</v>
      </c>
      <c r="E358">
        <v>12132.6341985245</v>
      </c>
      <c r="F358">
        <v>12132.6341985245</v>
      </c>
      <c r="G358">
        <v>12132.6341985245</v>
      </c>
      <c r="H358">
        <v>12132.6341985245</v>
      </c>
    </row>
    <row r="359" spans="1:8" x14ac:dyDescent="0.25">
      <c r="A359" t="s">
        <v>766</v>
      </c>
      <c r="B359">
        <v>302.79379669295298</v>
      </c>
      <c r="C359">
        <v>302.79379669296299</v>
      </c>
      <c r="D359" s="1052">
        <v>2.2573697501789399E-7</v>
      </c>
      <c r="E359">
        <v>302.79379669295298</v>
      </c>
      <c r="F359">
        <v>302.79379669295298</v>
      </c>
      <c r="G359">
        <v>302.79379669295298</v>
      </c>
      <c r="H359">
        <v>302.79379669295298</v>
      </c>
    </row>
    <row r="360" spans="1:8" x14ac:dyDescent="0.25">
      <c r="A360" t="s">
        <v>1019</v>
      </c>
      <c r="B360">
        <v>46275.245067005802</v>
      </c>
      <c r="C360">
        <v>46275.245067004798</v>
      </c>
      <c r="D360">
        <v>0</v>
      </c>
      <c r="E360">
        <v>46275.245067005802</v>
      </c>
      <c r="F360">
        <v>46275.245067005802</v>
      </c>
      <c r="G360">
        <v>46275.245067005802</v>
      </c>
      <c r="H360">
        <v>46275.245067005802</v>
      </c>
    </row>
    <row r="361" spans="1:8" x14ac:dyDescent="0.25">
      <c r="A361" t="s">
        <v>870</v>
      </c>
      <c r="B361">
        <v>30174.968015263199</v>
      </c>
      <c r="C361">
        <v>30174.968015262599</v>
      </c>
      <c r="D361" s="1052">
        <v>3.6220963048222002E-5</v>
      </c>
      <c r="E361">
        <v>30174.968015263199</v>
      </c>
      <c r="F361">
        <v>30174.968015263199</v>
      </c>
      <c r="G361">
        <v>30174.968015263199</v>
      </c>
      <c r="H361">
        <v>30174.968015263199</v>
      </c>
    </row>
    <row r="362" spans="1:8" x14ac:dyDescent="0.25">
      <c r="A362" t="s">
        <v>1014</v>
      </c>
      <c r="B362">
        <v>13855.4264900534</v>
      </c>
      <c r="C362">
        <v>13855.4264900535</v>
      </c>
      <c r="D362" s="1052">
        <v>2.38018358338331E-5</v>
      </c>
      <c r="E362">
        <v>13855.4264900534</v>
      </c>
      <c r="F362">
        <v>13855.4264900534</v>
      </c>
      <c r="G362">
        <v>13855.4264900534</v>
      </c>
      <c r="H362">
        <v>13855.4264900534</v>
      </c>
    </row>
    <row r="363" spans="1:8" x14ac:dyDescent="0.25">
      <c r="A363" t="s">
        <v>876</v>
      </c>
      <c r="B363">
        <v>3017.4968015263198</v>
      </c>
      <c r="C363">
        <v>3017.4968015262898</v>
      </c>
      <c r="D363">
        <v>0</v>
      </c>
      <c r="E363">
        <v>3017.4968015263198</v>
      </c>
      <c r="F363">
        <v>3017.4968015263198</v>
      </c>
      <c r="G363">
        <v>3017.4968015263198</v>
      </c>
      <c r="H363">
        <v>3017.4968015263198</v>
      </c>
    </row>
    <row r="364" spans="1:8" x14ac:dyDescent="0.25">
      <c r="A364" t="s">
        <v>761</v>
      </c>
      <c r="B364">
        <v>19326.597161333</v>
      </c>
      <c r="C364">
        <v>19326.597161332898</v>
      </c>
      <c r="D364">
        <v>0</v>
      </c>
      <c r="E364">
        <v>19326.597161333</v>
      </c>
      <c r="F364">
        <v>19326.597161333</v>
      </c>
      <c r="G364">
        <v>19326.597161333</v>
      </c>
      <c r="H364">
        <v>19326.597161333</v>
      </c>
    </row>
    <row r="365" spans="1:8" x14ac:dyDescent="0.25">
      <c r="A365" t="s">
        <v>524</v>
      </c>
      <c r="B365">
        <v>46275.245067005802</v>
      </c>
      <c r="C365">
        <v>46275.245067004798</v>
      </c>
      <c r="D365">
        <v>0</v>
      </c>
      <c r="E365">
        <v>46275.245067005802</v>
      </c>
      <c r="F365">
        <v>46275.245067005802</v>
      </c>
      <c r="G365">
        <v>46275.245067005802</v>
      </c>
      <c r="H365">
        <v>46275.245067005802</v>
      </c>
    </row>
    <row r="366" spans="1:8" x14ac:dyDescent="0.25">
      <c r="A366" t="s">
        <v>875</v>
      </c>
      <c r="B366">
        <v>11004.9883349784</v>
      </c>
      <c r="C366">
        <v>11004.9883349785</v>
      </c>
      <c r="D366" s="1052">
        <v>2.88943328022904E-5</v>
      </c>
      <c r="E366">
        <v>11004.9883349784</v>
      </c>
      <c r="F366">
        <v>11004.9883349784</v>
      </c>
      <c r="G366">
        <v>11004.9883349784</v>
      </c>
      <c r="H366">
        <v>11004.9883349784</v>
      </c>
    </row>
    <row r="367" spans="1:8" x14ac:dyDescent="0.25">
      <c r="A367" t="s">
        <v>874</v>
      </c>
      <c r="B367">
        <v>4907.3477395064801</v>
      </c>
      <c r="C367">
        <v>4907.3477395065102</v>
      </c>
      <c r="D367" s="1052">
        <v>1.21335311463022E-5</v>
      </c>
      <c r="E367">
        <v>4907.3477395064801</v>
      </c>
      <c r="F367">
        <v>4907.3477395064801</v>
      </c>
      <c r="G367">
        <v>4907.3477395064801</v>
      </c>
      <c r="H367">
        <v>4907.3477395064801</v>
      </c>
    </row>
    <row r="368" spans="1:8" x14ac:dyDescent="0.25">
      <c r="A368" t="s">
        <v>763</v>
      </c>
      <c r="B368">
        <v>344.55845830577402</v>
      </c>
      <c r="C368">
        <v>344.558458305778</v>
      </c>
      <c r="D368" s="1052">
        <v>9.3852612481468804E-7</v>
      </c>
      <c r="E368">
        <v>344.55845830577402</v>
      </c>
      <c r="F368">
        <v>344.55845830577402</v>
      </c>
      <c r="G368">
        <v>344.55845830577402</v>
      </c>
      <c r="H368">
        <v>344.55845830577402</v>
      </c>
    </row>
    <row r="369" spans="1:8" x14ac:dyDescent="0.25">
      <c r="A369" t="s">
        <v>1123</v>
      </c>
      <c r="B369">
        <v>198.3821426609</v>
      </c>
      <c r="C369">
        <v>198.382142660905</v>
      </c>
      <c r="D369" s="1052">
        <v>1.34903645362995E-7</v>
      </c>
      <c r="E369">
        <v>198.3821426609</v>
      </c>
      <c r="F369">
        <v>198.3821426609</v>
      </c>
      <c r="G369">
        <v>198.3821426609</v>
      </c>
      <c r="H369">
        <v>198.3821426609</v>
      </c>
    </row>
    <row r="370" spans="1:8" x14ac:dyDescent="0.25">
      <c r="A370" t="s">
        <v>765</v>
      </c>
      <c r="B370">
        <v>135.735150241669</v>
      </c>
      <c r="C370">
        <v>135.73515024167</v>
      </c>
      <c r="D370">
        <v>0</v>
      </c>
      <c r="E370">
        <v>135.735150241669</v>
      </c>
      <c r="F370">
        <v>135.735150241669</v>
      </c>
      <c r="G370">
        <v>135.735150241669</v>
      </c>
      <c r="H370">
        <v>135.735150241669</v>
      </c>
    </row>
    <row r="371" spans="1:8" x14ac:dyDescent="0.25">
      <c r="A371" t="s">
        <v>649</v>
      </c>
      <c r="B371">
        <v>83.529323225642202</v>
      </c>
      <c r="C371">
        <v>83.529323225639502</v>
      </c>
      <c r="D371" s="1052">
        <v>1.95493954938949E-7</v>
      </c>
      <c r="E371">
        <v>83.529323225642202</v>
      </c>
      <c r="F371">
        <v>83.529323225642202</v>
      </c>
      <c r="G371">
        <v>83.529323225642202</v>
      </c>
      <c r="H371">
        <v>83.529323225642202</v>
      </c>
    </row>
    <row r="372" spans="1:8" x14ac:dyDescent="0.25">
      <c r="A372" t="s">
        <v>1018</v>
      </c>
      <c r="B372">
        <v>23878.9452771305</v>
      </c>
      <c r="C372">
        <v>23878.945277131501</v>
      </c>
      <c r="D372" s="1052">
        <v>4.3684125082283599E-5</v>
      </c>
      <c r="E372">
        <v>23878.9452771305</v>
      </c>
      <c r="F372">
        <v>23878.9452771305</v>
      </c>
      <c r="G372">
        <v>23878.9452771305</v>
      </c>
      <c r="H372">
        <v>23878.9452771305</v>
      </c>
    </row>
    <row r="373" spans="1:8" x14ac:dyDescent="0.25">
      <c r="A373" t="s">
        <v>354</v>
      </c>
      <c r="B373">
        <v>3017.4968015263198</v>
      </c>
      <c r="C373">
        <v>3017.4968015262898</v>
      </c>
      <c r="D373">
        <v>0</v>
      </c>
      <c r="E373">
        <v>3017.4968015263198</v>
      </c>
      <c r="F373">
        <v>3017.4968015263198</v>
      </c>
      <c r="G373">
        <v>3017.4968015263198</v>
      </c>
      <c r="H373">
        <v>3017.4968015263198</v>
      </c>
    </row>
    <row r="374" spans="1:8" x14ac:dyDescent="0.25">
      <c r="A374" t="s">
        <v>210</v>
      </c>
      <c r="B374">
        <v>302.79379669295298</v>
      </c>
      <c r="C374">
        <v>302.79379669296299</v>
      </c>
      <c r="D374" s="1052">
        <v>2.2573697501789399E-7</v>
      </c>
      <c r="E374">
        <v>302.79379669295298</v>
      </c>
      <c r="F374">
        <v>302.79379669295298</v>
      </c>
      <c r="G374">
        <v>302.79379669295298</v>
      </c>
      <c r="H374">
        <v>302.79379669295298</v>
      </c>
    </row>
    <row r="375" spans="1:8" x14ac:dyDescent="0.25">
      <c r="A375" t="s">
        <v>877</v>
      </c>
      <c r="B375">
        <v>6880.7280007122699</v>
      </c>
      <c r="C375">
        <v>6880.7280007120999</v>
      </c>
      <c r="D375" s="1052">
        <v>2.2012042245142801E-5</v>
      </c>
      <c r="E375">
        <v>6880.7280007122699</v>
      </c>
      <c r="F375">
        <v>6880.7280007122699</v>
      </c>
      <c r="G375">
        <v>6880.7280007122699</v>
      </c>
      <c r="H375">
        <v>6880.7280007122699</v>
      </c>
    </row>
    <row r="376" spans="1:8" x14ac:dyDescent="0.25">
      <c r="A376" t="s">
        <v>1126</v>
      </c>
      <c r="B376">
        <v>5387.6413480539204</v>
      </c>
      <c r="C376">
        <v>5387.6413480539504</v>
      </c>
      <c r="D376">
        <v>0</v>
      </c>
      <c r="E376">
        <v>5387.6413480539204</v>
      </c>
      <c r="F376">
        <v>5387.6413480539204</v>
      </c>
      <c r="G376">
        <v>5387.6413480539204</v>
      </c>
      <c r="H376">
        <v>5387.6413480539204</v>
      </c>
    </row>
    <row r="377" spans="1:8" x14ac:dyDescent="0.25">
      <c r="A377" t="s">
        <v>873</v>
      </c>
      <c r="B377">
        <v>20057.4787395573</v>
      </c>
      <c r="C377">
        <v>20057.4787395573</v>
      </c>
      <c r="D377" s="1052">
        <v>4.1225988977612497E-5</v>
      </c>
      <c r="E377">
        <v>20057.4787395573</v>
      </c>
      <c r="F377">
        <v>20057.4787395573</v>
      </c>
      <c r="G377">
        <v>20057.4787395573</v>
      </c>
      <c r="H377">
        <v>20057.4787395573</v>
      </c>
    </row>
    <row r="378" spans="1:8" x14ac:dyDescent="0.25">
      <c r="A378" t="s">
        <v>671</v>
      </c>
      <c r="B378">
        <v>356.920786955175</v>
      </c>
      <c r="C378">
        <v>360.02001327374501</v>
      </c>
      <c r="D378">
        <v>67.008345627324104</v>
      </c>
      <c r="E378">
        <v>150.44988621514901</v>
      </c>
      <c r="F378">
        <v>635.52669838725399</v>
      </c>
      <c r="G378">
        <v>238.92936118951101</v>
      </c>
      <c r="H378">
        <v>499.19672694824999</v>
      </c>
    </row>
    <row r="379" spans="1:8" x14ac:dyDescent="0.25">
      <c r="A379" t="s">
        <v>1095</v>
      </c>
      <c r="B379">
        <v>1992.2388474601801</v>
      </c>
      <c r="C379">
        <v>2014.7225376962999</v>
      </c>
      <c r="D379">
        <v>376.16692481394801</v>
      </c>
      <c r="E379">
        <v>977.23439976746397</v>
      </c>
      <c r="F379">
        <v>3415.1732280379101</v>
      </c>
      <c r="G379">
        <v>1330.8258726121101</v>
      </c>
      <c r="H379">
        <v>2804.4576905511899</v>
      </c>
    </row>
    <row r="380" spans="1:8" x14ac:dyDescent="0.25">
      <c r="A380" t="s">
        <v>1015</v>
      </c>
      <c r="B380">
        <v>29036.880986313899</v>
      </c>
      <c r="C380">
        <v>29036.880986312699</v>
      </c>
      <c r="D380">
        <v>0</v>
      </c>
      <c r="E380">
        <v>29036.880986313899</v>
      </c>
      <c r="F380">
        <v>29036.880986313899</v>
      </c>
      <c r="G380">
        <v>29036.880986313899</v>
      </c>
      <c r="H380">
        <v>29036.880986313899</v>
      </c>
    </row>
    <row r="381" spans="1:8" x14ac:dyDescent="0.25">
      <c r="A381" t="s">
        <v>209</v>
      </c>
      <c r="B381">
        <v>135.735150241669</v>
      </c>
      <c r="C381">
        <v>135.73515024167</v>
      </c>
      <c r="D381">
        <v>0</v>
      </c>
      <c r="E381">
        <v>135.735150241669</v>
      </c>
      <c r="F381">
        <v>135.735150241669</v>
      </c>
      <c r="G381">
        <v>135.735150241669</v>
      </c>
      <c r="H381">
        <v>135.735150241669</v>
      </c>
    </row>
    <row r="382" spans="1:8" x14ac:dyDescent="0.25">
      <c r="A382" t="s">
        <v>519</v>
      </c>
      <c r="B382">
        <v>13855.4264900534</v>
      </c>
      <c r="C382">
        <v>13855.4264900535</v>
      </c>
      <c r="D382" s="1052">
        <v>2.38018358338331E-5</v>
      </c>
      <c r="E382">
        <v>13855.4264900534</v>
      </c>
      <c r="F382">
        <v>13855.4264900534</v>
      </c>
      <c r="G382">
        <v>13855.4264900534</v>
      </c>
      <c r="H382">
        <v>13855.4264900534</v>
      </c>
    </row>
    <row r="383" spans="1:8" x14ac:dyDescent="0.25">
      <c r="A383" t="s">
        <v>1037</v>
      </c>
      <c r="B383">
        <v>2177.7565719630702</v>
      </c>
      <c r="C383">
        <v>2202.3339484338298</v>
      </c>
      <c r="D383">
        <v>411.19567250336399</v>
      </c>
      <c r="E383">
        <v>1068.23468438792</v>
      </c>
      <c r="F383">
        <v>3733.1949184875798</v>
      </c>
      <c r="G383">
        <v>1454.7526738143399</v>
      </c>
      <c r="H383">
        <v>3065.6094143412301</v>
      </c>
    </row>
    <row r="384" spans="1:8" x14ac:dyDescent="0.25">
      <c r="A384" t="s">
        <v>651</v>
      </c>
      <c r="B384">
        <v>1200.73402136861</v>
      </c>
      <c r="C384">
        <v>1200.7340213686</v>
      </c>
      <c r="D384">
        <v>0</v>
      </c>
      <c r="E384">
        <v>1200.73402136861</v>
      </c>
      <c r="F384">
        <v>1200.73402136861</v>
      </c>
      <c r="G384">
        <v>1200.73402136861</v>
      </c>
      <c r="H384">
        <v>1200.73402136861</v>
      </c>
    </row>
    <row r="385" spans="1:8" x14ac:dyDescent="0.25">
      <c r="A385" t="s">
        <v>783</v>
      </c>
      <c r="B385">
        <v>11.086329976302901</v>
      </c>
      <c r="C385">
        <v>11.1604563122497</v>
      </c>
      <c r="D385">
        <v>2.09173151703581</v>
      </c>
      <c r="E385">
        <v>4.7802411074307098</v>
      </c>
      <c r="F385">
        <v>18.510297708761101</v>
      </c>
      <c r="G385">
        <v>7.2531215814804302</v>
      </c>
      <c r="H385">
        <v>15.4008801850309</v>
      </c>
    </row>
    <row r="386" spans="1:8" x14ac:dyDescent="0.25">
      <c r="A386" t="s">
        <v>779</v>
      </c>
      <c r="B386">
        <v>1610.28942905799</v>
      </c>
      <c r="C386">
        <v>1621.0562793542599</v>
      </c>
      <c r="D386">
        <v>303.82400284945101</v>
      </c>
      <c r="E386">
        <v>694.33002085430996</v>
      </c>
      <c r="F386">
        <v>2688.62074219755</v>
      </c>
      <c r="G386">
        <v>1053.51590971003</v>
      </c>
      <c r="H386">
        <v>2236.9778468757399</v>
      </c>
    </row>
    <row r="387" spans="1:8" x14ac:dyDescent="0.25">
      <c r="A387" t="s">
        <v>206</v>
      </c>
      <c r="B387">
        <v>40135.839809921097</v>
      </c>
      <c r="C387">
        <v>40135.8398099228</v>
      </c>
      <c r="D387" s="1052">
        <v>9.7068249170417304E-5</v>
      </c>
      <c r="E387">
        <v>40135.839809921097</v>
      </c>
      <c r="F387">
        <v>40135.839809921097</v>
      </c>
      <c r="G387">
        <v>40135.839809921097</v>
      </c>
      <c r="H387">
        <v>40135.839809921097</v>
      </c>
    </row>
    <row r="388" spans="1:8" x14ac:dyDescent="0.25">
      <c r="A388" t="s">
        <v>372</v>
      </c>
      <c r="B388">
        <v>2545.6527194042801</v>
      </c>
      <c r="C388">
        <v>2558.14692737722</v>
      </c>
      <c r="D388">
        <v>457.21551440338698</v>
      </c>
      <c r="E388">
        <v>1198.87473972932</v>
      </c>
      <c r="F388">
        <v>4249.5095872674701</v>
      </c>
      <c r="G388">
        <v>1722.0416490750899</v>
      </c>
      <c r="H388">
        <v>3517.66857138263</v>
      </c>
    </row>
    <row r="389" spans="1:8" x14ac:dyDescent="0.25">
      <c r="A389" t="s">
        <v>1033</v>
      </c>
      <c r="B389">
        <v>1046.65223674767</v>
      </c>
      <c r="C389">
        <v>1058.4643769968</v>
      </c>
      <c r="D389">
        <v>197.62487502386699</v>
      </c>
      <c r="E389">
        <v>513.40459084378199</v>
      </c>
      <c r="F389">
        <v>1794.21192522353</v>
      </c>
      <c r="G389">
        <v>699.16911723054295</v>
      </c>
      <c r="H389">
        <v>1473.36345660647</v>
      </c>
    </row>
    <row r="390" spans="1:8" x14ac:dyDescent="0.25">
      <c r="A390" t="s">
        <v>898</v>
      </c>
      <c r="B390">
        <v>368.03067789640897</v>
      </c>
      <c r="C390">
        <v>370.57117890962098</v>
      </c>
      <c r="D390">
        <v>70.201234266943004</v>
      </c>
      <c r="E390">
        <v>161.93263037818701</v>
      </c>
      <c r="F390">
        <v>635.25087263467299</v>
      </c>
      <c r="G390">
        <v>242.53592876794099</v>
      </c>
      <c r="H390">
        <v>515.02402914833795</v>
      </c>
    </row>
    <row r="391" spans="1:8" x14ac:dyDescent="0.25">
      <c r="A391" t="s">
        <v>376</v>
      </c>
      <c r="B391">
        <v>367.61325915393002</v>
      </c>
      <c r="C391">
        <v>369.41752588617999</v>
      </c>
      <c r="D391">
        <v>66.025693176602104</v>
      </c>
      <c r="E391">
        <v>173.12740541150799</v>
      </c>
      <c r="F391">
        <v>613.66425093004705</v>
      </c>
      <c r="G391">
        <v>248.67702424211399</v>
      </c>
      <c r="H391">
        <v>507.98036915731802</v>
      </c>
    </row>
    <row r="392" spans="1:8" x14ac:dyDescent="0.25">
      <c r="A392" t="s">
        <v>208</v>
      </c>
      <c r="B392">
        <v>762.20507443398503</v>
      </c>
      <c r="C392">
        <v>762.20507443395502</v>
      </c>
      <c r="D392" s="1052">
        <v>2.1852725008235801E-6</v>
      </c>
      <c r="E392">
        <v>762.20507443398503</v>
      </c>
      <c r="F392">
        <v>762.20507443398503</v>
      </c>
      <c r="G392">
        <v>762.20507443398503</v>
      </c>
      <c r="H392">
        <v>762.20507443398503</v>
      </c>
    </row>
    <row r="393" spans="1:8" x14ac:dyDescent="0.25">
      <c r="A393" t="s">
        <v>1016</v>
      </c>
      <c r="B393">
        <v>21801.153361892601</v>
      </c>
      <c r="C393">
        <v>21801.153361893499</v>
      </c>
      <c r="D393" s="1052">
        <v>5.3501908155755602E-5</v>
      </c>
      <c r="E393">
        <v>21801.153361892601</v>
      </c>
      <c r="F393">
        <v>21801.153361892601</v>
      </c>
      <c r="G393">
        <v>21801.153361892601</v>
      </c>
      <c r="H393">
        <v>21801.153361892601</v>
      </c>
    </row>
    <row r="394" spans="1:8" x14ac:dyDescent="0.25">
      <c r="A394" t="s">
        <v>781</v>
      </c>
      <c r="B394">
        <v>26.330033693719301</v>
      </c>
      <c r="C394">
        <v>26.506083741592999</v>
      </c>
      <c r="D394">
        <v>4.9678623529600401</v>
      </c>
      <c r="E394">
        <v>11.353072630147899</v>
      </c>
      <c r="F394">
        <v>43.961957058307597</v>
      </c>
      <c r="G394">
        <v>17.226163756016</v>
      </c>
      <c r="H394">
        <v>36.577090439448398</v>
      </c>
    </row>
    <row r="395" spans="1:8" x14ac:dyDescent="0.25">
      <c r="A395" t="s">
        <v>542</v>
      </c>
      <c r="B395">
        <v>2180.7172393711098</v>
      </c>
      <c r="C395">
        <v>2196.5527757712398</v>
      </c>
      <c r="D395">
        <v>409.77171668290299</v>
      </c>
      <c r="E395">
        <v>1024.91615983716</v>
      </c>
      <c r="F395">
        <v>3626.34485547028</v>
      </c>
      <c r="G395">
        <v>1460.0423925284999</v>
      </c>
      <c r="H395">
        <v>3085.4830616638201</v>
      </c>
    </row>
    <row r="396" spans="1:8" x14ac:dyDescent="0.25">
      <c r="A396" t="s">
        <v>223</v>
      </c>
      <c r="B396">
        <v>1602.3680799617</v>
      </c>
      <c r="C396">
        <v>1622.96022386905</v>
      </c>
      <c r="D396">
        <v>290.23647678776098</v>
      </c>
      <c r="E396">
        <v>849.20567204255099</v>
      </c>
      <c r="F396">
        <v>2589.6249958203098</v>
      </c>
      <c r="G396">
        <v>1090.056154093</v>
      </c>
      <c r="H396">
        <v>2239.9377512175101</v>
      </c>
    </row>
    <row r="397" spans="1:8" x14ac:dyDescent="0.25">
      <c r="A397" t="s">
        <v>1035</v>
      </c>
      <c r="B397">
        <v>1864.86846944326</v>
      </c>
      <c r="C397">
        <v>1885.9147034585901</v>
      </c>
      <c r="D397">
        <v>352.11733684808098</v>
      </c>
      <c r="E397">
        <v>914.75659241610401</v>
      </c>
      <c r="F397">
        <v>3196.8299778784299</v>
      </c>
      <c r="G397">
        <v>1245.7418001449</v>
      </c>
      <c r="H397">
        <v>2625.1594921281899</v>
      </c>
    </row>
    <row r="398" spans="1:8" x14ac:dyDescent="0.25">
      <c r="A398" t="s">
        <v>1032</v>
      </c>
      <c r="B398">
        <v>945.58661071250901</v>
      </c>
      <c r="C398">
        <v>956.25816069949406</v>
      </c>
      <c r="D398">
        <v>178.54204979008099</v>
      </c>
      <c r="E398">
        <v>463.82980892368198</v>
      </c>
      <c r="F398">
        <v>1620.9613028143799</v>
      </c>
      <c r="G398">
        <v>631.65675538156199</v>
      </c>
      <c r="H398">
        <v>1331.0942339447299</v>
      </c>
    </row>
    <row r="399" spans="1:8" x14ac:dyDescent="0.25">
      <c r="A399" t="s">
        <v>282</v>
      </c>
      <c r="B399">
        <v>438.52894693462099</v>
      </c>
      <c r="C399">
        <v>438.52894693461798</v>
      </c>
      <c r="D399">
        <v>0</v>
      </c>
      <c r="E399">
        <v>438.52894693462099</v>
      </c>
      <c r="F399">
        <v>438.52894693462099</v>
      </c>
      <c r="G399">
        <v>438.52894693462099</v>
      </c>
      <c r="H399">
        <v>438.52894693462099</v>
      </c>
    </row>
    <row r="400" spans="1:8" x14ac:dyDescent="0.25">
      <c r="A400" t="s">
        <v>538</v>
      </c>
      <c r="B400">
        <v>1048.07516399527</v>
      </c>
      <c r="C400">
        <v>1055.68588587607</v>
      </c>
      <c r="D400">
        <v>196.94050719152901</v>
      </c>
      <c r="E400">
        <v>492.58526181620601</v>
      </c>
      <c r="F400">
        <v>1742.85868451083</v>
      </c>
      <c r="G400">
        <v>701.71141052227904</v>
      </c>
      <c r="H400">
        <v>1482.9149361842699</v>
      </c>
    </row>
    <row r="401" spans="1:8" x14ac:dyDescent="0.25">
      <c r="A401" t="s">
        <v>424</v>
      </c>
      <c r="B401">
        <v>5808.4686970635503</v>
      </c>
      <c r="C401">
        <v>5814.3522136002302</v>
      </c>
      <c r="D401">
        <v>131.90553983496901</v>
      </c>
      <c r="E401">
        <v>5457.24932528913</v>
      </c>
      <c r="F401">
        <v>6385.3637905571504</v>
      </c>
      <c r="G401">
        <v>5583.3336136321304</v>
      </c>
      <c r="H401">
        <v>6102.7513904330799</v>
      </c>
    </row>
    <row r="402" spans="1:8" x14ac:dyDescent="0.25">
      <c r="A402" t="s">
        <v>667</v>
      </c>
      <c r="B402">
        <v>5.4910890300796096</v>
      </c>
      <c r="C402">
        <v>5.53876943498069</v>
      </c>
      <c r="D402">
        <v>1.03089762503575</v>
      </c>
      <c r="E402">
        <v>2.3146136340792101</v>
      </c>
      <c r="F402">
        <v>9.7773338213423795</v>
      </c>
      <c r="G402">
        <v>3.67583632599248</v>
      </c>
      <c r="H402">
        <v>7.6799496453577003</v>
      </c>
    </row>
    <row r="403" spans="1:8" x14ac:dyDescent="0.25">
      <c r="A403" t="s">
        <v>668</v>
      </c>
      <c r="B403">
        <v>6.8638612875995104</v>
      </c>
      <c r="C403">
        <v>6.92346179372585</v>
      </c>
      <c r="D403">
        <v>1.2886220312946901</v>
      </c>
      <c r="E403">
        <v>2.8932670425990099</v>
      </c>
      <c r="F403">
        <v>12.221667276678</v>
      </c>
      <c r="G403">
        <v>4.5947954074905999</v>
      </c>
      <c r="H403">
        <v>9.5999370566971205</v>
      </c>
    </row>
    <row r="404" spans="1:8" x14ac:dyDescent="0.25">
      <c r="A404" t="s">
        <v>894</v>
      </c>
      <c r="B404">
        <v>2548.5432657337801</v>
      </c>
      <c r="C404">
        <v>2566.13575771248</v>
      </c>
      <c r="D404">
        <v>486.13035157785401</v>
      </c>
      <c r="E404">
        <v>1121.35302690459</v>
      </c>
      <c r="F404">
        <v>4398.9928849363396</v>
      </c>
      <c r="G404">
        <v>1679.5157172576901</v>
      </c>
      <c r="H404">
        <v>3566.4445928242098</v>
      </c>
    </row>
    <row r="405" spans="1:8" x14ac:dyDescent="0.25">
      <c r="A405" t="s">
        <v>707</v>
      </c>
      <c r="B405">
        <v>6289.2690654562703</v>
      </c>
      <c r="C405">
        <v>6298.2886455989201</v>
      </c>
      <c r="D405">
        <v>135.09933984805701</v>
      </c>
      <c r="E405">
        <v>5913.7162031814896</v>
      </c>
      <c r="F405">
        <v>6973.4383957936498</v>
      </c>
      <c r="G405">
        <v>6065.1436009930103</v>
      </c>
      <c r="H405">
        <v>6586.3048125388796</v>
      </c>
    </row>
    <row r="406" spans="1:8" x14ac:dyDescent="0.25">
      <c r="A406" t="s">
        <v>1034</v>
      </c>
      <c r="B406">
        <v>1687.6575087240799</v>
      </c>
      <c r="C406">
        <v>1706.7038036496101</v>
      </c>
      <c r="D406">
        <v>318.65704054774397</v>
      </c>
      <c r="E406">
        <v>827.83094740551701</v>
      </c>
      <c r="F406">
        <v>2893.04806461307</v>
      </c>
      <c r="G406">
        <v>1127.3639601905199</v>
      </c>
      <c r="H406">
        <v>2375.7011291048698</v>
      </c>
    </row>
    <row r="407" spans="1:8" x14ac:dyDescent="0.25">
      <c r="A407" t="s">
        <v>895</v>
      </c>
      <c r="B407">
        <v>2794.8194336494198</v>
      </c>
      <c r="C407">
        <v>2814.1119601407399</v>
      </c>
      <c r="D407">
        <v>533.10711736550695</v>
      </c>
      <c r="E407">
        <v>1229.71396001481</v>
      </c>
      <c r="F407">
        <v>4824.0855741429996</v>
      </c>
      <c r="G407">
        <v>1841.8141959069201</v>
      </c>
      <c r="H407">
        <v>3911.0847326302401</v>
      </c>
    </row>
    <row r="408" spans="1:8" x14ac:dyDescent="0.25">
      <c r="A408" t="s">
        <v>815</v>
      </c>
      <c r="B408">
        <v>22266.5877672471</v>
      </c>
      <c r="C408">
        <v>22296.694052913401</v>
      </c>
      <c r="D408">
        <v>402.31403652136498</v>
      </c>
      <c r="E408">
        <v>21294.331064264301</v>
      </c>
      <c r="F408">
        <v>23762.0306116959</v>
      </c>
      <c r="G408">
        <v>21564.5091049652</v>
      </c>
      <c r="H408">
        <v>23169.3314161624</v>
      </c>
    </row>
    <row r="409" spans="1:8" x14ac:dyDescent="0.25">
      <c r="A409" t="s">
        <v>590</v>
      </c>
      <c r="B409">
        <v>124831.944939083</v>
      </c>
      <c r="C409">
        <v>124926.130468206</v>
      </c>
      <c r="D409">
        <v>3466.6321807182899</v>
      </c>
      <c r="E409">
        <v>114868.862308703</v>
      </c>
      <c r="F409">
        <v>136834.92835555799</v>
      </c>
      <c r="G409">
        <v>118593.31495469301</v>
      </c>
      <c r="H409">
        <v>132270.26065017699</v>
      </c>
    </row>
    <row r="410" spans="1:8" x14ac:dyDescent="0.25">
      <c r="A410" t="s">
        <v>227</v>
      </c>
      <c r="B410">
        <v>11.031794010063299</v>
      </c>
      <c r="C410">
        <v>11.1735643639866</v>
      </c>
      <c r="D410">
        <v>1.9981857265938801</v>
      </c>
      <c r="E410">
        <v>5.8465106508953602</v>
      </c>
      <c r="F410">
        <v>17.8287435168352</v>
      </c>
      <c r="G410">
        <v>7.5046895290396103</v>
      </c>
      <c r="H410">
        <v>15.4212581839415</v>
      </c>
    </row>
    <row r="411" spans="1:8" x14ac:dyDescent="0.25">
      <c r="A411" t="s">
        <v>228</v>
      </c>
      <c r="B411">
        <v>12.4107682613213</v>
      </c>
      <c r="C411">
        <v>12.5702599094849</v>
      </c>
      <c r="D411">
        <v>2.2479589424181201</v>
      </c>
      <c r="E411">
        <v>6.5773244822572803</v>
      </c>
      <c r="F411">
        <v>20.0573364564396</v>
      </c>
      <c r="G411">
        <v>8.4427757201695606</v>
      </c>
      <c r="H411">
        <v>17.348915456934201</v>
      </c>
    </row>
    <row r="412" spans="1:8" x14ac:dyDescent="0.25">
      <c r="A412" t="s">
        <v>672</v>
      </c>
      <c r="B412">
        <v>409.08613274093102</v>
      </c>
      <c r="C412">
        <v>412.63832290606098</v>
      </c>
      <c r="D412">
        <v>76.801873065163704</v>
      </c>
      <c r="E412">
        <v>172.43871573890101</v>
      </c>
      <c r="F412">
        <v>728.41136969000695</v>
      </c>
      <c r="G412">
        <v>273.84980628644001</v>
      </c>
      <c r="H412">
        <v>572.15624857914895</v>
      </c>
    </row>
    <row r="413" spans="1:8" x14ac:dyDescent="0.25">
      <c r="A413" t="s">
        <v>377</v>
      </c>
      <c r="B413">
        <v>403.54538222912601</v>
      </c>
      <c r="C413">
        <v>405.526005860015</v>
      </c>
      <c r="D413">
        <v>72.479332359277507</v>
      </c>
      <c r="E413">
        <v>190.04963300812199</v>
      </c>
      <c r="F413">
        <v>673.64647094576605</v>
      </c>
      <c r="G413">
        <v>272.983801047734</v>
      </c>
      <c r="H413">
        <v>557.63258569149195</v>
      </c>
    </row>
    <row r="414" spans="1:8" x14ac:dyDescent="0.25">
      <c r="A414" t="s">
        <v>823</v>
      </c>
      <c r="B414">
        <v>943.38030428015202</v>
      </c>
      <c r="C414">
        <v>943.51867258140305</v>
      </c>
      <c r="D414">
        <v>14.884415905252</v>
      </c>
      <c r="E414">
        <v>895.36783128308002</v>
      </c>
      <c r="F414">
        <v>995.22661766127703</v>
      </c>
      <c r="G414">
        <v>914.340878805942</v>
      </c>
      <c r="H414">
        <v>972.39628385974004</v>
      </c>
    </row>
    <row r="415" spans="1:8" x14ac:dyDescent="0.25">
      <c r="A415" t="s">
        <v>900</v>
      </c>
      <c r="B415">
        <v>217.221114397505</v>
      </c>
      <c r="C415">
        <v>218.720583040641</v>
      </c>
      <c r="D415">
        <v>41.434563082368598</v>
      </c>
      <c r="E415">
        <v>95.576778080358693</v>
      </c>
      <c r="F415">
        <v>374.94130452497598</v>
      </c>
      <c r="G415">
        <v>143.150905325439</v>
      </c>
      <c r="H415">
        <v>303.98034803116201</v>
      </c>
    </row>
    <row r="416" spans="1:8" x14ac:dyDescent="0.25">
      <c r="A416" t="s">
        <v>946</v>
      </c>
      <c r="B416">
        <v>5651.8945345628299</v>
      </c>
      <c r="C416">
        <v>5656.3462164887596</v>
      </c>
      <c r="D416">
        <v>99.192002222985295</v>
      </c>
      <c r="E416">
        <v>5358.7026220737098</v>
      </c>
      <c r="F416">
        <v>6023.9274737536898</v>
      </c>
      <c r="G416">
        <v>5475.9213541959998</v>
      </c>
      <c r="H416">
        <v>5867.0061272199</v>
      </c>
    </row>
    <row r="417" spans="1:8" x14ac:dyDescent="0.25">
      <c r="A417" t="s">
        <v>1110</v>
      </c>
      <c r="B417">
        <v>72120.6968965126</v>
      </c>
      <c r="C417">
        <v>72146.040627869006</v>
      </c>
      <c r="D417">
        <v>2372.48353557668</v>
      </c>
      <c r="E417">
        <v>64350.235678734098</v>
      </c>
      <c r="F417">
        <v>81599.100625073595</v>
      </c>
      <c r="G417">
        <v>67629.707483792401</v>
      </c>
      <c r="H417">
        <v>77242.723469307995</v>
      </c>
    </row>
    <row r="418" spans="1:8" x14ac:dyDescent="0.25">
      <c r="A418" t="s">
        <v>1083</v>
      </c>
      <c r="B418">
        <v>113057.83080303999</v>
      </c>
      <c r="C418">
        <v>113096.501032423</v>
      </c>
      <c r="D418">
        <v>2418.9819878987901</v>
      </c>
      <c r="E418">
        <v>105248.939707841</v>
      </c>
      <c r="F418">
        <v>122895.096225295</v>
      </c>
      <c r="G418">
        <v>108591.48437909099</v>
      </c>
      <c r="H418">
        <v>118245.362952856</v>
      </c>
    </row>
    <row r="419" spans="1:8" x14ac:dyDescent="0.25">
      <c r="A419" t="s">
        <v>782</v>
      </c>
      <c r="B419">
        <v>29.101616187794999</v>
      </c>
      <c r="C419">
        <v>29.2961978196555</v>
      </c>
      <c r="D419">
        <v>5.4907952322189901</v>
      </c>
      <c r="E419">
        <v>12.5481329070056</v>
      </c>
      <c r="F419">
        <v>48.589531485497901</v>
      </c>
      <c r="G419">
        <v>19.0394441513861</v>
      </c>
      <c r="H419">
        <v>40.427310485706201</v>
      </c>
    </row>
    <row r="420" spans="1:8" x14ac:dyDescent="0.25">
      <c r="A420" t="s">
        <v>462</v>
      </c>
      <c r="B420">
        <v>771.15864138305699</v>
      </c>
      <c r="C420">
        <v>774.94353174619596</v>
      </c>
      <c r="D420">
        <v>138.50502553588001</v>
      </c>
      <c r="E420">
        <v>363.17703841962998</v>
      </c>
      <c r="F420">
        <v>1287.31072187581</v>
      </c>
      <c r="G420">
        <v>521.66082528984805</v>
      </c>
      <c r="H420">
        <v>1065.61295484881</v>
      </c>
    </row>
    <row r="421" spans="1:8" x14ac:dyDescent="0.25">
      <c r="A421" t="s">
        <v>374</v>
      </c>
      <c r="B421">
        <v>675.80031476042097</v>
      </c>
      <c r="C421">
        <v>679.11718104639499</v>
      </c>
      <c r="D421">
        <v>121.37806001262599</v>
      </c>
      <c r="E421">
        <v>318.26804979784799</v>
      </c>
      <c r="F421">
        <v>1128.1271379879399</v>
      </c>
      <c r="G421">
        <v>457.15437915185601</v>
      </c>
      <c r="H421">
        <v>933.84361096965597</v>
      </c>
    </row>
    <row r="422" spans="1:8" x14ac:dyDescent="0.25">
      <c r="A422" t="s">
        <v>1036</v>
      </c>
      <c r="B422">
        <v>1990.8543868295601</v>
      </c>
      <c r="C422">
        <v>2013.3224525415401</v>
      </c>
      <c r="D422">
        <v>375.90551624910199</v>
      </c>
      <c r="E422">
        <v>976.55529316581897</v>
      </c>
      <c r="F422">
        <v>3412.79993184052</v>
      </c>
      <c r="G422">
        <v>1329.90104573746</v>
      </c>
      <c r="H422">
        <v>2802.50879709008</v>
      </c>
    </row>
    <row r="423" spans="1:8" x14ac:dyDescent="0.25">
      <c r="A423" t="s">
        <v>1079</v>
      </c>
      <c r="B423">
        <v>132677.567428473</v>
      </c>
      <c r="C423">
        <v>132718.567599648</v>
      </c>
      <c r="D423">
        <v>2672.0872909108102</v>
      </c>
      <c r="E423">
        <v>123702.53802567</v>
      </c>
      <c r="F423">
        <v>142664.915366609</v>
      </c>
      <c r="G423">
        <v>127733.692708295</v>
      </c>
      <c r="H423">
        <v>138303.86993134199</v>
      </c>
    </row>
    <row r="424" spans="1:8" x14ac:dyDescent="0.25">
      <c r="A424" t="s">
        <v>901</v>
      </c>
      <c r="B424">
        <v>240.741872007426</v>
      </c>
      <c r="C424">
        <v>242.40370349727101</v>
      </c>
      <c r="D424">
        <v>45.921108129504098</v>
      </c>
      <c r="E424">
        <v>105.925855961671</v>
      </c>
      <c r="F424">
        <v>415.54004450538702</v>
      </c>
      <c r="G424">
        <v>158.651321825645</v>
      </c>
      <c r="H424">
        <v>336.89541756319898</v>
      </c>
    </row>
    <row r="425" spans="1:8" x14ac:dyDescent="0.25">
      <c r="A425" t="s">
        <v>1080</v>
      </c>
      <c r="B425">
        <v>30786.907548355801</v>
      </c>
      <c r="C425">
        <v>30784.608616678001</v>
      </c>
      <c r="D425">
        <v>477.284098909796</v>
      </c>
      <c r="E425">
        <v>29313.932978181001</v>
      </c>
      <c r="F425">
        <v>32571.8956661058</v>
      </c>
      <c r="G425">
        <v>29856.2682291991</v>
      </c>
      <c r="H425">
        <v>31746.221304872899</v>
      </c>
    </row>
    <row r="426" spans="1:8" x14ac:dyDescent="0.25">
      <c r="A426" t="s">
        <v>373</v>
      </c>
      <c r="B426">
        <v>2791.6495619960101</v>
      </c>
      <c r="C426">
        <v>2805.3511364288802</v>
      </c>
      <c r="D426">
        <v>501.39812111555</v>
      </c>
      <c r="E426">
        <v>1314.7269132753599</v>
      </c>
      <c r="F426">
        <v>4660.1570935289301</v>
      </c>
      <c r="G426">
        <v>1888.4495825904901</v>
      </c>
      <c r="H426">
        <v>3857.5952845781298</v>
      </c>
    </row>
    <row r="427" spans="1:8" x14ac:dyDescent="0.25">
      <c r="A427" t="s">
        <v>719</v>
      </c>
      <c r="B427">
        <v>11609.3257412737</v>
      </c>
      <c r="C427">
        <v>11614.420833017301</v>
      </c>
      <c r="D427">
        <v>192.39047764076801</v>
      </c>
      <c r="E427">
        <v>11097.449010135801</v>
      </c>
      <c r="F427">
        <v>12409.790959312801</v>
      </c>
      <c r="G427">
        <v>11258.5007114004</v>
      </c>
      <c r="H427">
        <v>12014.9411088492</v>
      </c>
    </row>
    <row r="428" spans="1:8" x14ac:dyDescent="0.25">
      <c r="A428" t="s">
        <v>603</v>
      </c>
      <c r="B428">
        <v>3557.35564922203</v>
      </c>
      <c r="C428">
        <v>3583.1878084100399</v>
      </c>
      <c r="D428">
        <v>668.45150985907696</v>
      </c>
      <c r="E428">
        <v>1671.92299182591</v>
      </c>
      <c r="F428">
        <v>5915.5759053634702</v>
      </c>
      <c r="G428">
        <v>2381.73476111133</v>
      </c>
      <c r="H428">
        <v>5033.2800611757002</v>
      </c>
    </row>
    <row r="429" spans="1:8" x14ac:dyDescent="0.25">
      <c r="A429" t="s">
        <v>468</v>
      </c>
      <c r="B429">
        <v>104620.180419992</v>
      </c>
      <c r="C429">
        <v>104682.36940192</v>
      </c>
      <c r="D429">
        <v>2642.1193918220001</v>
      </c>
      <c r="E429">
        <v>96529.223259174396</v>
      </c>
      <c r="F429">
        <v>114350.77286091101</v>
      </c>
      <c r="G429">
        <v>99696.227528101401</v>
      </c>
      <c r="H429">
        <v>110080.66955335801</v>
      </c>
    </row>
    <row r="430" spans="1:8" x14ac:dyDescent="0.25">
      <c r="A430" t="s">
        <v>843</v>
      </c>
      <c r="B430">
        <v>1445.8348060216099</v>
      </c>
      <c r="C430">
        <v>1455.8153457163701</v>
      </c>
      <c r="D430">
        <v>275.790563191562</v>
      </c>
      <c r="E430">
        <v>636.16390505716504</v>
      </c>
      <c r="F430">
        <v>2495.6284282076399</v>
      </c>
      <c r="G430">
        <v>952.81972015976703</v>
      </c>
      <c r="H430">
        <v>2023.3086859399</v>
      </c>
    </row>
    <row r="431" spans="1:8" x14ac:dyDescent="0.25">
      <c r="A431" t="s">
        <v>460</v>
      </c>
      <c r="B431">
        <v>5337.3022814002998</v>
      </c>
      <c r="C431">
        <v>5363.4980638061097</v>
      </c>
      <c r="D431">
        <v>958.61363551893703</v>
      </c>
      <c r="E431">
        <v>2513.60165300468</v>
      </c>
      <c r="F431">
        <v>8909.6666807963993</v>
      </c>
      <c r="G431">
        <v>3610.49123166558</v>
      </c>
      <c r="H431">
        <v>7375.2638559607603</v>
      </c>
    </row>
    <row r="432" spans="1:8" x14ac:dyDescent="0.25">
      <c r="A432" t="s">
        <v>281</v>
      </c>
      <c r="B432">
        <v>1106.76353273976</v>
      </c>
      <c r="C432">
        <v>1106.76353273978</v>
      </c>
      <c r="D432">
        <v>0</v>
      </c>
      <c r="E432">
        <v>1106.76353273976</v>
      </c>
      <c r="F432">
        <v>1106.76353273976</v>
      </c>
      <c r="G432">
        <v>1106.76353273976</v>
      </c>
      <c r="H432">
        <v>1106.76353273976</v>
      </c>
    </row>
    <row r="433" spans="1:8" x14ac:dyDescent="0.25">
      <c r="A433" t="s">
        <v>539</v>
      </c>
      <c r="B433">
        <v>1689.9518848018899</v>
      </c>
      <c r="C433">
        <v>1702.22367048006</v>
      </c>
      <c r="D433">
        <v>317.55354268052002</v>
      </c>
      <c r="E433">
        <v>794.26115628830098</v>
      </c>
      <c r="F433">
        <v>2810.2443603421998</v>
      </c>
      <c r="G433">
        <v>1131.4632399823499</v>
      </c>
      <c r="H433">
        <v>2391.1022582124601</v>
      </c>
    </row>
    <row r="434" spans="1:8" x14ac:dyDescent="0.25">
      <c r="A434" t="s">
        <v>897</v>
      </c>
      <c r="B434">
        <v>769.26713124211904</v>
      </c>
      <c r="C434">
        <v>774.57735140507395</v>
      </c>
      <c r="D434">
        <v>146.736414482783</v>
      </c>
      <c r="E434">
        <v>338.47572364764</v>
      </c>
      <c r="F434">
        <v>1327.8176134769799</v>
      </c>
      <c r="G434">
        <v>506.95479847734998</v>
      </c>
      <c r="H434">
        <v>1076.51639175367</v>
      </c>
    </row>
    <row r="435" spans="1:8" x14ac:dyDescent="0.25">
      <c r="A435" t="s">
        <v>669</v>
      </c>
      <c r="B435">
        <v>71.384157391035004</v>
      </c>
      <c r="C435">
        <v>72.004002654749002</v>
      </c>
      <c r="D435">
        <v>13.401669125464799</v>
      </c>
      <c r="E435">
        <v>30.089977243029701</v>
      </c>
      <c r="F435">
        <v>127.105339677451</v>
      </c>
      <c r="G435">
        <v>47.785872237902197</v>
      </c>
      <c r="H435">
        <v>99.839345389650106</v>
      </c>
    </row>
    <row r="436" spans="1:8" x14ac:dyDescent="0.25">
      <c r="A436" t="s">
        <v>1145</v>
      </c>
      <c r="B436">
        <v>414.58631865835298</v>
      </c>
      <c r="C436">
        <v>416.02518915800198</v>
      </c>
      <c r="D436">
        <v>76.021932600892896</v>
      </c>
      <c r="E436">
        <v>187.48083803631499</v>
      </c>
      <c r="F436">
        <v>690.26791923767405</v>
      </c>
      <c r="G436">
        <v>275.53883052140799</v>
      </c>
      <c r="H436">
        <v>576.51289144855502</v>
      </c>
    </row>
    <row r="437" spans="1:8" x14ac:dyDescent="0.25">
      <c r="A437" t="s">
        <v>469</v>
      </c>
      <c r="B437">
        <v>37486.1790855074</v>
      </c>
      <c r="C437">
        <v>37508.461854513604</v>
      </c>
      <c r="D437">
        <v>946.690784603211</v>
      </c>
      <c r="E437">
        <v>34587.1297062577</v>
      </c>
      <c r="F437">
        <v>40972.721828829497</v>
      </c>
      <c r="G437">
        <v>35721.8905976362</v>
      </c>
      <c r="H437">
        <v>39442.712449587802</v>
      </c>
    </row>
    <row r="438" spans="1:8" x14ac:dyDescent="0.25">
      <c r="A438" t="s">
        <v>1141</v>
      </c>
      <c r="B438">
        <v>6.9561462862139702</v>
      </c>
      <c r="C438">
        <v>6.98028840869131</v>
      </c>
      <c r="D438">
        <v>1.2755357818941799</v>
      </c>
      <c r="E438">
        <v>3.1456516449046101</v>
      </c>
      <c r="F438">
        <v>11.581676497276399</v>
      </c>
      <c r="G438">
        <v>4.6231347402920804</v>
      </c>
      <c r="H438">
        <v>9.6730350914187095</v>
      </c>
    </row>
    <row r="439" spans="1:8" x14ac:dyDescent="0.25">
      <c r="A439" t="s">
        <v>1050</v>
      </c>
      <c r="B439">
        <v>2026.9638022981401</v>
      </c>
      <c r="C439">
        <v>2045.30375727455</v>
      </c>
      <c r="D439">
        <v>284.63293301016199</v>
      </c>
      <c r="E439">
        <v>1275.98896955139</v>
      </c>
      <c r="F439">
        <v>3033.05362333632</v>
      </c>
      <c r="G439">
        <v>1528.08533312587</v>
      </c>
      <c r="H439">
        <v>2654.2009794280398</v>
      </c>
    </row>
    <row r="440" spans="1:8" x14ac:dyDescent="0.25">
      <c r="A440" t="s">
        <v>1116</v>
      </c>
      <c r="B440">
        <v>132037.49002213799</v>
      </c>
      <c r="C440">
        <v>132009.73790339899</v>
      </c>
      <c r="D440">
        <v>2538.7188703269899</v>
      </c>
      <c r="E440">
        <v>123296.658940236</v>
      </c>
      <c r="F440">
        <v>141205.19890639701</v>
      </c>
      <c r="G440">
        <v>127239.437690684</v>
      </c>
      <c r="H440">
        <v>137341.01922849999</v>
      </c>
    </row>
    <row r="441" spans="1:8" x14ac:dyDescent="0.25">
      <c r="A441" t="s">
        <v>537</v>
      </c>
      <c r="B441">
        <v>946.87213890048599</v>
      </c>
      <c r="C441">
        <v>953.74796303353901</v>
      </c>
      <c r="D441">
        <v>177.92376509499201</v>
      </c>
      <c r="E441">
        <v>445.02081193183699</v>
      </c>
      <c r="F441">
        <v>1574.5667744985401</v>
      </c>
      <c r="G441">
        <v>633.95356268084197</v>
      </c>
      <c r="H441">
        <v>1339.72341456859</v>
      </c>
    </row>
    <row r="442" spans="1:8" x14ac:dyDescent="0.25">
      <c r="A442" t="s">
        <v>1068</v>
      </c>
      <c r="B442">
        <v>15882.3902923515</v>
      </c>
      <c r="C442">
        <v>15900.7302473279</v>
      </c>
      <c r="D442">
        <v>284.63293301016199</v>
      </c>
      <c r="E442">
        <v>15131.415459604799</v>
      </c>
      <c r="F442">
        <v>16888.480113389702</v>
      </c>
      <c r="G442">
        <v>15383.5118231793</v>
      </c>
      <c r="H442">
        <v>16509.627469481398</v>
      </c>
    </row>
    <row r="443" spans="1:8" x14ac:dyDescent="0.25">
      <c r="A443" t="s">
        <v>226</v>
      </c>
      <c r="B443">
        <v>28.958459276416299</v>
      </c>
      <c r="C443">
        <v>29.3306064554648</v>
      </c>
      <c r="D443">
        <v>5.2452375323089404</v>
      </c>
      <c r="E443">
        <v>15.347090458600301</v>
      </c>
      <c r="F443">
        <v>46.800451731692398</v>
      </c>
      <c r="G443">
        <v>19.699810013729</v>
      </c>
      <c r="H443">
        <v>40.480802732846499</v>
      </c>
    </row>
    <row r="444" spans="1:8" x14ac:dyDescent="0.25">
      <c r="A444" t="s">
        <v>695</v>
      </c>
      <c r="B444">
        <v>8514.8790485483696</v>
      </c>
      <c r="C444">
        <v>8522.6871894455198</v>
      </c>
      <c r="D444">
        <v>222.70319026244599</v>
      </c>
      <c r="E444">
        <v>7791.6543385382802</v>
      </c>
      <c r="F444">
        <v>9412.5807987414792</v>
      </c>
      <c r="G444">
        <v>8105.1335981252296</v>
      </c>
      <c r="H444">
        <v>8983.0604496993801</v>
      </c>
    </row>
    <row r="445" spans="1:8" x14ac:dyDescent="0.25">
      <c r="A445" t="s">
        <v>1144</v>
      </c>
      <c r="B445">
        <v>361.719606883126</v>
      </c>
      <c r="C445">
        <v>362.97499725194899</v>
      </c>
      <c r="D445">
        <v>66.327860658497201</v>
      </c>
      <c r="E445">
        <v>163.57388553504001</v>
      </c>
      <c r="F445">
        <v>602.24717785837299</v>
      </c>
      <c r="G445">
        <v>240.40300649518801</v>
      </c>
      <c r="H445">
        <v>502.99782475377299</v>
      </c>
    </row>
    <row r="446" spans="1:8" x14ac:dyDescent="0.25">
      <c r="A446" t="s">
        <v>541</v>
      </c>
      <c r="B446">
        <v>1993.5609600862399</v>
      </c>
      <c r="C446">
        <v>2008.0374390076599</v>
      </c>
      <c r="D446">
        <v>374.60376897012998</v>
      </c>
      <c r="E446">
        <v>936.95450594140698</v>
      </c>
      <c r="F446">
        <v>3315.12009037906</v>
      </c>
      <c r="G446">
        <v>1334.73678350666</v>
      </c>
      <c r="H446">
        <v>2820.6768230594898</v>
      </c>
    </row>
    <row r="447" spans="1:8" x14ac:dyDescent="0.25">
      <c r="A447" t="s">
        <v>827</v>
      </c>
      <c r="B447">
        <v>40444.163300360298</v>
      </c>
      <c r="C447">
        <v>40444.567092396697</v>
      </c>
      <c r="D447">
        <v>617.16259085777403</v>
      </c>
      <c r="E447">
        <v>38522.916181114102</v>
      </c>
      <c r="F447">
        <v>42476.586055829597</v>
      </c>
      <c r="G447">
        <v>39269.630898169198</v>
      </c>
      <c r="H447">
        <v>41651.078795169298</v>
      </c>
    </row>
    <row r="448" spans="1:8" x14ac:dyDescent="0.25">
      <c r="A448" t="s">
        <v>1067</v>
      </c>
      <c r="B448">
        <v>72614.897203734698</v>
      </c>
      <c r="C448">
        <v>72655.033841568205</v>
      </c>
      <c r="D448">
        <v>2564.52639502901</v>
      </c>
      <c r="E448">
        <v>64384.237219275899</v>
      </c>
      <c r="F448">
        <v>82997.183930011903</v>
      </c>
      <c r="G448">
        <v>67853.317339174406</v>
      </c>
      <c r="H448">
        <v>78106.492378594805</v>
      </c>
    </row>
    <row r="449" spans="1:8" x14ac:dyDescent="0.25">
      <c r="A449" t="s">
        <v>1143</v>
      </c>
      <c r="B449">
        <v>82.082526177324795</v>
      </c>
      <c r="C449">
        <v>82.3674032225573</v>
      </c>
      <c r="D449">
        <v>15.051322226351299</v>
      </c>
      <c r="E449">
        <v>37.118689409874399</v>
      </c>
      <c r="F449">
        <v>136.66378266786199</v>
      </c>
      <c r="G449">
        <v>54.552989935446497</v>
      </c>
      <c r="H449">
        <v>114.14181407874101</v>
      </c>
    </row>
    <row r="450" spans="1:8" x14ac:dyDescent="0.25">
      <c r="A450" t="s">
        <v>784</v>
      </c>
      <c r="B450">
        <v>12.4721212233407</v>
      </c>
      <c r="C450">
        <v>12.555513351280901</v>
      </c>
      <c r="D450">
        <v>2.3531979566652801</v>
      </c>
      <c r="E450">
        <v>5.3777712458595497</v>
      </c>
      <c r="F450">
        <v>20.824084922356199</v>
      </c>
      <c r="G450">
        <v>8.1597617791654802</v>
      </c>
      <c r="H450">
        <v>17.325990208159801</v>
      </c>
    </row>
    <row r="451" spans="1:8" x14ac:dyDescent="0.25">
      <c r="A451" t="s">
        <v>844</v>
      </c>
      <c r="B451">
        <v>23.558451199643599</v>
      </c>
      <c r="C451">
        <v>23.715969663530601</v>
      </c>
      <c r="D451">
        <v>4.44492947370109</v>
      </c>
      <c r="E451">
        <v>10.1580123532903</v>
      </c>
      <c r="F451">
        <v>39.3343826311173</v>
      </c>
      <c r="G451">
        <v>15.4128833606459</v>
      </c>
      <c r="H451">
        <v>32.726870393190701</v>
      </c>
    </row>
    <row r="452" spans="1:8" x14ac:dyDescent="0.25">
      <c r="A452" t="s">
        <v>821</v>
      </c>
      <c r="B452">
        <v>48595.433839520898</v>
      </c>
      <c r="C452">
        <v>48606.5342570539</v>
      </c>
      <c r="D452">
        <v>744.61093791129804</v>
      </c>
      <c r="E452">
        <v>46217.401569868503</v>
      </c>
      <c r="F452">
        <v>51173.082000964401</v>
      </c>
      <c r="G452">
        <v>47182.279885196898</v>
      </c>
      <c r="H452">
        <v>50055.4302926288</v>
      </c>
    </row>
    <row r="453" spans="1:8" x14ac:dyDescent="0.25">
      <c r="A453" t="s">
        <v>670</v>
      </c>
      <c r="B453">
        <v>80.993563193674305</v>
      </c>
      <c r="C453">
        <v>81.696849165965304</v>
      </c>
      <c r="D453">
        <v>15.205739969277399</v>
      </c>
      <c r="E453">
        <v>34.140551102668297</v>
      </c>
      <c r="F453">
        <v>144.21567386480001</v>
      </c>
      <c r="G453">
        <v>54.218585808389001</v>
      </c>
      <c r="H453">
        <v>113.279257269026</v>
      </c>
    </row>
    <row r="454" spans="1:8" x14ac:dyDescent="0.25">
      <c r="A454" t="s">
        <v>1107</v>
      </c>
      <c r="B454">
        <v>89145.182545770804</v>
      </c>
      <c r="C454">
        <v>89117.430427031999</v>
      </c>
      <c r="D454">
        <v>2538.7188703269899</v>
      </c>
      <c r="E454">
        <v>80404.351463869098</v>
      </c>
      <c r="F454">
        <v>98312.891430029995</v>
      </c>
      <c r="G454">
        <v>84347.130214316596</v>
      </c>
      <c r="H454">
        <v>94448.711752133197</v>
      </c>
    </row>
    <row r="455" spans="1:8" x14ac:dyDescent="0.25">
      <c r="A455" t="s">
        <v>375</v>
      </c>
      <c r="B455">
        <v>768.39463191573395</v>
      </c>
      <c r="C455">
        <v>772.16595636359295</v>
      </c>
      <c r="D455">
        <v>138.008591752597</v>
      </c>
      <c r="E455">
        <v>361.87532860450602</v>
      </c>
      <c r="F455">
        <v>1282.6967049515299</v>
      </c>
      <c r="G455">
        <v>519.79107322787695</v>
      </c>
      <c r="H455">
        <v>1061.79355357695</v>
      </c>
    </row>
    <row r="456" spans="1:8" x14ac:dyDescent="0.25">
      <c r="A456" t="s">
        <v>378</v>
      </c>
      <c r="B456">
        <v>216.97474318483901</v>
      </c>
      <c r="C456">
        <v>218.039667534324</v>
      </c>
      <c r="D456">
        <v>38.970051987693701</v>
      </c>
      <c r="E456">
        <v>102.184220487244</v>
      </c>
      <c r="F456">
        <v>362.20032855645599</v>
      </c>
      <c r="G456">
        <v>146.775536864706</v>
      </c>
      <c r="H456">
        <v>299.82299984097398</v>
      </c>
    </row>
    <row r="457" spans="1:8" x14ac:dyDescent="0.25">
      <c r="A457" t="s">
        <v>379</v>
      </c>
      <c r="B457">
        <v>240.468823657082</v>
      </c>
      <c r="C457">
        <v>241.649058286448</v>
      </c>
      <c r="D457">
        <v>43.189739145596803</v>
      </c>
      <c r="E457">
        <v>113.248753915799</v>
      </c>
      <c r="F457">
        <v>401.41947241288801</v>
      </c>
      <c r="G457">
        <v>162.66842939145801</v>
      </c>
      <c r="H457">
        <v>332.28791065177899</v>
      </c>
    </row>
    <row r="458" spans="1:8" x14ac:dyDescent="0.25">
      <c r="A458" t="s">
        <v>1140</v>
      </c>
      <c r="B458">
        <v>5.5649170289711796</v>
      </c>
      <c r="C458">
        <v>5.5842307269530602</v>
      </c>
      <c r="D458">
        <v>1.0204286255153401</v>
      </c>
      <c r="E458">
        <v>2.5165213159236899</v>
      </c>
      <c r="F458">
        <v>9.2653411978211295</v>
      </c>
      <c r="G458">
        <v>3.6985077922336602</v>
      </c>
      <c r="H458">
        <v>7.7384280731349699</v>
      </c>
    </row>
    <row r="459" spans="1:8" x14ac:dyDescent="0.25">
      <c r="A459" t="s">
        <v>899</v>
      </c>
      <c r="B459">
        <v>404.003601299818</v>
      </c>
      <c r="C459">
        <v>406.79242196093799</v>
      </c>
      <c r="D459">
        <v>77.063009044914907</v>
      </c>
      <c r="E459">
        <v>177.76063184372401</v>
      </c>
      <c r="F459">
        <v>697.34306319294899</v>
      </c>
      <c r="G459">
        <v>266.24244812119798</v>
      </c>
      <c r="H459">
        <v>565.364723726747</v>
      </c>
    </row>
    <row r="460" spans="1:8" x14ac:dyDescent="0.25">
      <c r="A460" t="s">
        <v>842</v>
      </c>
      <c r="B460">
        <v>3382.7164340194099</v>
      </c>
      <c r="C460">
        <v>3405.3342322751801</v>
      </c>
      <c r="D460">
        <v>638.23957913555</v>
      </c>
      <c r="E460">
        <v>1458.57106790479</v>
      </c>
      <c r="F460">
        <v>5647.9545883857299</v>
      </c>
      <c r="G460">
        <v>2213.1087225492201</v>
      </c>
      <c r="H460">
        <v>4699.1935664575603</v>
      </c>
    </row>
    <row r="461" spans="1:8" x14ac:dyDescent="0.25">
      <c r="A461" t="s">
        <v>780</v>
      </c>
      <c r="B461">
        <v>1772.4270049614199</v>
      </c>
      <c r="C461">
        <v>1784.2779529209199</v>
      </c>
      <c r="D461">
        <v>334.415576286099</v>
      </c>
      <c r="E461">
        <v>764.24104705048399</v>
      </c>
      <c r="F461">
        <v>2959.3338461881799</v>
      </c>
      <c r="G461">
        <v>1159.5928128391799</v>
      </c>
      <c r="H461">
        <v>2462.2157195818199</v>
      </c>
    </row>
    <row r="462" spans="1:8" x14ac:dyDescent="0.25">
      <c r="A462" t="s">
        <v>733</v>
      </c>
      <c r="B462">
        <v>12.3549503176791</v>
      </c>
      <c r="C462">
        <v>12.462231228706599</v>
      </c>
      <c r="D462">
        <v>2.3195196563304501</v>
      </c>
      <c r="E462">
        <v>5.2078806766782204</v>
      </c>
      <c r="F462">
        <v>21.999001098020301</v>
      </c>
      <c r="G462">
        <v>8.2706317334830697</v>
      </c>
      <c r="H462">
        <v>17.279886702054799</v>
      </c>
    </row>
    <row r="463" spans="1:8" x14ac:dyDescent="0.25">
      <c r="A463" t="s">
        <v>224</v>
      </c>
      <c r="B463">
        <v>1763.70806735888</v>
      </c>
      <c r="C463">
        <v>1786.37360269235</v>
      </c>
      <c r="D463">
        <v>319.45994303919701</v>
      </c>
      <c r="E463">
        <v>934.71089031189604</v>
      </c>
      <c r="F463">
        <v>2850.37036975402</v>
      </c>
      <c r="G463">
        <v>1199.81223845521</v>
      </c>
      <c r="H463">
        <v>2465.4736521576501</v>
      </c>
    </row>
    <row r="464" spans="1:8" x14ac:dyDescent="0.25">
      <c r="A464" t="s">
        <v>1077</v>
      </c>
      <c r="B464">
        <v>125799.92635111</v>
      </c>
      <c r="C464">
        <v>125846.16787773</v>
      </c>
      <c r="D464">
        <v>2516.9450458496999</v>
      </c>
      <c r="E464">
        <v>117309.50930047101</v>
      </c>
      <c r="F464">
        <v>135274.31753774299</v>
      </c>
      <c r="G464">
        <v>121155.017577894</v>
      </c>
      <c r="H464">
        <v>131109.49660382501</v>
      </c>
    </row>
    <row r="465" spans="1:8" x14ac:dyDescent="0.25">
      <c r="A465" t="s">
        <v>225</v>
      </c>
      <c r="B465">
        <v>26.200510773900501</v>
      </c>
      <c r="C465">
        <v>26.5372153644681</v>
      </c>
      <c r="D465">
        <v>4.7456911006604701</v>
      </c>
      <c r="E465">
        <v>13.885462795876499</v>
      </c>
      <c r="F465">
        <v>42.343265852483597</v>
      </c>
      <c r="G465">
        <v>17.823637631469101</v>
      </c>
      <c r="H465">
        <v>36.625488186861197</v>
      </c>
    </row>
    <row r="466" spans="1:8" x14ac:dyDescent="0.25">
      <c r="A466" t="s">
        <v>817</v>
      </c>
      <c r="B466">
        <v>398.201786776608</v>
      </c>
      <c r="C466">
        <v>398.91937586796001</v>
      </c>
      <c r="D466">
        <v>7.3944991988949402</v>
      </c>
      <c r="E466">
        <v>380.45910331371198</v>
      </c>
      <c r="F466">
        <v>428.505494580083</v>
      </c>
      <c r="G466">
        <v>385.70149282065199</v>
      </c>
      <c r="H466">
        <v>414.49775138120702</v>
      </c>
    </row>
    <row r="467" spans="1:8" x14ac:dyDescent="0.25">
      <c r="A467" t="s">
        <v>1142</v>
      </c>
      <c r="B467">
        <v>72.343921376625303</v>
      </c>
      <c r="C467">
        <v>72.594999450389693</v>
      </c>
      <c r="D467">
        <v>13.2655721316994</v>
      </c>
      <c r="E467">
        <v>32.714777107007897</v>
      </c>
      <c r="F467">
        <v>120.449435571675</v>
      </c>
      <c r="G467">
        <v>48.080601299037603</v>
      </c>
      <c r="H467">
        <v>100.599564950755</v>
      </c>
    </row>
    <row r="468" spans="1:8" x14ac:dyDescent="0.25">
      <c r="A468" t="s">
        <v>829</v>
      </c>
      <c r="B468">
        <v>777.436624651682</v>
      </c>
      <c r="C468">
        <v>777.43559084450601</v>
      </c>
      <c r="D468">
        <v>12.2576349506682</v>
      </c>
      <c r="E468">
        <v>739.51638615754496</v>
      </c>
      <c r="F468">
        <v>816.21308325767995</v>
      </c>
      <c r="G468">
        <v>754.47328576880898</v>
      </c>
      <c r="H468">
        <v>800.95308359834905</v>
      </c>
    </row>
    <row r="469" spans="1:8" x14ac:dyDescent="0.25">
      <c r="A469" t="s">
        <v>896</v>
      </c>
      <c r="B469">
        <v>676.56767477948995</v>
      </c>
      <c r="C469">
        <v>681.23799431129601</v>
      </c>
      <c r="D469">
        <v>129.054148708779</v>
      </c>
      <c r="E469">
        <v>297.68818140952499</v>
      </c>
      <c r="F469">
        <v>1167.81081473066</v>
      </c>
      <c r="G469">
        <v>445.86492168241699</v>
      </c>
      <c r="H469">
        <v>946.79229418623095</v>
      </c>
    </row>
    <row r="470" spans="1:8" x14ac:dyDescent="0.25">
      <c r="A470" t="s">
        <v>540</v>
      </c>
      <c r="B470">
        <v>1867.4037644201401</v>
      </c>
      <c r="C470">
        <v>1880.9641379299801</v>
      </c>
      <c r="D470">
        <v>350.897967178557</v>
      </c>
      <c r="E470">
        <v>877.66183553760504</v>
      </c>
      <c r="F470">
        <v>3105.3315450212799</v>
      </c>
      <c r="G470">
        <v>1250.2715211289801</v>
      </c>
      <c r="H470">
        <v>2642.1778029632401</v>
      </c>
    </row>
    <row r="471" spans="1:8" x14ac:dyDescent="0.25">
      <c r="A471" t="s">
        <v>831</v>
      </c>
      <c r="B471">
        <v>301.26848612015402</v>
      </c>
      <c r="C471">
        <v>301.25142397982899</v>
      </c>
      <c r="D471">
        <v>4.7411505961353297</v>
      </c>
      <c r="E471">
        <v>286.52811717973702</v>
      </c>
      <c r="F471">
        <v>316.44180834992102</v>
      </c>
      <c r="G471">
        <v>292.26892959687899</v>
      </c>
      <c r="H471">
        <v>310.36016443701698</v>
      </c>
    </row>
    <row r="472" spans="1:8" x14ac:dyDescent="0.25">
      <c r="A472" t="s">
        <v>1071</v>
      </c>
      <c r="B472">
        <v>58429.810116006098</v>
      </c>
      <c r="C472">
        <v>58590.240128215301</v>
      </c>
      <c r="D472">
        <v>1970.5642850848401</v>
      </c>
      <c r="E472">
        <v>53002.385105539899</v>
      </c>
      <c r="F472">
        <v>66450.359600122305</v>
      </c>
      <c r="G472">
        <v>55076.737488360399</v>
      </c>
      <c r="H472">
        <v>62962.147932270098</v>
      </c>
    </row>
    <row r="473" spans="1:8" x14ac:dyDescent="0.25">
      <c r="A473" t="s">
        <v>461</v>
      </c>
      <c r="B473">
        <v>1444.19494667615</v>
      </c>
      <c r="C473">
        <v>1451.2831374099901</v>
      </c>
      <c r="D473">
        <v>259.38665176522198</v>
      </c>
      <c r="E473">
        <v>680.14337840235305</v>
      </c>
      <c r="F473">
        <v>2410.8238429394701</v>
      </c>
      <c r="G473">
        <v>976.94545237973296</v>
      </c>
      <c r="H473">
        <v>1995.6371645466099</v>
      </c>
    </row>
    <row r="474" spans="1:8" x14ac:dyDescent="0.25">
      <c r="A474" t="s">
        <v>713</v>
      </c>
      <c r="B474">
        <v>13902.5203966023</v>
      </c>
      <c r="C474">
        <v>13910.328537499399</v>
      </c>
      <c r="D474">
        <v>222.70319026244599</v>
      </c>
      <c r="E474">
        <v>13179.295686592201</v>
      </c>
      <c r="F474">
        <v>14800.2221467954</v>
      </c>
      <c r="G474">
        <v>13492.774946179101</v>
      </c>
      <c r="H474">
        <v>14370.7017977533</v>
      </c>
    </row>
    <row r="475" spans="1:8" x14ac:dyDescent="0.25">
      <c r="A475" t="s">
        <v>289</v>
      </c>
      <c r="B475">
        <v>3366.0761473205798</v>
      </c>
      <c r="C475">
        <v>3409.3338265614002</v>
      </c>
      <c r="D475">
        <v>609.69641982695805</v>
      </c>
      <c r="E475">
        <v>1783.91656235445</v>
      </c>
      <c r="F475">
        <v>5439.9953655743402</v>
      </c>
      <c r="G475">
        <v>2289.8683925482101</v>
      </c>
      <c r="H475">
        <v>4705.4114033751603</v>
      </c>
    </row>
    <row r="476" spans="1:8" x14ac:dyDescent="0.25">
      <c r="A476" t="s">
        <v>1204</v>
      </c>
      <c r="B476">
        <v>154.42644755395</v>
      </c>
      <c r="C476">
        <v>154.962402672948</v>
      </c>
      <c r="D476">
        <v>28.3168943580507</v>
      </c>
      <c r="E476">
        <v>69.833466516882297</v>
      </c>
      <c r="F476">
        <v>257.11321823953602</v>
      </c>
      <c r="G476">
        <v>102.633591234484</v>
      </c>
      <c r="H476">
        <v>214.74137902949499</v>
      </c>
    </row>
    <row r="477" spans="1:8" x14ac:dyDescent="0.25">
      <c r="A477" t="s">
        <v>735</v>
      </c>
      <c r="B477">
        <v>766.00691969610602</v>
      </c>
      <c r="C477">
        <v>772.65833617980695</v>
      </c>
      <c r="D477">
        <v>143.81021869248801</v>
      </c>
      <c r="E477">
        <v>322.88860195404999</v>
      </c>
      <c r="F477">
        <v>1363.9380680772599</v>
      </c>
      <c r="G477">
        <v>512.779167475951</v>
      </c>
      <c r="H477">
        <v>1071.3529755274001</v>
      </c>
    </row>
    <row r="478" spans="1:8" x14ac:dyDescent="0.25">
      <c r="A478" t="s">
        <v>1096</v>
      </c>
      <c r="B478">
        <v>3552.5259781673499</v>
      </c>
      <c r="C478">
        <v>3592.61850710821</v>
      </c>
      <c r="D478">
        <v>670.77437739582501</v>
      </c>
      <c r="E478">
        <v>1742.5875398216201</v>
      </c>
      <c r="F478">
        <v>6089.8780424915103</v>
      </c>
      <c r="G478">
        <v>2373.1057603354202</v>
      </c>
      <c r="H478">
        <v>5000.8606212330596</v>
      </c>
    </row>
    <row r="479" spans="1:8" x14ac:dyDescent="0.25">
      <c r="A479" t="s">
        <v>1056</v>
      </c>
      <c r="B479">
        <v>23639.1509859211</v>
      </c>
      <c r="C479">
        <v>23640.473471871301</v>
      </c>
      <c r="D479">
        <v>587.53901280549906</v>
      </c>
      <c r="E479">
        <v>21747.356334409698</v>
      </c>
      <c r="F479">
        <v>25596.015483764299</v>
      </c>
      <c r="G479">
        <v>22519.198515768901</v>
      </c>
      <c r="H479">
        <v>24838.491330451401</v>
      </c>
    </row>
    <row r="480" spans="1:8" x14ac:dyDescent="0.25">
      <c r="A480" t="s">
        <v>797</v>
      </c>
      <c r="B480">
        <v>2939.9906059141799</v>
      </c>
      <c r="C480">
        <v>2970.0968915804501</v>
      </c>
      <c r="D480">
        <v>402.31403652136601</v>
      </c>
      <c r="E480">
        <v>1967.73390293136</v>
      </c>
      <c r="F480">
        <v>4435.4334503628997</v>
      </c>
      <c r="G480">
        <v>2237.9119436322399</v>
      </c>
      <c r="H480">
        <v>3842.7342548294801</v>
      </c>
    </row>
    <row r="481" spans="1:8" x14ac:dyDescent="0.25">
      <c r="A481" t="s">
        <v>1065</v>
      </c>
      <c r="B481">
        <v>68014.643253612099</v>
      </c>
      <c r="C481">
        <v>68053.313482995101</v>
      </c>
      <c r="D481">
        <v>2418.9819878987901</v>
      </c>
      <c r="E481">
        <v>60205.752158413699</v>
      </c>
      <c r="F481">
        <v>77851.908675867206</v>
      </c>
      <c r="G481">
        <v>63548.296829663399</v>
      </c>
      <c r="H481">
        <v>73202.175403428395</v>
      </c>
    </row>
    <row r="482" spans="1:8" x14ac:dyDescent="0.25">
      <c r="A482" t="s">
        <v>1061</v>
      </c>
      <c r="B482">
        <v>86402.322361467697</v>
      </c>
      <c r="C482">
        <v>86443.322532641803</v>
      </c>
      <c r="D482">
        <v>2672.0872909108102</v>
      </c>
      <c r="E482">
        <v>77427.292958663806</v>
      </c>
      <c r="F482">
        <v>96389.670299603298</v>
      </c>
      <c r="G482">
        <v>81458.447641289604</v>
      </c>
      <c r="H482">
        <v>92028.624864336496</v>
      </c>
    </row>
    <row r="483" spans="1:8" x14ac:dyDescent="0.25">
      <c r="A483" t="s">
        <v>396</v>
      </c>
      <c r="B483">
        <v>5647.3931669286403</v>
      </c>
      <c r="C483">
        <v>5683.0683310590903</v>
      </c>
      <c r="D483">
        <v>803.63335085717404</v>
      </c>
      <c r="E483">
        <v>3515.1333096633698</v>
      </c>
      <c r="F483">
        <v>9028.6182789189497</v>
      </c>
      <c r="G483">
        <v>4258.6753512551604</v>
      </c>
      <c r="H483">
        <v>7441.6922919746703</v>
      </c>
    </row>
    <row r="484" spans="1:8" x14ac:dyDescent="0.25">
      <c r="A484" t="s">
        <v>1111</v>
      </c>
      <c r="B484">
        <v>90505.212993525303</v>
      </c>
      <c r="C484">
        <v>90483.231001766093</v>
      </c>
      <c r="D484">
        <v>2960.0154543328399</v>
      </c>
      <c r="E484">
        <v>81066.805258266497</v>
      </c>
      <c r="F484">
        <v>101965.597513164</v>
      </c>
      <c r="G484">
        <v>84865.288202032098</v>
      </c>
      <c r="H484">
        <v>96770.814194078601</v>
      </c>
    </row>
    <row r="485" spans="1:8" x14ac:dyDescent="0.25">
      <c r="A485" t="s">
        <v>420</v>
      </c>
      <c r="B485">
        <v>35822.361182191897</v>
      </c>
      <c r="C485">
        <v>35858.036346322297</v>
      </c>
      <c r="D485">
        <v>803.63335085717404</v>
      </c>
      <c r="E485">
        <v>33690.101324926603</v>
      </c>
      <c r="F485">
        <v>39203.586294182198</v>
      </c>
      <c r="G485">
        <v>34433.643366518401</v>
      </c>
      <c r="H485">
        <v>37616.6603072379</v>
      </c>
    </row>
    <row r="486" spans="1:8" x14ac:dyDescent="0.25">
      <c r="A486" t="s">
        <v>1085</v>
      </c>
      <c r="B486">
        <v>118890.14227074001</v>
      </c>
      <c r="C486">
        <v>118930.27890857399</v>
      </c>
      <c r="D486">
        <v>2564.52639502901</v>
      </c>
      <c r="E486">
        <v>110659.482286282</v>
      </c>
      <c r="F486">
        <v>129272.428997018</v>
      </c>
      <c r="G486">
        <v>114128.56240618</v>
      </c>
      <c r="H486">
        <v>124381.737445601</v>
      </c>
    </row>
    <row r="487" spans="1:8" x14ac:dyDescent="0.25">
      <c r="A487" t="s">
        <v>560</v>
      </c>
      <c r="B487">
        <v>20475.900670066399</v>
      </c>
      <c r="C487">
        <v>20544.624473412499</v>
      </c>
      <c r="D487">
        <v>3169.9690257151801</v>
      </c>
      <c r="E487">
        <v>11471.728376127499</v>
      </c>
      <c r="F487">
        <v>31841.5440643564</v>
      </c>
      <c r="G487">
        <v>14605.6705470456</v>
      </c>
      <c r="H487">
        <v>27075.618354396</v>
      </c>
    </row>
    <row r="488" spans="1:8" x14ac:dyDescent="0.25">
      <c r="A488" t="s">
        <v>799</v>
      </c>
      <c r="B488">
        <v>53.6433284708339</v>
      </c>
      <c r="C488">
        <v>54.360917562184603</v>
      </c>
      <c r="D488">
        <v>7.3944991988949296</v>
      </c>
      <c r="E488">
        <v>35.900645007937797</v>
      </c>
      <c r="F488">
        <v>83.947036274309397</v>
      </c>
      <c r="G488">
        <v>41.143034514878501</v>
      </c>
      <c r="H488">
        <v>69.939293075432801</v>
      </c>
    </row>
    <row r="489" spans="1:8" x14ac:dyDescent="0.25">
      <c r="A489" t="s">
        <v>851</v>
      </c>
      <c r="B489">
        <v>15843.7306707678</v>
      </c>
      <c r="C489">
        <v>15932.4401942152</v>
      </c>
      <c r="D489">
        <v>2104.01058896841</v>
      </c>
      <c r="E489">
        <v>9774.6058577481708</v>
      </c>
      <c r="F489">
        <v>23591.966955981701</v>
      </c>
      <c r="G489">
        <v>12046.169717786401</v>
      </c>
      <c r="H489">
        <v>20347.592221187399</v>
      </c>
    </row>
    <row r="490" spans="1:8" x14ac:dyDescent="0.25">
      <c r="A490" t="s">
        <v>801</v>
      </c>
      <c r="B490">
        <v>21.556292247167001</v>
      </c>
      <c r="C490">
        <v>21.792477923798899</v>
      </c>
      <c r="D490">
        <v>2.9523007881577499</v>
      </c>
      <c r="E490">
        <v>14.420963695672601</v>
      </c>
      <c r="F490">
        <v>33.172198263400198</v>
      </c>
      <c r="G490">
        <v>16.460522789691499</v>
      </c>
      <c r="H490">
        <v>28.0824082231129</v>
      </c>
    </row>
    <row r="491" spans="1:8" x14ac:dyDescent="0.25">
      <c r="A491" t="s">
        <v>495</v>
      </c>
      <c r="B491">
        <v>26937.551567030401</v>
      </c>
      <c r="C491">
        <v>26978.768114999799</v>
      </c>
      <c r="D491">
        <v>671.45482279104795</v>
      </c>
      <c r="E491">
        <v>24968.438717996702</v>
      </c>
      <c r="F491">
        <v>29216.061008008099</v>
      </c>
      <c r="G491">
        <v>25746.299644119801</v>
      </c>
      <c r="H491">
        <v>28346.311317040301</v>
      </c>
    </row>
    <row r="492" spans="1:8" x14ac:dyDescent="0.25">
      <c r="A492" t="s">
        <v>408</v>
      </c>
      <c r="B492">
        <v>8223.4750190868108</v>
      </c>
      <c r="C492">
        <v>8227.7487109620597</v>
      </c>
      <c r="D492">
        <v>211.93884106319999</v>
      </c>
      <c r="E492">
        <v>7500.1179397262404</v>
      </c>
      <c r="F492">
        <v>9081.9431291493092</v>
      </c>
      <c r="G492">
        <v>7833.94110043001</v>
      </c>
      <c r="H492">
        <v>8668.7838095111492</v>
      </c>
    </row>
    <row r="493" spans="1:8" x14ac:dyDescent="0.25">
      <c r="A493" t="s">
        <v>1051</v>
      </c>
      <c r="B493">
        <v>10561.973950453699</v>
      </c>
      <c r="C493">
        <v>10683.597840533601</v>
      </c>
      <c r="D493">
        <v>1613.7088049475999</v>
      </c>
      <c r="E493">
        <v>6128.6572251899997</v>
      </c>
      <c r="F493">
        <v>17177.476193847499</v>
      </c>
      <c r="G493">
        <v>7814.50893705821</v>
      </c>
      <c r="H493">
        <v>14279.4251144054</v>
      </c>
    </row>
    <row r="494" spans="1:8" x14ac:dyDescent="0.25">
      <c r="A494" t="s">
        <v>701</v>
      </c>
      <c r="B494">
        <v>6221.6843932197398</v>
      </c>
      <c r="C494">
        <v>6226.7794849634201</v>
      </c>
      <c r="D494">
        <v>192.39047764076801</v>
      </c>
      <c r="E494">
        <v>5709.8076620818902</v>
      </c>
      <c r="F494">
        <v>7022.1496112588602</v>
      </c>
      <c r="G494">
        <v>5870.8593633464297</v>
      </c>
      <c r="H494">
        <v>6627.2997607952402</v>
      </c>
    </row>
    <row r="495" spans="1:8" x14ac:dyDescent="0.25">
      <c r="A495" t="s">
        <v>1115</v>
      </c>
      <c r="B495">
        <v>88068.5724734494</v>
      </c>
      <c r="C495">
        <v>88217.396675176104</v>
      </c>
      <c r="D495">
        <v>2424.83772940376</v>
      </c>
      <c r="E495">
        <v>81227.040483739198</v>
      </c>
      <c r="F495">
        <v>97473.886833700395</v>
      </c>
      <c r="G495">
        <v>83831.948123074893</v>
      </c>
      <c r="H495">
        <v>93539.419530058105</v>
      </c>
    </row>
    <row r="496" spans="1:8" x14ac:dyDescent="0.25">
      <c r="A496" t="s">
        <v>463</v>
      </c>
      <c r="B496">
        <v>457.44356684192098</v>
      </c>
      <c r="C496">
        <v>459.68872582077103</v>
      </c>
      <c r="D496">
        <v>82.159791133290597</v>
      </c>
      <c r="E496">
        <v>215.43297440304201</v>
      </c>
      <c r="F496">
        <v>763.61980096934406</v>
      </c>
      <c r="G496">
        <v>309.443966256164</v>
      </c>
      <c r="H496">
        <v>632.11091049275296</v>
      </c>
    </row>
    <row r="497" spans="1:8" x14ac:dyDescent="0.25">
      <c r="A497" t="s">
        <v>1097</v>
      </c>
      <c r="B497">
        <v>4168.6109587926303</v>
      </c>
      <c r="C497">
        <v>4215.6564009753602</v>
      </c>
      <c r="D497">
        <v>787.10118875246599</v>
      </c>
      <c r="E497">
        <v>2044.7899775537401</v>
      </c>
      <c r="F497">
        <v>7145.9948503281003</v>
      </c>
      <c r="G497">
        <v>2784.6537195518099</v>
      </c>
      <c r="H497">
        <v>5868.1182114313096</v>
      </c>
    </row>
    <row r="498" spans="1:8" x14ac:dyDescent="0.25">
      <c r="A498" t="s">
        <v>604</v>
      </c>
      <c r="B498">
        <v>4174.2781994573397</v>
      </c>
      <c r="C498">
        <v>4204.5902147789002</v>
      </c>
      <c r="D498">
        <v>784.375485653032</v>
      </c>
      <c r="E498">
        <v>1961.8706657785699</v>
      </c>
      <c r="F498">
        <v>6941.4649458493404</v>
      </c>
      <c r="G498">
        <v>2794.7791760351602</v>
      </c>
      <c r="H498">
        <v>5906.1598847233199</v>
      </c>
    </row>
    <row r="499" spans="1:8" x14ac:dyDescent="0.25">
      <c r="A499" t="s">
        <v>1075</v>
      </c>
      <c r="B499">
        <v>94497.771652167794</v>
      </c>
      <c r="C499">
        <v>94513.837941474805</v>
      </c>
      <c r="D499">
        <v>2056.7108970608401</v>
      </c>
      <c r="E499">
        <v>87424.165947329602</v>
      </c>
      <c r="F499">
        <v>102304.688297812</v>
      </c>
      <c r="G499">
        <v>90684.249094943094</v>
      </c>
      <c r="H499">
        <v>98870.967704544702</v>
      </c>
    </row>
    <row r="500" spans="1:8" x14ac:dyDescent="0.25">
      <c r="A500" t="s">
        <v>803</v>
      </c>
      <c r="B500">
        <v>29268.836678187999</v>
      </c>
      <c r="C500">
        <v>29279.937095721001</v>
      </c>
      <c r="D500">
        <v>744.61093791129804</v>
      </c>
      <c r="E500">
        <v>26890.804408535601</v>
      </c>
      <c r="F500">
        <v>31846.484839631401</v>
      </c>
      <c r="G500">
        <v>27855.682723864</v>
      </c>
      <c r="H500">
        <v>30728.833131295902</v>
      </c>
    </row>
    <row r="501" spans="1:8" x14ac:dyDescent="0.25">
      <c r="A501" t="s">
        <v>1053</v>
      </c>
      <c r="B501">
        <v>13386.622566578601</v>
      </c>
      <c r="C501">
        <v>13547.0525787877</v>
      </c>
      <c r="D501">
        <v>1970.5642850848401</v>
      </c>
      <c r="E501">
        <v>7959.19755611236</v>
      </c>
      <c r="F501">
        <v>21407.172050694699</v>
      </c>
      <c r="G501">
        <v>10033.5499389329</v>
      </c>
      <c r="H501">
        <v>17918.960382842499</v>
      </c>
    </row>
    <row r="502" spans="1:8" x14ac:dyDescent="0.25">
      <c r="A502" t="s">
        <v>288</v>
      </c>
      <c r="B502">
        <v>152.58522578688999</v>
      </c>
      <c r="C502">
        <v>154.418723328727</v>
      </c>
      <c r="D502">
        <v>29.109389957506899</v>
      </c>
      <c r="E502">
        <v>64.513008595639803</v>
      </c>
      <c r="F502">
        <v>267.95675643513101</v>
      </c>
      <c r="G502">
        <v>102.134514379338</v>
      </c>
      <c r="H502">
        <v>218.07455125775601</v>
      </c>
    </row>
    <row r="503" spans="1:8" x14ac:dyDescent="0.25">
      <c r="A503" t="s">
        <v>432</v>
      </c>
      <c r="B503">
        <v>13130.8227585933</v>
      </c>
      <c r="C503">
        <v>13135.0964504685</v>
      </c>
      <c r="D503">
        <v>211.93884106319999</v>
      </c>
      <c r="E503">
        <v>12407.4656792327</v>
      </c>
      <c r="F503">
        <v>13989.2908686558</v>
      </c>
      <c r="G503">
        <v>12741.2888399365</v>
      </c>
      <c r="H503">
        <v>13576.1315490176</v>
      </c>
    </row>
    <row r="504" spans="1:8" x14ac:dyDescent="0.25">
      <c r="A504" t="s">
        <v>1055</v>
      </c>
      <c r="B504">
        <v>14323.478001264</v>
      </c>
      <c r="C504">
        <v>14478.797675534401</v>
      </c>
      <c r="D504">
        <v>2081.4780365186298</v>
      </c>
      <c r="E504">
        <v>8571.7324949623999</v>
      </c>
      <c r="F504">
        <v>22750.332145644399</v>
      </c>
      <c r="G504">
        <v>10754.186013468399</v>
      </c>
      <c r="H504">
        <v>19083.452785062302</v>
      </c>
    </row>
    <row r="505" spans="1:8" x14ac:dyDescent="0.25">
      <c r="A505" t="s">
        <v>1073</v>
      </c>
      <c r="B505">
        <v>60598.723068269697</v>
      </c>
      <c r="C505">
        <v>60754.042742540201</v>
      </c>
      <c r="D505">
        <v>2081.4780365186298</v>
      </c>
      <c r="E505">
        <v>54846.977561968197</v>
      </c>
      <c r="F505">
        <v>69025.577212650198</v>
      </c>
      <c r="G505">
        <v>57029.431080474104</v>
      </c>
      <c r="H505">
        <v>65358.697852067999</v>
      </c>
    </row>
    <row r="506" spans="1:8" x14ac:dyDescent="0.25">
      <c r="A506" t="s">
        <v>622</v>
      </c>
      <c r="B506">
        <v>94835.042204499405</v>
      </c>
      <c r="C506">
        <v>94900.5046869246</v>
      </c>
      <c r="D506">
        <v>3599.3147468792699</v>
      </c>
      <c r="E506">
        <v>84394.7580370379</v>
      </c>
      <c r="F506">
        <v>107882.29760109499</v>
      </c>
      <c r="G506">
        <v>88219.516873418805</v>
      </c>
      <c r="H506">
        <v>102163.80827629501</v>
      </c>
    </row>
    <row r="507" spans="1:8" x14ac:dyDescent="0.25">
      <c r="A507" t="s">
        <v>811</v>
      </c>
      <c r="B507">
        <v>432.87816634590803</v>
      </c>
      <c r="C507">
        <v>432.877132538735</v>
      </c>
      <c r="D507">
        <v>12.2576349506682</v>
      </c>
      <c r="E507">
        <v>394.95792785177099</v>
      </c>
      <c r="F507">
        <v>471.65462495190599</v>
      </c>
      <c r="G507">
        <v>409.91482746303501</v>
      </c>
      <c r="H507">
        <v>456.39462529257497</v>
      </c>
    </row>
    <row r="508" spans="1:8" x14ac:dyDescent="0.25">
      <c r="A508" t="s">
        <v>813</v>
      </c>
      <c r="B508">
        <v>165.53333587848499</v>
      </c>
      <c r="C508">
        <v>165.51627373816001</v>
      </c>
      <c r="D508">
        <v>4.7411505961353297</v>
      </c>
      <c r="E508">
        <v>150.79296693806899</v>
      </c>
      <c r="F508">
        <v>180.70665810825301</v>
      </c>
      <c r="G508">
        <v>156.53377935521101</v>
      </c>
      <c r="H508">
        <v>174.625014195349</v>
      </c>
    </row>
    <row r="509" spans="1:8" x14ac:dyDescent="0.25">
      <c r="A509" t="s">
        <v>950</v>
      </c>
      <c r="B509">
        <v>77603.204123553805</v>
      </c>
      <c r="C509">
        <v>77615.098812664495</v>
      </c>
      <c r="D509">
        <v>1185.9910502800101</v>
      </c>
      <c r="E509">
        <v>74481.621516510495</v>
      </c>
      <c r="F509">
        <v>81743.655422049502</v>
      </c>
      <c r="G509">
        <v>75395.830611534693</v>
      </c>
      <c r="H509">
        <v>80019.013635512107</v>
      </c>
    </row>
    <row r="510" spans="1:8" x14ac:dyDescent="0.25">
      <c r="A510" t="s">
        <v>436</v>
      </c>
      <c r="B510">
        <v>65741.346101007497</v>
      </c>
      <c r="C510">
        <v>65803.220005723793</v>
      </c>
      <c r="D510">
        <v>1099.0252863124599</v>
      </c>
      <c r="E510">
        <v>62727.020591093897</v>
      </c>
      <c r="F510">
        <v>69829.929621853196</v>
      </c>
      <c r="G510">
        <v>63768.056781127802</v>
      </c>
      <c r="H510">
        <v>68115.665757659895</v>
      </c>
    </row>
    <row r="511" spans="1:8" x14ac:dyDescent="0.25">
      <c r="A511" t="s">
        <v>624</v>
      </c>
      <c r="B511">
        <v>184934.43933570301</v>
      </c>
      <c r="C511">
        <v>185000.94282712199</v>
      </c>
      <c r="D511">
        <v>4002.3689720955899</v>
      </c>
      <c r="E511">
        <v>173340.66545573599</v>
      </c>
      <c r="F511">
        <v>198594.525765817</v>
      </c>
      <c r="G511">
        <v>177652.71030921899</v>
      </c>
      <c r="H511">
        <v>193567.615753833</v>
      </c>
    </row>
    <row r="512" spans="1:8" x14ac:dyDescent="0.25">
      <c r="A512" t="s">
        <v>1081</v>
      </c>
      <c r="B512">
        <v>84200.685233856406</v>
      </c>
      <c r="C512">
        <v>84253.739487558298</v>
      </c>
      <c r="D512">
        <v>1978.88241912079</v>
      </c>
      <c r="E512">
        <v>77718.607917298301</v>
      </c>
      <c r="F512">
        <v>92374.769779416107</v>
      </c>
      <c r="G512">
        <v>80609.667607801501</v>
      </c>
      <c r="H512">
        <v>88511.614700450795</v>
      </c>
    </row>
    <row r="513" spans="1:8" x14ac:dyDescent="0.25">
      <c r="A513" t="s">
        <v>1173</v>
      </c>
      <c r="B513">
        <v>5440.3449632334396</v>
      </c>
      <c r="C513">
        <v>5444.9743191559801</v>
      </c>
      <c r="D513">
        <v>199.039334590507</v>
      </c>
      <c r="E513">
        <v>4852.23856129659</v>
      </c>
      <c r="F513">
        <v>6157.0562386873298</v>
      </c>
      <c r="G513">
        <v>5066.3950991204701</v>
      </c>
      <c r="H513">
        <v>5826.5396171938601</v>
      </c>
    </row>
    <row r="514" spans="1:8" x14ac:dyDescent="0.25">
      <c r="A514" t="s">
        <v>1057</v>
      </c>
      <c r="B514">
        <v>65460.890665853898</v>
      </c>
      <c r="C514">
        <v>65476.956955160902</v>
      </c>
      <c r="D514">
        <v>2056.7108970608401</v>
      </c>
      <c r="E514">
        <v>58387.284961015699</v>
      </c>
      <c r="F514">
        <v>73267.807311497803</v>
      </c>
      <c r="G514">
        <v>61647.3681086293</v>
      </c>
      <c r="H514">
        <v>69834.086718230799</v>
      </c>
    </row>
    <row r="515" spans="1:8" x14ac:dyDescent="0.25">
      <c r="A515" t="s">
        <v>759</v>
      </c>
      <c r="B515">
        <v>46463.313453333903</v>
      </c>
      <c r="C515">
        <v>46488.8916050521</v>
      </c>
      <c r="D515">
        <v>1188.5060763027</v>
      </c>
      <c r="E515">
        <v>42954.2554816021</v>
      </c>
      <c r="F515">
        <v>51514.340971917598</v>
      </c>
      <c r="G515">
        <v>44267.2987655545</v>
      </c>
      <c r="H515">
        <v>49015.529102730099</v>
      </c>
    </row>
    <row r="516" spans="1:8" x14ac:dyDescent="0.25">
      <c r="A516" t="s">
        <v>578</v>
      </c>
      <c r="B516">
        <v>66751.145737072104</v>
      </c>
      <c r="C516">
        <v>66819.869540418105</v>
      </c>
      <c r="D516">
        <v>3169.9690257151801</v>
      </c>
      <c r="E516">
        <v>57746.973443133298</v>
      </c>
      <c r="F516">
        <v>78116.789131362093</v>
      </c>
      <c r="G516">
        <v>60880.915614051402</v>
      </c>
      <c r="H516">
        <v>73350.863421401693</v>
      </c>
    </row>
    <row r="517" spans="1:8" x14ac:dyDescent="0.25">
      <c r="A517" t="s">
        <v>1203</v>
      </c>
      <c r="B517">
        <v>12.521063315185099</v>
      </c>
      <c r="C517">
        <v>12.564519135644399</v>
      </c>
      <c r="D517">
        <v>2.29596440740952</v>
      </c>
      <c r="E517">
        <v>5.6621729608282898</v>
      </c>
      <c r="F517">
        <v>20.847017695097499</v>
      </c>
      <c r="G517">
        <v>8.3216425325257397</v>
      </c>
      <c r="H517">
        <v>17.411463164553702</v>
      </c>
    </row>
    <row r="518" spans="1:8" x14ac:dyDescent="0.25">
      <c r="A518" t="s">
        <v>616</v>
      </c>
      <c r="B518">
        <v>127123.702230439</v>
      </c>
      <c r="C518">
        <v>127196.63219008999</v>
      </c>
      <c r="D518">
        <v>4266.6433093732503</v>
      </c>
      <c r="E518">
        <v>114614.617780431</v>
      </c>
      <c r="F518">
        <v>141684.484448</v>
      </c>
      <c r="G518">
        <v>119325.221660832</v>
      </c>
      <c r="H518">
        <v>136285.42674606899</v>
      </c>
    </row>
    <row r="519" spans="1:8" x14ac:dyDescent="0.25">
      <c r="A519" t="s">
        <v>484</v>
      </c>
      <c r="B519">
        <v>123102.780445251</v>
      </c>
      <c r="C519">
        <v>123296.967349151</v>
      </c>
      <c r="D519">
        <v>4423.8927917163901</v>
      </c>
      <c r="E519">
        <v>110092.379984531</v>
      </c>
      <c r="F519">
        <v>142194.59298900701</v>
      </c>
      <c r="G519">
        <v>115040.769966126</v>
      </c>
      <c r="H519">
        <v>132427.41141926299</v>
      </c>
    </row>
    <row r="520" spans="1:8" x14ac:dyDescent="0.25">
      <c r="A520" t="s">
        <v>473</v>
      </c>
      <c r="B520">
        <v>10797.726708857401</v>
      </c>
      <c r="C520">
        <v>10855.903715676501</v>
      </c>
      <c r="D520">
        <v>1629.8214114008699</v>
      </c>
      <c r="E520">
        <v>6070.9474642832902</v>
      </c>
      <c r="F520">
        <v>17778.8390238639</v>
      </c>
      <c r="G520">
        <v>7794.2229679017901</v>
      </c>
      <c r="H520">
        <v>14212.7731339251</v>
      </c>
    </row>
    <row r="521" spans="1:8" x14ac:dyDescent="0.25">
      <c r="A521" t="s">
        <v>416</v>
      </c>
      <c r="B521">
        <v>6069.4115703565403</v>
      </c>
      <c r="C521">
        <v>6079.1416266818096</v>
      </c>
      <c r="D521">
        <v>184.86125959021601</v>
      </c>
      <c r="E521">
        <v>5564.1803540667997</v>
      </c>
      <c r="F521">
        <v>6767.8032159803897</v>
      </c>
      <c r="G521">
        <v>5734.5380662903399</v>
      </c>
      <c r="H521">
        <v>6458.74040848186</v>
      </c>
    </row>
    <row r="522" spans="1:8" x14ac:dyDescent="0.25">
      <c r="A522" t="s">
        <v>980</v>
      </c>
      <c r="B522">
        <v>772.03427919622698</v>
      </c>
      <c r="C522">
        <v>777.363600870558</v>
      </c>
      <c r="D522">
        <v>147.264243311858</v>
      </c>
      <c r="E522">
        <v>339.69326222191199</v>
      </c>
      <c r="F522">
        <v>1332.59393582762</v>
      </c>
      <c r="G522">
        <v>508.778376889139</v>
      </c>
      <c r="H522">
        <v>1080.3887528750899</v>
      </c>
    </row>
    <row r="523" spans="1:8" x14ac:dyDescent="0.25">
      <c r="A523" t="s">
        <v>1113</v>
      </c>
      <c r="B523">
        <v>55494.790416427</v>
      </c>
      <c r="C523">
        <v>55621.2090741754</v>
      </c>
      <c r="D523">
        <v>1814.47520611149</v>
      </c>
      <c r="E523">
        <v>50374.057135112002</v>
      </c>
      <c r="F523">
        <v>62790.460738843998</v>
      </c>
      <c r="G523">
        <v>52372.888068689899</v>
      </c>
      <c r="H523">
        <v>59651.473175848398</v>
      </c>
    </row>
    <row r="524" spans="1:8" x14ac:dyDescent="0.25">
      <c r="A524" t="s">
        <v>1119</v>
      </c>
      <c r="B524">
        <v>115013.00437287999</v>
      </c>
      <c r="C524">
        <v>115038.348104237</v>
      </c>
      <c r="D524">
        <v>2372.48353557667</v>
      </c>
      <c r="E524">
        <v>107242.543155101</v>
      </c>
      <c r="F524">
        <v>124491.408101441</v>
      </c>
      <c r="G524">
        <v>110522.01496016</v>
      </c>
      <c r="H524">
        <v>120135.030945675</v>
      </c>
    </row>
    <row r="525" spans="1:8" x14ac:dyDescent="0.25">
      <c r="A525" t="s">
        <v>978</v>
      </c>
      <c r="B525">
        <v>5343.3626993832104</v>
      </c>
      <c r="C525">
        <v>5380.2477178532299</v>
      </c>
      <c r="D525">
        <v>1019.23746894336</v>
      </c>
      <c r="E525">
        <v>2351.0669869193998</v>
      </c>
      <c r="F525">
        <v>9223.0784590793392</v>
      </c>
      <c r="G525">
        <v>3521.3299131646099</v>
      </c>
      <c r="H525">
        <v>7477.5293254544404</v>
      </c>
    </row>
    <row r="526" spans="1:8" x14ac:dyDescent="0.25">
      <c r="A526" t="s">
        <v>805</v>
      </c>
      <c r="B526">
        <v>598.82184597437799</v>
      </c>
      <c r="C526">
        <v>598.96021427562903</v>
      </c>
      <c r="D526">
        <v>14.884415905252</v>
      </c>
      <c r="E526">
        <v>550.809372977306</v>
      </c>
      <c r="F526">
        <v>650.66815935550301</v>
      </c>
      <c r="G526">
        <v>569.78242050016797</v>
      </c>
      <c r="H526">
        <v>627.83782555396601</v>
      </c>
    </row>
    <row r="527" spans="1:8" x14ac:dyDescent="0.25">
      <c r="A527" t="s">
        <v>566</v>
      </c>
      <c r="B527">
        <v>92446.956147991397</v>
      </c>
      <c r="C527">
        <v>92441.364366365597</v>
      </c>
      <c r="D527">
        <v>3544.1068224184801</v>
      </c>
      <c r="E527">
        <v>82495.912229212699</v>
      </c>
      <c r="F527">
        <v>104596.252992327</v>
      </c>
      <c r="G527">
        <v>85931.262605583906</v>
      </c>
      <c r="H527">
        <v>99937.283920318994</v>
      </c>
    </row>
    <row r="528" spans="1:8" x14ac:dyDescent="0.25">
      <c r="A528" t="s">
        <v>711</v>
      </c>
      <c r="B528">
        <v>3242.8659184211001</v>
      </c>
      <c r="C528">
        <v>3243.9969525266602</v>
      </c>
      <c r="D528">
        <v>53.081560099572599</v>
      </c>
      <c r="E528">
        <v>3072.6146769224001</v>
      </c>
      <c r="F528">
        <v>3462.22120293528</v>
      </c>
      <c r="G528">
        <v>3145.23358900418</v>
      </c>
      <c r="H528">
        <v>3353.84730469751</v>
      </c>
    </row>
    <row r="529" spans="1:8" x14ac:dyDescent="0.25">
      <c r="A529" t="s">
        <v>962</v>
      </c>
      <c r="B529">
        <v>10823.4785510197</v>
      </c>
      <c r="C529">
        <v>10826.8684961855</v>
      </c>
      <c r="D529">
        <v>167.71855922078399</v>
      </c>
      <c r="E529">
        <v>10285.917881027701</v>
      </c>
      <c r="F529">
        <v>11400.260908058401</v>
      </c>
      <c r="G529">
        <v>10508.553444303599</v>
      </c>
      <c r="H529">
        <v>11179.4490469025</v>
      </c>
    </row>
    <row r="530" spans="1:8" x14ac:dyDescent="0.25">
      <c r="A530" t="s">
        <v>1226</v>
      </c>
      <c r="B530">
        <v>50717.603847243503</v>
      </c>
      <c r="C530">
        <v>50722.529355348903</v>
      </c>
      <c r="D530">
        <v>943.32561784170196</v>
      </c>
      <c r="E530">
        <v>47799.323729320298</v>
      </c>
      <c r="F530">
        <v>53934.770104631403</v>
      </c>
      <c r="G530">
        <v>48823.964980386503</v>
      </c>
      <c r="H530">
        <v>52575.1601186833</v>
      </c>
    </row>
    <row r="531" spans="1:8" x14ac:dyDescent="0.25">
      <c r="A531" t="s">
        <v>705</v>
      </c>
      <c r="B531">
        <v>1402.2607283820901</v>
      </c>
      <c r="C531">
        <v>1404.54674002498</v>
      </c>
      <c r="D531">
        <v>31.222968761510302</v>
      </c>
      <c r="E531">
        <v>1316.2131407576801</v>
      </c>
      <c r="F531">
        <v>1561.8444584639001</v>
      </c>
      <c r="G531">
        <v>1350.4469022758201</v>
      </c>
      <c r="H531">
        <v>1471.97137662451</v>
      </c>
    </row>
    <row r="532" spans="1:8" x14ac:dyDescent="0.25">
      <c r="A532" t="s">
        <v>400</v>
      </c>
      <c r="B532">
        <v>901.12095755707696</v>
      </c>
      <c r="C532">
        <v>907.00447409375602</v>
      </c>
      <c r="D532">
        <v>131.90553983496901</v>
      </c>
      <c r="E532">
        <v>549.90158578265596</v>
      </c>
      <c r="F532">
        <v>1478.0160510506701</v>
      </c>
      <c r="G532">
        <v>675.98587412564996</v>
      </c>
      <c r="H532">
        <v>1195.4036509266</v>
      </c>
    </row>
    <row r="533" spans="1:8" x14ac:dyDescent="0.25">
      <c r="A533" t="s">
        <v>819</v>
      </c>
      <c r="B533">
        <v>157.291442488836</v>
      </c>
      <c r="C533">
        <v>157.527628165468</v>
      </c>
      <c r="D533">
        <v>2.9523007881577499</v>
      </c>
      <c r="E533">
        <v>150.15611393734099</v>
      </c>
      <c r="F533">
        <v>168.907348505069</v>
      </c>
      <c r="G533">
        <v>152.19567303136</v>
      </c>
      <c r="H533">
        <v>163.817558464781</v>
      </c>
    </row>
    <row r="534" spans="1:8" x14ac:dyDescent="0.25">
      <c r="A534" t="s">
        <v>291</v>
      </c>
      <c r="B534">
        <v>23.442562271384599</v>
      </c>
      <c r="C534">
        <v>23.7438242734715</v>
      </c>
      <c r="D534">
        <v>4.2461446690119997</v>
      </c>
      <c r="E534">
        <v>12.4238351331526</v>
      </c>
      <c r="F534">
        <v>37.886079973274803</v>
      </c>
      <c r="G534">
        <v>15.9474652492092</v>
      </c>
      <c r="H534">
        <v>32.770173640875797</v>
      </c>
    </row>
    <row r="535" spans="1:8" x14ac:dyDescent="0.25">
      <c r="A535" t="s">
        <v>412</v>
      </c>
      <c r="B535">
        <v>35566.378085744203</v>
      </c>
      <c r="C535">
        <v>35628.2519904605</v>
      </c>
      <c r="D535">
        <v>1099.0252863124599</v>
      </c>
      <c r="E535">
        <v>32552.052575830599</v>
      </c>
      <c r="F535">
        <v>39654.961606589997</v>
      </c>
      <c r="G535">
        <v>33593.088765864602</v>
      </c>
      <c r="H535">
        <v>37940.697742396602</v>
      </c>
    </row>
    <row r="536" spans="1:8" x14ac:dyDescent="0.25">
      <c r="A536" t="s">
        <v>241</v>
      </c>
      <c r="B536">
        <v>3467.8090615257902</v>
      </c>
      <c r="C536">
        <v>3510.1059151979498</v>
      </c>
      <c r="D536">
        <v>494.914545958041</v>
      </c>
      <c r="E536">
        <v>2160.2666160178701</v>
      </c>
      <c r="F536">
        <v>5662.7061535037601</v>
      </c>
      <c r="G536">
        <v>2597.77643328863</v>
      </c>
      <c r="H536">
        <v>4569.2952931211303</v>
      </c>
    </row>
    <row r="537" spans="1:8" x14ac:dyDescent="0.25">
      <c r="A537" t="s">
        <v>579</v>
      </c>
      <c r="B537">
        <v>37887.301277459701</v>
      </c>
      <c r="C537">
        <v>37914.6599818104</v>
      </c>
      <c r="D537">
        <v>635.33300334844603</v>
      </c>
      <c r="E537">
        <v>36076.045761005102</v>
      </c>
      <c r="F537">
        <v>40295.3387206142</v>
      </c>
      <c r="G537">
        <v>36705.024088814796</v>
      </c>
      <c r="H537">
        <v>39222.428865634298</v>
      </c>
    </row>
    <row r="538" spans="1:8" x14ac:dyDescent="0.25">
      <c r="A538" t="s">
        <v>487</v>
      </c>
      <c r="B538">
        <v>13698.345822505</v>
      </c>
      <c r="C538">
        <v>13716.586744894301</v>
      </c>
      <c r="D538">
        <v>580.73236232720706</v>
      </c>
      <c r="E538">
        <v>12021.9093501837</v>
      </c>
      <c r="F538">
        <v>16178.889285359701</v>
      </c>
      <c r="G538">
        <v>12633.787618169899</v>
      </c>
      <c r="H538">
        <v>14909.675232678601</v>
      </c>
    </row>
    <row r="539" spans="1:8" x14ac:dyDescent="0.25">
      <c r="A539" t="s">
        <v>1223</v>
      </c>
      <c r="B539">
        <v>22267.332615281</v>
      </c>
      <c r="C539">
        <v>22292.825428724602</v>
      </c>
      <c r="D539">
        <v>653.82482053040906</v>
      </c>
      <c r="E539">
        <v>20392.191037697299</v>
      </c>
      <c r="F539">
        <v>24743.387147064401</v>
      </c>
      <c r="G539">
        <v>21053.9920754544</v>
      </c>
      <c r="H539">
        <v>23696.9499894562</v>
      </c>
    </row>
    <row r="540" spans="1:8" x14ac:dyDescent="0.25">
      <c r="A540" t="s">
        <v>428</v>
      </c>
      <c r="B540">
        <v>78482.947148297506</v>
      </c>
      <c r="C540">
        <v>78516.288622890206</v>
      </c>
      <c r="D540">
        <v>1259.31375784228</v>
      </c>
      <c r="E540">
        <v>74255.336866055193</v>
      </c>
      <c r="F540">
        <v>83412.372829874294</v>
      </c>
      <c r="G540">
        <v>76188.960855214595</v>
      </c>
      <c r="H540">
        <v>81172.325492656193</v>
      </c>
    </row>
    <row r="541" spans="1:8" x14ac:dyDescent="0.25">
      <c r="A541" t="s">
        <v>857</v>
      </c>
      <c r="B541">
        <v>86000.192144993503</v>
      </c>
      <c r="C541">
        <v>86090.688489010805</v>
      </c>
      <c r="D541">
        <v>2774.2760480848801</v>
      </c>
      <c r="E541">
        <v>77421.532242023299</v>
      </c>
      <c r="F541">
        <v>94807.567057732304</v>
      </c>
      <c r="G541">
        <v>80995.475519715998</v>
      </c>
      <c r="H541">
        <v>91784.186217447597</v>
      </c>
    </row>
    <row r="542" spans="1:8" x14ac:dyDescent="0.25">
      <c r="A542" t="s">
        <v>253</v>
      </c>
      <c r="B542">
        <v>21651.349670416199</v>
      </c>
      <c r="C542">
        <v>21659.828926838502</v>
      </c>
      <c r="D542">
        <v>694.64868419071604</v>
      </c>
      <c r="E542">
        <v>19713.036151693799</v>
      </c>
      <c r="F542">
        <v>23998.846920519001</v>
      </c>
      <c r="G542">
        <v>20303.959965668801</v>
      </c>
      <c r="H542">
        <v>23089.332798277399</v>
      </c>
    </row>
    <row r="543" spans="1:8" x14ac:dyDescent="0.25">
      <c r="A543" t="s">
        <v>938</v>
      </c>
      <c r="B543">
        <v>5916.1308115131797</v>
      </c>
      <c r="C543">
        <v>5919.5207566790205</v>
      </c>
      <c r="D543">
        <v>167.71855922078399</v>
      </c>
      <c r="E543">
        <v>5378.5701415212498</v>
      </c>
      <c r="F543">
        <v>6492.9131685518696</v>
      </c>
      <c r="G543">
        <v>5601.2057047970902</v>
      </c>
      <c r="H543">
        <v>6272.1013073960203</v>
      </c>
    </row>
    <row r="544" spans="1:8" x14ac:dyDescent="0.25">
      <c r="A544" t="s">
        <v>1108</v>
      </c>
      <c r="B544">
        <v>111950.67247800701</v>
      </c>
      <c r="C544">
        <v>111902.142735963</v>
      </c>
      <c r="D544">
        <v>3171.61725062606</v>
      </c>
      <c r="E544">
        <v>101328.06217603201</v>
      </c>
      <c r="F544">
        <v>123342.194479151</v>
      </c>
      <c r="G544">
        <v>105892.128946112</v>
      </c>
      <c r="H544">
        <v>118626.106404498</v>
      </c>
    </row>
    <row r="545" spans="1:8" x14ac:dyDescent="0.25">
      <c r="A545" t="s">
        <v>930</v>
      </c>
      <c r="B545">
        <v>8072.01463933372</v>
      </c>
      <c r="C545">
        <v>8071.5912839918101</v>
      </c>
      <c r="D545">
        <v>198.541774235166</v>
      </c>
      <c r="E545">
        <v>7529.9197987299503</v>
      </c>
      <c r="F545">
        <v>8739.3753924590292</v>
      </c>
      <c r="G545">
        <v>7699.2969191801703</v>
      </c>
      <c r="H545">
        <v>8479.1947671436701</v>
      </c>
    </row>
    <row r="546" spans="1:8" x14ac:dyDescent="0.25">
      <c r="A546" t="s">
        <v>440</v>
      </c>
      <c r="B546">
        <v>10976.759309863</v>
      </c>
      <c r="C546">
        <v>10986.4893661883</v>
      </c>
      <c r="D546">
        <v>184.86125959021601</v>
      </c>
      <c r="E546">
        <v>10471.528093573301</v>
      </c>
      <c r="F546">
        <v>11675.150955486901</v>
      </c>
      <c r="G546">
        <v>10641.885805796799</v>
      </c>
      <c r="H546">
        <v>11366.088147988299</v>
      </c>
    </row>
    <row r="547" spans="1:8" x14ac:dyDescent="0.25">
      <c r="A547" t="s">
        <v>825</v>
      </c>
      <c r="B547">
        <v>363.28546305334999</v>
      </c>
      <c r="C547">
        <v>363.33689203964798</v>
      </c>
      <c r="D547">
        <v>5.6991106853157598</v>
      </c>
      <c r="E547">
        <v>344.92352979940603</v>
      </c>
      <c r="F547">
        <v>382.97143360805501</v>
      </c>
      <c r="G547">
        <v>352.32804511905101</v>
      </c>
      <c r="H547">
        <v>374.35708448135898</v>
      </c>
    </row>
    <row r="548" spans="1:8" x14ac:dyDescent="0.25">
      <c r="A548" t="s">
        <v>303</v>
      </c>
      <c r="B548">
        <v>1018.00187580486</v>
      </c>
      <c r="C548">
        <v>1019.47219885454</v>
      </c>
      <c r="D548">
        <v>36.064019161656901</v>
      </c>
      <c r="E548">
        <v>906.76860702336603</v>
      </c>
      <c r="F548">
        <v>1151.78372426684</v>
      </c>
      <c r="G548">
        <v>949.94202787245501</v>
      </c>
      <c r="H548">
        <v>1096.2581092830201</v>
      </c>
    </row>
    <row r="549" spans="1:8" x14ac:dyDescent="0.25">
      <c r="A549" t="s">
        <v>742</v>
      </c>
      <c r="B549">
        <v>133.74642014852401</v>
      </c>
      <c r="C549">
        <v>134.638572129773</v>
      </c>
      <c r="D549">
        <v>21.286678158697001</v>
      </c>
      <c r="E549">
        <v>66.232729785568196</v>
      </c>
      <c r="F549">
        <v>219.83018289823099</v>
      </c>
      <c r="G549">
        <v>95.314394198817794</v>
      </c>
      <c r="H549">
        <v>180.27429901445601</v>
      </c>
    </row>
    <row r="550" spans="1:8" x14ac:dyDescent="0.25">
      <c r="A550" t="s">
        <v>1004</v>
      </c>
      <c r="B550">
        <v>20202.6240958095</v>
      </c>
      <c r="C550">
        <v>20225.561424672</v>
      </c>
      <c r="D550">
        <v>574.88184056232001</v>
      </c>
      <c r="E550">
        <v>18578.2720383306</v>
      </c>
      <c r="F550">
        <v>22348.743773376402</v>
      </c>
      <c r="G550">
        <v>19191.0610565036</v>
      </c>
      <c r="H550">
        <v>21470.265593248401</v>
      </c>
    </row>
    <row r="551" spans="1:8" x14ac:dyDescent="0.25">
      <c r="A551" t="s">
        <v>1069</v>
      </c>
      <c r="B551">
        <v>39598.8549367675</v>
      </c>
      <c r="C551">
        <v>39720.4788268474</v>
      </c>
      <c r="D551">
        <v>1613.7088049475999</v>
      </c>
      <c r="E551">
        <v>35165.538211503903</v>
      </c>
      <c r="F551">
        <v>46214.357180161402</v>
      </c>
      <c r="G551">
        <v>36851.389923372102</v>
      </c>
      <c r="H551">
        <v>43316.306100719201</v>
      </c>
    </row>
    <row r="552" spans="1:8" x14ac:dyDescent="0.25">
      <c r="A552" t="s">
        <v>306</v>
      </c>
      <c r="B552">
        <v>840.38152859990805</v>
      </c>
      <c r="C552">
        <v>841.70646529658598</v>
      </c>
      <c r="D552">
        <v>34.875299672699597</v>
      </c>
      <c r="E552">
        <v>733.47793844922796</v>
      </c>
      <c r="F552">
        <v>968.32113873089804</v>
      </c>
      <c r="G552">
        <v>775.34466886114001</v>
      </c>
      <c r="H552">
        <v>914.50248396387303</v>
      </c>
    </row>
    <row r="553" spans="1:8" x14ac:dyDescent="0.25">
      <c r="A553" t="s">
        <v>1219</v>
      </c>
      <c r="B553">
        <v>6885.4648318283698</v>
      </c>
      <c r="C553">
        <v>6888.9875874609197</v>
      </c>
      <c r="D553">
        <v>231.986883115794</v>
      </c>
      <c r="E553">
        <v>6199.2932765267497</v>
      </c>
      <c r="F553">
        <v>7696.0906962689496</v>
      </c>
      <c r="G553">
        <v>6438.4445065548198</v>
      </c>
      <c r="H553">
        <v>7331.865362218</v>
      </c>
    </row>
    <row r="554" spans="1:8" x14ac:dyDescent="0.25">
      <c r="A554" t="s">
        <v>315</v>
      </c>
      <c r="B554">
        <v>1278.91047553453</v>
      </c>
      <c r="C554">
        <v>1280.2354122312099</v>
      </c>
      <c r="D554">
        <v>34.875299672699597</v>
      </c>
      <c r="E554">
        <v>1172.00688538385</v>
      </c>
      <c r="F554">
        <v>1406.8500856655201</v>
      </c>
      <c r="G554">
        <v>1213.8736157957601</v>
      </c>
      <c r="H554">
        <v>1353.03143089849</v>
      </c>
    </row>
    <row r="555" spans="1:8" x14ac:dyDescent="0.25">
      <c r="A555" t="s">
        <v>1010</v>
      </c>
      <c r="B555">
        <v>219454.57887369601</v>
      </c>
      <c r="C555">
        <v>219711.63441623101</v>
      </c>
      <c r="D555">
        <v>3984.56887079337</v>
      </c>
      <c r="E555">
        <v>206927.47587935301</v>
      </c>
      <c r="F555">
        <v>232628.117139718</v>
      </c>
      <c r="G555">
        <v>212324.19131666399</v>
      </c>
      <c r="H555">
        <v>227722.79120981001</v>
      </c>
    </row>
    <row r="556" spans="1:8" x14ac:dyDescent="0.25">
      <c r="A556" t="s">
        <v>1120</v>
      </c>
      <c r="B556">
        <v>157349.553904845</v>
      </c>
      <c r="C556">
        <v>157327.57191308599</v>
      </c>
      <c r="D556">
        <v>2960.0154543328399</v>
      </c>
      <c r="E556">
        <v>147911.14616958701</v>
      </c>
      <c r="F556">
        <v>168809.93842448399</v>
      </c>
      <c r="G556">
        <v>151709.62911335201</v>
      </c>
      <c r="H556">
        <v>163615.155105399</v>
      </c>
    </row>
    <row r="557" spans="1:8" x14ac:dyDescent="0.25">
      <c r="A557" t="s">
        <v>1063</v>
      </c>
      <c r="B557">
        <v>55163.804247542597</v>
      </c>
      <c r="C557">
        <v>55216.858501244496</v>
      </c>
      <c r="D557">
        <v>1978.8824191208</v>
      </c>
      <c r="E557">
        <v>48681.726930984398</v>
      </c>
      <c r="F557">
        <v>63337.888793102204</v>
      </c>
      <c r="G557">
        <v>51572.786621487598</v>
      </c>
      <c r="H557">
        <v>59474.733714136899</v>
      </c>
    </row>
    <row r="558" spans="1:8" x14ac:dyDescent="0.25">
      <c r="A558" t="s">
        <v>868</v>
      </c>
      <c r="B558">
        <v>1223.27598861057</v>
      </c>
      <c r="C558">
        <v>1223.9287807318201</v>
      </c>
      <c r="D558">
        <v>25.350593180014801</v>
      </c>
      <c r="E558">
        <v>1143.36700795411</v>
      </c>
      <c r="F558">
        <v>1304.87656629106</v>
      </c>
      <c r="G558">
        <v>1177.04603310627</v>
      </c>
      <c r="H558">
        <v>1276.1955413461201</v>
      </c>
    </row>
    <row r="559" spans="1:8" x14ac:dyDescent="0.25">
      <c r="A559" t="s">
        <v>979</v>
      </c>
      <c r="B559">
        <v>1445.8348060216099</v>
      </c>
      <c r="C559">
        <v>1455.8153457163701</v>
      </c>
      <c r="D559">
        <v>275.790563191562</v>
      </c>
      <c r="E559">
        <v>636.16390505716504</v>
      </c>
      <c r="F559">
        <v>2495.6284282076399</v>
      </c>
      <c r="G559">
        <v>952.81972015976703</v>
      </c>
      <c r="H559">
        <v>2023.3086859399</v>
      </c>
    </row>
    <row r="560" spans="1:8" x14ac:dyDescent="0.25">
      <c r="A560" t="s">
        <v>717</v>
      </c>
      <c r="B560">
        <v>2681.8764137696899</v>
      </c>
      <c r="C560">
        <v>2682.7660279884999</v>
      </c>
      <c r="D560">
        <v>45.458974741801597</v>
      </c>
      <c r="E560">
        <v>2562.61290910456</v>
      </c>
      <c r="F560">
        <v>2877.8841658772899</v>
      </c>
      <c r="G560">
        <v>2599.22728415439</v>
      </c>
      <c r="H560">
        <v>2776.7000712546601</v>
      </c>
    </row>
    <row r="561" spans="1:8" x14ac:dyDescent="0.25">
      <c r="A561" t="s">
        <v>1104</v>
      </c>
      <c r="B561">
        <v>12602.482940059799</v>
      </c>
      <c r="C561">
        <v>12728.901597808101</v>
      </c>
      <c r="D561">
        <v>1814.47520611149</v>
      </c>
      <c r="E561">
        <v>7481.7496587447204</v>
      </c>
      <c r="F561">
        <v>19898.153262476801</v>
      </c>
      <c r="G561">
        <v>9480.5805923226308</v>
      </c>
      <c r="H561">
        <v>16759.1656994812</v>
      </c>
    </row>
    <row r="562" spans="1:8" x14ac:dyDescent="0.25">
      <c r="A562" t="s">
        <v>1205</v>
      </c>
      <c r="B562">
        <v>776.30592554147904</v>
      </c>
      <c r="C562">
        <v>779.00018640995097</v>
      </c>
      <c r="D562">
        <v>142.34979325939</v>
      </c>
      <c r="E562">
        <v>351.05472357135397</v>
      </c>
      <c r="F562">
        <v>1292.5150970960501</v>
      </c>
      <c r="G562">
        <v>515.94183701659597</v>
      </c>
      <c r="H562">
        <v>1079.5107162023301</v>
      </c>
    </row>
    <row r="563" spans="1:8" x14ac:dyDescent="0.25">
      <c r="A563" t="s">
        <v>809</v>
      </c>
      <c r="B563">
        <v>21117.566139027302</v>
      </c>
      <c r="C563">
        <v>21117.969931063599</v>
      </c>
      <c r="D563">
        <v>617.16259085777403</v>
      </c>
      <c r="E563">
        <v>19196.319019781102</v>
      </c>
      <c r="F563">
        <v>23149.988894496601</v>
      </c>
      <c r="G563">
        <v>19943.0337368363</v>
      </c>
      <c r="H563">
        <v>22324.4816338364</v>
      </c>
    </row>
    <row r="564" spans="1:8" x14ac:dyDescent="0.25">
      <c r="A564" t="s">
        <v>807</v>
      </c>
      <c r="B564">
        <v>227.55031281168201</v>
      </c>
      <c r="C564">
        <v>227.601741797979</v>
      </c>
      <c r="D564">
        <v>5.6991106853157696</v>
      </c>
      <c r="E564">
        <v>209.18837955773799</v>
      </c>
      <c r="F564">
        <v>247.236283366387</v>
      </c>
      <c r="G564">
        <v>216.592894877383</v>
      </c>
      <c r="H564">
        <v>238.62193423969001</v>
      </c>
    </row>
    <row r="565" spans="1:8" x14ac:dyDescent="0.25">
      <c r="A565" t="s">
        <v>922</v>
      </c>
      <c r="B565">
        <v>744.54679505635602</v>
      </c>
      <c r="C565">
        <v>748.998476982277</v>
      </c>
      <c r="D565">
        <v>99.192002222985295</v>
      </c>
      <c r="E565">
        <v>451.35488256723602</v>
      </c>
      <c r="F565">
        <v>1116.5797342472099</v>
      </c>
      <c r="G565">
        <v>568.57361468952695</v>
      </c>
      <c r="H565">
        <v>959.65838771341998</v>
      </c>
    </row>
    <row r="566" spans="1:8" x14ac:dyDescent="0.25">
      <c r="A566" t="s">
        <v>247</v>
      </c>
      <c r="B566">
        <v>29826.989048787302</v>
      </c>
      <c r="C566">
        <v>29819.982324651301</v>
      </c>
      <c r="D566">
        <v>816.93298317553001</v>
      </c>
      <c r="E566">
        <v>27110.2621203577</v>
      </c>
      <c r="F566">
        <v>32350.485238356599</v>
      </c>
      <c r="G566">
        <v>28211.9607690468</v>
      </c>
      <c r="H566">
        <v>31476.842928083599</v>
      </c>
    </row>
    <row r="567" spans="1:8" x14ac:dyDescent="0.25">
      <c r="A567" t="s">
        <v>290</v>
      </c>
      <c r="B567">
        <v>55.158970050316697</v>
      </c>
      <c r="C567">
        <v>55.8678218199328</v>
      </c>
      <c r="D567">
        <v>9.9909286329694105</v>
      </c>
      <c r="E567">
        <v>29.232553254476802</v>
      </c>
      <c r="F567">
        <v>89.143717584175903</v>
      </c>
      <c r="G567">
        <v>37.523447645197997</v>
      </c>
      <c r="H567">
        <v>77.106290919707703</v>
      </c>
    </row>
    <row r="568" spans="1:8" x14ac:dyDescent="0.25">
      <c r="A568" t="s">
        <v>423</v>
      </c>
      <c r="B568">
        <v>29186.761367585899</v>
      </c>
      <c r="C568">
        <v>29245.708655438801</v>
      </c>
      <c r="D568">
        <v>1450.07989217213</v>
      </c>
      <c r="E568">
        <v>25066.158536766801</v>
      </c>
      <c r="F568">
        <v>35453.260842191397</v>
      </c>
      <c r="G568">
        <v>26507.565764344301</v>
      </c>
      <c r="H568">
        <v>32159.605125891499</v>
      </c>
    </row>
    <row r="569" spans="1:8" x14ac:dyDescent="0.25">
      <c r="A569" t="s">
        <v>618</v>
      </c>
      <c r="B569">
        <v>96680.586483750201</v>
      </c>
      <c r="C569">
        <v>96734.287780589599</v>
      </c>
      <c r="D569">
        <v>3835.91936621388</v>
      </c>
      <c r="E569">
        <v>84900.456452343205</v>
      </c>
      <c r="F569">
        <v>109684.760364799</v>
      </c>
      <c r="G569">
        <v>89815.285436745195</v>
      </c>
      <c r="H569">
        <v>104754.50768784</v>
      </c>
    </row>
    <row r="570" spans="1:8" x14ac:dyDescent="0.25">
      <c r="A570" t="s">
        <v>300</v>
      </c>
      <c r="B570">
        <v>194.262703336897</v>
      </c>
      <c r="C570">
        <v>195.945158936783</v>
      </c>
      <c r="D570">
        <v>29.846524082894401</v>
      </c>
      <c r="E570">
        <v>99.542958173162006</v>
      </c>
      <c r="F570">
        <v>314.23568190773699</v>
      </c>
      <c r="G570">
        <v>142.48189231735401</v>
      </c>
      <c r="H570">
        <v>260.89443179228101</v>
      </c>
    </row>
    <row r="571" spans="1:8" x14ac:dyDescent="0.25">
      <c r="A571" t="s">
        <v>1220</v>
      </c>
      <c r="B571">
        <v>26979.458121814299</v>
      </c>
      <c r="C571">
        <v>27004.616920668301</v>
      </c>
      <c r="D571">
        <v>891.28917404100798</v>
      </c>
      <c r="E571">
        <v>24344.977324394102</v>
      </c>
      <c r="F571">
        <v>30101.508766100898</v>
      </c>
      <c r="G571">
        <v>25267.899680009901</v>
      </c>
      <c r="H571">
        <v>28704.2581535647</v>
      </c>
    </row>
    <row r="572" spans="1:8" x14ac:dyDescent="0.25">
      <c r="A572" t="s">
        <v>309</v>
      </c>
      <c r="B572">
        <v>632.79165027151805</v>
      </c>
      <c r="C572">
        <v>634.47410587140496</v>
      </c>
      <c r="D572">
        <v>29.846524082894401</v>
      </c>
      <c r="E572">
        <v>538.07190510778298</v>
      </c>
      <c r="F572">
        <v>752.76462884235798</v>
      </c>
      <c r="G572">
        <v>581.01083925197599</v>
      </c>
      <c r="H572">
        <v>699.423378726902</v>
      </c>
    </row>
    <row r="573" spans="1:8" x14ac:dyDescent="0.25">
      <c r="A573" t="s">
        <v>1074</v>
      </c>
      <c r="B573">
        <v>37494.577475974504</v>
      </c>
      <c r="C573">
        <v>37495.899961924697</v>
      </c>
      <c r="D573">
        <v>587.53901280549906</v>
      </c>
      <c r="E573">
        <v>35602.782824463102</v>
      </c>
      <c r="F573">
        <v>39451.441973817702</v>
      </c>
      <c r="G573">
        <v>36374.625005822301</v>
      </c>
      <c r="H573">
        <v>38693.917820504801</v>
      </c>
    </row>
    <row r="574" spans="1:8" x14ac:dyDescent="0.25">
      <c r="A574" t="s">
        <v>1062</v>
      </c>
      <c r="B574">
        <v>16931.481058302499</v>
      </c>
      <c r="C574">
        <v>16929.182126624601</v>
      </c>
      <c r="D574">
        <v>477.28409890979498</v>
      </c>
      <c r="E574">
        <v>15458.506488127599</v>
      </c>
      <c r="F574">
        <v>18716.4691760524</v>
      </c>
      <c r="G574">
        <v>16000.841739145701</v>
      </c>
      <c r="H574">
        <v>17890.794814819499</v>
      </c>
    </row>
    <row r="575" spans="1:8" x14ac:dyDescent="0.25">
      <c r="A575" t="s">
        <v>257</v>
      </c>
      <c r="B575">
        <v>169.73358108189001</v>
      </c>
      <c r="C575">
        <v>169.81356664212899</v>
      </c>
      <c r="D575">
        <v>5.3762389975273104</v>
      </c>
      <c r="E575">
        <v>154.54897102516901</v>
      </c>
      <c r="F575">
        <v>188.081447922217</v>
      </c>
      <c r="G575">
        <v>159.38063917773101</v>
      </c>
      <c r="H575">
        <v>180.78397855058299</v>
      </c>
    </row>
    <row r="576" spans="1:8" x14ac:dyDescent="0.25">
      <c r="A576" t="s">
        <v>260</v>
      </c>
      <c r="B576">
        <v>58412.777160029596</v>
      </c>
      <c r="C576">
        <v>58608.666251046598</v>
      </c>
      <c r="D576">
        <v>2892.4646120849102</v>
      </c>
      <c r="E576">
        <v>49242.418729132703</v>
      </c>
      <c r="F576">
        <v>69986.010325249401</v>
      </c>
      <c r="G576">
        <v>53421.701231429499</v>
      </c>
      <c r="H576">
        <v>64905.716143651101</v>
      </c>
    </row>
    <row r="577" spans="1:8" x14ac:dyDescent="0.25">
      <c r="A577" t="s">
        <v>404</v>
      </c>
      <c r="B577">
        <v>48307.9791330343</v>
      </c>
      <c r="C577">
        <v>48341.320607626898</v>
      </c>
      <c r="D577">
        <v>1259.31375784228</v>
      </c>
      <c r="E577">
        <v>44080.368850792001</v>
      </c>
      <c r="F577">
        <v>53237.404814611102</v>
      </c>
      <c r="G577">
        <v>46013.992839951301</v>
      </c>
      <c r="H577">
        <v>50997.357477392899</v>
      </c>
    </row>
    <row r="578" spans="1:8" x14ac:dyDescent="0.25">
      <c r="A578" t="s">
        <v>584</v>
      </c>
      <c r="B578">
        <v>138722.20121499701</v>
      </c>
      <c r="C578">
        <v>138716.60943337099</v>
      </c>
      <c r="D578">
        <v>3544.1068224184801</v>
      </c>
      <c r="E578">
        <v>128771.15729621801</v>
      </c>
      <c r="F578">
        <v>150871.49805933199</v>
      </c>
      <c r="G578">
        <v>132206.50767259</v>
      </c>
      <c r="H578">
        <v>146212.528987325</v>
      </c>
    </row>
    <row r="579" spans="1:8" x14ac:dyDescent="0.25">
      <c r="A579" t="s">
        <v>474</v>
      </c>
      <c r="B579">
        <v>6005.0977005451496</v>
      </c>
      <c r="C579">
        <v>6035.8166030715402</v>
      </c>
      <c r="D579">
        <v>910.69109420219695</v>
      </c>
      <c r="E579">
        <v>3368.3378035098499</v>
      </c>
      <c r="F579">
        <v>9901.49342172865</v>
      </c>
      <c r="G579">
        <v>4330.2836809855899</v>
      </c>
      <c r="H579">
        <v>7909.2835785615498</v>
      </c>
    </row>
    <row r="580" spans="1:8" x14ac:dyDescent="0.25">
      <c r="A580" t="s">
        <v>747</v>
      </c>
      <c r="B580">
        <v>35153.047902693899</v>
      </c>
      <c r="C580">
        <v>35159.034350189402</v>
      </c>
      <c r="D580">
        <v>1224.8439965652699</v>
      </c>
      <c r="E580">
        <v>31445.574379928199</v>
      </c>
      <c r="F580">
        <v>40439.345834125503</v>
      </c>
      <c r="G580">
        <v>32858.9851043003</v>
      </c>
      <c r="H580">
        <v>37655.273708832203</v>
      </c>
    </row>
    <row r="581" spans="1:8" x14ac:dyDescent="0.25">
      <c r="A581" t="s">
        <v>1114</v>
      </c>
      <c r="B581">
        <v>83373.210569123898</v>
      </c>
      <c r="C581">
        <v>83526.480200545004</v>
      </c>
      <c r="D581">
        <v>2269.57491403426</v>
      </c>
      <c r="E581">
        <v>76970.943733329201</v>
      </c>
      <c r="F581">
        <v>92279.420074468493</v>
      </c>
      <c r="G581">
        <v>79407.423397949693</v>
      </c>
      <c r="H581">
        <v>88513.406503224003</v>
      </c>
    </row>
    <row r="582" spans="1:8" x14ac:dyDescent="0.25">
      <c r="A582" t="s">
        <v>689</v>
      </c>
      <c r="B582">
        <v>901.62771740235098</v>
      </c>
      <c r="C582">
        <v>910.647297545019</v>
      </c>
      <c r="D582">
        <v>135.09933984805701</v>
      </c>
      <c r="E582">
        <v>526.07485512757</v>
      </c>
      <c r="F582">
        <v>1585.79704773973</v>
      </c>
      <c r="G582">
        <v>677.50225293908704</v>
      </c>
      <c r="H582">
        <v>1198.6634644849601</v>
      </c>
    </row>
    <row r="583" spans="1:8" x14ac:dyDescent="0.25">
      <c r="A583" t="s">
        <v>482</v>
      </c>
      <c r="B583">
        <v>27089.460771984501</v>
      </c>
      <c r="C583">
        <v>27148.490919262898</v>
      </c>
      <c r="D583">
        <v>1056.9201951012501</v>
      </c>
      <c r="E583">
        <v>23978.511231221801</v>
      </c>
      <c r="F583">
        <v>30655.964568155501</v>
      </c>
      <c r="G583">
        <v>25203.345313243</v>
      </c>
      <c r="H583">
        <v>29301.764526123501</v>
      </c>
    </row>
    <row r="584" spans="1:8" x14ac:dyDescent="0.25">
      <c r="A584" t="s">
        <v>745</v>
      </c>
      <c r="B584">
        <v>679.68829242522895</v>
      </c>
      <c r="C584">
        <v>679.90722543102004</v>
      </c>
      <c r="D584">
        <v>24.651929209510701</v>
      </c>
      <c r="E584">
        <v>605.346704121068</v>
      </c>
      <c r="F584">
        <v>786.98065158563395</v>
      </c>
      <c r="G584">
        <v>633.61073090513105</v>
      </c>
      <c r="H584">
        <v>730.73487866996697</v>
      </c>
    </row>
    <row r="585" spans="1:8" x14ac:dyDescent="0.25">
      <c r="A585" t="s">
        <v>490</v>
      </c>
      <c r="B585">
        <v>49039.069596879599</v>
      </c>
      <c r="C585">
        <v>49065.386721258597</v>
      </c>
      <c r="D585">
        <v>1094.9360160491001</v>
      </c>
      <c r="E585">
        <v>45226.721927856903</v>
      </c>
      <c r="F585">
        <v>52802.795305682099</v>
      </c>
      <c r="G585">
        <v>47011.423235301801</v>
      </c>
      <c r="H585">
        <v>51322.082080673201</v>
      </c>
    </row>
    <row r="586" spans="1:8" x14ac:dyDescent="0.25">
      <c r="A586" t="s">
        <v>1059</v>
      </c>
      <c r="B586">
        <v>80756.738801682295</v>
      </c>
      <c r="C586">
        <v>80802.980328302103</v>
      </c>
      <c r="D586">
        <v>2516.9450458496999</v>
      </c>
      <c r="E586">
        <v>72266.321751043506</v>
      </c>
      <c r="F586">
        <v>90231.129988315195</v>
      </c>
      <c r="G586">
        <v>76111.830028466793</v>
      </c>
      <c r="H586">
        <v>86066.309054397003</v>
      </c>
    </row>
    <row r="587" spans="1:8" x14ac:dyDescent="0.25">
      <c r="A587" t="s">
        <v>751</v>
      </c>
      <c r="B587">
        <v>415.65788603506599</v>
      </c>
      <c r="C587">
        <v>416.550038016315</v>
      </c>
      <c r="D587">
        <v>21.286678158697001</v>
      </c>
      <c r="E587">
        <v>348.14419567211002</v>
      </c>
      <c r="F587">
        <v>501.74164878477399</v>
      </c>
      <c r="G587">
        <v>377.22586008536001</v>
      </c>
      <c r="H587">
        <v>462.185764900999</v>
      </c>
    </row>
    <row r="588" spans="1:8" x14ac:dyDescent="0.25">
      <c r="A588" t="s">
        <v>572</v>
      </c>
      <c r="B588">
        <v>78556.699872077195</v>
      </c>
      <c r="C588">
        <v>78650.885401200198</v>
      </c>
      <c r="D588">
        <v>3466.6321807182899</v>
      </c>
      <c r="E588">
        <v>68593.617241696804</v>
      </c>
      <c r="F588">
        <v>90559.683288552696</v>
      </c>
      <c r="G588">
        <v>72318.069887687205</v>
      </c>
      <c r="H588">
        <v>85995.015583170898</v>
      </c>
    </row>
    <row r="589" spans="1:8" x14ac:dyDescent="0.25">
      <c r="A589" t="s">
        <v>954</v>
      </c>
      <c r="B589">
        <v>12979.3623788402</v>
      </c>
      <c r="C589">
        <v>12978.9390234982</v>
      </c>
      <c r="D589">
        <v>198.541774235166</v>
      </c>
      <c r="E589">
        <v>12437.2675382364</v>
      </c>
      <c r="F589">
        <v>13646.7231319655</v>
      </c>
      <c r="G589">
        <v>12606.6446586867</v>
      </c>
      <c r="H589">
        <v>13386.542506650099</v>
      </c>
    </row>
    <row r="590" spans="1:8" x14ac:dyDescent="0.25">
      <c r="A590" t="s">
        <v>602</v>
      </c>
      <c r="B590">
        <v>1994.94730289575</v>
      </c>
      <c r="C590">
        <v>2009.4338489096101</v>
      </c>
      <c r="D590">
        <v>374.86427228652099</v>
      </c>
      <c r="E590">
        <v>937.60607374804295</v>
      </c>
      <c r="F590">
        <v>3317.4254590093701</v>
      </c>
      <c r="G590">
        <v>1335.6649732031201</v>
      </c>
      <c r="H590">
        <v>2822.6383507528599</v>
      </c>
    </row>
    <row r="591" spans="1:8" x14ac:dyDescent="0.25">
      <c r="A591" t="s">
        <v>625</v>
      </c>
      <c r="B591">
        <v>197277.892574575</v>
      </c>
      <c r="C591">
        <v>197350.82253422699</v>
      </c>
      <c r="D591">
        <v>4266.6433093732503</v>
      </c>
      <c r="E591">
        <v>184768.80812456799</v>
      </c>
      <c r="F591">
        <v>211838.67479213601</v>
      </c>
      <c r="G591">
        <v>189479.41200496801</v>
      </c>
      <c r="H591">
        <v>206439.61709020499</v>
      </c>
    </row>
    <row r="592" spans="1:8" x14ac:dyDescent="0.25">
      <c r="A592" t="s">
        <v>479</v>
      </c>
      <c r="B592">
        <v>20793.349829062601</v>
      </c>
      <c r="C592">
        <v>20819.2050321391</v>
      </c>
      <c r="D592">
        <v>694.62517672124704</v>
      </c>
      <c r="E592">
        <v>18390.938947424402</v>
      </c>
      <c r="F592">
        <v>23199.663949040601</v>
      </c>
      <c r="G592">
        <v>19514.463151931501</v>
      </c>
      <c r="H592">
        <v>22249.449810636001</v>
      </c>
    </row>
    <row r="593" spans="1:8" x14ac:dyDescent="0.25">
      <c r="A593" t="s">
        <v>852</v>
      </c>
      <c r="B593">
        <v>7732.1678773834901</v>
      </c>
      <c r="C593">
        <v>7775.9454573613602</v>
      </c>
      <c r="D593">
        <v>1030.32371898562</v>
      </c>
      <c r="E593">
        <v>4814.7547044140401</v>
      </c>
      <c r="F593">
        <v>11587.930015399401</v>
      </c>
      <c r="G593">
        <v>5923.2901722214101</v>
      </c>
      <c r="H593">
        <v>10018.001830933001</v>
      </c>
    </row>
    <row r="594" spans="1:8" x14ac:dyDescent="0.25">
      <c r="A594" t="s">
        <v>298</v>
      </c>
      <c r="B594">
        <v>21771.218675580501</v>
      </c>
      <c r="C594">
        <v>21982.932356323399</v>
      </c>
      <c r="D594">
        <v>3243.21136435269</v>
      </c>
      <c r="E594">
        <v>11440.466954097101</v>
      </c>
      <c r="F594">
        <v>34963.773362735497</v>
      </c>
      <c r="G594">
        <v>16206.9791027466</v>
      </c>
      <c r="H594">
        <v>29027.794423982901</v>
      </c>
    </row>
    <row r="595" spans="1:8" x14ac:dyDescent="0.25">
      <c r="A595" t="s">
        <v>853</v>
      </c>
      <c r="B595">
        <v>138.739431815757</v>
      </c>
      <c r="C595">
        <v>139.70434885165199</v>
      </c>
      <c r="D595">
        <v>19.112679515817799</v>
      </c>
      <c r="E595">
        <v>83.1838110198523</v>
      </c>
      <c r="F595">
        <v>209.73195497579499</v>
      </c>
      <c r="G595">
        <v>104.65616282830899</v>
      </c>
      <c r="H595">
        <v>180.00516321736799</v>
      </c>
    </row>
    <row r="596" spans="1:8" x14ac:dyDescent="0.25">
      <c r="A596" t="s">
        <v>477</v>
      </c>
      <c r="B596">
        <v>59022.355791137597</v>
      </c>
      <c r="C596">
        <v>59071.614947228001</v>
      </c>
      <c r="D596">
        <v>1955.6594329867301</v>
      </c>
      <c r="E596">
        <v>52222.073371736398</v>
      </c>
      <c r="F596">
        <v>65768.188709093796</v>
      </c>
      <c r="G596">
        <v>55395.758800310403</v>
      </c>
      <c r="H596">
        <v>63097.542396236502</v>
      </c>
    </row>
    <row r="597" spans="1:8" x14ac:dyDescent="0.25">
      <c r="A597" t="s">
        <v>855</v>
      </c>
      <c r="B597">
        <v>55927.537648231097</v>
      </c>
      <c r="C597">
        <v>55997.205122149098</v>
      </c>
      <c r="D597">
        <v>1526.6843654878701</v>
      </c>
      <c r="E597">
        <v>51414.238908858599</v>
      </c>
      <c r="F597">
        <v>60611.6225680188</v>
      </c>
      <c r="G597">
        <v>53146.955426303401</v>
      </c>
      <c r="H597">
        <v>59192.179995117498</v>
      </c>
    </row>
    <row r="598" spans="1:8" x14ac:dyDescent="0.25">
      <c r="A598" t="s">
        <v>864</v>
      </c>
      <c r="B598">
        <v>84818.242318900098</v>
      </c>
      <c r="C598">
        <v>84887.909792818406</v>
      </c>
      <c r="D598">
        <v>1526.6843654878701</v>
      </c>
      <c r="E598">
        <v>80304.943579527506</v>
      </c>
      <c r="F598">
        <v>89502.327238687794</v>
      </c>
      <c r="G598">
        <v>82037.660096972395</v>
      </c>
      <c r="H598">
        <v>88082.884665786405</v>
      </c>
    </row>
    <row r="599" spans="1:8" x14ac:dyDescent="0.25">
      <c r="A599" t="s">
        <v>492</v>
      </c>
      <c r="B599">
        <v>227662.12445075199</v>
      </c>
      <c r="C599">
        <v>227979.33675107101</v>
      </c>
      <c r="D599">
        <v>5160.4827022781801</v>
      </c>
      <c r="E599">
        <v>212283.213598762</v>
      </c>
      <c r="F599">
        <v>245100.89385613799</v>
      </c>
      <c r="G599">
        <v>218383.34336436601</v>
      </c>
      <c r="H599">
        <v>238471.35825809999</v>
      </c>
    </row>
    <row r="600" spans="1:8" x14ac:dyDescent="0.25">
      <c r="A600" t="s">
        <v>867</v>
      </c>
      <c r="B600">
        <v>74076.330879181594</v>
      </c>
      <c r="C600">
        <v>74163.400885862604</v>
      </c>
      <c r="D600">
        <v>1435.42484145355</v>
      </c>
      <c r="E600">
        <v>69526.189098187606</v>
      </c>
      <c r="F600">
        <v>78875.243617377899</v>
      </c>
      <c r="G600">
        <v>71495.884145229298</v>
      </c>
      <c r="H600">
        <v>77046.013244368194</v>
      </c>
    </row>
    <row r="601" spans="1:8" x14ac:dyDescent="0.25">
      <c r="A601" t="s">
        <v>488</v>
      </c>
      <c r="B601">
        <v>259088.28021510999</v>
      </c>
      <c r="C601">
        <v>259178.46797207801</v>
      </c>
      <c r="D601">
        <v>5372.0050234374803</v>
      </c>
      <c r="E601">
        <v>240255.78240708</v>
      </c>
      <c r="F601">
        <v>277494.745514857</v>
      </c>
      <c r="G601">
        <v>249062.801888085</v>
      </c>
      <c r="H601">
        <v>270037.14066021598</v>
      </c>
    </row>
    <row r="602" spans="1:8" x14ac:dyDescent="0.25">
      <c r="A602" t="s">
        <v>304</v>
      </c>
      <c r="B602">
        <v>92025.7927173442</v>
      </c>
      <c r="C602">
        <v>92148.332497821597</v>
      </c>
      <c r="D602">
        <v>3789.7009536424098</v>
      </c>
      <c r="E602">
        <v>80320.873873336604</v>
      </c>
      <c r="F602">
        <v>106033.636720514</v>
      </c>
      <c r="G602">
        <v>84864.986869642205</v>
      </c>
      <c r="H602">
        <v>100150.881959992</v>
      </c>
    </row>
    <row r="603" spans="1:8" x14ac:dyDescent="0.25">
      <c r="A603" t="s">
        <v>859</v>
      </c>
      <c r="B603">
        <v>784.74704167594496</v>
      </c>
      <c r="C603">
        <v>785.39983379719501</v>
      </c>
      <c r="D603">
        <v>25.350593180014801</v>
      </c>
      <c r="E603">
        <v>704.83806101948903</v>
      </c>
      <c r="F603">
        <v>866.34761935643905</v>
      </c>
      <c r="G603">
        <v>738.517086171644</v>
      </c>
      <c r="H603">
        <v>837.6665944115</v>
      </c>
    </row>
    <row r="604" spans="1:8" x14ac:dyDescent="0.25">
      <c r="A604" t="s">
        <v>861</v>
      </c>
      <c r="B604">
        <v>36622.872548052503</v>
      </c>
      <c r="C604">
        <v>36666.6501280304</v>
      </c>
      <c r="D604">
        <v>1030.32371898562</v>
      </c>
      <c r="E604">
        <v>33705.459375083003</v>
      </c>
      <c r="F604">
        <v>40478.634686068399</v>
      </c>
      <c r="G604">
        <v>34813.994842890403</v>
      </c>
      <c r="H604">
        <v>38908.706501601999</v>
      </c>
    </row>
    <row r="605" spans="1:8" x14ac:dyDescent="0.25">
      <c r="A605" t="s">
        <v>862</v>
      </c>
      <c r="B605">
        <v>577.26837875037904</v>
      </c>
      <c r="C605">
        <v>578.23329578627295</v>
      </c>
      <c r="D605">
        <v>19.112679515817799</v>
      </c>
      <c r="E605">
        <v>521.712757954474</v>
      </c>
      <c r="F605">
        <v>648.26090191041703</v>
      </c>
      <c r="G605">
        <v>543.18510976292998</v>
      </c>
      <c r="H605">
        <v>618.53411015199003</v>
      </c>
    </row>
    <row r="606" spans="1:8" x14ac:dyDescent="0.25">
      <c r="A606" t="s">
        <v>489</v>
      </c>
      <c r="B606">
        <v>87913.060461806599</v>
      </c>
      <c r="C606">
        <v>87962.319617897199</v>
      </c>
      <c r="D606">
        <v>1955.6594329867301</v>
      </c>
      <c r="E606">
        <v>81112.778042405407</v>
      </c>
      <c r="F606">
        <v>94658.893379762798</v>
      </c>
      <c r="G606">
        <v>84286.463470979405</v>
      </c>
      <c r="H606">
        <v>91988.247066905504</v>
      </c>
    </row>
    <row r="607" spans="1:8" x14ac:dyDescent="0.25">
      <c r="A607" t="s">
        <v>959</v>
      </c>
      <c r="B607">
        <v>154623.27340820199</v>
      </c>
      <c r="C607">
        <v>154830.09702709399</v>
      </c>
      <c r="D607">
        <v>3131.5501799856302</v>
      </c>
      <c r="E607">
        <v>145172.595571504</v>
      </c>
      <c r="F607">
        <v>165104.57960999801</v>
      </c>
      <c r="G607">
        <v>148925.676023126</v>
      </c>
      <c r="H607">
        <v>161099.95294823701</v>
      </c>
    </row>
    <row r="608" spans="1:8" x14ac:dyDescent="0.25">
      <c r="A608" t="s">
        <v>407</v>
      </c>
      <c r="B608">
        <v>43862.071843600403</v>
      </c>
      <c r="C608">
        <v>43924.301265706803</v>
      </c>
      <c r="D608">
        <v>1647.7498159342099</v>
      </c>
      <c r="E608">
        <v>38414.9032226661</v>
      </c>
      <c r="F608">
        <v>49914.8669003084</v>
      </c>
      <c r="G608">
        <v>40829.539411337202</v>
      </c>
      <c r="H608">
        <v>47310.360614711797</v>
      </c>
    </row>
    <row r="609" spans="1:8" x14ac:dyDescent="0.25">
      <c r="A609" t="s">
        <v>417</v>
      </c>
      <c r="B609">
        <v>21021.642286297101</v>
      </c>
      <c r="C609">
        <v>21069.349292581101</v>
      </c>
      <c r="D609">
        <v>909.46719978660303</v>
      </c>
      <c r="E609">
        <v>18379.574070395902</v>
      </c>
      <c r="F609">
        <v>24275.492501477202</v>
      </c>
      <c r="G609">
        <v>19431.181727031599</v>
      </c>
      <c r="H609">
        <v>22947.11365875</v>
      </c>
    </row>
    <row r="610" spans="1:8" x14ac:dyDescent="0.25">
      <c r="A610" t="s">
        <v>569</v>
      </c>
      <c r="B610">
        <v>22925.436126606899</v>
      </c>
      <c r="C610">
        <v>22969.723476024501</v>
      </c>
      <c r="D610">
        <v>718.36842305457901</v>
      </c>
      <c r="E610">
        <v>20592.927924461499</v>
      </c>
      <c r="F610">
        <v>25587.549298554201</v>
      </c>
      <c r="G610">
        <v>21661.7291860474</v>
      </c>
      <c r="H610">
        <v>24452.1061267314</v>
      </c>
    </row>
    <row r="611" spans="1:8" x14ac:dyDescent="0.25">
      <c r="A611" t="s">
        <v>939</v>
      </c>
      <c r="B611">
        <v>19461.6738320898</v>
      </c>
      <c r="C611">
        <v>19499.786995291499</v>
      </c>
      <c r="D611">
        <v>663.53573690417898</v>
      </c>
      <c r="E611">
        <v>17436.180700821598</v>
      </c>
      <c r="F611">
        <v>21685.8269049681</v>
      </c>
      <c r="G611">
        <v>18249.814698722701</v>
      </c>
      <c r="H611">
        <v>20844.694446037502</v>
      </c>
    </row>
    <row r="612" spans="1:8" x14ac:dyDescent="0.25">
      <c r="A612" t="s">
        <v>716</v>
      </c>
      <c r="B612">
        <v>653.96605683682401</v>
      </c>
      <c r="C612">
        <v>654.44151906870002</v>
      </c>
      <c r="D612">
        <v>21.412774487415</v>
      </c>
      <c r="E612">
        <v>589.17869154764503</v>
      </c>
      <c r="F612">
        <v>742.56435760013198</v>
      </c>
      <c r="G612">
        <v>613.73092516794497</v>
      </c>
      <c r="H612">
        <v>700.14294145799295</v>
      </c>
    </row>
    <row r="613" spans="1:8" x14ac:dyDescent="0.25">
      <c r="A613" t="s">
        <v>1170</v>
      </c>
      <c r="B613">
        <v>106.00044559837799</v>
      </c>
      <c r="C613">
        <v>106.01636064305001</v>
      </c>
      <c r="D613">
        <v>2.9856370469778302</v>
      </c>
      <c r="E613">
        <v>96.5955876712746</v>
      </c>
      <c r="F613">
        <v>117.55076937388399</v>
      </c>
      <c r="G613">
        <v>100.283643903216</v>
      </c>
      <c r="H613">
        <v>111.898334821847</v>
      </c>
    </row>
    <row r="614" spans="1:8" x14ac:dyDescent="0.25">
      <c r="A614" t="s">
        <v>433</v>
      </c>
      <c r="B614">
        <v>35894.138938717202</v>
      </c>
      <c r="C614">
        <v>35930.290270789999</v>
      </c>
      <c r="D614">
        <v>927.567198442679</v>
      </c>
      <c r="E614">
        <v>32819.256248624202</v>
      </c>
      <c r="F614">
        <v>39284.090970437501</v>
      </c>
      <c r="G614">
        <v>34181.117092530403</v>
      </c>
      <c r="H614">
        <v>37832.952539861399</v>
      </c>
    </row>
    <row r="615" spans="1:8" x14ac:dyDescent="0.25">
      <c r="A615" t="s">
        <v>406</v>
      </c>
      <c r="B615">
        <v>15139.4422096323</v>
      </c>
      <c r="C615">
        <v>15147.3136815213</v>
      </c>
      <c r="D615">
        <v>390.13745574060698</v>
      </c>
      <c r="E615">
        <v>13807.1701490702</v>
      </c>
      <c r="F615">
        <v>16720.276563401301</v>
      </c>
      <c r="G615">
        <v>14422.410759657399</v>
      </c>
      <c r="H615">
        <v>15958.1255359073</v>
      </c>
    </row>
    <row r="616" spans="1:8" x14ac:dyDescent="0.25">
      <c r="A616" t="s">
        <v>431</v>
      </c>
      <c r="B616">
        <v>63919.550583157703</v>
      </c>
      <c r="C616">
        <v>63981.780005264198</v>
      </c>
      <c r="D616">
        <v>1647.7498159342099</v>
      </c>
      <c r="E616">
        <v>58472.381962223502</v>
      </c>
      <c r="F616">
        <v>69972.3456398657</v>
      </c>
      <c r="G616">
        <v>60887.018150894502</v>
      </c>
      <c r="H616">
        <v>67367.839354269105</v>
      </c>
    </row>
    <row r="617" spans="1:8" x14ac:dyDescent="0.25">
      <c r="A617" t="s">
        <v>565</v>
      </c>
      <c r="B617">
        <v>34711.771609370298</v>
      </c>
      <c r="C617">
        <v>34755.267823724898</v>
      </c>
      <c r="D617">
        <v>944.17832182259303</v>
      </c>
      <c r="E617">
        <v>31861.0507577885</v>
      </c>
      <c r="F617">
        <v>38244.569620692397</v>
      </c>
      <c r="G617">
        <v>32974.831521612999</v>
      </c>
      <c r="H617">
        <v>36718.7926915633</v>
      </c>
    </row>
    <row r="618" spans="1:8" x14ac:dyDescent="0.25">
      <c r="A618" t="s">
        <v>1178</v>
      </c>
      <c r="B618">
        <v>1365.7888545713899</v>
      </c>
      <c r="C618">
        <v>1367.1719936987499</v>
      </c>
      <c r="D618">
        <v>21.9614145791382</v>
      </c>
      <c r="E618">
        <v>1296.8957664631901</v>
      </c>
      <c r="F618">
        <v>1471.2214443298601</v>
      </c>
      <c r="G618">
        <v>1326.9914021140501</v>
      </c>
      <c r="H618">
        <v>1413.22563795724</v>
      </c>
    </row>
    <row r="619" spans="1:8" x14ac:dyDescent="0.25">
      <c r="A619" t="s">
        <v>1165</v>
      </c>
      <c r="B619">
        <v>491.78915196930001</v>
      </c>
      <c r="C619">
        <v>492.048771723568</v>
      </c>
      <c r="D619">
        <v>15.795961597202499</v>
      </c>
      <c r="E619">
        <v>444.21512787870699</v>
      </c>
      <c r="F619">
        <v>548.50355904105697</v>
      </c>
      <c r="G619">
        <v>460.92831616826902</v>
      </c>
      <c r="H619">
        <v>522.74412084644496</v>
      </c>
    </row>
    <row r="620" spans="1:8" x14ac:dyDescent="0.25">
      <c r="A620" t="s">
        <v>918</v>
      </c>
      <c r="B620">
        <v>4742.2672800194696</v>
      </c>
      <c r="C620">
        <v>4770.7353631555097</v>
      </c>
      <c r="D620">
        <v>631.65862850718895</v>
      </c>
      <c r="E620">
        <v>2809.7771627729499</v>
      </c>
      <c r="F620">
        <v>7123.8369995452003</v>
      </c>
      <c r="G620">
        <v>3607.9269801979799</v>
      </c>
      <c r="H620">
        <v>6097.7910620346001</v>
      </c>
    </row>
    <row r="621" spans="1:8" x14ac:dyDescent="0.25">
      <c r="A621" t="s">
        <v>401</v>
      </c>
      <c r="B621">
        <v>5099.7575780515299</v>
      </c>
      <c r="C621">
        <v>5128.81212897778</v>
      </c>
      <c r="D621">
        <v>813.38396236836695</v>
      </c>
      <c r="E621">
        <v>2779.9541331433102</v>
      </c>
      <c r="F621">
        <v>8605.4066721878899</v>
      </c>
      <c r="G621">
        <v>3595.0587079834199</v>
      </c>
      <c r="H621">
        <v>6768.2462847471097</v>
      </c>
    </row>
    <row r="622" spans="1:8" x14ac:dyDescent="0.25">
      <c r="A622" t="s">
        <v>411</v>
      </c>
      <c r="B622">
        <v>15792.4995407715</v>
      </c>
      <c r="C622">
        <v>15814.259803695501</v>
      </c>
      <c r="D622">
        <v>593.64681567262403</v>
      </c>
      <c r="E622">
        <v>13829.334743149</v>
      </c>
      <c r="F622">
        <v>17962.920502814701</v>
      </c>
      <c r="G622">
        <v>14701.0855296093</v>
      </c>
      <c r="H622">
        <v>17033.069957304098</v>
      </c>
    </row>
    <row r="623" spans="1:8" x14ac:dyDescent="0.25">
      <c r="A623" t="s">
        <v>273</v>
      </c>
      <c r="B623">
        <v>788.62031978750895</v>
      </c>
      <c r="C623">
        <v>788.74651073059704</v>
      </c>
      <c r="D623">
        <v>13.960439813159599</v>
      </c>
      <c r="E623">
        <v>748.82245705010405</v>
      </c>
      <c r="F623">
        <v>836.38155704325902</v>
      </c>
      <c r="G623">
        <v>761.59701558772599</v>
      </c>
      <c r="H623">
        <v>817.26612989687601</v>
      </c>
    </row>
    <row r="624" spans="1:8" x14ac:dyDescent="0.25">
      <c r="A624" t="s">
        <v>947</v>
      </c>
      <c r="B624">
        <v>14550.7597289351</v>
      </c>
      <c r="C624">
        <v>14569.215208183199</v>
      </c>
      <c r="D624">
        <v>507.72476218311101</v>
      </c>
      <c r="E624">
        <v>13148.034230342701</v>
      </c>
      <c r="F624">
        <v>16337.835189408201</v>
      </c>
      <c r="G624">
        <v>13665.400373529401</v>
      </c>
      <c r="H624">
        <v>15674.010512527901</v>
      </c>
    </row>
    <row r="625" spans="1:8" x14ac:dyDescent="0.25">
      <c r="A625" t="s">
        <v>242</v>
      </c>
      <c r="B625">
        <v>18276.937350108601</v>
      </c>
      <c r="C625">
        <v>18472.8264411255</v>
      </c>
      <c r="D625">
        <v>2892.4646120849102</v>
      </c>
      <c r="E625">
        <v>9106.5789192116608</v>
      </c>
      <c r="F625">
        <v>29850.1705153283</v>
      </c>
      <c r="G625">
        <v>13285.8614215085</v>
      </c>
      <c r="H625">
        <v>24769.876333730001</v>
      </c>
    </row>
    <row r="626" spans="1:8" x14ac:dyDescent="0.25">
      <c r="A626" t="s">
        <v>691</v>
      </c>
      <c r="B626">
        <v>150.08101568335101</v>
      </c>
      <c r="C626">
        <v>150.15625284218899</v>
      </c>
      <c r="D626">
        <v>3.90507151921264</v>
      </c>
      <c r="E626">
        <v>137.46915127557199</v>
      </c>
      <c r="F626">
        <v>166.07292654744501</v>
      </c>
      <c r="G626">
        <v>142.85792978465099</v>
      </c>
      <c r="H626">
        <v>158.257508943224</v>
      </c>
    </row>
    <row r="627" spans="1:8" x14ac:dyDescent="0.25">
      <c r="A627" t="s">
        <v>1184</v>
      </c>
      <c r="B627">
        <v>3206.7424876093901</v>
      </c>
      <c r="C627">
        <v>3206.6326610249398</v>
      </c>
      <c r="D627">
        <v>49.212885943554298</v>
      </c>
      <c r="E627">
        <v>3041.1207749024002</v>
      </c>
      <c r="F627">
        <v>3377.81201642617</v>
      </c>
      <c r="G627">
        <v>3108.1002016738898</v>
      </c>
      <c r="H627">
        <v>3305.8706724306799</v>
      </c>
    </row>
    <row r="628" spans="1:8" x14ac:dyDescent="0.25">
      <c r="A628" t="s">
        <v>961</v>
      </c>
      <c r="B628">
        <v>54381.186806582598</v>
      </c>
      <c r="C628">
        <v>54445.306414056897</v>
      </c>
      <c r="D628">
        <v>1176.26170071703</v>
      </c>
      <c r="E628">
        <v>50802.790145009902</v>
      </c>
      <c r="F628">
        <v>58322.176829452801</v>
      </c>
      <c r="G628">
        <v>52225.761287335401</v>
      </c>
      <c r="H628">
        <v>56829.339100883299</v>
      </c>
    </row>
    <row r="629" spans="1:8" x14ac:dyDescent="0.25">
      <c r="A629" t="s">
        <v>693</v>
      </c>
      <c r="B629">
        <v>2042.1318970524901</v>
      </c>
      <c r="C629">
        <v>2043.2629311580499</v>
      </c>
      <c r="D629">
        <v>53.081560099572499</v>
      </c>
      <c r="E629">
        <v>1871.8806555537899</v>
      </c>
      <c r="F629">
        <v>2261.4871815666802</v>
      </c>
      <c r="G629">
        <v>1944.49956763557</v>
      </c>
      <c r="H629">
        <v>2153.1132833288998</v>
      </c>
    </row>
    <row r="630" spans="1:8" x14ac:dyDescent="0.25">
      <c r="A630" t="s">
        <v>1191</v>
      </c>
      <c r="B630">
        <v>8144.6068026636103</v>
      </c>
      <c r="C630">
        <v>8149.2361585861499</v>
      </c>
      <c r="D630">
        <v>199.039334590507</v>
      </c>
      <c r="E630">
        <v>7556.5004007267598</v>
      </c>
      <c r="F630">
        <v>8861.3180781174906</v>
      </c>
      <c r="G630">
        <v>7770.65693855064</v>
      </c>
      <c r="H630">
        <v>8530.8014566240308</v>
      </c>
    </row>
    <row r="631" spans="1:8" x14ac:dyDescent="0.25">
      <c r="A631" t="s">
        <v>955</v>
      </c>
      <c r="B631">
        <v>34319.095990198803</v>
      </c>
      <c r="C631">
        <v>34366.943568903502</v>
      </c>
      <c r="D631">
        <v>688.95770537212604</v>
      </c>
      <c r="E631">
        <v>32322.872484510801</v>
      </c>
      <c r="F631">
        <v>36680.454111574603</v>
      </c>
      <c r="G631">
        <v>33069.616608340999</v>
      </c>
      <c r="H631">
        <v>35773.664694109699</v>
      </c>
    </row>
    <row r="632" spans="1:8" x14ac:dyDescent="0.25">
      <c r="A632" t="s">
        <v>1052</v>
      </c>
      <c r="B632">
        <v>3104.1568813301601</v>
      </c>
      <c r="C632">
        <v>3135.086710437</v>
      </c>
      <c r="D632">
        <v>430.51646365915099</v>
      </c>
      <c r="E632">
        <v>2024.4732366681301</v>
      </c>
      <c r="F632">
        <v>4689.5250060170501</v>
      </c>
      <c r="G632">
        <v>2350.2588423302</v>
      </c>
      <c r="H632">
        <v>4032.91589314776</v>
      </c>
    </row>
    <row r="633" spans="1:8" x14ac:dyDescent="0.25">
      <c r="A633" t="s">
        <v>556</v>
      </c>
      <c r="B633">
        <v>15409.0369908476</v>
      </c>
      <c r="C633">
        <v>15476.079238693699</v>
      </c>
      <c r="D633">
        <v>2481.27381164079</v>
      </c>
      <c r="E633">
        <v>8375.2358750003805</v>
      </c>
      <c r="F633">
        <v>24365.424660008099</v>
      </c>
      <c r="G633">
        <v>10788.0332614608</v>
      </c>
      <c r="H633">
        <v>20633.1317665321</v>
      </c>
    </row>
    <row r="634" spans="1:8" x14ac:dyDescent="0.25">
      <c r="A634" t="s">
        <v>706</v>
      </c>
      <c r="B634">
        <v>4224.0950501325597</v>
      </c>
      <c r="C634">
        <v>4237.4151538690003</v>
      </c>
      <c r="D634">
        <v>252.070230223512</v>
      </c>
      <c r="E634">
        <v>3441.4567556065099</v>
      </c>
      <c r="F634">
        <v>5203.0773866619802</v>
      </c>
      <c r="G634">
        <v>3771.8389458328902</v>
      </c>
      <c r="H634">
        <v>4771.5878223584205</v>
      </c>
    </row>
    <row r="635" spans="1:8" x14ac:dyDescent="0.25">
      <c r="A635" t="s">
        <v>276</v>
      </c>
      <c r="B635">
        <v>973.38779429786996</v>
      </c>
      <c r="C635">
        <v>974.68669534740798</v>
      </c>
      <c r="D635">
        <v>30.6728849879756</v>
      </c>
      <c r="E635">
        <v>878.04050374184396</v>
      </c>
      <c r="F635">
        <v>1087.2561798988299</v>
      </c>
      <c r="G635">
        <v>917.29493219903804</v>
      </c>
      <c r="H635">
        <v>1040.48736842165</v>
      </c>
    </row>
    <row r="636" spans="1:8" x14ac:dyDescent="0.25">
      <c r="A636" t="s">
        <v>798</v>
      </c>
      <c r="B636">
        <v>12895.2729103771</v>
      </c>
      <c r="C636">
        <v>12962.343302634699</v>
      </c>
      <c r="D636">
        <v>1830.98547525651</v>
      </c>
      <c r="E636">
        <v>7580.4523033060505</v>
      </c>
      <c r="F636">
        <v>19693.829889329099</v>
      </c>
      <c r="G636">
        <v>9592.0506358442308</v>
      </c>
      <c r="H636">
        <v>16748.001005000799</v>
      </c>
    </row>
    <row r="637" spans="1:8" x14ac:dyDescent="0.25">
      <c r="A637" t="s">
        <v>1160</v>
      </c>
      <c r="B637">
        <v>165.05483320278</v>
      </c>
      <c r="C637">
        <v>166.437972330148</v>
      </c>
      <c r="D637">
        <v>21.9614145791382</v>
      </c>
      <c r="E637">
        <v>96.161745094582102</v>
      </c>
      <c r="F637">
        <v>270.48742296125801</v>
      </c>
      <c r="G637">
        <v>126.25738074544</v>
      </c>
      <c r="H637">
        <v>212.49161658863599</v>
      </c>
    </row>
    <row r="638" spans="1:8" x14ac:dyDescent="0.25">
      <c r="A638" t="s">
        <v>583</v>
      </c>
      <c r="B638">
        <v>58590.716886500799</v>
      </c>
      <c r="C638">
        <v>58634.213100855399</v>
      </c>
      <c r="D638">
        <v>944.17832182259497</v>
      </c>
      <c r="E638">
        <v>55739.996034919001</v>
      </c>
      <c r="F638">
        <v>62123.514897822897</v>
      </c>
      <c r="G638">
        <v>56853.776798743398</v>
      </c>
      <c r="H638">
        <v>60597.737968693698</v>
      </c>
    </row>
    <row r="639" spans="1:8" x14ac:dyDescent="0.25">
      <c r="A639" t="s">
        <v>587</v>
      </c>
      <c r="B639">
        <v>44726.5894884995</v>
      </c>
      <c r="C639">
        <v>44770.876837917102</v>
      </c>
      <c r="D639">
        <v>718.36842305458094</v>
      </c>
      <c r="E639">
        <v>42394.0812863541</v>
      </c>
      <c r="F639">
        <v>47388.702660446797</v>
      </c>
      <c r="G639">
        <v>43462.882547939997</v>
      </c>
      <c r="H639">
        <v>46253.259488623997</v>
      </c>
    </row>
    <row r="640" spans="1:8" x14ac:dyDescent="0.25">
      <c r="A640" t="s">
        <v>1193</v>
      </c>
      <c r="B640">
        <v>33050.301395007104</v>
      </c>
      <c r="C640">
        <v>33068.120234169597</v>
      </c>
      <c r="D640">
        <v>750.45093623786397</v>
      </c>
      <c r="E640">
        <v>30818.12073337</v>
      </c>
      <c r="F640">
        <v>35759.613126869699</v>
      </c>
      <c r="G640">
        <v>31639.351991911499</v>
      </c>
      <c r="H640">
        <v>34491.2387087596</v>
      </c>
    </row>
    <row r="641" spans="1:8" x14ac:dyDescent="0.25">
      <c r="A641" t="s">
        <v>574</v>
      </c>
      <c r="B641">
        <v>44445.9179771614</v>
      </c>
      <c r="C641">
        <v>44512.960225007701</v>
      </c>
      <c r="D641">
        <v>2481.27381164079</v>
      </c>
      <c r="E641">
        <v>37412.1168613142</v>
      </c>
      <c r="F641">
        <v>53402.305646321904</v>
      </c>
      <c r="G641">
        <v>39824.914247774701</v>
      </c>
      <c r="H641">
        <v>49670.012752845898</v>
      </c>
    </row>
    <row r="642" spans="1:8" x14ac:dyDescent="0.25">
      <c r="A642" t="s">
        <v>920</v>
      </c>
      <c r="B642">
        <v>1368.95859865886</v>
      </c>
      <c r="C642">
        <v>1377.17206156713</v>
      </c>
      <c r="D642">
        <v>182.371282835801</v>
      </c>
      <c r="E642">
        <v>829.94805521988496</v>
      </c>
      <c r="F642">
        <v>2053.0512093327202</v>
      </c>
      <c r="G642">
        <v>1045.4502536764301</v>
      </c>
      <c r="H642">
        <v>1764.51693788629</v>
      </c>
    </row>
    <row r="643" spans="1:8" x14ac:dyDescent="0.25">
      <c r="A643" t="s">
        <v>398</v>
      </c>
      <c r="B643">
        <v>1656.82511495275</v>
      </c>
      <c r="C643">
        <v>1667.6737997950499</v>
      </c>
      <c r="D643">
        <v>242.52291515508401</v>
      </c>
      <c r="E643">
        <v>1011.09483117528</v>
      </c>
      <c r="F643">
        <v>2717.5854847608398</v>
      </c>
      <c r="G643">
        <v>1242.9207943644201</v>
      </c>
      <c r="H643">
        <v>2197.9155125242901</v>
      </c>
    </row>
    <row r="644" spans="1:8" x14ac:dyDescent="0.25">
      <c r="A644" t="s">
        <v>1159</v>
      </c>
      <c r="B644">
        <v>81.250975499930405</v>
      </c>
      <c r="C644">
        <v>81.811946092933496</v>
      </c>
      <c r="D644">
        <v>12.2590465014997</v>
      </c>
      <c r="E644">
        <v>49.650093139708297</v>
      </c>
      <c r="F644">
        <v>130.44929047734601</v>
      </c>
      <c r="G644">
        <v>58.707123924720797</v>
      </c>
      <c r="H644">
        <v>108.202836238755</v>
      </c>
    </row>
    <row r="645" spans="1:8" x14ac:dyDescent="0.25">
      <c r="A645" t="s">
        <v>802</v>
      </c>
      <c r="B645">
        <v>117.284509287364</v>
      </c>
      <c r="C645">
        <v>117.911870927853</v>
      </c>
      <c r="D645">
        <v>17.145175353809901</v>
      </c>
      <c r="E645">
        <v>67.414750706324398</v>
      </c>
      <c r="F645">
        <v>180.90484331758299</v>
      </c>
      <c r="G645">
        <v>85.990114443967201</v>
      </c>
      <c r="H645">
        <v>153.301150675662</v>
      </c>
    </row>
    <row r="646" spans="1:8" x14ac:dyDescent="0.25">
      <c r="A646" t="s">
        <v>250</v>
      </c>
      <c r="B646">
        <v>2060.0528036094302</v>
      </c>
      <c r="C646">
        <v>2065.4633881591999</v>
      </c>
      <c r="D646">
        <v>84.500316386094497</v>
      </c>
      <c r="E646">
        <v>1795.6974523768899</v>
      </c>
      <c r="F646">
        <v>2380.5761302455899</v>
      </c>
      <c r="G646">
        <v>1903.08052709768</v>
      </c>
      <c r="H646">
        <v>2248.28404815558</v>
      </c>
    </row>
    <row r="647" spans="1:8" x14ac:dyDescent="0.25">
      <c r="A647" t="s">
        <v>963</v>
      </c>
      <c r="B647">
        <v>30466.6621670682</v>
      </c>
      <c r="C647">
        <v>30504.775330269898</v>
      </c>
      <c r="D647">
        <v>663.53573690417898</v>
      </c>
      <c r="E647">
        <v>28441.1690357999</v>
      </c>
      <c r="F647">
        <v>32690.815239946402</v>
      </c>
      <c r="G647">
        <v>29254.803033700999</v>
      </c>
      <c r="H647">
        <v>31849.682781015901</v>
      </c>
    </row>
    <row r="648" spans="1:8" x14ac:dyDescent="0.25">
      <c r="A648" t="s">
        <v>258</v>
      </c>
      <c r="B648">
        <v>670.59399760491794</v>
      </c>
      <c r="C648">
        <v>671.89289865445596</v>
      </c>
      <c r="D648">
        <v>30.6728849879756</v>
      </c>
      <c r="E648">
        <v>575.24670704889104</v>
      </c>
      <c r="F648">
        <v>784.46238320587304</v>
      </c>
      <c r="G648">
        <v>614.50113550608501</v>
      </c>
      <c r="H648">
        <v>737.69357172869502</v>
      </c>
    </row>
    <row r="649" spans="1:8" x14ac:dyDescent="0.25">
      <c r="A649" t="s">
        <v>245</v>
      </c>
      <c r="B649">
        <v>25.726207933182</v>
      </c>
      <c r="C649">
        <v>26.0751197984148</v>
      </c>
      <c r="D649">
        <v>3.7451897710767099</v>
      </c>
      <c r="E649">
        <v>15.9333677078319</v>
      </c>
      <c r="F649">
        <v>42.658277484280703</v>
      </c>
      <c r="G649">
        <v>19.344683627289701</v>
      </c>
      <c r="H649">
        <v>34.075761934636297</v>
      </c>
    </row>
    <row r="650" spans="1:8" x14ac:dyDescent="0.25">
      <c r="A650" t="s">
        <v>270</v>
      </c>
      <c r="B650">
        <v>1088.7167148732301</v>
      </c>
      <c r="C650">
        <v>1090.3807575885701</v>
      </c>
      <c r="D650">
        <v>31.2367453071911</v>
      </c>
      <c r="E650">
        <v>990.82208990333697</v>
      </c>
      <c r="F650">
        <v>1206.6578855318101</v>
      </c>
      <c r="G650">
        <v>1029.75039692266</v>
      </c>
      <c r="H650">
        <v>1157.33993420043</v>
      </c>
    </row>
    <row r="651" spans="1:8" x14ac:dyDescent="0.25">
      <c r="A651" t="s">
        <v>928</v>
      </c>
      <c r="B651">
        <v>14860.7847757339</v>
      </c>
      <c r="C651">
        <v>14860.240251109401</v>
      </c>
      <c r="D651">
        <v>365.555905741934</v>
      </c>
      <c r="E651">
        <v>13861.170300799</v>
      </c>
      <c r="F651">
        <v>16088.8712075522</v>
      </c>
      <c r="G651">
        <v>14174.602590918401</v>
      </c>
      <c r="H651">
        <v>15612.040308256201</v>
      </c>
    </row>
    <row r="652" spans="1:8" x14ac:dyDescent="0.25">
      <c r="A652" t="s">
        <v>704</v>
      </c>
      <c r="B652">
        <v>316.77047036148298</v>
      </c>
      <c r="C652">
        <v>317.81262053724902</v>
      </c>
      <c r="D652">
        <v>19.548301416878399</v>
      </c>
      <c r="E652">
        <v>255.949410412861</v>
      </c>
      <c r="F652">
        <v>392.52005876941399</v>
      </c>
      <c r="G652">
        <v>281.638857001605</v>
      </c>
      <c r="H652">
        <v>359.319631050966</v>
      </c>
    </row>
    <row r="653" spans="1:8" x14ac:dyDescent="0.25">
      <c r="A653" t="s">
        <v>1058</v>
      </c>
      <c r="B653">
        <v>31100.091531305301</v>
      </c>
      <c r="C653">
        <v>31099.162407661199</v>
      </c>
      <c r="D653">
        <v>793.04582959167601</v>
      </c>
      <c r="E653">
        <v>28571.912733019199</v>
      </c>
      <c r="F653">
        <v>33957.621777829503</v>
      </c>
      <c r="G653">
        <v>29558.2475554517</v>
      </c>
      <c r="H653">
        <v>32670.420631917899</v>
      </c>
    </row>
    <row r="654" spans="1:8" x14ac:dyDescent="0.25">
      <c r="A654" t="s">
        <v>944</v>
      </c>
      <c r="B654">
        <v>10202.1845297705</v>
      </c>
      <c r="C654">
        <v>10210.3979926788</v>
      </c>
      <c r="D654">
        <v>182.37128283580199</v>
      </c>
      <c r="E654">
        <v>9663.1739863315397</v>
      </c>
      <c r="F654">
        <v>10886.277140444399</v>
      </c>
      <c r="G654">
        <v>9878.6761847880898</v>
      </c>
      <c r="H654">
        <v>10597.742868997901</v>
      </c>
    </row>
    <row r="655" spans="1:8" x14ac:dyDescent="0.25">
      <c r="A655" t="s">
        <v>252</v>
      </c>
      <c r="B655">
        <v>785.922918180279</v>
      </c>
      <c r="C655">
        <v>787.58696089561204</v>
      </c>
      <c r="D655">
        <v>31.2367453071911</v>
      </c>
      <c r="E655">
        <v>688.02829321038496</v>
      </c>
      <c r="F655">
        <v>903.86408883885804</v>
      </c>
      <c r="G655">
        <v>726.95660022970401</v>
      </c>
      <c r="H655">
        <v>854.54613750747899</v>
      </c>
    </row>
    <row r="656" spans="1:8" x14ac:dyDescent="0.25">
      <c r="A656" t="s">
        <v>800</v>
      </c>
      <c r="B656">
        <v>315.42691064240398</v>
      </c>
      <c r="C656">
        <v>316.92099095192799</v>
      </c>
      <c r="D656">
        <v>46.754877643476298</v>
      </c>
      <c r="E656">
        <v>179.203477832087</v>
      </c>
      <c r="F656">
        <v>488.614460868528</v>
      </c>
      <c r="G656">
        <v>229.68664092933801</v>
      </c>
      <c r="H656">
        <v>413.378426561347</v>
      </c>
    </row>
    <row r="657" spans="1:8" x14ac:dyDescent="0.25">
      <c r="A657" t="s">
        <v>437</v>
      </c>
      <c r="B657">
        <v>161958.63828486399</v>
      </c>
      <c r="C657">
        <v>162176.11674534701</v>
      </c>
      <c r="D657">
        <v>4276.3163072101397</v>
      </c>
      <c r="E657">
        <v>149360.651274253</v>
      </c>
      <c r="F657">
        <v>177439.16186170801</v>
      </c>
      <c r="G657">
        <v>154381.18437446799</v>
      </c>
      <c r="H657">
        <v>170924.47261823999</v>
      </c>
    </row>
    <row r="658" spans="1:8" x14ac:dyDescent="0.25">
      <c r="A658" t="s">
        <v>933</v>
      </c>
      <c r="B658">
        <v>14775.6561182803</v>
      </c>
      <c r="C658">
        <v>14809.435831897201</v>
      </c>
      <c r="D658">
        <v>439.43575990370499</v>
      </c>
      <c r="E658">
        <v>13505.9860340704</v>
      </c>
      <c r="F658">
        <v>16294.995243322899</v>
      </c>
      <c r="G658">
        <v>13979.2542353935</v>
      </c>
      <c r="H658">
        <v>15702.5725672388</v>
      </c>
    </row>
    <row r="659" spans="1:8" x14ac:dyDescent="0.25">
      <c r="A659" t="s">
        <v>818</v>
      </c>
      <c r="B659">
        <v>1077.63198507639</v>
      </c>
      <c r="C659">
        <v>1079.1260653859099</v>
      </c>
      <c r="D659">
        <v>46.754877643476298</v>
      </c>
      <c r="E659">
        <v>941.40855226607198</v>
      </c>
      <c r="F659">
        <v>1250.8195353025101</v>
      </c>
      <c r="G659">
        <v>991.89171536332299</v>
      </c>
      <c r="H659">
        <v>1175.58350099533</v>
      </c>
    </row>
    <row r="660" spans="1:8" x14ac:dyDescent="0.25">
      <c r="A660" t="s">
        <v>588</v>
      </c>
      <c r="B660">
        <v>118715.757316241</v>
      </c>
      <c r="C660">
        <v>118807.751853993</v>
      </c>
      <c r="D660">
        <v>3284.28431439414</v>
      </c>
      <c r="E660">
        <v>109350.716077309</v>
      </c>
      <c r="F660">
        <v>130124.966631377</v>
      </c>
      <c r="G660">
        <v>112801.60536713401</v>
      </c>
      <c r="H660">
        <v>125759.809251563</v>
      </c>
    </row>
    <row r="661" spans="1:8" x14ac:dyDescent="0.25">
      <c r="A661" t="s">
        <v>1172</v>
      </c>
      <c r="B661">
        <v>1443.9548826978701</v>
      </c>
      <c r="C661">
        <v>1444.0132683049201</v>
      </c>
      <c r="D661">
        <v>40.578281331041701</v>
      </c>
      <c r="E661">
        <v>1316.2732652802999</v>
      </c>
      <c r="F661">
        <v>1600.70309331154</v>
      </c>
      <c r="G661">
        <v>1366.1061417738399</v>
      </c>
      <c r="H661">
        <v>1524.0882251078399</v>
      </c>
    </row>
    <row r="662" spans="1:8" x14ac:dyDescent="0.25">
      <c r="A662" t="s">
        <v>261</v>
      </c>
      <c r="B662">
        <v>409.26278793284001</v>
      </c>
      <c r="C662">
        <v>410.19171027037697</v>
      </c>
      <c r="D662">
        <v>9.5826248644331393</v>
      </c>
      <c r="E662">
        <v>384.47118420580301</v>
      </c>
      <c r="F662">
        <v>453.02189399855399</v>
      </c>
      <c r="G662">
        <v>392.937822077286</v>
      </c>
      <c r="H662">
        <v>431.02155036612203</v>
      </c>
    </row>
    <row r="663" spans="1:8" x14ac:dyDescent="0.25">
      <c r="A663" t="s">
        <v>1164</v>
      </c>
      <c r="B663">
        <v>147.42560719863801</v>
      </c>
      <c r="C663">
        <v>147.423934223906</v>
      </c>
      <c r="D663">
        <v>3.6231887446547599</v>
      </c>
      <c r="E663">
        <v>135.23019028154499</v>
      </c>
      <c r="F663">
        <v>159.936700014217</v>
      </c>
      <c r="G663">
        <v>140.20134278286801</v>
      </c>
      <c r="H663">
        <v>154.71245250640601</v>
      </c>
    </row>
    <row r="664" spans="1:8" x14ac:dyDescent="0.25">
      <c r="A664" t="s">
        <v>688</v>
      </c>
      <c r="B664">
        <v>1519.83321070239</v>
      </c>
      <c r="C664">
        <v>1533.15331443884</v>
      </c>
      <c r="D664">
        <v>252.070230223512</v>
      </c>
      <c r="E664">
        <v>737.19491617634696</v>
      </c>
      <c r="F664">
        <v>2498.8155472318199</v>
      </c>
      <c r="G664">
        <v>1067.5771064027299</v>
      </c>
      <c r="H664">
        <v>2067.3259829282601</v>
      </c>
    </row>
    <row r="665" spans="1:8" x14ac:dyDescent="0.25">
      <c r="A665" t="s">
        <v>435</v>
      </c>
      <c r="B665">
        <v>22673.2275414838</v>
      </c>
      <c r="C665">
        <v>22694.987804407701</v>
      </c>
      <c r="D665">
        <v>593.64681567262403</v>
      </c>
      <c r="E665">
        <v>20710.062743861301</v>
      </c>
      <c r="F665">
        <v>24843.648503527002</v>
      </c>
      <c r="G665">
        <v>21581.8135303216</v>
      </c>
      <c r="H665">
        <v>23913.797958016301</v>
      </c>
    </row>
    <row r="666" spans="1:8" x14ac:dyDescent="0.25">
      <c r="A666" t="s">
        <v>254</v>
      </c>
      <c r="B666">
        <v>70336.125300053594</v>
      </c>
      <c r="C666">
        <v>70488.503570982997</v>
      </c>
      <c r="D666">
        <v>3245.7132483564801</v>
      </c>
      <c r="E666">
        <v>60169.652737062599</v>
      </c>
      <c r="F666">
        <v>82536.352859137507</v>
      </c>
      <c r="G666">
        <v>64427.782140048999</v>
      </c>
      <c r="H666">
        <v>77490.098208542404</v>
      </c>
    </row>
    <row r="667" spans="1:8" x14ac:dyDescent="0.25">
      <c r="A667" t="s">
        <v>1158</v>
      </c>
      <c r="B667">
        <v>12.3739526321091</v>
      </c>
      <c r="C667">
        <v>12.4746987228196</v>
      </c>
      <c r="D667">
        <v>1.63748445849381</v>
      </c>
      <c r="E667">
        <v>7.2065241959460904</v>
      </c>
      <c r="F667">
        <v>20.1842500161898</v>
      </c>
      <c r="G667">
        <v>9.4894689082427508</v>
      </c>
      <c r="H667">
        <v>15.9001423596702</v>
      </c>
    </row>
    <row r="668" spans="1:8" x14ac:dyDescent="0.25">
      <c r="A668" t="s">
        <v>275</v>
      </c>
      <c r="B668">
        <v>305.46873132355898</v>
      </c>
      <c r="C668">
        <v>305.54871688379802</v>
      </c>
      <c r="D668">
        <v>5.3762389975272997</v>
      </c>
      <c r="E668">
        <v>290.28412126683799</v>
      </c>
      <c r="F668">
        <v>323.816598163886</v>
      </c>
      <c r="G668">
        <v>295.11578941940002</v>
      </c>
      <c r="H668">
        <v>316.51912879225199</v>
      </c>
    </row>
    <row r="669" spans="1:8" x14ac:dyDescent="0.25">
      <c r="A669" t="s">
        <v>564</v>
      </c>
      <c r="B669">
        <v>86514.898370491894</v>
      </c>
      <c r="C669">
        <v>86516.256438549695</v>
      </c>
      <c r="D669">
        <v>3354.2753773956902</v>
      </c>
      <c r="E669">
        <v>77123.008660090098</v>
      </c>
      <c r="F669">
        <v>98061.024830546594</v>
      </c>
      <c r="G669">
        <v>80375.492516228202</v>
      </c>
      <c r="H669">
        <v>93632.837842703404</v>
      </c>
    </row>
    <row r="670" spans="1:8" x14ac:dyDescent="0.25">
      <c r="A670" t="s">
        <v>714</v>
      </c>
      <c r="B670">
        <v>38748.922810941804</v>
      </c>
      <c r="C670">
        <v>38768.9813592684</v>
      </c>
      <c r="D670">
        <v>1052.0502751055301</v>
      </c>
      <c r="E670">
        <v>35664.036888807401</v>
      </c>
      <c r="F670">
        <v>43159.399233908603</v>
      </c>
      <c r="G670">
        <v>36790.320032221003</v>
      </c>
      <c r="H670">
        <v>40936.034454903202</v>
      </c>
    </row>
    <row r="671" spans="1:8" x14ac:dyDescent="0.25">
      <c r="A671" t="s">
        <v>421</v>
      </c>
      <c r="B671">
        <v>87322.602488865698</v>
      </c>
      <c r="C671">
        <v>87438.931002828904</v>
      </c>
      <c r="D671">
        <v>3827.4452889017098</v>
      </c>
      <c r="E671">
        <v>76402.278659604097</v>
      </c>
      <c r="F671">
        <v>103969.986814155</v>
      </c>
      <c r="G671">
        <v>80253.952738613196</v>
      </c>
      <c r="H671">
        <v>95220.917916279606</v>
      </c>
    </row>
    <row r="672" spans="1:8" x14ac:dyDescent="0.25">
      <c r="A672" t="s">
        <v>249</v>
      </c>
      <c r="B672">
        <v>610.39123298299705</v>
      </c>
      <c r="C672">
        <v>610.23422688421999</v>
      </c>
      <c r="D672">
        <v>16.475028608178299</v>
      </c>
      <c r="E672">
        <v>555.53470789226606</v>
      </c>
      <c r="F672">
        <v>661.82383521460497</v>
      </c>
      <c r="G672">
        <v>578.23367340961704</v>
      </c>
      <c r="H672">
        <v>643.847092793976</v>
      </c>
    </row>
    <row r="673" spans="1:8" x14ac:dyDescent="0.25">
      <c r="A673" t="s">
        <v>562</v>
      </c>
      <c r="B673">
        <v>70213.100222943205</v>
      </c>
      <c r="C673">
        <v>70217.502907955393</v>
      </c>
      <c r="D673">
        <v>2758.8745958527802</v>
      </c>
      <c r="E673">
        <v>62509.384931119399</v>
      </c>
      <c r="F673">
        <v>79758.354622676503</v>
      </c>
      <c r="G673">
        <v>65162.614832403196</v>
      </c>
      <c r="H673">
        <v>76012.720604273796</v>
      </c>
    </row>
    <row r="674" spans="1:8" x14ac:dyDescent="0.25">
      <c r="A674" t="s">
        <v>575</v>
      </c>
      <c r="B674">
        <v>25462.221167656098</v>
      </c>
      <c r="C674">
        <v>25499.254137767901</v>
      </c>
      <c r="D674">
        <v>535.54521791983802</v>
      </c>
      <c r="E674">
        <v>24128.148956364799</v>
      </c>
      <c r="F674">
        <v>27890.595206448299</v>
      </c>
      <c r="G674">
        <v>24561.726809575899</v>
      </c>
      <c r="H674">
        <v>26629.429378950099</v>
      </c>
    </row>
    <row r="675" spans="1:8" x14ac:dyDescent="0.25">
      <c r="A675" t="s">
        <v>937</v>
      </c>
      <c r="B675">
        <v>34323.708067025298</v>
      </c>
      <c r="C675">
        <v>34387.827674499596</v>
      </c>
      <c r="D675">
        <v>1176.26170071703</v>
      </c>
      <c r="E675">
        <v>30745.311405452601</v>
      </c>
      <c r="F675">
        <v>38264.698089895501</v>
      </c>
      <c r="G675">
        <v>32168.282547778101</v>
      </c>
      <c r="H675">
        <v>36771.860361325998</v>
      </c>
    </row>
    <row r="676" spans="1:8" x14ac:dyDescent="0.25">
      <c r="A676" t="s">
        <v>1082</v>
      </c>
      <c r="B676">
        <v>44229.620199838697</v>
      </c>
      <c r="C676">
        <v>44231.070880663799</v>
      </c>
      <c r="D676">
        <v>657.69497797729605</v>
      </c>
      <c r="E676">
        <v>42185.958974417699</v>
      </c>
      <c r="F676">
        <v>46792.672346066</v>
      </c>
      <c r="G676">
        <v>42947.702052553897</v>
      </c>
      <c r="H676">
        <v>45552.272572437701</v>
      </c>
    </row>
    <row r="677" spans="1:8" x14ac:dyDescent="0.25">
      <c r="A677" t="s">
        <v>812</v>
      </c>
      <c r="B677">
        <v>1627.90390793342</v>
      </c>
      <c r="C677">
        <v>1630.2870025780401</v>
      </c>
      <c r="D677">
        <v>57.7375580246308</v>
      </c>
      <c r="E677">
        <v>1438.69725075771</v>
      </c>
      <c r="F677">
        <v>1817.85117264818</v>
      </c>
      <c r="G677">
        <v>1522.2358911953399</v>
      </c>
      <c r="H677">
        <v>1749.33415764094</v>
      </c>
    </row>
    <row r="678" spans="1:8" x14ac:dyDescent="0.25">
      <c r="A678" t="s">
        <v>1054</v>
      </c>
      <c r="B678">
        <v>3552.2727774801201</v>
      </c>
      <c r="C678">
        <v>3584.40865550545</v>
      </c>
      <c r="D678">
        <v>492.49901225647199</v>
      </c>
      <c r="E678">
        <v>2307.9806301082199</v>
      </c>
      <c r="F678">
        <v>5387.45992317952</v>
      </c>
      <c r="G678">
        <v>2680.5906134665702</v>
      </c>
      <c r="H678">
        <v>4614.1363356252496</v>
      </c>
    </row>
    <row r="679" spans="1:8" x14ac:dyDescent="0.25">
      <c r="A679" t="s">
        <v>919</v>
      </c>
      <c r="B679">
        <v>17545.601831536998</v>
      </c>
      <c r="C679">
        <v>17646.7535292469</v>
      </c>
      <c r="D679">
        <v>2406.6127926476202</v>
      </c>
      <c r="E679">
        <v>10736.376868613201</v>
      </c>
      <c r="F679">
        <v>26107.4694132269</v>
      </c>
      <c r="G679">
        <v>13389.652808712901</v>
      </c>
      <c r="H679">
        <v>22835.5224222711</v>
      </c>
    </row>
    <row r="680" spans="1:8" x14ac:dyDescent="0.25">
      <c r="A680" t="s">
        <v>243</v>
      </c>
      <c r="B680">
        <v>64.704329627065704</v>
      </c>
      <c r="C680">
        <v>65.633251964603303</v>
      </c>
      <c r="D680">
        <v>9.5826248644331393</v>
      </c>
      <c r="E680">
        <v>39.912725900028597</v>
      </c>
      <c r="F680">
        <v>108.46343569278</v>
      </c>
      <c r="G680">
        <v>48.379363771512502</v>
      </c>
      <c r="H680">
        <v>86.463092060348302</v>
      </c>
    </row>
    <row r="681" spans="1:8" x14ac:dyDescent="0.25">
      <c r="A681" t="s">
        <v>582</v>
      </c>
      <c r="B681">
        <v>131558.08591991899</v>
      </c>
      <c r="C681">
        <v>131559.44398797699</v>
      </c>
      <c r="D681">
        <v>3354.2753773956902</v>
      </c>
      <c r="E681">
        <v>122166.19620951801</v>
      </c>
      <c r="F681">
        <v>143104.21237997399</v>
      </c>
      <c r="G681">
        <v>125418.68006565599</v>
      </c>
      <c r="H681">
        <v>138676.02539213101</v>
      </c>
    </row>
    <row r="682" spans="1:8" x14ac:dyDescent="0.25">
      <c r="A682" t="s">
        <v>806</v>
      </c>
      <c r="B682">
        <v>1921.64713739473</v>
      </c>
      <c r="C682">
        <v>1922.80654181929</v>
      </c>
      <c r="D682">
        <v>59.553630908806603</v>
      </c>
      <c r="E682">
        <v>1738.6874713562099</v>
      </c>
      <c r="F682">
        <v>2131.70640130521</v>
      </c>
      <c r="G682">
        <v>1809.9024860090999</v>
      </c>
      <c r="H682">
        <v>2043.78978546488</v>
      </c>
    </row>
    <row r="683" spans="1:8" x14ac:dyDescent="0.25">
      <c r="A683" t="s">
        <v>555</v>
      </c>
      <c r="B683">
        <v>2449.0606375428802</v>
      </c>
      <c r="C683">
        <v>2480.90023565303</v>
      </c>
      <c r="D683">
        <v>374.18683053337497</v>
      </c>
      <c r="E683">
        <v>1562.1777108113499</v>
      </c>
      <c r="F683">
        <v>4130.0811794870297</v>
      </c>
      <c r="G683">
        <v>1837.2088988712101</v>
      </c>
      <c r="H683">
        <v>3286.0787012522901</v>
      </c>
    </row>
    <row r="684" spans="1:8" x14ac:dyDescent="0.25">
      <c r="A684" t="s">
        <v>430</v>
      </c>
      <c r="B684">
        <v>23972.668140744001</v>
      </c>
      <c r="C684">
        <v>23980.5396126329</v>
      </c>
      <c r="D684">
        <v>390.13745574060601</v>
      </c>
      <c r="E684">
        <v>22640.396080181901</v>
      </c>
      <c r="F684">
        <v>25553.502494512999</v>
      </c>
      <c r="G684">
        <v>23255.636690768999</v>
      </c>
      <c r="H684">
        <v>24791.351467019002</v>
      </c>
    </row>
    <row r="685" spans="1:8" x14ac:dyDescent="0.25">
      <c r="A685" t="s">
        <v>567</v>
      </c>
      <c r="B685">
        <v>17322.762796861702</v>
      </c>
      <c r="C685">
        <v>17346.8760557225</v>
      </c>
      <c r="D685">
        <v>526.59259011158201</v>
      </c>
      <c r="E685">
        <v>15624.373128486</v>
      </c>
      <c r="F685">
        <v>19304.3770331044</v>
      </c>
      <c r="G685">
        <v>16403.3776652774</v>
      </c>
      <c r="H685">
        <v>18440.8931697923</v>
      </c>
    </row>
    <row r="686" spans="1:8" x14ac:dyDescent="0.25">
      <c r="A686" t="s">
        <v>570</v>
      </c>
      <c r="B686">
        <v>73672.569766813904</v>
      </c>
      <c r="C686">
        <v>73764.564304565094</v>
      </c>
      <c r="D686">
        <v>3284.28431439414</v>
      </c>
      <c r="E686">
        <v>64307.528527881703</v>
      </c>
      <c r="F686">
        <v>85081.779081949499</v>
      </c>
      <c r="G686">
        <v>67758.4178177063</v>
      </c>
      <c r="H686">
        <v>80716.621702135701</v>
      </c>
    </row>
    <row r="687" spans="1:8" x14ac:dyDescent="0.25">
      <c r="A687" t="s">
        <v>269</v>
      </c>
      <c r="B687">
        <v>367.65625314149497</v>
      </c>
      <c r="C687">
        <v>367.620388200599</v>
      </c>
      <c r="D687">
        <v>6.2944473995110197</v>
      </c>
      <c r="E687">
        <v>346.81466113117301</v>
      </c>
      <c r="F687">
        <v>387.27806231942299</v>
      </c>
      <c r="G687">
        <v>355.37129866031103</v>
      </c>
      <c r="H687">
        <v>380.32841312320198</v>
      </c>
    </row>
    <row r="688" spans="1:8" x14ac:dyDescent="0.25">
      <c r="A688" t="s">
        <v>822</v>
      </c>
      <c r="B688">
        <v>117192.696669845</v>
      </c>
      <c r="C688">
        <v>117225.973138462</v>
      </c>
      <c r="D688">
        <v>2349.1427991086998</v>
      </c>
      <c r="E688">
        <v>109847.37545637701</v>
      </c>
      <c r="F688">
        <v>125561.03176712</v>
      </c>
      <c r="G688">
        <v>112797.807729999</v>
      </c>
      <c r="H688">
        <v>121935.064861515</v>
      </c>
    </row>
    <row r="689" spans="1:8" x14ac:dyDescent="0.25">
      <c r="A689" t="s">
        <v>945</v>
      </c>
      <c r="B689">
        <v>26426.1317639995</v>
      </c>
      <c r="C689">
        <v>26456.2521353515</v>
      </c>
      <c r="D689">
        <v>905.56744502034996</v>
      </c>
      <c r="E689">
        <v>23910.750007359002</v>
      </c>
      <c r="F689">
        <v>29616.308898023399</v>
      </c>
      <c r="G689">
        <v>24839.709709787399</v>
      </c>
      <c r="H689">
        <v>28422.6580329262</v>
      </c>
    </row>
    <row r="690" spans="1:8" x14ac:dyDescent="0.25">
      <c r="A690" t="s">
        <v>1188</v>
      </c>
      <c r="B690">
        <v>189.52976882402001</v>
      </c>
      <c r="C690">
        <v>189.54568386869201</v>
      </c>
      <c r="D690">
        <v>2.9856370469778302</v>
      </c>
      <c r="E690">
        <v>180.12491089691699</v>
      </c>
      <c r="F690">
        <v>201.08009259952701</v>
      </c>
      <c r="G690">
        <v>183.81296712885799</v>
      </c>
      <c r="H690">
        <v>195.42765804749001</v>
      </c>
    </row>
    <row r="691" spans="1:8" x14ac:dyDescent="0.25">
      <c r="A691" t="s">
        <v>703</v>
      </c>
      <c r="B691">
        <v>98.581503569732305</v>
      </c>
      <c r="C691">
        <v>98.737417479066906</v>
      </c>
      <c r="D691">
        <v>2.3076108760623599</v>
      </c>
      <c r="E691">
        <v>92.194785259249102</v>
      </c>
      <c r="F691">
        <v>110.34562543941099</v>
      </c>
      <c r="G691">
        <v>94.731464222976498</v>
      </c>
      <c r="H691">
        <v>103.655505944038</v>
      </c>
    </row>
    <row r="692" spans="1:8" x14ac:dyDescent="0.25">
      <c r="A692" t="s">
        <v>921</v>
      </c>
      <c r="B692">
        <v>6368.6530244421401</v>
      </c>
      <c r="C692">
        <v>6398.7733957942201</v>
      </c>
      <c r="D692">
        <v>905.56744502034996</v>
      </c>
      <c r="E692">
        <v>3853.2712678016301</v>
      </c>
      <c r="F692">
        <v>9558.8301584660894</v>
      </c>
      <c r="G692">
        <v>4782.23097023009</v>
      </c>
      <c r="H692">
        <v>8365.1792933688903</v>
      </c>
    </row>
    <row r="693" spans="1:8" x14ac:dyDescent="0.25">
      <c r="A693" t="s">
        <v>255</v>
      </c>
      <c r="B693">
        <v>444.06186148173498</v>
      </c>
      <c r="C693">
        <v>444.18805242482398</v>
      </c>
      <c r="D693">
        <v>13.960439813159599</v>
      </c>
      <c r="E693">
        <v>404.26399874433002</v>
      </c>
      <c r="F693">
        <v>491.823098737485</v>
      </c>
      <c r="G693">
        <v>417.03855728195202</v>
      </c>
      <c r="H693">
        <v>472.70767159110198</v>
      </c>
    </row>
    <row r="694" spans="1:8" x14ac:dyDescent="0.25">
      <c r="A694" t="s">
        <v>824</v>
      </c>
      <c r="B694">
        <v>2683.8522118287101</v>
      </c>
      <c r="C694">
        <v>2685.0116162532699</v>
      </c>
      <c r="D694">
        <v>59.553630908806603</v>
      </c>
      <c r="E694">
        <v>2500.8925457901901</v>
      </c>
      <c r="F694">
        <v>2893.9114757391899</v>
      </c>
      <c r="G694">
        <v>2572.1075604430798</v>
      </c>
      <c r="H694">
        <v>2805.9948598988699</v>
      </c>
    </row>
    <row r="695" spans="1:8" x14ac:dyDescent="0.25">
      <c r="A695" t="s">
        <v>1186</v>
      </c>
      <c r="B695">
        <v>13756.5332536775</v>
      </c>
      <c r="C695">
        <v>13755.357176847099</v>
      </c>
      <c r="D695">
        <v>206.637680200299</v>
      </c>
      <c r="E695">
        <v>13060.7976397644</v>
      </c>
      <c r="F695">
        <v>14442.7897876152</v>
      </c>
      <c r="G695">
        <v>13337.586968867299</v>
      </c>
      <c r="H695">
        <v>14167.8064231106</v>
      </c>
    </row>
    <row r="696" spans="1:8" x14ac:dyDescent="0.25">
      <c r="A696" t="s">
        <v>808</v>
      </c>
      <c r="B696">
        <v>735.26079404306699</v>
      </c>
      <c r="C696">
        <v>735.60333775478205</v>
      </c>
      <c r="D696">
        <v>22.247802301719499</v>
      </c>
      <c r="E696">
        <v>665.95317610619304</v>
      </c>
      <c r="F696">
        <v>813.99126496563201</v>
      </c>
      <c r="G696">
        <v>693.268031166936</v>
      </c>
      <c r="H696">
        <v>780.64330286388895</v>
      </c>
    </row>
    <row r="697" spans="1:8" x14ac:dyDescent="0.25">
      <c r="A697" t="s">
        <v>1175</v>
      </c>
      <c r="B697">
        <v>20917.667196482598</v>
      </c>
      <c r="C697">
        <v>20935.486035645099</v>
      </c>
      <c r="D697">
        <v>750.45093623786295</v>
      </c>
      <c r="E697">
        <v>18685.486534845499</v>
      </c>
      <c r="F697">
        <v>23626.978928345099</v>
      </c>
      <c r="G697">
        <v>19506.717793386899</v>
      </c>
      <c r="H697">
        <v>22358.604510235102</v>
      </c>
    </row>
    <row r="698" spans="1:8" x14ac:dyDescent="0.25">
      <c r="A698" t="s">
        <v>702</v>
      </c>
      <c r="B698">
        <v>22720.6254649578</v>
      </c>
      <c r="C698">
        <v>22741.836573510402</v>
      </c>
      <c r="D698">
        <v>1035.8485200033599</v>
      </c>
      <c r="E698">
        <v>19588.249613480999</v>
      </c>
      <c r="F698">
        <v>26971.915814080301</v>
      </c>
      <c r="G698">
        <v>20773.564856245401</v>
      </c>
      <c r="H698">
        <v>24942.029495835301</v>
      </c>
    </row>
    <row r="699" spans="1:8" x14ac:dyDescent="0.25">
      <c r="A699" t="s">
        <v>577</v>
      </c>
      <c r="B699">
        <v>28041.167451117701</v>
      </c>
      <c r="C699">
        <v>28080.6351465062</v>
      </c>
      <c r="D699">
        <v>604.50857819366001</v>
      </c>
      <c r="E699">
        <v>26514.7595744971</v>
      </c>
      <c r="F699">
        <v>30780.312811850199</v>
      </c>
      <c r="G699">
        <v>27021.924520392698</v>
      </c>
      <c r="H699">
        <v>29363.273406816501</v>
      </c>
    </row>
    <row r="700" spans="1:8" x14ac:dyDescent="0.25">
      <c r="A700" t="s">
        <v>1163</v>
      </c>
      <c r="B700">
        <v>3988.8548624565801</v>
      </c>
      <c r="C700">
        <v>4016.8728127064501</v>
      </c>
      <c r="D700">
        <v>589.66612787542499</v>
      </c>
      <c r="E700">
        <v>2436.4142978313398</v>
      </c>
      <c r="F700">
        <v>6352.8147802573803</v>
      </c>
      <c r="G700">
        <v>2898.7202691160201</v>
      </c>
      <c r="H700">
        <v>5289.2275555911801</v>
      </c>
    </row>
    <row r="701" spans="1:8" x14ac:dyDescent="0.25">
      <c r="A701" t="s">
        <v>925</v>
      </c>
      <c r="B701">
        <v>2258.1949121899602</v>
      </c>
      <c r="C701">
        <v>2268.1997614892298</v>
      </c>
      <c r="D701">
        <v>325.53888082748398</v>
      </c>
      <c r="E701">
        <v>1360.886012939</v>
      </c>
      <c r="F701">
        <v>3400.1370570010199</v>
      </c>
      <c r="G701">
        <v>1688.4020953885799</v>
      </c>
      <c r="H701">
        <v>2976.8925271989701</v>
      </c>
    </row>
    <row r="702" spans="1:8" x14ac:dyDescent="0.25">
      <c r="A702" t="s">
        <v>949</v>
      </c>
      <c r="B702">
        <v>9138.9229129022406</v>
      </c>
      <c r="C702">
        <v>9148.9277622015197</v>
      </c>
      <c r="D702">
        <v>325.53888082748398</v>
      </c>
      <c r="E702">
        <v>8241.6140136512804</v>
      </c>
      <c r="F702">
        <v>10280.865057713299</v>
      </c>
      <c r="G702">
        <v>8569.1300961008492</v>
      </c>
      <c r="H702">
        <v>9857.6205279112401</v>
      </c>
    </row>
    <row r="703" spans="1:8" x14ac:dyDescent="0.25">
      <c r="A703" t="s">
        <v>246</v>
      </c>
      <c r="B703">
        <v>168.13488134841899</v>
      </c>
      <c r="C703">
        <v>169.87003913836801</v>
      </c>
      <c r="D703">
        <v>27.198559207585902</v>
      </c>
      <c r="E703">
        <v>82.417780305881706</v>
      </c>
      <c r="F703">
        <v>275.96822573882201</v>
      </c>
      <c r="G703">
        <v>120.649571857973</v>
      </c>
      <c r="H703">
        <v>229.34453422613399</v>
      </c>
    </row>
    <row r="704" spans="1:8" x14ac:dyDescent="0.25">
      <c r="A704" t="s">
        <v>1174</v>
      </c>
      <c r="B704">
        <v>6066.5952292679704</v>
      </c>
      <c r="C704">
        <v>6069.1308850231899</v>
      </c>
      <c r="D704">
        <v>172.315333302467</v>
      </c>
      <c r="E704">
        <v>5523.0608456207301</v>
      </c>
      <c r="F704">
        <v>6734.5968763175397</v>
      </c>
      <c r="G704">
        <v>5734.6029698992097</v>
      </c>
      <c r="H704">
        <v>6410.7349743781897</v>
      </c>
    </row>
    <row r="705" spans="1:8" x14ac:dyDescent="0.25">
      <c r="A705" t="s">
        <v>929</v>
      </c>
      <c r="B705">
        <v>41054.058328600899</v>
      </c>
      <c r="C705">
        <v>41136.964871039898</v>
      </c>
      <c r="D705">
        <v>1219.95972865316</v>
      </c>
      <c r="E705">
        <v>37528.586372496102</v>
      </c>
      <c r="F705">
        <v>45218.763134499597</v>
      </c>
      <c r="G705">
        <v>38844.721107242898</v>
      </c>
      <c r="H705">
        <v>43612.300793635201</v>
      </c>
    </row>
    <row r="706" spans="1:8" x14ac:dyDescent="0.25">
      <c r="A706" t="s">
        <v>710</v>
      </c>
      <c r="B706">
        <v>727.60534927595904</v>
      </c>
      <c r="C706">
        <v>728.13311524973096</v>
      </c>
      <c r="D706">
        <v>21.6918180110072</v>
      </c>
      <c r="E706">
        <v>664.39179005474398</v>
      </c>
      <c r="F706">
        <v>819.28986769908897</v>
      </c>
      <c r="G706">
        <v>686.901943304253</v>
      </c>
      <c r="H706">
        <v>773.04267655815602</v>
      </c>
    </row>
    <row r="707" spans="1:8" x14ac:dyDescent="0.25">
      <c r="A707" t="s">
        <v>434</v>
      </c>
      <c r="B707">
        <v>8019.5978909057903</v>
      </c>
      <c r="C707">
        <v>8022.4420299700196</v>
      </c>
      <c r="D707">
        <v>128.708618726852</v>
      </c>
      <c r="E707">
        <v>7579.10100580168</v>
      </c>
      <c r="F707">
        <v>8544.2305750637806</v>
      </c>
      <c r="G707">
        <v>7783.6609278808801</v>
      </c>
      <c r="H707">
        <v>8289.2423240258795</v>
      </c>
    </row>
    <row r="708" spans="1:8" x14ac:dyDescent="0.25">
      <c r="A708" t="s">
        <v>935</v>
      </c>
      <c r="B708">
        <v>92153.780800824505</v>
      </c>
      <c r="C708">
        <v>92360.604419716998</v>
      </c>
      <c r="D708">
        <v>3131.5501799856302</v>
      </c>
      <c r="E708">
        <v>82703.102964127203</v>
      </c>
      <c r="F708">
        <v>102635.087002621</v>
      </c>
      <c r="G708">
        <v>86456.183415748601</v>
      </c>
      <c r="H708">
        <v>98630.460340859907</v>
      </c>
    </row>
    <row r="709" spans="1:8" x14ac:dyDescent="0.25">
      <c r="A709" t="s">
        <v>561</v>
      </c>
      <c r="B709">
        <v>24031.874787406301</v>
      </c>
      <c r="C709">
        <v>24059.233491757099</v>
      </c>
      <c r="D709">
        <v>635.33300334844603</v>
      </c>
      <c r="E709">
        <v>22220.619270951702</v>
      </c>
      <c r="F709">
        <v>26439.9122305608</v>
      </c>
      <c r="G709">
        <v>22849.5975987614</v>
      </c>
      <c r="H709">
        <v>25367.002375580902</v>
      </c>
    </row>
    <row r="710" spans="1:8" x14ac:dyDescent="0.25">
      <c r="A710" t="s">
        <v>272</v>
      </c>
      <c r="B710">
        <v>110471.965109975</v>
      </c>
      <c r="C710">
        <v>110624.343380904</v>
      </c>
      <c r="D710">
        <v>3245.7132483564801</v>
      </c>
      <c r="E710">
        <v>100305.49254698399</v>
      </c>
      <c r="F710">
        <v>122672.192669059</v>
      </c>
      <c r="G710">
        <v>104563.62194996999</v>
      </c>
      <c r="H710">
        <v>117625.938018463</v>
      </c>
    </row>
    <row r="711" spans="1:8" x14ac:dyDescent="0.25">
      <c r="A711" t="s">
        <v>1167</v>
      </c>
      <c r="B711">
        <v>6420.0701786187001</v>
      </c>
      <c r="C711">
        <v>6422.7811374039402</v>
      </c>
      <c r="D711">
        <v>204.95558236171101</v>
      </c>
      <c r="E711">
        <v>5800.80540413575</v>
      </c>
      <c r="F711">
        <v>7153.0617585853297</v>
      </c>
      <c r="G711">
        <v>6018.82772764537</v>
      </c>
      <c r="H711">
        <v>6821.9701376833</v>
      </c>
    </row>
    <row r="712" spans="1:8" x14ac:dyDescent="0.25">
      <c r="A712" t="s">
        <v>405</v>
      </c>
      <c r="B712">
        <v>117991.34121944199</v>
      </c>
      <c r="C712">
        <v>118192.68674181</v>
      </c>
      <c r="D712">
        <v>4365.4617802047296</v>
      </c>
      <c r="E712">
        <v>103530.952933648</v>
      </c>
      <c r="F712">
        <v>134163.62582640999</v>
      </c>
      <c r="G712">
        <v>109895.245632843</v>
      </c>
      <c r="H712">
        <v>127054.63138736899</v>
      </c>
    </row>
    <row r="713" spans="1:8" x14ac:dyDescent="0.25">
      <c r="A713" t="s">
        <v>687</v>
      </c>
      <c r="B713">
        <v>201.52670701348799</v>
      </c>
      <c r="C713">
        <v>203.812718656377</v>
      </c>
      <c r="D713">
        <v>31.222968761510302</v>
      </c>
      <c r="E713">
        <v>115.479119389076</v>
      </c>
      <c r="F713">
        <v>361.11043709529599</v>
      </c>
      <c r="G713">
        <v>149.712880907216</v>
      </c>
      <c r="H713">
        <v>271.23735525590001</v>
      </c>
    </row>
    <row r="714" spans="1:8" x14ac:dyDescent="0.25">
      <c r="A714" t="s">
        <v>712</v>
      </c>
      <c r="B714">
        <v>9606.5126910712606</v>
      </c>
      <c r="C714">
        <v>9613.2393318029699</v>
      </c>
      <c r="D714">
        <v>280.54804086085602</v>
      </c>
      <c r="E714">
        <v>8786.8520572040306</v>
      </c>
      <c r="F714">
        <v>10794.427422766899</v>
      </c>
      <c r="G714">
        <v>9082.1759081980199</v>
      </c>
      <c r="H714">
        <v>10194.5249692744</v>
      </c>
    </row>
    <row r="715" spans="1:8" x14ac:dyDescent="0.25">
      <c r="A715" t="s">
        <v>942</v>
      </c>
      <c r="B715">
        <v>34917.235295282699</v>
      </c>
      <c r="C715">
        <v>34945.703378418701</v>
      </c>
      <c r="D715">
        <v>631.65862850718895</v>
      </c>
      <c r="E715">
        <v>32984.745178036203</v>
      </c>
      <c r="F715">
        <v>37298.8050148084</v>
      </c>
      <c r="G715">
        <v>33782.894995461204</v>
      </c>
      <c r="H715">
        <v>36272.7590772978</v>
      </c>
    </row>
    <row r="716" spans="1:8" x14ac:dyDescent="0.25">
      <c r="A716" t="s">
        <v>709</v>
      </c>
      <c r="B716">
        <v>233.61033890899299</v>
      </c>
      <c r="C716">
        <v>233.68557606783099</v>
      </c>
      <c r="D716">
        <v>3.90507151921264</v>
      </c>
      <c r="E716">
        <v>220.99847450121399</v>
      </c>
      <c r="F716">
        <v>249.602249773088</v>
      </c>
      <c r="G716">
        <v>226.38725301029299</v>
      </c>
      <c r="H716">
        <v>241.78683216886699</v>
      </c>
    </row>
    <row r="717" spans="1:8" x14ac:dyDescent="0.25">
      <c r="A717" t="s">
        <v>828</v>
      </c>
      <c r="B717">
        <v>105017.465293855</v>
      </c>
      <c r="C717">
        <v>105108.558367868</v>
      </c>
      <c r="D717">
        <v>2269.0826345301102</v>
      </c>
      <c r="E717">
        <v>97731.857026232698</v>
      </c>
      <c r="F717">
        <v>112468.53774579</v>
      </c>
      <c r="G717">
        <v>100841.45343209599</v>
      </c>
      <c r="H717">
        <v>109748.68456788499</v>
      </c>
    </row>
    <row r="718" spans="1:8" x14ac:dyDescent="0.25">
      <c r="A718" t="s">
        <v>941</v>
      </c>
      <c r="B718">
        <v>12358.442540226701</v>
      </c>
      <c r="C718">
        <v>12384.0632396736</v>
      </c>
      <c r="D718">
        <v>423.74350831287097</v>
      </c>
      <c r="E718">
        <v>11068.3456792385</v>
      </c>
      <c r="F718">
        <v>13781.6002335296</v>
      </c>
      <c r="G718">
        <v>11587.822275169099</v>
      </c>
      <c r="H718">
        <v>13245.772773823301</v>
      </c>
    </row>
    <row r="719" spans="1:8" x14ac:dyDescent="0.25">
      <c r="A719" t="s">
        <v>826</v>
      </c>
      <c r="B719">
        <v>1038.0545907360199</v>
      </c>
      <c r="C719">
        <v>1038.39713444774</v>
      </c>
      <c r="D719">
        <v>22.247802301719499</v>
      </c>
      <c r="E719">
        <v>968.74697279914596</v>
      </c>
      <c r="F719">
        <v>1116.7850616585799</v>
      </c>
      <c r="G719">
        <v>996.06182785988904</v>
      </c>
      <c r="H719">
        <v>1083.4370995568399</v>
      </c>
    </row>
    <row r="720" spans="1:8" x14ac:dyDescent="0.25">
      <c r="A720" t="s">
        <v>943</v>
      </c>
      <c r="B720">
        <v>80015.094438914195</v>
      </c>
      <c r="C720">
        <v>80116.246136624104</v>
      </c>
      <c r="D720">
        <v>2406.6127926476202</v>
      </c>
      <c r="E720">
        <v>73205.869475990301</v>
      </c>
      <c r="F720">
        <v>88576.962020603998</v>
      </c>
      <c r="G720">
        <v>75859.145416090003</v>
      </c>
      <c r="H720">
        <v>85305.015029648202</v>
      </c>
    </row>
    <row r="721" spans="1:8" x14ac:dyDescent="0.25">
      <c r="A721" t="s">
        <v>443</v>
      </c>
      <c r="B721">
        <v>20240.037014651902</v>
      </c>
      <c r="C721">
        <v>20273.518494952601</v>
      </c>
      <c r="D721">
        <v>582.52673787600304</v>
      </c>
      <c r="E721">
        <v>18553.365362316199</v>
      </c>
      <c r="F721">
        <v>22329.452930227999</v>
      </c>
      <c r="G721">
        <v>19225.7450348364</v>
      </c>
      <c r="H721">
        <v>21478.088682877002</v>
      </c>
    </row>
    <row r="722" spans="1:8" x14ac:dyDescent="0.25">
      <c r="A722" t="s">
        <v>586</v>
      </c>
      <c r="B722">
        <v>88944.184325871305</v>
      </c>
      <c r="C722">
        <v>88992.655620414793</v>
      </c>
      <c r="D722">
        <v>2703.9521774155601</v>
      </c>
      <c r="E722">
        <v>81347.636710666906</v>
      </c>
      <c r="F722">
        <v>98350.387060873094</v>
      </c>
      <c r="G722">
        <v>84048.749998660205</v>
      </c>
      <c r="H722">
        <v>94712.196141106004</v>
      </c>
    </row>
    <row r="723" spans="1:8" x14ac:dyDescent="0.25">
      <c r="A723" t="s">
        <v>926</v>
      </c>
      <c r="B723">
        <v>47428.236108290599</v>
      </c>
      <c r="C723">
        <v>47440.130797401303</v>
      </c>
      <c r="D723">
        <v>1185.9910502800101</v>
      </c>
      <c r="E723">
        <v>44306.653501247303</v>
      </c>
      <c r="F723">
        <v>51568.687406786303</v>
      </c>
      <c r="G723">
        <v>45220.862596271501</v>
      </c>
      <c r="H723">
        <v>49844.045620248799</v>
      </c>
    </row>
    <row r="724" spans="1:8" x14ac:dyDescent="0.25">
      <c r="A724" t="s">
        <v>698</v>
      </c>
      <c r="B724">
        <v>455.58391417592401</v>
      </c>
      <c r="C724">
        <v>456.05937640780002</v>
      </c>
      <c r="D724">
        <v>21.412774487415</v>
      </c>
      <c r="E724">
        <v>390.79654888674497</v>
      </c>
      <c r="F724">
        <v>544.18221493923204</v>
      </c>
      <c r="G724">
        <v>415.34878250704497</v>
      </c>
      <c r="H724">
        <v>501.760798797093</v>
      </c>
    </row>
    <row r="725" spans="1:8" x14ac:dyDescent="0.25">
      <c r="A725" t="s">
        <v>956</v>
      </c>
      <c r="B725">
        <v>7927.5840538824204</v>
      </c>
      <c r="C725">
        <v>7927.5627179309204</v>
      </c>
      <c r="D725">
        <v>120.555728490569</v>
      </c>
      <c r="E725">
        <v>7595.7686742608303</v>
      </c>
      <c r="F725">
        <v>8330.0654026829197</v>
      </c>
      <c r="G725">
        <v>7701.3581696015499</v>
      </c>
      <c r="H725">
        <v>8176.55587095788</v>
      </c>
    </row>
    <row r="726" spans="1:8" x14ac:dyDescent="0.25">
      <c r="A726" t="s">
        <v>814</v>
      </c>
      <c r="B726">
        <v>618.90409967756</v>
      </c>
      <c r="C726">
        <v>619.88356005903495</v>
      </c>
      <c r="D726">
        <v>21.4828254238768</v>
      </c>
      <c r="E726">
        <v>548.762909098367</v>
      </c>
      <c r="F726">
        <v>688.94235271002105</v>
      </c>
      <c r="G726">
        <v>580.20660290154001</v>
      </c>
      <c r="H726">
        <v>663.88096833813097</v>
      </c>
    </row>
    <row r="727" spans="1:8" x14ac:dyDescent="0.25">
      <c r="A727" t="s">
        <v>263</v>
      </c>
      <c r="B727">
        <v>161.461358174851</v>
      </c>
      <c r="C727">
        <v>161.810270040083</v>
      </c>
      <c r="D727">
        <v>3.7451897710767099</v>
      </c>
      <c r="E727">
        <v>151.6685179495</v>
      </c>
      <c r="F727">
        <v>178.39342772594901</v>
      </c>
      <c r="G727">
        <v>155.07983386895799</v>
      </c>
      <c r="H727">
        <v>169.81091217630501</v>
      </c>
    </row>
    <row r="728" spans="1:8" x14ac:dyDescent="0.25">
      <c r="A728" t="s">
        <v>264</v>
      </c>
      <c r="B728">
        <v>470.92867804137097</v>
      </c>
      <c r="C728">
        <v>472.66383583132102</v>
      </c>
      <c r="D728">
        <v>27.198559207585902</v>
      </c>
      <c r="E728">
        <v>385.21157699883503</v>
      </c>
      <c r="F728">
        <v>578.76202243177499</v>
      </c>
      <c r="G728">
        <v>423.44336855092502</v>
      </c>
      <c r="H728">
        <v>532.13833091908702</v>
      </c>
    </row>
    <row r="729" spans="1:8" x14ac:dyDescent="0.25">
      <c r="A729" t="s">
        <v>1076</v>
      </c>
      <c r="B729">
        <v>52901.244893197902</v>
      </c>
      <c r="C729">
        <v>52900.315769553701</v>
      </c>
      <c r="D729">
        <v>793.04582959167601</v>
      </c>
      <c r="E729">
        <v>50373.066094911803</v>
      </c>
      <c r="F729">
        <v>55758.775139722202</v>
      </c>
      <c r="G729">
        <v>51359.400917344297</v>
      </c>
      <c r="H729">
        <v>54471.573993810503</v>
      </c>
    </row>
    <row r="730" spans="1:8" x14ac:dyDescent="0.25">
      <c r="A730" t="s">
        <v>410</v>
      </c>
      <c r="B730">
        <v>5002.1010893794601</v>
      </c>
      <c r="C730">
        <v>5004.9452284436902</v>
      </c>
      <c r="D730">
        <v>128.708618726852</v>
      </c>
      <c r="E730">
        <v>4561.6042042753597</v>
      </c>
      <c r="F730">
        <v>5526.7337735374504</v>
      </c>
      <c r="G730">
        <v>4766.1641263545598</v>
      </c>
      <c r="H730">
        <v>5271.7455224995601</v>
      </c>
    </row>
    <row r="731" spans="1:8" x14ac:dyDescent="0.25">
      <c r="A731" t="s">
        <v>1182</v>
      </c>
      <c r="B731">
        <v>230.95493042428001</v>
      </c>
      <c r="C731">
        <v>230.953257449548</v>
      </c>
      <c r="D731">
        <v>3.6231887446547599</v>
      </c>
      <c r="E731">
        <v>218.75951350718799</v>
      </c>
      <c r="F731">
        <v>243.466023239859</v>
      </c>
      <c r="G731">
        <v>223.73066600851001</v>
      </c>
      <c r="H731">
        <v>238.24177573204801</v>
      </c>
    </row>
    <row r="732" spans="1:8" x14ac:dyDescent="0.25">
      <c r="A732" t="s">
        <v>1161</v>
      </c>
      <c r="B732">
        <v>1042.0394091180301</v>
      </c>
      <c r="C732">
        <v>1048.03445628178</v>
      </c>
      <c r="D732">
        <v>158.09803968246899</v>
      </c>
      <c r="E732">
        <v>636.45993322676497</v>
      </c>
      <c r="F732">
        <v>1675.1548966083301</v>
      </c>
      <c r="G732">
        <v>750.75784751656602</v>
      </c>
      <c r="H732">
        <v>1386.5989419596301</v>
      </c>
    </row>
    <row r="733" spans="1:8" x14ac:dyDescent="0.25">
      <c r="A733" t="s">
        <v>413</v>
      </c>
      <c r="B733">
        <v>99489.1456774869</v>
      </c>
      <c r="C733">
        <v>99706.624137969906</v>
      </c>
      <c r="D733">
        <v>4276.3163072101397</v>
      </c>
      <c r="E733">
        <v>86891.158666875795</v>
      </c>
      <c r="F733">
        <v>114969.66925433101</v>
      </c>
      <c r="G733">
        <v>91911.691767090902</v>
      </c>
      <c r="H733">
        <v>108454.980010862</v>
      </c>
    </row>
    <row r="734" spans="1:8" x14ac:dyDescent="0.25">
      <c r="A734" t="s">
        <v>589</v>
      </c>
      <c r="B734">
        <v>49163.582992762204</v>
      </c>
      <c r="C734">
        <v>49220.3554576065</v>
      </c>
      <c r="D734">
        <v>800.48579235103705</v>
      </c>
      <c r="E734">
        <v>46569.759146476703</v>
      </c>
      <c r="F734">
        <v>52116.164544780397</v>
      </c>
      <c r="G734">
        <v>47751.7388877294</v>
      </c>
      <c r="H734">
        <v>50849.027507168503</v>
      </c>
    </row>
    <row r="735" spans="1:8" x14ac:dyDescent="0.25">
      <c r="A735" t="s">
        <v>940</v>
      </c>
      <c r="B735">
        <v>3588.6701496482201</v>
      </c>
      <c r="C735">
        <v>3590.7502607249498</v>
      </c>
      <c r="D735">
        <v>101.428008039183</v>
      </c>
      <c r="E735">
        <v>3262.0102457539201</v>
      </c>
      <c r="F735">
        <v>3935.3866062921302</v>
      </c>
      <c r="G735">
        <v>3398.0901064718601</v>
      </c>
      <c r="H735">
        <v>3803.6881028752</v>
      </c>
    </row>
    <row r="736" spans="1:8" x14ac:dyDescent="0.25">
      <c r="A736" t="s">
        <v>267</v>
      </c>
      <c r="B736">
        <v>954.94969128877096</v>
      </c>
      <c r="C736">
        <v>954.79268518999197</v>
      </c>
      <c r="D736">
        <v>16.475028608178299</v>
      </c>
      <c r="E736">
        <v>900.09316619803997</v>
      </c>
      <c r="F736">
        <v>1006.38229352038</v>
      </c>
      <c r="G736">
        <v>922.79213171539095</v>
      </c>
      <c r="H736">
        <v>988.40555109975003</v>
      </c>
    </row>
    <row r="737" spans="1:8" x14ac:dyDescent="0.25">
      <c r="A737" t="s">
        <v>1179</v>
      </c>
      <c r="B737">
        <v>3746.3012485482</v>
      </c>
      <c r="C737">
        <v>3752.2962957119398</v>
      </c>
      <c r="D737">
        <v>158.09803968246899</v>
      </c>
      <c r="E737">
        <v>3340.7217726569302</v>
      </c>
      <c r="F737">
        <v>4379.4167360384999</v>
      </c>
      <c r="G737">
        <v>3455.01968694673</v>
      </c>
      <c r="H737">
        <v>4090.8607813898002</v>
      </c>
    </row>
    <row r="738" spans="1:8" x14ac:dyDescent="0.25">
      <c r="A738" t="s">
        <v>1185</v>
      </c>
      <c r="B738">
        <v>9124.3320180488699</v>
      </c>
      <c r="C738">
        <v>9127.0429768341091</v>
      </c>
      <c r="D738">
        <v>204.95558236171101</v>
      </c>
      <c r="E738">
        <v>8505.0672435659108</v>
      </c>
      <c r="F738">
        <v>9857.3235980154896</v>
      </c>
      <c r="G738">
        <v>8723.0895670755399</v>
      </c>
      <c r="H738">
        <v>9526.2319771134607</v>
      </c>
    </row>
    <row r="739" spans="1:8" x14ac:dyDescent="0.25">
      <c r="A739" t="s">
        <v>1190</v>
      </c>
      <c r="B739">
        <v>2644.6889040664801</v>
      </c>
      <c r="C739">
        <v>2644.7472896735198</v>
      </c>
      <c r="D739">
        <v>40.578281331041701</v>
      </c>
      <c r="E739">
        <v>2517.0072866489099</v>
      </c>
      <c r="F739">
        <v>2801.43711468014</v>
      </c>
      <c r="G739">
        <v>2566.8401631424499</v>
      </c>
      <c r="H739">
        <v>2724.8222464764399</v>
      </c>
    </row>
    <row r="740" spans="1:8" x14ac:dyDescent="0.25">
      <c r="A740" t="s">
        <v>419</v>
      </c>
      <c r="B740">
        <v>13359.309013939601</v>
      </c>
      <c r="C740">
        <v>13392.7904942404</v>
      </c>
      <c r="D740">
        <v>582.52673787600304</v>
      </c>
      <c r="E740">
        <v>11672.637361604</v>
      </c>
      <c r="F740">
        <v>15448.7249295158</v>
      </c>
      <c r="G740">
        <v>12345.017034124099</v>
      </c>
      <c r="H740">
        <v>14597.360682164701</v>
      </c>
    </row>
    <row r="741" spans="1:8" x14ac:dyDescent="0.25">
      <c r="A741" t="s">
        <v>274</v>
      </c>
      <c r="B741">
        <v>2531.4316211354499</v>
      </c>
      <c r="C741">
        <v>2535.21392756366</v>
      </c>
      <c r="D741">
        <v>83.172742807676201</v>
      </c>
      <c r="E741">
        <v>2272.8102264644499</v>
      </c>
      <c r="F741">
        <v>2840.95438983544</v>
      </c>
      <c r="G741">
        <v>2377.7843857234998</v>
      </c>
      <c r="H741">
        <v>2714.3861232883701</v>
      </c>
    </row>
    <row r="742" spans="1:8" x14ac:dyDescent="0.25">
      <c r="A742" t="s">
        <v>425</v>
      </c>
      <c r="B742">
        <v>16104.745913029899</v>
      </c>
      <c r="C742">
        <v>16133.8004639561</v>
      </c>
      <c r="D742">
        <v>813.38396236836695</v>
      </c>
      <c r="E742">
        <v>13784.942468121701</v>
      </c>
      <c r="F742">
        <v>19610.3950071662</v>
      </c>
      <c r="G742">
        <v>14600.0470429618</v>
      </c>
      <c r="H742">
        <v>17773.234619725499</v>
      </c>
    </row>
    <row r="743" spans="1:8" x14ac:dyDescent="0.25">
      <c r="A743" t="s">
        <v>1180</v>
      </c>
      <c r="B743">
        <v>6138.3508898234504</v>
      </c>
      <c r="C743">
        <v>6143.3184174937096</v>
      </c>
      <c r="D743">
        <v>98.346087034231203</v>
      </c>
      <c r="E743">
        <v>5823.14254134147</v>
      </c>
      <c r="F743">
        <v>6596.9994312387198</v>
      </c>
      <c r="G743">
        <v>5964.5183411087401</v>
      </c>
      <c r="H743">
        <v>6346.7999892815396</v>
      </c>
    </row>
    <row r="744" spans="1:8" x14ac:dyDescent="0.25">
      <c r="A744" t="s">
        <v>1066</v>
      </c>
      <c r="B744">
        <v>24749.722965351299</v>
      </c>
      <c r="C744">
        <v>24749.586756207002</v>
      </c>
      <c r="D744">
        <v>734.97816613736904</v>
      </c>
      <c r="E744">
        <v>22464.269632175601</v>
      </c>
      <c r="F744">
        <v>27633.261178503999</v>
      </c>
      <c r="G744">
        <v>23316.808604103699</v>
      </c>
      <c r="H744">
        <v>26217.740790478201</v>
      </c>
    </row>
    <row r="745" spans="1:8" x14ac:dyDescent="0.25">
      <c r="A745" t="s">
        <v>244</v>
      </c>
      <c r="B745">
        <v>454.995098390149</v>
      </c>
      <c r="C745">
        <v>459.50895856595002</v>
      </c>
      <c r="D745">
        <v>74.379477950690401</v>
      </c>
      <c r="E745">
        <v>221.16039658871</v>
      </c>
      <c r="F745">
        <v>748.31782297289897</v>
      </c>
      <c r="G745">
        <v>324.50177737669702</v>
      </c>
      <c r="H745">
        <v>623.28119247736197</v>
      </c>
    </row>
    <row r="746" spans="1:8" x14ac:dyDescent="0.25">
      <c r="A746" t="s">
        <v>1084</v>
      </c>
      <c r="B746">
        <v>48628.668242481697</v>
      </c>
      <c r="C746">
        <v>48628.532033337498</v>
      </c>
      <c r="D746">
        <v>734.97816613736802</v>
      </c>
      <c r="E746">
        <v>46343.214909306102</v>
      </c>
      <c r="F746">
        <v>51512.206455634398</v>
      </c>
      <c r="G746">
        <v>47195.753881234203</v>
      </c>
      <c r="H746">
        <v>50096.6860676086</v>
      </c>
    </row>
    <row r="747" spans="1:8" x14ac:dyDescent="0.25">
      <c r="A747" t="s">
        <v>934</v>
      </c>
      <c r="B747">
        <v>34693.158569259198</v>
      </c>
      <c r="C747">
        <v>34706.569373874001</v>
      </c>
      <c r="D747">
        <v>1006.3163691887599</v>
      </c>
      <c r="E747">
        <v>31579.912292585901</v>
      </c>
      <c r="F747">
        <v>38276.620836145303</v>
      </c>
      <c r="G747">
        <v>32816.2658697445</v>
      </c>
      <c r="H747">
        <v>36837.599646106297</v>
      </c>
    </row>
    <row r="748" spans="1:8" x14ac:dyDescent="0.25">
      <c r="A748" t="s">
        <v>402</v>
      </c>
      <c r="B748">
        <v>541.06226147595896</v>
      </c>
      <c r="C748">
        <v>544.59434315757005</v>
      </c>
      <c r="D748">
        <v>79.580647483627203</v>
      </c>
      <c r="E748">
        <v>329.22811483119398</v>
      </c>
      <c r="F748">
        <v>890.94014096524597</v>
      </c>
      <c r="G748">
        <v>405.48857392315301</v>
      </c>
      <c r="H748">
        <v>719.35366590520596</v>
      </c>
    </row>
    <row r="749" spans="1:8" x14ac:dyDescent="0.25">
      <c r="A749" t="s">
        <v>1060</v>
      </c>
      <c r="B749">
        <v>34160.9791088032</v>
      </c>
      <c r="C749">
        <v>34161.949242649003</v>
      </c>
      <c r="D749">
        <v>878.56990590682994</v>
      </c>
      <c r="E749">
        <v>31378.845694103798</v>
      </c>
      <c r="F749">
        <v>37390.308458335297</v>
      </c>
      <c r="G749">
        <v>32425.754056739799</v>
      </c>
      <c r="H749">
        <v>35895.593272258702</v>
      </c>
    </row>
    <row r="750" spans="1:8" x14ac:dyDescent="0.25">
      <c r="A750" t="s">
        <v>1176</v>
      </c>
      <c r="B750">
        <v>95.903275857751296</v>
      </c>
      <c r="C750">
        <v>96.004021948461698</v>
      </c>
      <c r="D750">
        <v>1.63748445849381</v>
      </c>
      <c r="E750">
        <v>90.735847421588304</v>
      </c>
      <c r="F750">
        <v>103.71357324183199</v>
      </c>
      <c r="G750">
        <v>93.018792133884901</v>
      </c>
      <c r="H750">
        <v>99.4294655853124</v>
      </c>
    </row>
    <row r="751" spans="1:8" x14ac:dyDescent="0.25">
      <c r="A751" t="s">
        <v>415</v>
      </c>
      <c r="B751">
        <v>37108.530783482398</v>
      </c>
      <c r="C751">
        <v>37186.0258192357</v>
      </c>
      <c r="D751">
        <v>1616.6556506818099</v>
      </c>
      <c r="E751">
        <v>32391.275479870801</v>
      </c>
      <c r="F751">
        <v>42918.560057584298</v>
      </c>
      <c r="G751">
        <v>34267.041624691003</v>
      </c>
      <c r="H751">
        <v>40521.446989403099</v>
      </c>
    </row>
    <row r="752" spans="1:8" x14ac:dyDescent="0.25">
      <c r="A752" t="s">
        <v>256</v>
      </c>
      <c r="B752">
        <v>1769.2265467014699</v>
      </c>
      <c r="C752">
        <v>1773.0088531296799</v>
      </c>
      <c r="D752">
        <v>83.1727428076763</v>
      </c>
      <c r="E752">
        <v>1510.60515203047</v>
      </c>
      <c r="F752">
        <v>2078.7493154014501</v>
      </c>
      <c r="G752">
        <v>1615.5793112895201</v>
      </c>
      <c r="H752">
        <v>1952.1810488543899</v>
      </c>
    </row>
    <row r="753" spans="1:8" x14ac:dyDescent="0.25">
      <c r="A753" t="s">
        <v>1187</v>
      </c>
      <c r="B753">
        <v>36951.341174289497</v>
      </c>
      <c r="C753">
        <v>36967.1721785017</v>
      </c>
      <c r="D753">
        <v>775.35398865073603</v>
      </c>
      <c r="E753">
        <v>34614.479410385597</v>
      </c>
      <c r="F753">
        <v>39731.233273559003</v>
      </c>
      <c r="G753">
        <v>35439.821807852197</v>
      </c>
      <c r="H753">
        <v>38481.326384334599</v>
      </c>
    </row>
    <row r="754" spans="1:8" x14ac:dyDescent="0.25">
      <c r="A754" t="s">
        <v>964</v>
      </c>
      <c r="B754">
        <v>6606.1669511745504</v>
      </c>
      <c r="C754">
        <v>6608.2470622512701</v>
      </c>
      <c r="D754">
        <v>101.428008039183</v>
      </c>
      <c r="E754">
        <v>6279.5070472802399</v>
      </c>
      <c r="F754">
        <v>6952.88340781845</v>
      </c>
      <c r="G754">
        <v>6415.5869079981903</v>
      </c>
      <c r="H754">
        <v>6821.1849044015298</v>
      </c>
    </row>
    <row r="755" spans="1:8" x14ac:dyDescent="0.25">
      <c r="A755" t="s">
        <v>830</v>
      </c>
      <c r="B755">
        <v>2390.1089823674101</v>
      </c>
      <c r="C755">
        <v>2392.4920770120202</v>
      </c>
      <c r="D755">
        <v>57.7375580246308</v>
      </c>
      <c r="E755">
        <v>2200.9023251917001</v>
      </c>
      <c r="F755">
        <v>2580.0562470821701</v>
      </c>
      <c r="G755">
        <v>2284.4409656293201</v>
      </c>
      <c r="H755">
        <v>2511.5392320749202</v>
      </c>
    </row>
    <row r="756" spans="1:8" x14ac:dyDescent="0.25">
      <c r="A756" t="s">
        <v>429</v>
      </c>
      <c r="B756">
        <v>180460.833826819</v>
      </c>
      <c r="C756">
        <v>180662.179349187</v>
      </c>
      <c r="D756">
        <v>4365.4617802047196</v>
      </c>
      <c r="E756">
        <v>166000.44554102499</v>
      </c>
      <c r="F756">
        <v>196633.11843378699</v>
      </c>
      <c r="G756">
        <v>172364.73824022</v>
      </c>
      <c r="H756">
        <v>189524.12399474601</v>
      </c>
    </row>
    <row r="757" spans="1:8" x14ac:dyDescent="0.25">
      <c r="A757" t="s">
        <v>568</v>
      </c>
      <c r="B757">
        <v>59907.303339557497</v>
      </c>
      <c r="C757">
        <v>59955.774634100897</v>
      </c>
      <c r="D757">
        <v>2703.9521774155601</v>
      </c>
      <c r="E757">
        <v>52310.755724353097</v>
      </c>
      <c r="F757">
        <v>69313.506074559293</v>
      </c>
      <c r="G757">
        <v>55011.869012346397</v>
      </c>
      <c r="H757">
        <v>65675.315154792203</v>
      </c>
    </row>
    <row r="758" spans="1:8" x14ac:dyDescent="0.25">
      <c r="A758" t="s">
        <v>1177</v>
      </c>
      <c r="B758">
        <v>279.63311816083097</v>
      </c>
      <c r="C758">
        <v>280.194088753833</v>
      </c>
      <c r="D758">
        <v>12.2590465014997</v>
      </c>
      <c r="E758">
        <v>248.03223580060799</v>
      </c>
      <c r="F758">
        <v>328.83143313824598</v>
      </c>
      <c r="G758">
        <v>257.08926658562098</v>
      </c>
      <c r="H758">
        <v>306.58497889965503</v>
      </c>
    </row>
    <row r="759" spans="1:8" x14ac:dyDescent="0.25">
      <c r="A759" t="s">
        <v>251</v>
      </c>
      <c r="B759">
        <v>231.92110289982699</v>
      </c>
      <c r="C759">
        <v>231.88523795892999</v>
      </c>
      <c r="D759">
        <v>6.29444739951101</v>
      </c>
      <c r="E759">
        <v>211.07951088950401</v>
      </c>
      <c r="F759">
        <v>251.54291207775401</v>
      </c>
      <c r="G759">
        <v>219.63614841864299</v>
      </c>
      <c r="H759">
        <v>244.593262881534</v>
      </c>
    </row>
    <row r="760" spans="1:8" x14ac:dyDescent="0.25">
      <c r="A760" t="s">
        <v>700</v>
      </c>
      <c r="B760">
        <v>5925.8465156659804</v>
      </c>
      <c r="C760">
        <v>5932.30955865327</v>
      </c>
      <c r="D760">
        <v>276.75274252002703</v>
      </c>
      <c r="E760">
        <v>5085.8879573948698</v>
      </c>
      <c r="F760">
        <v>7073.2878212126097</v>
      </c>
      <c r="G760">
        <v>5404.96632161053</v>
      </c>
      <c r="H760">
        <v>6522.7906149871897</v>
      </c>
    </row>
    <row r="761" spans="1:8" x14ac:dyDescent="0.25">
      <c r="A761" t="s">
        <v>1189</v>
      </c>
      <c r="B761">
        <v>616.27878594697597</v>
      </c>
      <c r="C761">
        <v>616.65338703290297</v>
      </c>
      <c r="D761">
        <v>15.3583666077642</v>
      </c>
      <c r="E761">
        <v>570.92217445805397</v>
      </c>
      <c r="F761">
        <v>671.73504503313598</v>
      </c>
      <c r="G761">
        <v>587.43165898541099</v>
      </c>
      <c r="H761">
        <v>646.06394228472504</v>
      </c>
    </row>
    <row r="762" spans="1:8" x14ac:dyDescent="0.25">
      <c r="A762" t="s">
        <v>427</v>
      </c>
      <c r="B762">
        <v>10136.370029104501</v>
      </c>
      <c r="C762">
        <v>10154.495600210499</v>
      </c>
      <c r="D762">
        <v>522.11677856848496</v>
      </c>
      <c r="E762">
        <v>8643.9674266734492</v>
      </c>
      <c r="F762">
        <v>12382.1120318796</v>
      </c>
      <c r="G762">
        <v>9171.1340452951699</v>
      </c>
      <c r="H762">
        <v>11206.890926018001</v>
      </c>
    </row>
    <row r="763" spans="1:8" x14ac:dyDescent="0.25">
      <c r="A763" t="s">
        <v>266</v>
      </c>
      <c r="B763">
        <v>122523.77275621799</v>
      </c>
      <c r="C763">
        <v>122739.065398059</v>
      </c>
      <c r="D763">
        <v>3304.1886485251398</v>
      </c>
      <c r="E763">
        <v>112115.239205825</v>
      </c>
      <c r="F763">
        <v>135175.15474072099</v>
      </c>
      <c r="G763">
        <v>116348.321454492</v>
      </c>
      <c r="H763">
        <v>129779.126277216</v>
      </c>
    </row>
    <row r="764" spans="1:8" x14ac:dyDescent="0.25">
      <c r="A764" t="s">
        <v>832</v>
      </c>
      <c r="B764">
        <v>921.69789637051304</v>
      </c>
      <c r="C764">
        <v>922.67735675198696</v>
      </c>
      <c r="D764">
        <v>21.4828254238768</v>
      </c>
      <c r="E764">
        <v>851.55670579132004</v>
      </c>
      <c r="F764">
        <v>991.73614940297398</v>
      </c>
      <c r="G764">
        <v>883.00039959449305</v>
      </c>
      <c r="H764">
        <v>966.67476503108401</v>
      </c>
    </row>
    <row r="765" spans="1:8" x14ac:dyDescent="0.25">
      <c r="A765" t="s">
        <v>965</v>
      </c>
      <c r="B765">
        <v>19239.170540939002</v>
      </c>
      <c r="C765">
        <v>19264.791240385799</v>
      </c>
      <c r="D765">
        <v>423.74350831287097</v>
      </c>
      <c r="E765">
        <v>17949.073679950801</v>
      </c>
      <c r="F765">
        <v>20662.328234241799</v>
      </c>
      <c r="G765">
        <v>18468.550275881302</v>
      </c>
      <c r="H765">
        <v>20126.500774535602</v>
      </c>
    </row>
    <row r="766" spans="1:8" x14ac:dyDescent="0.25">
      <c r="A766" t="s">
        <v>931</v>
      </c>
      <c r="B766">
        <v>23314.107655220399</v>
      </c>
      <c r="C766">
        <v>23361.955233925099</v>
      </c>
      <c r="D766">
        <v>688.95770537212604</v>
      </c>
      <c r="E766">
        <v>21317.8841495325</v>
      </c>
      <c r="F766">
        <v>25675.4657765962</v>
      </c>
      <c r="G766">
        <v>22064.628273362599</v>
      </c>
      <c r="H766">
        <v>24768.676359131401</v>
      </c>
    </row>
    <row r="767" spans="1:8" x14ac:dyDescent="0.25">
      <c r="A767" t="s">
        <v>422</v>
      </c>
      <c r="B767">
        <v>10490.0510460644</v>
      </c>
      <c r="C767">
        <v>10500.8997309067</v>
      </c>
      <c r="D767">
        <v>242.52291515508401</v>
      </c>
      <c r="E767">
        <v>9844.3207622869395</v>
      </c>
      <c r="F767">
        <v>11550.8114158725</v>
      </c>
      <c r="G767">
        <v>10076.146725476099</v>
      </c>
      <c r="H767">
        <v>11031.141443635999</v>
      </c>
    </row>
    <row r="768" spans="1:8" x14ac:dyDescent="0.25">
      <c r="A768" t="s">
        <v>708</v>
      </c>
      <c r="B768">
        <v>17893.2660741537</v>
      </c>
      <c r="C768">
        <v>17947.329322688998</v>
      </c>
      <c r="D768">
        <v>938.364013158587</v>
      </c>
      <c r="E768">
        <v>14960.153787899</v>
      </c>
      <c r="F768">
        <v>21502.824831868202</v>
      </c>
      <c r="G768">
        <v>16208.358622730701</v>
      </c>
      <c r="H768">
        <v>19950.085361956801</v>
      </c>
    </row>
    <row r="769" spans="1:8" x14ac:dyDescent="0.25">
      <c r="A769" t="s">
        <v>810</v>
      </c>
      <c r="B769">
        <v>64881.625483933603</v>
      </c>
      <c r="C769">
        <v>64972.718557947199</v>
      </c>
      <c r="D769">
        <v>2269.0826345301102</v>
      </c>
      <c r="E769">
        <v>57596.0172163116</v>
      </c>
      <c r="F769">
        <v>72332.697935869102</v>
      </c>
      <c r="G769">
        <v>60705.613622174998</v>
      </c>
      <c r="H769">
        <v>69612.844757964296</v>
      </c>
    </row>
    <row r="770" spans="1:8" x14ac:dyDescent="0.25">
      <c r="A770" t="s">
        <v>559</v>
      </c>
      <c r="B770">
        <v>4162.2221739872302</v>
      </c>
      <c r="C770">
        <v>4201.6898693757803</v>
      </c>
      <c r="D770">
        <v>604.50857819366001</v>
      </c>
      <c r="E770">
        <v>2635.81429736666</v>
      </c>
      <c r="F770">
        <v>6901.3675347197404</v>
      </c>
      <c r="G770">
        <v>3142.9792432622598</v>
      </c>
      <c r="H770">
        <v>5484.3281296860296</v>
      </c>
    </row>
    <row r="771" spans="1:8" x14ac:dyDescent="0.25">
      <c r="A771" t="s">
        <v>932</v>
      </c>
      <c r="B771">
        <v>4910.0872523561002</v>
      </c>
      <c r="C771">
        <v>4910.0659164046001</v>
      </c>
      <c r="D771">
        <v>120.555728490569</v>
      </c>
      <c r="E771">
        <v>4578.27187273451</v>
      </c>
      <c r="F771">
        <v>5312.5686011566004</v>
      </c>
      <c r="G771">
        <v>4683.8613680752196</v>
      </c>
      <c r="H771">
        <v>5159.0590694315597</v>
      </c>
    </row>
    <row r="772" spans="1:8" x14ac:dyDescent="0.25">
      <c r="A772" t="s">
        <v>1171</v>
      </c>
      <c r="B772">
        <v>417.89664328607603</v>
      </c>
      <c r="C772">
        <v>418.27124437200303</v>
      </c>
      <c r="D772">
        <v>15.3583666077642</v>
      </c>
      <c r="E772">
        <v>372.54003179715397</v>
      </c>
      <c r="F772">
        <v>473.35290237223597</v>
      </c>
      <c r="G772">
        <v>389.04951632451099</v>
      </c>
      <c r="H772">
        <v>447.68179962382499</v>
      </c>
    </row>
    <row r="773" spans="1:8" x14ac:dyDescent="0.25">
      <c r="A773" t="s">
        <v>715</v>
      </c>
      <c r="B773">
        <v>192.24565865616901</v>
      </c>
      <c r="C773">
        <v>192.32623128230699</v>
      </c>
      <c r="D773">
        <v>3.3418269088477599</v>
      </c>
      <c r="E773">
        <v>183.45186236549401</v>
      </c>
      <c r="F773">
        <v>206.54012341837699</v>
      </c>
      <c r="G773">
        <v>186.146514272269</v>
      </c>
      <c r="H773">
        <v>199.28138639827901</v>
      </c>
    </row>
    <row r="774" spans="1:8" x14ac:dyDescent="0.25">
      <c r="A774" t="s">
        <v>1072</v>
      </c>
      <c r="B774">
        <v>27431.218054610599</v>
      </c>
      <c r="C774">
        <v>27463.353932635899</v>
      </c>
      <c r="D774">
        <v>492.49901225647199</v>
      </c>
      <c r="E774">
        <v>26186.925907238699</v>
      </c>
      <c r="F774">
        <v>29266.405200310001</v>
      </c>
      <c r="G774">
        <v>26559.535890596999</v>
      </c>
      <c r="H774">
        <v>28493.081612755701</v>
      </c>
    </row>
    <row r="775" spans="1:8" x14ac:dyDescent="0.25">
      <c r="A775" t="s">
        <v>1192</v>
      </c>
      <c r="B775">
        <v>11454.236577321901</v>
      </c>
      <c r="C775">
        <v>11456.772233077099</v>
      </c>
      <c r="D775">
        <v>172.315333302467</v>
      </c>
      <c r="E775">
        <v>10910.7021936746</v>
      </c>
      <c r="F775">
        <v>12122.2382243715</v>
      </c>
      <c r="G775">
        <v>11122.2443179531</v>
      </c>
      <c r="H775">
        <v>11798.376322432099</v>
      </c>
    </row>
    <row r="776" spans="1:8" x14ac:dyDescent="0.25">
      <c r="A776" t="s">
        <v>399</v>
      </c>
      <c r="B776">
        <v>9129.2826280285808</v>
      </c>
      <c r="C776">
        <v>9188.2299158814003</v>
      </c>
      <c r="D776">
        <v>1450.07989217213</v>
      </c>
      <c r="E776">
        <v>5008.67979720943</v>
      </c>
      <c r="F776">
        <v>15395.782102634101</v>
      </c>
      <c r="G776">
        <v>6450.0870247870198</v>
      </c>
      <c r="H776">
        <v>12102.126386334199</v>
      </c>
    </row>
    <row r="777" spans="1:8" x14ac:dyDescent="0.25">
      <c r="A777" t="s">
        <v>924</v>
      </c>
      <c r="B777">
        <v>445.88925166933899</v>
      </c>
      <c r="C777">
        <v>448.57315945625101</v>
      </c>
      <c r="D777">
        <v>59.4419799969655</v>
      </c>
      <c r="E777">
        <v>271.28645196582403</v>
      </c>
      <c r="F777">
        <v>671.34350816739902</v>
      </c>
      <c r="G777">
        <v>340.051154637058</v>
      </c>
      <c r="H777">
        <v>573.260147267962</v>
      </c>
    </row>
    <row r="778" spans="1:8" x14ac:dyDescent="0.25">
      <c r="A778" t="s">
        <v>580</v>
      </c>
      <c r="B778">
        <v>99249.981209257094</v>
      </c>
      <c r="C778">
        <v>99254.383894269195</v>
      </c>
      <c r="D778">
        <v>2758.8745958527802</v>
      </c>
      <c r="E778">
        <v>91546.265917433295</v>
      </c>
      <c r="F778">
        <v>108795.23560899</v>
      </c>
      <c r="G778">
        <v>94199.4958187171</v>
      </c>
      <c r="H778">
        <v>105049.601590588</v>
      </c>
    </row>
    <row r="779" spans="1:8" x14ac:dyDescent="0.25">
      <c r="A779" t="s">
        <v>248</v>
      </c>
      <c r="B779">
        <v>82387.9329462967</v>
      </c>
      <c r="C779">
        <v>82603.225588137706</v>
      </c>
      <c r="D779">
        <v>3304.1886485251398</v>
      </c>
      <c r="E779">
        <v>71979.399395904198</v>
      </c>
      <c r="F779">
        <v>95039.314930800305</v>
      </c>
      <c r="G779">
        <v>76212.481644571293</v>
      </c>
      <c r="H779">
        <v>89643.2864672953</v>
      </c>
    </row>
    <row r="780" spans="1:8" x14ac:dyDescent="0.25">
      <c r="A780" t="s">
        <v>414</v>
      </c>
      <c r="B780">
        <v>11160.454928041299</v>
      </c>
      <c r="C780">
        <v>11178.339750954399</v>
      </c>
      <c r="D780">
        <v>339.90833411942901</v>
      </c>
      <c r="E780">
        <v>10231.466947459099</v>
      </c>
      <c r="F780">
        <v>12444.589466703401</v>
      </c>
      <c r="G780">
        <v>10544.678735289601</v>
      </c>
      <c r="H780">
        <v>11876.3364899097</v>
      </c>
    </row>
    <row r="781" spans="1:8" x14ac:dyDescent="0.25">
      <c r="A781" t="s">
        <v>1169</v>
      </c>
      <c r="B781">
        <v>24818.706975764999</v>
      </c>
      <c r="C781">
        <v>24834.537979977202</v>
      </c>
      <c r="D781">
        <v>775.353988650735</v>
      </c>
      <c r="E781">
        <v>22481.845211861</v>
      </c>
      <c r="F781">
        <v>27598.599075034501</v>
      </c>
      <c r="G781">
        <v>23307.187609327699</v>
      </c>
      <c r="H781">
        <v>26348.69218581</v>
      </c>
    </row>
    <row r="782" spans="1:8" x14ac:dyDescent="0.25">
      <c r="A782" t="s">
        <v>1064</v>
      </c>
      <c r="B782">
        <v>22428.4668379461</v>
      </c>
      <c r="C782">
        <v>22429.917518771101</v>
      </c>
      <c r="D782">
        <v>657.69497797729696</v>
      </c>
      <c r="E782">
        <v>20384.805612525099</v>
      </c>
      <c r="F782">
        <v>24991.518984173399</v>
      </c>
      <c r="G782">
        <v>21146.5486906613</v>
      </c>
      <c r="H782">
        <v>23751.119210545101</v>
      </c>
    </row>
    <row r="783" spans="1:8" x14ac:dyDescent="0.25">
      <c r="A783" t="s">
        <v>581</v>
      </c>
      <c r="B783">
        <v>53403.548579654998</v>
      </c>
      <c r="C783">
        <v>53441.498839145097</v>
      </c>
      <c r="D783">
        <v>853.33636716677199</v>
      </c>
      <c r="E783">
        <v>50855.083665213999</v>
      </c>
      <c r="F783">
        <v>56605.960391905101</v>
      </c>
      <c r="G783">
        <v>51819.418452564103</v>
      </c>
      <c r="H783">
        <v>55224.775572156301</v>
      </c>
    </row>
    <row r="784" spans="1:8" x14ac:dyDescent="0.25">
      <c r="A784" t="s">
        <v>804</v>
      </c>
      <c r="B784">
        <v>77056.856859923602</v>
      </c>
      <c r="C784">
        <v>77090.133328541095</v>
      </c>
      <c r="D784">
        <v>2349.1427991086998</v>
      </c>
      <c r="E784">
        <v>69711.535646455595</v>
      </c>
      <c r="F784">
        <v>85425.191957199102</v>
      </c>
      <c r="G784">
        <v>72661.967920077805</v>
      </c>
      <c r="H784">
        <v>81799.225051594403</v>
      </c>
    </row>
    <row r="785" spans="1:8" x14ac:dyDescent="0.25">
      <c r="A785" t="s">
        <v>816</v>
      </c>
      <c r="B785">
        <v>53031.112720298101</v>
      </c>
      <c r="C785">
        <v>53098.1831125557</v>
      </c>
      <c r="D785">
        <v>1830.98547525651</v>
      </c>
      <c r="E785">
        <v>47716.2921132271</v>
      </c>
      <c r="F785">
        <v>59829.669699250102</v>
      </c>
      <c r="G785">
        <v>49727.890445765297</v>
      </c>
      <c r="H785">
        <v>56883.840814921903</v>
      </c>
    </row>
    <row r="786" spans="1:8" x14ac:dyDescent="0.25">
      <c r="A786" t="s">
        <v>718</v>
      </c>
      <c r="B786">
        <v>8630.1083550961503</v>
      </c>
      <c r="C786">
        <v>8636.5713980834498</v>
      </c>
      <c r="D786">
        <v>276.75274252002703</v>
      </c>
      <c r="E786">
        <v>7790.1497968250396</v>
      </c>
      <c r="F786">
        <v>9777.5496606427805</v>
      </c>
      <c r="G786">
        <v>8109.2281610406899</v>
      </c>
      <c r="H786">
        <v>9227.0524544173495</v>
      </c>
    </row>
    <row r="787" spans="1:8" x14ac:dyDescent="0.25">
      <c r="A787" t="s">
        <v>557</v>
      </c>
      <c r="B787">
        <v>3661.06780576347</v>
      </c>
      <c r="C787">
        <v>3698.1007758752598</v>
      </c>
      <c r="D787">
        <v>535.54521791983802</v>
      </c>
      <c r="E787">
        <v>2326.9955944722001</v>
      </c>
      <c r="F787">
        <v>6089.4418445557403</v>
      </c>
      <c r="G787">
        <v>2760.5734476832499</v>
      </c>
      <c r="H787">
        <v>4828.2760170575302</v>
      </c>
    </row>
    <row r="788" spans="1:8" x14ac:dyDescent="0.25">
      <c r="A788" t="s">
        <v>957</v>
      </c>
      <c r="B788">
        <v>21656.384118992599</v>
      </c>
      <c r="C788">
        <v>21690.1638326094</v>
      </c>
      <c r="D788">
        <v>439.43575990370402</v>
      </c>
      <c r="E788">
        <v>20386.714034782599</v>
      </c>
      <c r="F788">
        <v>23175.723244035202</v>
      </c>
      <c r="G788">
        <v>20859.9822361058</v>
      </c>
      <c r="H788">
        <v>22583.300567951101</v>
      </c>
    </row>
    <row r="789" spans="1:8" x14ac:dyDescent="0.25">
      <c r="A789" t="s">
        <v>1166</v>
      </c>
      <c r="B789">
        <v>2006.0084662407901</v>
      </c>
      <c r="C789">
        <v>2005.89863965633</v>
      </c>
      <c r="D789">
        <v>49.212885943554397</v>
      </c>
      <c r="E789">
        <v>1840.3867535337899</v>
      </c>
      <c r="F789">
        <v>2177.0779950575602</v>
      </c>
      <c r="G789">
        <v>1907.3661803052801</v>
      </c>
      <c r="H789">
        <v>2105.1366510620801</v>
      </c>
    </row>
    <row r="790" spans="1:8" x14ac:dyDescent="0.25">
      <c r="A790" t="s">
        <v>951</v>
      </c>
      <c r="B790">
        <v>173112.315421507</v>
      </c>
      <c r="C790">
        <v>173345.958203783</v>
      </c>
      <c r="D790">
        <v>3254.75608190496</v>
      </c>
      <c r="E790">
        <v>163782.11171491101</v>
      </c>
      <c r="F790">
        <v>183870.37547209399</v>
      </c>
      <c r="G790">
        <v>167266.159640172</v>
      </c>
      <c r="H790">
        <v>180108.45207164099</v>
      </c>
    </row>
    <row r="791" spans="1:8" x14ac:dyDescent="0.25">
      <c r="A791" t="s">
        <v>936</v>
      </c>
      <c r="B791">
        <v>10878.638061138599</v>
      </c>
      <c r="C791">
        <v>10884.868540694</v>
      </c>
      <c r="D791">
        <v>308.39045910071701</v>
      </c>
      <c r="E791">
        <v>9890.1730220660193</v>
      </c>
      <c r="F791">
        <v>11939.1362150896</v>
      </c>
      <c r="G791">
        <v>10299.5660267359</v>
      </c>
      <c r="H791">
        <v>11533.1726136129</v>
      </c>
    </row>
    <row r="792" spans="1:8" x14ac:dyDescent="0.25">
      <c r="A792" t="s">
        <v>418</v>
      </c>
      <c r="B792">
        <v>3682.2266864240901</v>
      </c>
      <c r="C792">
        <v>3687.7528185208098</v>
      </c>
      <c r="D792">
        <v>111.931998614466</v>
      </c>
      <c r="E792">
        <v>3376.3195398231601</v>
      </c>
      <c r="F792">
        <v>4105.5956827264999</v>
      </c>
      <c r="G792">
        <v>3478.9671963256301</v>
      </c>
      <c r="H792">
        <v>3917.4384079635201</v>
      </c>
    </row>
    <row r="793" spans="1:8" x14ac:dyDescent="0.25">
      <c r="A793" t="s">
        <v>558</v>
      </c>
      <c r="B793">
        <v>19253.683730818499</v>
      </c>
      <c r="C793">
        <v>19323.864338019401</v>
      </c>
      <c r="D793">
        <v>3009.89351978493</v>
      </c>
      <c r="E793">
        <v>10732.061767340099</v>
      </c>
      <c r="F793">
        <v>30067.8003977761</v>
      </c>
      <c r="G793">
        <v>13689.564373233799</v>
      </c>
      <c r="H793">
        <v>25557.170155141601</v>
      </c>
    </row>
    <row r="794" spans="1:8" x14ac:dyDescent="0.25">
      <c r="A794" t="s">
        <v>438</v>
      </c>
      <c r="B794">
        <v>19993.680859152999</v>
      </c>
      <c r="C794">
        <v>20011.565682066099</v>
      </c>
      <c r="D794">
        <v>339.90833411942901</v>
      </c>
      <c r="E794">
        <v>19064.692878570699</v>
      </c>
      <c r="F794">
        <v>21277.815397815099</v>
      </c>
      <c r="G794">
        <v>19377.904666401198</v>
      </c>
      <c r="H794">
        <v>20709.562421021401</v>
      </c>
    </row>
    <row r="795" spans="1:8" x14ac:dyDescent="0.25">
      <c r="A795" t="s">
        <v>409</v>
      </c>
      <c r="B795">
        <v>24889.150603738901</v>
      </c>
      <c r="C795">
        <v>24925.3019358116</v>
      </c>
      <c r="D795">
        <v>927.567198442679</v>
      </c>
      <c r="E795">
        <v>21814.267913645901</v>
      </c>
      <c r="F795">
        <v>28279.1026354592</v>
      </c>
      <c r="G795">
        <v>23176.128757552098</v>
      </c>
      <c r="H795">
        <v>26827.964204883101</v>
      </c>
    </row>
    <row r="796" spans="1:8" x14ac:dyDescent="0.25">
      <c r="A796" t="s">
        <v>403</v>
      </c>
      <c r="B796">
        <v>3255.6420283922098</v>
      </c>
      <c r="C796">
        <v>3273.7675994981901</v>
      </c>
      <c r="D796">
        <v>522.11677856848496</v>
      </c>
      <c r="E796">
        <v>1763.2394259611799</v>
      </c>
      <c r="F796">
        <v>5501.3840311673603</v>
      </c>
      <c r="G796">
        <v>2290.4060445829</v>
      </c>
      <c r="H796">
        <v>4326.1629253057499</v>
      </c>
    </row>
    <row r="797" spans="1:8" x14ac:dyDescent="0.25">
      <c r="A797" t="s">
        <v>262</v>
      </c>
      <c r="B797">
        <v>1217.20017282413</v>
      </c>
      <c r="C797">
        <v>1221.7140329999399</v>
      </c>
      <c r="D797">
        <v>74.379477950690401</v>
      </c>
      <c r="E797">
        <v>983.36547102269503</v>
      </c>
      <c r="F797">
        <v>1510.52289740688</v>
      </c>
      <c r="G797">
        <v>1086.7068518106801</v>
      </c>
      <c r="H797">
        <v>1385.48626691135</v>
      </c>
    </row>
    <row r="798" spans="1:8" x14ac:dyDescent="0.25">
      <c r="A798" t="s">
        <v>958</v>
      </c>
      <c r="B798">
        <v>64868.126584522499</v>
      </c>
      <c r="C798">
        <v>64881.5373891372</v>
      </c>
      <c r="D798">
        <v>1006.3163691887599</v>
      </c>
      <c r="E798">
        <v>61754.880307849096</v>
      </c>
      <c r="F798">
        <v>68451.588851408596</v>
      </c>
      <c r="G798">
        <v>62991.233885007699</v>
      </c>
      <c r="H798">
        <v>67012.567661369496</v>
      </c>
    </row>
    <row r="799" spans="1:8" x14ac:dyDescent="0.25">
      <c r="A799" t="s">
        <v>571</v>
      </c>
      <c r="B799">
        <v>25284.637715631801</v>
      </c>
      <c r="C799">
        <v>25341.410180475999</v>
      </c>
      <c r="D799">
        <v>800.48579235103705</v>
      </c>
      <c r="E799">
        <v>22690.813869346199</v>
      </c>
      <c r="F799">
        <v>28237.219267650002</v>
      </c>
      <c r="G799">
        <v>23872.793610599001</v>
      </c>
      <c r="H799">
        <v>26970.082230038101</v>
      </c>
    </row>
    <row r="800" spans="1:8" x14ac:dyDescent="0.25">
      <c r="A800" t="s">
        <v>426</v>
      </c>
      <c r="B800">
        <v>3558.5590630022798</v>
      </c>
      <c r="C800">
        <v>3562.09114468389</v>
      </c>
      <c r="D800">
        <v>79.580647483627203</v>
      </c>
      <c r="E800">
        <v>3346.7249163575202</v>
      </c>
      <c r="F800">
        <v>3908.4369424915699</v>
      </c>
      <c r="G800">
        <v>3422.9853754494802</v>
      </c>
      <c r="H800">
        <v>3736.85046743153</v>
      </c>
    </row>
    <row r="801" spans="1:8" x14ac:dyDescent="0.25">
      <c r="A801" t="s">
        <v>268</v>
      </c>
      <c r="B801">
        <v>2822.2578780434101</v>
      </c>
      <c r="C801">
        <v>2827.6684625931798</v>
      </c>
      <c r="D801">
        <v>84.500316386094497</v>
      </c>
      <c r="E801">
        <v>2557.9025268108699</v>
      </c>
      <c r="F801">
        <v>3142.7812046795798</v>
      </c>
      <c r="G801">
        <v>2665.2856015316702</v>
      </c>
      <c r="H801">
        <v>3010.4891225895599</v>
      </c>
    </row>
    <row r="802" spans="1:8" x14ac:dyDescent="0.25">
      <c r="A802" t="s">
        <v>996</v>
      </c>
      <c r="B802">
        <v>31397.1717934845</v>
      </c>
      <c r="C802">
        <v>31433.5465179169</v>
      </c>
      <c r="D802">
        <v>855.54114714087905</v>
      </c>
      <c r="E802">
        <v>28859.4101934342</v>
      </c>
      <c r="F802">
        <v>34029.9514586601</v>
      </c>
      <c r="G802">
        <v>29826.2637859079</v>
      </c>
      <c r="H802">
        <v>33221.691345959698</v>
      </c>
    </row>
    <row r="803" spans="1:8" x14ac:dyDescent="0.25">
      <c r="A803" t="s">
        <v>696</v>
      </c>
      <c r="B803">
        <v>26616.288612417298</v>
      </c>
      <c r="C803">
        <v>26636.347160743899</v>
      </c>
      <c r="D803">
        <v>1052.0502751055301</v>
      </c>
      <c r="E803">
        <v>23531.402690282801</v>
      </c>
      <c r="F803">
        <v>31026.765035384</v>
      </c>
      <c r="G803">
        <v>24657.685833696502</v>
      </c>
      <c r="H803">
        <v>28803.4002563787</v>
      </c>
    </row>
    <row r="804" spans="1:8" x14ac:dyDescent="0.25">
      <c r="A804" t="s">
        <v>697</v>
      </c>
      <c r="B804">
        <v>108.716335430526</v>
      </c>
      <c r="C804">
        <v>108.796908056665</v>
      </c>
      <c r="D804">
        <v>3.3418269088477599</v>
      </c>
      <c r="E804">
        <v>99.922539139851906</v>
      </c>
      <c r="F804">
        <v>123.010800192735</v>
      </c>
      <c r="G804">
        <v>102.617191046627</v>
      </c>
      <c r="H804">
        <v>115.75206317263699</v>
      </c>
    </row>
    <row r="805" spans="1:8" x14ac:dyDescent="0.25">
      <c r="A805" t="s">
        <v>753</v>
      </c>
      <c r="B805">
        <v>24198.1617271674</v>
      </c>
      <c r="C805">
        <v>24245.617968287901</v>
      </c>
      <c r="D805">
        <v>1039.7816196162901</v>
      </c>
      <c r="E805">
        <v>20873.869991080501</v>
      </c>
      <c r="F805">
        <v>28384.624070463</v>
      </c>
      <c r="G805">
        <v>22297.119344860701</v>
      </c>
      <c r="H805">
        <v>26449.092392292801</v>
      </c>
    </row>
    <row r="806" spans="1:8" x14ac:dyDescent="0.25">
      <c r="A806" t="s">
        <v>1000</v>
      </c>
      <c r="B806">
        <v>25371.210341880502</v>
      </c>
      <c r="C806">
        <v>25419.3077519705</v>
      </c>
      <c r="D806">
        <v>804.27562749052197</v>
      </c>
      <c r="E806">
        <v>22814.750842342801</v>
      </c>
      <c r="F806">
        <v>28059.418459925899</v>
      </c>
      <c r="G806">
        <v>23919.304574552101</v>
      </c>
      <c r="H806">
        <v>27034.3201413608</v>
      </c>
    </row>
    <row r="807" spans="1:8" x14ac:dyDescent="0.25">
      <c r="A807" t="s">
        <v>475</v>
      </c>
      <c r="B807">
        <v>3800.1210202664101</v>
      </c>
      <c r="C807">
        <v>3818.3619426557502</v>
      </c>
      <c r="D807">
        <v>580.73236232720706</v>
      </c>
      <c r="E807">
        <v>2123.6845479450599</v>
      </c>
      <c r="F807">
        <v>6280.6644831211497</v>
      </c>
      <c r="G807">
        <v>2735.5628159313501</v>
      </c>
      <c r="H807">
        <v>5011.4504304399497</v>
      </c>
    </row>
    <row r="808" spans="1:8" x14ac:dyDescent="0.25">
      <c r="A808" t="s">
        <v>952</v>
      </c>
      <c r="B808">
        <v>23694.010706845602</v>
      </c>
      <c r="C808">
        <v>23693.466182221098</v>
      </c>
      <c r="D808">
        <v>365.55590574193502</v>
      </c>
      <c r="E808">
        <v>22694.396231910701</v>
      </c>
      <c r="F808">
        <v>24922.097138663899</v>
      </c>
      <c r="G808">
        <v>23007.8285220301</v>
      </c>
      <c r="H808">
        <v>24445.266239367898</v>
      </c>
    </row>
    <row r="809" spans="1:8" x14ac:dyDescent="0.25">
      <c r="A809" t="s">
        <v>863</v>
      </c>
      <c r="B809">
        <v>165819.531749691</v>
      </c>
      <c r="C809">
        <v>165832.507395516</v>
      </c>
      <c r="D809">
        <v>2957.46644539606</v>
      </c>
      <c r="E809">
        <v>156064.77702624499</v>
      </c>
      <c r="F809">
        <v>176734.11376808499</v>
      </c>
      <c r="G809">
        <v>160129.30375693101</v>
      </c>
      <c r="H809">
        <v>171672.751613664</v>
      </c>
    </row>
    <row r="810" spans="1:8" x14ac:dyDescent="0.25">
      <c r="A810" t="s">
        <v>476</v>
      </c>
      <c r="B810">
        <v>166443.81959247001</v>
      </c>
      <c r="C810">
        <v>166534.00734943699</v>
      </c>
      <c r="D810">
        <v>5372.0050234374803</v>
      </c>
      <c r="E810">
        <v>147611.32178443999</v>
      </c>
      <c r="F810">
        <v>184850.28489221699</v>
      </c>
      <c r="G810">
        <v>156418.341265444</v>
      </c>
      <c r="H810">
        <v>177392.68003757499</v>
      </c>
    </row>
    <row r="811" spans="1:8" x14ac:dyDescent="0.25">
      <c r="A811" t="s">
        <v>990</v>
      </c>
      <c r="B811">
        <v>22300.2583929229</v>
      </c>
      <c r="C811">
        <v>22417.4888924025</v>
      </c>
      <c r="D811">
        <v>2847.4609816505599</v>
      </c>
      <c r="E811">
        <v>14079.7111782307</v>
      </c>
      <c r="F811">
        <v>33013.5068791835</v>
      </c>
      <c r="G811">
        <v>17263.988200697298</v>
      </c>
      <c r="H811">
        <v>28492.1996426357</v>
      </c>
    </row>
    <row r="812" spans="1:8" x14ac:dyDescent="0.25">
      <c r="A812" t="s">
        <v>694</v>
      </c>
      <c r="B812">
        <v>6902.2508516410899</v>
      </c>
      <c r="C812">
        <v>6908.97749237278</v>
      </c>
      <c r="D812">
        <v>280.54804086085602</v>
      </c>
      <c r="E812">
        <v>6082.5902177738599</v>
      </c>
      <c r="F812">
        <v>8090.1655833367504</v>
      </c>
      <c r="G812">
        <v>6377.91406876785</v>
      </c>
      <c r="H812">
        <v>7490.2631298442602</v>
      </c>
    </row>
    <row r="813" spans="1:8" x14ac:dyDescent="0.25">
      <c r="A813" t="s">
        <v>981</v>
      </c>
      <c r="B813">
        <v>457.96298640493097</v>
      </c>
      <c r="C813">
        <v>461.12428653791198</v>
      </c>
      <c r="D813">
        <v>87.355671211872703</v>
      </c>
      <c r="E813">
        <v>201.50263404203</v>
      </c>
      <c r="F813">
        <v>790.48134903036305</v>
      </c>
      <c r="G813">
        <v>301.80222715108403</v>
      </c>
      <c r="H813">
        <v>640.87576559436002</v>
      </c>
    </row>
    <row r="814" spans="1:8" x14ac:dyDescent="0.25">
      <c r="A814" t="s">
        <v>858</v>
      </c>
      <c r="B814">
        <v>45185.6262085126</v>
      </c>
      <c r="C814">
        <v>45272.696215193602</v>
      </c>
      <c r="D814">
        <v>1435.42484145355</v>
      </c>
      <c r="E814">
        <v>40635.484427518597</v>
      </c>
      <c r="F814">
        <v>49984.538946708897</v>
      </c>
      <c r="G814">
        <v>42605.179474560297</v>
      </c>
      <c r="H814">
        <v>48155.308573699302</v>
      </c>
    </row>
    <row r="815" spans="1:8" x14ac:dyDescent="0.25">
      <c r="A815" t="s">
        <v>485</v>
      </c>
      <c r="B815">
        <v>39688.431379526402</v>
      </c>
      <c r="C815">
        <v>39746.608386345302</v>
      </c>
      <c r="D815">
        <v>1629.8214114008699</v>
      </c>
      <c r="E815">
        <v>34961.652134952303</v>
      </c>
      <c r="F815">
        <v>46669.543694532898</v>
      </c>
      <c r="G815">
        <v>36684.9276385708</v>
      </c>
      <c r="H815">
        <v>43103.477804594098</v>
      </c>
    </row>
    <row r="816" spans="1:8" x14ac:dyDescent="0.25">
      <c r="A816" t="s">
        <v>1105</v>
      </c>
      <c r="B816">
        <v>16528.869657803702</v>
      </c>
      <c r="C816">
        <v>16682.139289224699</v>
      </c>
      <c r="D816">
        <v>2269.57491403426</v>
      </c>
      <c r="E816">
        <v>10126.602822009099</v>
      </c>
      <c r="F816">
        <v>25435.079163148399</v>
      </c>
      <c r="G816">
        <v>12563.082486629501</v>
      </c>
      <c r="H816">
        <v>21669.065591903902</v>
      </c>
    </row>
    <row r="817" spans="1:8" x14ac:dyDescent="0.25">
      <c r="A817" t="s">
        <v>865</v>
      </c>
      <c r="B817">
        <v>1401.66678199946</v>
      </c>
      <c r="C817">
        <v>1401.7340264873801</v>
      </c>
      <c r="D817">
        <v>26.883008950016301</v>
      </c>
      <c r="E817">
        <v>1313.67050259855</v>
      </c>
      <c r="F817">
        <v>1499.7564952666401</v>
      </c>
      <c r="G817">
        <v>1350.0527081478899</v>
      </c>
      <c r="H817">
        <v>1454.8164956527</v>
      </c>
    </row>
    <row r="818" spans="1:8" x14ac:dyDescent="0.25">
      <c r="A818" t="s">
        <v>1222</v>
      </c>
      <c r="B818">
        <v>5112.6220480844104</v>
      </c>
      <c r="C818">
        <v>5119.46828941069</v>
      </c>
      <c r="D818">
        <v>172.558443327237</v>
      </c>
      <c r="E818">
        <v>4637.6175391201195</v>
      </c>
      <c r="F818">
        <v>5773.3885885263999</v>
      </c>
      <c r="G818">
        <v>4792.1405447473298</v>
      </c>
      <c r="H818">
        <v>5495.7865778300902</v>
      </c>
    </row>
    <row r="819" spans="1:8" x14ac:dyDescent="0.25">
      <c r="A819" t="s">
        <v>439</v>
      </c>
      <c r="B819">
        <v>57166.009523039698</v>
      </c>
      <c r="C819">
        <v>57243.504558792898</v>
      </c>
      <c r="D819">
        <v>1616.6556506818099</v>
      </c>
      <c r="E819">
        <v>52448.754219428098</v>
      </c>
      <c r="F819">
        <v>62976.038797141598</v>
      </c>
      <c r="G819">
        <v>54324.520364248303</v>
      </c>
      <c r="H819">
        <v>60578.925728960501</v>
      </c>
    </row>
    <row r="820" spans="1:8" x14ac:dyDescent="0.25">
      <c r="A820" t="s">
        <v>854</v>
      </c>
      <c r="B820">
        <v>106357.09477843699</v>
      </c>
      <c r="C820">
        <v>106370.070424262</v>
      </c>
      <c r="D820">
        <v>2957.46644539606</v>
      </c>
      <c r="E820">
        <v>96602.340054991204</v>
      </c>
      <c r="F820">
        <v>117271.676796831</v>
      </c>
      <c r="G820">
        <v>100666.866785677</v>
      </c>
      <c r="H820">
        <v>112210.31464241</v>
      </c>
    </row>
    <row r="821" spans="1:8" x14ac:dyDescent="0.25">
      <c r="A821" t="s">
        <v>1070</v>
      </c>
      <c r="B821">
        <v>24905.310243222801</v>
      </c>
      <c r="C821">
        <v>24936.240072329601</v>
      </c>
      <c r="D821">
        <v>430.51646365915099</v>
      </c>
      <c r="E821">
        <v>23825.626598560699</v>
      </c>
      <c r="F821">
        <v>26490.678367909699</v>
      </c>
      <c r="G821">
        <v>24151.412204222801</v>
      </c>
      <c r="H821">
        <v>25834.069255040398</v>
      </c>
    </row>
    <row r="822" spans="1:8" x14ac:dyDescent="0.25">
      <c r="A822" t="s">
        <v>686</v>
      </c>
      <c r="B822">
        <v>118.38832770058301</v>
      </c>
      <c r="C822">
        <v>119.430477876349</v>
      </c>
      <c r="D822">
        <v>19.548301416878399</v>
      </c>
      <c r="E822">
        <v>57.567267751961197</v>
      </c>
      <c r="F822">
        <v>194.13791610851399</v>
      </c>
      <c r="G822">
        <v>83.256714340704505</v>
      </c>
      <c r="H822">
        <v>160.93748839006599</v>
      </c>
    </row>
    <row r="823" spans="1:8" x14ac:dyDescent="0.25">
      <c r="A823" t="s">
        <v>472</v>
      </c>
      <c r="B823">
        <v>30458.319822610301</v>
      </c>
      <c r="C823">
        <v>30652.506726511099</v>
      </c>
      <c r="D823">
        <v>4423.8927917163901</v>
      </c>
      <c r="E823">
        <v>17447.919361890399</v>
      </c>
      <c r="F823">
        <v>49550.132366366801</v>
      </c>
      <c r="G823">
        <v>22396.309343485798</v>
      </c>
      <c r="H823">
        <v>39782.950796622303</v>
      </c>
    </row>
    <row r="824" spans="1:8" x14ac:dyDescent="0.25">
      <c r="A824" t="s">
        <v>1012</v>
      </c>
      <c r="B824">
        <v>41283.546416365301</v>
      </c>
      <c r="C824">
        <v>41331.6438264553</v>
      </c>
      <c r="D824">
        <v>804.27562749052197</v>
      </c>
      <c r="E824">
        <v>38727.086916827699</v>
      </c>
      <c r="F824">
        <v>43971.754534410698</v>
      </c>
      <c r="G824">
        <v>39831.640649036897</v>
      </c>
      <c r="H824">
        <v>42946.6562158456</v>
      </c>
    </row>
    <row r="825" spans="1:8" x14ac:dyDescent="0.25">
      <c r="A825" t="s">
        <v>628</v>
      </c>
      <c r="B825">
        <v>174101.782426972</v>
      </c>
      <c r="C825">
        <v>174146.485925813</v>
      </c>
      <c r="D825">
        <v>4083.1817056211298</v>
      </c>
      <c r="E825">
        <v>161438.621455179</v>
      </c>
      <c r="F825">
        <v>187850.818636101</v>
      </c>
      <c r="G825">
        <v>166774.89498339299</v>
      </c>
      <c r="H825">
        <v>182695.69031913599</v>
      </c>
    </row>
    <row r="826" spans="1:8" x14ac:dyDescent="0.25">
      <c r="A826" t="s">
        <v>301</v>
      </c>
      <c r="B826">
        <v>112261.352451258</v>
      </c>
      <c r="C826">
        <v>112423.207912789</v>
      </c>
      <c r="D826">
        <v>3932.1863229262599</v>
      </c>
      <c r="E826">
        <v>100085.35066870099</v>
      </c>
      <c r="F826">
        <v>126958.260328226</v>
      </c>
      <c r="G826">
        <v>104726.00762545801</v>
      </c>
      <c r="H826">
        <v>120642.144623719</v>
      </c>
    </row>
    <row r="827" spans="1:8" x14ac:dyDescent="0.25">
      <c r="A827" t="s">
        <v>478</v>
      </c>
      <c r="B827">
        <v>33126.733522394803</v>
      </c>
      <c r="C827">
        <v>33153.050646773598</v>
      </c>
      <c r="D827">
        <v>1094.9360160491001</v>
      </c>
      <c r="E827">
        <v>29314.3858533721</v>
      </c>
      <c r="F827">
        <v>36890.459231197201</v>
      </c>
      <c r="G827">
        <v>31099.0871608169</v>
      </c>
      <c r="H827">
        <v>35409.746006188398</v>
      </c>
    </row>
    <row r="828" spans="1:8" x14ac:dyDescent="0.25">
      <c r="A828" t="s">
        <v>756</v>
      </c>
      <c r="B828">
        <v>52673.3234492724</v>
      </c>
      <c r="C828">
        <v>52679.309896767903</v>
      </c>
      <c r="D828">
        <v>1224.8439965652699</v>
      </c>
      <c r="E828">
        <v>48965.8499265067</v>
      </c>
      <c r="F828">
        <v>57959.621380703997</v>
      </c>
      <c r="G828">
        <v>50379.260650878699</v>
      </c>
      <c r="H828">
        <v>55175.549255410602</v>
      </c>
    </row>
    <row r="829" spans="1:8" x14ac:dyDescent="0.25">
      <c r="A829" t="s">
        <v>720</v>
      </c>
      <c r="B829">
        <v>34853.259663482298</v>
      </c>
      <c r="C829">
        <v>34874.470772034801</v>
      </c>
      <c r="D829">
        <v>1035.8485200033599</v>
      </c>
      <c r="E829">
        <v>31720.883812005501</v>
      </c>
      <c r="F829">
        <v>39104.550012604799</v>
      </c>
      <c r="G829">
        <v>32906.199054769997</v>
      </c>
      <c r="H829">
        <v>37074.663694359799</v>
      </c>
    </row>
    <row r="830" spans="1:8" x14ac:dyDescent="0.25">
      <c r="A830" t="s">
        <v>948</v>
      </c>
      <c r="B830">
        <v>3463.3860531956602</v>
      </c>
      <c r="C830">
        <v>3466.0699609825801</v>
      </c>
      <c r="D830">
        <v>59.4419799969655</v>
      </c>
      <c r="E830">
        <v>3288.7832534921499</v>
      </c>
      <c r="F830">
        <v>3688.84030969372</v>
      </c>
      <c r="G830">
        <v>3357.5479561633801</v>
      </c>
      <c r="H830">
        <v>3590.7569487942901</v>
      </c>
    </row>
    <row r="831" spans="1:8" x14ac:dyDescent="0.25">
      <c r="A831" t="s">
        <v>1183</v>
      </c>
      <c r="B831">
        <v>690.17129463020001</v>
      </c>
      <c r="C831">
        <v>690.43091438446902</v>
      </c>
      <c r="D831">
        <v>15.795961597202499</v>
      </c>
      <c r="E831">
        <v>642.59727053960705</v>
      </c>
      <c r="F831">
        <v>746.88570170195703</v>
      </c>
      <c r="G831">
        <v>659.31045882916897</v>
      </c>
      <c r="H831">
        <v>721.12626350734502</v>
      </c>
    </row>
    <row r="832" spans="1:8" x14ac:dyDescent="0.25">
      <c r="A832" t="s">
        <v>1229</v>
      </c>
      <c r="B832">
        <v>44499.733668392801</v>
      </c>
      <c r="C832">
        <v>44524.892467246696</v>
      </c>
      <c r="D832">
        <v>891.28917404100696</v>
      </c>
      <c r="E832">
        <v>41865.252870972501</v>
      </c>
      <c r="F832">
        <v>47621.784312679403</v>
      </c>
      <c r="G832">
        <v>42788.175226588297</v>
      </c>
      <c r="H832">
        <v>46224.533700143198</v>
      </c>
    </row>
    <row r="833" spans="1:8" x14ac:dyDescent="0.25">
      <c r="A833" t="s">
        <v>856</v>
      </c>
      <c r="B833">
        <v>963.13783506483503</v>
      </c>
      <c r="C833">
        <v>963.205079552764</v>
      </c>
      <c r="D833">
        <v>26.883008950016301</v>
      </c>
      <c r="E833">
        <v>875.14155566393094</v>
      </c>
      <c r="F833">
        <v>1061.22754833202</v>
      </c>
      <c r="G833">
        <v>911.52376121326404</v>
      </c>
      <c r="H833">
        <v>1016.28754871808</v>
      </c>
    </row>
    <row r="834" spans="1:8" x14ac:dyDescent="0.25">
      <c r="A834" t="s">
        <v>860</v>
      </c>
      <c r="B834">
        <v>75306.167642021799</v>
      </c>
      <c r="C834">
        <v>75394.877165469195</v>
      </c>
      <c r="D834">
        <v>2104.01058896841</v>
      </c>
      <c r="E834">
        <v>69237.042829002196</v>
      </c>
      <c r="F834">
        <v>83054.403927235704</v>
      </c>
      <c r="G834">
        <v>71508.606689040505</v>
      </c>
      <c r="H834">
        <v>79810.029192441405</v>
      </c>
    </row>
    <row r="835" spans="1:8" x14ac:dyDescent="0.25">
      <c r="A835" t="s">
        <v>483</v>
      </c>
      <c r="B835">
        <v>17039.3267647918</v>
      </c>
      <c r="C835">
        <v>17080.543312761201</v>
      </c>
      <c r="D835">
        <v>671.45482279104795</v>
      </c>
      <c r="E835">
        <v>15070.2139157581</v>
      </c>
      <c r="F835">
        <v>19317.836205769501</v>
      </c>
      <c r="G835">
        <v>15848.0748418813</v>
      </c>
      <c r="H835">
        <v>18448.0865148017</v>
      </c>
    </row>
    <row r="836" spans="1:8" x14ac:dyDescent="0.25">
      <c r="A836" t="s">
        <v>1217</v>
      </c>
      <c r="B836">
        <v>33197.328300665002</v>
      </c>
      <c r="C836">
        <v>33202.253808770402</v>
      </c>
      <c r="D836">
        <v>943.32561784170298</v>
      </c>
      <c r="E836">
        <v>30279.048182741899</v>
      </c>
      <c r="F836">
        <v>36414.494558052902</v>
      </c>
      <c r="G836">
        <v>31303.689433807998</v>
      </c>
      <c r="H836">
        <v>35054.8845721049</v>
      </c>
    </row>
    <row r="837" spans="1:8" x14ac:dyDescent="0.25">
      <c r="A837" t="s">
        <v>1109</v>
      </c>
      <c r="B837">
        <v>120649.985707799</v>
      </c>
      <c r="C837">
        <v>120605.271775291</v>
      </c>
      <c r="D837">
        <v>3402.2294231276701</v>
      </c>
      <c r="E837">
        <v>109379.47313373499</v>
      </c>
      <c r="F837">
        <v>132852.84660988301</v>
      </c>
      <c r="G837">
        <v>114231.34699203</v>
      </c>
      <c r="H837">
        <v>127861.25165023201</v>
      </c>
    </row>
    <row r="838" spans="1:8" x14ac:dyDescent="0.25">
      <c r="A838" t="s">
        <v>397</v>
      </c>
      <c r="B838">
        <v>24853.109881488599</v>
      </c>
      <c r="C838">
        <v>24969.438395452002</v>
      </c>
      <c r="D838">
        <v>3827.4452889017098</v>
      </c>
      <c r="E838">
        <v>13932.786052227</v>
      </c>
      <c r="F838">
        <v>41500.494206778203</v>
      </c>
      <c r="G838">
        <v>17784.460131236101</v>
      </c>
      <c r="H838">
        <v>32751.425308902501</v>
      </c>
    </row>
    <row r="839" spans="1:8" x14ac:dyDescent="0.25">
      <c r="A839" t="s">
        <v>998</v>
      </c>
      <c r="B839">
        <v>126810.118251055</v>
      </c>
      <c r="C839">
        <v>127067.17379359101</v>
      </c>
      <c r="D839">
        <v>3984.56887079337</v>
      </c>
      <c r="E839">
        <v>114283.015256713</v>
      </c>
      <c r="F839">
        <v>139983.65651707799</v>
      </c>
      <c r="G839">
        <v>119679.730694023</v>
      </c>
      <c r="H839">
        <v>135078.33058717</v>
      </c>
    </row>
    <row r="840" spans="1:8" x14ac:dyDescent="0.25">
      <c r="A840" t="s">
        <v>1118</v>
      </c>
      <c r="B840">
        <v>190804.17605193501</v>
      </c>
      <c r="C840">
        <v>190759.46211942699</v>
      </c>
      <c r="D840">
        <v>3402.2294231276701</v>
      </c>
      <c r="E840">
        <v>179533.66347787101</v>
      </c>
      <c r="F840">
        <v>203007.03695402</v>
      </c>
      <c r="G840">
        <v>184385.53733616599</v>
      </c>
      <c r="H840">
        <v>198015.441994369</v>
      </c>
    </row>
    <row r="841" spans="1:8" x14ac:dyDescent="0.25">
      <c r="A841" t="s">
        <v>994</v>
      </c>
      <c r="B841">
        <v>158155.56197411599</v>
      </c>
      <c r="C841">
        <v>158316.59639380701</v>
      </c>
      <c r="D841">
        <v>4262.7932969927797</v>
      </c>
      <c r="E841">
        <v>145690.50037455501</v>
      </c>
      <c r="F841">
        <v>170949.19815365199</v>
      </c>
      <c r="G841">
        <v>150450.45884684799</v>
      </c>
      <c r="H841">
        <v>167281.750889799</v>
      </c>
    </row>
    <row r="842" spans="1:8" x14ac:dyDescent="0.25">
      <c r="A842" t="s">
        <v>923</v>
      </c>
      <c r="B842">
        <v>3545.7713939567898</v>
      </c>
      <c r="C842">
        <v>3564.2268732048501</v>
      </c>
      <c r="D842">
        <v>507.72476218311101</v>
      </c>
      <c r="E842">
        <v>2143.0458953643001</v>
      </c>
      <c r="F842">
        <v>5332.8468544298003</v>
      </c>
      <c r="G842">
        <v>2660.4120385510901</v>
      </c>
      <c r="H842">
        <v>4669.0221775495702</v>
      </c>
    </row>
    <row r="843" spans="1:8" x14ac:dyDescent="0.25">
      <c r="A843" t="s">
        <v>1112</v>
      </c>
      <c r="B843">
        <v>97441.572983037797</v>
      </c>
      <c r="C843">
        <v>97404.6205977754</v>
      </c>
      <c r="D843">
        <v>3171.1688669239202</v>
      </c>
      <c r="E843">
        <v>87432.776681524701</v>
      </c>
      <c r="F843">
        <v>109581.01774316499</v>
      </c>
      <c r="G843">
        <v>91384.382250362498</v>
      </c>
      <c r="H843">
        <v>104148.68700766801</v>
      </c>
    </row>
    <row r="844" spans="1:8" x14ac:dyDescent="0.25">
      <c r="A844" t="s">
        <v>748</v>
      </c>
      <c r="B844">
        <v>564.10080432944903</v>
      </c>
      <c r="C844">
        <v>564.85628446446594</v>
      </c>
      <c r="D844">
        <v>24.032985226946</v>
      </c>
      <c r="E844">
        <v>492.733687254801</v>
      </c>
      <c r="F844">
        <v>667.19301513196694</v>
      </c>
      <c r="G844">
        <v>519.42880323320503</v>
      </c>
      <c r="H844">
        <v>615.65276454003003</v>
      </c>
    </row>
    <row r="845" spans="1:8" x14ac:dyDescent="0.25">
      <c r="A845" t="s">
        <v>573</v>
      </c>
      <c r="B845">
        <v>16304.4871275963</v>
      </c>
      <c r="C845">
        <v>16336.3267257064</v>
      </c>
      <c r="D845">
        <v>374.18683053337497</v>
      </c>
      <c r="E845">
        <v>15417.6042008647</v>
      </c>
      <c r="F845">
        <v>17985.507669540399</v>
      </c>
      <c r="G845">
        <v>15692.6353889246</v>
      </c>
      <c r="H845">
        <v>17141.5051913057</v>
      </c>
    </row>
    <row r="846" spans="1:8" x14ac:dyDescent="0.25">
      <c r="A846" t="s">
        <v>585</v>
      </c>
      <c r="B846">
        <v>31178.189286915102</v>
      </c>
      <c r="C846">
        <v>31202.302545775899</v>
      </c>
      <c r="D846">
        <v>526.59259011158201</v>
      </c>
      <c r="E846">
        <v>29479.7996185394</v>
      </c>
      <c r="F846">
        <v>33159.803523157803</v>
      </c>
      <c r="G846">
        <v>30258.804155330799</v>
      </c>
      <c r="H846">
        <v>32296.3196598457</v>
      </c>
    </row>
    <row r="847" spans="1:8" x14ac:dyDescent="0.25">
      <c r="A847" t="s">
        <v>491</v>
      </c>
      <c r="B847">
        <v>30691.574631301199</v>
      </c>
      <c r="C847">
        <v>30717.429834377799</v>
      </c>
      <c r="D847">
        <v>694.62517672124704</v>
      </c>
      <c r="E847">
        <v>28289.163749662999</v>
      </c>
      <c r="F847">
        <v>33097.888751279199</v>
      </c>
      <c r="G847">
        <v>29412.687954170098</v>
      </c>
      <c r="H847">
        <v>32147.674612874602</v>
      </c>
    </row>
    <row r="848" spans="1:8" x14ac:dyDescent="0.25">
      <c r="A848" t="s">
        <v>1216</v>
      </c>
      <c r="B848">
        <v>8424.1356188790305</v>
      </c>
      <c r="C848">
        <v>8428.6797770602607</v>
      </c>
      <c r="D848">
        <v>244.34818971773601</v>
      </c>
      <c r="E848">
        <v>7669.7014580723499</v>
      </c>
      <c r="F848">
        <v>9264.4392607968803</v>
      </c>
      <c r="G848">
        <v>7941.4743153467098</v>
      </c>
      <c r="H848">
        <v>8913.0462833844795</v>
      </c>
    </row>
    <row r="849" spans="1:8" x14ac:dyDescent="0.25">
      <c r="A849" t="s">
        <v>441</v>
      </c>
      <c r="B849">
        <v>32026.630621275501</v>
      </c>
      <c r="C849">
        <v>32074.337627559398</v>
      </c>
      <c r="D849">
        <v>909.46719978660303</v>
      </c>
      <c r="E849">
        <v>29384.562405374199</v>
      </c>
      <c r="F849">
        <v>35280.480836455499</v>
      </c>
      <c r="G849">
        <v>30436.170062009998</v>
      </c>
      <c r="H849">
        <v>33952.101993728298</v>
      </c>
    </row>
    <row r="850" spans="1:8" x14ac:dyDescent="0.25">
      <c r="A850" t="s">
        <v>757</v>
      </c>
      <c r="B850">
        <v>846.01227021599198</v>
      </c>
      <c r="C850">
        <v>846.76775035100798</v>
      </c>
      <c r="D850">
        <v>24.032985226946</v>
      </c>
      <c r="E850">
        <v>774.64515314134303</v>
      </c>
      <c r="F850">
        <v>949.10448101850898</v>
      </c>
      <c r="G850">
        <v>801.34026911974797</v>
      </c>
      <c r="H850">
        <v>897.56423042657298</v>
      </c>
    </row>
    <row r="851" spans="1:8" x14ac:dyDescent="0.25">
      <c r="A851" t="s">
        <v>1121</v>
      </c>
      <c r="B851">
        <v>167595.76332717401</v>
      </c>
      <c r="C851">
        <v>167558.810941912</v>
      </c>
      <c r="D851">
        <v>3171.1688669239202</v>
      </c>
      <c r="E851">
        <v>157586.967025661</v>
      </c>
      <c r="F851">
        <v>179735.20808730199</v>
      </c>
      <c r="G851">
        <v>161538.57259449901</v>
      </c>
      <c r="H851">
        <v>174302.877351804</v>
      </c>
    </row>
    <row r="852" spans="1:8" x14ac:dyDescent="0.25">
      <c r="A852" t="s">
        <v>1162</v>
      </c>
      <c r="B852">
        <v>750.70954176953603</v>
      </c>
      <c r="C852">
        <v>755.67706943979999</v>
      </c>
      <c r="D852">
        <v>98.346087034231203</v>
      </c>
      <c r="E852">
        <v>435.50119328754698</v>
      </c>
      <c r="F852">
        <v>1209.3580831848001</v>
      </c>
      <c r="G852">
        <v>576.87699305482295</v>
      </c>
      <c r="H852">
        <v>959.15864122761695</v>
      </c>
    </row>
    <row r="853" spans="1:8" x14ac:dyDescent="0.25">
      <c r="A853" t="s">
        <v>1225</v>
      </c>
      <c r="B853">
        <v>12329.131479677801</v>
      </c>
      <c r="C853">
        <v>12333.675637859</v>
      </c>
      <c r="D853">
        <v>244.34818971773601</v>
      </c>
      <c r="E853">
        <v>11574.6973188711</v>
      </c>
      <c r="F853">
        <v>13169.435121595699</v>
      </c>
      <c r="G853">
        <v>11846.4701761455</v>
      </c>
      <c r="H853">
        <v>12818.0421441833</v>
      </c>
    </row>
    <row r="854" spans="1:8" x14ac:dyDescent="0.25">
      <c r="A854" t="s">
        <v>480</v>
      </c>
      <c r="B854">
        <v>135017.66382811201</v>
      </c>
      <c r="C854">
        <v>135334.87612843001</v>
      </c>
      <c r="D854">
        <v>5160.4827022781801</v>
      </c>
      <c r="E854">
        <v>119638.75297612201</v>
      </c>
      <c r="F854">
        <v>152456.43323349801</v>
      </c>
      <c r="G854">
        <v>125738.882741725</v>
      </c>
      <c r="H854">
        <v>145826.897635459</v>
      </c>
    </row>
    <row r="855" spans="1:8" x14ac:dyDescent="0.25">
      <c r="A855" t="s">
        <v>619</v>
      </c>
      <c r="B855">
        <v>103947.59208283501</v>
      </c>
      <c r="C855">
        <v>103992.295581677</v>
      </c>
      <c r="D855">
        <v>4083.1817056211298</v>
      </c>
      <c r="E855">
        <v>91284.431111042999</v>
      </c>
      <c r="F855">
        <v>117696.62829196401</v>
      </c>
      <c r="G855">
        <v>96620.704639257194</v>
      </c>
      <c r="H855">
        <v>112541.49997499899</v>
      </c>
    </row>
    <row r="856" spans="1:8" x14ac:dyDescent="0.25">
      <c r="A856" t="s">
        <v>627</v>
      </c>
      <c r="B856">
        <v>163524.92739507</v>
      </c>
      <c r="C856">
        <v>163578.62869191001</v>
      </c>
      <c r="D856">
        <v>3835.91936621388</v>
      </c>
      <c r="E856">
        <v>151744.797363663</v>
      </c>
      <c r="F856">
        <v>176529.10127611901</v>
      </c>
      <c r="G856">
        <v>156659.62634806501</v>
      </c>
      <c r="H856">
        <v>171598.84859916</v>
      </c>
    </row>
    <row r="857" spans="1:8" x14ac:dyDescent="0.25">
      <c r="A857" t="s">
        <v>481</v>
      </c>
      <c r="B857">
        <v>48260.713760949497</v>
      </c>
      <c r="C857">
        <v>48364.365570189999</v>
      </c>
      <c r="D857">
        <v>1887.9584812988101</v>
      </c>
      <c r="E857">
        <v>42686.673745599801</v>
      </c>
      <c r="F857">
        <v>54650.922477041102</v>
      </c>
      <c r="G857">
        <v>44883.023528941798</v>
      </c>
      <c r="H857">
        <v>52226.698498962098</v>
      </c>
    </row>
    <row r="858" spans="1:8" x14ac:dyDescent="0.25">
      <c r="A858" t="s">
        <v>442</v>
      </c>
      <c r="B858">
        <v>6699.7234879504103</v>
      </c>
      <c r="C858">
        <v>6705.2496200471096</v>
      </c>
      <c r="D858">
        <v>111.931998614466</v>
      </c>
      <c r="E858">
        <v>6393.8163413494804</v>
      </c>
      <c r="F858">
        <v>7123.0924842528202</v>
      </c>
      <c r="G858">
        <v>6496.4639978519599</v>
      </c>
      <c r="H858">
        <v>6934.9352094898504</v>
      </c>
    </row>
    <row r="859" spans="1:8" x14ac:dyDescent="0.25">
      <c r="A859" t="s">
        <v>754</v>
      </c>
      <c r="B859">
        <v>961.59975831177098</v>
      </c>
      <c r="C859">
        <v>961.81869131756105</v>
      </c>
      <c r="D859">
        <v>24.651929209510701</v>
      </c>
      <c r="E859">
        <v>887.25817000761106</v>
      </c>
      <c r="F859">
        <v>1068.89211747218</v>
      </c>
      <c r="G859">
        <v>915.52219679167297</v>
      </c>
      <c r="H859">
        <v>1012.64634455651</v>
      </c>
    </row>
    <row r="860" spans="1:8" x14ac:dyDescent="0.25">
      <c r="A860" t="s">
        <v>690</v>
      </c>
      <c r="B860">
        <v>5760.6318756291503</v>
      </c>
      <c r="C860">
        <v>5814.6951241644101</v>
      </c>
      <c r="D860">
        <v>938.364013158587</v>
      </c>
      <c r="E860">
        <v>2827.5195893745199</v>
      </c>
      <c r="F860">
        <v>9370.1906333437</v>
      </c>
      <c r="G860">
        <v>4075.7244242062002</v>
      </c>
      <c r="H860">
        <v>7817.4511634322598</v>
      </c>
    </row>
    <row r="861" spans="1:8" x14ac:dyDescent="0.25">
      <c r="A861" t="s">
        <v>621</v>
      </c>
      <c r="B861">
        <v>89831.843975893295</v>
      </c>
      <c r="C861">
        <v>89866.306025214697</v>
      </c>
      <c r="D861">
        <v>3391.0180640270401</v>
      </c>
      <c r="E861">
        <v>79993.267493085805</v>
      </c>
      <c r="F861">
        <v>102040.563280861</v>
      </c>
      <c r="G861">
        <v>83577.656359991204</v>
      </c>
      <c r="H861">
        <v>96681.872726807298</v>
      </c>
    </row>
    <row r="862" spans="1:8" x14ac:dyDescent="0.25">
      <c r="A862" t="s">
        <v>1213</v>
      </c>
      <c r="B862">
        <v>1207.6261872856401</v>
      </c>
      <c r="C862">
        <v>1214.4724286119199</v>
      </c>
      <c r="D862">
        <v>172.558443327237</v>
      </c>
      <c r="E862">
        <v>732.62167832134696</v>
      </c>
      <c r="F862">
        <v>1868.39272772763</v>
      </c>
      <c r="G862">
        <v>887.14468394856203</v>
      </c>
      <c r="H862">
        <v>1590.7907170313199</v>
      </c>
    </row>
    <row r="863" spans="1:8" x14ac:dyDescent="0.25">
      <c r="A863" t="s">
        <v>576</v>
      </c>
      <c r="B863">
        <v>64296.871280246</v>
      </c>
      <c r="C863">
        <v>64367.051887446898</v>
      </c>
      <c r="D863">
        <v>3009.89351978493</v>
      </c>
      <c r="E863">
        <v>55775.249316767702</v>
      </c>
      <c r="F863">
        <v>75110.987947203597</v>
      </c>
      <c r="G863">
        <v>58732.751922661402</v>
      </c>
      <c r="H863">
        <v>70600.357704569105</v>
      </c>
    </row>
    <row r="864" spans="1:8" x14ac:dyDescent="0.25">
      <c r="A864" t="s">
        <v>927</v>
      </c>
      <c r="B864">
        <v>110642.82281413001</v>
      </c>
      <c r="C864">
        <v>110876.46559640599</v>
      </c>
      <c r="D864">
        <v>3254.75608190495</v>
      </c>
      <c r="E864">
        <v>101312.619107534</v>
      </c>
      <c r="F864">
        <v>121400.882864717</v>
      </c>
      <c r="G864">
        <v>104796.667032795</v>
      </c>
      <c r="H864">
        <v>117638.959464264</v>
      </c>
    </row>
    <row r="865" spans="1:8" x14ac:dyDescent="0.25">
      <c r="A865" t="s">
        <v>615</v>
      </c>
      <c r="B865">
        <v>118090.098424383</v>
      </c>
      <c r="C865">
        <v>118156.60191580201</v>
      </c>
      <c r="D865">
        <v>4002.3689720955899</v>
      </c>
      <c r="E865">
        <v>106496.324544416</v>
      </c>
      <c r="F865">
        <v>131750.184854497</v>
      </c>
      <c r="G865">
        <v>110808.369397899</v>
      </c>
      <c r="H865">
        <v>126723.27484251199</v>
      </c>
    </row>
    <row r="866" spans="1:8" x14ac:dyDescent="0.25">
      <c r="A866" t="s">
        <v>612</v>
      </c>
      <c r="B866">
        <v>22987.503064573099</v>
      </c>
      <c r="C866">
        <v>23021.965113894599</v>
      </c>
      <c r="D866">
        <v>3391.0180640270401</v>
      </c>
      <c r="E866">
        <v>13148.9265817656</v>
      </c>
      <c r="F866">
        <v>35196.222369541298</v>
      </c>
      <c r="G866">
        <v>16733.315448671001</v>
      </c>
      <c r="H866">
        <v>29837.5318154872</v>
      </c>
    </row>
    <row r="867" spans="1:8" x14ac:dyDescent="0.25">
      <c r="A867" t="s">
        <v>750</v>
      </c>
      <c r="B867">
        <v>28943.0379067555</v>
      </c>
      <c r="C867">
        <v>28968.616058473799</v>
      </c>
      <c r="D867">
        <v>1188.5060763027</v>
      </c>
      <c r="E867">
        <v>25433.979935023599</v>
      </c>
      <c r="F867">
        <v>33994.065425339199</v>
      </c>
      <c r="G867">
        <v>26747.023218975999</v>
      </c>
      <c r="H867">
        <v>31495.253556151602</v>
      </c>
    </row>
    <row r="868" spans="1:8" x14ac:dyDescent="0.25">
      <c r="A868" t="s">
        <v>312</v>
      </c>
      <c r="B868">
        <v>1456.5308227394801</v>
      </c>
      <c r="C868">
        <v>1458.0011457891601</v>
      </c>
      <c r="D868">
        <v>36.064019161656901</v>
      </c>
      <c r="E868">
        <v>1345.29755395799</v>
      </c>
      <c r="F868">
        <v>1590.31267120146</v>
      </c>
      <c r="G868">
        <v>1388.47097480708</v>
      </c>
      <c r="H868">
        <v>1534.7870562176499</v>
      </c>
    </row>
    <row r="869" spans="1:8" x14ac:dyDescent="0.25">
      <c r="A869" t="s">
        <v>613</v>
      </c>
      <c r="B869">
        <v>24680.851860363098</v>
      </c>
      <c r="C869">
        <v>24746.314342788301</v>
      </c>
      <c r="D869">
        <v>3599.3147468792699</v>
      </c>
      <c r="E869">
        <v>14240.567692901601</v>
      </c>
      <c r="F869">
        <v>37728.1072569592</v>
      </c>
      <c r="G869">
        <v>18065.3265292826</v>
      </c>
      <c r="H869">
        <v>32009.6179321585</v>
      </c>
    </row>
    <row r="870" spans="1:8" x14ac:dyDescent="0.25">
      <c r="A870" t="s">
        <v>685</v>
      </c>
      <c r="B870">
        <v>15.0521803440901</v>
      </c>
      <c r="C870">
        <v>15.2080942534248</v>
      </c>
      <c r="D870">
        <v>2.3076108760623599</v>
      </c>
      <c r="E870">
        <v>8.6654620336069197</v>
      </c>
      <c r="F870">
        <v>26.816302213768498</v>
      </c>
      <c r="G870">
        <v>11.2021409973343</v>
      </c>
      <c r="H870">
        <v>20.126182718395899</v>
      </c>
    </row>
    <row r="871" spans="1:8" x14ac:dyDescent="0.25">
      <c r="A871" t="s">
        <v>953</v>
      </c>
      <c r="B871">
        <v>61111.537068158199</v>
      </c>
      <c r="C871">
        <v>61194.443610597104</v>
      </c>
      <c r="D871">
        <v>1219.95972865316</v>
      </c>
      <c r="E871">
        <v>57586.065112053402</v>
      </c>
      <c r="F871">
        <v>65276.241874056897</v>
      </c>
      <c r="G871">
        <v>58902.199846800198</v>
      </c>
      <c r="H871">
        <v>63669.779533192501</v>
      </c>
    </row>
    <row r="872" spans="1:8" x14ac:dyDescent="0.25">
      <c r="A872" t="s">
        <v>486</v>
      </c>
      <c r="B872">
        <v>21917.43377503</v>
      </c>
      <c r="C872">
        <v>21948.152677556402</v>
      </c>
      <c r="D872">
        <v>910.69109420219695</v>
      </c>
      <c r="E872">
        <v>19280.673877994701</v>
      </c>
      <c r="F872">
        <v>25813.829496213501</v>
      </c>
      <c r="G872">
        <v>20242.619755470401</v>
      </c>
      <c r="H872">
        <v>23821.6196530464</v>
      </c>
    </row>
    <row r="873" spans="1:8" x14ac:dyDescent="0.25">
      <c r="A873" t="s">
        <v>992</v>
      </c>
      <c r="B873">
        <v>4290.2880213246999</v>
      </c>
      <c r="C873">
        <v>4313.2253501871201</v>
      </c>
      <c r="D873">
        <v>574.88184056232001</v>
      </c>
      <c r="E873">
        <v>2665.93596384579</v>
      </c>
      <c r="F873">
        <v>6436.4076988915504</v>
      </c>
      <c r="G873">
        <v>3278.7249820187499</v>
      </c>
      <c r="H873">
        <v>5557.9295187635698</v>
      </c>
    </row>
    <row r="874" spans="1:8" x14ac:dyDescent="0.25">
      <c r="A874" t="s">
        <v>563</v>
      </c>
      <c r="B874">
        <v>31602.395217762401</v>
      </c>
      <c r="C874">
        <v>31640.345477252398</v>
      </c>
      <c r="D874">
        <v>853.33636716676995</v>
      </c>
      <c r="E874">
        <v>29053.930303321398</v>
      </c>
      <c r="F874">
        <v>34804.807030012496</v>
      </c>
      <c r="G874">
        <v>30018.265090671401</v>
      </c>
      <c r="H874">
        <v>33423.622210263697</v>
      </c>
    </row>
    <row r="875" spans="1:8" x14ac:dyDescent="0.25">
      <c r="A875" t="s">
        <v>820</v>
      </c>
      <c r="B875">
        <v>420.078305980317</v>
      </c>
      <c r="C875">
        <v>420.70566762080603</v>
      </c>
      <c r="D875">
        <v>17.145175353809901</v>
      </c>
      <c r="E875">
        <v>370.20854739927699</v>
      </c>
      <c r="F875">
        <v>483.69864001053497</v>
      </c>
      <c r="G875">
        <v>388.78391113691998</v>
      </c>
      <c r="H875">
        <v>456.09494736861501</v>
      </c>
    </row>
    <row r="876" spans="1:8" x14ac:dyDescent="0.25">
      <c r="A876" t="s">
        <v>866</v>
      </c>
      <c r="B876">
        <v>145462.629116247</v>
      </c>
      <c r="C876">
        <v>145553.125460265</v>
      </c>
      <c r="D876">
        <v>2774.2760480848801</v>
      </c>
      <c r="E876">
        <v>136883.96921327701</v>
      </c>
      <c r="F876">
        <v>154270.004028986</v>
      </c>
      <c r="G876">
        <v>140457.91249096999</v>
      </c>
      <c r="H876">
        <v>151246.62318870201</v>
      </c>
    </row>
    <row r="877" spans="1:8" x14ac:dyDescent="0.25">
      <c r="A877" t="s">
        <v>1117</v>
      </c>
      <c r="B877">
        <v>178795.013389328</v>
      </c>
      <c r="C877">
        <v>178746.48364728401</v>
      </c>
      <c r="D877">
        <v>3171.61725062607</v>
      </c>
      <c r="E877">
        <v>168172.403087352</v>
      </c>
      <c r="F877">
        <v>190186.53539047099</v>
      </c>
      <c r="G877">
        <v>172736.46985743201</v>
      </c>
      <c r="H877">
        <v>185470.44731581799</v>
      </c>
    </row>
    <row r="878" spans="1:8" x14ac:dyDescent="0.25">
      <c r="A878" t="s">
        <v>1228</v>
      </c>
      <c r="B878">
        <v>10790.460692627101</v>
      </c>
      <c r="C878">
        <v>10793.9834482597</v>
      </c>
      <c r="D878">
        <v>231.986883115794</v>
      </c>
      <c r="E878">
        <v>10104.289137325501</v>
      </c>
      <c r="F878">
        <v>11601.0865570677</v>
      </c>
      <c r="G878">
        <v>10343.4403673536</v>
      </c>
      <c r="H878">
        <v>11236.8612230168</v>
      </c>
    </row>
    <row r="879" spans="1:8" x14ac:dyDescent="0.25">
      <c r="A879" t="s">
        <v>1008</v>
      </c>
      <c r="B879">
        <v>47309.507867969398</v>
      </c>
      <c r="C879">
        <v>47345.8825924017</v>
      </c>
      <c r="D879">
        <v>855.54114714087802</v>
      </c>
      <c r="E879">
        <v>44771.746267919101</v>
      </c>
      <c r="F879">
        <v>49942.287533144903</v>
      </c>
      <c r="G879">
        <v>45738.5998603927</v>
      </c>
      <c r="H879">
        <v>49134.027420444501</v>
      </c>
    </row>
    <row r="880" spans="1:8" x14ac:dyDescent="0.25">
      <c r="A880" t="s">
        <v>1006</v>
      </c>
      <c r="B880">
        <v>250800.02259675699</v>
      </c>
      <c r="C880">
        <v>250961.057016448</v>
      </c>
      <c r="D880">
        <v>4262.7932969927797</v>
      </c>
      <c r="E880">
        <v>238334.96099719501</v>
      </c>
      <c r="F880">
        <v>263593.65877629298</v>
      </c>
      <c r="G880">
        <v>243094.919469488</v>
      </c>
      <c r="H880">
        <v>259926.21151243901</v>
      </c>
    </row>
    <row r="881" spans="1:8" x14ac:dyDescent="0.25">
      <c r="A881" t="s">
        <v>960</v>
      </c>
      <c r="B881">
        <v>19711.863992250201</v>
      </c>
      <c r="C881">
        <v>19718.0944718057</v>
      </c>
      <c r="D881">
        <v>308.39045910071701</v>
      </c>
      <c r="E881">
        <v>18723.398953177701</v>
      </c>
      <c r="F881">
        <v>20772.3621462013</v>
      </c>
      <c r="G881">
        <v>19132.791957847501</v>
      </c>
      <c r="H881">
        <v>20366.3985447245</v>
      </c>
    </row>
    <row r="882" spans="1:8" x14ac:dyDescent="0.25">
      <c r="A882" t="s">
        <v>1106</v>
      </c>
      <c r="B882">
        <v>17914.382129313199</v>
      </c>
      <c r="C882">
        <v>18063.206331039801</v>
      </c>
      <c r="D882">
        <v>2424.83772940376</v>
      </c>
      <c r="E882">
        <v>11072.850139603001</v>
      </c>
      <c r="F882">
        <v>27319.696489564201</v>
      </c>
      <c r="G882">
        <v>13677.7577789387</v>
      </c>
      <c r="H882">
        <v>23385.2291859219</v>
      </c>
    </row>
    <row r="883" spans="1:8" x14ac:dyDescent="0.25">
      <c r="A883" t="s">
        <v>1078</v>
      </c>
      <c r="B883">
        <v>58039.9243859337</v>
      </c>
      <c r="C883">
        <v>58040.894519779496</v>
      </c>
      <c r="D883">
        <v>878.56990590682994</v>
      </c>
      <c r="E883">
        <v>55257.790971234303</v>
      </c>
      <c r="F883">
        <v>61269.253735465798</v>
      </c>
      <c r="G883">
        <v>56304.699333870303</v>
      </c>
      <c r="H883">
        <v>59774.538549389203</v>
      </c>
    </row>
    <row r="884" spans="1:8" x14ac:dyDescent="0.25">
      <c r="A884" t="s">
        <v>1214</v>
      </c>
      <c r="B884">
        <v>4747.0570687025602</v>
      </c>
      <c r="C884">
        <v>4772.5498821462497</v>
      </c>
      <c r="D884">
        <v>653.82482053040906</v>
      </c>
      <c r="E884">
        <v>2871.9154911188898</v>
      </c>
      <c r="F884">
        <v>7223.1116004859696</v>
      </c>
      <c r="G884">
        <v>3533.7165288759802</v>
      </c>
      <c r="H884">
        <v>6176.6744428777101</v>
      </c>
    </row>
    <row r="885" spans="1:8" x14ac:dyDescent="0.25">
      <c r="A885" t="s">
        <v>692</v>
      </c>
      <c r="B885">
        <v>529.22320661505898</v>
      </c>
      <c r="C885">
        <v>529.75097258883204</v>
      </c>
      <c r="D885">
        <v>21.6918180110072</v>
      </c>
      <c r="E885">
        <v>466.00964739384398</v>
      </c>
      <c r="F885">
        <v>620.907725038188</v>
      </c>
      <c r="G885">
        <v>488.51980064335299</v>
      </c>
      <c r="H885">
        <v>574.66053389725596</v>
      </c>
    </row>
    <row r="886" spans="1:8" x14ac:dyDescent="0.25">
      <c r="A886" t="s">
        <v>1002</v>
      </c>
      <c r="B886">
        <v>114944.71901556299</v>
      </c>
      <c r="C886">
        <v>115061.949515043</v>
      </c>
      <c r="D886">
        <v>2847.4609816505599</v>
      </c>
      <c r="E886">
        <v>106724.171800871</v>
      </c>
      <c r="F886">
        <v>125657.96750182399</v>
      </c>
      <c r="G886">
        <v>109908.448823338</v>
      </c>
      <c r="H886">
        <v>121136.660265276</v>
      </c>
    </row>
    <row r="887" spans="1:8" x14ac:dyDescent="0.25">
      <c r="A887" t="s">
        <v>493</v>
      </c>
      <c r="B887">
        <v>77151.418431618498</v>
      </c>
      <c r="C887">
        <v>77255.070240859</v>
      </c>
      <c r="D887">
        <v>1887.9584812988101</v>
      </c>
      <c r="E887">
        <v>71577.378416268795</v>
      </c>
      <c r="F887">
        <v>83541.627147709994</v>
      </c>
      <c r="G887">
        <v>73773.728199610705</v>
      </c>
      <c r="H887">
        <v>81117.403169631099</v>
      </c>
    </row>
    <row r="888" spans="1:8" x14ac:dyDescent="0.25">
      <c r="A888" t="s">
        <v>699</v>
      </c>
      <c r="B888">
        <v>1481.1423924010801</v>
      </c>
      <c r="C888">
        <v>1482.0320066198999</v>
      </c>
      <c r="D888">
        <v>45.458974741801597</v>
      </c>
      <c r="E888">
        <v>1361.87888773596</v>
      </c>
      <c r="F888">
        <v>1677.1501445086899</v>
      </c>
      <c r="G888">
        <v>1398.49326278579</v>
      </c>
      <c r="H888">
        <v>1575.9660498860601</v>
      </c>
    </row>
    <row r="889" spans="1:8" x14ac:dyDescent="0.25">
      <c r="A889" t="s">
        <v>494</v>
      </c>
      <c r="B889">
        <v>43001.796846469297</v>
      </c>
      <c r="C889">
        <v>43060.826993747702</v>
      </c>
      <c r="D889">
        <v>1056.9201951012501</v>
      </c>
      <c r="E889">
        <v>39890.8473057066</v>
      </c>
      <c r="F889">
        <v>46568.300642640403</v>
      </c>
      <c r="G889">
        <v>41115.681387727796</v>
      </c>
      <c r="H889">
        <v>45214.100600608297</v>
      </c>
    </row>
    <row r="890" spans="1:8" x14ac:dyDescent="0.25">
      <c r="A890" t="s">
        <v>1181</v>
      </c>
      <c r="B890">
        <v>16121.489060981099</v>
      </c>
      <c r="C890">
        <v>16149.507011231</v>
      </c>
      <c r="D890">
        <v>589.66612787542499</v>
      </c>
      <c r="E890">
        <v>14569.048496355899</v>
      </c>
      <c r="F890">
        <v>18485.4489787819</v>
      </c>
      <c r="G890">
        <v>15031.3544676405</v>
      </c>
      <c r="H890">
        <v>17421.8617541157</v>
      </c>
    </row>
    <row r="891" spans="1:8" x14ac:dyDescent="0.25">
      <c r="A891" t="s">
        <v>734</v>
      </c>
      <c r="B891">
        <v>152.37772058470901</v>
      </c>
      <c r="C891">
        <v>153.70085182071401</v>
      </c>
      <c r="D891">
        <v>28.607409094742199</v>
      </c>
      <c r="E891">
        <v>64.230528345698005</v>
      </c>
      <c r="F891">
        <v>271.32101354225102</v>
      </c>
      <c r="G891">
        <v>102.00445804629101</v>
      </c>
      <c r="H891">
        <v>213.118602658676</v>
      </c>
    </row>
    <row r="892" spans="1:8" x14ac:dyDescent="0.25">
      <c r="A892" t="s">
        <v>744</v>
      </c>
      <c r="B892">
        <v>6677.8861805889601</v>
      </c>
      <c r="C892">
        <v>6725.3424217094198</v>
      </c>
      <c r="D892">
        <v>1039.7816196162901</v>
      </c>
      <c r="E892">
        <v>3353.59444450209</v>
      </c>
      <c r="F892">
        <v>10864.348523884501</v>
      </c>
      <c r="G892">
        <v>4776.8437982822998</v>
      </c>
      <c r="H892">
        <v>8928.8168457143092</v>
      </c>
    </row>
    <row r="893" spans="1:8" x14ac:dyDescent="0.25">
      <c r="A893" t="s">
        <v>1168</v>
      </c>
      <c r="B893">
        <v>8368.89190562363</v>
      </c>
      <c r="C893">
        <v>8367.7158287931707</v>
      </c>
      <c r="D893">
        <v>206.637680200299</v>
      </c>
      <c r="E893">
        <v>7673.1562917104402</v>
      </c>
      <c r="F893">
        <v>9055.1484395612406</v>
      </c>
      <c r="G893">
        <v>7949.9456208134097</v>
      </c>
      <c r="H893">
        <v>8780.1650750566405</v>
      </c>
    </row>
    <row r="894" spans="1:8" x14ac:dyDescent="0.25">
      <c r="A894" t="s">
        <v>991</v>
      </c>
      <c r="B894">
        <v>7732.1678773834901</v>
      </c>
      <c r="C894">
        <v>7775.9454573613602</v>
      </c>
      <c r="D894">
        <v>1030.32371898562</v>
      </c>
      <c r="E894">
        <v>4814.7547044140401</v>
      </c>
      <c r="F894">
        <v>11587.930015399401</v>
      </c>
      <c r="G894">
        <v>5923.2901722214101</v>
      </c>
      <c r="H894">
        <v>10018.001830933001</v>
      </c>
    </row>
    <row r="895" spans="1:8" x14ac:dyDescent="0.25">
      <c r="A895" t="s">
        <v>1005</v>
      </c>
      <c r="B895">
        <v>12598.266650085699</v>
      </c>
      <c r="C895">
        <v>12614.9977231841</v>
      </c>
      <c r="D895">
        <v>365.57784742297702</v>
      </c>
      <c r="E895">
        <v>11572.124944166701</v>
      </c>
      <c r="F895">
        <v>13961.0834255134</v>
      </c>
      <c r="G895">
        <v>11958.0875173966</v>
      </c>
      <c r="H895">
        <v>13407.6796351427</v>
      </c>
    </row>
    <row r="896" spans="1:8" x14ac:dyDescent="0.25">
      <c r="A896" t="s">
        <v>623</v>
      </c>
      <c r="B896">
        <v>137125.818668928</v>
      </c>
      <c r="C896">
        <v>137169.04387607999</v>
      </c>
      <c r="D896">
        <v>3238.49615384451</v>
      </c>
      <c r="E896">
        <v>127824.673792683</v>
      </c>
      <c r="F896">
        <v>148154.518787521</v>
      </c>
      <c r="G896">
        <v>131197.19879348899</v>
      </c>
      <c r="H896">
        <v>144011.51364749801</v>
      </c>
    </row>
    <row r="897" spans="1:8" x14ac:dyDescent="0.25">
      <c r="A897" t="s">
        <v>1221</v>
      </c>
      <c r="B897">
        <v>375.70844552648299</v>
      </c>
      <c r="C897">
        <v>376.19811070229503</v>
      </c>
      <c r="D897">
        <v>13.329201685804399</v>
      </c>
      <c r="E897">
        <v>338.76808322219699</v>
      </c>
      <c r="F897">
        <v>426.81446082294798</v>
      </c>
      <c r="G897">
        <v>350.99413107925699</v>
      </c>
      <c r="H897">
        <v>405.17741280069203</v>
      </c>
    </row>
    <row r="898" spans="1:8" x14ac:dyDescent="0.25">
      <c r="A898" t="s">
        <v>308</v>
      </c>
      <c r="B898">
        <v>1626.7915781203801</v>
      </c>
      <c r="C898">
        <v>1631.90574327031</v>
      </c>
      <c r="D898">
        <v>81.203605440371703</v>
      </c>
      <c r="E898">
        <v>1370.6336170443999</v>
      </c>
      <c r="F898">
        <v>1951.9171149286501</v>
      </c>
      <c r="G898">
        <v>1486.83038736095</v>
      </c>
      <c r="H898">
        <v>1808.90429620998</v>
      </c>
    </row>
    <row r="899" spans="1:8" x14ac:dyDescent="0.25">
      <c r="A899" t="s">
        <v>743</v>
      </c>
      <c r="B899">
        <v>1723.80508392616</v>
      </c>
      <c r="C899">
        <v>1736.9660330952099</v>
      </c>
      <c r="D899">
        <v>275.70647437238398</v>
      </c>
      <c r="E899">
        <v>852.67403556542297</v>
      </c>
      <c r="F899">
        <v>2846.80656024874</v>
      </c>
      <c r="G899">
        <v>1226.4837638333199</v>
      </c>
      <c r="H899">
        <v>2329.4192706067001</v>
      </c>
    </row>
    <row r="900" spans="1:8" x14ac:dyDescent="0.25">
      <c r="A900" t="s">
        <v>311</v>
      </c>
      <c r="B900">
        <v>3777.85707480889</v>
      </c>
      <c r="C900">
        <v>3782.46114778318</v>
      </c>
      <c r="D900">
        <v>96.952040366417506</v>
      </c>
      <c r="E900">
        <v>3478.6588435703502</v>
      </c>
      <c r="F900">
        <v>4138.9774125691802</v>
      </c>
      <c r="G900">
        <v>3596.5655967556199</v>
      </c>
      <c r="H900">
        <v>3989.4711429973599</v>
      </c>
    </row>
    <row r="901" spans="1:8" x14ac:dyDescent="0.25">
      <c r="A901" t="s">
        <v>999</v>
      </c>
      <c r="B901">
        <v>45185.6262085126</v>
      </c>
      <c r="C901">
        <v>45272.696215193602</v>
      </c>
      <c r="D901">
        <v>1435.42484145355</v>
      </c>
      <c r="E901">
        <v>40635.484427518597</v>
      </c>
      <c r="F901">
        <v>49984.538946708897</v>
      </c>
      <c r="G901">
        <v>42605.179474560297</v>
      </c>
      <c r="H901">
        <v>48155.308573699302</v>
      </c>
    </row>
    <row r="902" spans="1:8" x14ac:dyDescent="0.25">
      <c r="A902" t="s">
        <v>1011</v>
      </c>
      <c r="B902">
        <v>74076.330879181594</v>
      </c>
      <c r="C902">
        <v>74163.400885862604</v>
      </c>
      <c r="D902">
        <v>1435.42484145355</v>
      </c>
      <c r="E902">
        <v>69526.189098187606</v>
      </c>
      <c r="F902">
        <v>78875.243617377899</v>
      </c>
      <c r="G902">
        <v>71495.884145229298</v>
      </c>
      <c r="H902">
        <v>77046.013244368194</v>
      </c>
    </row>
    <row r="903" spans="1:8" x14ac:dyDescent="0.25">
      <c r="A903" t="s">
        <v>1003</v>
      </c>
      <c r="B903">
        <v>36622.872548052503</v>
      </c>
      <c r="C903">
        <v>36666.6501280304</v>
      </c>
      <c r="D903">
        <v>1030.32371898562</v>
      </c>
      <c r="E903">
        <v>33705.459375083003</v>
      </c>
      <c r="F903">
        <v>40478.634686068399</v>
      </c>
      <c r="G903">
        <v>34813.994842890403</v>
      </c>
      <c r="H903">
        <v>38908.706501601999</v>
      </c>
    </row>
    <row r="904" spans="1:8" x14ac:dyDescent="0.25">
      <c r="A904" t="s">
        <v>626</v>
      </c>
      <c r="B904">
        <v>120148.81295151501</v>
      </c>
      <c r="C904">
        <v>120194.95816619101</v>
      </c>
      <c r="D904">
        <v>3109.99406645406</v>
      </c>
      <c r="E904">
        <v>110827.436329206</v>
      </c>
      <c r="F904">
        <v>130802.41424035199</v>
      </c>
      <c r="G904">
        <v>114563.410257034</v>
      </c>
      <c r="H904">
        <v>126701.28082530999</v>
      </c>
    </row>
    <row r="905" spans="1:8" x14ac:dyDescent="0.25">
      <c r="A905" t="s">
        <v>752</v>
      </c>
      <c r="B905">
        <v>5628.8009447249296</v>
      </c>
      <c r="C905">
        <v>5641.9618938940002</v>
      </c>
      <c r="D905">
        <v>275.70647437238398</v>
      </c>
      <c r="E905">
        <v>4757.6698963641902</v>
      </c>
      <c r="F905">
        <v>6751.8024210475096</v>
      </c>
      <c r="G905">
        <v>5131.4796246320902</v>
      </c>
      <c r="H905">
        <v>6234.4151314054698</v>
      </c>
    </row>
    <row r="906" spans="1:8" x14ac:dyDescent="0.25">
      <c r="A906" t="s">
        <v>749</v>
      </c>
      <c r="B906">
        <v>7405.6986230018601</v>
      </c>
      <c r="C906">
        <v>7414.3415652731601</v>
      </c>
      <c r="D906">
        <v>312.58280102850603</v>
      </c>
      <c r="E906">
        <v>6473.5174978404602</v>
      </c>
      <c r="F906">
        <v>8750.4379657212994</v>
      </c>
      <c r="G906">
        <v>6820.8709375298504</v>
      </c>
      <c r="H906">
        <v>8073.6927323622003</v>
      </c>
    </row>
    <row r="907" spans="1:8" x14ac:dyDescent="0.25">
      <c r="A907" t="s">
        <v>1218</v>
      </c>
      <c r="B907">
        <v>524.00736880219199</v>
      </c>
      <c r="C907">
        <v>524.28760501505303</v>
      </c>
      <c r="D907">
        <v>17.7682508153779</v>
      </c>
      <c r="E907">
        <v>471.42935507750298</v>
      </c>
      <c r="F907">
        <v>586.37042189700105</v>
      </c>
      <c r="G907">
        <v>489.818470523293</v>
      </c>
      <c r="H907">
        <v>558.14224331573905</v>
      </c>
    </row>
    <row r="908" spans="1:8" x14ac:dyDescent="0.25">
      <c r="A908" t="s">
        <v>1224</v>
      </c>
      <c r="B908">
        <v>921.04818336783001</v>
      </c>
      <c r="C908">
        <v>921.384171834016</v>
      </c>
      <c r="D908">
        <v>18.673938645452001</v>
      </c>
      <c r="E908">
        <v>863.51447350835099</v>
      </c>
      <c r="F908">
        <v>985.61078567798097</v>
      </c>
      <c r="G908">
        <v>884.223868314068</v>
      </c>
      <c r="H908">
        <v>958.34102340291702</v>
      </c>
    </row>
    <row r="909" spans="1:8" x14ac:dyDescent="0.25">
      <c r="A909" t="s">
        <v>305</v>
      </c>
      <c r="B909">
        <v>2213.5476964483701</v>
      </c>
      <c r="C909">
        <v>2217.1969055544901</v>
      </c>
      <c r="D909">
        <v>94.018015308967904</v>
      </c>
      <c r="E909">
        <v>1924.9368734602799</v>
      </c>
      <c r="F909">
        <v>2559.01961483077</v>
      </c>
      <c r="G909">
        <v>2038.5061227087101</v>
      </c>
      <c r="H909">
        <v>2415.4476220331699</v>
      </c>
    </row>
    <row r="910" spans="1:8" x14ac:dyDescent="0.25">
      <c r="A910" t="s">
        <v>1007</v>
      </c>
      <c r="B910">
        <v>84818.242318900098</v>
      </c>
      <c r="C910">
        <v>84887.909792818406</v>
      </c>
      <c r="D910">
        <v>1526.6843654878701</v>
      </c>
      <c r="E910">
        <v>80304.943579527506</v>
      </c>
      <c r="F910">
        <v>89502.327238687794</v>
      </c>
      <c r="G910">
        <v>82037.660096972395</v>
      </c>
      <c r="H910">
        <v>88082.884665786405</v>
      </c>
    </row>
    <row r="911" spans="1:8" x14ac:dyDescent="0.25">
      <c r="A911" t="s">
        <v>995</v>
      </c>
      <c r="B911">
        <v>55927.537648231097</v>
      </c>
      <c r="C911">
        <v>55997.205122149098</v>
      </c>
      <c r="D911">
        <v>1526.6843654878701</v>
      </c>
      <c r="E911">
        <v>51414.238908858599</v>
      </c>
      <c r="F911">
        <v>60611.6225680188</v>
      </c>
      <c r="G911">
        <v>53146.955426303401</v>
      </c>
      <c r="H911">
        <v>59192.179995117498</v>
      </c>
    </row>
    <row r="912" spans="1:8" x14ac:dyDescent="0.25">
      <c r="A912" t="s">
        <v>997</v>
      </c>
      <c r="B912">
        <v>19694.0171921289</v>
      </c>
      <c r="C912">
        <v>19719.501748301798</v>
      </c>
      <c r="D912">
        <v>539.95414119634904</v>
      </c>
      <c r="E912">
        <v>18093.985158134201</v>
      </c>
      <c r="F912">
        <v>21380.257617403</v>
      </c>
      <c r="G912">
        <v>18711.682401474998</v>
      </c>
      <c r="H912">
        <v>20850.508903161</v>
      </c>
    </row>
    <row r="913" spans="1:8" x14ac:dyDescent="0.25">
      <c r="A913" t="s">
        <v>617</v>
      </c>
      <c r="B913">
        <v>77256.505475147394</v>
      </c>
      <c r="C913">
        <v>77302.650689823393</v>
      </c>
      <c r="D913">
        <v>3109.99406645406</v>
      </c>
      <c r="E913">
        <v>67935.128852839101</v>
      </c>
      <c r="F913">
        <v>87910.106763984804</v>
      </c>
      <c r="G913">
        <v>71671.102780666406</v>
      </c>
      <c r="H913">
        <v>83808.973348943196</v>
      </c>
    </row>
    <row r="914" spans="1:8" x14ac:dyDescent="0.25">
      <c r="A914" t="s">
        <v>758</v>
      </c>
      <c r="B914">
        <v>11310.6944838006</v>
      </c>
      <c r="C914">
        <v>11319.337426071999</v>
      </c>
      <c r="D914">
        <v>312.58280102850603</v>
      </c>
      <c r="E914">
        <v>10378.5133586392</v>
      </c>
      <c r="F914">
        <v>12655.4338265201</v>
      </c>
      <c r="G914">
        <v>10725.8667983286</v>
      </c>
      <c r="H914">
        <v>11978.688593161</v>
      </c>
    </row>
    <row r="915" spans="1:8" x14ac:dyDescent="0.25">
      <c r="A915" t="s">
        <v>746</v>
      </c>
      <c r="B915">
        <v>8949.3769325609301</v>
      </c>
      <c r="C915">
        <v>8952.2404235308295</v>
      </c>
      <c r="D915">
        <v>321.08696019822401</v>
      </c>
      <c r="E915">
        <v>7977.9670059001901</v>
      </c>
      <c r="F915">
        <v>10351.6527649034</v>
      </c>
      <c r="G915">
        <v>8350.9579157194203</v>
      </c>
      <c r="H915">
        <v>9615.4597467236599</v>
      </c>
    </row>
    <row r="916" spans="1:8" x14ac:dyDescent="0.25">
      <c r="A916" t="s">
        <v>1215</v>
      </c>
      <c r="B916">
        <v>639.13671748128797</v>
      </c>
      <c r="C916">
        <v>639.47270594747499</v>
      </c>
      <c r="D916">
        <v>18.673938645452001</v>
      </c>
      <c r="E916">
        <v>581.60300762180896</v>
      </c>
      <c r="F916">
        <v>703.69931979143803</v>
      </c>
      <c r="G916">
        <v>602.31240242752494</v>
      </c>
      <c r="H916">
        <v>676.42955751637498</v>
      </c>
    </row>
    <row r="917" spans="1:8" x14ac:dyDescent="0.25">
      <c r="A917" t="s">
        <v>314</v>
      </c>
      <c r="B917">
        <v>3320.3112291881298</v>
      </c>
      <c r="C917">
        <v>3323.9604382942598</v>
      </c>
      <c r="D917">
        <v>94.018015308967904</v>
      </c>
      <c r="E917">
        <v>3031.7004062000401</v>
      </c>
      <c r="F917">
        <v>3665.7831475705302</v>
      </c>
      <c r="G917">
        <v>3145.2696554484601</v>
      </c>
      <c r="H917">
        <v>3522.2111547729301</v>
      </c>
    </row>
    <row r="918" spans="1:8" x14ac:dyDescent="0.25">
      <c r="A918" t="s">
        <v>620</v>
      </c>
      <c r="B918">
        <v>60808.5218209257</v>
      </c>
      <c r="C918">
        <v>60849.286950713897</v>
      </c>
      <c r="D918">
        <v>2753.8117463731701</v>
      </c>
      <c r="E918">
        <v>52908.996812884303</v>
      </c>
      <c r="F918">
        <v>70831.813324999006</v>
      </c>
      <c r="G918">
        <v>55736.372585329998</v>
      </c>
      <c r="H918">
        <v>66488.476616860193</v>
      </c>
    </row>
    <row r="919" spans="1:8" x14ac:dyDescent="0.25">
      <c r="A919" t="s">
        <v>1227</v>
      </c>
      <c r="B919">
        <v>805.91883468873505</v>
      </c>
      <c r="C919">
        <v>806.19907090159597</v>
      </c>
      <c r="D919">
        <v>17.7682508153779</v>
      </c>
      <c r="E919">
        <v>753.34082096404495</v>
      </c>
      <c r="F919">
        <v>868.28188778354297</v>
      </c>
      <c r="G919">
        <v>771.72993640983498</v>
      </c>
      <c r="H919">
        <v>840.05370920228097</v>
      </c>
    </row>
    <row r="920" spans="1:8" x14ac:dyDescent="0.25">
      <c r="A920" t="s">
        <v>302</v>
      </c>
      <c r="B920">
        <v>2671.0935420691399</v>
      </c>
      <c r="C920">
        <v>2675.6976150434102</v>
      </c>
      <c r="D920">
        <v>96.952040366417506</v>
      </c>
      <c r="E920">
        <v>2371.8953108306</v>
      </c>
      <c r="F920">
        <v>3032.21387982942</v>
      </c>
      <c r="G920">
        <v>2489.8020640158602</v>
      </c>
      <c r="H920">
        <v>2882.7076102576002</v>
      </c>
    </row>
    <row r="921" spans="1:8" x14ac:dyDescent="0.25">
      <c r="A921" t="s">
        <v>611</v>
      </c>
      <c r="B921">
        <v>17916.214344558401</v>
      </c>
      <c r="C921">
        <v>17956.979474346699</v>
      </c>
      <c r="D921">
        <v>2753.8117463731701</v>
      </c>
      <c r="E921">
        <v>10016.6893365171</v>
      </c>
      <c r="F921">
        <v>27939.505848631801</v>
      </c>
      <c r="G921">
        <v>12844.065108962701</v>
      </c>
      <c r="H921">
        <v>23596.169140492901</v>
      </c>
    </row>
    <row r="922" spans="1:8" x14ac:dyDescent="0.25">
      <c r="A922" t="s">
        <v>755</v>
      </c>
      <c r="B922">
        <v>12854.3727933597</v>
      </c>
      <c r="C922">
        <v>12857.2362843296</v>
      </c>
      <c r="D922">
        <v>321.08696019822401</v>
      </c>
      <c r="E922">
        <v>11882.962866698999</v>
      </c>
      <c r="F922">
        <v>14256.648625702201</v>
      </c>
      <c r="G922">
        <v>12255.953776518199</v>
      </c>
      <c r="H922">
        <v>13520.455607522401</v>
      </c>
    </row>
    <row r="923" spans="1:8" x14ac:dyDescent="0.25">
      <c r="A923" t="s">
        <v>299</v>
      </c>
      <c r="B923">
        <v>520.02804538062298</v>
      </c>
      <c r="C923">
        <v>525.14221053055303</v>
      </c>
      <c r="D923">
        <v>81.203605440371703</v>
      </c>
      <c r="E923">
        <v>263.87008430464101</v>
      </c>
      <c r="F923">
        <v>845.15358218889401</v>
      </c>
      <c r="G923">
        <v>380.066854621196</v>
      </c>
      <c r="H923">
        <v>702.14076347022296</v>
      </c>
    </row>
    <row r="924" spans="1:8" x14ac:dyDescent="0.25">
      <c r="A924" t="s">
        <v>1001</v>
      </c>
      <c r="B924">
        <v>15947.3253202506</v>
      </c>
      <c r="C924">
        <v>15974.813500398601</v>
      </c>
      <c r="D924">
        <v>508.51287863719199</v>
      </c>
      <c r="E924">
        <v>14330.3559249925</v>
      </c>
      <c r="F924">
        <v>17648.145787233902</v>
      </c>
      <c r="G924">
        <v>15028.6338982982</v>
      </c>
      <c r="H924">
        <v>16997.047609454799</v>
      </c>
    </row>
    <row r="925" spans="1:8" x14ac:dyDescent="0.25">
      <c r="A925" t="s">
        <v>1009</v>
      </c>
      <c r="B925">
        <v>29592.241994367501</v>
      </c>
      <c r="C925">
        <v>29617.726550540301</v>
      </c>
      <c r="D925">
        <v>539.95414119634904</v>
      </c>
      <c r="E925">
        <v>27992.209960372798</v>
      </c>
      <c r="F925">
        <v>31278.482419641601</v>
      </c>
      <c r="G925">
        <v>28609.907203713599</v>
      </c>
      <c r="H925">
        <v>30748.733705399602</v>
      </c>
    </row>
    <row r="926" spans="1:8" x14ac:dyDescent="0.25">
      <c r="A926" t="s">
        <v>1013</v>
      </c>
      <c r="B926">
        <v>25845.5501224892</v>
      </c>
      <c r="C926">
        <v>25873.0383026372</v>
      </c>
      <c r="D926">
        <v>508.51287863719199</v>
      </c>
      <c r="E926">
        <v>24228.580727231099</v>
      </c>
      <c r="F926">
        <v>27546.370589472499</v>
      </c>
      <c r="G926">
        <v>24926.858700536799</v>
      </c>
      <c r="H926">
        <v>26895.2724116934</v>
      </c>
    </row>
    <row r="927" spans="1:8" x14ac:dyDescent="0.25">
      <c r="A927" t="s">
        <v>1212</v>
      </c>
      <c r="B927">
        <v>93.796979639940403</v>
      </c>
      <c r="C927">
        <v>94.286644815753405</v>
      </c>
      <c r="D927">
        <v>13.329201685804399</v>
      </c>
      <c r="E927">
        <v>56.856617335654398</v>
      </c>
      <c r="F927">
        <v>144.902994936406</v>
      </c>
      <c r="G927">
        <v>69.0826651927147</v>
      </c>
      <c r="H927">
        <v>123.26594691415001</v>
      </c>
    </row>
    <row r="928" spans="1:8" x14ac:dyDescent="0.25">
      <c r="A928" t="s">
        <v>993</v>
      </c>
      <c r="B928">
        <v>2700.0418478471402</v>
      </c>
      <c r="C928">
        <v>2716.7729209454801</v>
      </c>
      <c r="D928">
        <v>365.57784742297599</v>
      </c>
      <c r="E928">
        <v>1673.9001419281401</v>
      </c>
      <c r="F928">
        <v>4062.8586232747698</v>
      </c>
      <c r="G928">
        <v>2059.8627151579599</v>
      </c>
      <c r="H928">
        <v>3509.4548329041299</v>
      </c>
    </row>
    <row r="929" spans="1:8" x14ac:dyDescent="0.25">
      <c r="A929" t="s">
        <v>614</v>
      </c>
      <c r="B929">
        <v>94233.511192560502</v>
      </c>
      <c r="C929">
        <v>94276.736399712507</v>
      </c>
      <c r="D929">
        <v>3238.49615384451</v>
      </c>
      <c r="E929">
        <v>84932.366316315994</v>
      </c>
      <c r="F929">
        <v>105262.21131115399</v>
      </c>
      <c r="G929">
        <v>88304.891317121597</v>
      </c>
      <c r="H929">
        <v>101119.20617113099</v>
      </c>
    </row>
    <row r="930" spans="1:8" x14ac:dyDescent="0.25">
      <c r="A930" t="s">
        <v>1288</v>
      </c>
      <c r="B930">
        <v>7263.4853599999997</v>
      </c>
      <c r="C930">
        <v>7263.4853600001798</v>
      </c>
      <c r="D930">
        <v>0</v>
      </c>
      <c r="E930">
        <v>7263.4853599999997</v>
      </c>
      <c r="F930">
        <v>7263.4853599999997</v>
      </c>
      <c r="G930">
        <v>7263.4853599999997</v>
      </c>
      <c r="H930">
        <v>7263.4853599999997</v>
      </c>
    </row>
    <row r="931" spans="1:8" x14ac:dyDescent="0.25">
      <c r="A931" t="s">
        <v>1302</v>
      </c>
      <c r="B931">
        <v>7263.4853599999997</v>
      </c>
      <c r="C931">
        <v>7263.4853600001798</v>
      </c>
      <c r="D931">
        <v>0</v>
      </c>
      <c r="E931">
        <v>7263.4853599999997</v>
      </c>
      <c r="F931">
        <v>7263.4853599999997</v>
      </c>
      <c r="G931">
        <v>7263.4853599999997</v>
      </c>
      <c r="H931">
        <v>7263.4853599999997</v>
      </c>
    </row>
    <row r="932" spans="1:8" x14ac:dyDescent="0.25">
      <c r="A932" t="s">
        <v>1275</v>
      </c>
      <c r="B932">
        <v>7263.4853599999997</v>
      </c>
      <c r="C932">
        <v>7263.4853600001798</v>
      </c>
      <c r="D932">
        <v>0</v>
      </c>
      <c r="E932">
        <v>7263.4853599999997</v>
      </c>
      <c r="F932">
        <v>7263.4853599999997</v>
      </c>
      <c r="G932">
        <v>7263.4853599999997</v>
      </c>
      <c r="H932">
        <v>7263.4853599999997</v>
      </c>
    </row>
    <row r="933" spans="1:8" x14ac:dyDescent="0.25">
      <c r="A933" t="s">
        <v>1279</v>
      </c>
      <c r="B933">
        <v>3611.3722452297802</v>
      </c>
      <c r="C933">
        <v>3611.9207303419898</v>
      </c>
      <c r="D933">
        <v>88.624067537090596</v>
      </c>
      <c r="E933">
        <v>3309.6790819685698</v>
      </c>
      <c r="F933">
        <v>3905.1336383709599</v>
      </c>
      <c r="G933">
        <v>3434.41823833746</v>
      </c>
      <c r="H933">
        <v>3784.5992935868799</v>
      </c>
    </row>
    <row r="934" spans="1:8" x14ac:dyDescent="0.25">
      <c r="A934" t="s">
        <v>1280</v>
      </c>
      <c r="B934">
        <v>3401.82377656981</v>
      </c>
      <c r="C934">
        <v>3401.2012760561502</v>
      </c>
      <c r="D934">
        <v>87.473246230531998</v>
      </c>
      <c r="E934">
        <v>3088.8900217086798</v>
      </c>
      <c r="F934">
        <v>3682.8686338998</v>
      </c>
      <c r="G934">
        <v>3228.6819761780298</v>
      </c>
      <c r="H934">
        <v>3575.3039225273701</v>
      </c>
    </row>
    <row r="935" spans="1:8" x14ac:dyDescent="0.25">
      <c r="A935" t="s">
        <v>1307</v>
      </c>
      <c r="B935">
        <v>3403.6068419691401</v>
      </c>
      <c r="C935">
        <v>3403.2079283531798</v>
      </c>
      <c r="D935">
        <v>87.990952490773793</v>
      </c>
      <c r="E935">
        <v>3092.2814697100098</v>
      </c>
      <c r="F935">
        <v>3721.9156783378498</v>
      </c>
      <c r="G935">
        <v>3234.2859249235398</v>
      </c>
      <c r="H935">
        <v>3578.4245052884798</v>
      </c>
    </row>
    <row r="936" spans="1:8" x14ac:dyDescent="0.25">
      <c r="A936" t="s">
        <v>1291</v>
      </c>
      <c r="B936">
        <v>942.10745599128904</v>
      </c>
      <c r="C936">
        <v>953.94986547097903</v>
      </c>
      <c r="D936">
        <v>171.933314580364</v>
      </c>
      <c r="E936">
        <v>461.44529126737001</v>
      </c>
      <c r="F936">
        <v>1606.73821280879</v>
      </c>
      <c r="G936">
        <v>644.73542244312398</v>
      </c>
      <c r="H936">
        <v>1324.0379347578</v>
      </c>
    </row>
    <row r="937" spans="1:8" x14ac:dyDescent="0.25">
      <c r="A937" t="s">
        <v>1292</v>
      </c>
      <c r="B937">
        <v>3613.94166715232</v>
      </c>
      <c r="C937">
        <v>3613.6961921882898</v>
      </c>
      <c r="D937">
        <v>87.323359671461603</v>
      </c>
      <c r="E937">
        <v>3345.3394055906701</v>
      </c>
      <c r="F937">
        <v>3978.8791744671098</v>
      </c>
      <c r="G937">
        <v>3447.0416088107199</v>
      </c>
      <c r="H937">
        <v>3785.9726830793202</v>
      </c>
    </row>
    <row r="938" spans="1:8" x14ac:dyDescent="0.25">
      <c r="A938" t="s">
        <v>1278</v>
      </c>
      <c r="B938">
        <v>948.65018887906501</v>
      </c>
      <c r="C938">
        <v>955.360940360379</v>
      </c>
      <c r="D938">
        <v>179.93639486205001</v>
      </c>
      <c r="E938">
        <v>419.400793031315</v>
      </c>
      <c r="F938">
        <v>1621.3768217691299</v>
      </c>
      <c r="G938">
        <v>623.78127882214005</v>
      </c>
      <c r="H938">
        <v>1324.47186381862</v>
      </c>
    </row>
    <row r="939" spans="1:8" x14ac:dyDescent="0.25">
      <c r="A939" t="s">
        <v>1293</v>
      </c>
      <c r="B939">
        <v>3401.7081435700402</v>
      </c>
      <c r="C939">
        <v>3402.83555515137</v>
      </c>
      <c r="D939">
        <v>86.604343178672295</v>
      </c>
      <c r="E939">
        <v>3138.81010432518</v>
      </c>
      <c r="F939">
        <v>3743.4903705228899</v>
      </c>
      <c r="G939">
        <v>3240.5985385983299</v>
      </c>
      <c r="H939">
        <v>3577.0529434002801</v>
      </c>
    </row>
    <row r="940" spans="1:8" x14ac:dyDescent="0.25">
      <c r="A940" t="s">
        <v>1305</v>
      </c>
      <c r="B940">
        <v>951.25901545377201</v>
      </c>
      <c r="C940">
        <v>960.690959093228</v>
      </c>
      <c r="D940">
        <v>177.983053758876</v>
      </c>
      <c r="E940">
        <v>366.96810610693399</v>
      </c>
      <c r="F940">
        <v>1617.8707672524999</v>
      </c>
      <c r="G940">
        <v>641.09007106177603</v>
      </c>
      <c r="H940">
        <v>1342.69212842354</v>
      </c>
    </row>
    <row r="941" spans="1:8" x14ac:dyDescent="0.25">
      <c r="A941" t="s">
        <v>1306</v>
      </c>
      <c r="B941">
        <v>3614.6456577364002</v>
      </c>
      <c r="C941">
        <v>3614.0013259260299</v>
      </c>
      <c r="D941">
        <v>88.118422809878794</v>
      </c>
      <c r="E941">
        <v>3304.88021059422</v>
      </c>
      <c r="F941">
        <v>3940.1983628666399</v>
      </c>
      <c r="G941">
        <v>3443.71279265157</v>
      </c>
      <c r="H941">
        <v>3788.83538633848</v>
      </c>
    </row>
    <row r="942" spans="1:8" x14ac:dyDescent="0.25">
      <c r="A942" t="s">
        <v>1290</v>
      </c>
      <c r="B942">
        <v>541.63731963702003</v>
      </c>
      <c r="C942">
        <v>545.45095338072304</v>
      </c>
      <c r="D942">
        <v>103.85317372543901</v>
      </c>
      <c r="E942">
        <v>264.41965927477497</v>
      </c>
      <c r="F942">
        <v>975.02505710806304</v>
      </c>
      <c r="G942">
        <v>353.84536903945798</v>
      </c>
      <c r="H942">
        <v>765.529052996465</v>
      </c>
    </row>
    <row r="943" spans="1:8" x14ac:dyDescent="0.25">
      <c r="A943" t="s">
        <v>1303</v>
      </c>
      <c r="B943">
        <v>68.195444140255006</v>
      </c>
      <c r="C943">
        <v>68.799648621053194</v>
      </c>
      <c r="D943">
        <v>8.9392680050270492</v>
      </c>
      <c r="E943">
        <v>46.209695162555697</v>
      </c>
      <c r="F943">
        <v>100.61722725268299</v>
      </c>
      <c r="G943">
        <v>52.636292292112898</v>
      </c>
      <c r="H943">
        <v>88.640463087105402</v>
      </c>
    </row>
    <row r="944" spans="1:8" x14ac:dyDescent="0.25">
      <c r="A944" t="s">
        <v>1304</v>
      </c>
      <c r="B944">
        <v>355.94231692621202</v>
      </c>
      <c r="C944">
        <v>360.01321442096702</v>
      </c>
      <c r="D944">
        <v>66.898241670250599</v>
      </c>
      <c r="E944">
        <v>144.03551987645699</v>
      </c>
      <c r="F944">
        <v>598.75465507798401</v>
      </c>
      <c r="G944">
        <v>237.99682308576701</v>
      </c>
      <c r="H944">
        <v>502.47499970660101</v>
      </c>
    </row>
    <row r="945" spans="1:8" x14ac:dyDescent="0.25">
      <c r="A945" t="s">
        <v>1276</v>
      </c>
      <c r="B945">
        <v>74.6526971454483</v>
      </c>
      <c r="C945">
        <v>75.311542593209595</v>
      </c>
      <c r="D945">
        <v>9.7137951349662703</v>
      </c>
      <c r="E945">
        <v>49.627123225445402</v>
      </c>
      <c r="F945">
        <v>112.119950375317</v>
      </c>
      <c r="G945">
        <v>58.214175978778798</v>
      </c>
      <c r="H945">
        <v>96.051402290883402</v>
      </c>
    </row>
    <row r="946" spans="1:8" x14ac:dyDescent="0.25">
      <c r="A946" t="s">
        <v>1289</v>
      </c>
      <c r="B946">
        <v>135.80795320343699</v>
      </c>
      <c r="C946">
        <v>136.77512405653999</v>
      </c>
      <c r="D946">
        <v>18.049319403665098</v>
      </c>
      <c r="E946">
        <v>79.751372019001394</v>
      </c>
      <c r="F946">
        <v>195.56361576591499</v>
      </c>
      <c r="G946">
        <v>104.024725721848</v>
      </c>
      <c r="H946">
        <v>173.633519830284</v>
      </c>
    </row>
    <row r="947" spans="1:8" x14ac:dyDescent="0.25">
      <c r="A947" t="s">
        <v>1277</v>
      </c>
      <c r="B947">
        <v>556.93516548225796</v>
      </c>
      <c r="C947">
        <v>564.35334022554002</v>
      </c>
      <c r="D947">
        <v>105.69694034365099</v>
      </c>
      <c r="E947">
        <v>255.687428936629</v>
      </c>
      <c r="F947">
        <v>932.35472099653202</v>
      </c>
      <c r="G947">
        <v>368.00520222358602</v>
      </c>
      <c r="H947">
        <v>789.47802555380804</v>
      </c>
    </row>
    <row r="948" spans="1:8" x14ac:dyDescent="0.25">
      <c r="A948" t="s">
        <v>1310</v>
      </c>
      <c r="B948">
        <v>4782.1640413594496</v>
      </c>
      <c r="C948">
        <v>4792.71175048844</v>
      </c>
      <c r="D948">
        <v>211.187495523829</v>
      </c>
      <c r="E948">
        <v>4126.8546397445498</v>
      </c>
      <c r="F948">
        <v>5489.1748072799301</v>
      </c>
      <c r="G948">
        <v>4424.0304973003003</v>
      </c>
      <c r="H948">
        <v>5219.3907151358599</v>
      </c>
    </row>
    <row r="949" spans="1:8" x14ac:dyDescent="0.25">
      <c r="A949" t="s">
        <v>1309</v>
      </c>
      <c r="B949">
        <v>4992.0620388431498</v>
      </c>
      <c r="C949">
        <v>5003.5051480612701</v>
      </c>
      <c r="D949">
        <v>211.33483509078201</v>
      </c>
      <c r="E949">
        <v>4324.7959383672096</v>
      </c>
      <c r="F949">
        <v>5692.6786460003505</v>
      </c>
      <c r="G949">
        <v>4632.2898923149996</v>
      </c>
      <c r="H949">
        <v>5427.0937777905101</v>
      </c>
    </row>
    <row r="950" spans="1:8" x14ac:dyDescent="0.25">
      <c r="A950" t="s">
        <v>1313</v>
      </c>
      <c r="B950">
        <v>12045.6494013594</v>
      </c>
      <c r="C950">
        <v>12056.1971104884</v>
      </c>
      <c r="D950">
        <v>211.187495523829</v>
      </c>
      <c r="E950">
        <v>11390.339999744599</v>
      </c>
      <c r="F950">
        <v>12752.660167279901</v>
      </c>
      <c r="G950">
        <v>11687.515857300299</v>
      </c>
      <c r="H950">
        <v>12482.8760751359</v>
      </c>
    </row>
    <row r="951" spans="1:8" x14ac:dyDescent="0.25">
      <c r="A951" t="s">
        <v>1285</v>
      </c>
      <c r="B951">
        <v>12465.3478215957</v>
      </c>
      <c r="C951">
        <v>12470.431913521101</v>
      </c>
      <c r="D951">
        <v>227.94903226629799</v>
      </c>
      <c r="E951">
        <v>11797.375788543901</v>
      </c>
      <c r="F951">
        <v>13293.032034620001</v>
      </c>
      <c r="G951">
        <v>12034.348128575701</v>
      </c>
      <c r="H951">
        <v>12938.712430159199</v>
      </c>
    </row>
    <row r="952" spans="1:8" x14ac:dyDescent="0.25">
      <c r="A952" t="s">
        <v>1299</v>
      </c>
      <c r="B952">
        <v>12292.1888465255</v>
      </c>
      <c r="C952">
        <v>12302.4968580596</v>
      </c>
      <c r="D952">
        <v>219.73258835064601</v>
      </c>
      <c r="E952">
        <v>11644.9676916895</v>
      </c>
      <c r="F952">
        <v>13214.2654049789</v>
      </c>
      <c r="G952">
        <v>11906.6898038856</v>
      </c>
      <c r="H952">
        <v>12769.0447639045</v>
      </c>
    </row>
    <row r="953" spans="1:8" x14ac:dyDescent="0.25">
      <c r="A953" t="s">
        <v>1312</v>
      </c>
      <c r="B953">
        <v>12255.5473988431</v>
      </c>
      <c r="C953">
        <v>12266.990508061301</v>
      </c>
      <c r="D953">
        <v>211.33483509078201</v>
      </c>
      <c r="E953">
        <v>11588.281298367199</v>
      </c>
      <c r="F953">
        <v>12956.164006000299</v>
      </c>
      <c r="G953">
        <v>11895.775252314999</v>
      </c>
      <c r="H953">
        <v>12690.579137790501</v>
      </c>
    </row>
    <row r="954" spans="1:8" x14ac:dyDescent="0.25">
      <c r="A954" t="s">
        <v>1308</v>
      </c>
      <c r="B954">
        <v>1384.1794292556499</v>
      </c>
      <c r="C954">
        <v>1389.5038221352499</v>
      </c>
      <c r="D954">
        <v>191.789972780841</v>
      </c>
      <c r="E954">
        <v>846.50380314290305</v>
      </c>
      <c r="F954">
        <v>2083.0904557171998</v>
      </c>
      <c r="G954">
        <v>1039.09038417755</v>
      </c>
      <c r="H954">
        <v>1791.31329714301</v>
      </c>
    </row>
    <row r="955" spans="1:8" x14ac:dyDescent="0.25">
      <c r="A955" t="s">
        <v>1311</v>
      </c>
      <c r="B955">
        <v>8647.6647892556502</v>
      </c>
      <c r="C955">
        <v>8652.9891821352503</v>
      </c>
      <c r="D955">
        <v>191.789972780841</v>
      </c>
      <c r="E955">
        <v>8109.9891631429</v>
      </c>
      <c r="F955">
        <v>9346.5758157172004</v>
      </c>
      <c r="G955">
        <v>8302.5757441775495</v>
      </c>
      <c r="H955">
        <v>9054.7986571430101</v>
      </c>
    </row>
    <row r="956" spans="1:8" x14ac:dyDescent="0.25">
      <c r="A956" t="s">
        <v>1282</v>
      </c>
      <c r="B956">
        <v>5201.8624615957297</v>
      </c>
      <c r="C956">
        <v>5206.9465535211002</v>
      </c>
      <c r="D956">
        <v>227.94903226629799</v>
      </c>
      <c r="E956">
        <v>4533.8904285439303</v>
      </c>
      <c r="F956">
        <v>6029.54667462002</v>
      </c>
      <c r="G956">
        <v>4770.8627685757201</v>
      </c>
      <c r="H956">
        <v>5675.2270701592297</v>
      </c>
    </row>
    <row r="957" spans="1:8" x14ac:dyDescent="0.25">
      <c r="A957" t="s">
        <v>1281</v>
      </c>
      <c r="B957">
        <v>1588.2318153942799</v>
      </c>
      <c r="C957">
        <v>1595.0258231791299</v>
      </c>
      <c r="D957">
        <v>208.92240069061901</v>
      </c>
      <c r="E957">
        <v>1007.39706589566</v>
      </c>
      <c r="F957">
        <v>2338.9741383788701</v>
      </c>
      <c r="G957">
        <v>1204.8627827348</v>
      </c>
      <c r="H957">
        <v>2025.5150714184199</v>
      </c>
    </row>
    <row r="958" spans="1:8" x14ac:dyDescent="0.25">
      <c r="A958" t="s">
        <v>1294</v>
      </c>
      <c r="B958">
        <v>1622.4408021315101</v>
      </c>
      <c r="C958">
        <v>1636.1759429082499</v>
      </c>
      <c r="D958">
        <v>199.97589249359399</v>
      </c>
      <c r="E958">
        <v>1016.8227679125</v>
      </c>
      <c r="F958">
        <v>2442.6221534374099</v>
      </c>
      <c r="G958">
        <v>1278.05921531593</v>
      </c>
      <c r="H958">
        <v>2071.9054539301701</v>
      </c>
    </row>
    <row r="959" spans="1:8" x14ac:dyDescent="0.25">
      <c r="A959" t="s">
        <v>1286</v>
      </c>
      <c r="B959">
        <v>12254.622053207901</v>
      </c>
      <c r="C959">
        <v>12259.712459235299</v>
      </c>
      <c r="D959">
        <v>227.68551934625</v>
      </c>
      <c r="E959">
        <v>11580.268715452399</v>
      </c>
      <c r="F959">
        <v>13086.9419122942</v>
      </c>
      <c r="G959">
        <v>11825.575523068999</v>
      </c>
      <c r="H959">
        <v>12720.816280172699</v>
      </c>
    </row>
    <row r="960" spans="1:8" x14ac:dyDescent="0.25">
      <c r="A960" t="s">
        <v>1283</v>
      </c>
      <c r="B960">
        <v>4991.1366932078699</v>
      </c>
      <c r="C960">
        <v>4996.2270992352696</v>
      </c>
      <c r="D960">
        <v>227.68551934625</v>
      </c>
      <c r="E960">
        <v>4316.7833554524204</v>
      </c>
      <c r="F960">
        <v>5823.4565522941903</v>
      </c>
      <c r="G960">
        <v>4562.0901630689896</v>
      </c>
      <c r="H960">
        <v>5457.3309201726597</v>
      </c>
    </row>
    <row r="961" spans="1:8" x14ac:dyDescent="0.25">
      <c r="A961" t="s">
        <v>1295</v>
      </c>
      <c r="B961">
        <v>5238.0526216765202</v>
      </c>
      <c r="C961">
        <v>5249.8721350965398</v>
      </c>
      <c r="D961">
        <v>219.83247198824699</v>
      </c>
      <c r="E961">
        <v>4579.2672450028103</v>
      </c>
      <c r="F961">
        <v>6144.6787111631102</v>
      </c>
      <c r="G961">
        <v>4855.9541444114902</v>
      </c>
      <c r="H961">
        <v>5720.4422224623404</v>
      </c>
    </row>
    <row r="962" spans="1:8" x14ac:dyDescent="0.25">
      <c r="A962" t="s">
        <v>1297</v>
      </c>
      <c r="B962">
        <v>8885.9261621315109</v>
      </c>
      <c r="C962">
        <v>8899.66130290826</v>
      </c>
      <c r="D962">
        <v>199.97589249359399</v>
      </c>
      <c r="E962">
        <v>8280.3081279124999</v>
      </c>
      <c r="F962">
        <v>9706.1075134374096</v>
      </c>
      <c r="G962">
        <v>8541.5445753159293</v>
      </c>
      <c r="H962">
        <v>9335.3908139301693</v>
      </c>
    </row>
    <row r="963" spans="1:8" x14ac:dyDescent="0.25">
      <c r="A963" t="s">
        <v>1284</v>
      </c>
      <c r="B963">
        <v>8851.7171753942694</v>
      </c>
      <c r="C963">
        <v>8858.5111831791291</v>
      </c>
      <c r="D963">
        <v>208.92240069061901</v>
      </c>
      <c r="E963">
        <v>8270.8824258956593</v>
      </c>
      <c r="F963">
        <v>9602.4594983788702</v>
      </c>
      <c r="G963">
        <v>8468.3481427347997</v>
      </c>
      <c r="H963">
        <v>9289.0004314184207</v>
      </c>
    </row>
    <row r="964" spans="1:8" x14ac:dyDescent="0.25">
      <c r="A964" t="s">
        <v>205</v>
      </c>
      <c r="B964">
        <v>19326.597161333</v>
      </c>
      <c r="C964">
        <v>19326.597161332898</v>
      </c>
      <c r="D964">
        <v>0</v>
      </c>
      <c r="E964">
        <v>19326.597161333</v>
      </c>
      <c r="F964">
        <v>19326.597161333</v>
      </c>
      <c r="G964">
        <v>19326.597161333</v>
      </c>
      <c r="H964">
        <v>19326.597161333</v>
      </c>
    </row>
    <row r="965" spans="1:8" x14ac:dyDescent="0.25">
      <c r="A965" t="s">
        <v>1298</v>
      </c>
      <c r="B965">
        <v>12501.5379816765</v>
      </c>
      <c r="C965">
        <v>12513.357495096499</v>
      </c>
      <c r="D965">
        <v>219.83247198824699</v>
      </c>
      <c r="E965">
        <v>11842.752605002799</v>
      </c>
      <c r="F965">
        <v>13408.164071163101</v>
      </c>
      <c r="G965">
        <v>12119.439504411501</v>
      </c>
      <c r="H965">
        <v>12983.9275824623</v>
      </c>
    </row>
    <row r="966" spans="1:8" x14ac:dyDescent="0.25">
      <c r="A966" t="s">
        <v>1296</v>
      </c>
      <c r="B966">
        <v>5028.70348652547</v>
      </c>
      <c r="C966">
        <v>5039.01149805962</v>
      </c>
      <c r="D966">
        <v>219.73258835064701</v>
      </c>
      <c r="E966">
        <v>4381.4823316895399</v>
      </c>
      <c r="F966">
        <v>5950.7800449789102</v>
      </c>
      <c r="G966">
        <v>4643.2044438856201</v>
      </c>
      <c r="H966">
        <v>5505.55940390448</v>
      </c>
    </row>
    <row r="967" spans="1:8" x14ac:dyDescent="0.25">
      <c r="A967" t="s">
        <v>280</v>
      </c>
      <c r="B967">
        <v>59462.436971253999</v>
      </c>
      <c r="C967">
        <v>59462.4369712513</v>
      </c>
      <c r="D967">
        <v>1.1963390356222E-4</v>
      </c>
      <c r="E967">
        <v>59462.436971253999</v>
      </c>
      <c r="F967">
        <v>59462.436971253999</v>
      </c>
      <c r="G967">
        <v>59462.436971253999</v>
      </c>
      <c r="H967">
        <v>59462.436971253999</v>
      </c>
    </row>
    <row r="968" spans="1:8" x14ac:dyDescent="0.25">
      <c r="A968" t="s">
        <v>265</v>
      </c>
      <c r="B968">
        <v>49153.5862101202</v>
      </c>
      <c r="C968">
        <v>49146.579485984199</v>
      </c>
      <c r="D968">
        <v>816.93298317552899</v>
      </c>
      <c r="E968">
        <v>46436.859281690602</v>
      </c>
      <c r="F968">
        <v>51677.082399689498</v>
      </c>
      <c r="G968">
        <v>47538.557930379699</v>
      </c>
      <c r="H968">
        <v>50803.440089416603</v>
      </c>
    </row>
    <row r="969" spans="1:8" x14ac:dyDescent="0.25">
      <c r="A969" t="s">
        <v>259</v>
      </c>
      <c r="B969">
        <v>22794.406222858699</v>
      </c>
      <c r="C969">
        <v>22836.703076530899</v>
      </c>
      <c r="D969">
        <v>494.914545958041</v>
      </c>
      <c r="E969">
        <v>21486.863777350802</v>
      </c>
      <c r="F969">
        <v>24989.303314836699</v>
      </c>
      <c r="G969">
        <v>21924.3735946216</v>
      </c>
      <c r="H969">
        <v>23895.892454454101</v>
      </c>
    </row>
    <row r="970" spans="1:8" x14ac:dyDescent="0.25">
      <c r="A970" t="s">
        <v>271</v>
      </c>
      <c r="B970">
        <v>40977.946831749097</v>
      </c>
      <c r="C970">
        <v>40986.4260881714</v>
      </c>
      <c r="D970">
        <v>694.64868419071502</v>
      </c>
      <c r="E970">
        <v>39039.633313026803</v>
      </c>
      <c r="F970">
        <v>43325.444081852002</v>
      </c>
      <c r="G970">
        <v>39630.557127001797</v>
      </c>
      <c r="H970">
        <v>42415.929959610301</v>
      </c>
    </row>
    <row r="971" spans="1:8" x14ac:dyDescent="0.25">
      <c r="A971" t="s">
        <v>310</v>
      </c>
      <c r="B971">
        <v>171723.789422512</v>
      </c>
      <c r="C971">
        <v>171885.64488404299</v>
      </c>
      <c r="D971">
        <v>3932.1863229262599</v>
      </c>
      <c r="E971">
        <v>159547.787639955</v>
      </c>
      <c r="F971">
        <v>186420.69729948</v>
      </c>
      <c r="G971">
        <v>164188.44459671201</v>
      </c>
      <c r="H971">
        <v>180104.58159497299</v>
      </c>
    </row>
    <row r="972" spans="1:8" x14ac:dyDescent="0.25">
      <c r="A972" t="s">
        <v>307</v>
      </c>
      <c r="B972">
        <v>81233.655646834493</v>
      </c>
      <c r="C972">
        <v>81445.3693275775</v>
      </c>
      <c r="D972">
        <v>3243.21136435269</v>
      </c>
      <c r="E972">
        <v>70902.9039253511</v>
      </c>
      <c r="F972">
        <v>94426.210333989598</v>
      </c>
      <c r="G972">
        <v>75669.416074000706</v>
      </c>
      <c r="H972">
        <v>88490.2313952369</v>
      </c>
    </row>
    <row r="973" spans="1:8" x14ac:dyDescent="0.25">
      <c r="A973" t="s">
        <v>313</v>
      </c>
      <c r="B973">
        <v>151488.22968859799</v>
      </c>
      <c r="C973">
        <v>151610.76946907499</v>
      </c>
      <c r="D973">
        <v>3789.7009536424098</v>
      </c>
      <c r="E973">
        <v>139783.310844591</v>
      </c>
      <c r="F973">
        <v>165496.07369176799</v>
      </c>
      <c r="G973">
        <v>144327.42384089599</v>
      </c>
      <c r="H973">
        <v>159613.318931246</v>
      </c>
    </row>
  </sheetData>
  <hyperlinks>
    <hyperlink ref="J1" location="'Read me'!A1" display="Back to &quot;read me&quot;" xr:uid="{6E5EBFF0-40D2-412D-8C5E-C83EAC20B59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AA56-C1CF-435E-A8D0-85C2885207E6}">
  <sheetPr>
    <tabColor theme="8" tint="-0.249977111117893"/>
  </sheetPr>
  <dimension ref="A1:DO262"/>
  <sheetViews>
    <sheetView zoomScale="70" zoomScaleNormal="70" workbookViewId="0">
      <selection activeCell="L44" sqref="L44"/>
    </sheetView>
  </sheetViews>
  <sheetFormatPr defaultColWidth="17.42578125" defaultRowHeight="15" x14ac:dyDescent="0.25"/>
  <cols>
    <col min="1" max="1" width="17.42578125" style="329"/>
    <col min="2" max="2" width="24.140625" customWidth="1"/>
    <col min="3" max="3" width="3" customWidth="1"/>
    <col min="12" max="35" width="17.42578125" customWidth="1"/>
  </cols>
  <sheetData>
    <row r="1" spans="1:23" ht="27.75" customHeight="1" x14ac:dyDescent="0.25">
      <c r="A1" s="4" t="s">
        <v>61</v>
      </c>
    </row>
    <row r="2" spans="1:23" x14ac:dyDescent="0.25">
      <c r="A2" s="1101" t="s">
        <v>62</v>
      </c>
    </row>
    <row r="3" spans="1:23" s="160" customFormat="1" x14ac:dyDescent="0.25">
      <c r="A3" s="1102" t="s">
        <v>63</v>
      </c>
      <c r="C3" s="705"/>
      <c r="D3" s="705"/>
      <c r="E3" s="705"/>
      <c r="F3" s="705"/>
      <c r="G3" s="705"/>
      <c r="H3" s="705"/>
      <c r="I3" s="705"/>
    </row>
    <row r="4" spans="1:23" s="723" customFormat="1" ht="18.75" x14ac:dyDescent="0.3">
      <c r="A4" s="722"/>
      <c r="C4" s="722"/>
      <c r="D4" s="722"/>
      <c r="E4" s="1708" t="s">
        <v>64</v>
      </c>
      <c r="F4" s="1708"/>
      <c r="G4" s="1708"/>
      <c r="H4" s="1708"/>
      <c r="I4" s="1708"/>
      <c r="J4" s="1708"/>
      <c r="K4" s="1708" t="s">
        <v>65</v>
      </c>
      <c r="L4" s="1708"/>
      <c r="M4" s="1708"/>
      <c r="N4" s="1708"/>
      <c r="O4" s="1708"/>
      <c r="P4" s="1708"/>
      <c r="Q4" s="724"/>
      <c r="R4" s="724"/>
      <c r="S4" s="724"/>
      <c r="T4" s="724"/>
      <c r="U4" s="724"/>
    </row>
    <row r="5" spans="1:23" ht="46.5" customHeight="1" x14ac:dyDescent="0.25">
      <c r="B5" s="877" t="s">
        <v>66</v>
      </c>
      <c r="C5" s="70" t="s">
        <v>67</v>
      </c>
      <c r="D5" s="4" t="s">
        <v>68</v>
      </c>
      <c r="E5" s="707" t="s">
        <v>69</v>
      </c>
      <c r="F5" s="707" t="s">
        <v>70</v>
      </c>
      <c r="G5" s="708" t="s">
        <v>71</v>
      </c>
      <c r="H5" s="714" t="s">
        <v>72</v>
      </c>
      <c r="I5" s="717" t="s">
        <v>73</v>
      </c>
      <c r="J5" s="709" t="s">
        <v>74</v>
      </c>
      <c r="K5" s="707" t="s">
        <v>69</v>
      </c>
      <c r="L5" s="707" t="s">
        <v>70</v>
      </c>
      <c r="M5" s="708" t="s">
        <v>71</v>
      </c>
      <c r="N5" s="714" t="s">
        <v>72</v>
      </c>
      <c r="O5" s="717" t="s">
        <v>73</v>
      </c>
      <c r="P5" s="709" t="s">
        <v>74</v>
      </c>
      <c r="V5" s="16"/>
      <c r="W5" s="16"/>
    </row>
    <row r="6" spans="1:23" ht="15.75" x14ac:dyDescent="0.25">
      <c r="A6" s="1103"/>
      <c r="B6" s="29" t="s">
        <v>75</v>
      </c>
      <c r="C6" s="71">
        <v>5</v>
      </c>
      <c r="D6" s="324">
        <f>VLOOKUP(C6,'AusLT17-19'!A4:L106,12)</f>
        <v>78.213823105577319</v>
      </c>
      <c r="E6" s="627">
        <f>'Doherty Data '!B22</f>
        <v>0</v>
      </c>
      <c r="F6" s="627">
        <f>'Doherty Data '!C22</f>
        <v>0</v>
      </c>
      <c r="G6" s="627">
        <f>'Doherty Data '!D22</f>
        <v>0</v>
      </c>
      <c r="H6" s="715">
        <f>'Doherty Data '!E22</f>
        <v>0</v>
      </c>
      <c r="I6" s="715">
        <f>'Doherty Data '!F22</f>
        <v>0</v>
      </c>
      <c r="J6" s="627">
        <f>'Doherty Data '!G22</f>
        <v>0</v>
      </c>
      <c r="K6" s="718">
        <f t="shared" ref="K6:P6" si="0">$D6*E6</f>
        <v>0</v>
      </c>
      <c r="L6" s="718">
        <f t="shared" si="0"/>
        <v>0</v>
      </c>
      <c r="M6" s="718">
        <f t="shared" si="0"/>
        <v>0</v>
      </c>
      <c r="N6" s="718">
        <f t="shared" si="0"/>
        <v>0</v>
      </c>
      <c r="O6" s="718">
        <f t="shared" si="0"/>
        <v>0</v>
      </c>
      <c r="P6" s="710">
        <f t="shared" si="0"/>
        <v>0</v>
      </c>
      <c r="V6" s="16"/>
      <c r="W6" s="16"/>
    </row>
    <row r="7" spans="1:23" ht="15.75" x14ac:dyDescent="0.25">
      <c r="A7" s="1103"/>
      <c r="B7" s="32" t="s">
        <v>76</v>
      </c>
      <c r="C7" s="71">
        <v>15</v>
      </c>
      <c r="D7" s="324">
        <f>VLOOKUP(C7,'AusLT17-19'!A5:L107,12)</f>
        <v>68.265851805329959</v>
      </c>
      <c r="E7" s="627">
        <f>'Doherty Data '!B23</f>
        <v>1.4162203519510328</v>
      </c>
      <c r="F7" s="627">
        <f>'Doherty Data '!C23</f>
        <v>2.9410864575363425</v>
      </c>
      <c r="G7" s="627">
        <f>'Doherty Data '!D23</f>
        <v>2.5248661055853099E-2</v>
      </c>
      <c r="H7" s="715">
        <f>'Doherty Data '!E23</f>
        <v>5.5853098699311397E-2</v>
      </c>
      <c r="I7" s="715">
        <f>'Doherty Data '!F23</f>
        <v>9.9464422341239474E-3</v>
      </c>
      <c r="J7" s="627">
        <f>'Doherty Data '!G23</f>
        <v>2.2188217291507269E-2</v>
      </c>
      <c r="K7" s="718">
        <f t="shared" ref="K7:K15" si="1">$D7*E7</f>
        <v>96.679488669981438</v>
      </c>
      <c r="L7" s="718">
        <f t="shared" ref="L7:L14" si="2">$D7*F7</f>
        <v>200.77577225683882</v>
      </c>
      <c r="M7" s="718">
        <f t="shared" ref="M7:M15" si="3">$D7*G7</f>
        <v>1.7236213539218734</v>
      </c>
      <c r="N7" s="718">
        <f t="shared" ref="N7:N15" si="4">$D7*H7</f>
        <v>3.8128593586756594</v>
      </c>
      <c r="O7" s="718">
        <f t="shared" ref="O7:O15" si="5">$D7*I7</f>
        <v>0.67900235154498045</v>
      </c>
      <c r="P7" s="710">
        <f t="shared" ref="P7:P15" si="6">$D7*J7</f>
        <v>1.514697553446495</v>
      </c>
      <c r="V7" s="16"/>
      <c r="W7" s="16"/>
    </row>
    <row r="8" spans="1:23" ht="15.75" x14ac:dyDescent="0.25">
      <c r="A8" s="1103"/>
      <c r="B8" s="33" t="s">
        <v>77</v>
      </c>
      <c r="C8" s="71">
        <v>25</v>
      </c>
      <c r="D8" s="324">
        <f>VLOOKUP(C8,'AusLT17-19'!A6:L108,12)</f>
        <v>58.511546023428302</v>
      </c>
      <c r="E8" s="627">
        <f>'Doherty Data '!B24</f>
        <v>9.9135424636572296</v>
      </c>
      <c r="F8" s="627">
        <f>'Doherty Data '!C24</f>
        <v>20.5876052027544</v>
      </c>
      <c r="G8" s="627">
        <f>'Doherty Data '!D24</f>
        <v>0.17674062739097168</v>
      </c>
      <c r="H8" s="715">
        <f>'Doherty Data '!E24</f>
        <v>0.3909716908951798</v>
      </c>
      <c r="I8" s="715">
        <f>'Doherty Data '!F24</f>
        <v>6.9625095638867637E-2</v>
      </c>
      <c r="J8" s="627">
        <f>'Doherty Data '!G24</f>
        <v>0.15531752104055088</v>
      </c>
      <c r="K8" s="718">
        <f t="shared" si="1"/>
        <v>580.05669611749079</v>
      </c>
      <c r="L8" s="718">
        <f t="shared" si="2"/>
        <v>1204.6126093331361</v>
      </c>
      <c r="M8" s="718">
        <f t="shared" si="3"/>
        <v>10.341367353796432</v>
      </c>
      <c r="N8" s="718">
        <f t="shared" si="4"/>
        <v>22.876358085670898</v>
      </c>
      <c r="O8" s="718">
        <f>$D8*I8</f>
        <v>4.0738719878592011</v>
      </c>
      <c r="P8" s="710">
        <f t="shared" si="6"/>
        <v>9.087868280608987</v>
      </c>
      <c r="V8" s="471"/>
      <c r="W8" s="16"/>
    </row>
    <row r="9" spans="1:23" ht="15.75" x14ac:dyDescent="0.25">
      <c r="A9" s="1103"/>
      <c r="B9" s="33" t="s">
        <v>78</v>
      </c>
      <c r="C9" s="71">
        <v>35</v>
      </c>
      <c r="D9" s="324">
        <f>VLOOKUP(C9,'AusLT17-19'!A7:L109,12)</f>
        <v>48.854560692942847</v>
      </c>
      <c r="E9" s="627">
        <f>'Doherty Data '!B25</f>
        <v>12.745983167559295</v>
      </c>
      <c r="F9" s="627">
        <f>'Doherty Data '!C25</f>
        <v>26.469778117827083</v>
      </c>
      <c r="G9" s="627">
        <f>'Doherty Data '!D25</f>
        <v>0.22723794950267787</v>
      </c>
      <c r="H9" s="715">
        <f>'Doherty Data '!E25</f>
        <v>0.50267788829380255</v>
      </c>
      <c r="I9" s="715">
        <f>'Doherty Data '!F25</f>
        <v>8.9517980107115522E-2</v>
      </c>
      <c r="J9" s="627">
        <f>'Doherty Data '!G25</f>
        <v>0.1996939556235654</v>
      </c>
      <c r="K9" s="718">
        <f t="shared" si="1"/>
        <v>622.69940825075355</v>
      </c>
      <c r="L9" s="718">
        <f t="shared" si="2"/>
        <v>1293.1693815861138</v>
      </c>
      <c r="M9" s="718">
        <f t="shared" si="3"/>
        <v>11.101610195718457</v>
      </c>
      <c r="N9" s="718">
        <f t="shared" si="4"/>
        <v>24.55810740264992</v>
      </c>
      <c r="O9" s="718">
        <f t="shared" si="5"/>
        <v>4.373361592252726</v>
      </c>
      <c r="P9" s="710">
        <f t="shared" si="6"/>
        <v>9.7559604750253115</v>
      </c>
      <c r="V9" s="471"/>
      <c r="W9" s="16"/>
    </row>
    <row r="10" spans="1:23" ht="15.75" x14ac:dyDescent="0.25">
      <c r="A10" s="1103"/>
      <c r="B10" s="33" t="s">
        <v>79</v>
      </c>
      <c r="C10" s="71">
        <v>45</v>
      </c>
      <c r="D10" s="324">
        <f>VLOOKUP(C10,'AusLT17-19'!A8:L110,12)</f>
        <v>39.301760548899118</v>
      </c>
      <c r="E10" s="627">
        <f>'Doherty Data '!B26</f>
        <v>29.740627390971689</v>
      </c>
      <c r="F10" s="627">
        <f>'Doherty Data '!C26</f>
        <v>61.762815608263196</v>
      </c>
      <c r="G10" s="627">
        <f>'Doherty Data '!D26</f>
        <v>0.53022188217291499</v>
      </c>
      <c r="H10" s="715">
        <f>'Doherty Data '!E26</f>
        <v>1.1729150726855393</v>
      </c>
      <c r="I10" s="715">
        <f>'Doherty Data '!F26</f>
        <v>0.2088752869166029</v>
      </c>
      <c r="J10" s="627">
        <f>'Doherty Data '!G26</f>
        <v>0.46595256312165262</v>
      </c>
      <c r="K10" s="718">
        <f t="shared" si="1"/>
        <v>1168.8590162939997</v>
      </c>
      <c r="L10" s="718">
        <f t="shared" si="2"/>
        <v>2427.387389861769</v>
      </c>
      <c r="M10" s="718">
        <f t="shared" si="3"/>
        <v>20.838653450946506</v>
      </c>
      <c r="N10" s="718">
        <f>$D10*H10</f>
        <v>46.097627330881672</v>
      </c>
      <c r="O10" s="718">
        <f t="shared" si="5"/>
        <v>8.2091665109789282</v>
      </c>
      <c r="P10" s="710">
        <f t="shared" si="6"/>
        <v>18.312756062952992</v>
      </c>
      <c r="V10" s="471"/>
      <c r="W10" s="16"/>
    </row>
    <row r="11" spans="1:23" ht="15.75" x14ac:dyDescent="0.25">
      <c r="A11" s="1103"/>
      <c r="B11" s="33" t="s">
        <v>80</v>
      </c>
      <c r="C11" s="71">
        <v>55</v>
      </c>
      <c r="D11" s="324">
        <f>VLOOKUP(C11,'AusLT17-19'!A9:L111,12)</f>
        <v>30.093279749301921</v>
      </c>
      <c r="E11" s="627">
        <f>'Doherty Data '!B27</f>
        <v>77.892119357306811</v>
      </c>
      <c r="F11" s="627">
        <f>'Doherty Data '!C27</f>
        <v>161.75975516449884</v>
      </c>
      <c r="G11" s="627">
        <f>'Doherty Data '!D27</f>
        <v>1.3886763580719204</v>
      </c>
      <c r="H11" s="715">
        <f>'Doherty Data '!E27</f>
        <v>3.0719204284621271</v>
      </c>
      <c r="I11" s="715">
        <f>'Doherty Data '!F27</f>
        <v>0.5470543228768171</v>
      </c>
      <c r="J11" s="627">
        <f>'Doherty Data '!G27</f>
        <v>1.2203519510328997</v>
      </c>
      <c r="K11" s="718">
        <f t="shared" si="1"/>
        <v>2344.0293380854491</v>
      </c>
      <c r="L11" s="718">
        <f t="shared" si="2"/>
        <v>4867.8815643438502</v>
      </c>
      <c r="M11" s="718">
        <f t="shared" si="3"/>
        <v>41.789826124700063</v>
      </c>
      <c r="N11" s="718">
        <f t="shared" si="4"/>
        <v>92.444160821306212</v>
      </c>
      <c r="O11" s="718">
        <f t="shared" si="5"/>
        <v>16.462658776396996</v>
      </c>
      <c r="P11" s="710">
        <f t="shared" si="6"/>
        <v>36.724392655039452</v>
      </c>
      <c r="V11" s="471"/>
      <c r="W11" s="16"/>
    </row>
    <row r="12" spans="1:23" ht="15.75" x14ac:dyDescent="0.25">
      <c r="A12" s="1103"/>
      <c r="B12" s="33" t="s">
        <v>81</v>
      </c>
      <c r="C12" s="71">
        <v>65</v>
      </c>
      <c r="D12" s="324">
        <f>VLOOKUP(C12,'AusLT17-19'!A10:L112,12)</f>
        <v>21.402959811792403</v>
      </c>
      <c r="E12" s="627">
        <f>'Doherty Data '!B28</f>
        <v>133.1247130833971</v>
      </c>
      <c r="F12" s="627">
        <f>'Doherty Data '!C28</f>
        <v>276.46212700841625</v>
      </c>
      <c r="G12" s="627">
        <f>'Doherty Data '!D28</f>
        <v>2.3733741392501915</v>
      </c>
      <c r="H12" s="715">
        <f>'Doherty Data '!E28</f>
        <v>5.2501912777352722</v>
      </c>
      <c r="I12" s="715">
        <f>'Doherty Data '!F28</f>
        <v>0.93496557000765113</v>
      </c>
      <c r="J12" s="627">
        <f>'Doherty Data '!G28</f>
        <v>2.0856924254016835</v>
      </c>
      <c r="K12" s="718">
        <f t="shared" si="1"/>
        <v>2849.2628840803422</v>
      </c>
      <c r="L12" s="718">
        <f t="shared" si="2"/>
        <v>5917.1077938437802</v>
      </c>
      <c r="M12" s="718">
        <f t="shared" si="3"/>
        <v>50.797231320719234</v>
      </c>
      <c r="N12" s="718">
        <f t="shared" si="4"/>
        <v>112.36963292159103</v>
      </c>
      <c r="O12" s="718">
        <f t="shared" si="5"/>
        <v>20.011030520283335</v>
      </c>
      <c r="P12" s="710">
        <f t="shared" si="6"/>
        <v>44.639991160632057</v>
      </c>
      <c r="V12" s="471"/>
      <c r="W12" s="16"/>
    </row>
    <row r="13" spans="1:23" ht="15.75" x14ac:dyDescent="0.25">
      <c r="A13" s="1103"/>
      <c r="B13" s="33" t="s">
        <v>82</v>
      </c>
      <c r="C13" s="71">
        <v>75</v>
      </c>
      <c r="D13" s="324">
        <f>VLOOKUP(C13,'AusLT17-19'!A11:L113,12)</f>
        <v>13.448502273927778</v>
      </c>
      <c r="E13" s="627">
        <f>'Doherty Data '!B29</f>
        <v>356.88752869166029</v>
      </c>
      <c r="F13" s="627">
        <f>'Doherty Data '!C29</f>
        <v>741.15378729915835</v>
      </c>
      <c r="G13" s="627">
        <f>'Doherty Data '!D29</f>
        <v>6.3626625860749808</v>
      </c>
      <c r="H13" s="715">
        <f>'Doherty Data '!E29</f>
        <v>14.074980872226472</v>
      </c>
      <c r="I13" s="715">
        <f>'Doherty Data '!F29</f>
        <v>2.506503442999235</v>
      </c>
      <c r="J13" s="627">
        <f>'Doherty Data '!G29</f>
        <v>5.5914307574598316</v>
      </c>
      <c r="K13" s="718">
        <f t="shared" si="1"/>
        <v>4799.6027411462583</v>
      </c>
      <c r="L13" s="718">
        <f t="shared" si="2"/>
        <v>9967.408393822916</v>
      </c>
      <c r="M13" s="718">
        <f t="shared" si="3"/>
        <v>85.568282257064581</v>
      </c>
      <c r="N13" s="718">
        <f t="shared" si="4"/>
        <v>189.28741226562769</v>
      </c>
      <c r="O13" s="718">
        <f t="shared" si="5"/>
        <v>33.708717252783018</v>
      </c>
      <c r="P13" s="710">
        <f t="shared" si="6"/>
        <v>75.196369256208257</v>
      </c>
      <c r="V13" s="471"/>
      <c r="W13" s="16"/>
    </row>
    <row r="14" spans="1:23" ht="15.75" x14ac:dyDescent="0.25">
      <c r="A14" s="1103"/>
      <c r="B14" s="33" t="s">
        <v>83</v>
      </c>
      <c r="C14" s="71">
        <v>85</v>
      </c>
      <c r="D14" s="324">
        <f>VLOOKUP(C14,'AusLT17-19'!A12:L114,12)</f>
        <v>7.1045363834463728</v>
      </c>
      <c r="E14" s="627">
        <f>'Doherty Data '!B30</f>
        <v>718.02371843917365</v>
      </c>
      <c r="F14" s="627">
        <f>'Doherty Data '!C30</f>
        <v>1491.1308339709258</v>
      </c>
      <c r="G14" s="627">
        <f>'Doherty Data '!D30</f>
        <v>12.801071155317521</v>
      </c>
      <c r="H14" s="715">
        <f>'Doherty Data '!E30</f>
        <v>28.317521040550879</v>
      </c>
      <c r="I14" s="715">
        <f>'Doherty Data '!F30</f>
        <v>5.0428462127008418</v>
      </c>
      <c r="J14" s="627">
        <f>'Doherty Data '!G30</f>
        <v>11.249426166794185</v>
      </c>
      <c r="K14" s="718">
        <f t="shared" si="1"/>
        <v>5101.2256318285636</v>
      </c>
      <c r="L14" s="718">
        <f t="shared" si="2"/>
        <v>10593.793262425175</v>
      </c>
      <c r="M14" s="718">
        <f t="shared" si="3"/>
        <v>90.945675770039216</v>
      </c>
      <c r="N14" s="718">
        <f t="shared" si="4"/>
        <v>201.1828585216019</v>
      </c>
      <c r="O14" s="718">
        <f t="shared" si="5"/>
        <v>35.827084394257874</v>
      </c>
      <c r="P14" s="710">
        <f t="shared" si="6"/>
        <v>79.92195749488296</v>
      </c>
      <c r="V14" s="471"/>
      <c r="W14" s="16"/>
    </row>
    <row r="15" spans="1:23" ht="15.75" x14ac:dyDescent="0.25">
      <c r="A15" s="1103"/>
      <c r="B15" s="33" t="s">
        <v>84</v>
      </c>
      <c r="C15" s="71">
        <v>95</v>
      </c>
      <c r="D15" s="324">
        <f>VLOOKUP(C15,'AusLT17-19'!A13:L115,12)</f>
        <v>3.450685214125738</v>
      </c>
      <c r="E15" s="627">
        <f>'Doherty Data '!B31</f>
        <v>511.25554705432285</v>
      </c>
      <c r="F15" s="627">
        <f>'Doherty Data '!C31</f>
        <v>1061.7322111706196</v>
      </c>
      <c r="G15" s="627">
        <f>'Doherty Data '!D31</f>
        <v>9.1147666411629675</v>
      </c>
      <c r="H15" s="715">
        <f>'Doherty Data '!E31</f>
        <v>20.162968630451413</v>
      </c>
      <c r="I15" s="715">
        <f>'Doherty Data '!F31</f>
        <v>3.5906656465187452</v>
      </c>
      <c r="J15" s="627">
        <f>'Doherty Data '!G31</f>
        <v>8.0099464422341242</v>
      </c>
      <c r="K15" s="718">
        <f t="shared" si="1"/>
        <v>1764.1819568601175</v>
      </c>
      <c r="L15" s="718">
        <f>$D15*F15</f>
        <v>3663.7036424474827</v>
      </c>
      <c r="M15" s="718">
        <f t="shared" si="3"/>
        <v>31.452190478867568</v>
      </c>
      <c r="N15" s="718">
        <f t="shared" si="4"/>
        <v>69.57605772597978</v>
      </c>
      <c r="O15" s="718">
        <f t="shared" si="5"/>
        <v>12.390256855311469</v>
      </c>
      <c r="P15" s="710">
        <f t="shared" si="6"/>
        <v>27.639803754156354</v>
      </c>
      <c r="V15" s="471"/>
      <c r="W15" s="16"/>
    </row>
    <row r="16" spans="1:23" s="669" customFormat="1" ht="16.5" thickBot="1" x14ac:dyDescent="0.3">
      <c r="A16" s="1104"/>
      <c r="B16" s="93" t="s">
        <v>85</v>
      </c>
      <c r="C16" s="93"/>
      <c r="D16" s="665"/>
      <c r="E16" s="670">
        <f>SUM(E6:E15)</f>
        <v>1851</v>
      </c>
      <c r="F16" s="670">
        <f>SUM(F6:F15)</f>
        <v>3844</v>
      </c>
      <c r="G16" s="670">
        <f t="shared" ref="G16:J16" si="7">SUM(G6:G15)</f>
        <v>33</v>
      </c>
      <c r="H16" s="716">
        <f t="shared" si="7"/>
        <v>73</v>
      </c>
      <c r="I16" s="716">
        <f t="shared" si="7"/>
        <v>13.000000000000002</v>
      </c>
      <c r="J16" s="670">
        <f t="shared" si="7"/>
        <v>29</v>
      </c>
      <c r="K16" s="719">
        <f t="shared" ref="K16:P16" si="8">SUM(K6:K15)</f>
        <v>19326.597161332957</v>
      </c>
      <c r="L16" s="719">
        <f t="shared" si="8"/>
        <v>40135.839809921061</v>
      </c>
      <c r="M16" s="719">
        <f t="shared" si="8"/>
        <v>344.55845830577397</v>
      </c>
      <c r="N16" s="719">
        <f t="shared" si="8"/>
        <v>762.20507443398481</v>
      </c>
      <c r="O16" s="719">
        <f t="shared" si="8"/>
        <v>135.73515024166852</v>
      </c>
      <c r="P16" s="671">
        <f t="shared" si="8"/>
        <v>302.79379669295287</v>
      </c>
      <c r="Q16" s="97"/>
      <c r="R16" s="97"/>
      <c r="S16" s="97"/>
      <c r="T16" s="97"/>
      <c r="V16" s="667"/>
      <c r="W16" s="668"/>
    </row>
    <row r="17" spans="1:25" x14ac:dyDescent="0.25">
      <c r="F17" s="25"/>
      <c r="H17" s="25"/>
      <c r="O17" s="72"/>
      <c r="Q17" s="487"/>
      <c r="R17" s="488"/>
      <c r="S17" s="304"/>
    </row>
    <row r="18" spans="1:25" s="706" customFormat="1" ht="21.75" customHeight="1" x14ac:dyDescent="0.25">
      <c r="A18" s="1105" t="s">
        <v>86</v>
      </c>
    </row>
    <row r="19" spans="1:25" s="35" customFormat="1" ht="15.75" customHeight="1" x14ac:dyDescent="0.25">
      <c r="A19" s="36" t="s">
        <v>87</v>
      </c>
      <c r="B19" s="36"/>
      <c r="C19" s="36"/>
      <c r="D19" s="36"/>
      <c r="F19" s="36"/>
      <c r="G19" s="36"/>
      <c r="H19" s="36"/>
    </row>
    <row r="20" spans="1:25" s="34" customFormat="1" ht="30" x14ac:dyDescent="0.25">
      <c r="A20" s="876" t="s">
        <v>88</v>
      </c>
      <c r="B20" s="38"/>
      <c r="C20" s="38"/>
      <c r="D20" s="707" t="s">
        <v>69</v>
      </c>
      <c r="E20" s="707" t="s">
        <v>70</v>
      </c>
      <c r="F20" s="708" t="s">
        <v>71</v>
      </c>
      <c r="G20" s="714" t="s">
        <v>72</v>
      </c>
      <c r="H20" s="717" t="s">
        <v>73</v>
      </c>
      <c r="I20" s="717" t="s">
        <v>74</v>
      </c>
      <c r="K20" s="878"/>
      <c r="L20" s="707" t="s">
        <v>69</v>
      </c>
      <c r="M20" s="862" t="s">
        <v>70</v>
      </c>
      <c r="N20" s="714" t="s">
        <v>71</v>
      </c>
      <c r="O20" s="714" t="s">
        <v>72</v>
      </c>
      <c r="P20" s="717" t="s">
        <v>73</v>
      </c>
      <c r="Q20" s="709" t="s">
        <v>74</v>
      </c>
      <c r="S20" s="35" t="s">
        <v>89</v>
      </c>
      <c r="T20" s="707" t="s">
        <v>69</v>
      </c>
      <c r="U20" s="862" t="s">
        <v>70</v>
      </c>
      <c r="V20" s="714" t="s">
        <v>71</v>
      </c>
      <c r="W20" s="714" t="s">
        <v>72</v>
      </c>
      <c r="X20" s="717" t="s">
        <v>73</v>
      </c>
      <c r="Y20" s="717" t="s">
        <v>74</v>
      </c>
    </row>
    <row r="21" spans="1:25" s="34" customFormat="1" ht="15.75" x14ac:dyDescent="0.25">
      <c r="A21" s="41" t="s">
        <v>90</v>
      </c>
      <c r="B21" s="38"/>
      <c r="C21" s="38"/>
      <c r="D21" s="672">
        <f>'Doherty Data '!B99</f>
        <v>138896</v>
      </c>
      <c r="E21" s="672">
        <f>'Doherty Data '!C99</f>
        <v>727636</v>
      </c>
      <c r="F21" s="720">
        <f>'Doherty Data '!D99</f>
        <v>2897</v>
      </c>
      <c r="G21" s="672">
        <f>'Doherty Data '!E99</f>
        <v>18788</v>
      </c>
      <c r="H21" s="720">
        <f>'Doherty Data '!F99</f>
        <v>1100</v>
      </c>
      <c r="I21" s="720">
        <f>'Doherty Data '!G99</f>
        <v>6871</v>
      </c>
      <c r="K21" s="304" t="s">
        <v>91</v>
      </c>
      <c r="L21" s="861">
        <f>'Doherty Data '!B43</f>
        <v>128997</v>
      </c>
      <c r="M21" s="863">
        <f>'Doherty Data '!C43</f>
        <v>702887</v>
      </c>
      <c r="N21" s="863">
        <f>'Doherty Data '!D43</f>
        <v>2710</v>
      </c>
      <c r="O21" s="863">
        <f>'Doherty Data '!E43</f>
        <v>18243</v>
      </c>
      <c r="P21" s="863">
        <f>'Doherty Data '!F43</f>
        <v>1028</v>
      </c>
      <c r="Q21" s="34">
        <f>'Doherty Data '!G43</f>
        <v>6656</v>
      </c>
      <c r="S21" s="304" t="s">
        <v>81</v>
      </c>
      <c r="T21" s="864">
        <f>'Doherty Data '!B89</f>
        <v>282.31300204220599</v>
      </c>
      <c r="U21" s="866">
        <f>'Doherty Data '!C89</f>
        <v>310.73866575902019</v>
      </c>
      <c r="V21" s="866">
        <f>'Doherty Data '!D89</f>
        <v>4.6161334240980327</v>
      </c>
      <c r="W21" s="866">
        <f>'Doherty Data '!E89</f>
        <v>5.1020422055820358</v>
      </c>
      <c r="X21" s="866">
        <f>'Doherty Data '!F89</f>
        <v>1.9436351259360138</v>
      </c>
      <c r="Y21" s="866">
        <f>'Doherty Data '!G89</f>
        <v>2.1865895166780152</v>
      </c>
    </row>
    <row r="22" spans="1:25" s="34" customFormat="1" ht="15.75" x14ac:dyDescent="0.25">
      <c r="A22" s="41" t="s">
        <v>92</v>
      </c>
      <c r="B22" s="38"/>
      <c r="C22" s="38"/>
      <c r="D22" s="673">
        <v>25694393</v>
      </c>
      <c r="E22" s="909">
        <v>25694393</v>
      </c>
      <c r="F22" s="910">
        <v>25694393</v>
      </c>
      <c r="G22" s="909">
        <v>25694393</v>
      </c>
      <c r="H22" s="910">
        <v>25694393</v>
      </c>
      <c r="I22" s="910">
        <v>25694393</v>
      </c>
      <c r="K22" s="304" t="s">
        <v>93</v>
      </c>
      <c r="L22" s="861">
        <f>'Doherty Data '!B53</f>
        <v>9431</v>
      </c>
      <c r="M22" s="863">
        <f>'Doherty Data '!C53</f>
        <v>23680</v>
      </c>
      <c r="N22" s="863">
        <f>'Doherty Data '!D53</f>
        <v>182</v>
      </c>
      <c r="O22" s="863">
        <f>'Doherty Data '!E53</f>
        <v>524</v>
      </c>
      <c r="P22" s="863">
        <f>'Doherty Data '!F53</f>
        <v>68</v>
      </c>
      <c r="Q22" s="34">
        <f>'Doherty Data '!G53</f>
        <v>203</v>
      </c>
      <c r="S22" s="304" t="s">
        <v>82</v>
      </c>
      <c r="T22" s="864">
        <f>'Doherty Data '!B90</f>
        <v>129.25173587474495</v>
      </c>
      <c r="U22" s="866">
        <f>'Doherty Data '!C90</f>
        <v>142.26589516678035</v>
      </c>
      <c r="V22" s="866">
        <f>'Doherty Data '!D90</f>
        <v>2.1134104833219913</v>
      </c>
      <c r="W22" s="866">
        <f>'Doherty Data '!E90</f>
        <v>2.3358747447243058</v>
      </c>
      <c r="X22" s="866">
        <f>'Doherty Data '!F90</f>
        <v>0.88985704560925938</v>
      </c>
      <c r="Y22" s="866">
        <f>'Doherty Data '!G90</f>
        <v>1.0010891763104168</v>
      </c>
    </row>
    <row r="23" spans="1:25" s="34" customFormat="1" ht="15.75" x14ac:dyDescent="0.25">
      <c r="A23" s="41" t="s">
        <v>94</v>
      </c>
      <c r="B23" s="38"/>
      <c r="C23" s="38"/>
      <c r="D23" s="673">
        <f>'Doherty Data '!B100</f>
        <v>140747</v>
      </c>
      <c r="E23" s="673">
        <f>'Doherty Data '!C100</f>
        <v>731480</v>
      </c>
      <c r="F23" s="721">
        <f>'Doherty Data '!D100</f>
        <v>2930</v>
      </c>
      <c r="G23" s="673">
        <f>'Doherty Data '!E100</f>
        <v>18861</v>
      </c>
      <c r="H23" s="721">
        <f>'Doherty Data '!F100</f>
        <v>1113</v>
      </c>
      <c r="I23" s="721">
        <f>'Doherty Data '!G100</f>
        <v>6900</v>
      </c>
      <c r="K23" s="304" t="s">
        <v>95</v>
      </c>
      <c r="L23" s="861">
        <f>'Doherty Data '!B73</f>
        <v>2319</v>
      </c>
      <c r="M23" s="863">
        <f>'Doherty Data '!C73</f>
        <v>4913</v>
      </c>
      <c r="N23" s="863">
        <f>'Doherty Data '!D73</f>
        <v>38</v>
      </c>
      <c r="O23" s="863">
        <f>'Doherty Data '!E73</f>
        <v>94</v>
      </c>
      <c r="P23" s="863">
        <f>'Doherty Data '!F73</f>
        <v>17</v>
      </c>
      <c r="Q23" s="34">
        <f>'Doherty Data '!G73</f>
        <v>41</v>
      </c>
      <c r="S23" s="304" t="s">
        <v>83</v>
      </c>
      <c r="T23" s="864">
        <f>'Doherty Data '!B91</f>
        <v>30.612253233492222</v>
      </c>
      <c r="U23" s="866">
        <f>'Doherty Data '!C91</f>
        <v>33.694554118447975</v>
      </c>
      <c r="V23" s="866">
        <f>'Doherty Data '!D91</f>
        <v>0.50054458815520841</v>
      </c>
      <c r="W23" s="866">
        <f>'Doherty Data '!E91</f>
        <v>0.55323349217154616</v>
      </c>
      <c r="X23" s="866">
        <f>'Doherty Data '!F91</f>
        <v>0.21075561606535093</v>
      </c>
      <c r="Y23" s="866">
        <f>'Doherty Data '!G91</f>
        <v>0.23710006807351977</v>
      </c>
    </row>
    <row r="24" spans="1:25" s="34" customFormat="1" ht="15.75" x14ac:dyDescent="0.25">
      <c r="A24" s="41" t="s">
        <v>96</v>
      </c>
      <c r="B24" s="38"/>
      <c r="C24" s="38"/>
      <c r="D24" s="673">
        <f>'Doherty Data '!B101</f>
        <v>138896</v>
      </c>
      <c r="E24" s="673">
        <f>'Doherty Data '!C101</f>
        <v>398065</v>
      </c>
      <c r="F24" s="721">
        <f>'Doherty Data '!D101</f>
        <v>2897</v>
      </c>
      <c r="G24" s="673">
        <f>'Doherty Data '!E101</f>
        <v>10051.9375</v>
      </c>
      <c r="H24" s="721">
        <f>'Doherty Data '!F101</f>
        <v>1100</v>
      </c>
      <c r="I24" s="721">
        <f>'Doherty Data '!G101</f>
        <v>3841.875</v>
      </c>
      <c r="S24" s="304" t="s">
        <v>97</v>
      </c>
      <c r="T24" s="864">
        <f>'Doherty Data '!B92</f>
        <v>0</v>
      </c>
      <c r="U24" s="866">
        <f>'Doherty Data '!C92</f>
        <v>0</v>
      </c>
      <c r="V24" s="866">
        <f>'Doherty Data '!D92</f>
        <v>0</v>
      </c>
      <c r="W24" s="866">
        <f>'Doherty Data '!E92</f>
        <v>0</v>
      </c>
      <c r="X24" s="866">
        <f>'Doherty Data '!F92</f>
        <v>0</v>
      </c>
      <c r="Y24" s="866">
        <f>'Doherty Data '!G92</f>
        <v>0</v>
      </c>
    </row>
    <row r="25" spans="1:25" s="34" customFormat="1" ht="15.75" x14ac:dyDescent="0.25">
      <c r="A25" s="41" t="s">
        <v>98</v>
      </c>
      <c r="B25" s="38"/>
      <c r="C25" s="38"/>
      <c r="D25" s="673">
        <f>'Doherty Data '!B102</f>
        <v>106879.75</v>
      </c>
      <c r="E25" s="673">
        <f>'Doherty Data '!C102</f>
        <v>158675.75000000003</v>
      </c>
      <c r="F25" s="721">
        <f>'Doherty Data '!D102</f>
        <v>2174.8333333333335</v>
      </c>
      <c r="G25" s="673">
        <f>'Doherty Data '!E102</f>
        <v>3830.5</v>
      </c>
      <c r="H25" s="721">
        <f>'Doherty Data '!F102</f>
        <v>813</v>
      </c>
      <c r="I25" s="721">
        <f>'Doherty Data '!G102</f>
        <v>1515.3333333333333</v>
      </c>
      <c r="S25" s="35" t="s">
        <v>99</v>
      </c>
      <c r="T25" s="865">
        <f>'Doherty Data '!B93</f>
        <v>442.17699115044314</v>
      </c>
      <c r="U25" s="867">
        <f>'Doherty Data '!C93</f>
        <v>486.69911504424852</v>
      </c>
      <c r="V25" s="867">
        <f>'Doherty Data '!D93</f>
        <v>7.2300884955752327</v>
      </c>
      <c r="W25" s="867">
        <f>'Doherty Data '!E93</f>
        <v>7.9911504424778874</v>
      </c>
      <c r="X25" s="867">
        <f>'Doherty Data '!F93</f>
        <v>3.0442477876106242</v>
      </c>
      <c r="Y25" s="867">
        <f>'Doherty Data '!G93</f>
        <v>3.4247787610619516</v>
      </c>
    </row>
    <row r="26" spans="1:25" s="34" customFormat="1" ht="15.75" x14ac:dyDescent="0.25">
      <c r="A26" s="41"/>
      <c r="B26" s="38"/>
      <c r="C26" s="38"/>
      <c r="D26" s="43"/>
      <c r="E26" s="44"/>
      <c r="F26" s="45"/>
      <c r="G26" s="38"/>
      <c r="H26" s="38"/>
    </row>
    <row r="27" spans="1:25" s="34" customFormat="1" ht="15.75" x14ac:dyDescent="0.25">
      <c r="A27" s="36" t="s">
        <v>100</v>
      </c>
      <c r="B27" s="38"/>
      <c r="C27" s="38"/>
      <c r="D27" s="38">
        <v>365.25</v>
      </c>
      <c r="E27" s="38"/>
      <c r="F27" s="38"/>
      <c r="G27" s="38"/>
      <c r="H27" s="38"/>
    </row>
    <row r="28" spans="1:25" s="34" customFormat="1" ht="15.75" x14ac:dyDescent="0.25">
      <c r="A28" s="38"/>
      <c r="B28" s="38"/>
      <c r="C28" s="38"/>
      <c r="D28" s="38"/>
      <c r="E28" s="38"/>
      <c r="F28" s="38"/>
      <c r="G28" s="38"/>
      <c r="H28" s="38"/>
      <c r="I28" s="38"/>
      <c r="J28" s="38"/>
    </row>
    <row r="29" spans="1:25" s="34" customFormat="1" ht="15.75" x14ac:dyDescent="0.25">
      <c r="A29" s="46" t="s">
        <v>101</v>
      </c>
      <c r="B29" s="38"/>
      <c r="C29" s="38"/>
      <c r="D29" s="47" t="s">
        <v>102</v>
      </c>
      <c r="E29" s="40" t="s">
        <v>103</v>
      </c>
      <c r="F29" s="40" t="s">
        <v>104</v>
      </c>
      <c r="G29" s="466" t="s">
        <v>105</v>
      </c>
      <c r="H29" s="466" t="s">
        <v>106</v>
      </c>
      <c r="I29" s="466" t="s">
        <v>107</v>
      </c>
      <c r="J29" s="466" t="s">
        <v>108</v>
      </c>
      <c r="K29" s="38"/>
      <c r="L29" s="875"/>
      <c r="M29" s="878"/>
      <c r="N29" s="878"/>
      <c r="O29" s="878"/>
    </row>
    <row r="30" spans="1:25"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s="875"/>
      <c r="M30" s="878"/>
      <c r="N30" s="878"/>
      <c r="O30" s="878"/>
    </row>
    <row r="31" spans="1:25" s="34" customFormat="1" ht="15.75" x14ac:dyDescent="0.25">
      <c r="A31" s="41" t="s">
        <v>110</v>
      </c>
      <c r="B31" s="38"/>
      <c r="C31" s="38"/>
      <c r="D31" s="44">
        <v>0.13300000000000001</v>
      </c>
      <c r="E31" s="44">
        <v>8.7999999999999995E-2</v>
      </c>
      <c r="F31" s="44">
        <v>0.19</v>
      </c>
      <c r="G31" s="467">
        <f t="shared" ref="G31:G34" si="9">(F31-E31)/(2*1.96)</f>
        <v>2.6020408163265309E-2</v>
      </c>
      <c r="H31" s="468">
        <f t="shared" ref="H31:H34" si="10">(D31*(D31-D31^2-G31^2))/G31^2</f>
        <v>22.518354133333329</v>
      </c>
      <c r="I31" s="468">
        <f t="shared" ref="I31:I34" si="11">H31*(1-D31)/D31</f>
        <v>146.79257919999998</v>
      </c>
      <c r="J31" s="469" t="e">
        <f ca="1">_xll.ErBeta(H31,I31)</f>
        <v>#NAME?</v>
      </c>
      <c r="K31" s="38"/>
      <c r="L31" s="875"/>
      <c r="M31" s="878"/>
      <c r="N31" s="878"/>
      <c r="O31" s="878"/>
    </row>
    <row r="32" spans="1:25" s="34" customFormat="1" ht="15.75" x14ac:dyDescent="0.25">
      <c r="A32" s="41" t="s">
        <v>111</v>
      </c>
      <c r="B32" s="38"/>
      <c r="C32" s="38"/>
      <c r="D32" s="44">
        <v>0.65500000000000003</v>
      </c>
      <c r="E32" s="44">
        <v>0.57899999999999996</v>
      </c>
      <c r="F32" s="44">
        <v>0.72699999999999998</v>
      </c>
      <c r="G32" s="467">
        <f t="shared" si="9"/>
        <v>3.7755102040816335E-2</v>
      </c>
      <c r="H32" s="468">
        <f t="shared" si="10"/>
        <v>103.18158542731915</v>
      </c>
      <c r="I32" s="468">
        <f t="shared" si="11"/>
        <v>54.347552629656647</v>
      </c>
      <c r="J32" s="469" t="e">
        <f ca="1">_xll.ErBeta(H32,I32)</f>
        <v>#NAME?</v>
      </c>
      <c r="K32" s="38"/>
      <c r="L32" s="875"/>
      <c r="M32" s="878"/>
      <c r="N32" s="878"/>
      <c r="O32" s="878"/>
    </row>
    <row r="33" spans="1:16" s="34" customFormat="1" ht="15.75" customHeight="1" x14ac:dyDescent="0.25">
      <c r="A33" s="41" t="s">
        <v>112</v>
      </c>
      <c r="B33" s="38"/>
      <c r="C33" s="38"/>
      <c r="D33" s="44">
        <v>0.219</v>
      </c>
      <c r="E33" s="44">
        <v>0.14799999999999999</v>
      </c>
      <c r="F33" s="44">
        <v>0.308</v>
      </c>
      <c r="G33" s="467">
        <f t="shared" si="9"/>
        <v>4.0816326530612249E-2</v>
      </c>
      <c r="H33" s="468">
        <f t="shared" si="10"/>
        <v>22.264888985249996</v>
      </c>
      <c r="I33" s="468">
        <f t="shared" si="11"/>
        <v>79.401270764749981</v>
      </c>
      <c r="J33" s="469" t="e">
        <f ca="1">_xll.ErBeta(H33,I33)</f>
        <v>#NAME?</v>
      </c>
      <c r="K33" s="38"/>
      <c r="L33" s="875"/>
      <c r="M33" s="878"/>
      <c r="N33" s="878"/>
      <c r="O33" s="878"/>
    </row>
    <row r="34" spans="1:16" s="298" customFormat="1" ht="15.75" customHeight="1" x14ac:dyDescent="0.25">
      <c r="A34" s="322" t="s">
        <v>113</v>
      </c>
      <c r="B34" s="318"/>
      <c r="C34" s="318"/>
      <c r="D34" s="323">
        <v>0.224</v>
      </c>
      <c r="E34" s="323">
        <v>0.151</v>
      </c>
      <c r="F34" s="323">
        <v>0.312</v>
      </c>
      <c r="G34" s="467">
        <f t="shared" si="9"/>
        <v>4.1071428571428571E-2</v>
      </c>
      <c r="H34" s="468">
        <f t="shared" si="10"/>
        <v>22.858249968998113</v>
      </c>
      <c r="I34" s="468">
        <f t="shared" si="11"/>
        <v>79.187508821172031</v>
      </c>
      <c r="J34" s="469" t="e">
        <f ca="1">_xll.ErBeta(H34,I34)</f>
        <v>#NAME?</v>
      </c>
      <c r="K34" s="38"/>
      <c r="L34" s="915"/>
      <c r="M34" s="916"/>
      <c r="N34" s="916"/>
      <c r="O34" s="916"/>
      <c r="P34" s="154"/>
    </row>
    <row r="35" spans="1:16" s="154" customFormat="1" ht="15.75" customHeight="1" x14ac:dyDescent="0.25">
      <c r="A35" s="41"/>
      <c r="B35" s="131"/>
      <c r="C35" s="131"/>
      <c r="D35" s="44"/>
      <c r="E35" s="44"/>
      <c r="F35" s="44"/>
      <c r="G35" s="131"/>
      <c r="H35" s="131"/>
      <c r="I35" s="131"/>
      <c r="J35" s="131"/>
      <c r="K35" s="131"/>
    </row>
    <row r="36" spans="1:16" s="35" customFormat="1" ht="15.75" x14ac:dyDescent="0.25">
      <c r="A36" s="36" t="s">
        <v>114</v>
      </c>
      <c r="B36" s="36"/>
      <c r="C36" s="36"/>
      <c r="D36" s="36"/>
      <c r="E36" s="36"/>
      <c r="F36" s="36"/>
      <c r="G36" s="36"/>
      <c r="H36" s="36"/>
      <c r="I36" s="131"/>
      <c r="M36" s="154"/>
      <c r="N36" s="154"/>
      <c r="O36" s="154"/>
      <c r="P36" s="154"/>
    </row>
    <row r="37" spans="1:16" s="35" customFormat="1" ht="16.5" thickBot="1" x14ac:dyDescent="0.3">
      <c r="A37" s="54" t="s">
        <v>115</v>
      </c>
      <c r="B37" s="54"/>
      <c r="C37" s="54"/>
      <c r="D37" s="55" t="s">
        <v>116</v>
      </c>
      <c r="E37" s="55" t="s">
        <v>117</v>
      </c>
      <c r="F37" s="36"/>
      <c r="K37" s="131"/>
      <c r="L37" s="131"/>
      <c r="M37" s="154"/>
      <c r="N37" s="154"/>
      <c r="O37" s="154"/>
      <c r="P37" s="154"/>
    </row>
    <row r="38" spans="1:16" s="34" customFormat="1" ht="15.75" x14ac:dyDescent="0.25">
      <c r="A38" s="48" t="s">
        <v>118</v>
      </c>
      <c r="B38" s="38"/>
      <c r="C38" s="38"/>
      <c r="D38" s="868" t="s">
        <v>119</v>
      </c>
      <c r="E38" s="307">
        <v>14</v>
      </c>
      <c r="F38" s="36"/>
      <c r="I38" s="35"/>
      <c r="J38" s="35"/>
      <c r="K38" s="131"/>
      <c r="L38" s="1098"/>
      <c r="M38" s="154"/>
      <c r="N38" s="154"/>
      <c r="O38" s="154"/>
      <c r="P38" s="154"/>
    </row>
    <row r="39" spans="1:16" s="34" customFormat="1" ht="15.75" x14ac:dyDescent="0.25">
      <c r="A39" s="48" t="s">
        <v>120</v>
      </c>
      <c r="B39" s="38"/>
      <c r="C39" s="38"/>
      <c r="D39" s="868" t="s">
        <v>119</v>
      </c>
      <c r="E39" s="307">
        <v>14</v>
      </c>
      <c r="F39" s="36"/>
      <c r="I39" s="35"/>
      <c r="J39" s="35"/>
      <c r="K39" s="131"/>
      <c r="L39" s="131"/>
      <c r="M39" s="154"/>
      <c r="N39" s="154"/>
      <c r="O39" s="154"/>
      <c r="P39" s="154"/>
    </row>
    <row r="40" spans="1:16" s="34" customFormat="1" ht="15.75" x14ac:dyDescent="0.25">
      <c r="A40" s="48" t="s">
        <v>121</v>
      </c>
      <c r="B40" s="38"/>
      <c r="C40" s="38"/>
      <c r="D40" s="868" t="s">
        <v>119</v>
      </c>
      <c r="E40" s="308">
        <v>14</v>
      </c>
      <c r="F40" s="36"/>
      <c r="I40" s="35"/>
      <c r="J40" s="35"/>
      <c r="K40" s="131"/>
      <c r="L40" s="131"/>
      <c r="M40" s="154"/>
      <c r="N40" s="154"/>
      <c r="O40" s="154"/>
      <c r="P40" s="154"/>
    </row>
    <row r="41" spans="1:16" s="34" customFormat="1" ht="15.75" x14ac:dyDescent="0.25">
      <c r="A41" s="48" t="s">
        <v>122</v>
      </c>
      <c r="B41" s="38"/>
      <c r="C41" s="38"/>
      <c r="D41" s="868" t="s">
        <v>119</v>
      </c>
      <c r="E41" s="308">
        <v>14</v>
      </c>
      <c r="F41" s="36"/>
      <c r="I41" s="35"/>
      <c r="J41" s="35"/>
      <c r="K41" s="131"/>
      <c r="L41" s="131"/>
      <c r="M41" s="154"/>
      <c r="N41" s="154"/>
      <c r="O41" s="154"/>
      <c r="P41" s="154"/>
    </row>
    <row r="42" spans="1:16" s="34" customFormat="1" ht="15.75" x14ac:dyDescent="0.25">
      <c r="A42" s="38"/>
      <c r="B42" s="38"/>
      <c r="C42" s="38"/>
      <c r="D42" s="321"/>
      <c r="E42" s="321"/>
      <c r="G42" s="1075"/>
      <c r="H42" s="1075"/>
      <c r="I42" s="131"/>
      <c r="L42" s="1097"/>
      <c r="M42" s="154"/>
      <c r="N42" s="154"/>
      <c r="O42" s="154"/>
      <c r="P42" s="154"/>
    </row>
    <row r="43" spans="1:16" s="34" customFormat="1" ht="15.75" x14ac:dyDescent="0.25">
      <c r="A43" s="135" t="s">
        <v>123</v>
      </c>
      <c r="B43" s="136"/>
      <c r="C43" s="136"/>
      <c r="D43" s="137" t="s">
        <v>116</v>
      </c>
      <c r="E43" s="140" t="s">
        <v>117</v>
      </c>
      <c r="G43" s="1118" t="s">
        <v>124</v>
      </c>
      <c r="H43" s="1119" t="s">
        <v>125</v>
      </c>
      <c r="I43" s="1119" t="s">
        <v>126</v>
      </c>
      <c r="J43" s="1118" t="s">
        <v>127</v>
      </c>
      <c r="K43" s="1118" t="s">
        <v>103</v>
      </c>
      <c r="L43" s="1120" t="s">
        <v>104</v>
      </c>
      <c r="M43" s="1116" t="s">
        <v>128</v>
      </c>
      <c r="N43" s="1117" t="s">
        <v>129</v>
      </c>
      <c r="O43" s="154"/>
      <c r="P43" s="154"/>
    </row>
    <row r="44" spans="1:16" s="34" customFormat="1" ht="15.75" x14ac:dyDescent="0.25">
      <c r="A44" s="49" t="s">
        <v>130</v>
      </c>
      <c r="B44" s="299"/>
      <c r="C44" s="299"/>
      <c r="D44" s="146" t="s">
        <v>131</v>
      </c>
      <c r="E44" s="147"/>
      <c r="F44" s="34" t="s">
        <v>132</v>
      </c>
      <c r="G44" s="1121">
        <v>0.51</v>
      </c>
      <c r="H44" s="1121">
        <v>0.32</v>
      </c>
      <c r="I44" s="1121">
        <v>0.82</v>
      </c>
      <c r="J44" s="1100">
        <f>G44/((1-11.4%)+(11.4%*G44))</f>
        <v>0.54017412671849518</v>
      </c>
      <c r="K44" s="1100">
        <f>H44/((1-11.4%)+(11.4%*H44))</f>
        <v>0.34689098950654756</v>
      </c>
      <c r="L44" s="1100">
        <f>I44/((1-11.4%)+(11.4%*I44))</f>
        <v>0.83717891125903532</v>
      </c>
      <c r="M44" s="1115">
        <f>LN(L44)-LN(K44)/3.92</f>
        <v>9.2370455252127143E-2</v>
      </c>
      <c r="N44" s="1114" t="e" cm="1">
        <f t="array" aca="1" ref="N44" ca="1">_xll.ErLognormal(J44,M44)</f>
        <v>#NAME?</v>
      </c>
      <c r="O44" s="154"/>
      <c r="P44" s="154"/>
    </row>
    <row r="45" spans="1:16" s="34" customFormat="1" ht="15.75" x14ac:dyDescent="0.25">
      <c r="A45" s="49"/>
      <c r="B45" s="131"/>
      <c r="C45" s="131"/>
      <c r="D45" s="146"/>
      <c r="E45" s="147"/>
      <c r="F45" s="36"/>
      <c r="G45" s="36"/>
      <c r="H45" s="36"/>
      <c r="J45" s="35"/>
      <c r="O45" s="154"/>
    </row>
    <row r="46" spans="1:16" s="34" customFormat="1" ht="15.75" x14ac:dyDescent="0.25">
      <c r="A46" s="135" t="s">
        <v>133</v>
      </c>
      <c r="B46" s="136"/>
      <c r="C46" s="136"/>
      <c r="D46" s="137" t="s">
        <v>116</v>
      </c>
      <c r="E46" s="140" t="s">
        <v>117</v>
      </c>
      <c r="F46" s="36"/>
      <c r="G46" s="36"/>
      <c r="H46" s="36"/>
    </row>
    <row r="47" spans="1:16" s="34" customFormat="1" ht="15.75" x14ac:dyDescent="0.25">
      <c r="A47" s="49" t="s">
        <v>134</v>
      </c>
      <c r="B47" s="318"/>
      <c r="C47" s="318"/>
      <c r="D47" s="319">
        <f>'Permanent Disb'!K10</f>
        <v>0.90600000000000003</v>
      </c>
      <c r="E47" s="320" t="s">
        <v>135</v>
      </c>
      <c r="F47" s="36"/>
      <c r="G47" s="36"/>
      <c r="H47" s="36"/>
    </row>
    <row r="48" spans="1:16" s="34" customFormat="1" ht="15.75" x14ac:dyDescent="0.25">
      <c r="A48" s="49"/>
      <c r="B48" s="38"/>
      <c r="C48" s="38"/>
      <c r="D48" s="38"/>
      <c r="E48" s="50"/>
      <c r="F48" s="51"/>
      <c r="G48" s="38"/>
      <c r="H48" s="38"/>
    </row>
    <row r="49" spans="1:45"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c r="N49" s="916"/>
      <c r="O49" s="916"/>
      <c r="P49" s="916"/>
      <c r="Q49" s="916"/>
    </row>
    <row r="50" spans="1:45" s="154" customFormat="1" ht="15.75" x14ac:dyDescent="0.25">
      <c r="A50" s="156" t="s">
        <v>138</v>
      </c>
      <c r="B50" s="131"/>
      <c r="C50" s="131"/>
      <c r="D50" s="155">
        <f>'Permanent Disb'!C6</f>
        <v>2.82920668759425E-2</v>
      </c>
      <c r="E50" s="155">
        <f>'Permanent Disb'!D6</f>
        <v>2.56649103912506E-2</v>
      </c>
      <c r="F50" s="155">
        <f>'Permanent Disb'!E6</f>
        <v>3.1202822359023798E-2</v>
      </c>
      <c r="G50" s="131"/>
      <c r="H50" s="871" t="s">
        <v>135</v>
      </c>
      <c r="I50" s="503">
        <f>(F50-E50)/(2*1.96)</f>
        <v>1.4127326448401015E-3</v>
      </c>
      <c r="J50" s="503">
        <f>(D50*(D50-D50^2-I50^2))/I50^2</f>
        <v>389.684928329694</v>
      </c>
      <c r="K50" s="503">
        <f>J50*(1-D50)/D50</f>
        <v>13383.961586731159</v>
      </c>
      <c r="L50" s="576" t="e">
        <f ca="1">_xll.ErBeta(J50,K50)</f>
        <v>#NAME?</v>
      </c>
      <c r="N50" s="916"/>
      <c r="O50" s="916"/>
      <c r="P50" s="916"/>
      <c r="Q50" s="916"/>
    </row>
    <row r="51" spans="1:45" s="154" customFormat="1" ht="15.75" x14ac:dyDescent="0.25">
      <c r="A51" s="156" t="s">
        <v>139</v>
      </c>
      <c r="B51" s="131"/>
      <c r="C51" s="131"/>
      <c r="D51" s="178">
        <f>'Permanent Disb'!G7</f>
        <v>1.1000000000000001E-3</v>
      </c>
      <c r="E51" s="178">
        <f>'Permanent Disb'!H7</f>
        <v>7.9000000000000001E-4</v>
      </c>
      <c r="F51" s="178">
        <f>'Permanent Disb'!I7</f>
        <v>1.4E-3</v>
      </c>
      <c r="G51" s="131"/>
      <c r="H51" s="871" t="s">
        <v>135</v>
      </c>
      <c r="I51" s="503">
        <f>(F51-E51)/(2*1.96)</f>
        <v>1.5561224489795918E-4</v>
      </c>
      <c r="J51" s="503">
        <f>(D51*(D51-D51^2-I51^2))/I51^2</f>
        <v>49.91260954474604</v>
      </c>
      <c r="K51" s="503">
        <f>J51*(1-D51)/D51</f>
        <v>45325.186976588018</v>
      </c>
      <c r="L51" s="576" t="e">
        <f ca="1">_xll.ErBeta(J51,K51)</f>
        <v>#NAME?</v>
      </c>
      <c r="N51" s="916"/>
      <c r="O51" s="916"/>
      <c r="P51" s="916"/>
      <c r="Q51" s="916"/>
    </row>
    <row r="52" spans="1:45" s="154" customFormat="1" ht="15.75" x14ac:dyDescent="0.25">
      <c r="A52" s="156" t="s">
        <v>140</v>
      </c>
      <c r="B52" s="131"/>
      <c r="C52" s="131"/>
      <c r="D52" s="178">
        <f>'Permanent Disb'!G8</f>
        <v>6.7000000000000002E-3</v>
      </c>
      <c r="E52" s="178">
        <f>'Permanent Disb'!H8</f>
        <v>5.8999999999999999E-3</v>
      </c>
      <c r="F52" s="178">
        <f>'Permanent Disb'!I8</f>
        <v>7.4999999999999997E-3</v>
      </c>
      <c r="G52" s="131"/>
      <c r="H52" s="871" t="s">
        <v>135</v>
      </c>
      <c r="I52" s="503">
        <f>(F52-E52)/(2*1.96)</f>
        <v>4.0816326530612241E-4</v>
      </c>
      <c r="J52" s="503">
        <f>(D52*(D52-D52^2-I52^2))/I52^2</f>
        <v>267.64019509250005</v>
      </c>
      <c r="K52" s="503">
        <f>J52*(1-D52)/D52</f>
        <v>39678.657579907507</v>
      </c>
      <c r="L52" s="576" t="e">
        <f ca="1">_xll.ErBeta(J52,K52)</f>
        <v>#NAME?</v>
      </c>
      <c r="N52" s="916"/>
      <c r="O52" s="916"/>
      <c r="P52" s="916"/>
      <c r="Q52" s="916"/>
    </row>
    <row r="53" spans="1:45"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871" t="s">
        <v>135</v>
      </c>
      <c r="I53" s="503">
        <f>(F53-E53)/(2*1.96)</f>
        <v>1.5051020408163272E-3</v>
      </c>
      <c r="J53" s="503">
        <f>(D53*(D53-D53^2-I53^2))/I53^2</f>
        <v>2072.8189890859385</v>
      </c>
      <c r="K53" s="503">
        <f>J53*(1-D53)/D53</f>
        <v>27080.753290603778</v>
      </c>
      <c r="L53" s="576" t="e">
        <f ca="1">_xll.ErBeta(J53,K53)</f>
        <v>#NAME?</v>
      </c>
      <c r="N53" s="916"/>
      <c r="O53" s="916"/>
      <c r="P53" s="916"/>
      <c r="Q53" s="916"/>
    </row>
    <row r="54" spans="1:45" s="154" customFormat="1" ht="15.75" x14ac:dyDescent="0.25">
      <c r="A54" s="156" t="s">
        <v>143</v>
      </c>
      <c r="B54" s="131"/>
      <c r="C54" s="131"/>
      <c r="D54" s="178">
        <f>'Permanent Disb'!G5</f>
        <v>7.6E-3</v>
      </c>
      <c r="E54" s="178">
        <f>'Permanent Disb'!H5</f>
        <v>6.7999999999999996E-3</v>
      </c>
      <c r="F54" s="178">
        <f>'Permanent Disb'!I5</f>
        <v>8.5000000000000006E-3</v>
      </c>
      <c r="G54" s="131"/>
      <c r="H54" s="871" t="s">
        <v>135</v>
      </c>
      <c r="I54" s="503">
        <f>(F54-E54)/(2*1.96)</f>
        <v>4.3367346938775537E-4</v>
      </c>
      <c r="J54" s="503">
        <f>(D54*(D54-D54^2-I54^2))/I54^2</f>
        <v>304.77363985937683</v>
      </c>
      <c r="K54" s="503">
        <f>J54*(1-D54)/D54</f>
        <v>39797.02107847968</v>
      </c>
      <c r="L54" s="576" t="e">
        <f ca="1">_xll.ErBeta(J54,K54)</f>
        <v>#NAME?</v>
      </c>
      <c r="N54" s="916"/>
      <c r="O54" s="916"/>
      <c r="P54" s="916"/>
      <c r="Q54" s="916"/>
    </row>
    <row r="55" spans="1:45" s="123" customFormat="1" ht="15.75" x14ac:dyDescent="0.25">
      <c r="A55" s="124"/>
      <c r="B55" s="120"/>
      <c r="C55" s="120"/>
      <c r="D55" s="151"/>
      <c r="E55" s="121"/>
      <c r="F55" s="122"/>
      <c r="G55" s="120"/>
      <c r="H55" s="125"/>
    </row>
    <row r="56" spans="1:45" s="160" customFormat="1" x14ac:dyDescent="0.25">
      <c r="A56" s="1106" t="s">
        <v>144</v>
      </c>
    </row>
    <row r="57" spans="1:45" s="160" customFormat="1" x14ac:dyDescent="0.25">
      <c r="A57" s="1106" t="s">
        <v>145</v>
      </c>
    </row>
    <row r="58" spans="1:45" s="112" customFormat="1" ht="15.75" x14ac:dyDescent="0.25">
      <c r="I58" s="675"/>
    </row>
    <row r="59" spans="1:45" s="112" customFormat="1" ht="15.75" x14ac:dyDescent="0.25">
      <c r="D59" s="1709" t="s">
        <v>146</v>
      </c>
      <c r="E59" s="1709"/>
      <c r="F59" s="1709"/>
      <c r="G59" s="1709"/>
      <c r="H59" s="1709"/>
      <c r="I59" s="1710"/>
      <c r="J59" s="1711" t="s">
        <v>147</v>
      </c>
      <c r="K59" s="1712"/>
      <c r="L59" s="1712"/>
      <c r="M59" s="1712"/>
      <c r="N59" s="1712"/>
      <c r="O59" s="1712"/>
      <c r="P59" s="1713" t="s">
        <v>148</v>
      </c>
      <c r="Q59" s="1714"/>
      <c r="R59" s="1714"/>
      <c r="S59" s="1714"/>
      <c r="T59" s="1714"/>
      <c r="U59" s="1714"/>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row>
    <row r="60" spans="1:45" s="112" customFormat="1" ht="15.75" x14ac:dyDescent="0.25">
      <c r="D60" s="1697" t="s">
        <v>149</v>
      </c>
      <c r="E60" s="1697"/>
      <c r="F60" s="1698"/>
      <c r="G60" s="1697" t="s">
        <v>70</v>
      </c>
      <c r="H60" s="1697"/>
      <c r="I60" s="1698"/>
      <c r="J60" s="1690" t="s">
        <v>71</v>
      </c>
      <c r="K60" s="1691"/>
      <c r="L60" s="1703"/>
      <c r="M60" s="1691" t="s">
        <v>72</v>
      </c>
      <c r="N60" s="1691"/>
      <c r="O60" s="1703"/>
      <c r="P60" s="1715" t="s">
        <v>73</v>
      </c>
      <c r="Q60" s="1716"/>
      <c r="R60" s="1717"/>
      <c r="S60" s="1716" t="s">
        <v>74</v>
      </c>
      <c r="T60" s="1716"/>
      <c r="U60" s="17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row>
    <row r="61" spans="1:45"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W61" s="919"/>
      <c r="X61" s="919"/>
      <c r="Y61" s="919"/>
      <c r="Z61" s="919"/>
      <c r="AA61" s="919"/>
      <c r="AB61" s="919"/>
      <c r="AC61" s="919"/>
      <c r="AD61" s="919"/>
      <c r="AE61" s="919"/>
      <c r="AF61" s="919"/>
      <c r="AG61" s="919"/>
      <c r="AH61" s="919"/>
      <c r="AI61" s="919"/>
      <c r="AJ61" s="919"/>
      <c r="AK61" s="919"/>
      <c r="AL61" s="919"/>
      <c r="AM61" s="919"/>
      <c r="AN61" s="919"/>
      <c r="AO61" s="919"/>
      <c r="AP61" s="919"/>
      <c r="AQ61" s="919"/>
      <c r="AR61" s="919"/>
      <c r="AS61" s="919"/>
    </row>
    <row r="62" spans="1:45"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W62" s="919"/>
      <c r="X62" s="919"/>
      <c r="Y62" s="919"/>
      <c r="Z62" s="919"/>
      <c r="AA62" s="919"/>
      <c r="AB62" s="919"/>
      <c r="AC62" s="919"/>
      <c r="AD62" s="919"/>
      <c r="AE62" s="919"/>
      <c r="AF62" s="919"/>
      <c r="AG62" s="919"/>
      <c r="AH62" s="919"/>
      <c r="AI62" s="919"/>
      <c r="AJ62" s="919"/>
      <c r="AK62" s="919"/>
      <c r="AL62" s="919"/>
      <c r="AM62" s="919"/>
      <c r="AN62" s="919"/>
      <c r="AO62" s="919"/>
      <c r="AP62" s="919"/>
      <c r="AQ62" s="919"/>
      <c r="AR62" s="919"/>
      <c r="AS62" s="919"/>
    </row>
    <row r="63" spans="1:45" s="304" customFormat="1" x14ac:dyDescent="0.25">
      <c r="A63" s="336"/>
      <c r="B63" s="304" t="s">
        <v>154</v>
      </c>
      <c r="D63" s="61">
        <f>L21</f>
        <v>128997</v>
      </c>
      <c r="E63" s="628">
        <f>(D63*$E39)/$D$27</f>
        <v>4944.4435318275155</v>
      </c>
      <c r="F63" s="1610" t="e">
        <f ca="1">$E63*$J$30</f>
        <v>#NAME?</v>
      </c>
      <c r="G63" s="61">
        <f>M21</f>
        <v>702887</v>
      </c>
      <c r="H63" s="628">
        <f>(G63*$E39)/$D$27</f>
        <v>26941.596167008898</v>
      </c>
      <c r="I63" s="683" t="e">
        <f ca="1">H63*$J$30</f>
        <v>#NAME?</v>
      </c>
      <c r="J63" s="674">
        <f>N21</f>
        <v>2710</v>
      </c>
      <c r="K63" s="628">
        <f>(J63*$E39)/$D$27</f>
        <v>103.87405886379193</v>
      </c>
      <c r="L63" s="683" t="e">
        <f ca="1">K63*$J30</f>
        <v>#NAME?</v>
      </c>
      <c r="M63" s="61">
        <f>O21</f>
        <v>18243</v>
      </c>
      <c r="N63" s="628">
        <f>(M63*$E39)/$D$27</f>
        <v>699.25256673511296</v>
      </c>
      <c r="O63" s="683" t="e">
        <f ca="1">N63*$J30</f>
        <v>#NAME?</v>
      </c>
      <c r="P63" s="674">
        <f>P21</f>
        <v>1028</v>
      </c>
      <c r="Q63" s="628">
        <f>(P63*$E39)/$D$27</f>
        <v>39.403148528405204</v>
      </c>
      <c r="R63" s="683" t="e">
        <f ca="1">Q63*$J30</f>
        <v>#NAME?</v>
      </c>
      <c r="S63" s="61">
        <f>Q21</f>
        <v>6656</v>
      </c>
      <c r="T63" s="628">
        <f>(S63*$E39)/$D$27</f>
        <v>255.12388774811774</v>
      </c>
      <c r="U63" s="683" t="e">
        <f ca="1">T63*$J30</f>
        <v>#NAME?</v>
      </c>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row>
    <row r="64" spans="1:45" s="304" customFormat="1" x14ac:dyDescent="0.25">
      <c r="A64" s="336"/>
      <c r="B64" s="304" t="s">
        <v>93</v>
      </c>
      <c r="D64" s="61">
        <f t="shared" ref="D64:D65" si="12">L22</f>
        <v>9431</v>
      </c>
      <c r="E64" s="628">
        <f>(D64*$E40)/$D$27</f>
        <v>361.48939082819987</v>
      </c>
      <c r="F64" s="683" t="e">
        <f ca="1">$E64*$J$31</f>
        <v>#NAME?</v>
      </c>
      <c r="G64" s="61">
        <f t="shared" ref="G64:G65" si="13">M22</f>
        <v>23680</v>
      </c>
      <c r="H64" s="628">
        <f t="shared" ref="H64:H65" si="14">(G64*$E40)/$D$27</f>
        <v>907.65229295003428</v>
      </c>
      <c r="I64" s="683" t="e">
        <f ca="1">H64*$J$31</f>
        <v>#NAME?</v>
      </c>
      <c r="J64" s="674">
        <f t="shared" ref="J64:J65" si="15">N22</f>
        <v>182</v>
      </c>
      <c r="K64" s="628">
        <f t="shared" ref="K64:K65" si="16">(J64*$E40)/$D$27</f>
        <v>6.9760438056125942</v>
      </c>
      <c r="L64" s="683" t="e">
        <f t="shared" ref="L64:L65" ca="1" si="17">K64*$J31</f>
        <v>#NAME?</v>
      </c>
      <c r="M64" s="61">
        <f t="shared" ref="M64:M65" si="18">O22</f>
        <v>524</v>
      </c>
      <c r="N64" s="628">
        <f t="shared" ref="N64:N65" si="19">(M64*$E40)/$D$27</f>
        <v>20.084873374401095</v>
      </c>
      <c r="O64" s="683" t="e">
        <f t="shared" ref="O64:O65" ca="1" si="20">N64*$J31</f>
        <v>#NAME?</v>
      </c>
      <c r="P64" s="674">
        <f t="shared" ref="P64:P65" si="21">P22</f>
        <v>68</v>
      </c>
      <c r="Q64" s="628">
        <f t="shared" ref="Q64:Q65" si="22">(P64*$E40)/$D$27</f>
        <v>2.6064339493497606</v>
      </c>
      <c r="R64" s="683" t="e">
        <f t="shared" ref="R64:R65" ca="1" si="23">Q64*$J31</f>
        <v>#NAME?</v>
      </c>
      <c r="S64" s="61">
        <f t="shared" ref="S64:S65" si="24">Q22</f>
        <v>203</v>
      </c>
      <c r="T64" s="628">
        <f t="shared" ref="T64:T65" si="25">(S64*$E40)/$D$27</f>
        <v>7.7809719370294319</v>
      </c>
      <c r="U64" s="683" t="e">
        <f t="shared" ref="U64:U65" ca="1" si="26">T64*$J31</f>
        <v>#NAME?</v>
      </c>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row>
    <row r="65" spans="1:108" s="304" customFormat="1" x14ac:dyDescent="0.25">
      <c r="A65" s="336"/>
      <c r="B65" s="304" t="s">
        <v>95</v>
      </c>
      <c r="D65" s="61">
        <f t="shared" si="12"/>
        <v>2319</v>
      </c>
      <c r="E65" s="628">
        <f>(D65*$E41)/$D$27</f>
        <v>88.887063655030801</v>
      </c>
      <c r="F65" s="683" t="e">
        <f ca="1">$E65*$J$32</f>
        <v>#NAME?</v>
      </c>
      <c r="G65" s="61">
        <f t="shared" si="13"/>
        <v>4913</v>
      </c>
      <c r="H65" s="628">
        <f t="shared" si="14"/>
        <v>188.31485284052019</v>
      </c>
      <c r="I65" s="683" t="e">
        <f ca="1">H65*$J$32</f>
        <v>#NAME?</v>
      </c>
      <c r="J65" s="674">
        <f t="shared" si="15"/>
        <v>38</v>
      </c>
      <c r="K65" s="628">
        <f t="shared" si="16"/>
        <v>1.4565366187542779</v>
      </c>
      <c r="L65" s="683" t="e">
        <f t="shared" ca="1" si="17"/>
        <v>#NAME?</v>
      </c>
      <c r="M65" s="61">
        <f t="shared" si="18"/>
        <v>94</v>
      </c>
      <c r="N65" s="628">
        <f t="shared" si="19"/>
        <v>3.6030116358658453</v>
      </c>
      <c r="O65" s="683" t="e">
        <f t="shared" ca="1" si="20"/>
        <v>#NAME?</v>
      </c>
      <c r="P65" s="674">
        <f t="shared" si="21"/>
        <v>17</v>
      </c>
      <c r="Q65" s="628">
        <f t="shared" si="22"/>
        <v>0.65160848733744015</v>
      </c>
      <c r="R65" s="683" t="e">
        <f t="shared" ca="1" si="23"/>
        <v>#NAME?</v>
      </c>
      <c r="S65" s="61">
        <f t="shared" si="24"/>
        <v>41</v>
      </c>
      <c r="T65" s="628">
        <f t="shared" si="25"/>
        <v>1.5715263518138261</v>
      </c>
      <c r="U65" s="683" t="e">
        <f t="shared" ca="1" si="26"/>
        <v>#NAME?</v>
      </c>
      <c r="W65" s="971"/>
      <c r="X65" s="971"/>
      <c r="Y65" s="971"/>
      <c r="Z65" s="971"/>
      <c r="AA65" s="971"/>
      <c r="AB65" s="971"/>
      <c r="AC65" s="971"/>
      <c r="AD65" s="971"/>
      <c r="AE65" s="971"/>
      <c r="AF65" s="971"/>
      <c r="AG65" s="971"/>
      <c r="AH65" s="971"/>
      <c r="AI65" s="971"/>
      <c r="AJ65" s="971"/>
      <c r="AK65" s="971"/>
      <c r="AL65" s="971"/>
      <c r="AM65" s="971"/>
      <c r="AN65" s="971"/>
      <c r="AO65" s="971"/>
      <c r="AP65" s="971"/>
      <c r="AQ65" s="971"/>
      <c r="AR65" s="971"/>
      <c r="AS65" s="971"/>
    </row>
    <row r="66" spans="1:108" s="640" customFormat="1" x14ac:dyDescent="0.25">
      <c r="B66" s="733" t="s">
        <v>155</v>
      </c>
      <c r="F66" s="734" t="e">
        <f ca="1">_xll.ErTotal(SUM(F63:F65))</f>
        <v>#NAME?</v>
      </c>
      <c r="I66" s="734" t="e">
        <f ca="1">_xll.ErTotal(SUM(I63:I65))</f>
        <v>#NAME?</v>
      </c>
      <c r="J66" s="643"/>
      <c r="K66" s="644"/>
      <c r="L66" s="734" t="e">
        <f ca="1">_xll.ErTotal(SUM(L63:L65))</f>
        <v>#NAME?</v>
      </c>
      <c r="M66" s="644"/>
      <c r="N66" s="870"/>
      <c r="O66" s="734" t="e">
        <f ca="1">_xll.ErTotal(SUM(O63:O65))</f>
        <v>#NAME?</v>
      </c>
      <c r="P66" s="643"/>
      <c r="Q66" s="644"/>
      <c r="R66" s="734" t="e">
        <f ca="1">_xll.ErTotal(SUM(R63:R65))</f>
        <v>#NAME?</v>
      </c>
      <c r="S66" s="644"/>
      <c r="T66" s="644"/>
      <c r="U66" s="734" t="e">
        <f ca="1">_xll.ErTotal(SUM(U63:U65))</f>
        <v>#NAME?</v>
      </c>
      <c r="W66" s="919"/>
      <c r="X66" s="919"/>
      <c r="Y66" s="919"/>
      <c r="Z66" s="919"/>
      <c r="AA66" s="919"/>
      <c r="AB66" s="919"/>
      <c r="AC66" s="919"/>
      <c r="AD66" s="919"/>
      <c r="AE66" s="919"/>
      <c r="AF66" s="919"/>
      <c r="AG66" s="919"/>
      <c r="AH66" s="919"/>
      <c r="AI66" s="919"/>
      <c r="AJ66" s="919"/>
      <c r="AK66" s="919"/>
      <c r="AL66" s="919"/>
      <c r="AM66" s="919"/>
      <c r="AN66" s="919"/>
      <c r="AO66" s="919"/>
      <c r="AP66" s="919"/>
      <c r="AQ66" s="919"/>
      <c r="AR66" s="919"/>
      <c r="AS66" s="919"/>
    </row>
    <row r="67" spans="1:108" x14ac:dyDescent="0.25">
      <c r="D67" s="241"/>
      <c r="E67" s="241"/>
      <c r="F67" s="241"/>
      <c r="G67" s="241"/>
      <c r="H67" s="241"/>
      <c r="I67" s="159"/>
      <c r="J67" s="365"/>
      <c r="K67" s="365"/>
      <c r="L67" s="365"/>
      <c r="M67" s="365"/>
      <c r="N67" s="365"/>
      <c r="O67" s="684"/>
      <c r="P67" s="365"/>
      <c r="Q67" s="365"/>
      <c r="R67" s="365"/>
      <c r="S67" s="365"/>
      <c r="T67" s="365"/>
      <c r="U67" s="684"/>
    </row>
    <row r="68" spans="1:108" s="160" customFormat="1" x14ac:dyDescent="0.25">
      <c r="A68" s="1106" t="s">
        <v>156</v>
      </c>
    </row>
    <row r="69" spans="1:108" s="112" customFormat="1" ht="15.75" x14ac:dyDescent="0.25"/>
    <row r="70" spans="1:108" s="112" customFormat="1" ht="15.75" x14ac:dyDescent="0.25">
      <c r="E70" s="685"/>
      <c r="F70" s="685"/>
      <c r="G70" s="685"/>
      <c r="H70" s="685"/>
    </row>
    <row r="71" spans="1:108" s="112" customFormat="1" ht="15.75" x14ac:dyDescent="0.25">
      <c r="B71" s="917"/>
      <c r="D71" s="1718"/>
      <c r="E71" s="1718"/>
      <c r="F71" s="1718"/>
      <c r="G71" s="1718"/>
      <c r="H71" s="1718"/>
      <c r="K71" s="1697" t="s">
        <v>157</v>
      </c>
      <c r="L71" s="1697"/>
      <c r="M71" s="1697"/>
      <c r="N71" s="1697"/>
      <c r="O71" s="1697"/>
      <c r="P71" s="1697"/>
      <c r="Q71" s="1697"/>
      <c r="R71" s="1698"/>
      <c r="S71" s="1690" t="s">
        <v>158</v>
      </c>
      <c r="T71" s="1691"/>
      <c r="U71" s="1691"/>
      <c r="V71" s="1691"/>
      <c r="W71" s="1691"/>
      <c r="X71" s="1691"/>
      <c r="Y71" s="1691"/>
      <c r="Z71" s="1691"/>
      <c r="AA71" s="1692" t="s">
        <v>159</v>
      </c>
      <c r="AB71" s="1693"/>
      <c r="AC71" s="1693"/>
      <c r="AD71" s="1693"/>
      <c r="AE71" s="1693"/>
      <c r="AF71" s="1693"/>
      <c r="AG71" s="1693"/>
      <c r="AH71" s="1693"/>
      <c r="AI71" s="872"/>
      <c r="AJ71" s="872"/>
      <c r="AK71" s="872"/>
      <c r="AL71" s="872"/>
      <c r="AM71" s="872"/>
      <c r="AN71" s="872"/>
      <c r="AO71" s="872"/>
      <c r="AP71" s="872"/>
      <c r="AQ71" s="872"/>
      <c r="AR71" s="872"/>
      <c r="AS71" s="872"/>
      <c r="AT71" s="872"/>
      <c r="AU71" s="872"/>
      <c r="AV71" s="872"/>
    </row>
    <row r="72" spans="1:108" s="112" customFormat="1" ht="14.25" customHeight="1" x14ac:dyDescent="0.25">
      <c r="B72" s="917"/>
      <c r="D72" s="502"/>
      <c r="E72" s="502"/>
      <c r="F72" s="502"/>
      <c r="G72" s="502"/>
      <c r="H72" s="502"/>
      <c r="I72" s="502"/>
      <c r="J72" s="502"/>
      <c r="K72" s="1702"/>
      <c r="L72" s="1702"/>
      <c r="M72" s="1702"/>
      <c r="N72" s="1702"/>
      <c r="O72" s="725"/>
      <c r="P72" s="725"/>
      <c r="Q72" s="725"/>
      <c r="R72" s="726"/>
      <c r="S72" s="729"/>
      <c r="T72" s="729"/>
      <c r="U72" s="729"/>
      <c r="V72" s="729"/>
      <c r="W72" s="729"/>
      <c r="X72" s="729"/>
      <c r="Y72" s="729"/>
      <c r="Z72" s="729"/>
      <c r="AA72" s="732"/>
      <c r="AB72" s="732"/>
      <c r="AC72" s="732"/>
      <c r="AD72" s="732"/>
      <c r="AE72" s="732"/>
      <c r="AF72" s="732"/>
      <c r="AG72" s="732"/>
      <c r="AH72" s="732"/>
      <c r="AI72" s="873"/>
      <c r="AJ72" s="873"/>
      <c r="AK72" s="873"/>
      <c r="AL72" s="873"/>
      <c r="AM72" s="873"/>
      <c r="AN72" s="873"/>
      <c r="AO72" s="873"/>
      <c r="AP72" s="873"/>
      <c r="AQ72" s="873"/>
      <c r="AR72" s="873"/>
      <c r="AS72" s="873"/>
      <c r="AT72" s="873"/>
      <c r="AU72" s="873"/>
      <c r="AV72" s="873"/>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x14ac:dyDescent="0.25">
      <c r="B73" s="875"/>
      <c r="D73" s="1700" t="s">
        <v>160</v>
      </c>
      <c r="E73" s="1700"/>
      <c r="F73" s="1701"/>
      <c r="G73" s="1704" t="s">
        <v>129</v>
      </c>
      <c r="H73" s="1705"/>
      <c r="I73" s="1705"/>
      <c r="J73" s="1705"/>
      <c r="K73" s="1697" t="s">
        <v>69</v>
      </c>
      <c r="L73" s="1697"/>
      <c r="M73" s="1697"/>
      <c r="N73" s="1698"/>
      <c r="O73" s="1697" t="s">
        <v>70</v>
      </c>
      <c r="P73" s="1697"/>
      <c r="Q73" s="1697"/>
      <c r="R73" s="1698"/>
      <c r="S73" s="1690" t="s">
        <v>71</v>
      </c>
      <c r="T73" s="1691"/>
      <c r="U73" s="1691"/>
      <c r="V73" s="1691"/>
      <c r="W73" s="1691" t="s">
        <v>72</v>
      </c>
      <c r="X73" s="1691"/>
      <c r="Y73" s="1691"/>
      <c r="Z73" s="1691"/>
      <c r="AA73" s="1692" t="s">
        <v>73</v>
      </c>
      <c r="AB73" s="1693"/>
      <c r="AC73" s="1693"/>
      <c r="AD73" s="1693"/>
      <c r="AE73" s="1693" t="s">
        <v>74</v>
      </c>
      <c r="AF73" s="1693"/>
      <c r="AG73" s="1693"/>
      <c r="AH73" s="1693"/>
      <c r="AI73" s="873"/>
      <c r="AJ73" s="1688" t="s">
        <v>161</v>
      </c>
      <c r="AK73" s="1688"/>
      <c r="AL73" s="1688"/>
      <c r="AM73" s="1688"/>
      <c r="AN73" s="1688"/>
      <c r="AO73" s="1688"/>
      <c r="AP73" s="873"/>
      <c r="AQ73" s="873"/>
      <c r="AR73" s="1688"/>
      <c r="AS73" s="1688"/>
      <c r="AT73" s="1688"/>
      <c r="AU73" s="1688"/>
      <c r="AV73" s="1688"/>
      <c r="AW73" s="195"/>
      <c r="AX73" s="1706"/>
      <c r="AY73" s="1706"/>
      <c r="AZ73" s="1706"/>
      <c r="BA73" s="1706"/>
      <c r="BB73" s="1707"/>
      <c r="BC73" s="1707"/>
      <c r="BD73" s="1707"/>
      <c r="BE73" s="1707"/>
      <c r="BF73" s="1707"/>
      <c r="BG73" s="1707"/>
      <c r="BH73" s="1707"/>
      <c r="BI73" s="1707"/>
      <c r="BJ73" s="1707"/>
      <c r="BK73" s="1707"/>
      <c r="BL73" s="181"/>
      <c r="BM73" s="1707"/>
      <c r="BN73" s="1707"/>
      <c r="BO73" s="1707"/>
      <c r="BP73" s="1707"/>
      <c r="BQ73" s="1707"/>
      <c r="BR73" s="1707"/>
      <c r="BS73" s="1707"/>
      <c r="BT73" s="1707"/>
      <c r="BU73" s="1707"/>
      <c r="BV73" s="1707"/>
      <c r="BW73" s="1707"/>
      <c r="BX73" s="1707"/>
      <c r="BY73" s="1707"/>
      <c r="BZ73" s="1707"/>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29" customFormat="1" ht="45" x14ac:dyDescent="0.25">
      <c r="B74" s="439" t="s">
        <v>162</v>
      </c>
      <c r="D74" s="443" t="s">
        <v>163</v>
      </c>
      <c r="E74" s="443" t="s">
        <v>103</v>
      </c>
      <c r="F74" s="443" t="s">
        <v>104</v>
      </c>
      <c r="G74" s="498" t="s">
        <v>105</v>
      </c>
      <c r="H74" s="498" t="s">
        <v>106</v>
      </c>
      <c r="I74" s="498" t="s">
        <v>107</v>
      </c>
      <c r="J74" s="498" t="s">
        <v>164</v>
      </c>
      <c r="K74" s="711" t="s">
        <v>165</v>
      </c>
      <c r="L74" s="727" t="s">
        <v>166</v>
      </c>
      <c r="M74" s="727" t="s">
        <v>167</v>
      </c>
      <c r="N74" s="728" t="s">
        <v>168</v>
      </c>
      <c r="O74" s="711" t="s">
        <v>165</v>
      </c>
      <c r="P74" s="727" t="s">
        <v>166</v>
      </c>
      <c r="Q74" s="727" t="s">
        <v>167</v>
      </c>
      <c r="R74" s="728" t="s">
        <v>168</v>
      </c>
      <c r="S74" s="712" t="s">
        <v>165</v>
      </c>
      <c r="T74" s="730" t="s">
        <v>166</v>
      </c>
      <c r="U74" s="730" t="s">
        <v>167</v>
      </c>
      <c r="V74" s="731" t="s">
        <v>168</v>
      </c>
      <c r="W74" s="712" t="s">
        <v>165</v>
      </c>
      <c r="X74" s="730" t="s">
        <v>166</v>
      </c>
      <c r="Y74" s="730" t="s">
        <v>167</v>
      </c>
      <c r="Z74" s="731" t="s">
        <v>168</v>
      </c>
      <c r="AA74" s="713" t="s">
        <v>165</v>
      </c>
      <c r="AB74" s="703" t="s">
        <v>166</v>
      </c>
      <c r="AC74" s="703" t="s">
        <v>167</v>
      </c>
      <c r="AD74" s="704" t="s">
        <v>168</v>
      </c>
      <c r="AE74" s="713" t="s">
        <v>165</v>
      </c>
      <c r="AF74" s="703" t="s">
        <v>166</v>
      </c>
      <c r="AG74" s="703" t="s">
        <v>167</v>
      </c>
      <c r="AH74" s="704" t="s">
        <v>168</v>
      </c>
      <c r="AI74" s="874"/>
      <c r="AJ74" s="1651" t="s">
        <v>169</v>
      </c>
      <c r="AK74" s="1651" t="s">
        <v>170</v>
      </c>
      <c r="AL74" s="872" t="s">
        <v>171</v>
      </c>
      <c r="AM74" s="872" t="s">
        <v>172</v>
      </c>
      <c r="AN74" s="874" t="s">
        <v>173</v>
      </c>
      <c r="AO74" s="872" t="s">
        <v>173</v>
      </c>
      <c r="AP74" s="872"/>
      <c r="AQ74" s="872"/>
      <c r="AR74" s="872"/>
      <c r="AS74" s="874"/>
      <c r="AT74" s="872"/>
      <c r="AU74" s="872"/>
      <c r="AV74" s="872"/>
      <c r="AW74" s="444"/>
      <c r="AX74" s="445"/>
      <c r="AY74" s="444"/>
      <c r="AZ74" s="444"/>
      <c r="BA74" s="444"/>
      <c r="BB74" s="446"/>
      <c r="BC74" s="447"/>
      <c r="BD74" s="446"/>
      <c r="BE74" s="446"/>
      <c r="BF74" s="446"/>
      <c r="BG74" s="446"/>
      <c r="BH74" s="447"/>
      <c r="BI74" s="446"/>
      <c r="BJ74" s="446"/>
      <c r="BK74" s="446"/>
      <c r="BL74" s="444"/>
      <c r="BM74" s="445"/>
      <c r="BN74" s="444"/>
      <c r="BO74" s="444"/>
      <c r="BP74" s="444"/>
      <c r="BQ74" s="446"/>
      <c r="BR74" s="447"/>
      <c r="BS74" s="446"/>
      <c r="BT74" s="446"/>
      <c r="BU74" s="446"/>
      <c r="BV74" s="446"/>
      <c r="BW74" s="447"/>
      <c r="BX74" s="446"/>
      <c r="BY74" s="446"/>
      <c r="BZ74" s="446"/>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168" customFormat="1" x14ac:dyDescent="0.25">
      <c r="A75" s="329"/>
      <c r="B75" s="439">
        <v>0</v>
      </c>
      <c r="C75" s="329"/>
      <c r="D75" s="565">
        <f>'ONS Post Acute'!S5</f>
        <v>0.31109999999999999</v>
      </c>
      <c r="E75" s="493">
        <f>'ONS Post Acute'!T5</f>
        <v>0.28870000000000001</v>
      </c>
      <c r="F75" s="493">
        <f>'ONS Post Acute'!U5</f>
        <v>0.33579999999999999</v>
      </c>
      <c r="G75" s="498">
        <f>(F75-E75)/(2*1.96)</f>
        <v>1.2015306122448973E-2</v>
      </c>
      <c r="H75" s="498">
        <f>(D75*(D75-D75^2-G75^2))/G75^2</f>
        <v>461.52356403838905</v>
      </c>
      <c r="I75" s="498">
        <f>H75*(1-D75)/D75</f>
        <v>1021.9980175700618</v>
      </c>
      <c r="J75" s="498" t="e">
        <f ca="1">_xll.ErBeta(H75,I75)</f>
        <v>#NAME?</v>
      </c>
      <c r="K75" s="1076" t="e">
        <f ca="1">(1-EXP(-(-LN(1-(J75-J76)/1))*$N$44)*1)</f>
        <v>#NAME?</v>
      </c>
      <c r="L75" s="566" t="e">
        <f ca="1">K75*($D$21-PICSIA_V)</f>
        <v>#NAME?</v>
      </c>
      <c r="M75" s="566" t="e">
        <f ca="1">((L75*B76)/52*$J$33)</f>
        <v>#NAME?</v>
      </c>
      <c r="N75" s="567" t="e">
        <f ca="1">(M75/$D$22)*100000</f>
        <v>#NAME?</v>
      </c>
      <c r="O75" s="565" t="e">
        <f ca="1">($J75-$J76)</f>
        <v>#NAME?</v>
      </c>
      <c r="P75" s="566" t="e">
        <f ca="1">O75*($E$21-PICSIA_U)</f>
        <v>#NAME?</v>
      </c>
      <c r="Q75" s="566" t="e">
        <f ca="1">((P75*B76)/52*$J$33)</f>
        <v>#NAME?</v>
      </c>
      <c r="R75" s="567" t="e">
        <f t="shared" ref="R75:R106" ca="1" si="27">(Q75/$D$22)*100000</f>
        <v>#NAME?</v>
      </c>
      <c r="S75" s="1076" t="e">
        <f ca="1">(1-EXP(-(-LN(1-(J75-J76)/1))*$N$44)*1)</f>
        <v>#NAME?</v>
      </c>
      <c r="T75" s="566" t="e">
        <f ca="1">S75*($F$21-PICSIB_V)</f>
        <v>#NAME?</v>
      </c>
      <c r="U75" s="1124" t="e">
        <f ca="1">((T75*B76)/52*$J$33)</f>
        <v>#NAME?</v>
      </c>
      <c r="V75" s="1125" t="e">
        <f ca="1">(U75/$D$22)*100000</f>
        <v>#NAME?</v>
      </c>
      <c r="W75" s="565" t="e">
        <f ca="1">$J75-$J76</f>
        <v>#NAME?</v>
      </c>
      <c r="X75" s="566" t="e">
        <f t="shared" ref="X75:X94" ca="1" si="28">W75*($G$21-PICSIB_U)</f>
        <v>#NAME?</v>
      </c>
      <c r="Y75" s="566" t="e">
        <f ca="1">((X75*B76)/52*$J$33)</f>
        <v>#NAME?</v>
      </c>
      <c r="Z75" s="567" t="e">
        <f ca="1">(Y75/$D$22)*100000</f>
        <v>#NAME?</v>
      </c>
      <c r="AA75" s="1076" t="e">
        <f ca="1">(1-EXP(-(-LN(1-(J75-J76)/1))*$N$44)*1)</f>
        <v>#NAME?</v>
      </c>
      <c r="AB75" s="566" t="e">
        <f t="shared" ref="AB75:AB94" ca="1" si="29">AA75*($H$21-PICSIC_V)</f>
        <v>#NAME?</v>
      </c>
      <c r="AC75" s="1123" t="e">
        <f ca="1">((AB75*B76)/52*$J$33)</f>
        <v>#NAME?</v>
      </c>
      <c r="AD75" s="1125" t="e">
        <f t="shared" ref="AD75:AD106" ca="1" si="30">(AC75/$D$22)*100000</f>
        <v>#NAME?</v>
      </c>
      <c r="AE75" s="565" t="e">
        <f ca="1">$J75-$J76</f>
        <v>#NAME?</v>
      </c>
      <c r="AF75" s="453" t="e">
        <f t="shared" ref="AF75:AF94" ca="1" si="31">AE75*($I$21-PICSIC_U)</f>
        <v>#NAME?</v>
      </c>
      <c r="AG75" s="566" t="e">
        <f ca="1">((AF75*B76)/52*$J$33)</f>
        <v>#NAME?</v>
      </c>
      <c r="AH75" s="1125" t="e">
        <f t="shared" ref="AH75:AH106" ca="1" si="32">(AG75/$D$22)*100000</f>
        <v>#NAME?</v>
      </c>
      <c r="AI75" s="197"/>
      <c r="AJ75" s="1110" t="e">
        <f ca="1">-LN(1-O75)/1</f>
        <v>#NAME?</v>
      </c>
      <c r="AK75" s="1110" t="e">
        <f ca="1">AJ75*$J$44</f>
        <v>#NAME?</v>
      </c>
      <c r="AL75" s="1110" t="e">
        <f ca="1">1-EXP(-AK75*1)</f>
        <v>#NAME?</v>
      </c>
      <c r="AM75" s="449" t="e">
        <f t="shared" ref="AM75:AM106" ca="1" si="33">(1-EXP(-(-LN(1-(J75-J76)/1))*$J$44)*1)</f>
        <v>#NAME?</v>
      </c>
      <c r="AN75" s="454" t="e">
        <f ca="1">AM75=AL75</f>
        <v>#NAME?</v>
      </c>
      <c r="AO75" s="448" t="e">
        <f ca="1">AL75=K75</f>
        <v>#NAME?</v>
      </c>
      <c r="AP75" s="184"/>
      <c r="AQ75" s="200"/>
      <c r="AR75" s="182"/>
      <c r="AS75" s="182"/>
      <c r="AT75" s="184"/>
      <c r="AU75" s="184"/>
      <c r="AV75" s="200"/>
      <c r="AW75" s="196"/>
      <c r="AX75" s="197"/>
      <c r="AY75" s="198"/>
      <c r="AZ75" s="198"/>
      <c r="BA75" s="199"/>
      <c r="BB75" s="182"/>
      <c r="BC75" s="183"/>
      <c r="BD75" s="184"/>
      <c r="BE75" s="184"/>
      <c r="BF75" s="200"/>
      <c r="BG75" s="182"/>
      <c r="BH75" s="182"/>
      <c r="BI75" s="184"/>
      <c r="BJ75" s="184"/>
      <c r="BK75" s="200"/>
      <c r="BL75" s="196"/>
      <c r="BM75" s="197"/>
      <c r="BN75" s="198"/>
      <c r="BO75" s="198"/>
      <c r="BP75" s="199"/>
      <c r="BQ75" s="182"/>
      <c r="BR75" s="183"/>
      <c r="BS75" s="184"/>
      <c r="BT75" s="184"/>
      <c r="BU75" s="200"/>
      <c r="BV75" s="182"/>
      <c r="BW75" s="182"/>
      <c r="BX75" s="184"/>
      <c r="BY75" s="184"/>
      <c r="BZ75" s="200"/>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168" customFormat="1" x14ac:dyDescent="0.25">
      <c r="A76" s="329"/>
      <c r="B76" s="439">
        <v>1</v>
      </c>
      <c r="C76" s="329"/>
      <c r="D76" s="565">
        <f>'ONS Post Acute'!S6</f>
        <v>0.2926901098943166</v>
      </c>
      <c r="E76" s="493">
        <f>'ONS Post Acute'!T6</f>
        <v>0.2683757596284464</v>
      </c>
      <c r="F76" s="493">
        <f>'ONS Post Acute'!U6</f>
        <v>0.31974242335275793</v>
      </c>
      <c r="G76" s="498">
        <f t="shared" ref="G76:G106" si="34">(F76-E76)/(2*1.96)</f>
        <v>1.3103740745997841E-2</v>
      </c>
      <c r="H76" s="498">
        <f t="shared" ref="H76:H106" si="35">(D76*(D76-D76^2-G76^2))/G76^2</f>
        <v>352.59397046589271</v>
      </c>
      <c r="I76" s="498">
        <f t="shared" ref="I76:I106" si="36">H76*(1-D76)/D76</f>
        <v>852.07253019996836</v>
      </c>
      <c r="J76" s="498" t="e">
        <f ca="1">_xll.ErBeta(H76,I76)</f>
        <v>#NAME?</v>
      </c>
      <c r="K76" s="1076" t="e">
        <f t="shared" ref="K76:K139" ca="1" si="37">(1-EXP(-(-LN(1-(J76-J77)/1))*$N$44)*1)</f>
        <v>#NAME?</v>
      </c>
      <c r="L76" s="566" t="e">
        <f t="shared" ref="L76:L94" ca="1" si="38">K76*($D$21-PICSIA_V)</f>
        <v>#NAME?</v>
      </c>
      <c r="M76" s="566" t="e">
        <f t="shared" ref="M76:M106" ca="1" si="39">((L76*B77)/52*$J$33)</f>
        <v>#NAME?</v>
      </c>
      <c r="N76" s="567" t="e">
        <f t="shared" ref="N76:N106" ca="1" si="40">(M76/$D$22)*100000</f>
        <v>#NAME?</v>
      </c>
      <c r="O76" s="565" t="e">
        <f ca="1">$J76-$J77</f>
        <v>#NAME?</v>
      </c>
      <c r="P76" s="566" t="e">
        <f t="shared" ref="P76:P94" ca="1" si="41">O76*($E$21-PICSIA_U)</f>
        <v>#NAME?</v>
      </c>
      <c r="Q76" s="566" t="e">
        <f t="shared" ref="Q76:Q139" ca="1" si="42">((P76*B77)/52*$J$33)</f>
        <v>#NAME?</v>
      </c>
      <c r="R76" s="567" t="e">
        <f t="shared" ca="1" si="27"/>
        <v>#NAME?</v>
      </c>
      <c r="S76" s="1076" t="e">
        <f t="shared" ref="S76:S139" ca="1" si="43">(1-EXP(-(-LN(1-(J76-J77)/1))*$N$44)*1)</f>
        <v>#NAME?</v>
      </c>
      <c r="T76" s="566" t="e">
        <f t="shared" ref="T76:T94" ca="1" si="44">S76*($F$21-PICSIB_V)</f>
        <v>#NAME?</v>
      </c>
      <c r="U76" s="1124" t="e">
        <f t="shared" ref="U76:U139" ca="1" si="45">((T76*B77)/52*$J$33)</f>
        <v>#NAME?</v>
      </c>
      <c r="V76" s="1125" t="e">
        <f t="shared" ref="V76:V106" ca="1" si="46">(U76/$D$22)*100000</f>
        <v>#NAME?</v>
      </c>
      <c r="W76" s="565" t="e">
        <f ca="1">$J76-$J77</f>
        <v>#NAME?</v>
      </c>
      <c r="X76" s="566" t="e">
        <f t="shared" ca="1" si="28"/>
        <v>#NAME?</v>
      </c>
      <c r="Y76" s="566" t="e">
        <f t="shared" ref="Y76:Y139" ca="1" si="47">((X76*B77)/52*$J$33)</f>
        <v>#NAME?</v>
      </c>
      <c r="Z76" s="567" t="e">
        <f t="shared" ref="Z76:Z106" ca="1" si="48">(Y76/$D$22)*100000</f>
        <v>#NAME?</v>
      </c>
      <c r="AA76" s="1076" t="e">
        <f t="shared" ref="AA76:AA139" ca="1" si="49">(1-EXP(-(-LN(1-(J76-J77)/1))*$N$44)*1)</f>
        <v>#NAME?</v>
      </c>
      <c r="AB76" s="566" t="e">
        <f t="shared" ca="1" si="29"/>
        <v>#NAME?</v>
      </c>
      <c r="AC76" s="1123" t="e">
        <f t="shared" ref="AC76:AC139" ca="1" si="50">((AB76*B77)/52*$J$33)</f>
        <v>#NAME?</v>
      </c>
      <c r="AD76" s="1125" t="e">
        <f t="shared" ca="1" si="30"/>
        <v>#NAME?</v>
      </c>
      <c r="AE76" s="565" t="e">
        <f ca="1">$J76-$J77</f>
        <v>#NAME?</v>
      </c>
      <c r="AF76" s="453" t="e">
        <f t="shared" ca="1" si="31"/>
        <v>#NAME?</v>
      </c>
      <c r="AG76" s="566" t="e">
        <f t="shared" ref="AG76:AG139" ca="1" si="51">((AF76*B77)/52*$J$33)</f>
        <v>#NAME?</v>
      </c>
      <c r="AH76" s="1125" t="e">
        <f t="shared" ca="1" si="32"/>
        <v>#NAME?</v>
      </c>
      <c r="AI76" s="197"/>
      <c r="AJ76" s="1110" t="e">
        <f t="shared" ref="AJ76:AJ139" ca="1" si="52">-LN(1-O76)/1</f>
        <v>#NAME?</v>
      </c>
      <c r="AK76" s="1110" t="e">
        <f t="shared" ref="AK76:AK139" ca="1" si="53">AJ76*$J$44</f>
        <v>#NAME?</v>
      </c>
      <c r="AL76" s="1110" t="e">
        <f t="shared" ref="AL76:AL139" ca="1" si="54">1-EXP(-AK76*1)</f>
        <v>#NAME?</v>
      </c>
      <c r="AM76" s="449" t="e">
        <f t="shared" ca="1" si="33"/>
        <v>#NAME?</v>
      </c>
      <c r="AN76" s="454" t="e">
        <f t="shared" ref="AN76:AN139" ca="1" si="55">AM76=AL76</f>
        <v>#NAME?</v>
      </c>
      <c r="AO76" s="448" t="e">
        <f t="shared" ref="AO76:AO139" ca="1" si="56">AL76=K76</f>
        <v>#NAME?</v>
      </c>
      <c r="AP76" s="184"/>
      <c r="AQ76" s="200"/>
      <c r="AR76" s="182"/>
      <c r="AS76" s="182"/>
      <c r="AT76" s="184"/>
      <c r="AU76" s="184"/>
      <c r="AV76" s="200"/>
      <c r="AW76" s="196"/>
      <c r="AX76" s="197"/>
      <c r="AY76" s="198"/>
      <c r="AZ76" s="198"/>
      <c r="BA76" s="199"/>
      <c r="BB76" s="182"/>
      <c r="BC76" s="183"/>
      <c r="BD76" s="184"/>
      <c r="BE76" s="184"/>
      <c r="BF76" s="200"/>
      <c r="BG76" s="182"/>
      <c r="BH76" s="182"/>
      <c r="BI76" s="184"/>
      <c r="BJ76" s="184"/>
      <c r="BK76" s="200"/>
      <c r="BL76" s="196"/>
      <c r="BM76" s="197"/>
      <c r="BN76" s="198"/>
      <c r="BO76" s="198"/>
      <c r="BP76" s="199"/>
      <c r="BQ76" s="182"/>
      <c r="BR76" s="183"/>
      <c r="BS76" s="184"/>
      <c r="BT76" s="184"/>
      <c r="BU76" s="200"/>
      <c r="BV76" s="182"/>
      <c r="BW76" s="182"/>
      <c r="BX76" s="184"/>
      <c r="BY76" s="184"/>
      <c r="BZ76" s="200"/>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168" customFormat="1" x14ac:dyDescent="0.25">
      <c r="A77" s="329"/>
      <c r="B77" s="439">
        <v>2</v>
      </c>
      <c r="C77" s="329"/>
      <c r="D77" s="565">
        <f>'ONS Post Acute'!S7</f>
        <v>0.27536965744116731</v>
      </c>
      <c r="E77" s="493">
        <f>'ONS Post Acute'!T7</f>
        <v>0.24948232890940639</v>
      </c>
      <c r="F77" s="493">
        <f>'ONS Post Acute'!U7</f>
        <v>0.30445270188056661</v>
      </c>
      <c r="G77" s="498">
        <f t="shared" si="34"/>
        <v>1.4023054329377609E-2</v>
      </c>
      <c r="H77" s="498">
        <f t="shared" si="35"/>
        <v>279.14846652937507</v>
      </c>
      <c r="I77" s="498">
        <f t="shared" si="36"/>
        <v>734.57421128241367</v>
      </c>
      <c r="J77" s="498" t="e">
        <f ca="1">_xll.ErBeta(H77,I77)</f>
        <v>#NAME?</v>
      </c>
      <c r="K77" s="1076" t="e">
        <f t="shared" ca="1" si="37"/>
        <v>#NAME?</v>
      </c>
      <c r="L77" s="566" t="e">
        <f t="shared" ca="1" si="38"/>
        <v>#NAME?</v>
      </c>
      <c r="M77" s="566" t="e">
        <f t="shared" ca="1" si="39"/>
        <v>#NAME?</v>
      </c>
      <c r="N77" s="567" t="e">
        <f t="shared" ca="1" si="40"/>
        <v>#NAME?</v>
      </c>
      <c r="O77" s="565" t="e">
        <f t="shared" ref="O77:O140" ca="1" si="57">$J77-$J78</f>
        <v>#NAME?</v>
      </c>
      <c r="P77" s="566" t="e">
        <f t="shared" ca="1" si="41"/>
        <v>#NAME?</v>
      </c>
      <c r="Q77" s="566" t="e">
        <f t="shared" ca="1" si="42"/>
        <v>#NAME?</v>
      </c>
      <c r="R77" s="567" t="e">
        <f t="shared" ca="1" si="27"/>
        <v>#NAME?</v>
      </c>
      <c r="S77" s="1076" t="e">
        <f t="shared" ca="1" si="43"/>
        <v>#NAME?</v>
      </c>
      <c r="T77" s="566" t="e">
        <f t="shared" ca="1" si="44"/>
        <v>#NAME?</v>
      </c>
      <c r="U77" s="1124" t="e">
        <f t="shared" ca="1" si="45"/>
        <v>#NAME?</v>
      </c>
      <c r="V77" s="1125" t="e">
        <f t="shared" ca="1" si="46"/>
        <v>#NAME?</v>
      </c>
      <c r="W77" s="565" t="e">
        <f t="shared" ref="W77:W140" ca="1" si="58">$J77-$J78</f>
        <v>#NAME?</v>
      </c>
      <c r="X77" s="566" t="e">
        <f t="shared" ca="1" si="28"/>
        <v>#NAME?</v>
      </c>
      <c r="Y77" s="566" t="e">
        <f t="shared" ca="1" si="47"/>
        <v>#NAME?</v>
      </c>
      <c r="Z77" s="567" t="e">
        <f t="shared" ca="1" si="48"/>
        <v>#NAME?</v>
      </c>
      <c r="AA77" s="1076" t="e">
        <f t="shared" ca="1" si="49"/>
        <v>#NAME?</v>
      </c>
      <c r="AB77" s="566" t="e">
        <f t="shared" ca="1" si="29"/>
        <v>#NAME?</v>
      </c>
      <c r="AC77" s="1123" t="e">
        <f t="shared" ca="1" si="50"/>
        <v>#NAME?</v>
      </c>
      <c r="AD77" s="1125" t="e">
        <f t="shared" ca="1" si="30"/>
        <v>#NAME?</v>
      </c>
      <c r="AE77" s="565" t="e">
        <f t="shared" ref="AE77:AE140" ca="1" si="59">$J77-$J78</f>
        <v>#NAME?</v>
      </c>
      <c r="AF77" s="453" t="e">
        <f t="shared" ca="1" si="31"/>
        <v>#NAME?</v>
      </c>
      <c r="AG77" s="566" t="e">
        <f t="shared" ca="1" si="51"/>
        <v>#NAME?</v>
      </c>
      <c r="AH77" s="1125" t="e">
        <f t="shared" ca="1" si="32"/>
        <v>#NAME?</v>
      </c>
      <c r="AI77" s="197"/>
      <c r="AJ77" s="1110" t="e">
        <f t="shared" ca="1" si="52"/>
        <v>#NAME?</v>
      </c>
      <c r="AK77" s="1110" t="e">
        <f t="shared" ca="1" si="53"/>
        <v>#NAME?</v>
      </c>
      <c r="AL77" s="1110" t="e">
        <f t="shared" ca="1" si="54"/>
        <v>#NAME?</v>
      </c>
      <c r="AM77" s="449" t="e">
        <f t="shared" ca="1" si="33"/>
        <v>#NAME?</v>
      </c>
      <c r="AN77" s="454" t="e">
        <f t="shared" ca="1" si="55"/>
        <v>#NAME?</v>
      </c>
      <c r="AO77" s="448" t="e">
        <f t="shared" ca="1" si="56"/>
        <v>#NAME?</v>
      </c>
      <c r="AP77" s="184"/>
      <c r="AQ77" s="200"/>
      <c r="AR77" s="182"/>
      <c r="AS77" s="182"/>
      <c r="AT77" s="184"/>
      <c r="AU77" s="184"/>
      <c r="AV77" s="200"/>
      <c r="AW77" s="196"/>
      <c r="AX77" s="197"/>
      <c r="AY77" s="198"/>
      <c r="AZ77" s="198"/>
      <c r="BA77" s="199"/>
      <c r="BB77" s="182"/>
      <c r="BC77" s="183"/>
      <c r="BD77" s="184"/>
      <c r="BE77" s="184"/>
      <c r="BF77" s="200"/>
      <c r="BG77" s="182"/>
      <c r="BH77" s="182"/>
      <c r="BI77" s="184"/>
      <c r="BJ77" s="184"/>
      <c r="BK77" s="200"/>
      <c r="BL77" s="196"/>
      <c r="BM77" s="197"/>
      <c r="BN77" s="198"/>
      <c r="BO77" s="198"/>
      <c r="BP77" s="199"/>
      <c r="BQ77" s="182"/>
      <c r="BR77" s="183"/>
      <c r="BS77" s="184"/>
      <c r="BT77" s="184"/>
      <c r="BU77" s="200"/>
      <c r="BV77" s="182"/>
      <c r="BW77" s="182"/>
      <c r="BX77" s="184"/>
      <c r="BY77" s="184"/>
      <c r="BZ77" s="200"/>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A78" s="329"/>
      <c r="B78" s="1237">
        <v>3</v>
      </c>
      <c r="C78" s="1238"/>
      <c r="D78" s="1239">
        <f>'ONS Post Acute'!S8</f>
        <v>0.25907417324980897</v>
      </c>
      <c r="E78" s="1240">
        <f>'ONS Post Acute'!T8</f>
        <v>0.23191898003095199</v>
      </c>
      <c r="F78" s="1240">
        <f>'ONS Post Acute'!U8</f>
        <v>0.28989411761640005</v>
      </c>
      <c r="G78" s="1241">
        <f t="shared" si="34"/>
        <v>1.4789575914655118E-2</v>
      </c>
      <c r="H78" s="1241">
        <f t="shared" si="35"/>
        <v>227.09960279206882</v>
      </c>
      <c r="I78" s="1241">
        <f t="shared" si="36"/>
        <v>649.48180222930671</v>
      </c>
      <c r="J78" s="1241" t="e">
        <f ca="1">_xll.ErBeta(H78,I78)</f>
        <v>#NAME?</v>
      </c>
      <c r="K78" s="1239" t="e">
        <f t="shared" ca="1" si="37"/>
        <v>#NAME?</v>
      </c>
      <c r="L78" s="1242" t="e">
        <f ca="1">K78*($D$21-PICSIA_V)</f>
        <v>#NAME?</v>
      </c>
      <c r="M78" s="1243" t="e">
        <f t="shared" ca="1" si="39"/>
        <v>#NAME?</v>
      </c>
      <c r="N78" s="1244" t="e">
        <f t="shared" ca="1" si="40"/>
        <v>#NAME?</v>
      </c>
      <c r="O78" s="1239" t="e">
        <f t="shared" ca="1" si="57"/>
        <v>#NAME?</v>
      </c>
      <c r="P78" s="1242" t="e">
        <f ca="1">O78*($E$21-PICSIA_U)</f>
        <v>#NAME?</v>
      </c>
      <c r="Q78" s="1243" t="e">
        <f t="shared" ca="1" si="42"/>
        <v>#NAME?</v>
      </c>
      <c r="R78" s="1244" t="e">
        <f t="shared" ca="1" si="27"/>
        <v>#NAME?</v>
      </c>
      <c r="S78" s="1239" t="e">
        <f t="shared" ca="1" si="43"/>
        <v>#NAME?</v>
      </c>
      <c r="T78" s="1242" t="e">
        <f ca="1">S78*($F$21-PICSIB_V)</f>
        <v>#NAME?</v>
      </c>
      <c r="U78" s="1245" t="e">
        <f t="shared" ca="1" si="45"/>
        <v>#NAME?</v>
      </c>
      <c r="V78" s="1246" t="e">
        <f t="shared" ca="1" si="46"/>
        <v>#NAME?</v>
      </c>
      <c r="W78" s="1239" t="e">
        <f t="shared" ca="1" si="58"/>
        <v>#NAME?</v>
      </c>
      <c r="X78" s="1242" t="e">
        <f ca="1">W78*($G$21-PICSIB_U)</f>
        <v>#NAME?</v>
      </c>
      <c r="Y78" s="1243" t="e">
        <f t="shared" ca="1" si="47"/>
        <v>#NAME?</v>
      </c>
      <c r="Z78" s="1244" t="e">
        <f t="shared" ca="1" si="48"/>
        <v>#NAME?</v>
      </c>
      <c r="AA78" s="1239" t="e">
        <f t="shared" ca="1" si="49"/>
        <v>#NAME?</v>
      </c>
      <c r="AB78" s="1242" t="e">
        <f ca="1">AA78*($H$21-PICSIC_V)</f>
        <v>#NAME?</v>
      </c>
      <c r="AC78" s="1247" t="e">
        <f t="shared" ca="1" si="50"/>
        <v>#NAME?</v>
      </c>
      <c r="AD78" s="1246" t="e">
        <f t="shared" ca="1" si="30"/>
        <v>#NAME?</v>
      </c>
      <c r="AE78" s="1239" t="e">
        <f t="shared" ca="1" si="59"/>
        <v>#NAME?</v>
      </c>
      <c r="AF78" s="1242" t="e">
        <f t="shared" ca="1" si="31"/>
        <v>#NAME?</v>
      </c>
      <c r="AG78" s="1243" t="e">
        <f t="shared" ca="1" si="51"/>
        <v>#NAME?</v>
      </c>
      <c r="AH78" s="1246" t="e">
        <f t="shared" ca="1" si="32"/>
        <v>#NAME?</v>
      </c>
      <c r="AI78" s="432"/>
      <c r="AJ78" s="1110" t="e">
        <f t="shared" ca="1" si="52"/>
        <v>#NAME?</v>
      </c>
      <c r="AK78" s="1110" t="e">
        <f t="shared" ca="1" si="53"/>
        <v>#NAME?</v>
      </c>
      <c r="AL78" s="1110" t="e">
        <f t="shared" ca="1" si="54"/>
        <v>#NAME?</v>
      </c>
      <c r="AM78" s="449" t="e">
        <f t="shared" ca="1" si="33"/>
        <v>#NAME?</v>
      </c>
      <c r="AN78" s="454" t="e">
        <f t="shared" ca="1" si="55"/>
        <v>#NAME?</v>
      </c>
      <c r="AO78" s="448" t="e">
        <f t="shared" ca="1" si="56"/>
        <v>#NAME?</v>
      </c>
      <c r="AP78" s="187"/>
      <c r="AQ78" s="436"/>
      <c r="AR78" s="438"/>
      <c r="AS78" s="438"/>
      <c r="AT78" s="187"/>
      <c r="AU78" s="187"/>
      <c r="AV78" s="436"/>
      <c r="AW78" s="437"/>
      <c r="AX78" s="432"/>
      <c r="AY78" s="209"/>
      <c r="AZ78" s="209"/>
      <c r="BA78" s="433"/>
      <c r="BB78" s="438"/>
      <c r="BC78" s="435"/>
      <c r="BD78" s="187"/>
      <c r="BE78" s="187"/>
      <c r="BF78" s="436"/>
      <c r="BG78" s="438"/>
      <c r="BH78" s="438"/>
      <c r="BI78" s="187"/>
      <c r="BJ78" s="187"/>
      <c r="BK78" s="436"/>
      <c r="BL78" s="437"/>
      <c r="BM78" s="432"/>
      <c r="BN78" s="209"/>
      <c r="BO78" s="209"/>
      <c r="BP78" s="433"/>
      <c r="BQ78" s="438"/>
      <c r="BR78" s="435"/>
      <c r="BS78" s="187"/>
      <c r="BT78" s="187"/>
      <c r="BU78" s="436"/>
      <c r="BV78" s="438"/>
      <c r="BW78" s="438"/>
      <c r="BX78" s="187"/>
      <c r="BY78" s="187"/>
      <c r="BZ78" s="436"/>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'ONS Post Acute'!S9</f>
        <v>0.24374300301917651</v>
      </c>
      <c r="E79" s="493">
        <f>'ONS Post Acute'!T9</f>
        <v>0.2155920763355082</v>
      </c>
      <c r="F79" s="493">
        <f>'ONS Post Acute'!U9</f>
        <v>0.27603170840493502</v>
      </c>
      <c r="G79" s="498">
        <f t="shared" si="34"/>
        <v>1.5418273487098679E-2</v>
      </c>
      <c r="H79" s="498">
        <f t="shared" si="35"/>
        <v>188.75644281715213</v>
      </c>
      <c r="I79" s="498">
        <f t="shared" si="36"/>
        <v>585.65119341887839</v>
      </c>
      <c r="J79" s="498" t="e">
        <f ca="1">_xll.ErBeta(H79,I79)</f>
        <v>#NAME?</v>
      </c>
      <c r="K79" s="1076" t="e">
        <f t="shared" ca="1" si="37"/>
        <v>#NAME?</v>
      </c>
      <c r="L79" s="566" t="e">
        <f t="shared" ca="1" si="38"/>
        <v>#NAME?</v>
      </c>
      <c r="M79" s="566" t="e">
        <f t="shared" ca="1" si="39"/>
        <v>#NAME?</v>
      </c>
      <c r="N79" s="567" t="e">
        <f t="shared" ca="1" si="40"/>
        <v>#NAME?</v>
      </c>
      <c r="O79" s="565" t="e">
        <f t="shared" ca="1" si="57"/>
        <v>#NAME?</v>
      </c>
      <c r="P79" s="453" t="e">
        <f t="shared" ca="1" si="41"/>
        <v>#NAME?</v>
      </c>
      <c r="Q79" s="566" t="e">
        <f t="shared" ca="1" si="42"/>
        <v>#NAME?</v>
      </c>
      <c r="R79" s="567" t="e">
        <f t="shared" ca="1" si="27"/>
        <v>#NAME?</v>
      </c>
      <c r="S79" s="1076" t="e">
        <f t="shared" ca="1" si="43"/>
        <v>#NAME?</v>
      </c>
      <c r="T79" s="566" t="e">
        <f t="shared" ca="1" si="44"/>
        <v>#NAME?</v>
      </c>
      <c r="U79" s="1124" t="e">
        <f t="shared" ca="1" si="45"/>
        <v>#NAME?</v>
      </c>
      <c r="V79" s="1125" t="e">
        <f t="shared" ca="1" si="46"/>
        <v>#NAME?</v>
      </c>
      <c r="W79" s="565" t="e">
        <f t="shared" ca="1" si="58"/>
        <v>#NAME?</v>
      </c>
      <c r="X79" s="453" t="e">
        <f t="shared" ca="1" si="28"/>
        <v>#NAME?</v>
      </c>
      <c r="Y79" s="566" t="e">
        <f t="shared" ca="1" si="47"/>
        <v>#NAME?</v>
      </c>
      <c r="Z79" s="567" t="e">
        <f t="shared" ca="1" si="48"/>
        <v>#NAME?</v>
      </c>
      <c r="AA79" s="1076" t="e">
        <f t="shared" ca="1" si="49"/>
        <v>#NAME?</v>
      </c>
      <c r="AB79" s="453" t="e">
        <f t="shared" ca="1" si="29"/>
        <v>#NAME?</v>
      </c>
      <c r="AC79" s="1123" t="e">
        <f t="shared" ca="1" si="50"/>
        <v>#NAME?</v>
      </c>
      <c r="AD79" s="1125" t="e">
        <f t="shared" ca="1" si="30"/>
        <v>#NAME?</v>
      </c>
      <c r="AE79" s="565" t="e">
        <f t="shared" ca="1" si="59"/>
        <v>#NAME?</v>
      </c>
      <c r="AF79" s="453" t="e">
        <f t="shared" ca="1" si="31"/>
        <v>#NAME?</v>
      </c>
      <c r="AG79" s="566" t="e">
        <f t="shared" ca="1" si="51"/>
        <v>#NAME?</v>
      </c>
      <c r="AH79" s="1125" t="e">
        <f t="shared" ca="1" si="32"/>
        <v>#NAME?</v>
      </c>
      <c r="AI79" s="207"/>
      <c r="AJ79" s="1110" t="e">
        <f t="shared" ca="1" si="52"/>
        <v>#NAME?</v>
      </c>
      <c r="AK79" s="1110" t="e">
        <f t="shared" ca="1" si="53"/>
        <v>#NAME?</v>
      </c>
      <c r="AL79" s="1110" t="e">
        <f t="shared" ca="1" si="54"/>
        <v>#NAME?</v>
      </c>
      <c r="AM79" s="449" t="e">
        <f t="shared" ca="1" si="33"/>
        <v>#NAME?</v>
      </c>
      <c r="AN79" s="454" t="e">
        <f t="shared" ca="1" si="55"/>
        <v>#NAME?</v>
      </c>
      <c r="AO79" s="448" t="e">
        <f t="shared" ca="1" si="56"/>
        <v>#NAME?</v>
      </c>
      <c r="AP79" s="448"/>
      <c r="AQ79" s="455"/>
      <c r="AR79" s="449"/>
      <c r="AS79" s="449"/>
      <c r="AT79" s="448"/>
      <c r="AU79" s="448"/>
      <c r="AV79" s="455"/>
      <c r="AW79" s="205"/>
      <c r="AX79" s="207"/>
      <c r="AY79" s="206"/>
      <c r="AZ79" s="206"/>
      <c r="BA79" s="208"/>
      <c r="BB79" s="449"/>
      <c r="BC79" s="454"/>
      <c r="BD79" s="448"/>
      <c r="BE79" s="448"/>
      <c r="BF79" s="455"/>
      <c r="BG79" s="449"/>
      <c r="BH79" s="449"/>
      <c r="BI79" s="448"/>
      <c r="BJ79" s="448"/>
      <c r="BK79" s="455"/>
      <c r="BL79" s="205"/>
      <c r="BM79" s="207"/>
      <c r="BN79" s="206"/>
      <c r="BO79" s="206"/>
      <c r="BP79" s="208"/>
      <c r="BQ79" s="449"/>
      <c r="BR79" s="454"/>
      <c r="BS79" s="448"/>
      <c r="BT79" s="448"/>
      <c r="BU79" s="455"/>
      <c r="BV79" s="449"/>
      <c r="BW79" s="449"/>
      <c r="BX79" s="448"/>
      <c r="BY79" s="448"/>
      <c r="BZ79" s="455"/>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'ONS Post Acute'!S10</f>
        <v>0.2293190817732354</v>
      </c>
      <c r="E80" s="493">
        <f>'ONS Post Acute'!T10</f>
        <v>0.20041457310847252</v>
      </c>
      <c r="F80" s="493">
        <f>'ONS Post Acute'!U10</f>
        <v>0.26283218394161934</v>
      </c>
      <c r="G80" s="498">
        <f t="shared" si="34"/>
        <v>1.5922859906415003E-2</v>
      </c>
      <c r="H80" s="498">
        <f t="shared" si="35"/>
        <v>159.62075660573058</v>
      </c>
      <c r="I80" s="498">
        <f t="shared" si="36"/>
        <v>536.44324021235047</v>
      </c>
      <c r="J80" s="498" t="e">
        <f ca="1">_xll.ErBeta(H80,I80)</f>
        <v>#NAME?</v>
      </c>
      <c r="K80" s="1076" t="e">
        <f t="shared" ca="1" si="37"/>
        <v>#NAME?</v>
      </c>
      <c r="L80" s="566" t="e">
        <f t="shared" ca="1" si="38"/>
        <v>#NAME?</v>
      </c>
      <c r="M80" s="566" t="e">
        <f t="shared" ca="1" si="39"/>
        <v>#NAME?</v>
      </c>
      <c r="N80" s="567" t="e">
        <f t="shared" ca="1" si="40"/>
        <v>#NAME?</v>
      </c>
      <c r="O80" s="565" t="e">
        <f t="shared" ca="1" si="57"/>
        <v>#NAME?</v>
      </c>
      <c r="P80" s="453" t="e">
        <f t="shared" ca="1" si="41"/>
        <v>#NAME?</v>
      </c>
      <c r="Q80" s="566" t="e">
        <f t="shared" ca="1" si="42"/>
        <v>#NAME?</v>
      </c>
      <c r="R80" s="567" t="e">
        <f t="shared" ca="1" si="27"/>
        <v>#NAME?</v>
      </c>
      <c r="S80" s="1076" t="e">
        <f t="shared" ca="1" si="43"/>
        <v>#NAME?</v>
      </c>
      <c r="T80" s="566" t="e">
        <f t="shared" ca="1" si="44"/>
        <v>#NAME?</v>
      </c>
      <c r="U80" s="1124" t="e">
        <f t="shared" ca="1" si="45"/>
        <v>#NAME?</v>
      </c>
      <c r="V80" s="1125" t="e">
        <f t="shared" ca="1" si="46"/>
        <v>#NAME?</v>
      </c>
      <c r="W80" s="565" t="e">
        <f t="shared" ca="1" si="58"/>
        <v>#NAME?</v>
      </c>
      <c r="X80" s="453" t="e">
        <f t="shared" ca="1" si="28"/>
        <v>#NAME?</v>
      </c>
      <c r="Y80" s="566" t="e">
        <f t="shared" ca="1" si="47"/>
        <v>#NAME?</v>
      </c>
      <c r="Z80" s="567" t="e">
        <f t="shared" ca="1" si="48"/>
        <v>#NAME?</v>
      </c>
      <c r="AA80" s="1076" t="e">
        <f t="shared" ca="1" si="49"/>
        <v>#NAME?</v>
      </c>
      <c r="AB80" s="453" t="e">
        <f t="shared" ca="1" si="29"/>
        <v>#NAME?</v>
      </c>
      <c r="AC80" s="1123" t="e">
        <f t="shared" ca="1" si="50"/>
        <v>#NAME?</v>
      </c>
      <c r="AD80" s="1125" t="e">
        <f t="shared" ca="1" si="30"/>
        <v>#NAME?</v>
      </c>
      <c r="AE80" s="565" t="e">
        <f t="shared" ca="1" si="59"/>
        <v>#NAME?</v>
      </c>
      <c r="AF80" s="453" t="e">
        <f t="shared" ca="1" si="31"/>
        <v>#NAME?</v>
      </c>
      <c r="AG80" s="566" t="e">
        <f t="shared" ca="1" si="51"/>
        <v>#NAME?</v>
      </c>
      <c r="AH80" s="1125" t="e">
        <f t="shared" ca="1" si="32"/>
        <v>#NAME?</v>
      </c>
      <c r="AI80" s="207"/>
      <c r="AJ80" s="1110" t="e">
        <f t="shared" ca="1" si="52"/>
        <v>#NAME?</v>
      </c>
      <c r="AK80" s="1110" t="e">
        <f t="shared" ca="1" si="53"/>
        <v>#NAME?</v>
      </c>
      <c r="AL80" s="1110" t="e">
        <f t="shared" ca="1" si="54"/>
        <v>#NAME?</v>
      </c>
      <c r="AM80" s="449" t="e">
        <f t="shared" ca="1" si="33"/>
        <v>#NAME?</v>
      </c>
      <c r="AN80" s="454" t="e">
        <f t="shared" ca="1" si="55"/>
        <v>#NAME?</v>
      </c>
      <c r="AO80" s="448" t="e">
        <f t="shared" ca="1" si="56"/>
        <v>#NAME?</v>
      </c>
      <c r="AP80" s="448"/>
      <c r="AQ80" s="455"/>
      <c r="AR80" s="449"/>
      <c r="AS80" s="449"/>
      <c r="AT80" s="448"/>
      <c r="AU80" s="448"/>
      <c r="AV80" s="455"/>
      <c r="AW80" s="205"/>
      <c r="AX80" s="207"/>
      <c r="AY80" s="206"/>
      <c r="AZ80" s="206"/>
      <c r="BA80" s="208"/>
      <c r="BB80" s="449"/>
      <c r="BC80" s="454"/>
      <c r="BD80" s="448"/>
      <c r="BE80" s="448"/>
      <c r="BF80" s="455"/>
      <c r="BG80" s="449"/>
      <c r="BH80" s="449"/>
      <c r="BI80" s="448"/>
      <c r="BJ80" s="448"/>
      <c r="BK80" s="455"/>
      <c r="BL80" s="205"/>
      <c r="BM80" s="207"/>
      <c r="BN80" s="206"/>
      <c r="BO80" s="206"/>
      <c r="BP80" s="208"/>
      <c r="BQ80" s="449"/>
      <c r="BR80" s="454"/>
      <c r="BS80" s="448"/>
      <c r="BT80" s="448"/>
      <c r="BU80" s="455"/>
      <c r="BV80" s="449"/>
      <c r="BW80" s="449"/>
      <c r="BX80" s="448"/>
      <c r="BY80" s="448"/>
      <c r="BZ80" s="455"/>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329"/>
      <c r="B81" s="163">
        <v>6</v>
      </c>
      <c r="C81" s="456"/>
      <c r="D81" s="565">
        <f>'ONS Post Acute'!S11</f>
        <v>0.21574872145635504</v>
      </c>
      <c r="E81" s="493">
        <f>'ONS Post Acute'!T11</f>
        <v>0.18630555351090095</v>
      </c>
      <c r="F81" s="493">
        <f>'ONS Post Acute'!U11</f>
        <v>0.25026384582665628</v>
      </c>
      <c r="G81" s="498">
        <f t="shared" si="34"/>
        <v>1.6315890896876361E-2</v>
      </c>
      <c r="H81" s="498">
        <f t="shared" si="35"/>
        <v>136.91350475187119</v>
      </c>
      <c r="I81" s="498">
        <f t="shared" si="36"/>
        <v>497.68355718051271</v>
      </c>
      <c r="J81" s="498" t="e">
        <f ca="1">_xll.ErBeta(H81,I81)</f>
        <v>#NAME?</v>
      </c>
      <c r="K81" s="1076" t="e">
        <f t="shared" ca="1" si="37"/>
        <v>#NAME?</v>
      </c>
      <c r="L81" s="566" t="e">
        <f t="shared" ca="1" si="38"/>
        <v>#NAME?</v>
      </c>
      <c r="M81" s="566" t="e">
        <f t="shared" ca="1" si="39"/>
        <v>#NAME?</v>
      </c>
      <c r="N81" s="567" t="e">
        <f t="shared" ca="1" si="40"/>
        <v>#NAME?</v>
      </c>
      <c r="O81" s="565" t="e">
        <f t="shared" ca="1" si="57"/>
        <v>#NAME?</v>
      </c>
      <c r="P81" s="453" t="e">
        <f t="shared" ca="1" si="41"/>
        <v>#NAME?</v>
      </c>
      <c r="Q81" s="566" t="e">
        <f t="shared" ca="1" si="42"/>
        <v>#NAME?</v>
      </c>
      <c r="R81" s="567" t="e">
        <f t="shared" ca="1" si="27"/>
        <v>#NAME?</v>
      </c>
      <c r="S81" s="1076" t="e">
        <f t="shared" ca="1" si="43"/>
        <v>#NAME?</v>
      </c>
      <c r="T81" s="566" t="e">
        <f t="shared" ca="1" si="44"/>
        <v>#NAME?</v>
      </c>
      <c r="U81" s="1124" t="e">
        <f t="shared" ca="1" si="45"/>
        <v>#NAME?</v>
      </c>
      <c r="V81" s="1125" t="e">
        <f t="shared" ca="1" si="46"/>
        <v>#NAME?</v>
      </c>
      <c r="W81" s="565" t="e">
        <f t="shared" ca="1" si="58"/>
        <v>#NAME?</v>
      </c>
      <c r="X81" s="453" t="e">
        <f t="shared" ca="1" si="28"/>
        <v>#NAME?</v>
      </c>
      <c r="Y81" s="566" t="e">
        <f t="shared" ca="1" si="47"/>
        <v>#NAME?</v>
      </c>
      <c r="Z81" s="567" t="e">
        <f t="shared" ca="1" si="48"/>
        <v>#NAME?</v>
      </c>
      <c r="AA81" s="1076" t="e">
        <f t="shared" ca="1" si="49"/>
        <v>#NAME?</v>
      </c>
      <c r="AB81" s="453" t="e">
        <f t="shared" ca="1" si="29"/>
        <v>#NAME?</v>
      </c>
      <c r="AC81" s="1123" t="e">
        <f t="shared" ca="1" si="50"/>
        <v>#NAME?</v>
      </c>
      <c r="AD81" s="1125" t="e">
        <f t="shared" ca="1" si="30"/>
        <v>#NAME?</v>
      </c>
      <c r="AE81" s="565" t="e">
        <f t="shared" ca="1" si="59"/>
        <v>#NAME?</v>
      </c>
      <c r="AF81" s="453" t="e">
        <f t="shared" ca="1" si="31"/>
        <v>#NAME?</v>
      </c>
      <c r="AG81" s="566" t="e">
        <f t="shared" ca="1" si="51"/>
        <v>#NAME?</v>
      </c>
      <c r="AH81" s="1125" t="e">
        <f t="shared" ca="1" si="32"/>
        <v>#NAME?</v>
      </c>
      <c r="AI81" s="207"/>
      <c r="AJ81" s="1110" t="e">
        <f t="shared" ca="1" si="52"/>
        <v>#NAME?</v>
      </c>
      <c r="AK81" s="1110" t="e">
        <f t="shared" ca="1" si="53"/>
        <v>#NAME?</v>
      </c>
      <c r="AL81" s="1110" t="e">
        <f t="shared" ca="1" si="54"/>
        <v>#NAME?</v>
      </c>
      <c r="AM81" s="449" t="e">
        <f t="shared" ca="1" si="33"/>
        <v>#NAME?</v>
      </c>
      <c r="AN81" s="454" t="e">
        <f t="shared" ca="1" si="55"/>
        <v>#NAME?</v>
      </c>
      <c r="AO81" s="448" t="e">
        <f t="shared" ca="1" si="56"/>
        <v>#NAME?</v>
      </c>
      <c r="AP81" s="448"/>
      <c r="AQ81" s="455"/>
      <c r="AR81" s="449"/>
      <c r="AS81" s="449"/>
      <c r="AT81" s="448"/>
      <c r="AU81" s="448"/>
      <c r="AV81" s="455"/>
      <c r="AW81" s="205"/>
      <c r="AX81" s="207"/>
      <c r="AY81" s="206"/>
      <c r="AZ81" s="206"/>
      <c r="BA81" s="208"/>
      <c r="BB81" s="449"/>
      <c r="BC81" s="454"/>
      <c r="BD81" s="448"/>
      <c r="BE81" s="448"/>
      <c r="BF81" s="455"/>
      <c r="BG81" s="449"/>
      <c r="BH81" s="449"/>
      <c r="BI81" s="448"/>
      <c r="BJ81" s="448"/>
      <c r="BK81" s="455"/>
      <c r="BL81" s="205"/>
      <c r="BM81" s="207"/>
      <c r="BN81" s="206"/>
      <c r="BO81" s="206"/>
      <c r="BP81" s="208"/>
      <c r="BQ81" s="449"/>
      <c r="BR81" s="454"/>
      <c r="BS81" s="448"/>
      <c r="BT81" s="448"/>
      <c r="BU81" s="455"/>
      <c r="BV81" s="449"/>
      <c r="BW81" s="449"/>
      <c r="BX81" s="448"/>
      <c r="BY81" s="448"/>
      <c r="BZ81" s="455"/>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'ONS Post Acute'!S12</f>
        <v>0.20298141109809981</v>
      </c>
      <c r="E82" s="493">
        <f>'ONS Post Acute'!T12</f>
        <v>0.17318979718214828</v>
      </c>
      <c r="F82" s="493">
        <f>'ONS Post Acute'!U12</f>
        <v>0.23829651144191807</v>
      </c>
      <c r="G82" s="498">
        <f t="shared" si="34"/>
        <v>1.6608855678512703E-2</v>
      </c>
      <c r="H82" s="498">
        <f t="shared" si="35"/>
        <v>118.8393880322493</v>
      </c>
      <c r="I82" s="498">
        <f t="shared" si="36"/>
        <v>466.6299285388867</v>
      </c>
      <c r="J82" s="498" t="e">
        <f ca="1">_xll.ErBeta(H82,I82)</f>
        <v>#NAME?</v>
      </c>
      <c r="K82" s="1076" t="e">
        <f t="shared" ca="1" si="37"/>
        <v>#NAME?</v>
      </c>
      <c r="L82" s="566" t="e">
        <f t="shared" ca="1" si="38"/>
        <v>#NAME?</v>
      </c>
      <c r="M82" s="566" t="e">
        <f t="shared" ca="1" si="39"/>
        <v>#NAME?</v>
      </c>
      <c r="N82" s="567" t="e">
        <f t="shared" ca="1" si="40"/>
        <v>#NAME?</v>
      </c>
      <c r="O82" s="565" t="e">
        <f t="shared" ca="1" si="57"/>
        <v>#NAME?</v>
      </c>
      <c r="P82" s="453" t="e">
        <f t="shared" ca="1" si="41"/>
        <v>#NAME?</v>
      </c>
      <c r="Q82" s="566" t="e">
        <f t="shared" ca="1" si="42"/>
        <v>#NAME?</v>
      </c>
      <c r="R82" s="567" t="e">
        <f t="shared" ca="1" si="27"/>
        <v>#NAME?</v>
      </c>
      <c r="S82" s="1076" t="e">
        <f t="shared" ca="1" si="43"/>
        <v>#NAME?</v>
      </c>
      <c r="T82" s="566" t="e">
        <f t="shared" ca="1" si="44"/>
        <v>#NAME?</v>
      </c>
      <c r="U82" s="1124" t="e">
        <f t="shared" ca="1" si="45"/>
        <v>#NAME?</v>
      </c>
      <c r="V82" s="1125" t="e">
        <f t="shared" ca="1" si="46"/>
        <v>#NAME?</v>
      </c>
      <c r="W82" s="565" t="e">
        <f t="shared" ca="1" si="58"/>
        <v>#NAME?</v>
      </c>
      <c r="X82" s="453" t="e">
        <f t="shared" ca="1" si="28"/>
        <v>#NAME?</v>
      </c>
      <c r="Y82" s="566" t="e">
        <f t="shared" ca="1" si="47"/>
        <v>#NAME?</v>
      </c>
      <c r="Z82" s="567" t="e">
        <f t="shared" ca="1" si="48"/>
        <v>#NAME?</v>
      </c>
      <c r="AA82" s="1076" t="e">
        <f t="shared" ca="1" si="49"/>
        <v>#NAME?</v>
      </c>
      <c r="AB82" s="453" t="e">
        <f t="shared" ca="1" si="29"/>
        <v>#NAME?</v>
      </c>
      <c r="AC82" s="1123" t="e">
        <f t="shared" ca="1" si="50"/>
        <v>#NAME?</v>
      </c>
      <c r="AD82" s="1125" t="e">
        <f t="shared" ca="1" si="30"/>
        <v>#NAME?</v>
      </c>
      <c r="AE82" s="565" t="e">
        <f t="shared" ca="1" si="59"/>
        <v>#NAME?</v>
      </c>
      <c r="AF82" s="453" t="e">
        <f t="shared" ca="1" si="31"/>
        <v>#NAME?</v>
      </c>
      <c r="AG82" s="566" t="e">
        <f t="shared" ca="1" si="51"/>
        <v>#NAME?</v>
      </c>
      <c r="AH82" s="1125" t="e">
        <f t="shared" ca="1" si="32"/>
        <v>#NAME?</v>
      </c>
      <c r="AI82" s="207"/>
      <c r="AJ82" s="1110" t="e">
        <f t="shared" ca="1" si="52"/>
        <v>#NAME?</v>
      </c>
      <c r="AK82" s="1110" t="e">
        <f t="shared" ca="1" si="53"/>
        <v>#NAME?</v>
      </c>
      <c r="AL82" s="1110" t="e">
        <f t="shared" ca="1" si="54"/>
        <v>#NAME?</v>
      </c>
      <c r="AM82" s="449" t="e">
        <f t="shared" ca="1" si="33"/>
        <v>#NAME?</v>
      </c>
      <c r="AN82" s="454" t="e">
        <f t="shared" ca="1" si="55"/>
        <v>#NAME?</v>
      </c>
      <c r="AO82" s="448" t="e">
        <f t="shared" ca="1" si="56"/>
        <v>#NAME?</v>
      </c>
      <c r="AP82" s="448"/>
      <c r="AQ82" s="455"/>
      <c r="AR82" s="449"/>
      <c r="AS82" s="449"/>
      <c r="AT82" s="448"/>
      <c r="AU82" s="448"/>
      <c r="AV82" s="455"/>
      <c r="AW82" s="205"/>
      <c r="AX82" s="207"/>
      <c r="AY82" s="206"/>
      <c r="AZ82" s="206"/>
      <c r="BA82" s="208"/>
      <c r="BB82" s="449"/>
      <c r="BC82" s="454"/>
      <c r="BD82" s="448"/>
      <c r="BE82" s="448"/>
      <c r="BF82" s="455"/>
      <c r="BG82" s="449"/>
      <c r="BH82" s="449"/>
      <c r="BI82" s="448"/>
      <c r="BJ82" s="448"/>
      <c r="BK82" s="455"/>
      <c r="BL82" s="205"/>
      <c r="BM82" s="207"/>
      <c r="BN82" s="206"/>
      <c r="BO82" s="206"/>
      <c r="BP82" s="208"/>
      <c r="BQ82" s="449"/>
      <c r="BR82" s="454"/>
      <c r="BS82" s="448"/>
      <c r="BT82" s="448"/>
      <c r="BU82" s="455"/>
      <c r="BV82" s="449"/>
      <c r="BW82" s="449"/>
      <c r="BX82" s="448"/>
      <c r="BY82" s="448"/>
      <c r="BZ82" s="455"/>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'ONS Post Acute'!S13</f>
        <v>0.19096962880362039</v>
      </c>
      <c r="E83" s="493">
        <f>'ONS Post Acute'!T13</f>
        <v>0.16099737921252374</v>
      </c>
      <c r="F83" s="493">
        <f>'ONS Post Acute'!U13</f>
        <v>0.22690144146797822</v>
      </c>
      <c r="G83" s="498">
        <f t="shared" si="34"/>
        <v>1.6812260779452672E-2</v>
      </c>
      <c r="H83" s="498">
        <f t="shared" si="35"/>
        <v>104.19477597577391</v>
      </c>
      <c r="I83" s="498">
        <f t="shared" si="36"/>
        <v>441.41436946022844</v>
      </c>
      <c r="J83" s="498" t="e">
        <f ca="1">_xll.ErBeta(H83,I83)</f>
        <v>#NAME?</v>
      </c>
      <c r="K83" s="1076" t="e">
        <f t="shared" ca="1" si="37"/>
        <v>#NAME?</v>
      </c>
      <c r="L83" s="566" t="e">
        <f t="shared" ca="1" si="38"/>
        <v>#NAME?</v>
      </c>
      <c r="M83" s="566" t="e">
        <f t="shared" ca="1" si="39"/>
        <v>#NAME?</v>
      </c>
      <c r="N83" s="567" t="e">
        <f t="shared" ca="1" si="40"/>
        <v>#NAME?</v>
      </c>
      <c r="O83" s="565" t="e">
        <f t="shared" ca="1" si="57"/>
        <v>#NAME?</v>
      </c>
      <c r="P83" s="453" t="e">
        <f t="shared" ca="1" si="41"/>
        <v>#NAME?</v>
      </c>
      <c r="Q83" s="566" t="e">
        <f t="shared" ca="1" si="42"/>
        <v>#NAME?</v>
      </c>
      <c r="R83" s="567" t="e">
        <f t="shared" ca="1" si="27"/>
        <v>#NAME?</v>
      </c>
      <c r="S83" s="1076" t="e">
        <f t="shared" ca="1" si="43"/>
        <v>#NAME?</v>
      </c>
      <c r="T83" s="566" t="e">
        <f t="shared" ca="1" si="44"/>
        <v>#NAME?</v>
      </c>
      <c r="U83" s="1124" t="e">
        <f t="shared" ca="1" si="45"/>
        <v>#NAME?</v>
      </c>
      <c r="V83" s="1125" t="e">
        <f ca="1">(U83/$D$22)*100000</f>
        <v>#NAME?</v>
      </c>
      <c r="W83" s="565" t="e">
        <f t="shared" ca="1" si="58"/>
        <v>#NAME?</v>
      </c>
      <c r="X83" s="453" t="e">
        <f ca="1">W83*($G$21-PICSIB_U)</f>
        <v>#NAME?</v>
      </c>
      <c r="Y83" s="566" t="e">
        <f t="shared" ca="1" si="47"/>
        <v>#NAME?</v>
      </c>
      <c r="Z83" s="567" t="e">
        <f t="shared" ca="1" si="48"/>
        <v>#NAME?</v>
      </c>
      <c r="AA83" s="1076" t="e">
        <f t="shared" ca="1" si="49"/>
        <v>#NAME?</v>
      </c>
      <c r="AB83" s="453" t="e">
        <f t="shared" ca="1" si="29"/>
        <v>#NAME?</v>
      </c>
      <c r="AC83" s="1123" t="e">
        <f t="shared" ca="1" si="50"/>
        <v>#NAME?</v>
      </c>
      <c r="AD83" s="1125" t="e">
        <f t="shared" ca="1" si="30"/>
        <v>#NAME?</v>
      </c>
      <c r="AE83" s="565" t="e">
        <f t="shared" ca="1" si="59"/>
        <v>#NAME?</v>
      </c>
      <c r="AF83" s="453" t="e">
        <f t="shared" ca="1" si="31"/>
        <v>#NAME?</v>
      </c>
      <c r="AG83" s="566" t="e">
        <f t="shared" ca="1" si="51"/>
        <v>#NAME?</v>
      </c>
      <c r="AH83" s="1125" t="e">
        <f t="shared" ca="1" si="32"/>
        <v>#NAME?</v>
      </c>
      <c r="AI83" s="207"/>
      <c r="AJ83" s="1110" t="e">
        <f t="shared" ca="1" si="52"/>
        <v>#NAME?</v>
      </c>
      <c r="AK83" s="1110" t="e">
        <f t="shared" ca="1" si="53"/>
        <v>#NAME?</v>
      </c>
      <c r="AL83" s="1110" t="e">
        <f t="shared" ca="1" si="54"/>
        <v>#NAME?</v>
      </c>
      <c r="AM83" s="449" t="e">
        <f t="shared" ca="1" si="33"/>
        <v>#NAME?</v>
      </c>
      <c r="AN83" s="454" t="e">
        <f t="shared" ca="1" si="55"/>
        <v>#NAME?</v>
      </c>
      <c r="AO83" s="448" t="e">
        <f t="shared" ca="1" si="56"/>
        <v>#NAME?</v>
      </c>
      <c r="AP83" s="448"/>
      <c r="AQ83" s="455"/>
      <c r="AR83" s="449"/>
      <c r="AS83" s="449"/>
      <c r="AT83" s="448"/>
      <c r="AU83" s="448"/>
      <c r="AV83" s="455"/>
      <c r="AW83" s="205"/>
      <c r="AX83" s="207"/>
      <c r="AY83" s="206"/>
      <c r="AZ83" s="206"/>
      <c r="BA83" s="208"/>
      <c r="BB83" s="449"/>
      <c r="BC83" s="454"/>
      <c r="BD83" s="448"/>
      <c r="BE83" s="448"/>
      <c r="BF83" s="455"/>
      <c r="BG83" s="449"/>
      <c r="BH83" s="449"/>
      <c r="BI83" s="448"/>
      <c r="BJ83" s="448"/>
      <c r="BK83" s="455"/>
      <c r="BL83" s="205"/>
      <c r="BM83" s="207"/>
      <c r="BN83" s="206"/>
      <c r="BO83" s="206"/>
      <c r="BP83" s="208"/>
      <c r="BQ83" s="449"/>
      <c r="BR83" s="454"/>
      <c r="BS83" s="448"/>
      <c r="BT83" s="448"/>
      <c r="BU83" s="455"/>
      <c r="BV83" s="449"/>
      <c r="BW83" s="449"/>
      <c r="BX83" s="448"/>
      <c r="BY83" s="448"/>
      <c r="BZ83" s="455"/>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'ONS Post Acute'!S14</f>
        <v>0.17966866486984409</v>
      </c>
      <c r="E84" s="493">
        <f>'ONS Post Acute'!T14</f>
        <v>0.14966329734793937</v>
      </c>
      <c r="F84" s="493">
        <f>'ONS Post Acute'!U14</f>
        <v>0.21605127086719869</v>
      </c>
      <c r="G84" s="498">
        <f t="shared" si="34"/>
        <v>1.6935707530423297E-2</v>
      </c>
      <c r="H84" s="498">
        <f t="shared" si="35"/>
        <v>92.147026881619638</v>
      </c>
      <c r="I84" s="498">
        <f t="shared" si="36"/>
        <v>420.72496973711714</v>
      </c>
      <c r="J84" s="498" t="e">
        <f ca="1">_xll.ErBeta(H84,I84)</f>
        <v>#NAME?</v>
      </c>
      <c r="K84" s="1076" t="e">
        <f t="shared" ca="1" si="37"/>
        <v>#NAME?</v>
      </c>
      <c r="L84" s="566" t="e">
        <f t="shared" ca="1" si="38"/>
        <v>#NAME?</v>
      </c>
      <c r="M84" s="566" t="e">
        <f t="shared" ca="1" si="39"/>
        <v>#NAME?</v>
      </c>
      <c r="N84" s="567" t="e">
        <f t="shared" ca="1" si="40"/>
        <v>#NAME?</v>
      </c>
      <c r="O84" s="565" t="e">
        <f t="shared" ca="1" si="57"/>
        <v>#NAME?</v>
      </c>
      <c r="P84" s="453" t="e">
        <f t="shared" ca="1" si="41"/>
        <v>#NAME?</v>
      </c>
      <c r="Q84" s="566" t="e">
        <f t="shared" ca="1" si="42"/>
        <v>#NAME?</v>
      </c>
      <c r="R84" s="567" t="e">
        <f t="shared" ca="1" si="27"/>
        <v>#NAME?</v>
      </c>
      <c r="S84" s="1076" t="e">
        <f t="shared" ca="1" si="43"/>
        <v>#NAME?</v>
      </c>
      <c r="T84" s="566" t="e">
        <f t="shared" ca="1" si="44"/>
        <v>#NAME?</v>
      </c>
      <c r="U84" s="1124" t="e">
        <f t="shared" ca="1" si="45"/>
        <v>#NAME?</v>
      </c>
      <c r="V84" s="1125" t="e">
        <f t="shared" ca="1" si="46"/>
        <v>#NAME?</v>
      </c>
      <c r="W84" s="565" t="e">
        <f t="shared" ca="1" si="58"/>
        <v>#NAME?</v>
      </c>
      <c r="X84" s="453" t="e">
        <f t="shared" ca="1" si="28"/>
        <v>#NAME?</v>
      </c>
      <c r="Y84" s="566" t="e">
        <f t="shared" ca="1" si="47"/>
        <v>#NAME?</v>
      </c>
      <c r="Z84" s="567" t="e">
        <f t="shared" ca="1" si="48"/>
        <v>#NAME?</v>
      </c>
      <c r="AA84" s="1076" t="e">
        <f t="shared" ca="1" si="49"/>
        <v>#NAME?</v>
      </c>
      <c r="AB84" s="453" t="e">
        <f t="shared" ca="1" si="29"/>
        <v>#NAME?</v>
      </c>
      <c r="AC84" s="1123" t="e">
        <f t="shared" ca="1" si="50"/>
        <v>#NAME?</v>
      </c>
      <c r="AD84" s="1125" t="e">
        <f t="shared" ca="1" si="30"/>
        <v>#NAME?</v>
      </c>
      <c r="AE84" s="565" t="e">
        <f t="shared" ca="1" si="59"/>
        <v>#NAME?</v>
      </c>
      <c r="AF84" s="453" t="e">
        <f t="shared" ca="1" si="31"/>
        <v>#NAME?</v>
      </c>
      <c r="AG84" s="566" t="e">
        <f t="shared" ca="1" si="51"/>
        <v>#NAME?</v>
      </c>
      <c r="AH84" s="1125" t="e">
        <f t="shared" ca="1" si="32"/>
        <v>#NAME?</v>
      </c>
      <c r="AI84" s="207"/>
      <c r="AJ84" s="1110" t="e">
        <f t="shared" ca="1" si="52"/>
        <v>#NAME?</v>
      </c>
      <c r="AK84" s="1110" t="e">
        <f t="shared" ca="1" si="53"/>
        <v>#NAME?</v>
      </c>
      <c r="AL84" s="1110" t="e">
        <f t="shared" ca="1" si="54"/>
        <v>#NAME?</v>
      </c>
      <c r="AM84" s="449" t="e">
        <f t="shared" ca="1" si="33"/>
        <v>#NAME?</v>
      </c>
      <c r="AN84" s="454" t="e">
        <f t="shared" ca="1" si="55"/>
        <v>#NAME?</v>
      </c>
      <c r="AO84" s="448" t="e">
        <f t="shared" ca="1" si="56"/>
        <v>#NAME?</v>
      </c>
      <c r="AP84" s="448"/>
      <c r="AQ84" s="455"/>
      <c r="AR84" s="449"/>
      <c r="AS84" s="449"/>
      <c r="AT84" s="448"/>
      <c r="AU84" s="448"/>
      <c r="AV84" s="455"/>
      <c r="AW84" s="205"/>
      <c r="AX84" s="207"/>
      <c r="AY84" s="206"/>
      <c r="AZ84" s="206"/>
      <c r="BA84" s="208"/>
      <c r="BB84" s="449"/>
      <c r="BC84" s="454"/>
      <c r="BD84" s="448"/>
      <c r="BE84" s="448"/>
      <c r="BF84" s="455"/>
      <c r="BG84" s="449"/>
      <c r="BH84" s="449"/>
      <c r="BI84" s="448"/>
      <c r="BJ84" s="448"/>
      <c r="BK84" s="455"/>
      <c r="BL84" s="205"/>
      <c r="BM84" s="207"/>
      <c r="BN84" s="206"/>
      <c r="BO84" s="206"/>
      <c r="BP84" s="208"/>
      <c r="BQ84" s="449"/>
      <c r="BR84" s="454"/>
      <c r="BS84" s="448"/>
      <c r="BT84" s="448"/>
      <c r="BU84" s="455"/>
      <c r="BV84" s="449"/>
      <c r="BW84" s="449"/>
      <c r="BX84" s="448"/>
      <c r="BY84" s="448"/>
      <c r="BZ84" s="455"/>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'ONS Post Acute'!S15</f>
        <v>0.16903645536907688</v>
      </c>
      <c r="E85" s="493">
        <f>'ONS Post Acute'!T15</f>
        <v>0.13912712543904146</v>
      </c>
      <c r="F85" s="493">
        <f>'ONS Post Acute'!U15</f>
        <v>0.20571994316712691</v>
      </c>
      <c r="G85" s="498">
        <f t="shared" si="34"/>
        <v>1.6987963706144249E-2</v>
      </c>
      <c r="H85" s="498">
        <f t="shared" si="35"/>
        <v>82.104483150634451</v>
      </c>
      <c r="I85" s="498">
        <f t="shared" si="36"/>
        <v>403.61608506269101</v>
      </c>
      <c r="J85" s="498" t="e">
        <f ca="1">_xll.ErBeta(H85,I85)</f>
        <v>#NAME?</v>
      </c>
      <c r="K85" s="1076" t="e">
        <f t="shared" ca="1" si="37"/>
        <v>#NAME?</v>
      </c>
      <c r="L85" s="566" t="e">
        <f t="shared" ca="1" si="38"/>
        <v>#NAME?</v>
      </c>
      <c r="M85" s="566" t="e">
        <f t="shared" ca="1" si="39"/>
        <v>#NAME?</v>
      </c>
      <c r="N85" s="567" t="e">
        <f t="shared" ca="1" si="40"/>
        <v>#NAME?</v>
      </c>
      <c r="O85" s="565" t="e">
        <f t="shared" ca="1" si="57"/>
        <v>#NAME?</v>
      </c>
      <c r="P85" s="453" t="e">
        <f t="shared" ca="1" si="41"/>
        <v>#NAME?</v>
      </c>
      <c r="Q85" s="566" t="e">
        <f ca="1">((P85*B86)/52*$J$33)</f>
        <v>#NAME?</v>
      </c>
      <c r="R85" s="567" t="e">
        <f t="shared" ca="1" si="27"/>
        <v>#NAME?</v>
      </c>
      <c r="S85" s="1076" t="e">
        <f t="shared" ca="1" si="43"/>
        <v>#NAME?</v>
      </c>
      <c r="T85" s="566" t="e">
        <f t="shared" ca="1" si="44"/>
        <v>#NAME?</v>
      </c>
      <c r="U85" s="1124" t="e">
        <f t="shared" ca="1" si="45"/>
        <v>#NAME?</v>
      </c>
      <c r="V85" s="1125" t="e">
        <f t="shared" ca="1" si="46"/>
        <v>#NAME?</v>
      </c>
      <c r="W85" s="565" t="e">
        <f t="shared" ca="1" si="58"/>
        <v>#NAME?</v>
      </c>
      <c r="X85" s="453" t="e">
        <f t="shared" ca="1" si="28"/>
        <v>#NAME?</v>
      </c>
      <c r="Y85" s="566" t="e">
        <f t="shared" ca="1" si="47"/>
        <v>#NAME?</v>
      </c>
      <c r="Z85" s="567" t="e">
        <f t="shared" ca="1" si="48"/>
        <v>#NAME?</v>
      </c>
      <c r="AA85" s="1076" t="e">
        <f t="shared" ca="1" si="49"/>
        <v>#NAME?</v>
      </c>
      <c r="AB85" s="453" t="e">
        <f t="shared" ca="1" si="29"/>
        <v>#NAME?</v>
      </c>
      <c r="AC85" s="1123" t="e">
        <f t="shared" ca="1" si="50"/>
        <v>#NAME?</v>
      </c>
      <c r="AD85" s="1125" t="e">
        <f t="shared" ca="1" si="30"/>
        <v>#NAME?</v>
      </c>
      <c r="AE85" s="565" t="e">
        <f t="shared" ca="1" si="59"/>
        <v>#NAME?</v>
      </c>
      <c r="AF85" s="453" t="e">
        <f t="shared" ca="1" si="31"/>
        <v>#NAME?</v>
      </c>
      <c r="AG85" s="566" t="e">
        <f t="shared" ca="1" si="51"/>
        <v>#NAME?</v>
      </c>
      <c r="AH85" s="1125" t="e">
        <f t="shared" ca="1" si="32"/>
        <v>#NAME?</v>
      </c>
      <c r="AI85" s="207"/>
      <c r="AJ85" s="1110" t="e">
        <f t="shared" ca="1" si="52"/>
        <v>#NAME?</v>
      </c>
      <c r="AK85" s="1110" t="e">
        <f t="shared" ca="1" si="53"/>
        <v>#NAME?</v>
      </c>
      <c r="AL85" s="1110" t="e">
        <f t="shared" ca="1" si="54"/>
        <v>#NAME?</v>
      </c>
      <c r="AM85" s="449" t="e">
        <f t="shared" ca="1" si="33"/>
        <v>#NAME?</v>
      </c>
      <c r="AN85" s="454" t="e">
        <f t="shared" ca="1" si="55"/>
        <v>#NAME?</v>
      </c>
      <c r="AO85" s="448" t="e">
        <f t="shared" ca="1" si="56"/>
        <v>#NAME?</v>
      </c>
      <c r="AP85" s="448"/>
      <c r="AQ85" s="455"/>
      <c r="AR85" s="449"/>
      <c r="AS85" s="449"/>
      <c r="AT85" s="448"/>
      <c r="AU85" s="448"/>
      <c r="AV85" s="455"/>
      <c r="AW85" s="205"/>
      <c r="AX85" s="207"/>
      <c r="AY85" s="206"/>
      <c r="AZ85" s="206"/>
      <c r="BA85" s="208"/>
      <c r="BB85" s="449"/>
      <c r="BC85" s="454"/>
      <c r="BD85" s="448"/>
      <c r="BE85" s="448"/>
      <c r="BF85" s="455"/>
      <c r="BG85" s="449"/>
      <c r="BH85" s="449"/>
      <c r="BI85" s="448"/>
      <c r="BJ85" s="448"/>
      <c r="BK85" s="455"/>
      <c r="BL85" s="205"/>
      <c r="BM85" s="207"/>
      <c r="BN85" s="206"/>
      <c r="BO85" s="206"/>
      <c r="BP85" s="208"/>
      <c r="BQ85" s="449"/>
      <c r="BR85" s="454"/>
      <c r="BS85" s="448"/>
      <c r="BT85" s="448"/>
      <c r="BU85" s="455"/>
      <c r="BV85" s="449"/>
      <c r="BW85" s="449"/>
      <c r="BX85" s="448"/>
      <c r="BY85" s="448"/>
      <c r="BZ85" s="455"/>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'ONS Post Acute'!S16</f>
        <v>0.15903342558058778</v>
      </c>
      <c r="E86" s="493">
        <f>'ONS Post Acute'!T16</f>
        <v>0.12933269128723551</v>
      </c>
      <c r="F86" s="493">
        <f>'ONS Post Acute'!U16</f>
        <v>0.1958826478863871</v>
      </c>
      <c r="G86" s="498">
        <f t="shared" si="34"/>
        <v>1.6977029744681526E-2</v>
      </c>
      <c r="H86" s="498">
        <f t="shared" si="35"/>
        <v>73.636851128137437</v>
      </c>
      <c r="I86" s="498">
        <f t="shared" si="36"/>
        <v>389.39065934212579</v>
      </c>
      <c r="J86" s="498" t="e">
        <f ca="1">_xll.ErBeta(H86,I86)</f>
        <v>#NAME?</v>
      </c>
      <c r="K86" s="1076" t="e">
        <f t="shared" ca="1" si="37"/>
        <v>#NAME?</v>
      </c>
      <c r="L86" s="566" t="e">
        <f t="shared" ca="1" si="38"/>
        <v>#NAME?</v>
      </c>
      <c r="M86" s="566" t="e">
        <f t="shared" ca="1" si="39"/>
        <v>#NAME?</v>
      </c>
      <c r="N86" s="567" t="e">
        <f t="shared" ca="1" si="40"/>
        <v>#NAME?</v>
      </c>
      <c r="O86" s="565" t="e">
        <f t="shared" ca="1" si="57"/>
        <v>#NAME?</v>
      </c>
      <c r="P86" s="453" t="e">
        <f t="shared" ca="1" si="41"/>
        <v>#NAME?</v>
      </c>
      <c r="Q86" s="566" t="e">
        <f t="shared" ca="1" si="42"/>
        <v>#NAME?</v>
      </c>
      <c r="R86" s="567" t="e">
        <f t="shared" ca="1" si="27"/>
        <v>#NAME?</v>
      </c>
      <c r="S86" s="1076" t="e">
        <f t="shared" ca="1" si="43"/>
        <v>#NAME?</v>
      </c>
      <c r="T86" s="566" t="e">
        <f t="shared" ca="1" si="44"/>
        <v>#NAME?</v>
      </c>
      <c r="U86" s="1124" t="e">
        <f t="shared" ca="1" si="45"/>
        <v>#NAME?</v>
      </c>
      <c r="V86" s="1125" t="e">
        <f t="shared" ca="1" si="46"/>
        <v>#NAME?</v>
      </c>
      <c r="W86" s="565" t="e">
        <f t="shared" ca="1" si="58"/>
        <v>#NAME?</v>
      </c>
      <c r="X86" s="453" t="e">
        <f t="shared" ca="1" si="28"/>
        <v>#NAME?</v>
      </c>
      <c r="Y86" s="566" t="e">
        <f t="shared" ca="1" si="47"/>
        <v>#NAME?</v>
      </c>
      <c r="Z86" s="567" t="e">
        <f t="shared" ca="1" si="48"/>
        <v>#NAME?</v>
      </c>
      <c r="AA86" s="1076" t="e">
        <f t="shared" ca="1" si="49"/>
        <v>#NAME?</v>
      </c>
      <c r="AB86" s="453" t="e">
        <f t="shared" ca="1" si="29"/>
        <v>#NAME?</v>
      </c>
      <c r="AC86" s="1123" t="e">
        <f t="shared" ca="1" si="50"/>
        <v>#NAME?</v>
      </c>
      <c r="AD86" s="1125" t="e">
        <f t="shared" ca="1" si="30"/>
        <v>#NAME?</v>
      </c>
      <c r="AE86" s="565" t="e">
        <f t="shared" ca="1" si="59"/>
        <v>#NAME?</v>
      </c>
      <c r="AF86" s="453" t="e">
        <f t="shared" ca="1" si="31"/>
        <v>#NAME?</v>
      </c>
      <c r="AG86" s="566" t="e">
        <f t="shared" ca="1" si="51"/>
        <v>#NAME?</v>
      </c>
      <c r="AH86" s="1125" t="e">
        <f t="shared" ca="1" si="32"/>
        <v>#NAME?</v>
      </c>
      <c r="AI86" s="207"/>
      <c r="AJ86" s="1110" t="e">
        <f t="shared" ca="1" si="52"/>
        <v>#NAME?</v>
      </c>
      <c r="AK86" s="1110" t="e">
        <f t="shared" ca="1" si="53"/>
        <v>#NAME?</v>
      </c>
      <c r="AL86" s="1110" t="e">
        <f t="shared" ca="1" si="54"/>
        <v>#NAME?</v>
      </c>
      <c r="AM86" s="449" t="e">
        <f t="shared" ca="1" si="33"/>
        <v>#NAME?</v>
      </c>
      <c r="AN86" s="454" t="e">
        <f t="shared" ca="1" si="55"/>
        <v>#NAME?</v>
      </c>
      <c r="AO86" s="448" t="e">
        <f t="shared" ca="1" si="56"/>
        <v>#NAME?</v>
      </c>
      <c r="AP86" s="448"/>
      <c r="AQ86" s="455"/>
      <c r="AR86" s="449"/>
      <c r="AS86" s="449"/>
      <c r="AT86" s="448"/>
      <c r="AU86" s="448"/>
      <c r="AV86" s="455"/>
      <c r="AW86" s="205"/>
      <c r="AX86" s="207"/>
      <c r="AY86" s="206"/>
      <c r="AZ86" s="206"/>
      <c r="BA86" s="208"/>
      <c r="BB86" s="449"/>
      <c r="BC86" s="454"/>
      <c r="BD86" s="448"/>
      <c r="BE86" s="448"/>
      <c r="BF86" s="455"/>
      <c r="BG86" s="449"/>
      <c r="BH86" s="449"/>
      <c r="BI86" s="448"/>
      <c r="BJ86" s="448"/>
      <c r="BK86" s="455"/>
      <c r="BL86" s="205"/>
      <c r="BM86" s="207"/>
      <c r="BN86" s="206"/>
      <c r="BO86" s="206"/>
      <c r="BP86" s="208"/>
      <c r="BQ86" s="449"/>
      <c r="BR86" s="454"/>
      <c r="BS86" s="448"/>
      <c r="BT86" s="448"/>
      <c r="BU86" s="455"/>
      <c r="BV86" s="449"/>
      <c r="BW86" s="449"/>
      <c r="BX86" s="448"/>
      <c r="BY86" s="448"/>
      <c r="BZ86" s="455"/>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'ONS Post Acute'!S17</f>
        <v>0.14962234268740554</v>
      </c>
      <c r="E87" s="493">
        <f>'ONS Post Acute'!T17</f>
        <v>0.12022777717008375</v>
      </c>
      <c r="F87" s="493">
        <f>'ONS Post Acute'!U17</f>
        <v>0.18651576095279451</v>
      </c>
      <c r="G87" s="498">
        <f t="shared" si="34"/>
        <v>1.6910199944569073E-2</v>
      </c>
      <c r="H87" s="498">
        <f t="shared" si="35"/>
        <v>66.424776946440033</v>
      </c>
      <c r="I87" s="498">
        <f t="shared" si="36"/>
        <v>377.52480807787828</v>
      </c>
      <c r="J87" s="498" t="e">
        <f ca="1">_xll.ErBeta(H87,I87)</f>
        <v>#NAME?</v>
      </c>
      <c r="K87" s="1076" t="e">
        <f t="shared" ca="1" si="37"/>
        <v>#NAME?</v>
      </c>
      <c r="L87" s="566" t="e">
        <f t="shared" ca="1" si="38"/>
        <v>#NAME?</v>
      </c>
      <c r="M87" s="566" t="e">
        <f t="shared" ca="1" si="39"/>
        <v>#NAME?</v>
      </c>
      <c r="N87" s="567" t="e">
        <f t="shared" ca="1" si="40"/>
        <v>#NAME?</v>
      </c>
      <c r="O87" s="565" t="e">
        <f t="shared" ca="1" si="57"/>
        <v>#NAME?</v>
      </c>
      <c r="P87" s="453" t="e">
        <f t="shared" ca="1" si="41"/>
        <v>#NAME?</v>
      </c>
      <c r="Q87" s="566" t="e">
        <f t="shared" ca="1" si="42"/>
        <v>#NAME?</v>
      </c>
      <c r="R87" s="567" t="e">
        <f t="shared" ca="1" si="27"/>
        <v>#NAME?</v>
      </c>
      <c r="S87" s="1076" t="e">
        <f t="shared" ca="1" si="43"/>
        <v>#NAME?</v>
      </c>
      <c r="T87" s="566" t="e">
        <f t="shared" ca="1" si="44"/>
        <v>#NAME?</v>
      </c>
      <c r="U87" s="1124" t="e">
        <f t="shared" ca="1" si="45"/>
        <v>#NAME?</v>
      </c>
      <c r="V87" s="1125" t="e">
        <f t="shared" ca="1" si="46"/>
        <v>#NAME?</v>
      </c>
      <c r="W87" s="565" t="e">
        <f t="shared" ca="1" si="58"/>
        <v>#NAME?</v>
      </c>
      <c r="X87" s="453" t="e">
        <f t="shared" ca="1" si="28"/>
        <v>#NAME?</v>
      </c>
      <c r="Y87" s="566" t="e">
        <f t="shared" ca="1" si="47"/>
        <v>#NAME?</v>
      </c>
      <c r="Z87" s="567" t="e">
        <f t="shared" ca="1" si="48"/>
        <v>#NAME?</v>
      </c>
      <c r="AA87" s="1076" t="e">
        <f t="shared" ca="1" si="49"/>
        <v>#NAME?</v>
      </c>
      <c r="AB87" s="453" t="e">
        <f t="shared" ca="1" si="29"/>
        <v>#NAME?</v>
      </c>
      <c r="AC87" s="1123" t="e">
        <f t="shared" ca="1" si="50"/>
        <v>#NAME?</v>
      </c>
      <c r="AD87" s="1125" t="e">
        <f t="shared" ca="1" si="30"/>
        <v>#NAME?</v>
      </c>
      <c r="AE87" s="565" t="e">
        <f t="shared" ca="1" si="59"/>
        <v>#NAME?</v>
      </c>
      <c r="AF87" s="453" t="e">
        <f t="shared" ca="1" si="31"/>
        <v>#NAME?</v>
      </c>
      <c r="AG87" s="566" t="e">
        <f t="shared" ca="1" si="51"/>
        <v>#NAME?</v>
      </c>
      <c r="AH87" s="1125" t="e">
        <f t="shared" ca="1" si="32"/>
        <v>#NAME?</v>
      </c>
      <c r="AI87" s="207"/>
      <c r="AJ87" s="1110" t="e">
        <f t="shared" ca="1" si="52"/>
        <v>#NAME?</v>
      </c>
      <c r="AK87" s="1110" t="e">
        <f t="shared" ca="1" si="53"/>
        <v>#NAME?</v>
      </c>
      <c r="AL87" s="1110" t="e">
        <f t="shared" ca="1" si="54"/>
        <v>#NAME?</v>
      </c>
      <c r="AM87" s="449" t="e">
        <f t="shared" ca="1" si="33"/>
        <v>#NAME?</v>
      </c>
      <c r="AN87" s="454" t="e">
        <f t="shared" ca="1" si="55"/>
        <v>#NAME?</v>
      </c>
      <c r="AO87" s="448" t="e">
        <f t="shared" ca="1" si="56"/>
        <v>#NAME?</v>
      </c>
      <c r="AP87" s="448"/>
      <c r="AQ87" s="455"/>
      <c r="AR87" s="449"/>
      <c r="AS87" s="449"/>
      <c r="AT87" s="448"/>
      <c r="AU87" s="448"/>
      <c r="AV87" s="455"/>
      <c r="AW87" s="205"/>
      <c r="AX87" s="207"/>
      <c r="AY87" s="206"/>
      <c r="AZ87" s="206"/>
      <c r="BA87" s="208"/>
      <c r="BB87" s="449"/>
      <c r="BC87" s="454"/>
      <c r="BD87" s="448"/>
      <c r="BE87" s="448"/>
      <c r="BF87" s="455"/>
      <c r="BG87" s="449"/>
      <c r="BH87" s="449"/>
      <c r="BI87" s="448"/>
      <c r="BJ87" s="448"/>
      <c r="BK87" s="455"/>
      <c r="BL87" s="205"/>
      <c r="BM87" s="207"/>
      <c r="BN87" s="206"/>
      <c r="BO87" s="206"/>
      <c r="BP87" s="208"/>
      <c r="BQ87" s="449"/>
      <c r="BR87" s="454"/>
      <c r="BS87" s="448"/>
      <c r="BT87" s="448"/>
      <c r="BU87" s="455"/>
      <c r="BV87" s="449"/>
      <c r="BW87" s="449"/>
      <c r="BX87" s="448"/>
      <c r="BY87" s="448"/>
      <c r="BZ87" s="455"/>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329"/>
      <c r="B88" s="163">
        <v>13</v>
      </c>
      <c r="C88" s="169"/>
      <c r="D88" s="565">
        <f>'ONS Post Acute'!S18</f>
        <v>0.14076817719004125</v>
      </c>
      <c r="E88" s="493">
        <f>'ONS Post Acute'!T18</f>
        <v>0.1117638414494659</v>
      </c>
      <c r="F88" s="493">
        <f>'ONS Post Acute'!U18</f>
        <v>0.17759678797060818</v>
      </c>
      <c r="G88" s="498">
        <f t="shared" si="34"/>
        <v>1.6794119010495483E-2</v>
      </c>
      <c r="H88" s="498">
        <f t="shared" si="35"/>
        <v>60.226965838514857</v>
      </c>
      <c r="I88" s="498">
        <f t="shared" si="36"/>
        <v>367.61807016849866</v>
      </c>
      <c r="J88" s="498" t="e">
        <f ca="1">_xll.ErBeta(H88,I88)</f>
        <v>#NAME?</v>
      </c>
      <c r="K88" s="1076" t="e">
        <f t="shared" ca="1" si="37"/>
        <v>#NAME?</v>
      </c>
      <c r="L88" s="566" t="e">
        <f t="shared" ca="1" si="38"/>
        <v>#NAME?</v>
      </c>
      <c r="M88" s="566" t="e">
        <f t="shared" ca="1" si="39"/>
        <v>#NAME?</v>
      </c>
      <c r="N88" s="567" t="e">
        <f t="shared" ca="1" si="40"/>
        <v>#NAME?</v>
      </c>
      <c r="O88" s="565" t="e">
        <f t="shared" ca="1" si="57"/>
        <v>#NAME?</v>
      </c>
      <c r="P88" s="453" t="e">
        <f t="shared" ca="1" si="41"/>
        <v>#NAME?</v>
      </c>
      <c r="Q88" s="566" t="e">
        <f t="shared" ca="1" si="42"/>
        <v>#NAME?</v>
      </c>
      <c r="R88" s="567" t="e">
        <f t="shared" ca="1" si="27"/>
        <v>#NAME?</v>
      </c>
      <c r="S88" s="1076" t="e">
        <f t="shared" ca="1" si="43"/>
        <v>#NAME?</v>
      </c>
      <c r="T88" s="566" t="e">
        <f t="shared" ca="1" si="44"/>
        <v>#NAME?</v>
      </c>
      <c r="U88" s="1124" t="e">
        <f t="shared" ca="1" si="45"/>
        <v>#NAME?</v>
      </c>
      <c r="V88" s="1125" t="e">
        <f t="shared" ca="1" si="46"/>
        <v>#NAME?</v>
      </c>
      <c r="W88" s="565" t="e">
        <f t="shared" ca="1" si="58"/>
        <v>#NAME?</v>
      </c>
      <c r="X88" s="453" t="e">
        <f t="shared" ca="1" si="28"/>
        <v>#NAME?</v>
      </c>
      <c r="Y88" s="566" t="e">
        <f t="shared" ca="1" si="47"/>
        <v>#NAME?</v>
      </c>
      <c r="Z88" s="567" t="e">
        <f t="shared" ca="1" si="48"/>
        <v>#NAME?</v>
      </c>
      <c r="AA88" s="1076" t="e">
        <f t="shared" ca="1" si="49"/>
        <v>#NAME?</v>
      </c>
      <c r="AB88" s="453" t="e">
        <f t="shared" ca="1" si="29"/>
        <v>#NAME?</v>
      </c>
      <c r="AC88" s="1123" t="e">
        <f t="shared" ca="1" si="50"/>
        <v>#NAME?</v>
      </c>
      <c r="AD88" s="1125" t="e">
        <f t="shared" ca="1" si="30"/>
        <v>#NAME?</v>
      </c>
      <c r="AE88" s="565" t="e">
        <f t="shared" ca="1" si="59"/>
        <v>#NAME?</v>
      </c>
      <c r="AF88" s="453" t="e">
        <f t="shared" ca="1" si="31"/>
        <v>#NAME?</v>
      </c>
      <c r="AG88" s="566" t="e">
        <f t="shared" ca="1" si="51"/>
        <v>#NAME?</v>
      </c>
      <c r="AH88" s="1125" t="e">
        <f t="shared" ca="1" si="32"/>
        <v>#NAME?</v>
      </c>
      <c r="AI88" s="202"/>
      <c r="AJ88" s="1110" t="e">
        <f t="shared" ca="1" si="52"/>
        <v>#NAME?</v>
      </c>
      <c r="AK88" s="1110" t="e">
        <f t="shared" ca="1" si="53"/>
        <v>#NAME?</v>
      </c>
      <c r="AL88" s="1110" t="e">
        <f t="shared" ca="1" si="54"/>
        <v>#NAME?</v>
      </c>
      <c r="AM88" s="449" t="e">
        <f t="shared" ca="1" si="33"/>
        <v>#NAME?</v>
      </c>
      <c r="AN88" s="454" t="e">
        <f t="shared" ca="1" si="55"/>
        <v>#NAME?</v>
      </c>
      <c r="AO88" s="448" t="e">
        <f t="shared" ca="1" si="56"/>
        <v>#NAME?</v>
      </c>
      <c r="AP88" s="448"/>
      <c r="AQ88" s="204"/>
      <c r="AR88" s="449"/>
      <c r="AS88" s="449"/>
      <c r="AT88" s="448"/>
      <c r="AU88" s="448"/>
      <c r="AV88" s="204"/>
      <c r="AW88" s="205"/>
      <c r="AX88" s="202"/>
      <c r="AY88" s="206"/>
      <c r="AZ88" s="206"/>
      <c r="BA88" s="203"/>
      <c r="BB88" s="449"/>
      <c r="BC88" s="186"/>
      <c r="BD88" s="448"/>
      <c r="BE88" s="448"/>
      <c r="BF88" s="204"/>
      <c r="BG88" s="449"/>
      <c r="BH88" s="449"/>
      <c r="BI88" s="448"/>
      <c r="BJ88" s="448"/>
      <c r="BK88" s="204"/>
      <c r="BL88" s="205"/>
      <c r="BM88" s="202"/>
      <c r="BN88" s="206"/>
      <c r="BO88" s="206"/>
      <c r="BP88" s="203"/>
      <c r="BQ88" s="449"/>
      <c r="BR88" s="186"/>
      <c r="BS88" s="448"/>
      <c r="BT88" s="448"/>
      <c r="BU88" s="204"/>
      <c r="BV88" s="449"/>
      <c r="BW88" s="449"/>
      <c r="BX88" s="448"/>
      <c r="BY88" s="448"/>
      <c r="BZ88" s="204"/>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'ONS Post Acute'!S19</f>
        <v>0.13243797252129799</v>
      </c>
      <c r="E89" s="493">
        <f>'ONS Post Acute'!T19</f>
        <v>0.1038957597782946</v>
      </c>
      <c r="F89" s="493">
        <f>'ONS Post Acute'!U19</f>
        <v>0.16910431020067951</v>
      </c>
      <c r="G89" s="498">
        <f t="shared" si="34"/>
        <v>1.6634834291424722E-2</v>
      </c>
      <c r="H89" s="498">
        <f t="shared" si="35"/>
        <v>54.858183034565478</v>
      </c>
      <c r="I89" s="498">
        <f t="shared" si="36"/>
        <v>359.3597485012217</v>
      </c>
      <c r="J89" s="498" t="e">
        <f ca="1">_xll.ErBeta(H89,I89)</f>
        <v>#NAME?</v>
      </c>
      <c r="K89" s="1076" t="e">
        <f t="shared" ca="1" si="37"/>
        <v>#NAME?</v>
      </c>
      <c r="L89" s="566" t="e">
        <f t="shared" ca="1" si="38"/>
        <v>#NAME?</v>
      </c>
      <c r="M89" s="566" t="e">
        <f t="shared" ca="1" si="39"/>
        <v>#NAME?</v>
      </c>
      <c r="N89" s="567" t="e">
        <f t="shared" ca="1" si="40"/>
        <v>#NAME?</v>
      </c>
      <c r="O89" s="565" t="e">
        <f t="shared" ca="1" si="57"/>
        <v>#NAME?</v>
      </c>
      <c r="P89" s="453" t="e">
        <f t="shared" ca="1" si="41"/>
        <v>#NAME?</v>
      </c>
      <c r="Q89" s="566" t="e">
        <f t="shared" ca="1" si="42"/>
        <v>#NAME?</v>
      </c>
      <c r="R89" s="567" t="e">
        <f t="shared" ca="1" si="27"/>
        <v>#NAME?</v>
      </c>
      <c r="S89" s="1076" t="e">
        <f t="shared" ca="1" si="43"/>
        <v>#NAME?</v>
      </c>
      <c r="T89" s="566" t="e">
        <f t="shared" ca="1" si="44"/>
        <v>#NAME?</v>
      </c>
      <c r="U89" s="1124" t="e">
        <f t="shared" ca="1" si="45"/>
        <v>#NAME?</v>
      </c>
      <c r="V89" s="1125" t="e">
        <f t="shared" ca="1" si="46"/>
        <v>#NAME?</v>
      </c>
      <c r="W89" s="565" t="e">
        <f t="shared" ca="1" si="58"/>
        <v>#NAME?</v>
      </c>
      <c r="X89" s="453" t="e">
        <f t="shared" ca="1" si="28"/>
        <v>#NAME?</v>
      </c>
      <c r="Y89" s="566" t="e">
        <f t="shared" ca="1" si="47"/>
        <v>#NAME?</v>
      </c>
      <c r="Z89" s="567" t="e">
        <f t="shared" ca="1" si="48"/>
        <v>#NAME?</v>
      </c>
      <c r="AA89" s="1076" t="e">
        <f t="shared" ca="1" si="49"/>
        <v>#NAME?</v>
      </c>
      <c r="AB89" s="453" t="e">
        <f t="shared" ca="1" si="29"/>
        <v>#NAME?</v>
      </c>
      <c r="AC89" s="1123" t="e">
        <f t="shared" ca="1" si="50"/>
        <v>#NAME?</v>
      </c>
      <c r="AD89" s="1125" t="e">
        <f t="shared" ca="1" si="30"/>
        <v>#NAME?</v>
      </c>
      <c r="AE89" s="565" t="e">
        <f t="shared" ca="1" si="59"/>
        <v>#NAME?</v>
      </c>
      <c r="AF89" s="453" t="e">
        <f t="shared" ca="1" si="31"/>
        <v>#NAME?</v>
      </c>
      <c r="AG89" s="566" t="e">
        <f t="shared" ca="1" si="51"/>
        <v>#NAME?</v>
      </c>
      <c r="AH89" s="1125" t="e">
        <f t="shared" ca="1" si="32"/>
        <v>#NAME?</v>
      </c>
      <c r="AI89" s="207"/>
      <c r="AJ89" s="1110" t="e">
        <f t="shared" ca="1" si="52"/>
        <v>#NAME?</v>
      </c>
      <c r="AK89" s="1110" t="e">
        <f t="shared" ca="1" si="53"/>
        <v>#NAME?</v>
      </c>
      <c r="AL89" s="1110" t="e">
        <f t="shared" ca="1" si="54"/>
        <v>#NAME?</v>
      </c>
      <c r="AM89" s="449" t="e">
        <f t="shared" ca="1" si="33"/>
        <v>#NAME?</v>
      </c>
      <c r="AN89" s="454" t="e">
        <f t="shared" ca="1" si="55"/>
        <v>#NAME?</v>
      </c>
      <c r="AO89" s="448" t="e">
        <f t="shared" ca="1" si="56"/>
        <v>#NAME?</v>
      </c>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'ONS Post Acute'!S20</f>
        <v>0.12460072237685371</v>
      </c>
      <c r="E90" s="493">
        <f>'ONS Post Acute'!T20</f>
        <v>9.6581584526063025E-2</v>
      </c>
      <c r="F90" s="493">
        <f>'ONS Post Acute'!U20</f>
        <v>0.16101793312376944</v>
      </c>
      <c r="G90" s="498">
        <f t="shared" si="34"/>
        <v>1.6437844030027148E-2</v>
      </c>
      <c r="H90" s="498">
        <f t="shared" si="35"/>
        <v>50.174195747562521</v>
      </c>
      <c r="I90" s="498">
        <f t="shared" si="36"/>
        <v>352.50561854605883</v>
      </c>
      <c r="J90" s="498" t="e">
        <f ca="1">_xll.ErBeta(H90,I90)</f>
        <v>#NAME?</v>
      </c>
      <c r="K90" s="1076" t="e">
        <f t="shared" ca="1" si="37"/>
        <v>#NAME?</v>
      </c>
      <c r="L90" s="566" t="e">
        <f t="shared" ca="1" si="38"/>
        <v>#NAME?</v>
      </c>
      <c r="M90" s="566" t="e">
        <f t="shared" ca="1" si="39"/>
        <v>#NAME?</v>
      </c>
      <c r="N90" s="567" t="e">
        <f t="shared" ca="1" si="40"/>
        <v>#NAME?</v>
      </c>
      <c r="O90" s="565" t="e">
        <f t="shared" ca="1" si="57"/>
        <v>#NAME?</v>
      </c>
      <c r="P90" s="453" t="e">
        <f t="shared" ca="1" si="41"/>
        <v>#NAME?</v>
      </c>
      <c r="Q90" s="566" t="e">
        <f t="shared" ca="1" si="42"/>
        <v>#NAME?</v>
      </c>
      <c r="R90" s="567" t="e">
        <f t="shared" ca="1" si="27"/>
        <v>#NAME?</v>
      </c>
      <c r="S90" s="1076" t="e">
        <f t="shared" ca="1" si="43"/>
        <v>#NAME?</v>
      </c>
      <c r="T90" s="566" t="e">
        <f t="shared" ca="1" si="44"/>
        <v>#NAME?</v>
      </c>
      <c r="U90" s="1124" t="e">
        <f t="shared" ca="1" si="45"/>
        <v>#NAME?</v>
      </c>
      <c r="V90" s="1125" t="e">
        <f t="shared" ca="1" si="46"/>
        <v>#NAME?</v>
      </c>
      <c r="W90" s="565" t="e">
        <f t="shared" ca="1" si="58"/>
        <v>#NAME?</v>
      </c>
      <c r="X90" s="453" t="e">
        <f t="shared" ca="1" si="28"/>
        <v>#NAME?</v>
      </c>
      <c r="Y90" s="566" t="e">
        <f t="shared" ca="1" si="47"/>
        <v>#NAME?</v>
      </c>
      <c r="Z90" s="567" t="e">
        <f t="shared" ca="1" si="48"/>
        <v>#NAME?</v>
      </c>
      <c r="AA90" s="1076" t="e">
        <f t="shared" ca="1" si="49"/>
        <v>#NAME?</v>
      </c>
      <c r="AB90" s="453" t="e">
        <f t="shared" ca="1" si="29"/>
        <v>#NAME?</v>
      </c>
      <c r="AC90" s="1123" t="e">
        <f t="shared" ca="1" si="50"/>
        <v>#NAME?</v>
      </c>
      <c r="AD90" s="1125" t="e">
        <f t="shared" ca="1" si="30"/>
        <v>#NAME?</v>
      </c>
      <c r="AE90" s="565" t="e">
        <f t="shared" ca="1" si="59"/>
        <v>#NAME?</v>
      </c>
      <c r="AF90" s="453" t="e">
        <f t="shared" ca="1" si="31"/>
        <v>#NAME?</v>
      </c>
      <c r="AG90" s="566" t="e">
        <f t="shared" ca="1" si="51"/>
        <v>#NAME?</v>
      </c>
      <c r="AH90" s="1125" t="e">
        <f t="shared" ca="1" si="32"/>
        <v>#NAME?</v>
      </c>
      <c r="AI90" s="207"/>
      <c r="AJ90" s="1110" t="e">
        <f t="shared" ca="1" si="52"/>
        <v>#NAME?</v>
      </c>
      <c r="AK90" s="1110" t="e">
        <f t="shared" ca="1" si="53"/>
        <v>#NAME?</v>
      </c>
      <c r="AL90" s="1110" t="e">
        <f t="shared" ca="1" si="54"/>
        <v>#NAME?</v>
      </c>
      <c r="AM90" s="449" t="e">
        <f t="shared" ca="1" si="33"/>
        <v>#NAME?</v>
      </c>
      <c r="AN90" s="454" t="e">
        <f t="shared" ca="1" si="55"/>
        <v>#NAME?</v>
      </c>
      <c r="AO90" s="448" t="e">
        <f t="shared" ca="1" si="56"/>
        <v>#NAME?</v>
      </c>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'ONS Post Acute'!S21</f>
        <v>0.11722725530502268</v>
      </c>
      <c r="E91" s="493">
        <f>'ONS Post Acute'!T21</f>
        <v>8.9782321140634447E-2</v>
      </c>
      <c r="F91" s="493">
        <f>'ONS Post Acute'!U21</f>
        <v>0.15331823746350909</v>
      </c>
      <c r="G91" s="498">
        <f t="shared" si="34"/>
        <v>1.6208141919100673E-2</v>
      </c>
      <c r="H91" s="498">
        <f t="shared" si="35"/>
        <v>46.061254275993775</v>
      </c>
      <c r="I91" s="498">
        <f t="shared" si="36"/>
        <v>346.86148503188673</v>
      </c>
      <c r="J91" s="498" t="e">
        <f ca="1">_xll.ErBeta(H91,I91)</f>
        <v>#NAME?</v>
      </c>
      <c r="K91" s="1076" t="e">
        <f t="shared" ca="1" si="37"/>
        <v>#NAME?</v>
      </c>
      <c r="L91" s="566" t="e">
        <f t="shared" ca="1" si="38"/>
        <v>#NAME?</v>
      </c>
      <c r="M91" s="566" t="e">
        <f t="shared" ca="1" si="39"/>
        <v>#NAME?</v>
      </c>
      <c r="N91" s="567" t="e">
        <f t="shared" ca="1" si="40"/>
        <v>#NAME?</v>
      </c>
      <c r="O91" s="565" t="e">
        <f t="shared" ca="1" si="57"/>
        <v>#NAME?</v>
      </c>
      <c r="P91" s="453" t="e">
        <f t="shared" ca="1" si="41"/>
        <v>#NAME?</v>
      </c>
      <c r="Q91" s="566" t="e">
        <f t="shared" ca="1" si="42"/>
        <v>#NAME?</v>
      </c>
      <c r="R91" s="567" t="e">
        <f t="shared" ca="1" si="27"/>
        <v>#NAME?</v>
      </c>
      <c r="S91" s="1076" t="e">
        <f t="shared" ca="1" si="43"/>
        <v>#NAME?</v>
      </c>
      <c r="T91" s="566" t="e">
        <f t="shared" ca="1" si="44"/>
        <v>#NAME?</v>
      </c>
      <c r="U91" s="1124" t="e">
        <f t="shared" ca="1" si="45"/>
        <v>#NAME?</v>
      </c>
      <c r="V91" s="1125" t="e">
        <f t="shared" ca="1" si="46"/>
        <v>#NAME?</v>
      </c>
      <c r="W91" s="565" t="e">
        <f t="shared" ca="1" si="58"/>
        <v>#NAME?</v>
      </c>
      <c r="X91" s="453" t="e">
        <f t="shared" ca="1" si="28"/>
        <v>#NAME?</v>
      </c>
      <c r="Y91" s="566" t="e">
        <f t="shared" ca="1" si="47"/>
        <v>#NAME?</v>
      </c>
      <c r="Z91" s="567" t="e">
        <f t="shared" ca="1" si="48"/>
        <v>#NAME?</v>
      </c>
      <c r="AA91" s="1076" t="e">
        <f t="shared" ca="1" si="49"/>
        <v>#NAME?</v>
      </c>
      <c r="AB91" s="453" t="e">
        <f t="shared" ca="1" si="29"/>
        <v>#NAME?</v>
      </c>
      <c r="AC91" s="1123" t="e">
        <f t="shared" ca="1" si="50"/>
        <v>#NAME?</v>
      </c>
      <c r="AD91" s="1125" t="e">
        <f t="shared" ca="1" si="30"/>
        <v>#NAME?</v>
      </c>
      <c r="AE91" s="565" t="e">
        <f t="shared" ca="1" si="59"/>
        <v>#NAME?</v>
      </c>
      <c r="AF91" s="453" t="e">
        <f t="shared" ca="1" si="31"/>
        <v>#NAME?</v>
      </c>
      <c r="AG91" s="566" t="e">
        <f t="shared" ca="1" si="51"/>
        <v>#NAME?</v>
      </c>
      <c r="AH91" s="1125" t="e">
        <f t="shared" ca="1" si="32"/>
        <v>#NAME?</v>
      </c>
      <c r="AI91" s="207"/>
      <c r="AJ91" s="1110" t="e">
        <f t="shared" ca="1" si="52"/>
        <v>#NAME?</v>
      </c>
      <c r="AK91" s="1110" t="e">
        <f t="shared" ca="1" si="53"/>
        <v>#NAME?</v>
      </c>
      <c r="AL91" s="1110" t="e">
        <f t="shared" ca="1" si="54"/>
        <v>#NAME?</v>
      </c>
      <c r="AM91" s="449" t="e">
        <f t="shared" ca="1" si="33"/>
        <v>#NAME?</v>
      </c>
      <c r="AN91" s="454" t="e">
        <f t="shared" ca="1" si="55"/>
        <v>#NAME?</v>
      </c>
      <c r="AO91" s="448" t="e">
        <f t="shared" ca="1" si="56"/>
        <v>#NAME?</v>
      </c>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'ONS Post Acute'!S22</f>
        <v>0.11029012612612087</v>
      </c>
      <c r="E92" s="493">
        <f>'ONS Post Acute'!T22</f>
        <v>8.3461720253976052E-2</v>
      </c>
      <c r="F92" s="493">
        <f>'ONS Post Acute'!U22</f>
        <v>0.14598673255138769</v>
      </c>
      <c r="G92" s="498">
        <f t="shared" si="34"/>
        <v>1.5950258239135623E-2</v>
      </c>
      <c r="H92" s="498">
        <f t="shared" si="35"/>
        <v>42.428608312321785</v>
      </c>
      <c r="I92" s="498">
        <f t="shared" si="36"/>
        <v>342.27136259716008</v>
      </c>
      <c r="J92" s="498" t="e">
        <f ca="1">_xll.ErBeta(H92,I92)</f>
        <v>#NAME?</v>
      </c>
      <c r="K92" s="1076" t="e">
        <f t="shared" ca="1" si="37"/>
        <v>#NAME?</v>
      </c>
      <c r="L92" s="566" t="e">
        <f t="shared" ca="1" si="38"/>
        <v>#NAME?</v>
      </c>
      <c r="M92" s="566" t="e">
        <f t="shared" ca="1" si="39"/>
        <v>#NAME?</v>
      </c>
      <c r="N92" s="567" t="e">
        <f t="shared" ca="1" si="40"/>
        <v>#NAME?</v>
      </c>
      <c r="O92" s="565" t="e">
        <f t="shared" ca="1" si="57"/>
        <v>#NAME?</v>
      </c>
      <c r="P92" s="453" t="e">
        <f t="shared" ca="1" si="41"/>
        <v>#NAME?</v>
      </c>
      <c r="Q92" s="566" t="e">
        <f t="shared" ca="1" si="42"/>
        <v>#NAME?</v>
      </c>
      <c r="R92" s="567" t="e">
        <f t="shared" ca="1" si="27"/>
        <v>#NAME?</v>
      </c>
      <c r="S92" s="1076" t="e">
        <f t="shared" ca="1" si="43"/>
        <v>#NAME?</v>
      </c>
      <c r="T92" s="566" t="e">
        <f t="shared" ca="1" si="44"/>
        <v>#NAME?</v>
      </c>
      <c r="U92" s="1124" t="e">
        <f t="shared" ca="1" si="45"/>
        <v>#NAME?</v>
      </c>
      <c r="V92" s="1125" t="e">
        <f t="shared" ca="1" si="46"/>
        <v>#NAME?</v>
      </c>
      <c r="W92" s="565" t="e">
        <f t="shared" ca="1" si="58"/>
        <v>#NAME?</v>
      </c>
      <c r="X92" s="453" t="e">
        <f t="shared" ca="1" si="28"/>
        <v>#NAME?</v>
      </c>
      <c r="Y92" s="566" t="e">
        <f t="shared" ca="1" si="47"/>
        <v>#NAME?</v>
      </c>
      <c r="Z92" s="567" t="e">
        <f t="shared" ca="1" si="48"/>
        <v>#NAME?</v>
      </c>
      <c r="AA92" s="1076" t="e">
        <f t="shared" ca="1" si="49"/>
        <v>#NAME?</v>
      </c>
      <c r="AB92" s="453" t="e">
        <f t="shared" ca="1" si="29"/>
        <v>#NAME?</v>
      </c>
      <c r="AC92" s="1123" t="e">
        <f t="shared" ca="1" si="50"/>
        <v>#NAME?</v>
      </c>
      <c r="AD92" s="1125" t="e">
        <f t="shared" ca="1" si="30"/>
        <v>#NAME?</v>
      </c>
      <c r="AE92" s="565" t="e">
        <f t="shared" ca="1" si="59"/>
        <v>#NAME?</v>
      </c>
      <c r="AF92" s="453" t="e">
        <f t="shared" ca="1" si="31"/>
        <v>#NAME?</v>
      </c>
      <c r="AG92" s="566" t="e">
        <f t="shared" ca="1" si="51"/>
        <v>#NAME?</v>
      </c>
      <c r="AH92" s="1125" t="e">
        <f t="shared" ca="1" si="32"/>
        <v>#NAME?</v>
      </c>
      <c r="AI92" s="207"/>
      <c r="AJ92" s="1110" t="e">
        <f t="shared" ca="1" si="52"/>
        <v>#NAME?</v>
      </c>
      <c r="AK92" s="1110" t="e">
        <f t="shared" ca="1" si="53"/>
        <v>#NAME?</v>
      </c>
      <c r="AL92" s="1110" t="e">
        <f t="shared" ca="1" si="54"/>
        <v>#NAME?</v>
      </c>
      <c r="AM92" s="449" t="e">
        <f t="shared" ca="1" si="33"/>
        <v>#NAME?</v>
      </c>
      <c r="AN92" s="454" t="e">
        <f t="shared" ca="1" si="55"/>
        <v>#NAME?</v>
      </c>
      <c r="AO92" s="448" t="e">
        <f t="shared" ca="1" si="56"/>
        <v>#NAME?</v>
      </c>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'ONS Post Acute'!S23</f>
        <v>0.10376351377728177</v>
      </c>
      <c r="E93" s="493">
        <f>'ONS Post Acute'!T23</f>
        <v>7.758608442347667E-2</v>
      </c>
      <c r="F93" s="493">
        <f>'ONS Post Acute'!U23</f>
        <v>0.13900581192177383</v>
      </c>
      <c r="G93" s="498">
        <f t="shared" si="34"/>
        <v>1.5668297831198257E-2</v>
      </c>
      <c r="H93" s="498">
        <f t="shared" si="35"/>
        <v>39.203093936290209</v>
      </c>
      <c r="I93" s="498">
        <f t="shared" si="36"/>
        <v>338.60884119570443</v>
      </c>
      <c r="J93" s="498" t="e">
        <f ca="1">_xll.ErBeta(H93,I93)</f>
        <v>#NAME?</v>
      </c>
      <c r="K93" s="1076" t="e">
        <f t="shared" ca="1" si="37"/>
        <v>#NAME?</v>
      </c>
      <c r="L93" s="566" t="e">
        <f t="shared" ca="1" si="38"/>
        <v>#NAME?</v>
      </c>
      <c r="M93" s="566" t="e">
        <f t="shared" ca="1" si="39"/>
        <v>#NAME?</v>
      </c>
      <c r="N93" s="567" t="e">
        <f t="shared" ca="1" si="40"/>
        <v>#NAME?</v>
      </c>
      <c r="O93" s="565" t="e">
        <f t="shared" ca="1" si="57"/>
        <v>#NAME?</v>
      </c>
      <c r="P93" s="453" t="e">
        <f t="shared" ca="1" si="41"/>
        <v>#NAME?</v>
      </c>
      <c r="Q93" s="566" t="e">
        <f t="shared" ca="1" si="42"/>
        <v>#NAME?</v>
      </c>
      <c r="R93" s="567" t="e">
        <f t="shared" ca="1" si="27"/>
        <v>#NAME?</v>
      </c>
      <c r="S93" s="1076" t="e">
        <f t="shared" ca="1" si="43"/>
        <v>#NAME?</v>
      </c>
      <c r="T93" s="566" t="e">
        <f t="shared" ca="1" si="44"/>
        <v>#NAME?</v>
      </c>
      <c r="U93" s="1124" t="e">
        <f t="shared" ca="1" si="45"/>
        <v>#NAME?</v>
      </c>
      <c r="V93" s="1125" t="e">
        <f t="shared" ca="1" si="46"/>
        <v>#NAME?</v>
      </c>
      <c r="W93" s="565" t="e">
        <f t="shared" ca="1" si="58"/>
        <v>#NAME?</v>
      </c>
      <c r="X93" s="453" t="e">
        <f t="shared" ca="1" si="28"/>
        <v>#NAME?</v>
      </c>
      <c r="Y93" s="566" t="e">
        <f t="shared" ca="1" si="47"/>
        <v>#NAME?</v>
      </c>
      <c r="Z93" s="567" t="e">
        <f t="shared" ca="1" si="48"/>
        <v>#NAME?</v>
      </c>
      <c r="AA93" s="1076" t="e">
        <f t="shared" ca="1" si="49"/>
        <v>#NAME?</v>
      </c>
      <c r="AB93" s="453" t="e">
        <f t="shared" ca="1" si="29"/>
        <v>#NAME?</v>
      </c>
      <c r="AC93" s="1123" t="e">
        <f t="shared" ca="1" si="50"/>
        <v>#NAME?</v>
      </c>
      <c r="AD93" s="1125" t="e">
        <f t="shared" ca="1" si="30"/>
        <v>#NAME?</v>
      </c>
      <c r="AE93" s="565" t="e">
        <f t="shared" ca="1" si="59"/>
        <v>#NAME?</v>
      </c>
      <c r="AF93" s="453" t="e">
        <f t="shared" ca="1" si="31"/>
        <v>#NAME?</v>
      </c>
      <c r="AG93" s="566" t="e">
        <f t="shared" ca="1" si="51"/>
        <v>#NAME?</v>
      </c>
      <c r="AH93" s="1125" t="e">
        <f t="shared" ca="1" si="32"/>
        <v>#NAME?</v>
      </c>
      <c r="AI93" s="207"/>
      <c r="AJ93" s="1110" t="e">
        <f t="shared" ca="1" si="52"/>
        <v>#NAME?</v>
      </c>
      <c r="AK93" s="1110" t="e">
        <f t="shared" ca="1" si="53"/>
        <v>#NAME?</v>
      </c>
      <c r="AL93" s="1110" t="e">
        <f t="shared" ca="1" si="54"/>
        <v>#NAME?</v>
      </c>
      <c r="AM93" s="449" t="e">
        <f t="shared" ca="1" si="33"/>
        <v>#NAME?</v>
      </c>
      <c r="AN93" s="454" t="e">
        <f t="shared" ca="1" si="55"/>
        <v>#NAME?</v>
      </c>
      <c r="AO93" s="448" t="e">
        <f t="shared" ca="1" si="56"/>
        <v>#NAME?</v>
      </c>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'ONS Post Acute'!S24</f>
        <v>9.7623125202484839E-2</v>
      </c>
      <c r="E94" s="493">
        <f>'ONS Post Acute'!T24</f>
        <v>7.2124088478515133E-2</v>
      </c>
      <c r="F94" s="493">
        <f>'ONS Post Acute'!U24</f>
        <v>0.1323587110303325</v>
      </c>
      <c r="G94" s="498">
        <f t="shared" si="34"/>
        <v>1.5365975140769738E-2</v>
      </c>
      <c r="H94" s="498">
        <f t="shared" si="35"/>
        <v>36.325159153496458</v>
      </c>
      <c r="I94" s="498">
        <f t="shared" si="36"/>
        <v>335.77068471702796</v>
      </c>
      <c r="J94" s="498" t="e">
        <f ca="1">_xll.ErBeta(H94,I94)</f>
        <v>#NAME?</v>
      </c>
      <c r="K94" s="1076" t="e">
        <f t="shared" ca="1" si="37"/>
        <v>#NAME?</v>
      </c>
      <c r="L94" s="566" t="e">
        <f t="shared" ca="1" si="38"/>
        <v>#NAME?</v>
      </c>
      <c r="M94" s="566" t="e">
        <f t="shared" ca="1" si="39"/>
        <v>#NAME?</v>
      </c>
      <c r="N94" s="567" t="e">
        <f t="shared" ca="1" si="40"/>
        <v>#NAME?</v>
      </c>
      <c r="O94" s="565" t="e">
        <f t="shared" ca="1" si="57"/>
        <v>#NAME?</v>
      </c>
      <c r="P94" s="453" t="e">
        <f t="shared" ca="1" si="41"/>
        <v>#NAME?</v>
      </c>
      <c r="Q94" s="566" t="e">
        <f t="shared" ca="1" si="42"/>
        <v>#NAME?</v>
      </c>
      <c r="R94" s="567" t="e">
        <f t="shared" ca="1" si="27"/>
        <v>#NAME?</v>
      </c>
      <c r="S94" s="1076" t="e">
        <f t="shared" ca="1" si="43"/>
        <v>#NAME?</v>
      </c>
      <c r="T94" s="566" t="e">
        <f t="shared" ca="1" si="44"/>
        <v>#NAME?</v>
      </c>
      <c r="U94" s="1124" t="e">
        <f t="shared" ca="1" si="45"/>
        <v>#NAME?</v>
      </c>
      <c r="V94" s="1125" t="e">
        <f t="shared" ca="1" si="46"/>
        <v>#NAME?</v>
      </c>
      <c r="W94" s="565" t="e">
        <f t="shared" ca="1" si="58"/>
        <v>#NAME?</v>
      </c>
      <c r="X94" s="453" t="e">
        <f t="shared" ca="1" si="28"/>
        <v>#NAME?</v>
      </c>
      <c r="Y94" s="566" t="e">
        <f t="shared" ca="1" si="47"/>
        <v>#NAME?</v>
      </c>
      <c r="Z94" s="567" t="e">
        <f t="shared" ca="1" si="48"/>
        <v>#NAME?</v>
      </c>
      <c r="AA94" s="1076" t="e">
        <f t="shared" ca="1" si="49"/>
        <v>#NAME?</v>
      </c>
      <c r="AB94" s="453" t="e">
        <f t="shared" ca="1" si="29"/>
        <v>#NAME?</v>
      </c>
      <c r="AC94" s="1123" t="e">
        <f t="shared" ca="1" si="50"/>
        <v>#NAME?</v>
      </c>
      <c r="AD94" s="1125" t="e">
        <f t="shared" ca="1" si="30"/>
        <v>#NAME?</v>
      </c>
      <c r="AE94" s="565" t="e">
        <f t="shared" ca="1" si="59"/>
        <v>#NAME?</v>
      </c>
      <c r="AF94" s="453" t="e">
        <f t="shared" ca="1" si="31"/>
        <v>#NAME?</v>
      </c>
      <c r="AG94" s="566" t="e">
        <f t="shared" ca="1" si="51"/>
        <v>#NAME?</v>
      </c>
      <c r="AH94" s="1125" t="e">
        <f t="shared" ca="1" si="32"/>
        <v>#NAME?</v>
      </c>
      <c r="AI94" s="207"/>
      <c r="AJ94" s="1110" t="e">
        <f t="shared" ca="1" si="52"/>
        <v>#NAME?</v>
      </c>
      <c r="AK94" s="1110" t="e">
        <f t="shared" ca="1" si="53"/>
        <v>#NAME?</v>
      </c>
      <c r="AL94" s="1110" t="e">
        <f t="shared" ca="1" si="54"/>
        <v>#NAME?</v>
      </c>
      <c r="AM94" s="449" t="e">
        <f t="shared" ca="1" si="33"/>
        <v>#NAME?</v>
      </c>
      <c r="AN94" s="454" t="e">
        <f t="shared" ca="1" si="55"/>
        <v>#NAME?</v>
      </c>
      <c r="AO94" s="448" t="e">
        <f t="shared" ca="1" si="56"/>
        <v>#NAME?</v>
      </c>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A95" s="329"/>
      <c r="B95" s="213">
        <v>20</v>
      </c>
      <c r="D95" s="565">
        <f>'ONS Post Acute'!S25</f>
        <v>9.1846104930060818E-2</v>
      </c>
      <c r="E95" s="493">
        <f>'ONS Post Acute'!T25</f>
        <v>6.704661251448138E-2</v>
      </c>
      <c r="F95" s="493">
        <f>'ONS Post Acute'!U25</f>
        <v>0.12602946699429998</v>
      </c>
      <c r="G95" s="498">
        <f t="shared" si="34"/>
        <v>1.5046646550974133E-2</v>
      </c>
      <c r="H95" s="498">
        <f t="shared" si="35"/>
        <v>33.745905458195281</v>
      </c>
      <c r="I95" s="498">
        <f t="shared" si="36"/>
        <v>333.67202134329716</v>
      </c>
      <c r="J95" s="498" t="e">
        <f ca="1">_xll.ErBeta(H95,I95)</f>
        <v>#NAME?</v>
      </c>
      <c r="K95" s="1076" t="e">
        <f t="shared" ca="1" si="37"/>
        <v>#NAME?</v>
      </c>
      <c r="L95" s="698" t="e">
        <f ca="1">K95*($D$21-PICSIA_V-Diab_Inc)</f>
        <v>#NAME?</v>
      </c>
      <c r="M95" s="566" t="e">
        <f t="shared" ca="1" si="39"/>
        <v>#NAME?</v>
      </c>
      <c r="N95" s="567" t="e">
        <f t="shared" ca="1" si="40"/>
        <v>#NAME?</v>
      </c>
      <c r="O95" s="565" t="e">
        <f t="shared" ca="1" si="57"/>
        <v>#NAME?</v>
      </c>
      <c r="P95" s="698" t="e">
        <f ca="1">O95*($E$21-PICSIA_U-$H$201)</f>
        <v>#NAME?</v>
      </c>
      <c r="Q95" s="566" t="e">
        <f t="shared" ca="1" si="42"/>
        <v>#NAME?</v>
      </c>
      <c r="R95" s="567" t="e">
        <f t="shared" ca="1" si="27"/>
        <v>#NAME?</v>
      </c>
      <c r="S95" s="1076" t="e">
        <f t="shared" ca="1" si="43"/>
        <v>#NAME?</v>
      </c>
      <c r="T95" s="698" t="e">
        <f ca="1">S95*($F$21-PICSIB_V-$J$201)</f>
        <v>#NAME?</v>
      </c>
      <c r="U95" s="1124" t="e">
        <f t="shared" ca="1" si="45"/>
        <v>#NAME?</v>
      </c>
      <c r="V95" s="1125" t="e">
        <f t="shared" ca="1" si="46"/>
        <v>#NAME?</v>
      </c>
      <c r="W95" s="565" t="e">
        <f t="shared" ca="1" si="58"/>
        <v>#NAME?</v>
      </c>
      <c r="X95" s="698" t="e">
        <f ca="1">W95*($G$21-PICSIB_U-$L$201)</f>
        <v>#NAME?</v>
      </c>
      <c r="Y95" s="566" t="e">
        <f t="shared" ca="1" si="47"/>
        <v>#NAME?</v>
      </c>
      <c r="Z95" s="567" t="e">
        <f t="shared" ca="1" si="48"/>
        <v>#NAME?</v>
      </c>
      <c r="AA95" s="1076" t="e">
        <f t="shared" ca="1" si="49"/>
        <v>#NAME?</v>
      </c>
      <c r="AB95" s="698" t="e">
        <f ca="1">AA95*($H$21-PICSIC_V-$N$201)</f>
        <v>#NAME?</v>
      </c>
      <c r="AC95" s="1123" t="e">
        <f t="shared" ca="1" si="50"/>
        <v>#NAME?</v>
      </c>
      <c r="AD95" s="1125" t="e">
        <f t="shared" ca="1" si="30"/>
        <v>#NAME?</v>
      </c>
      <c r="AE95" s="565" t="e">
        <f t="shared" ca="1" si="59"/>
        <v>#NAME?</v>
      </c>
      <c r="AF95" s="698" t="e">
        <f ca="1">AE95*($I$21-PICSIC_U-$P$201)</f>
        <v>#NAME?</v>
      </c>
      <c r="AG95" s="566" t="e">
        <f t="shared" ca="1" si="51"/>
        <v>#NAME?</v>
      </c>
      <c r="AH95" s="1125" t="e">
        <f t="shared" ca="1" si="32"/>
        <v>#NAME?</v>
      </c>
      <c r="AI95" s="219"/>
      <c r="AJ95" s="1110" t="e">
        <f t="shared" ca="1" si="52"/>
        <v>#NAME?</v>
      </c>
      <c r="AK95" s="1110" t="e">
        <f t="shared" ca="1" si="53"/>
        <v>#NAME?</v>
      </c>
      <c r="AL95" s="1110" t="e">
        <f t="shared" ca="1" si="54"/>
        <v>#NAME?</v>
      </c>
      <c r="AM95" s="449" t="e">
        <f t="shared" ca="1" si="33"/>
        <v>#NAME?</v>
      </c>
      <c r="AN95" s="454" t="e">
        <f t="shared" ca="1" si="55"/>
        <v>#NAME?</v>
      </c>
      <c r="AO95" s="448" t="e">
        <f t="shared" ca="1" si="56"/>
        <v>#NAME?</v>
      </c>
      <c r="AP95" s="224"/>
      <c r="AQ95" s="225"/>
      <c r="AR95" s="222"/>
      <c r="AS95" s="222"/>
      <c r="AT95" s="224"/>
      <c r="AU95" s="224"/>
      <c r="AV95" s="225"/>
      <c r="AW95" s="218"/>
      <c r="AX95" s="219"/>
      <c r="AY95" s="220"/>
      <c r="AZ95" s="220"/>
      <c r="BA95" s="221"/>
      <c r="BB95" s="222"/>
      <c r="BC95" s="223"/>
      <c r="BD95" s="224"/>
      <c r="BE95" s="224"/>
      <c r="BF95" s="225"/>
      <c r="BG95" s="222"/>
      <c r="BH95" s="222"/>
      <c r="BI95" s="224"/>
      <c r="BJ95" s="224"/>
      <c r="BK95" s="225"/>
      <c r="BL95" s="218"/>
      <c r="BM95" s="219"/>
      <c r="BN95" s="220"/>
      <c r="BO95" s="220"/>
      <c r="BP95" s="221"/>
      <c r="BQ95" s="222"/>
      <c r="BR95" s="223"/>
      <c r="BS95" s="224"/>
      <c r="BT95" s="224"/>
      <c r="BU95" s="225"/>
      <c r="BV95" s="222"/>
      <c r="BW95" s="222"/>
      <c r="BX95" s="224"/>
      <c r="BY95" s="224"/>
      <c r="BZ95" s="225"/>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'ONS Post Acute'!S26</f>
        <v>8.641095000110717E-2</v>
      </c>
      <c r="E96" s="493">
        <f>'ONS Post Acute'!T26</f>
        <v>6.2326586643879592E-2</v>
      </c>
      <c r="F96" s="493">
        <f>'ONS Post Acute'!U26</f>
        <v>0.12000288025793295</v>
      </c>
      <c r="G96" s="498">
        <f t="shared" si="34"/>
        <v>1.4713340207666672E-2</v>
      </c>
      <c r="H96" s="498">
        <f t="shared" si="35"/>
        <v>31.424857906874067</v>
      </c>
      <c r="I96" s="498">
        <f t="shared" si="36"/>
        <v>332.24268545969494</v>
      </c>
      <c r="J96" s="498" t="e">
        <f ca="1">_xll.ErBeta(H96,I96)</f>
        <v>#NAME?</v>
      </c>
      <c r="K96" s="1076" t="e">
        <f t="shared" ca="1" si="37"/>
        <v>#NAME?</v>
      </c>
      <c r="L96" s="453" t="e">
        <f t="shared" ref="L96:L100" ca="1" si="60">K96*($D$21-PICSIA_V-Diab_Inc)</f>
        <v>#NAME?</v>
      </c>
      <c r="M96" s="566" t="e">
        <f t="shared" ca="1" si="39"/>
        <v>#NAME?</v>
      </c>
      <c r="N96" s="567" t="e">
        <f t="shared" ca="1" si="40"/>
        <v>#NAME?</v>
      </c>
      <c r="O96" s="565" t="e">
        <f t="shared" ca="1" si="57"/>
        <v>#NAME?</v>
      </c>
      <c r="P96" s="453" t="e">
        <f t="shared" ref="P96:P100" ca="1" si="61">O96*($E$21-PICSIA_U-$H$201)</f>
        <v>#NAME?</v>
      </c>
      <c r="Q96" s="566" t="e">
        <f t="shared" ca="1" si="42"/>
        <v>#NAME?</v>
      </c>
      <c r="R96" s="567" t="e">
        <f t="shared" ca="1" si="27"/>
        <v>#NAME?</v>
      </c>
      <c r="S96" s="1076" t="e">
        <f t="shared" ca="1" si="43"/>
        <v>#NAME?</v>
      </c>
      <c r="T96" s="453" t="e">
        <f t="shared" ref="T96:T100" ca="1" si="62">S96*($F$21-PICSIB_V-$J$201)</f>
        <v>#NAME?</v>
      </c>
      <c r="U96" s="1124" t="e">
        <f t="shared" ca="1" si="45"/>
        <v>#NAME?</v>
      </c>
      <c r="V96" s="1125" t="e">
        <f t="shared" ca="1" si="46"/>
        <v>#NAME?</v>
      </c>
      <c r="W96" s="565" t="e">
        <f t="shared" ca="1" si="58"/>
        <v>#NAME?</v>
      </c>
      <c r="X96" s="453" t="e">
        <f t="shared" ref="X96:X100" ca="1" si="63">W96*($G$21-PICSIB_U-$L$201)</f>
        <v>#NAME?</v>
      </c>
      <c r="Y96" s="566" t="e">
        <f t="shared" ca="1" si="47"/>
        <v>#NAME?</v>
      </c>
      <c r="Z96" s="567" t="e">
        <f t="shared" ca="1" si="48"/>
        <v>#NAME?</v>
      </c>
      <c r="AA96" s="1076" t="e">
        <f t="shared" ca="1" si="49"/>
        <v>#NAME?</v>
      </c>
      <c r="AB96" s="453" t="e">
        <f t="shared" ref="AB96:AB100" ca="1" si="64">AA96*($H$21-PICSIC_V-$N$201)</f>
        <v>#NAME?</v>
      </c>
      <c r="AC96" s="1123" t="e">
        <f t="shared" ca="1" si="50"/>
        <v>#NAME?</v>
      </c>
      <c r="AD96" s="1125" t="e">
        <f t="shared" ca="1" si="30"/>
        <v>#NAME?</v>
      </c>
      <c r="AE96" s="565" t="e">
        <f t="shared" ca="1" si="59"/>
        <v>#NAME?</v>
      </c>
      <c r="AF96" s="453" t="e">
        <f t="shared" ref="AF96:AF100" ca="1" si="65">AE96*($I$21-PICSIC_U-$P$201)</f>
        <v>#NAME?</v>
      </c>
      <c r="AG96" s="566" t="e">
        <f t="shared" ca="1" si="51"/>
        <v>#NAME?</v>
      </c>
      <c r="AH96" s="1125" t="e">
        <f t="shared" ca="1" si="32"/>
        <v>#NAME?</v>
      </c>
      <c r="AI96" s="207"/>
      <c r="AJ96" s="1110" t="e">
        <f t="shared" ca="1" si="52"/>
        <v>#NAME?</v>
      </c>
      <c r="AK96" s="1110" t="e">
        <f t="shared" ca="1" si="53"/>
        <v>#NAME?</v>
      </c>
      <c r="AL96" s="1110" t="e">
        <f t="shared" ca="1" si="54"/>
        <v>#NAME?</v>
      </c>
      <c r="AM96" s="449" t="e">
        <f t="shared" ca="1" si="33"/>
        <v>#NAME?</v>
      </c>
      <c r="AN96" s="454" t="e">
        <f t="shared" ca="1" si="55"/>
        <v>#NAME?</v>
      </c>
      <c r="AO96" s="448" t="e">
        <f t="shared" ca="1" si="56"/>
        <v>#NAME?</v>
      </c>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1:108" s="329" customFormat="1" x14ac:dyDescent="0.25">
      <c r="B97" s="439">
        <v>22</v>
      </c>
      <c r="D97" s="565">
        <f>'ONS Post Acute'!S27</f>
        <v>8.1297429932164419E-2</v>
      </c>
      <c r="E97" s="493">
        <f>'ONS Post Acute'!T27</f>
        <v>5.7938846676824952E-2</v>
      </c>
      <c r="F97" s="493">
        <f>'ONS Post Acute'!U27</f>
        <v>0.114264478091073</v>
      </c>
      <c r="G97" s="498">
        <f t="shared" si="34"/>
        <v>1.4368783524042869E-2</v>
      </c>
      <c r="H97" s="498">
        <f t="shared" si="35"/>
        <v>29.328264827265844</v>
      </c>
      <c r="I97" s="498">
        <f t="shared" si="36"/>
        <v>331.42440412841592</v>
      </c>
      <c r="J97" s="498" t="e">
        <f ca="1">_xll.ErBeta(H97,I97)</f>
        <v>#NAME?</v>
      </c>
      <c r="K97" s="1076" t="e">
        <f t="shared" ca="1" si="37"/>
        <v>#NAME?</v>
      </c>
      <c r="L97" s="453" t="e">
        <f t="shared" ca="1" si="60"/>
        <v>#NAME?</v>
      </c>
      <c r="M97" s="566" t="e">
        <f t="shared" ca="1" si="39"/>
        <v>#NAME?</v>
      </c>
      <c r="N97" s="567" t="e">
        <f t="shared" ca="1" si="40"/>
        <v>#NAME?</v>
      </c>
      <c r="O97" s="565" t="e">
        <f t="shared" ca="1" si="57"/>
        <v>#NAME?</v>
      </c>
      <c r="P97" s="453" t="e">
        <f t="shared" ca="1" si="61"/>
        <v>#NAME?</v>
      </c>
      <c r="Q97" s="566" t="e">
        <f t="shared" ca="1" si="42"/>
        <v>#NAME?</v>
      </c>
      <c r="R97" s="567" t="e">
        <f t="shared" ca="1" si="27"/>
        <v>#NAME?</v>
      </c>
      <c r="S97" s="1076" t="e">
        <f t="shared" ca="1" si="43"/>
        <v>#NAME?</v>
      </c>
      <c r="T97" s="453" t="e">
        <f t="shared" ca="1" si="62"/>
        <v>#NAME?</v>
      </c>
      <c r="U97" s="1124" t="e">
        <f t="shared" ca="1" si="45"/>
        <v>#NAME?</v>
      </c>
      <c r="V97" s="1125" t="e">
        <f t="shared" ca="1" si="46"/>
        <v>#NAME?</v>
      </c>
      <c r="W97" s="565" t="e">
        <f t="shared" ca="1" si="58"/>
        <v>#NAME?</v>
      </c>
      <c r="X97" s="453" t="e">
        <f t="shared" ca="1" si="63"/>
        <v>#NAME?</v>
      </c>
      <c r="Y97" s="566" t="e">
        <f t="shared" ca="1" si="47"/>
        <v>#NAME?</v>
      </c>
      <c r="Z97" s="567" t="e">
        <f t="shared" ca="1" si="48"/>
        <v>#NAME?</v>
      </c>
      <c r="AA97" s="1076" t="e">
        <f t="shared" ca="1" si="49"/>
        <v>#NAME?</v>
      </c>
      <c r="AB97" s="453" t="e">
        <f t="shared" ca="1" si="64"/>
        <v>#NAME?</v>
      </c>
      <c r="AC97" s="1123" t="e">
        <f t="shared" ca="1" si="50"/>
        <v>#NAME?</v>
      </c>
      <c r="AD97" s="1125" t="e">
        <f t="shared" ca="1" si="30"/>
        <v>#NAME?</v>
      </c>
      <c r="AE97" s="565" t="e">
        <f t="shared" ca="1" si="59"/>
        <v>#NAME?</v>
      </c>
      <c r="AF97" s="453" t="e">
        <f t="shared" ca="1" si="65"/>
        <v>#NAME?</v>
      </c>
      <c r="AG97" s="566" t="e">
        <f t="shared" ca="1" si="51"/>
        <v>#NAME?</v>
      </c>
      <c r="AH97" s="1125" t="e">
        <f t="shared" ca="1" si="32"/>
        <v>#NAME?</v>
      </c>
      <c r="AI97" s="207"/>
      <c r="AJ97" s="1110" t="e">
        <f t="shared" ca="1" si="52"/>
        <v>#NAME?</v>
      </c>
      <c r="AK97" s="1110" t="e">
        <f t="shared" ca="1" si="53"/>
        <v>#NAME?</v>
      </c>
      <c r="AL97" s="1110" t="e">
        <f t="shared" ca="1" si="54"/>
        <v>#NAME?</v>
      </c>
      <c r="AM97" s="449" t="e">
        <f t="shared" ca="1" si="33"/>
        <v>#NAME?</v>
      </c>
      <c r="AN97" s="454" t="e">
        <f t="shared" ca="1" si="55"/>
        <v>#NAME?</v>
      </c>
      <c r="AO97" s="448" t="e">
        <f t="shared" ca="1" si="56"/>
        <v>#NAME?</v>
      </c>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1:108" s="329" customFormat="1" x14ac:dyDescent="0.25">
      <c r="B98" s="439">
        <v>23</v>
      </c>
      <c r="D98" s="565">
        <f>'ONS Post Acute'!S28</f>
        <v>7.6486511414242078E-2</v>
      </c>
      <c r="E98" s="493">
        <f>'ONS Post Acute'!T28</f>
        <v>5.3859999961513617E-2</v>
      </c>
      <c r="F98" s="493">
        <f>'ONS Post Acute'!U28</f>
        <v>0.10880047983316797</v>
      </c>
      <c r="G98" s="498">
        <f t="shared" si="34"/>
        <v>1.4015428538687336E-2</v>
      </c>
      <c r="H98" s="498">
        <f t="shared" si="35"/>
        <v>27.427787514194531</v>
      </c>
      <c r="I98" s="498">
        <f t="shared" si="36"/>
        <v>331.16861081869337</v>
      </c>
      <c r="J98" s="498" t="e">
        <f ca="1">_xll.ErBeta(H98,I98)</f>
        <v>#NAME?</v>
      </c>
      <c r="K98" s="1076" t="e">
        <f t="shared" ca="1" si="37"/>
        <v>#NAME?</v>
      </c>
      <c r="L98" s="453" t="e">
        <f t="shared" ca="1" si="60"/>
        <v>#NAME?</v>
      </c>
      <c r="M98" s="566" t="e">
        <f t="shared" ca="1" si="39"/>
        <v>#NAME?</v>
      </c>
      <c r="N98" s="567" t="e">
        <f t="shared" ca="1" si="40"/>
        <v>#NAME?</v>
      </c>
      <c r="O98" s="565" t="e">
        <f t="shared" ca="1" si="57"/>
        <v>#NAME?</v>
      </c>
      <c r="P98" s="453" t="e">
        <f t="shared" ca="1" si="61"/>
        <v>#NAME?</v>
      </c>
      <c r="Q98" s="566" t="e">
        <f t="shared" ca="1" si="42"/>
        <v>#NAME?</v>
      </c>
      <c r="R98" s="567" t="e">
        <f t="shared" ca="1" si="27"/>
        <v>#NAME?</v>
      </c>
      <c r="S98" s="1076" t="e">
        <f t="shared" ca="1" si="43"/>
        <v>#NAME?</v>
      </c>
      <c r="T98" s="453" t="e">
        <f t="shared" ca="1" si="62"/>
        <v>#NAME?</v>
      </c>
      <c r="U98" s="1124" t="e">
        <f t="shared" ca="1" si="45"/>
        <v>#NAME?</v>
      </c>
      <c r="V98" s="1125" t="e">
        <f t="shared" ca="1" si="46"/>
        <v>#NAME?</v>
      </c>
      <c r="W98" s="565" t="e">
        <f t="shared" ca="1" si="58"/>
        <v>#NAME?</v>
      </c>
      <c r="X98" s="453" t="e">
        <f t="shared" ca="1" si="63"/>
        <v>#NAME?</v>
      </c>
      <c r="Y98" s="566" t="e">
        <f t="shared" ca="1" si="47"/>
        <v>#NAME?</v>
      </c>
      <c r="Z98" s="567" t="e">
        <f t="shared" ca="1" si="48"/>
        <v>#NAME?</v>
      </c>
      <c r="AA98" s="1076" t="e">
        <f t="shared" ca="1" si="49"/>
        <v>#NAME?</v>
      </c>
      <c r="AB98" s="453" t="e">
        <f t="shared" ca="1" si="64"/>
        <v>#NAME?</v>
      </c>
      <c r="AC98" s="1123" t="e">
        <f t="shared" ca="1" si="50"/>
        <v>#NAME?</v>
      </c>
      <c r="AD98" s="1125" t="e">
        <f t="shared" ca="1" si="30"/>
        <v>#NAME?</v>
      </c>
      <c r="AE98" s="565" t="e">
        <f t="shared" ca="1" si="59"/>
        <v>#NAME?</v>
      </c>
      <c r="AF98" s="453" t="e">
        <f t="shared" ca="1" si="65"/>
        <v>#NAME?</v>
      </c>
      <c r="AG98" s="566" t="e">
        <f t="shared" ca="1" si="51"/>
        <v>#NAME?</v>
      </c>
      <c r="AH98" s="1125" t="e">
        <f t="shared" ca="1" si="32"/>
        <v>#NAME?</v>
      </c>
      <c r="AI98" s="207"/>
      <c r="AJ98" s="1110" t="e">
        <f t="shared" ca="1" si="52"/>
        <v>#NAME?</v>
      </c>
      <c r="AK98" s="1110" t="e">
        <f t="shared" ca="1" si="53"/>
        <v>#NAME?</v>
      </c>
      <c r="AL98" s="1110" t="e">
        <f t="shared" ca="1" si="54"/>
        <v>#NAME?</v>
      </c>
      <c r="AM98" s="449" t="e">
        <f t="shared" ca="1" si="33"/>
        <v>#NAME?</v>
      </c>
      <c r="AN98" s="454" t="e">
        <f t="shared" ca="1" si="55"/>
        <v>#NAME?</v>
      </c>
      <c r="AO98" s="448" t="e">
        <f t="shared" ca="1" si="56"/>
        <v>#NAME?</v>
      </c>
      <c r="AP98" s="448"/>
      <c r="AQ98" s="455"/>
      <c r="AR98" s="449"/>
      <c r="AS98" s="449"/>
      <c r="AT98" s="448"/>
      <c r="AU98" s="448"/>
      <c r="AV98" s="455"/>
      <c r="AW98" s="205"/>
      <c r="AX98" s="207"/>
      <c r="AY98" s="206"/>
      <c r="AZ98" s="206"/>
      <c r="BA98" s="208"/>
      <c r="BB98" s="449"/>
      <c r="BC98" s="454"/>
      <c r="BD98" s="448"/>
      <c r="BE98" s="448"/>
      <c r="BF98" s="455"/>
      <c r="BG98" s="449"/>
      <c r="BH98" s="449"/>
      <c r="BI98" s="448"/>
      <c r="BJ98" s="448"/>
      <c r="BK98" s="455"/>
      <c r="BL98" s="205"/>
      <c r="BM98" s="207"/>
      <c r="BN98" s="206"/>
      <c r="BO98" s="206"/>
      <c r="BP98" s="208"/>
      <c r="BQ98" s="449"/>
      <c r="BR98" s="454"/>
      <c r="BS98" s="448"/>
      <c r="BT98" s="448"/>
      <c r="BU98" s="455"/>
      <c r="BV98" s="449"/>
      <c r="BW98" s="449"/>
      <c r="BX98" s="448"/>
      <c r="BY98" s="448"/>
      <c r="BZ98" s="455"/>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1:108" s="456" customFormat="1" x14ac:dyDescent="0.25">
      <c r="A99" s="329"/>
      <c r="B99" s="163">
        <v>24</v>
      </c>
      <c r="D99" s="565">
        <f>'ONS Post Acute'!S29</f>
        <v>7.1960287467911985E-2</v>
      </c>
      <c r="E99" s="493">
        <f>'ONS Post Acute'!T29</f>
        <v>5.006830066941223E-2</v>
      </c>
      <c r="F99" s="493">
        <f>'ONS Post Acute'!U29</f>
        <v>0.10359776379928526</v>
      </c>
      <c r="G99" s="498">
        <f t="shared" si="34"/>
        <v>1.3655475288232915E-2</v>
      </c>
      <c r="H99" s="498">
        <f t="shared" si="35"/>
        <v>25.699480483060555</v>
      </c>
      <c r="I99" s="498">
        <f t="shared" si="36"/>
        <v>331.43473044571437</v>
      </c>
      <c r="J99" s="498" t="e">
        <f ca="1">_xll.ErBeta(H99,I99)</f>
        <v>#NAME?</v>
      </c>
      <c r="K99" s="1076" t="e">
        <f t="shared" ca="1" si="37"/>
        <v>#NAME?</v>
      </c>
      <c r="L99" s="453" t="e">
        <f t="shared" ca="1" si="60"/>
        <v>#NAME?</v>
      </c>
      <c r="M99" s="566" t="e">
        <f t="shared" ca="1" si="39"/>
        <v>#NAME?</v>
      </c>
      <c r="N99" s="567" t="e">
        <f t="shared" ca="1" si="40"/>
        <v>#NAME?</v>
      </c>
      <c r="O99" s="565" t="e">
        <f t="shared" ca="1" si="57"/>
        <v>#NAME?</v>
      </c>
      <c r="P99" s="453" t="e">
        <f t="shared" ca="1" si="61"/>
        <v>#NAME?</v>
      </c>
      <c r="Q99" s="566" t="e">
        <f t="shared" ca="1" si="42"/>
        <v>#NAME?</v>
      </c>
      <c r="R99" s="567" t="e">
        <f t="shared" ca="1" si="27"/>
        <v>#NAME?</v>
      </c>
      <c r="S99" s="1076" t="e">
        <f t="shared" ca="1" si="43"/>
        <v>#NAME?</v>
      </c>
      <c r="T99" s="453" t="e">
        <f t="shared" ca="1" si="62"/>
        <v>#NAME?</v>
      </c>
      <c r="U99" s="1124" t="e">
        <f t="shared" ca="1" si="45"/>
        <v>#NAME?</v>
      </c>
      <c r="V99" s="1125" t="e">
        <f t="shared" ca="1" si="46"/>
        <v>#NAME?</v>
      </c>
      <c r="W99" s="565" t="e">
        <f t="shared" ca="1" si="58"/>
        <v>#NAME?</v>
      </c>
      <c r="X99" s="453" t="e">
        <f t="shared" ca="1" si="63"/>
        <v>#NAME?</v>
      </c>
      <c r="Y99" s="566" t="e">
        <f t="shared" ca="1" si="47"/>
        <v>#NAME?</v>
      </c>
      <c r="Z99" s="567" t="e">
        <f t="shared" ca="1" si="48"/>
        <v>#NAME?</v>
      </c>
      <c r="AA99" s="1076" t="e">
        <f t="shared" ca="1" si="49"/>
        <v>#NAME?</v>
      </c>
      <c r="AB99" s="453" t="e">
        <f t="shared" ca="1" si="64"/>
        <v>#NAME?</v>
      </c>
      <c r="AC99" s="1123" t="e">
        <f t="shared" ca="1" si="50"/>
        <v>#NAME?</v>
      </c>
      <c r="AD99" s="1125" t="e">
        <f t="shared" ca="1" si="30"/>
        <v>#NAME?</v>
      </c>
      <c r="AE99" s="565" t="e">
        <f t="shared" ca="1" si="59"/>
        <v>#NAME?</v>
      </c>
      <c r="AF99" s="453" t="e">
        <f t="shared" ca="1" si="65"/>
        <v>#NAME?</v>
      </c>
      <c r="AG99" s="566" t="e">
        <f t="shared" ca="1" si="51"/>
        <v>#NAME?</v>
      </c>
      <c r="AH99" s="1125" t="e">
        <f t="shared" ca="1" si="32"/>
        <v>#NAME?</v>
      </c>
      <c r="AI99" s="207"/>
      <c r="AJ99" s="1110" t="e">
        <f t="shared" ca="1" si="52"/>
        <v>#NAME?</v>
      </c>
      <c r="AK99" s="1110" t="e">
        <f t="shared" ca="1" si="53"/>
        <v>#NAME?</v>
      </c>
      <c r="AL99" s="1110" t="e">
        <f t="shared" ca="1" si="54"/>
        <v>#NAME?</v>
      </c>
      <c r="AM99" s="449" t="e">
        <f t="shared" ca="1" si="33"/>
        <v>#NAME?</v>
      </c>
      <c r="AN99" s="454" t="e">
        <f t="shared" ca="1" si="55"/>
        <v>#NAME?</v>
      </c>
      <c r="AO99" s="448" t="e">
        <f t="shared" ca="1" si="56"/>
        <v>#NAME?</v>
      </c>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1:108" s="329" customFormat="1" x14ac:dyDescent="0.25">
      <c r="B100" s="439">
        <v>25</v>
      </c>
      <c r="D100" s="565">
        <f>'ONS Post Acute'!S30</f>
        <v>6.770191079077395E-2</v>
      </c>
      <c r="E100" s="493">
        <f>'ONS Post Acute'!T30</f>
        <v>4.6543533860266557E-2</v>
      </c>
      <c r="F100" s="493">
        <f>'ONS Post Acute'!U30</f>
        <v>9.8643835768642302E-2</v>
      </c>
      <c r="G100" s="498">
        <f t="shared" si="34"/>
        <v>1.3290893343973405E-2</v>
      </c>
      <c r="H100" s="498">
        <f t="shared" si="35"/>
        <v>24.122990574286593</v>
      </c>
      <c r="I100" s="498">
        <f t="shared" si="36"/>
        <v>332.18882237935821</v>
      </c>
      <c r="J100" s="498" t="e">
        <f ca="1">_xll.ErBeta(H100,I100)</f>
        <v>#NAME?</v>
      </c>
      <c r="K100" s="1076" t="e">
        <f t="shared" ca="1" si="37"/>
        <v>#NAME?</v>
      </c>
      <c r="L100" s="453" t="e">
        <f t="shared" ca="1" si="60"/>
        <v>#NAME?</v>
      </c>
      <c r="M100" s="566" t="e">
        <f t="shared" ca="1" si="39"/>
        <v>#NAME?</v>
      </c>
      <c r="N100" s="567" t="e">
        <f t="shared" ca="1" si="40"/>
        <v>#NAME?</v>
      </c>
      <c r="O100" s="565" t="e">
        <f t="shared" ca="1" si="57"/>
        <v>#NAME?</v>
      </c>
      <c r="P100" s="453" t="e">
        <f t="shared" ca="1" si="61"/>
        <v>#NAME?</v>
      </c>
      <c r="Q100" s="566" t="e">
        <f t="shared" ca="1" si="42"/>
        <v>#NAME?</v>
      </c>
      <c r="R100" s="567" t="e">
        <f t="shared" ca="1" si="27"/>
        <v>#NAME?</v>
      </c>
      <c r="S100" s="1076" t="e">
        <f t="shared" ca="1" si="43"/>
        <v>#NAME?</v>
      </c>
      <c r="T100" s="453" t="e">
        <f t="shared" ca="1" si="62"/>
        <v>#NAME?</v>
      </c>
      <c r="U100" s="1124" t="e">
        <f t="shared" ca="1" si="45"/>
        <v>#NAME?</v>
      </c>
      <c r="V100" s="1125" t="e">
        <f t="shared" ca="1" si="46"/>
        <v>#NAME?</v>
      </c>
      <c r="W100" s="565" t="e">
        <f t="shared" ca="1" si="58"/>
        <v>#NAME?</v>
      </c>
      <c r="X100" s="453" t="e">
        <f t="shared" ca="1" si="63"/>
        <v>#NAME?</v>
      </c>
      <c r="Y100" s="566" t="e">
        <f t="shared" ca="1" si="47"/>
        <v>#NAME?</v>
      </c>
      <c r="Z100" s="567" t="e">
        <f t="shared" ca="1" si="48"/>
        <v>#NAME?</v>
      </c>
      <c r="AA100" s="1076" t="e">
        <f t="shared" ca="1" si="49"/>
        <v>#NAME?</v>
      </c>
      <c r="AB100" s="453" t="e">
        <f t="shared" ca="1" si="64"/>
        <v>#NAME?</v>
      </c>
      <c r="AC100" s="1123" t="e">
        <f t="shared" ca="1" si="50"/>
        <v>#NAME?</v>
      </c>
      <c r="AD100" s="1125" t="e">
        <f t="shared" ca="1" si="30"/>
        <v>#NAME?</v>
      </c>
      <c r="AE100" s="565" t="e">
        <f t="shared" ca="1" si="59"/>
        <v>#NAME?</v>
      </c>
      <c r="AF100" s="453" t="e">
        <f t="shared" ca="1" si="65"/>
        <v>#NAME?</v>
      </c>
      <c r="AG100" s="566" t="e">
        <f t="shared" ca="1" si="51"/>
        <v>#NAME?</v>
      </c>
      <c r="AH100" s="1125" t="e">
        <f t="shared" ca="1" si="32"/>
        <v>#NAME?</v>
      </c>
      <c r="AI100" s="207"/>
      <c r="AJ100" s="1110" t="e">
        <f t="shared" ca="1" si="52"/>
        <v>#NAME?</v>
      </c>
      <c r="AK100" s="1110" t="e">
        <f t="shared" ca="1" si="53"/>
        <v>#NAME?</v>
      </c>
      <c r="AL100" s="1110" t="e">
        <f t="shared" ca="1" si="54"/>
        <v>#NAME?</v>
      </c>
      <c r="AM100" s="449" t="e">
        <f t="shared" ca="1" si="33"/>
        <v>#NAME?</v>
      </c>
      <c r="AN100" s="454" t="e">
        <f t="shared" ca="1" si="55"/>
        <v>#NAME?</v>
      </c>
      <c r="AO100" s="448" t="e">
        <f t="shared" ca="1" si="56"/>
        <v>#NAME?</v>
      </c>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1:108" s="235" customFormat="1" ht="18.75" x14ac:dyDescent="0.3">
      <c r="A101" s="329"/>
      <c r="B101" s="228">
        <v>26</v>
      </c>
      <c r="C101" s="229"/>
      <c r="D101" s="565">
        <f>'ONS Post Acute'!S31</f>
        <v>6.369553104920235E-2</v>
      </c>
      <c r="E101" s="499">
        <f>'ONS Post Acute'!T31</f>
        <v>4.3266907708837378E-2</v>
      </c>
      <c r="F101" s="499">
        <f>'ONS Post Acute'!U31</f>
        <v>9.3926798979979631E-2</v>
      </c>
      <c r="G101" s="498">
        <f t="shared" si="34"/>
        <v>1.2923441650801596E-2</v>
      </c>
      <c r="H101" s="498">
        <f t="shared" si="35"/>
        <v>22.680922576385253</v>
      </c>
      <c r="I101" s="498">
        <f t="shared" si="36"/>
        <v>333.40249807780651</v>
      </c>
      <c r="J101" s="498" t="e">
        <f ca="1">_xll.ErBeta(H101,I101)</f>
        <v>#NAME?</v>
      </c>
      <c r="K101" s="1076" t="e">
        <f t="shared" ca="1" si="37"/>
        <v>#NAME?</v>
      </c>
      <c r="L101" s="698" t="e">
        <f ca="1">K101*($D$21-PICSIA_V-Diab_Inc-Park_Inc-Dem_Inc-Anx_Inc-Isc_Inc)</f>
        <v>#NAME?</v>
      </c>
      <c r="M101" s="566" t="e">
        <f t="shared" ca="1" si="39"/>
        <v>#NAME?</v>
      </c>
      <c r="N101" s="567" t="e">
        <f t="shared" ca="1" si="40"/>
        <v>#NAME?</v>
      </c>
      <c r="O101" s="565" t="e">
        <f t="shared" ca="1" si="57"/>
        <v>#NAME?</v>
      </c>
      <c r="P101" s="698" t="e">
        <f ca="1">O101*($E$21-PICSIA_U-$H$201-$H$202-$H$203-$H$204-$H$205)</f>
        <v>#NAME?</v>
      </c>
      <c r="Q101" s="566" t="e">
        <f t="shared" ca="1" si="42"/>
        <v>#NAME?</v>
      </c>
      <c r="R101" s="567" t="e">
        <f t="shared" ca="1" si="27"/>
        <v>#NAME?</v>
      </c>
      <c r="S101" s="1076" t="e">
        <f t="shared" ca="1" si="43"/>
        <v>#NAME?</v>
      </c>
      <c r="T101" s="698" t="e">
        <f ca="1">S101*($F$21-PICSIB_V-$J$201-$J$202-$J$203-$J$204-$J$205)</f>
        <v>#NAME?</v>
      </c>
      <c r="U101" s="1124" t="e">
        <f t="shared" ca="1" si="45"/>
        <v>#NAME?</v>
      </c>
      <c r="V101" s="1125" t="e">
        <f t="shared" ca="1" si="46"/>
        <v>#NAME?</v>
      </c>
      <c r="W101" s="565" t="e">
        <f t="shared" ca="1" si="58"/>
        <v>#NAME?</v>
      </c>
      <c r="X101" s="698" t="e">
        <f ca="1">W101*($G$21-PICSIB_U-$L$201-$L$202-$L$203-$L$204-$L$205)</f>
        <v>#NAME?</v>
      </c>
      <c r="Y101" s="566" t="e">
        <f t="shared" ca="1" si="47"/>
        <v>#NAME?</v>
      </c>
      <c r="Z101" s="567" t="e">
        <f t="shared" ca="1" si="48"/>
        <v>#NAME?</v>
      </c>
      <c r="AA101" s="1076" t="e">
        <f t="shared" ca="1" si="49"/>
        <v>#NAME?</v>
      </c>
      <c r="AB101" s="698" t="e">
        <f ca="1">AA101*($H$21-PICSIC_V-$N$201-$N$202-$N$203-$N$204-$N$205)</f>
        <v>#NAME?</v>
      </c>
      <c r="AC101" s="1123" t="e">
        <f t="shared" ca="1" si="50"/>
        <v>#NAME?</v>
      </c>
      <c r="AD101" s="1125" t="e">
        <f t="shared" ca="1" si="30"/>
        <v>#NAME?</v>
      </c>
      <c r="AE101" s="565" t="e">
        <f t="shared" ca="1" si="59"/>
        <v>#NAME?</v>
      </c>
      <c r="AF101" s="698" t="e">
        <f ca="1">AE101*($I$21-PICSIC_U-$P$201-$P$202-$P$203-$P$204-$P$205)</f>
        <v>#NAME?</v>
      </c>
      <c r="AG101" s="566" t="e">
        <f t="shared" ca="1" si="51"/>
        <v>#NAME?</v>
      </c>
      <c r="AH101" s="1125" t="e">
        <f t="shared" ca="1" si="32"/>
        <v>#NAME?</v>
      </c>
      <c r="AI101" s="219"/>
      <c r="AJ101" s="1110" t="e">
        <f t="shared" ca="1" si="52"/>
        <v>#NAME?</v>
      </c>
      <c r="AK101" s="1110" t="e">
        <f t="shared" ca="1" si="53"/>
        <v>#NAME?</v>
      </c>
      <c r="AL101" s="1110" t="e">
        <f t="shared" ca="1" si="54"/>
        <v>#NAME?</v>
      </c>
      <c r="AM101" s="449" t="e">
        <f t="shared" ca="1" si="33"/>
        <v>#NAME?</v>
      </c>
      <c r="AN101" s="454" t="e">
        <f t="shared" ca="1" si="55"/>
        <v>#NAME?</v>
      </c>
      <c r="AO101" s="448" t="e">
        <f t="shared" ca="1" si="56"/>
        <v>#NAME?</v>
      </c>
      <c r="AP101" s="224"/>
      <c r="AQ101" s="227"/>
      <c r="AR101" s="222"/>
      <c r="AS101" s="222"/>
      <c r="AT101" s="224"/>
      <c r="AU101" s="224"/>
      <c r="AV101" s="227"/>
      <c r="AW101" s="218"/>
      <c r="AX101" s="219"/>
      <c r="AY101" s="220"/>
      <c r="AZ101" s="220"/>
      <c r="BA101" s="221"/>
      <c r="BB101" s="222"/>
      <c r="BC101" s="226"/>
      <c r="BD101" s="224"/>
      <c r="BE101" s="224"/>
      <c r="BF101" s="227"/>
      <c r="BG101" s="222"/>
      <c r="BH101" s="222"/>
      <c r="BI101" s="224"/>
      <c r="BJ101" s="224"/>
      <c r="BK101" s="227"/>
      <c r="BL101" s="218"/>
      <c r="BM101" s="219"/>
      <c r="BN101" s="220"/>
      <c r="BO101" s="220"/>
      <c r="BP101" s="221"/>
      <c r="BQ101" s="222"/>
      <c r="BR101" s="226"/>
      <c r="BS101" s="224"/>
      <c r="BT101" s="224"/>
      <c r="BU101" s="227"/>
      <c r="BV101" s="222"/>
      <c r="BW101" s="222"/>
      <c r="BX101" s="224"/>
      <c r="BY101" s="224"/>
      <c r="BZ101" s="227"/>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1:108" s="329" customFormat="1" ht="15.75" x14ac:dyDescent="0.25">
      <c r="B102" s="439">
        <v>27</v>
      </c>
      <c r="D102" s="565">
        <f>'ONS Post Acute'!S32</f>
        <v>5.9926235880963963E-2</v>
      </c>
      <c r="E102" s="493">
        <f>'ONS Post Acute'!T32</f>
        <v>4.02209533187846E-2</v>
      </c>
      <c r="F102" s="493">
        <f>'ONS Post Acute'!U32</f>
        <v>8.9435325561721374E-2</v>
      </c>
      <c r="G102" s="498">
        <f t="shared" si="34"/>
        <v>1.2554686796667545E-2</v>
      </c>
      <c r="H102" s="498">
        <f t="shared" si="35"/>
        <v>21.358332750125104</v>
      </c>
      <c r="I102" s="498">
        <f t="shared" si="36"/>
        <v>335.05205138531068</v>
      </c>
      <c r="J102" s="498" t="e">
        <f ca="1">_xll.ErBeta(H102,I102)</f>
        <v>#NAME?</v>
      </c>
      <c r="K102" s="1076" t="e">
        <f t="shared" ca="1" si="37"/>
        <v>#NAME?</v>
      </c>
      <c r="L102" s="453" t="e">
        <f t="shared" ref="L102:L132" ca="1" si="66">K102*($D$21-PICSIA_V-Diab_Inc-Park_Inc-Dem_Inc-Anx_Inc-Isc_Inc)</f>
        <v>#NAME?</v>
      </c>
      <c r="M102" s="566" t="e">
        <f t="shared" ca="1" si="39"/>
        <v>#NAME?</v>
      </c>
      <c r="N102" s="567" t="e">
        <f t="shared" ca="1" si="40"/>
        <v>#NAME?</v>
      </c>
      <c r="O102" s="565" t="e">
        <f t="shared" ca="1" si="57"/>
        <v>#NAME?</v>
      </c>
      <c r="P102" s="453" t="e">
        <f t="shared" ref="P102:P132" ca="1" si="67">O102*($E$21-PICSIA_U-$H$201-$H$202-$H$203-$H$204-$H$205)</f>
        <v>#NAME?</v>
      </c>
      <c r="Q102" s="566" t="e">
        <f t="shared" ca="1" si="42"/>
        <v>#NAME?</v>
      </c>
      <c r="R102" s="567" t="e">
        <f t="shared" ca="1" si="27"/>
        <v>#NAME?</v>
      </c>
      <c r="S102" s="1076" t="e">
        <f t="shared" ca="1" si="43"/>
        <v>#NAME?</v>
      </c>
      <c r="T102" s="453" t="e">
        <f t="shared" ref="T102:T132" ca="1" si="68">S102*($F$21-PICSIB_V-$J$201-$J$202-$J$203-$J$204-$J$205)</f>
        <v>#NAME?</v>
      </c>
      <c r="U102" s="1124" t="e">
        <f t="shared" ca="1" si="45"/>
        <v>#NAME?</v>
      </c>
      <c r="V102" s="1125" t="e">
        <f t="shared" ca="1" si="46"/>
        <v>#NAME?</v>
      </c>
      <c r="W102" s="565" t="e">
        <f t="shared" ca="1" si="58"/>
        <v>#NAME?</v>
      </c>
      <c r="X102" s="453" t="e">
        <f t="shared" ref="X102:X132" ca="1" si="69">W102*($G$21-PICSIB_U-$L$201-$L$202-$L$203-$L$204-$L$205)</f>
        <v>#NAME?</v>
      </c>
      <c r="Y102" s="566" t="e">
        <f t="shared" ca="1" si="47"/>
        <v>#NAME?</v>
      </c>
      <c r="Z102" s="567" t="e">
        <f t="shared" ca="1" si="48"/>
        <v>#NAME?</v>
      </c>
      <c r="AA102" s="1076" t="e">
        <f t="shared" ca="1" si="49"/>
        <v>#NAME?</v>
      </c>
      <c r="AB102" s="453" t="e">
        <f t="shared" ref="AB102:AB132" ca="1" si="70">AA102*($H$21-PICSIC_V-$N$201-$N$202-$N$203-$N$204-$N$205)</f>
        <v>#NAME?</v>
      </c>
      <c r="AC102" s="1123" t="e">
        <f t="shared" ca="1" si="50"/>
        <v>#NAME?</v>
      </c>
      <c r="AD102" s="1125" t="e">
        <f t="shared" ca="1" si="30"/>
        <v>#NAME?</v>
      </c>
      <c r="AE102" s="565" t="e">
        <f t="shared" ca="1" si="59"/>
        <v>#NAME?</v>
      </c>
      <c r="AF102" s="453" t="e">
        <f t="shared" ref="AF102:AF132" ca="1" si="71">AE102*($I$21-PICSIC_U-$P$201-$P$202-$P$203-$P$204-$P$205)</f>
        <v>#NAME?</v>
      </c>
      <c r="AG102" s="566" t="e">
        <f t="shared" ca="1" si="51"/>
        <v>#NAME?</v>
      </c>
      <c r="AH102" s="1125" t="e">
        <f t="shared" ca="1" si="32"/>
        <v>#NAME?</v>
      </c>
      <c r="AI102" s="207"/>
      <c r="AJ102" s="1110" t="e">
        <f t="shared" ca="1" si="52"/>
        <v>#NAME?</v>
      </c>
      <c r="AK102" s="1110" t="e">
        <f t="shared" ca="1" si="53"/>
        <v>#NAME?</v>
      </c>
      <c r="AL102" s="1110" t="e">
        <f t="shared" ca="1" si="54"/>
        <v>#NAME?</v>
      </c>
      <c r="AM102" s="449" t="e">
        <f t="shared" ca="1" si="33"/>
        <v>#NAME?</v>
      </c>
      <c r="AN102" s="454" t="e">
        <f t="shared" ca="1" si="55"/>
        <v>#NAME?</v>
      </c>
      <c r="AO102" s="448" t="e">
        <f t="shared" ca="1" si="56"/>
        <v>#NAME?</v>
      </c>
      <c r="AP102" s="448"/>
      <c r="AQ102" s="455"/>
      <c r="AR102" s="449"/>
      <c r="AS102" s="449"/>
      <c r="AT102" s="461"/>
      <c r="AU102" s="448"/>
      <c r="AV102" s="455"/>
      <c r="AW102" s="205"/>
      <c r="AX102" s="207"/>
      <c r="AY102" s="460"/>
      <c r="AZ102" s="206"/>
      <c r="BA102" s="208"/>
      <c r="BB102" s="449"/>
      <c r="BC102" s="454"/>
      <c r="BD102" s="461"/>
      <c r="BE102" s="448"/>
      <c r="BF102" s="455"/>
      <c r="BG102" s="449"/>
      <c r="BH102" s="449"/>
      <c r="BI102" s="461"/>
      <c r="BJ102" s="448"/>
      <c r="BK102" s="455"/>
      <c r="BL102" s="205"/>
      <c r="BM102" s="207"/>
      <c r="BN102" s="460"/>
      <c r="BO102" s="206"/>
      <c r="BP102" s="208"/>
      <c r="BQ102" s="449"/>
      <c r="BR102" s="454"/>
      <c r="BS102" s="461"/>
      <c r="BT102" s="448"/>
      <c r="BU102" s="455"/>
      <c r="BV102" s="449"/>
      <c r="BW102" s="449"/>
      <c r="BX102" s="461"/>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1:108" s="329" customFormat="1" ht="15.75" x14ac:dyDescent="0.25">
      <c r="B103" s="439">
        <v>28</v>
      </c>
      <c r="D103" s="565">
        <f>'ONS Post Acute'!S33</f>
        <v>5.6379995389109878E-2</v>
      </c>
      <c r="E103" s="493">
        <f>'ONS Post Acute'!T33</f>
        <v>3.7389431589570817E-2</v>
      </c>
      <c r="F103" s="493">
        <f>'ONS Post Acute'!U33</f>
        <v>8.5158629328313404E-2</v>
      </c>
      <c r="G103" s="498">
        <f t="shared" si="34"/>
        <v>1.2186019831311885E-2</v>
      </c>
      <c r="H103" s="498">
        <f t="shared" si="35"/>
        <v>20.142321461379446</v>
      </c>
      <c r="I103" s="498">
        <f t="shared" si="36"/>
        <v>337.1177549605149</v>
      </c>
      <c r="J103" s="498" t="e">
        <f ca="1">_xll.ErBeta(H103,I103)</f>
        <v>#NAME?</v>
      </c>
      <c r="K103" s="1076" t="e">
        <f t="shared" ca="1" si="37"/>
        <v>#NAME?</v>
      </c>
      <c r="L103" s="453" t="e">
        <f t="shared" ca="1" si="66"/>
        <v>#NAME?</v>
      </c>
      <c r="M103" s="566" t="e">
        <f t="shared" ca="1" si="39"/>
        <v>#NAME?</v>
      </c>
      <c r="N103" s="567" t="e">
        <f t="shared" ca="1" si="40"/>
        <v>#NAME?</v>
      </c>
      <c r="O103" s="565" t="e">
        <f t="shared" ca="1" si="57"/>
        <v>#NAME?</v>
      </c>
      <c r="P103" s="453" t="e">
        <f t="shared" ca="1" si="67"/>
        <v>#NAME?</v>
      </c>
      <c r="Q103" s="566" t="e">
        <f t="shared" ca="1" si="42"/>
        <v>#NAME?</v>
      </c>
      <c r="R103" s="567" t="e">
        <f t="shared" ca="1" si="27"/>
        <v>#NAME?</v>
      </c>
      <c r="S103" s="1076" t="e">
        <f t="shared" ca="1" si="43"/>
        <v>#NAME?</v>
      </c>
      <c r="T103" s="453" t="e">
        <f t="shared" ca="1" si="68"/>
        <v>#NAME?</v>
      </c>
      <c r="U103" s="1124" t="e">
        <f t="shared" ca="1" si="45"/>
        <v>#NAME?</v>
      </c>
      <c r="V103" s="1125" t="e">
        <f t="shared" ca="1" si="46"/>
        <v>#NAME?</v>
      </c>
      <c r="W103" s="565" t="e">
        <f t="shared" ca="1" si="58"/>
        <v>#NAME?</v>
      </c>
      <c r="X103" s="453" t="e">
        <f t="shared" ca="1" si="69"/>
        <v>#NAME?</v>
      </c>
      <c r="Y103" s="566" t="e">
        <f t="shared" ca="1" si="47"/>
        <v>#NAME?</v>
      </c>
      <c r="Z103" s="567" t="e">
        <f t="shared" ca="1" si="48"/>
        <v>#NAME?</v>
      </c>
      <c r="AA103" s="1076" t="e">
        <f t="shared" ca="1" si="49"/>
        <v>#NAME?</v>
      </c>
      <c r="AB103" s="453" t="e">
        <f t="shared" ca="1" si="70"/>
        <v>#NAME?</v>
      </c>
      <c r="AC103" s="1123" t="e">
        <f t="shared" ca="1" si="50"/>
        <v>#NAME?</v>
      </c>
      <c r="AD103" s="1125" t="e">
        <f t="shared" ca="1" si="30"/>
        <v>#NAME?</v>
      </c>
      <c r="AE103" s="565" t="e">
        <f t="shared" ca="1" si="59"/>
        <v>#NAME?</v>
      </c>
      <c r="AF103" s="453" t="e">
        <f t="shared" ca="1" si="71"/>
        <v>#NAME?</v>
      </c>
      <c r="AG103" s="566" t="e">
        <f t="shared" ca="1" si="51"/>
        <v>#NAME?</v>
      </c>
      <c r="AH103" s="1125" t="e">
        <f t="shared" ca="1" si="32"/>
        <v>#NAME?</v>
      </c>
      <c r="AI103" s="207"/>
      <c r="AJ103" s="1110" t="e">
        <f t="shared" ca="1" si="52"/>
        <v>#NAME?</v>
      </c>
      <c r="AK103" s="1110" t="e">
        <f t="shared" ca="1" si="53"/>
        <v>#NAME?</v>
      </c>
      <c r="AL103" s="1110" t="e">
        <f t="shared" ca="1" si="54"/>
        <v>#NAME?</v>
      </c>
      <c r="AM103" s="449" t="e">
        <f t="shared" ca="1" si="33"/>
        <v>#NAME?</v>
      </c>
      <c r="AN103" s="454" t="e">
        <f t="shared" ca="1" si="55"/>
        <v>#NAME?</v>
      </c>
      <c r="AO103" s="448" t="e">
        <f t="shared" ca="1" si="56"/>
        <v>#NAME?</v>
      </c>
      <c r="AP103" s="448"/>
      <c r="AQ103" s="455"/>
      <c r="AR103" s="449"/>
      <c r="AS103" s="449"/>
      <c r="AT103" s="461"/>
      <c r="AU103" s="448"/>
      <c r="AV103" s="455"/>
      <c r="AW103" s="205"/>
      <c r="AX103" s="207"/>
      <c r="AY103" s="460"/>
      <c r="AZ103" s="206"/>
      <c r="BA103" s="208"/>
      <c r="BB103" s="449"/>
      <c r="BC103" s="454"/>
      <c r="BD103" s="461"/>
      <c r="BE103" s="448"/>
      <c r="BF103" s="455"/>
      <c r="BG103" s="449"/>
      <c r="BH103" s="449"/>
      <c r="BI103" s="461"/>
      <c r="BJ103" s="448"/>
      <c r="BK103" s="455"/>
      <c r="BL103" s="205"/>
      <c r="BM103" s="207"/>
      <c r="BN103" s="460"/>
      <c r="BO103" s="206"/>
      <c r="BP103" s="208"/>
      <c r="BQ103" s="449"/>
      <c r="BR103" s="454"/>
      <c r="BS103" s="461"/>
      <c r="BT103" s="448"/>
      <c r="BU103" s="455"/>
      <c r="BV103" s="449"/>
      <c r="BW103" s="449"/>
      <c r="BX103" s="461"/>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1:108" s="329" customFormat="1" ht="15.75" x14ac:dyDescent="0.25">
      <c r="B104" s="439">
        <v>29</v>
      </c>
      <c r="D104" s="565">
        <f>'ONS Post Acute'!S34</f>
        <v>5.3043609920538845E-2</v>
      </c>
      <c r="E104" s="493">
        <f>'ONS Post Acute'!T34</f>
        <v>3.4757246639857631E-2</v>
      </c>
      <c r="F104" s="493">
        <f>'ONS Post Acute'!U34</f>
        <v>8.1086439877409697E-2</v>
      </c>
      <c r="G104" s="498">
        <f t="shared" si="34"/>
        <v>1.1818671744273486E-2</v>
      </c>
      <c r="H104" s="498">
        <f t="shared" si="35"/>
        <v>19.021703247672281</v>
      </c>
      <c r="I104" s="498">
        <f t="shared" si="36"/>
        <v>339.58328755456478</v>
      </c>
      <c r="J104" s="498" t="e">
        <f ca="1">_xll.ErBeta(H104,I104)</f>
        <v>#NAME?</v>
      </c>
      <c r="K104" s="1076" t="e">
        <f t="shared" ca="1" si="37"/>
        <v>#NAME?</v>
      </c>
      <c r="L104" s="453" t="e">
        <f t="shared" ca="1" si="66"/>
        <v>#NAME?</v>
      </c>
      <c r="M104" s="566" t="e">
        <f t="shared" ca="1" si="39"/>
        <v>#NAME?</v>
      </c>
      <c r="N104" s="567" t="e">
        <f t="shared" ca="1" si="40"/>
        <v>#NAME?</v>
      </c>
      <c r="O104" s="565" t="e">
        <f t="shared" ca="1" si="57"/>
        <v>#NAME?</v>
      </c>
      <c r="P104" s="453" t="e">
        <f t="shared" ca="1" si="67"/>
        <v>#NAME?</v>
      </c>
      <c r="Q104" s="566" t="e">
        <f t="shared" ca="1" si="42"/>
        <v>#NAME?</v>
      </c>
      <c r="R104" s="567" t="e">
        <f t="shared" ca="1" si="27"/>
        <v>#NAME?</v>
      </c>
      <c r="S104" s="1076" t="e">
        <f t="shared" ca="1" si="43"/>
        <v>#NAME?</v>
      </c>
      <c r="T104" s="453" t="e">
        <f t="shared" ca="1" si="68"/>
        <v>#NAME?</v>
      </c>
      <c r="U104" s="1124" t="e">
        <f t="shared" ca="1" si="45"/>
        <v>#NAME?</v>
      </c>
      <c r="V104" s="1125" t="e">
        <f t="shared" ca="1" si="46"/>
        <v>#NAME?</v>
      </c>
      <c r="W104" s="565" t="e">
        <f t="shared" ca="1" si="58"/>
        <v>#NAME?</v>
      </c>
      <c r="X104" s="453" t="e">
        <f t="shared" ca="1" si="69"/>
        <v>#NAME?</v>
      </c>
      <c r="Y104" s="566" t="e">
        <f t="shared" ca="1" si="47"/>
        <v>#NAME?</v>
      </c>
      <c r="Z104" s="567" t="e">
        <f t="shared" ca="1" si="48"/>
        <v>#NAME?</v>
      </c>
      <c r="AA104" s="1076" t="e">
        <f t="shared" ca="1" si="49"/>
        <v>#NAME?</v>
      </c>
      <c r="AB104" s="453" t="e">
        <f t="shared" ca="1" si="70"/>
        <v>#NAME?</v>
      </c>
      <c r="AC104" s="1123" t="e">
        <f t="shared" ca="1" si="50"/>
        <v>#NAME?</v>
      </c>
      <c r="AD104" s="1125" t="e">
        <f t="shared" ca="1" si="30"/>
        <v>#NAME?</v>
      </c>
      <c r="AE104" s="565" t="e">
        <f t="shared" ca="1" si="59"/>
        <v>#NAME?</v>
      </c>
      <c r="AF104" s="453" t="e">
        <f t="shared" ca="1" si="71"/>
        <v>#NAME?</v>
      </c>
      <c r="AG104" s="566" t="e">
        <f t="shared" ca="1" si="51"/>
        <v>#NAME?</v>
      </c>
      <c r="AH104" s="1125" t="e">
        <f t="shared" ca="1" si="32"/>
        <v>#NAME?</v>
      </c>
      <c r="AI104" s="207"/>
      <c r="AJ104" s="1110" t="e">
        <f t="shared" ca="1" si="52"/>
        <v>#NAME?</v>
      </c>
      <c r="AK104" s="1110" t="e">
        <f t="shared" ca="1" si="53"/>
        <v>#NAME?</v>
      </c>
      <c r="AL104" s="1110" t="e">
        <f t="shared" ca="1" si="54"/>
        <v>#NAME?</v>
      </c>
      <c r="AM104" s="449" t="e">
        <f t="shared" ca="1" si="33"/>
        <v>#NAME?</v>
      </c>
      <c r="AN104" s="454" t="e">
        <f t="shared" ca="1" si="55"/>
        <v>#NAME?</v>
      </c>
      <c r="AO104" s="448" t="e">
        <f t="shared" ca="1" si="56"/>
        <v>#NAME?</v>
      </c>
      <c r="AP104" s="448"/>
      <c r="AQ104" s="455"/>
      <c r="AR104" s="449"/>
      <c r="AS104" s="449"/>
      <c r="AT104" s="461"/>
      <c r="AU104" s="448"/>
      <c r="AV104" s="455"/>
      <c r="AW104" s="205"/>
      <c r="AX104" s="207"/>
      <c r="AY104" s="460"/>
      <c r="AZ104" s="206"/>
      <c r="BA104" s="208"/>
      <c r="BB104" s="449"/>
      <c r="BC104" s="454"/>
      <c r="BD104" s="461"/>
      <c r="BE104" s="448"/>
      <c r="BF104" s="455"/>
      <c r="BG104" s="449"/>
      <c r="BH104" s="449"/>
      <c r="BI104" s="461"/>
      <c r="BJ104" s="448"/>
      <c r="BK104" s="455"/>
      <c r="BL104" s="205"/>
      <c r="BM104" s="207"/>
      <c r="BN104" s="460"/>
      <c r="BO104" s="206"/>
      <c r="BP104" s="208"/>
      <c r="BQ104" s="449"/>
      <c r="BR104" s="454"/>
      <c r="BS104" s="461"/>
      <c r="BT104" s="448"/>
      <c r="BU104" s="455"/>
      <c r="BV104" s="449"/>
      <c r="BW104" s="449"/>
      <c r="BX104" s="461"/>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1:108" s="329" customFormat="1" ht="15.75" x14ac:dyDescent="0.25">
      <c r="B105" s="439">
        <v>30</v>
      </c>
      <c r="D105" s="565">
        <f>'ONS Post Acute'!S35</f>
        <v>4.9904660934856238E-2</v>
      </c>
      <c r="E105" s="493">
        <f>'ONS Post Acute'!T35</f>
        <v>3.2310365325822848E-2</v>
      </c>
      <c r="F105" s="493">
        <f>'ONS Post Acute'!U35</f>
        <v>7.720897792570186E-2</v>
      </c>
      <c r="G105" s="498">
        <f t="shared" si="34"/>
        <v>1.1453727704050769E-2</v>
      </c>
      <c r="H105" s="498">
        <f t="shared" si="35"/>
        <v>17.986737853414962</v>
      </c>
      <c r="I105" s="498">
        <f t="shared" si="36"/>
        <v>342.43526515135864</v>
      </c>
      <c r="J105" s="498" t="e">
        <f ca="1">_xll.ErBeta(H105,I105)</f>
        <v>#NAME?</v>
      </c>
      <c r="K105" s="1076" t="e">
        <f t="shared" ca="1" si="37"/>
        <v>#NAME?</v>
      </c>
      <c r="L105" s="453" t="e">
        <f t="shared" ca="1" si="66"/>
        <v>#NAME?</v>
      </c>
      <c r="M105" s="566" t="e">
        <f t="shared" ca="1" si="39"/>
        <v>#NAME?</v>
      </c>
      <c r="N105" s="567" t="e">
        <f t="shared" ca="1" si="40"/>
        <v>#NAME?</v>
      </c>
      <c r="O105" s="565" t="e">
        <f t="shared" ca="1" si="57"/>
        <v>#NAME?</v>
      </c>
      <c r="P105" s="453" t="e">
        <f t="shared" ca="1" si="67"/>
        <v>#NAME?</v>
      </c>
      <c r="Q105" s="566" t="e">
        <f t="shared" ca="1" si="42"/>
        <v>#NAME?</v>
      </c>
      <c r="R105" s="567" t="e">
        <f t="shared" ca="1" si="27"/>
        <v>#NAME?</v>
      </c>
      <c r="S105" s="1076" t="e">
        <f t="shared" ca="1" si="43"/>
        <v>#NAME?</v>
      </c>
      <c r="T105" s="453" t="e">
        <f t="shared" ca="1" si="68"/>
        <v>#NAME?</v>
      </c>
      <c r="U105" s="1124" t="e">
        <f t="shared" ca="1" si="45"/>
        <v>#NAME?</v>
      </c>
      <c r="V105" s="1125" t="e">
        <f t="shared" ca="1" si="46"/>
        <v>#NAME?</v>
      </c>
      <c r="W105" s="565" t="e">
        <f t="shared" ca="1" si="58"/>
        <v>#NAME?</v>
      </c>
      <c r="X105" s="453" t="e">
        <f t="shared" ca="1" si="69"/>
        <v>#NAME?</v>
      </c>
      <c r="Y105" s="566" t="e">
        <f t="shared" ca="1" si="47"/>
        <v>#NAME?</v>
      </c>
      <c r="Z105" s="567" t="e">
        <f t="shared" ca="1" si="48"/>
        <v>#NAME?</v>
      </c>
      <c r="AA105" s="1076" t="e">
        <f t="shared" ca="1" si="49"/>
        <v>#NAME?</v>
      </c>
      <c r="AB105" s="453" t="e">
        <f t="shared" ca="1" si="70"/>
        <v>#NAME?</v>
      </c>
      <c r="AC105" s="1123" t="e">
        <f t="shared" ca="1" si="50"/>
        <v>#NAME?</v>
      </c>
      <c r="AD105" s="1125" t="e">
        <f t="shared" ca="1" si="30"/>
        <v>#NAME?</v>
      </c>
      <c r="AE105" s="565" t="e">
        <f t="shared" ca="1" si="59"/>
        <v>#NAME?</v>
      </c>
      <c r="AF105" s="453" t="e">
        <f t="shared" ca="1" si="71"/>
        <v>#NAME?</v>
      </c>
      <c r="AG105" s="566" t="e">
        <f t="shared" ca="1" si="51"/>
        <v>#NAME?</v>
      </c>
      <c r="AH105" s="1125" t="e">
        <f t="shared" ca="1" si="32"/>
        <v>#NAME?</v>
      </c>
      <c r="AI105" s="207"/>
      <c r="AJ105" s="1110" t="e">
        <f t="shared" ca="1" si="52"/>
        <v>#NAME?</v>
      </c>
      <c r="AK105" s="1110" t="e">
        <f t="shared" ca="1" si="53"/>
        <v>#NAME?</v>
      </c>
      <c r="AL105" s="1110" t="e">
        <f t="shared" ca="1" si="54"/>
        <v>#NAME?</v>
      </c>
      <c r="AM105" s="449" t="e">
        <f t="shared" ca="1" si="33"/>
        <v>#NAME?</v>
      </c>
      <c r="AN105" s="454" t="e">
        <f t="shared" ca="1" si="55"/>
        <v>#NAME?</v>
      </c>
      <c r="AO105" s="448" t="e">
        <f t="shared" ca="1" si="56"/>
        <v>#NAME?</v>
      </c>
      <c r="AP105" s="448"/>
      <c r="AQ105" s="455"/>
      <c r="AR105" s="449"/>
      <c r="AS105" s="449"/>
      <c r="AT105" s="461"/>
      <c r="AU105" s="448"/>
      <c r="AV105" s="455"/>
      <c r="AW105" s="205"/>
      <c r="AX105" s="207"/>
      <c r="AY105" s="460"/>
      <c r="AZ105" s="206"/>
      <c r="BA105" s="208"/>
      <c r="BB105" s="449"/>
      <c r="BC105" s="454"/>
      <c r="BD105" s="461"/>
      <c r="BE105" s="448"/>
      <c r="BF105" s="455"/>
      <c r="BG105" s="449"/>
      <c r="BH105" s="449"/>
      <c r="BI105" s="461"/>
      <c r="BJ105" s="448"/>
      <c r="BK105" s="455"/>
      <c r="BL105" s="205"/>
      <c r="BM105" s="207"/>
      <c r="BN105" s="460"/>
      <c r="BO105" s="206"/>
      <c r="BP105" s="208"/>
      <c r="BQ105" s="449"/>
      <c r="BR105" s="454"/>
      <c r="BS105" s="461"/>
      <c r="BT105" s="448"/>
      <c r="BU105" s="455"/>
      <c r="BV105" s="449"/>
      <c r="BW105" s="449"/>
      <c r="BX105" s="461"/>
      <c r="BY105" s="448"/>
      <c r="BZ105" s="455"/>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1:108" s="329" customFormat="1" ht="15.75" x14ac:dyDescent="0.25">
      <c r="B106" s="439">
        <v>31</v>
      </c>
      <c r="D106" s="565">
        <f>'ONS Post Acute'!S36</f>
        <v>4.6951464780654727E-2</v>
      </c>
      <c r="E106" s="493">
        <f>'ONS Post Acute'!T36</f>
        <v>3.0035742425321515E-2</v>
      </c>
      <c r="F106" s="493">
        <f>'ONS Post Acute'!U36</f>
        <v>7.3516931824161705E-2</v>
      </c>
      <c r="G106" s="498">
        <f t="shared" si="34"/>
        <v>1.1092140152765355E-2</v>
      </c>
      <c r="H106" s="498">
        <f t="shared" si="35"/>
        <v>17.028909619997368</v>
      </c>
      <c r="I106" s="498">
        <f t="shared" si="36"/>
        <v>345.66285515352126</v>
      </c>
      <c r="J106" s="498" t="e">
        <f ca="1">_xll.ErBeta(H106,I106)</f>
        <v>#NAME?</v>
      </c>
      <c r="K106" s="1076" t="e">
        <f t="shared" ca="1" si="37"/>
        <v>#NAME?</v>
      </c>
      <c r="L106" s="453" t="e">
        <f t="shared" ca="1" si="66"/>
        <v>#NAME?</v>
      </c>
      <c r="M106" s="566" t="e">
        <f t="shared" ca="1" si="39"/>
        <v>#NAME?</v>
      </c>
      <c r="N106" s="567" t="e">
        <f t="shared" ca="1" si="40"/>
        <v>#NAME?</v>
      </c>
      <c r="O106" s="565" t="e">
        <f t="shared" ca="1" si="57"/>
        <v>#NAME?</v>
      </c>
      <c r="P106" s="453" t="e">
        <f t="shared" ca="1" si="67"/>
        <v>#NAME?</v>
      </c>
      <c r="Q106" s="566" t="e">
        <f t="shared" ca="1" si="42"/>
        <v>#NAME?</v>
      </c>
      <c r="R106" s="567" t="e">
        <f t="shared" ca="1" si="27"/>
        <v>#NAME?</v>
      </c>
      <c r="S106" s="1076" t="e">
        <f t="shared" ca="1" si="43"/>
        <v>#NAME?</v>
      </c>
      <c r="T106" s="453" t="e">
        <f t="shared" ca="1" si="68"/>
        <v>#NAME?</v>
      </c>
      <c r="U106" s="1124" t="e">
        <f t="shared" ca="1" si="45"/>
        <v>#NAME?</v>
      </c>
      <c r="V106" s="1125" t="e">
        <f t="shared" ca="1" si="46"/>
        <v>#NAME?</v>
      </c>
      <c r="W106" s="565" t="e">
        <f t="shared" ca="1" si="58"/>
        <v>#NAME?</v>
      </c>
      <c r="X106" s="453" t="e">
        <f t="shared" ca="1" si="69"/>
        <v>#NAME?</v>
      </c>
      <c r="Y106" s="566" t="e">
        <f t="shared" ca="1" si="47"/>
        <v>#NAME?</v>
      </c>
      <c r="Z106" s="567" t="e">
        <f t="shared" ca="1" si="48"/>
        <v>#NAME?</v>
      </c>
      <c r="AA106" s="1076" t="e">
        <f t="shared" ca="1" si="49"/>
        <v>#NAME?</v>
      </c>
      <c r="AB106" s="453" t="e">
        <f t="shared" ca="1" si="70"/>
        <v>#NAME?</v>
      </c>
      <c r="AC106" s="1123" t="e">
        <f t="shared" ca="1" si="50"/>
        <v>#NAME?</v>
      </c>
      <c r="AD106" s="1125" t="e">
        <f t="shared" ca="1" si="30"/>
        <v>#NAME?</v>
      </c>
      <c r="AE106" s="565" t="e">
        <f t="shared" ca="1" si="59"/>
        <v>#NAME?</v>
      </c>
      <c r="AF106" s="453" t="e">
        <f t="shared" ca="1" si="71"/>
        <v>#NAME?</v>
      </c>
      <c r="AG106" s="566" t="e">
        <f t="shared" ca="1" si="51"/>
        <v>#NAME?</v>
      </c>
      <c r="AH106" s="1125" t="e">
        <f t="shared" ca="1" si="32"/>
        <v>#NAME?</v>
      </c>
      <c r="AI106" s="207"/>
      <c r="AJ106" s="1110" t="e">
        <f t="shared" ca="1" si="52"/>
        <v>#NAME?</v>
      </c>
      <c r="AK106" s="1110" t="e">
        <f t="shared" ca="1" si="53"/>
        <v>#NAME?</v>
      </c>
      <c r="AL106" s="1110" t="e">
        <f t="shared" ca="1" si="54"/>
        <v>#NAME?</v>
      </c>
      <c r="AM106" s="449" t="e">
        <f t="shared" ca="1" si="33"/>
        <v>#NAME?</v>
      </c>
      <c r="AN106" s="454" t="e">
        <f t="shared" ca="1" si="55"/>
        <v>#NAME?</v>
      </c>
      <c r="AO106" s="448" t="e">
        <f t="shared" ca="1" si="56"/>
        <v>#NAME?</v>
      </c>
      <c r="AP106" s="448"/>
      <c r="AQ106" s="455"/>
      <c r="AR106" s="449"/>
      <c r="AS106" s="449"/>
      <c r="AT106" s="461"/>
      <c r="AU106" s="448"/>
      <c r="AV106" s="455"/>
      <c r="AW106" s="205"/>
      <c r="AX106" s="207"/>
      <c r="AY106" s="460"/>
      <c r="AZ106" s="206"/>
      <c r="BA106" s="208"/>
      <c r="BB106" s="449"/>
      <c r="BC106" s="454"/>
      <c r="BD106" s="461"/>
      <c r="BE106" s="448"/>
      <c r="BF106" s="455"/>
      <c r="BG106" s="449"/>
      <c r="BH106" s="449"/>
      <c r="BI106" s="461"/>
      <c r="BJ106" s="448"/>
      <c r="BK106" s="455"/>
      <c r="BL106" s="205"/>
      <c r="BM106" s="207"/>
      <c r="BN106" s="460"/>
      <c r="BO106" s="206"/>
      <c r="BP106" s="208"/>
      <c r="BQ106" s="449"/>
      <c r="BR106" s="454"/>
      <c r="BS106" s="461"/>
      <c r="BT106" s="448"/>
      <c r="BU106" s="455"/>
      <c r="BV106" s="449"/>
      <c r="BW106" s="449"/>
      <c r="BX106" s="461"/>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1:108" s="329" customFormat="1" ht="15.75" x14ac:dyDescent="0.25">
      <c r="B107" s="439">
        <v>32</v>
      </c>
      <c r="D107" s="565">
        <f>'ONS Post Acute'!S37</f>
        <v>4.4173029207164795E-2</v>
      </c>
      <c r="E107" s="493">
        <f>'ONS Post Acute'!T37</f>
        <v>2.7921251089019796E-2</v>
      </c>
      <c r="F107" s="493">
        <f>'ONS Post Acute'!U37</f>
        <v>7.000143519629827E-2</v>
      </c>
      <c r="G107" s="498">
        <f t="shared" ref="G107:G138" si="72">(F107-E107)/(2*1.96)</f>
        <v>1.0734740843693488E-2</v>
      </c>
      <c r="H107" s="498">
        <f t="shared" ref="H107:H138" si="73">(D107*(D107-D107^2-G107^2))/G107^2</f>
        <v>16.140745489906671</v>
      </c>
      <c r="I107" s="498">
        <f t="shared" ref="I107:I138" si="74">H107*(1-D107)/D107</f>
        <v>349.25745743181341</v>
      </c>
      <c r="J107" s="498" t="e">
        <f ca="1">_xll.ErBeta(H107,I107)</f>
        <v>#NAME?</v>
      </c>
      <c r="K107" s="1076" t="e">
        <f t="shared" ca="1" si="37"/>
        <v>#NAME?</v>
      </c>
      <c r="L107" s="453" t="e">
        <f t="shared" ca="1" si="66"/>
        <v>#NAME?</v>
      </c>
      <c r="M107" s="566" t="e">
        <f t="shared" ref="M107:M138" ca="1" si="75">((L107*B108)/52*$J$33)</f>
        <v>#NAME?</v>
      </c>
      <c r="N107" s="567" t="e">
        <f t="shared" ref="N107:N138" ca="1" si="76">(M107/$D$22)*100000</f>
        <v>#NAME?</v>
      </c>
      <c r="O107" s="565" t="e">
        <f t="shared" ca="1" si="57"/>
        <v>#NAME?</v>
      </c>
      <c r="P107" s="453" t="e">
        <f t="shared" ca="1" si="67"/>
        <v>#NAME?</v>
      </c>
      <c r="Q107" s="566" t="e">
        <f t="shared" ca="1" si="42"/>
        <v>#NAME?</v>
      </c>
      <c r="R107" s="567" t="e">
        <f t="shared" ref="R107:R138" ca="1" si="77">(Q107/$D$22)*100000</f>
        <v>#NAME?</v>
      </c>
      <c r="S107" s="1076" t="e">
        <f t="shared" ca="1" si="43"/>
        <v>#NAME?</v>
      </c>
      <c r="T107" s="453" t="e">
        <f t="shared" ca="1" si="68"/>
        <v>#NAME?</v>
      </c>
      <c r="U107" s="1124" t="e">
        <f t="shared" ca="1" si="45"/>
        <v>#NAME?</v>
      </c>
      <c r="V107" s="1125" t="e">
        <f t="shared" ref="V107:V138" ca="1" si="78">(U107/$D$22)*100000</f>
        <v>#NAME?</v>
      </c>
      <c r="W107" s="565" t="e">
        <f t="shared" ca="1" si="58"/>
        <v>#NAME?</v>
      </c>
      <c r="X107" s="453" t="e">
        <f t="shared" ca="1" si="69"/>
        <v>#NAME?</v>
      </c>
      <c r="Y107" s="566" t="e">
        <f t="shared" ca="1" si="47"/>
        <v>#NAME?</v>
      </c>
      <c r="Z107" s="567" t="e">
        <f t="shared" ref="Z107:Z138" ca="1" si="79">(Y107/$D$22)*100000</f>
        <v>#NAME?</v>
      </c>
      <c r="AA107" s="1076" t="e">
        <f t="shared" ca="1" si="49"/>
        <v>#NAME?</v>
      </c>
      <c r="AB107" s="453" t="e">
        <f t="shared" ca="1" si="70"/>
        <v>#NAME?</v>
      </c>
      <c r="AC107" s="1123" t="e">
        <f t="shared" ca="1" si="50"/>
        <v>#NAME?</v>
      </c>
      <c r="AD107" s="1125" t="e">
        <f t="shared" ref="AD107:AD138" ca="1" si="80">(AC107/$D$22)*100000</f>
        <v>#NAME?</v>
      </c>
      <c r="AE107" s="565" t="e">
        <f t="shared" ca="1" si="59"/>
        <v>#NAME?</v>
      </c>
      <c r="AF107" s="453" t="e">
        <f t="shared" ca="1" si="71"/>
        <v>#NAME?</v>
      </c>
      <c r="AG107" s="566" t="e">
        <f t="shared" ca="1" si="51"/>
        <v>#NAME?</v>
      </c>
      <c r="AH107" s="1125" t="e">
        <f t="shared" ref="AH107:AH138" ca="1" si="81">(AG107/$D$22)*100000</f>
        <v>#NAME?</v>
      </c>
      <c r="AI107" s="207"/>
      <c r="AJ107" s="1110" t="e">
        <f t="shared" ca="1" si="52"/>
        <v>#NAME?</v>
      </c>
      <c r="AK107" s="1110" t="e">
        <f t="shared" ca="1" si="53"/>
        <v>#NAME?</v>
      </c>
      <c r="AL107" s="1110" t="e">
        <f t="shared" ca="1" si="54"/>
        <v>#NAME?</v>
      </c>
      <c r="AM107" s="449" t="e">
        <f t="shared" ref="AM107:AM138" ca="1" si="82">(1-EXP(-(-LN(1-(J107-J108)/1))*$J$44)*1)</f>
        <v>#NAME?</v>
      </c>
      <c r="AN107" s="454" t="e">
        <f t="shared" ca="1" si="55"/>
        <v>#NAME?</v>
      </c>
      <c r="AO107" s="448" t="e">
        <f t="shared" ca="1" si="56"/>
        <v>#NAME?</v>
      </c>
      <c r="AP107" s="448"/>
      <c r="AQ107" s="455"/>
      <c r="AR107" s="449"/>
      <c r="AS107" s="449"/>
      <c r="AT107" s="461"/>
      <c r="AU107" s="448"/>
      <c r="AV107" s="455"/>
      <c r="AW107" s="205"/>
      <c r="AX107" s="207"/>
      <c r="AY107" s="460"/>
      <c r="AZ107" s="206"/>
      <c r="BA107" s="208"/>
      <c r="BB107" s="449"/>
      <c r="BC107" s="454"/>
      <c r="BD107" s="461"/>
      <c r="BE107" s="448"/>
      <c r="BF107" s="455"/>
      <c r="BG107" s="449"/>
      <c r="BH107" s="449"/>
      <c r="BI107" s="461"/>
      <c r="BJ107" s="448"/>
      <c r="BK107" s="455"/>
      <c r="BL107" s="205"/>
      <c r="BM107" s="207"/>
      <c r="BN107" s="460"/>
      <c r="BO107" s="206"/>
      <c r="BP107" s="208"/>
      <c r="BQ107" s="449"/>
      <c r="BR107" s="454"/>
      <c r="BS107" s="461"/>
      <c r="BT107" s="448"/>
      <c r="BU107" s="455"/>
      <c r="BV107" s="449"/>
      <c r="BW107" s="449"/>
      <c r="BX107" s="461"/>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1:108" s="329" customFormat="1" ht="15.75" x14ac:dyDescent="0.25">
      <c r="B108" s="439">
        <v>33</v>
      </c>
      <c r="D108" s="565">
        <f>'ONS Post Acute'!S38</f>
        <v>4.1559012449405089E-2</v>
      </c>
      <c r="E108" s="493">
        <f>'ONS Post Acute'!T38</f>
        <v>2.5955618187711374E-2</v>
      </c>
      <c r="F108" s="493">
        <f>'ONS Post Acute'!U38</f>
        <v>6.6654045645727966E-2</v>
      </c>
      <c r="G108" s="498">
        <f t="shared" si="72"/>
        <v>1.0382251902555253E-2</v>
      </c>
      <c r="H108" s="498">
        <f t="shared" si="73"/>
        <v>15.315664045940855</v>
      </c>
      <c r="I108" s="498">
        <f t="shared" si="74"/>
        <v>353.21243956543589</v>
      </c>
      <c r="J108" s="498" t="e">
        <f ca="1">_xll.ErBeta(H108,I108)</f>
        <v>#NAME?</v>
      </c>
      <c r="K108" s="1076" t="e">
        <f t="shared" ca="1" si="37"/>
        <v>#NAME?</v>
      </c>
      <c r="L108" s="453" t="e">
        <f t="shared" ca="1" si="66"/>
        <v>#NAME?</v>
      </c>
      <c r="M108" s="566" t="e">
        <f t="shared" ca="1" si="75"/>
        <v>#NAME?</v>
      </c>
      <c r="N108" s="567" t="e">
        <f t="shared" ca="1" si="76"/>
        <v>#NAME?</v>
      </c>
      <c r="O108" s="565" t="e">
        <f t="shared" ca="1" si="57"/>
        <v>#NAME?</v>
      </c>
      <c r="P108" s="453" t="e">
        <f t="shared" ca="1" si="67"/>
        <v>#NAME?</v>
      </c>
      <c r="Q108" s="566" t="e">
        <f t="shared" ca="1" si="42"/>
        <v>#NAME?</v>
      </c>
      <c r="R108" s="567" t="e">
        <f t="shared" ca="1" si="77"/>
        <v>#NAME?</v>
      </c>
      <c r="S108" s="1076" t="e">
        <f t="shared" ca="1" si="43"/>
        <v>#NAME?</v>
      </c>
      <c r="T108" s="453" t="e">
        <f t="shared" ca="1" si="68"/>
        <v>#NAME?</v>
      </c>
      <c r="U108" s="1124" t="e">
        <f t="shared" ca="1" si="45"/>
        <v>#NAME?</v>
      </c>
      <c r="V108" s="1125" t="e">
        <f t="shared" ca="1" si="78"/>
        <v>#NAME?</v>
      </c>
      <c r="W108" s="565" t="e">
        <f t="shared" ca="1" si="58"/>
        <v>#NAME?</v>
      </c>
      <c r="X108" s="453" t="e">
        <f t="shared" ca="1" si="69"/>
        <v>#NAME?</v>
      </c>
      <c r="Y108" s="566" t="e">
        <f t="shared" ca="1" si="47"/>
        <v>#NAME?</v>
      </c>
      <c r="Z108" s="567" t="e">
        <f t="shared" ca="1" si="79"/>
        <v>#NAME?</v>
      </c>
      <c r="AA108" s="1076" t="e">
        <f t="shared" ca="1" si="49"/>
        <v>#NAME?</v>
      </c>
      <c r="AB108" s="453" t="e">
        <f t="shared" ca="1" si="70"/>
        <v>#NAME?</v>
      </c>
      <c r="AC108" s="1123" t="e">
        <f t="shared" ca="1" si="50"/>
        <v>#NAME?</v>
      </c>
      <c r="AD108" s="1125" t="e">
        <f t="shared" ca="1" si="80"/>
        <v>#NAME?</v>
      </c>
      <c r="AE108" s="565" t="e">
        <f t="shared" ca="1" si="59"/>
        <v>#NAME?</v>
      </c>
      <c r="AF108" s="453" t="e">
        <f t="shared" ca="1" si="71"/>
        <v>#NAME?</v>
      </c>
      <c r="AG108" s="566" t="e">
        <f t="shared" ca="1" si="51"/>
        <v>#NAME?</v>
      </c>
      <c r="AH108" s="1125" t="e">
        <f t="shared" ca="1" si="81"/>
        <v>#NAME?</v>
      </c>
      <c r="AI108" s="207"/>
      <c r="AJ108" s="1110" t="e">
        <f t="shared" ca="1" si="52"/>
        <v>#NAME?</v>
      </c>
      <c r="AK108" s="1110" t="e">
        <f t="shared" ca="1" si="53"/>
        <v>#NAME?</v>
      </c>
      <c r="AL108" s="1110" t="e">
        <f t="shared" ca="1" si="54"/>
        <v>#NAME?</v>
      </c>
      <c r="AM108" s="449" t="e">
        <f t="shared" ca="1" si="82"/>
        <v>#NAME?</v>
      </c>
      <c r="AN108" s="454" t="e">
        <f t="shared" ca="1" si="55"/>
        <v>#NAME?</v>
      </c>
      <c r="AO108" s="448" t="e">
        <f t="shared" ca="1" si="56"/>
        <v>#NAME?</v>
      </c>
      <c r="AP108" s="448"/>
      <c r="AQ108" s="455"/>
      <c r="AR108" s="449"/>
      <c r="AS108" s="449"/>
      <c r="AT108" s="461"/>
      <c r="AU108" s="448"/>
      <c r="AV108" s="455"/>
      <c r="AW108" s="205"/>
      <c r="AX108" s="207"/>
      <c r="AY108" s="460"/>
      <c r="AZ108" s="206"/>
      <c r="BA108" s="208"/>
      <c r="BB108" s="449"/>
      <c r="BC108" s="454"/>
      <c r="BD108" s="461"/>
      <c r="BE108" s="448"/>
      <c r="BF108" s="455"/>
      <c r="BG108" s="449"/>
      <c r="BH108" s="449"/>
      <c r="BI108" s="461"/>
      <c r="BJ108" s="448"/>
      <c r="BK108" s="455"/>
      <c r="BL108" s="205"/>
      <c r="BM108" s="207"/>
      <c r="BN108" s="460"/>
      <c r="BO108" s="206"/>
      <c r="BP108" s="208"/>
      <c r="BQ108" s="449"/>
      <c r="BR108" s="454"/>
      <c r="BS108" s="461"/>
      <c r="BT108" s="448"/>
      <c r="BU108" s="455"/>
      <c r="BV108" s="449"/>
      <c r="BW108" s="449"/>
      <c r="BX108" s="461"/>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1:108" s="329" customFormat="1" ht="15.75" x14ac:dyDescent="0.25">
      <c r="B109" s="439">
        <v>34</v>
      </c>
      <c r="D109" s="565">
        <f>'ONS Post Acute'!S39</f>
        <v>3.909968473454082E-2</v>
      </c>
      <c r="E109" s="493">
        <f>'ONS Post Acute'!T39</f>
        <v>2.4128364211129055E-2</v>
      </c>
      <c r="F109" s="493">
        <f>'ONS Post Acute'!U39</f>
        <v>6.346672448192496E-2</v>
      </c>
      <c r="G109" s="498">
        <f t="shared" si="72"/>
        <v>1.0035295987447934E-2</v>
      </c>
      <c r="H109" s="498">
        <f t="shared" si="73"/>
        <v>14.547849646685764</v>
      </c>
      <c r="I109" s="498">
        <f t="shared" si="74"/>
        <v>357.52291628033805</v>
      </c>
      <c r="J109" s="498" t="e">
        <f ca="1">_xll.ErBeta(H109,I109)</f>
        <v>#NAME?</v>
      </c>
      <c r="K109" s="1076" t="e">
        <f t="shared" ca="1" si="37"/>
        <v>#NAME?</v>
      </c>
      <c r="L109" s="453" t="e">
        <f t="shared" ca="1" si="66"/>
        <v>#NAME?</v>
      </c>
      <c r="M109" s="566" t="e">
        <f t="shared" ca="1" si="75"/>
        <v>#NAME?</v>
      </c>
      <c r="N109" s="567" t="e">
        <f t="shared" ca="1" si="76"/>
        <v>#NAME?</v>
      </c>
      <c r="O109" s="565" t="e">
        <f t="shared" ca="1" si="57"/>
        <v>#NAME?</v>
      </c>
      <c r="P109" s="453" t="e">
        <f t="shared" ca="1" si="67"/>
        <v>#NAME?</v>
      </c>
      <c r="Q109" s="566" t="e">
        <f t="shared" ca="1" si="42"/>
        <v>#NAME?</v>
      </c>
      <c r="R109" s="567" t="e">
        <f t="shared" ca="1" si="77"/>
        <v>#NAME?</v>
      </c>
      <c r="S109" s="1076" t="e">
        <f t="shared" ca="1" si="43"/>
        <v>#NAME?</v>
      </c>
      <c r="T109" s="453" t="e">
        <f t="shared" ca="1" si="68"/>
        <v>#NAME?</v>
      </c>
      <c r="U109" s="1124" t="e">
        <f t="shared" ca="1" si="45"/>
        <v>#NAME?</v>
      </c>
      <c r="V109" s="1125" t="e">
        <f t="shared" ca="1" si="78"/>
        <v>#NAME?</v>
      </c>
      <c r="W109" s="565" t="e">
        <f t="shared" ca="1" si="58"/>
        <v>#NAME?</v>
      </c>
      <c r="X109" s="453" t="e">
        <f t="shared" ca="1" si="69"/>
        <v>#NAME?</v>
      </c>
      <c r="Y109" s="566" t="e">
        <f t="shared" ca="1" si="47"/>
        <v>#NAME?</v>
      </c>
      <c r="Z109" s="567" t="e">
        <f t="shared" ca="1" si="79"/>
        <v>#NAME?</v>
      </c>
      <c r="AA109" s="1076" t="e">
        <f t="shared" ca="1" si="49"/>
        <v>#NAME?</v>
      </c>
      <c r="AB109" s="453" t="e">
        <f t="shared" ca="1" si="70"/>
        <v>#NAME?</v>
      </c>
      <c r="AC109" s="1123" t="e">
        <f t="shared" ca="1" si="50"/>
        <v>#NAME?</v>
      </c>
      <c r="AD109" s="1125" t="e">
        <f t="shared" ca="1" si="80"/>
        <v>#NAME?</v>
      </c>
      <c r="AE109" s="565" t="e">
        <f t="shared" ca="1" si="59"/>
        <v>#NAME?</v>
      </c>
      <c r="AF109" s="453" t="e">
        <f t="shared" ca="1" si="71"/>
        <v>#NAME?</v>
      </c>
      <c r="AG109" s="566" t="e">
        <f t="shared" ca="1" si="51"/>
        <v>#NAME?</v>
      </c>
      <c r="AH109" s="1125" t="e">
        <f t="shared" ca="1" si="81"/>
        <v>#NAME?</v>
      </c>
      <c r="AI109" s="207"/>
      <c r="AJ109" s="1110" t="e">
        <f t="shared" ca="1" si="52"/>
        <v>#NAME?</v>
      </c>
      <c r="AK109" s="1110" t="e">
        <f t="shared" ca="1" si="53"/>
        <v>#NAME?</v>
      </c>
      <c r="AL109" s="1110" t="e">
        <f t="shared" ca="1" si="54"/>
        <v>#NAME?</v>
      </c>
      <c r="AM109" s="449" t="e">
        <f t="shared" ca="1" si="82"/>
        <v>#NAME?</v>
      </c>
      <c r="AN109" s="454" t="e">
        <f t="shared" ca="1" si="55"/>
        <v>#NAME?</v>
      </c>
      <c r="AO109" s="448" t="e">
        <f t="shared" ca="1" si="56"/>
        <v>#NAME?</v>
      </c>
      <c r="AP109" s="448"/>
      <c r="AQ109" s="455"/>
      <c r="AR109" s="449"/>
      <c r="AS109" s="449"/>
      <c r="AT109" s="461"/>
      <c r="AU109" s="448"/>
      <c r="AV109" s="455"/>
      <c r="AW109" s="205"/>
      <c r="AX109" s="207"/>
      <c r="AY109" s="460"/>
      <c r="AZ109" s="206"/>
      <c r="BA109" s="208"/>
      <c r="BB109" s="449"/>
      <c r="BC109" s="454"/>
      <c r="BD109" s="461"/>
      <c r="BE109" s="448"/>
      <c r="BF109" s="455"/>
      <c r="BG109" s="449"/>
      <c r="BH109" s="449"/>
      <c r="BI109" s="461"/>
      <c r="BJ109" s="448"/>
      <c r="BK109" s="455"/>
      <c r="BL109" s="205"/>
      <c r="BM109" s="207"/>
      <c r="BN109" s="460"/>
      <c r="BO109" s="206"/>
      <c r="BP109" s="208"/>
      <c r="BQ109" s="449"/>
      <c r="BR109" s="454"/>
      <c r="BS109" s="461"/>
      <c r="BT109" s="448"/>
      <c r="BU109" s="455"/>
      <c r="BV109" s="449"/>
      <c r="BW109" s="449"/>
      <c r="BX109" s="461"/>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1:108" s="329" customFormat="1" ht="15.75" x14ac:dyDescent="0.25">
      <c r="B110" s="439">
        <v>35</v>
      </c>
      <c r="D110" s="565">
        <f>'ONS Post Acute'!S40</f>
        <v>3.6785892066171284E-2</v>
      </c>
      <c r="E110" s="493">
        <f>'ONS Post Acute'!T40</f>
        <v>2.2429747397830203E-2</v>
      </c>
      <c r="F110" s="493">
        <f>'ONS Post Acute'!U40</f>
        <v>6.0431817415463066E-2</v>
      </c>
      <c r="G110" s="498">
        <f t="shared" si="72"/>
        <v>9.6944056167430782E-3</v>
      </c>
      <c r="H110" s="498">
        <f t="shared" si="73"/>
        <v>13.832146973291159</v>
      </c>
      <c r="I110" s="498">
        <f t="shared" si="74"/>
        <v>362.18556515421642</v>
      </c>
      <c r="J110" s="498" t="e">
        <f ca="1">_xll.ErBeta(H110,I110)</f>
        <v>#NAME?</v>
      </c>
      <c r="K110" s="1076" t="e">
        <f t="shared" ca="1" si="37"/>
        <v>#NAME?</v>
      </c>
      <c r="L110" s="453" t="e">
        <f t="shared" ca="1" si="66"/>
        <v>#NAME?</v>
      </c>
      <c r="M110" s="566" t="e">
        <f t="shared" ca="1" si="75"/>
        <v>#NAME?</v>
      </c>
      <c r="N110" s="567" t="e">
        <f t="shared" ca="1" si="76"/>
        <v>#NAME?</v>
      </c>
      <c r="O110" s="565" t="e">
        <f t="shared" ca="1" si="57"/>
        <v>#NAME?</v>
      </c>
      <c r="P110" s="453" t="e">
        <f t="shared" ca="1" si="67"/>
        <v>#NAME?</v>
      </c>
      <c r="Q110" s="566" t="e">
        <f t="shared" ca="1" si="42"/>
        <v>#NAME?</v>
      </c>
      <c r="R110" s="567" t="e">
        <f t="shared" ca="1" si="77"/>
        <v>#NAME?</v>
      </c>
      <c r="S110" s="1076" t="e">
        <f t="shared" ca="1" si="43"/>
        <v>#NAME?</v>
      </c>
      <c r="T110" s="453" t="e">
        <f t="shared" ca="1" si="68"/>
        <v>#NAME?</v>
      </c>
      <c r="U110" s="1124" t="e">
        <f t="shared" ca="1" si="45"/>
        <v>#NAME?</v>
      </c>
      <c r="V110" s="1125" t="e">
        <f t="shared" ca="1" si="78"/>
        <v>#NAME?</v>
      </c>
      <c r="W110" s="565" t="e">
        <f t="shared" ca="1" si="58"/>
        <v>#NAME?</v>
      </c>
      <c r="X110" s="453" t="e">
        <f t="shared" ca="1" si="69"/>
        <v>#NAME?</v>
      </c>
      <c r="Y110" s="566" t="e">
        <f t="shared" ca="1" si="47"/>
        <v>#NAME?</v>
      </c>
      <c r="Z110" s="567" t="e">
        <f t="shared" ca="1" si="79"/>
        <v>#NAME?</v>
      </c>
      <c r="AA110" s="1076" t="e">
        <f t="shared" ca="1" si="49"/>
        <v>#NAME?</v>
      </c>
      <c r="AB110" s="453" t="e">
        <f t="shared" ca="1" si="70"/>
        <v>#NAME?</v>
      </c>
      <c r="AC110" s="1123" t="e">
        <f t="shared" ca="1" si="50"/>
        <v>#NAME?</v>
      </c>
      <c r="AD110" s="1125" t="e">
        <f t="shared" ca="1" si="80"/>
        <v>#NAME?</v>
      </c>
      <c r="AE110" s="565" t="e">
        <f t="shared" ca="1" si="59"/>
        <v>#NAME?</v>
      </c>
      <c r="AF110" s="453" t="e">
        <f t="shared" ca="1" si="71"/>
        <v>#NAME?</v>
      </c>
      <c r="AG110" s="566" t="e">
        <f t="shared" ca="1" si="51"/>
        <v>#NAME?</v>
      </c>
      <c r="AH110" s="1125" t="e">
        <f t="shared" ca="1" si="81"/>
        <v>#NAME?</v>
      </c>
      <c r="AI110" s="207"/>
      <c r="AJ110" s="1110" t="e">
        <f t="shared" ca="1" si="52"/>
        <v>#NAME?</v>
      </c>
      <c r="AK110" s="1110" t="e">
        <f t="shared" ca="1" si="53"/>
        <v>#NAME?</v>
      </c>
      <c r="AL110" s="1110" t="e">
        <f t="shared" ca="1" si="54"/>
        <v>#NAME?</v>
      </c>
      <c r="AM110" s="449" t="e">
        <f t="shared" ca="1" si="82"/>
        <v>#NAME?</v>
      </c>
      <c r="AN110" s="454" t="e">
        <f t="shared" ca="1" si="55"/>
        <v>#NAME?</v>
      </c>
      <c r="AO110" s="448" t="e">
        <f t="shared" ca="1" si="56"/>
        <v>#NAME?</v>
      </c>
      <c r="AP110" s="448"/>
      <c r="AQ110" s="455"/>
      <c r="AR110" s="449"/>
      <c r="AS110" s="449"/>
      <c r="AT110" s="461"/>
      <c r="AU110" s="448"/>
      <c r="AV110" s="455"/>
      <c r="AW110" s="205"/>
      <c r="AX110" s="207"/>
      <c r="AY110" s="460"/>
      <c r="AZ110" s="206"/>
      <c r="BA110" s="208"/>
      <c r="BB110" s="449"/>
      <c r="BC110" s="454"/>
      <c r="BD110" s="461"/>
      <c r="BE110" s="448"/>
      <c r="BF110" s="455"/>
      <c r="BG110" s="449"/>
      <c r="BH110" s="449"/>
      <c r="BI110" s="461"/>
      <c r="BJ110" s="448"/>
      <c r="BK110" s="455"/>
      <c r="BL110" s="205"/>
      <c r="BM110" s="207"/>
      <c r="BN110" s="460"/>
      <c r="BO110" s="206"/>
      <c r="BP110" s="208"/>
      <c r="BQ110" s="449"/>
      <c r="BR110" s="454"/>
      <c r="BS110" s="461"/>
      <c r="BT110" s="448"/>
      <c r="BU110" s="455"/>
      <c r="BV110" s="449"/>
      <c r="BW110" s="449"/>
      <c r="BX110" s="461"/>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1:108" s="329" customFormat="1" ht="15.75" x14ac:dyDescent="0.25">
      <c r="B111" s="439">
        <v>36</v>
      </c>
      <c r="D111" s="565">
        <f>'ONS Post Acute'!S41</f>
        <v>3.4609022151745883E-2</v>
      </c>
      <c r="E111" s="493">
        <f>'ONS Post Acute'!T41</f>
        <v>2.0850711798291822E-2</v>
      </c>
      <c r="F111" s="493">
        <f>'ONS Post Acute'!U41</f>
        <v>5.7542036176389401E-2</v>
      </c>
      <c r="G111" s="498">
        <f t="shared" si="72"/>
        <v>9.3600317291065247E-3</v>
      </c>
      <c r="H111" s="498">
        <f t="shared" si="73"/>
        <v>13.163972268172079</v>
      </c>
      <c r="I111" s="498">
        <f t="shared" si="74"/>
        <v>367.19847225434705</v>
      </c>
      <c r="J111" s="498" t="e">
        <f ca="1">_xll.ErBeta(H111,I111)</f>
        <v>#NAME?</v>
      </c>
      <c r="K111" s="1076" t="e">
        <f t="shared" ca="1" si="37"/>
        <v>#NAME?</v>
      </c>
      <c r="L111" s="453" t="e">
        <f t="shared" ca="1" si="66"/>
        <v>#NAME?</v>
      </c>
      <c r="M111" s="566" t="e">
        <f t="shared" ca="1" si="75"/>
        <v>#NAME?</v>
      </c>
      <c r="N111" s="567" t="e">
        <f t="shared" ca="1" si="76"/>
        <v>#NAME?</v>
      </c>
      <c r="O111" s="565" t="e">
        <f t="shared" ca="1" si="57"/>
        <v>#NAME?</v>
      </c>
      <c r="P111" s="453" t="e">
        <f t="shared" ca="1" si="67"/>
        <v>#NAME?</v>
      </c>
      <c r="Q111" s="566" t="e">
        <f t="shared" ca="1" si="42"/>
        <v>#NAME?</v>
      </c>
      <c r="R111" s="567" t="e">
        <f t="shared" ca="1" si="77"/>
        <v>#NAME?</v>
      </c>
      <c r="S111" s="1076" t="e">
        <f t="shared" ca="1" si="43"/>
        <v>#NAME?</v>
      </c>
      <c r="T111" s="453" t="e">
        <f t="shared" ca="1" si="68"/>
        <v>#NAME?</v>
      </c>
      <c r="U111" s="1124" t="e">
        <f t="shared" ca="1" si="45"/>
        <v>#NAME?</v>
      </c>
      <c r="V111" s="1125" t="e">
        <f t="shared" ca="1" si="78"/>
        <v>#NAME?</v>
      </c>
      <c r="W111" s="565" t="e">
        <f t="shared" ca="1" si="58"/>
        <v>#NAME?</v>
      </c>
      <c r="X111" s="453" t="e">
        <f t="shared" ca="1" si="69"/>
        <v>#NAME?</v>
      </c>
      <c r="Y111" s="566" t="e">
        <f t="shared" ca="1" si="47"/>
        <v>#NAME?</v>
      </c>
      <c r="Z111" s="567" t="e">
        <f t="shared" ca="1" si="79"/>
        <v>#NAME?</v>
      </c>
      <c r="AA111" s="1076" t="e">
        <f t="shared" ca="1" si="49"/>
        <v>#NAME?</v>
      </c>
      <c r="AB111" s="453" t="e">
        <f t="shared" ca="1" si="70"/>
        <v>#NAME?</v>
      </c>
      <c r="AC111" s="1123" t="e">
        <f t="shared" ca="1" si="50"/>
        <v>#NAME?</v>
      </c>
      <c r="AD111" s="1125" t="e">
        <f t="shared" ca="1" si="80"/>
        <v>#NAME?</v>
      </c>
      <c r="AE111" s="565" t="e">
        <f t="shared" ca="1" si="59"/>
        <v>#NAME?</v>
      </c>
      <c r="AF111" s="453" t="e">
        <f t="shared" ca="1" si="71"/>
        <v>#NAME?</v>
      </c>
      <c r="AG111" s="566" t="e">
        <f t="shared" ca="1" si="51"/>
        <v>#NAME?</v>
      </c>
      <c r="AH111" s="1125" t="e">
        <f t="shared" ca="1" si="81"/>
        <v>#NAME?</v>
      </c>
      <c r="AI111" s="207"/>
      <c r="AJ111" s="1110" t="e">
        <f t="shared" ca="1" si="52"/>
        <v>#NAME?</v>
      </c>
      <c r="AK111" s="1110" t="e">
        <f t="shared" ca="1" si="53"/>
        <v>#NAME?</v>
      </c>
      <c r="AL111" s="1110" t="e">
        <f t="shared" ca="1" si="54"/>
        <v>#NAME?</v>
      </c>
      <c r="AM111" s="449" t="e">
        <f t="shared" ca="1" si="82"/>
        <v>#NAME?</v>
      </c>
      <c r="AN111" s="454" t="e">
        <f t="shared" ca="1" si="55"/>
        <v>#NAME?</v>
      </c>
      <c r="AO111" s="448" t="e">
        <f t="shared" ca="1" si="56"/>
        <v>#NAME?</v>
      </c>
      <c r="AP111" s="448"/>
      <c r="AQ111" s="455"/>
      <c r="AR111" s="449"/>
      <c r="AS111" s="449"/>
      <c r="AT111" s="461"/>
      <c r="AU111" s="448"/>
      <c r="AV111" s="455"/>
      <c r="AW111" s="205"/>
      <c r="AX111" s="207"/>
      <c r="AY111" s="460"/>
      <c r="AZ111" s="206"/>
      <c r="BA111" s="208"/>
      <c r="BB111" s="449"/>
      <c r="BC111" s="454"/>
      <c r="BD111" s="461"/>
      <c r="BE111" s="448"/>
      <c r="BF111" s="455"/>
      <c r="BG111" s="449"/>
      <c r="BH111" s="449"/>
      <c r="BI111" s="461"/>
      <c r="BJ111" s="448"/>
      <c r="BK111" s="455"/>
      <c r="BL111" s="205"/>
      <c r="BM111" s="207"/>
      <c r="BN111" s="460"/>
      <c r="BO111" s="206"/>
      <c r="BP111" s="208"/>
      <c r="BQ111" s="449"/>
      <c r="BR111" s="454"/>
      <c r="BS111" s="461"/>
      <c r="BT111" s="448"/>
      <c r="BU111" s="455"/>
      <c r="BV111" s="449"/>
      <c r="BW111" s="449"/>
      <c r="BX111" s="461"/>
      <c r="BY111" s="448"/>
      <c r="BZ111" s="455"/>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1:108" s="329" customFormat="1" ht="15.75" x14ac:dyDescent="0.25">
      <c r="B112" s="439">
        <v>37</v>
      </c>
      <c r="D112" s="565">
        <f>'ONS Post Acute'!S42</f>
        <v>3.2560972346285237E-2</v>
      </c>
      <c r="E112" s="493">
        <f>'ONS Post Acute'!T42</f>
        <v>1.9382838994320667E-2</v>
      </c>
      <c r="F112" s="493">
        <f>'ONS Post Acute'!U42</f>
        <v>5.4790441011586692E-2</v>
      </c>
      <c r="G112" s="498">
        <f t="shared" si="72"/>
        <v>9.0325515350168431E-3</v>
      </c>
      <c r="H112" s="498">
        <f t="shared" si="73"/>
        <v>12.539238295005692</v>
      </c>
      <c r="I112" s="498">
        <f t="shared" si="74"/>
        <v>372.56100262074966</v>
      </c>
      <c r="J112" s="498" t="e">
        <f ca="1">_xll.ErBeta(H112,I112)</f>
        <v>#NAME?</v>
      </c>
      <c r="K112" s="1076" t="e">
        <f t="shared" ca="1" si="37"/>
        <v>#NAME?</v>
      </c>
      <c r="L112" s="453" t="e">
        <f t="shared" ca="1" si="66"/>
        <v>#NAME?</v>
      </c>
      <c r="M112" s="566" t="e">
        <f t="shared" ca="1" si="75"/>
        <v>#NAME?</v>
      </c>
      <c r="N112" s="567" t="e">
        <f t="shared" ca="1" si="76"/>
        <v>#NAME?</v>
      </c>
      <c r="O112" s="565" t="e">
        <f t="shared" ca="1" si="57"/>
        <v>#NAME?</v>
      </c>
      <c r="P112" s="453" t="e">
        <f t="shared" ca="1" si="67"/>
        <v>#NAME?</v>
      </c>
      <c r="Q112" s="566" t="e">
        <f t="shared" ca="1" si="42"/>
        <v>#NAME?</v>
      </c>
      <c r="R112" s="567" t="e">
        <f t="shared" ca="1" si="77"/>
        <v>#NAME?</v>
      </c>
      <c r="S112" s="1076" t="e">
        <f t="shared" ca="1" si="43"/>
        <v>#NAME?</v>
      </c>
      <c r="T112" s="453" t="e">
        <f t="shared" ca="1" si="68"/>
        <v>#NAME?</v>
      </c>
      <c r="U112" s="1124" t="e">
        <f t="shared" ca="1" si="45"/>
        <v>#NAME?</v>
      </c>
      <c r="V112" s="1125" t="e">
        <f t="shared" ca="1" si="78"/>
        <v>#NAME?</v>
      </c>
      <c r="W112" s="565" t="e">
        <f t="shared" ca="1" si="58"/>
        <v>#NAME?</v>
      </c>
      <c r="X112" s="453" t="e">
        <f t="shared" ca="1" si="69"/>
        <v>#NAME?</v>
      </c>
      <c r="Y112" s="566" t="e">
        <f t="shared" ca="1" si="47"/>
        <v>#NAME?</v>
      </c>
      <c r="Z112" s="567" t="e">
        <f t="shared" ca="1" si="79"/>
        <v>#NAME?</v>
      </c>
      <c r="AA112" s="1076" t="e">
        <f t="shared" ca="1" si="49"/>
        <v>#NAME?</v>
      </c>
      <c r="AB112" s="453" t="e">
        <f t="shared" ca="1" si="70"/>
        <v>#NAME?</v>
      </c>
      <c r="AC112" s="1123" t="e">
        <f t="shared" ca="1" si="50"/>
        <v>#NAME?</v>
      </c>
      <c r="AD112" s="1125" t="e">
        <f t="shared" ca="1" si="80"/>
        <v>#NAME?</v>
      </c>
      <c r="AE112" s="565" t="e">
        <f t="shared" ca="1" si="59"/>
        <v>#NAME?</v>
      </c>
      <c r="AF112" s="453" t="e">
        <f t="shared" ca="1" si="71"/>
        <v>#NAME?</v>
      </c>
      <c r="AG112" s="566" t="e">
        <f t="shared" ca="1" si="51"/>
        <v>#NAME?</v>
      </c>
      <c r="AH112" s="1125" t="e">
        <f t="shared" ca="1" si="81"/>
        <v>#NAME?</v>
      </c>
      <c r="AI112" s="207"/>
      <c r="AJ112" s="1110" t="e">
        <f t="shared" ca="1" si="52"/>
        <v>#NAME?</v>
      </c>
      <c r="AK112" s="1110" t="e">
        <f t="shared" ca="1" si="53"/>
        <v>#NAME?</v>
      </c>
      <c r="AL112" s="1110" t="e">
        <f t="shared" ca="1" si="54"/>
        <v>#NAME?</v>
      </c>
      <c r="AM112" s="449" t="e">
        <f t="shared" ca="1" si="82"/>
        <v>#NAME?</v>
      </c>
      <c r="AN112" s="454" t="e">
        <f t="shared" ca="1" si="55"/>
        <v>#NAME?</v>
      </c>
      <c r="AO112" s="448" t="e">
        <f t="shared" ca="1" si="56"/>
        <v>#NAME?</v>
      </c>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1:108" s="329" customFormat="1" ht="15.75" x14ac:dyDescent="0.25">
      <c r="B113" s="439">
        <v>38</v>
      </c>
      <c r="D113" s="565">
        <f>'ONS Post Acute'!S43</f>
        <v>3.063411949308914E-2</v>
      </c>
      <c r="E113" s="493">
        <f>'ONS Post Acute'!T43</f>
        <v>1.8018303217376786E-2</v>
      </c>
      <c r="F113" s="493">
        <f>'ONS Post Acute'!U43</f>
        <v>5.2170424019091909E-2</v>
      </c>
      <c r="G113" s="498">
        <f t="shared" si="72"/>
        <v>8.7122757147232444E-3</v>
      </c>
      <c r="H113" s="498">
        <f t="shared" si="73"/>
        <v>11.954290633802835</v>
      </c>
      <c r="I113" s="498">
        <f t="shared" si="74"/>
        <v>378.27369148592629</v>
      </c>
      <c r="J113" s="498" t="e">
        <f ca="1">_xll.ErBeta(H113,I113)</f>
        <v>#NAME?</v>
      </c>
      <c r="K113" s="1076" t="e">
        <f t="shared" ca="1" si="37"/>
        <v>#NAME?</v>
      </c>
      <c r="L113" s="453" t="e">
        <f t="shared" ca="1" si="66"/>
        <v>#NAME?</v>
      </c>
      <c r="M113" s="566" t="e">
        <f t="shared" ca="1" si="75"/>
        <v>#NAME?</v>
      </c>
      <c r="N113" s="567" t="e">
        <f t="shared" ca="1" si="76"/>
        <v>#NAME?</v>
      </c>
      <c r="O113" s="565" t="e">
        <f t="shared" ca="1" si="57"/>
        <v>#NAME?</v>
      </c>
      <c r="P113" s="453" t="e">
        <f t="shared" ca="1" si="67"/>
        <v>#NAME?</v>
      </c>
      <c r="Q113" s="566" t="e">
        <f t="shared" ca="1" si="42"/>
        <v>#NAME?</v>
      </c>
      <c r="R113" s="567" t="e">
        <f t="shared" ca="1" si="77"/>
        <v>#NAME?</v>
      </c>
      <c r="S113" s="1076" t="e">
        <f t="shared" ca="1" si="43"/>
        <v>#NAME?</v>
      </c>
      <c r="T113" s="453" t="e">
        <f t="shared" ca="1" si="68"/>
        <v>#NAME?</v>
      </c>
      <c r="U113" s="1124" t="e">
        <f t="shared" ca="1" si="45"/>
        <v>#NAME?</v>
      </c>
      <c r="V113" s="1125" t="e">
        <f t="shared" ca="1" si="78"/>
        <v>#NAME?</v>
      </c>
      <c r="W113" s="565" t="e">
        <f t="shared" ca="1" si="58"/>
        <v>#NAME?</v>
      </c>
      <c r="X113" s="453" t="e">
        <f t="shared" ca="1" si="69"/>
        <v>#NAME?</v>
      </c>
      <c r="Y113" s="566" t="e">
        <f t="shared" ca="1" si="47"/>
        <v>#NAME?</v>
      </c>
      <c r="Z113" s="567" t="e">
        <f t="shared" ca="1" si="79"/>
        <v>#NAME?</v>
      </c>
      <c r="AA113" s="1076" t="e">
        <f t="shared" ca="1" si="49"/>
        <v>#NAME?</v>
      </c>
      <c r="AB113" s="453" t="e">
        <f t="shared" ca="1" si="70"/>
        <v>#NAME?</v>
      </c>
      <c r="AC113" s="1123" t="e">
        <f t="shared" ca="1" si="50"/>
        <v>#NAME?</v>
      </c>
      <c r="AD113" s="1125" t="e">
        <f t="shared" ca="1" si="80"/>
        <v>#NAME?</v>
      </c>
      <c r="AE113" s="565" t="e">
        <f t="shared" ca="1" si="59"/>
        <v>#NAME?</v>
      </c>
      <c r="AF113" s="453" t="e">
        <f t="shared" ca="1" si="71"/>
        <v>#NAME?</v>
      </c>
      <c r="AG113" s="566" t="e">
        <f t="shared" ca="1" si="51"/>
        <v>#NAME?</v>
      </c>
      <c r="AH113" s="1125" t="e">
        <f t="shared" ca="1" si="81"/>
        <v>#NAME?</v>
      </c>
      <c r="AI113" s="207"/>
      <c r="AJ113" s="1110" t="e">
        <f t="shared" ca="1" si="52"/>
        <v>#NAME?</v>
      </c>
      <c r="AK113" s="1110" t="e">
        <f t="shared" ca="1" si="53"/>
        <v>#NAME?</v>
      </c>
      <c r="AL113" s="1110" t="e">
        <f t="shared" ca="1" si="54"/>
        <v>#NAME?</v>
      </c>
      <c r="AM113" s="449" t="e">
        <f t="shared" ca="1" si="82"/>
        <v>#NAME?</v>
      </c>
      <c r="AN113" s="454" t="e">
        <f t="shared" ca="1" si="55"/>
        <v>#NAME?</v>
      </c>
      <c r="AO113" s="448" t="e">
        <f t="shared" ca="1" si="56"/>
        <v>#NAME?</v>
      </c>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1:108" s="329" customFormat="1" ht="15.75" x14ac:dyDescent="0.25">
      <c r="B114" s="439">
        <v>39</v>
      </c>
      <c r="D114" s="565">
        <f>'ONS Post Acute'!S44</f>
        <v>2.8821291549173535E-2</v>
      </c>
      <c r="E114" s="493">
        <f>'ONS Post Acute'!T44</f>
        <v>1.6749829626529874E-2</v>
      </c>
      <c r="F114" s="493">
        <f>'ONS Post Acute'!U44</f>
        <v>4.9675693279348954E-2</v>
      </c>
      <c r="G114" s="498">
        <f t="shared" si="72"/>
        <v>8.3994550134742548E-3</v>
      </c>
      <c r="H114" s="498">
        <f t="shared" si="73"/>
        <v>11.405853383821084</v>
      </c>
      <c r="I114" s="498">
        <f t="shared" si="74"/>
        <v>384.33815289573619</v>
      </c>
      <c r="J114" s="498" t="e">
        <f ca="1">_xll.ErBeta(H114,I114)</f>
        <v>#NAME?</v>
      </c>
      <c r="K114" s="1076" t="e">
        <f t="shared" ca="1" si="37"/>
        <v>#NAME?</v>
      </c>
      <c r="L114" s="453" t="e">
        <f t="shared" ca="1" si="66"/>
        <v>#NAME?</v>
      </c>
      <c r="M114" s="566" t="e">
        <f t="shared" ca="1" si="75"/>
        <v>#NAME?</v>
      </c>
      <c r="N114" s="567" t="e">
        <f t="shared" ca="1" si="76"/>
        <v>#NAME?</v>
      </c>
      <c r="O114" s="565" t="e">
        <f t="shared" ca="1" si="57"/>
        <v>#NAME?</v>
      </c>
      <c r="P114" s="453" t="e">
        <f t="shared" ca="1" si="67"/>
        <v>#NAME?</v>
      </c>
      <c r="Q114" s="566" t="e">
        <f t="shared" ca="1" si="42"/>
        <v>#NAME?</v>
      </c>
      <c r="R114" s="567" t="e">
        <f t="shared" ca="1" si="77"/>
        <v>#NAME?</v>
      </c>
      <c r="S114" s="1076" t="e">
        <f t="shared" ca="1" si="43"/>
        <v>#NAME?</v>
      </c>
      <c r="T114" s="453" t="e">
        <f t="shared" ca="1" si="68"/>
        <v>#NAME?</v>
      </c>
      <c r="U114" s="1124" t="e">
        <f t="shared" ca="1" si="45"/>
        <v>#NAME?</v>
      </c>
      <c r="V114" s="1125" t="e">
        <f t="shared" ca="1" si="78"/>
        <v>#NAME?</v>
      </c>
      <c r="W114" s="565" t="e">
        <f t="shared" ca="1" si="58"/>
        <v>#NAME?</v>
      </c>
      <c r="X114" s="453" t="e">
        <f t="shared" ca="1" si="69"/>
        <v>#NAME?</v>
      </c>
      <c r="Y114" s="566" t="e">
        <f t="shared" ca="1" si="47"/>
        <v>#NAME?</v>
      </c>
      <c r="Z114" s="567" t="e">
        <f t="shared" ca="1" si="79"/>
        <v>#NAME?</v>
      </c>
      <c r="AA114" s="1076" t="e">
        <f t="shared" ca="1" si="49"/>
        <v>#NAME?</v>
      </c>
      <c r="AB114" s="453" t="e">
        <f t="shared" ca="1" si="70"/>
        <v>#NAME?</v>
      </c>
      <c r="AC114" s="1123" t="e">
        <f t="shared" ca="1" si="50"/>
        <v>#NAME?</v>
      </c>
      <c r="AD114" s="1125" t="e">
        <f t="shared" ca="1" si="80"/>
        <v>#NAME?</v>
      </c>
      <c r="AE114" s="565" t="e">
        <f t="shared" ca="1" si="59"/>
        <v>#NAME?</v>
      </c>
      <c r="AF114" s="453" t="e">
        <f t="shared" ca="1" si="71"/>
        <v>#NAME?</v>
      </c>
      <c r="AG114" s="566" t="e">
        <f t="shared" ca="1" si="51"/>
        <v>#NAME?</v>
      </c>
      <c r="AH114" s="1125" t="e">
        <f t="shared" ca="1" si="81"/>
        <v>#NAME?</v>
      </c>
      <c r="AI114" s="207"/>
      <c r="AJ114" s="1110" t="e">
        <f t="shared" ca="1" si="52"/>
        <v>#NAME?</v>
      </c>
      <c r="AK114" s="1110" t="e">
        <f t="shared" ca="1" si="53"/>
        <v>#NAME?</v>
      </c>
      <c r="AL114" s="1110" t="e">
        <f t="shared" ca="1" si="54"/>
        <v>#NAME?</v>
      </c>
      <c r="AM114" s="449" t="e">
        <f t="shared" ca="1" si="82"/>
        <v>#NAME?</v>
      </c>
      <c r="AN114" s="454" t="e">
        <f t="shared" ca="1" si="55"/>
        <v>#NAME?</v>
      </c>
      <c r="AO114" s="448" t="e">
        <f t="shared" ca="1" si="56"/>
        <v>#NAME?</v>
      </c>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1:108" s="329" customFormat="1" ht="15.75" x14ac:dyDescent="0.25">
      <c r="B115" s="439">
        <v>40</v>
      </c>
      <c r="D115" s="565">
        <f>'ONS Post Acute'!S45</f>
        <v>2.7115740889822382E-2</v>
      </c>
      <c r="E115" s="493">
        <f>'ONS Post Acute'!T45</f>
        <v>1.5570655523612783E-2</v>
      </c>
      <c r="F115" s="493">
        <f>'ONS Post Acute'!U45</f>
        <v>4.7300257745286907E-2</v>
      </c>
      <c r="G115" s="498">
        <f t="shared" si="72"/>
        <v>8.0942862810393177E-3</v>
      </c>
      <c r="H115" s="498">
        <f t="shared" si="73"/>
        <v>10.890982709711572</v>
      </c>
      <c r="I115" s="498">
        <f t="shared" si="74"/>
        <v>390.75700301061931</v>
      </c>
      <c r="J115" s="498" t="e">
        <f ca="1">_xll.ErBeta(H115,I115)</f>
        <v>#NAME?</v>
      </c>
      <c r="K115" s="1076" t="e">
        <f t="shared" ca="1" si="37"/>
        <v>#NAME?</v>
      </c>
      <c r="L115" s="453" t="e">
        <f t="shared" ca="1" si="66"/>
        <v>#NAME?</v>
      </c>
      <c r="M115" s="566" t="e">
        <f t="shared" ca="1" si="75"/>
        <v>#NAME?</v>
      </c>
      <c r="N115" s="567" t="e">
        <f t="shared" ca="1" si="76"/>
        <v>#NAME?</v>
      </c>
      <c r="O115" s="565" t="e">
        <f t="shared" ca="1" si="57"/>
        <v>#NAME?</v>
      </c>
      <c r="P115" s="453" t="e">
        <f t="shared" ca="1" si="67"/>
        <v>#NAME?</v>
      </c>
      <c r="Q115" s="566" t="e">
        <f t="shared" ca="1" si="42"/>
        <v>#NAME?</v>
      </c>
      <c r="R115" s="567" t="e">
        <f t="shared" ca="1" si="77"/>
        <v>#NAME?</v>
      </c>
      <c r="S115" s="1076" t="e">
        <f t="shared" ca="1" si="43"/>
        <v>#NAME?</v>
      </c>
      <c r="T115" s="453" t="e">
        <f t="shared" ca="1" si="68"/>
        <v>#NAME?</v>
      </c>
      <c r="U115" s="1124" t="e">
        <f t="shared" ca="1" si="45"/>
        <v>#NAME?</v>
      </c>
      <c r="V115" s="1125" t="e">
        <f t="shared" ca="1" si="78"/>
        <v>#NAME?</v>
      </c>
      <c r="W115" s="565" t="e">
        <f t="shared" ca="1" si="58"/>
        <v>#NAME?</v>
      </c>
      <c r="X115" s="453" t="e">
        <f t="shared" ca="1" si="69"/>
        <v>#NAME?</v>
      </c>
      <c r="Y115" s="566" t="e">
        <f t="shared" ca="1" si="47"/>
        <v>#NAME?</v>
      </c>
      <c r="Z115" s="567" t="e">
        <f t="shared" ca="1" si="79"/>
        <v>#NAME?</v>
      </c>
      <c r="AA115" s="1076" t="e">
        <f t="shared" ca="1" si="49"/>
        <v>#NAME?</v>
      </c>
      <c r="AB115" s="453" t="e">
        <f t="shared" ca="1" si="70"/>
        <v>#NAME?</v>
      </c>
      <c r="AC115" s="1123" t="e">
        <f t="shared" ca="1" si="50"/>
        <v>#NAME?</v>
      </c>
      <c r="AD115" s="1125" t="e">
        <f t="shared" ca="1" si="80"/>
        <v>#NAME?</v>
      </c>
      <c r="AE115" s="565" t="e">
        <f t="shared" ca="1" si="59"/>
        <v>#NAME?</v>
      </c>
      <c r="AF115" s="453" t="e">
        <f t="shared" ca="1" si="71"/>
        <v>#NAME?</v>
      </c>
      <c r="AG115" s="566" t="e">
        <f t="shared" ca="1" si="51"/>
        <v>#NAME?</v>
      </c>
      <c r="AH115" s="1125" t="e">
        <f t="shared" ca="1" si="81"/>
        <v>#NAME?</v>
      </c>
      <c r="AI115" s="207"/>
      <c r="AJ115" s="1110" t="e">
        <f t="shared" ca="1" si="52"/>
        <v>#NAME?</v>
      </c>
      <c r="AK115" s="1110" t="e">
        <f t="shared" ca="1" si="53"/>
        <v>#NAME?</v>
      </c>
      <c r="AL115" s="1110" t="e">
        <f t="shared" ca="1" si="54"/>
        <v>#NAME?</v>
      </c>
      <c r="AM115" s="449" t="e">
        <f t="shared" ca="1" si="82"/>
        <v>#NAME?</v>
      </c>
      <c r="AN115" s="454" t="e">
        <f t="shared" ca="1" si="55"/>
        <v>#NAME?</v>
      </c>
      <c r="AO115" s="448" t="e">
        <f t="shared" ca="1" si="56"/>
        <v>#NAME?</v>
      </c>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1:108" s="329" customFormat="1" ht="15.75" x14ac:dyDescent="0.25">
      <c r="B116" s="439">
        <v>41</v>
      </c>
      <c r="D116" s="565">
        <f>'ONS Post Acute'!S46</f>
        <v>2.5511119192889516E-2</v>
      </c>
      <c r="E116" s="493">
        <f>'ONS Post Acute'!T46</f>
        <v>1.4474494298796138E-2</v>
      </c>
      <c r="F116" s="493">
        <f>'ONS Post Acute'!U46</f>
        <v>4.5038412854937752E-2</v>
      </c>
      <c r="G116" s="498">
        <f t="shared" si="72"/>
        <v>7.7969179990157178E-3</v>
      </c>
      <c r="H116" s="498">
        <f t="shared" si="73"/>
        <v>10.407026954403394</v>
      </c>
      <c r="I116" s="498">
        <f t="shared" si="74"/>
        <v>397.53379585763736</v>
      </c>
      <c r="J116" s="498" t="e">
        <f ca="1">_xll.ErBeta(H116,I116)</f>
        <v>#NAME?</v>
      </c>
      <c r="K116" s="1076" t="e">
        <f t="shared" ca="1" si="37"/>
        <v>#NAME?</v>
      </c>
      <c r="L116" s="453" t="e">
        <f t="shared" ca="1" si="66"/>
        <v>#NAME?</v>
      </c>
      <c r="M116" s="566" t="e">
        <f t="shared" ca="1" si="75"/>
        <v>#NAME?</v>
      </c>
      <c r="N116" s="567" t="e">
        <f t="shared" ca="1" si="76"/>
        <v>#NAME?</v>
      </c>
      <c r="O116" s="565" t="e">
        <f t="shared" ca="1" si="57"/>
        <v>#NAME?</v>
      </c>
      <c r="P116" s="453" t="e">
        <f t="shared" ca="1" si="67"/>
        <v>#NAME?</v>
      </c>
      <c r="Q116" s="566" t="e">
        <f t="shared" ca="1" si="42"/>
        <v>#NAME?</v>
      </c>
      <c r="R116" s="567" t="e">
        <f t="shared" ca="1" si="77"/>
        <v>#NAME?</v>
      </c>
      <c r="S116" s="1076" t="e">
        <f t="shared" ca="1" si="43"/>
        <v>#NAME?</v>
      </c>
      <c r="T116" s="453" t="e">
        <f t="shared" ca="1" si="68"/>
        <v>#NAME?</v>
      </c>
      <c r="U116" s="1124" t="e">
        <f t="shared" ca="1" si="45"/>
        <v>#NAME?</v>
      </c>
      <c r="V116" s="1125" t="e">
        <f t="shared" ca="1" si="78"/>
        <v>#NAME?</v>
      </c>
      <c r="W116" s="565" t="e">
        <f t="shared" ca="1" si="58"/>
        <v>#NAME?</v>
      </c>
      <c r="X116" s="453" t="e">
        <f t="shared" ca="1" si="69"/>
        <v>#NAME?</v>
      </c>
      <c r="Y116" s="566" t="e">
        <f t="shared" ca="1" si="47"/>
        <v>#NAME?</v>
      </c>
      <c r="Z116" s="567" t="e">
        <f t="shared" ca="1" si="79"/>
        <v>#NAME?</v>
      </c>
      <c r="AA116" s="1076" t="e">
        <f t="shared" ca="1" si="49"/>
        <v>#NAME?</v>
      </c>
      <c r="AB116" s="453" t="e">
        <f t="shared" ca="1" si="70"/>
        <v>#NAME?</v>
      </c>
      <c r="AC116" s="1123" t="e">
        <f t="shared" ca="1" si="50"/>
        <v>#NAME?</v>
      </c>
      <c r="AD116" s="1125" t="e">
        <f t="shared" ca="1" si="80"/>
        <v>#NAME?</v>
      </c>
      <c r="AE116" s="565" t="e">
        <f t="shared" ca="1" si="59"/>
        <v>#NAME?</v>
      </c>
      <c r="AF116" s="453" t="e">
        <f t="shared" ca="1" si="71"/>
        <v>#NAME?</v>
      </c>
      <c r="AG116" s="566" t="e">
        <f t="shared" ca="1" si="51"/>
        <v>#NAME?</v>
      </c>
      <c r="AH116" s="1125" t="e">
        <f t="shared" ca="1" si="81"/>
        <v>#NAME?</v>
      </c>
      <c r="AI116" s="207"/>
      <c r="AJ116" s="1110" t="e">
        <f t="shared" ca="1" si="52"/>
        <v>#NAME?</v>
      </c>
      <c r="AK116" s="1110" t="e">
        <f t="shared" ca="1" si="53"/>
        <v>#NAME?</v>
      </c>
      <c r="AL116" s="1110" t="e">
        <f t="shared" ca="1" si="54"/>
        <v>#NAME?</v>
      </c>
      <c r="AM116" s="449" t="e">
        <f t="shared" ca="1" si="82"/>
        <v>#NAME?</v>
      </c>
      <c r="AN116" s="454" t="e">
        <f t="shared" ca="1" si="55"/>
        <v>#NAME?</v>
      </c>
      <c r="AO116" s="448" t="e">
        <f t="shared" ca="1" si="56"/>
        <v>#NAME?</v>
      </c>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1:108" s="329" customFormat="1" ht="15.75" x14ac:dyDescent="0.25">
      <c r="B117" s="439">
        <v>42</v>
      </c>
      <c r="D117" s="565">
        <f>'ONS Post Acute'!S47</f>
        <v>2.4001453809366257E-2</v>
      </c>
      <c r="E117" s="493">
        <f>'ONS Post Acute'!T47</f>
        <v>1.3455501914364495E-2</v>
      </c>
      <c r="F117" s="493">
        <f>'ONS Post Acute'!U47</f>
        <v>4.2884726832042273E-2</v>
      </c>
      <c r="G117" s="498">
        <f t="shared" si="72"/>
        <v>7.5074553361422908E-3</v>
      </c>
      <c r="H117" s="498">
        <f t="shared" si="73"/>
        <v>9.9515922723745209</v>
      </c>
      <c r="I117" s="498">
        <f t="shared" si="74"/>
        <v>404.67296969857745</v>
      </c>
      <c r="J117" s="498" t="e">
        <f ca="1">_xll.ErBeta(H117,I117)</f>
        <v>#NAME?</v>
      </c>
      <c r="K117" s="1076" t="e">
        <f t="shared" ca="1" si="37"/>
        <v>#NAME?</v>
      </c>
      <c r="L117" s="453" t="e">
        <f t="shared" ca="1" si="66"/>
        <v>#NAME?</v>
      </c>
      <c r="M117" s="566" t="e">
        <f t="shared" ca="1" si="75"/>
        <v>#NAME?</v>
      </c>
      <c r="N117" s="567" t="e">
        <f t="shared" ca="1" si="76"/>
        <v>#NAME?</v>
      </c>
      <c r="O117" s="565" t="e">
        <f t="shared" ca="1" si="57"/>
        <v>#NAME?</v>
      </c>
      <c r="P117" s="453" t="e">
        <f t="shared" ca="1" si="67"/>
        <v>#NAME?</v>
      </c>
      <c r="Q117" s="566" t="e">
        <f t="shared" ca="1" si="42"/>
        <v>#NAME?</v>
      </c>
      <c r="R117" s="567" t="e">
        <f t="shared" ca="1" si="77"/>
        <v>#NAME?</v>
      </c>
      <c r="S117" s="1076" t="e">
        <f t="shared" ca="1" si="43"/>
        <v>#NAME?</v>
      </c>
      <c r="T117" s="453" t="e">
        <f t="shared" ca="1" si="68"/>
        <v>#NAME?</v>
      </c>
      <c r="U117" s="1124" t="e">
        <f t="shared" ca="1" si="45"/>
        <v>#NAME?</v>
      </c>
      <c r="V117" s="1125" t="e">
        <f t="shared" ca="1" si="78"/>
        <v>#NAME?</v>
      </c>
      <c r="W117" s="565" t="e">
        <f t="shared" ca="1" si="58"/>
        <v>#NAME?</v>
      </c>
      <c r="X117" s="453" t="e">
        <f t="shared" ca="1" si="69"/>
        <v>#NAME?</v>
      </c>
      <c r="Y117" s="566" t="e">
        <f t="shared" ca="1" si="47"/>
        <v>#NAME?</v>
      </c>
      <c r="Z117" s="567" t="e">
        <f t="shared" ca="1" si="79"/>
        <v>#NAME?</v>
      </c>
      <c r="AA117" s="1076" t="e">
        <f t="shared" ca="1" si="49"/>
        <v>#NAME?</v>
      </c>
      <c r="AB117" s="453" t="e">
        <f t="shared" ca="1" si="70"/>
        <v>#NAME?</v>
      </c>
      <c r="AC117" s="1123" t="e">
        <f t="shared" ca="1" si="50"/>
        <v>#NAME?</v>
      </c>
      <c r="AD117" s="1125" t="e">
        <f t="shared" ca="1" si="80"/>
        <v>#NAME?</v>
      </c>
      <c r="AE117" s="565" t="e">
        <f t="shared" ca="1" si="59"/>
        <v>#NAME?</v>
      </c>
      <c r="AF117" s="453" t="e">
        <f t="shared" ca="1" si="71"/>
        <v>#NAME?</v>
      </c>
      <c r="AG117" s="566" t="e">
        <f t="shared" ca="1" si="51"/>
        <v>#NAME?</v>
      </c>
      <c r="AH117" s="1125" t="e">
        <f t="shared" ca="1" si="81"/>
        <v>#NAME?</v>
      </c>
      <c r="AI117" s="207"/>
      <c r="AJ117" s="1110" t="e">
        <f t="shared" ca="1" si="52"/>
        <v>#NAME?</v>
      </c>
      <c r="AK117" s="1110" t="e">
        <f t="shared" ca="1" si="53"/>
        <v>#NAME?</v>
      </c>
      <c r="AL117" s="1110" t="e">
        <f t="shared" ca="1" si="54"/>
        <v>#NAME?</v>
      </c>
      <c r="AM117" s="449" t="e">
        <f t="shared" ca="1" si="82"/>
        <v>#NAME?</v>
      </c>
      <c r="AN117" s="454" t="e">
        <f t="shared" ca="1" si="55"/>
        <v>#NAME?</v>
      </c>
      <c r="AO117" s="448" t="e">
        <f t="shared" ca="1" si="56"/>
        <v>#NAME?</v>
      </c>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1:108" s="329" customFormat="1" ht="15.75" x14ac:dyDescent="0.25">
      <c r="B118" s="439">
        <v>43</v>
      </c>
      <c r="D118" s="565">
        <f>'ONS Post Acute'!S48</f>
        <v>2.2581125532262214E-2</v>
      </c>
      <c r="E118" s="493">
        <f>'ONS Post Acute'!T48</f>
        <v>1.2508245748006878E-2</v>
      </c>
      <c r="F118" s="493">
        <f>'ONS Post Acute'!U48</f>
        <v>4.0834027641745797E-2</v>
      </c>
      <c r="G118" s="498">
        <f t="shared" si="72"/>
        <v>7.2259647688109486E-3</v>
      </c>
      <c r="H118" s="498">
        <f t="shared" si="73"/>
        <v>9.5225129217433775</v>
      </c>
      <c r="I118" s="498">
        <f t="shared" si="74"/>
        <v>412.17980249820005</v>
      </c>
      <c r="J118" s="498" t="e">
        <f ca="1">_xll.ErBeta(H118,I118)</f>
        <v>#NAME?</v>
      </c>
      <c r="K118" s="1076" t="e">
        <f t="shared" ca="1" si="37"/>
        <v>#NAME?</v>
      </c>
      <c r="L118" s="453" t="e">
        <f t="shared" ca="1" si="66"/>
        <v>#NAME?</v>
      </c>
      <c r="M118" s="566" t="e">
        <f t="shared" ca="1" si="75"/>
        <v>#NAME?</v>
      </c>
      <c r="N118" s="567" t="e">
        <f t="shared" ca="1" si="76"/>
        <v>#NAME?</v>
      </c>
      <c r="O118" s="565" t="e">
        <f t="shared" ca="1" si="57"/>
        <v>#NAME?</v>
      </c>
      <c r="P118" s="453" t="e">
        <f t="shared" ca="1" si="67"/>
        <v>#NAME?</v>
      </c>
      <c r="Q118" s="566" t="e">
        <f t="shared" ca="1" si="42"/>
        <v>#NAME?</v>
      </c>
      <c r="R118" s="567" t="e">
        <f t="shared" ca="1" si="77"/>
        <v>#NAME?</v>
      </c>
      <c r="S118" s="1076" t="e">
        <f t="shared" ca="1" si="43"/>
        <v>#NAME?</v>
      </c>
      <c r="T118" s="453" t="e">
        <f t="shared" ca="1" si="68"/>
        <v>#NAME?</v>
      </c>
      <c r="U118" s="1124" t="e">
        <f t="shared" ca="1" si="45"/>
        <v>#NAME?</v>
      </c>
      <c r="V118" s="1125" t="e">
        <f t="shared" ca="1" si="78"/>
        <v>#NAME?</v>
      </c>
      <c r="W118" s="565" t="e">
        <f t="shared" ca="1" si="58"/>
        <v>#NAME?</v>
      </c>
      <c r="X118" s="453" t="e">
        <f t="shared" ca="1" si="69"/>
        <v>#NAME?</v>
      </c>
      <c r="Y118" s="566" t="e">
        <f t="shared" ca="1" si="47"/>
        <v>#NAME?</v>
      </c>
      <c r="Z118" s="567" t="e">
        <f t="shared" ca="1" si="79"/>
        <v>#NAME?</v>
      </c>
      <c r="AA118" s="1076" t="e">
        <f t="shared" ca="1" si="49"/>
        <v>#NAME?</v>
      </c>
      <c r="AB118" s="453" t="e">
        <f t="shared" ca="1" si="70"/>
        <v>#NAME?</v>
      </c>
      <c r="AC118" s="1123" t="e">
        <f t="shared" ca="1" si="50"/>
        <v>#NAME?</v>
      </c>
      <c r="AD118" s="1125" t="e">
        <f t="shared" ca="1" si="80"/>
        <v>#NAME?</v>
      </c>
      <c r="AE118" s="565" t="e">
        <f t="shared" ca="1" si="59"/>
        <v>#NAME?</v>
      </c>
      <c r="AF118" s="453" t="e">
        <f t="shared" ca="1" si="71"/>
        <v>#NAME?</v>
      </c>
      <c r="AG118" s="566" t="e">
        <f t="shared" ca="1" si="51"/>
        <v>#NAME?</v>
      </c>
      <c r="AH118" s="1125" t="e">
        <f t="shared" ca="1" si="81"/>
        <v>#NAME?</v>
      </c>
      <c r="AI118" s="207"/>
      <c r="AJ118" s="1110" t="e">
        <f t="shared" ca="1" si="52"/>
        <v>#NAME?</v>
      </c>
      <c r="AK118" s="1110" t="e">
        <f t="shared" ca="1" si="53"/>
        <v>#NAME?</v>
      </c>
      <c r="AL118" s="1110" t="e">
        <f t="shared" ca="1" si="54"/>
        <v>#NAME?</v>
      </c>
      <c r="AM118" s="449" t="e">
        <f t="shared" ca="1" si="82"/>
        <v>#NAME?</v>
      </c>
      <c r="AN118" s="454" t="e">
        <f t="shared" ca="1" si="55"/>
        <v>#NAME?</v>
      </c>
      <c r="AO118" s="448" t="e">
        <f t="shared" ca="1" si="56"/>
        <v>#NAME?</v>
      </c>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1:108" s="329" customFormat="1" ht="15.75" x14ac:dyDescent="0.25">
      <c r="B119" s="439">
        <v>44</v>
      </c>
      <c r="D119" s="565">
        <f>'ONS Post Acute'!S49</f>
        <v>2.1244847681051702E-2</v>
      </c>
      <c r="E119" s="493">
        <f>'ONS Post Acute'!T49</f>
        <v>1.1627675629513785E-2</v>
      </c>
      <c r="F119" s="493">
        <f>'ONS Post Acute'!U49</f>
        <v>3.8881390570057489E-2</v>
      </c>
      <c r="G119" s="498">
        <f t="shared" si="72"/>
        <v>6.9524783011591079E-3</v>
      </c>
      <c r="H119" s="498">
        <f t="shared" si="73"/>
        <v>9.1178255027123978</v>
      </c>
      <c r="I119" s="498">
        <f t="shared" si="74"/>
        <v>420.06037523555852</v>
      </c>
      <c r="J119" s="498" t="e">
        <f ca="1">_xll.ErBeta(H119,I119)</f>
        <v>#NAME?</v>
      </c>
      <c r="K119" s="1076" t="e">
        <f t="shared" ca="1" si="37"/>
        <v>#NAME?</v>
      </c>
      <c r="L119" s="453" t="e">
        <f t="shared" ca="1" si="66"/>
        <v>#NAME?</v>
      </c>
      <c r="M119" s="566" t="e">
        <f t="shared" ca="1" si="75"/>
        <v>#NAME?</v>
      </c>
      <c r="N119" s="567" t="e">
        <f t="shared" ca="1" si="76"/>
        <v>#NAME?</v>
      </c>
      <c r="O119" s="565" t="e">
        <f t="shared" ca="1" si="57"/>
        <v>#NAME?</v>
      </c>
      <c r="P119" s="453" t="e">
        <f t="shared" ca="1" si="67"/>
        <v>#NAME?</v>
      </c>
      <c r="Q119" s="566" t="e">
        <f t="shared" ca="1" si="42"/>
        <v>#NAME?</v>
      </c>
      <c r="R119" s="567" t="e">
        <f t="shared" ca="1" si="77"/>
        <v>#NAME?</v>
      </c>
      <c r="S119" s="1076" t="e">
        <f t="shared" ca="1" si="43"/>
        <v>#NAME?</v>
      </c>
      <c r="T119" s="453" t="e">
        <f t="shared" ca="1" si="68"/>
        <v>#NAME?</v>
      </c>
      <c r="U119" s="1124" t="e">
        <f t="shared" ca="1" si="45"/>
        <v>#NAME?</v>
      </c>
      <c r="V119" s="1125" t="e">
        <f t="shared" ca="1" si="78"/>
        <v>#NAME?</v>
      </c>
      <c r="W119" s="565" t="e">
        <f t="shared" ca="1" si="58"/>
        <v>#NAME?</v>
      </c>
      <c r="X119" s="453" t="e">
        <f t="shared" ca="1" si="69"/>
        <v>#NAME?</v>
      </c>
      <c r="Y119" s="566" t="e">
        <f t="shared" ca="1" si="47"/>
        <v>#NAME?</v>
      </c>
      <c r="Z119" s="567" t="e">
        <f t="shared" ca="1" si="79"/>
        <v>#NAME?</v>
      </c>
      <c r="AA119" s="1076" t="e">
        <f t="shared" ca="1" si="49"/>
        <v>#NAME?</v>
      </c>
      <c r="AB119" s="453" t="e">
        <f t="shared" ca="1" si="70"/>
        <v>#NAME?</v>
      </c>
      <c r="AC119" s="1123" t="e">
        <f t="shared" ca="1" si="50"/>
        <v>#NAME?</v>
      </c>
      <c r="AD119" s="1125" t="e">
        <f t="shared" ca="1" si="80"/>
        <v>#NAME?</v>
      </c>
      <c r="AE119" s="565" t="e">
        <f t="shared" ca="1" si="59"/>
        <v>#NAME?</v>
      </c>
      <c r="AF119" s="453" t="e">
        <f t="shared" ca="1" si="71"/>
        <v>#NAME?</v>
      </c>
      <c r="AG119" s="566" t="e">
        <f t="shared" ca="1" si="51"/>
        <v>#NAME?</v>
      </c>
      <c r="AH119" s="1125" t="e">
        <f t="shared" ca="1" si="81"/>
        <v>#NAME?</v>
      </c>
      <c r="AI119" s="207"/>
      <c r="AJ119" s="1110" t="e">
        <f t="shared" ca="1" si="52"/>
        <v>#NAME?</v>
      </c>
      <c r="AK119" s="1110" t="e">
        <f t="shared" ca="1" si="53"/>
        <v>#NAME?</v>
      </c>
      <c r="AL119" s="1110" t="e">
        <f t="shared" ca="1" si="54"/>
        <v>#NAME?</v>
      </c>
      <c r="AM119" s="449" t="e">
        <f t="shared" ca="1" si="82"/>
        <v>#NAME?</v>
      </c>
      <c r="AN119" s="454" t="e">
        <f t="shared" ca="1" si="55"/>
        <v>#NAME?</v>
      </c>
      <c r="AO119" s="448" t="e">
        <f t="shared" ca="1" si="56"/>
        <v>#NAME?</v>
      </c>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1:108" s="329" customFormat="1" ht="15.75" x14ac:dyDescent="0.25">
      <c r="B120" s="439">
        <v>45</v>
      </c>
      <c r="D120" s="565">
        <f>'ONS Post Acute'!S50</f>
        <v>1.9987646423834909E-2</v>
      </c>
      <c r="E120" s="493">
        <f>'ONS Post Acute'!T50</f>
        <v>1.0809096916466698E-2</v>
      </c>
      <c r="F120" s="493">
        <f>'ONS Post Acute'!U50</f>
        <v>3.7022126397246134E-2</v>
      </c>
      <c r="G120" s="498">
        <f t="shared" si="72"/>
        <v>6.6869973165253668E-3</v>
      </c>
      <c r="H120" s="498">
        <f t="shared" si="73"/>
        <v>8.7357465507600338</v>
      </c>
      <c r="I120" s="498">
        <f t="shared" si="74"/>
        <v>428.32154201238029</v>
      </c>
      <c r="J120" s="498" t="e">
        <f ca="1">_xll.ErBeta(H120,I120)</f>
        <v>#NAME?</v>
      </c>
      <c r="K120" s="1076" t="e">
        <f t="shared" ca="1" si="37"/>
        <v>#NAME?</v>
      </c>
      <c r="L120" s="453" t="e">
        <f t="shared" ca="1" si="66"/>
        <v>#NAME?</v>
      </c>
      <c r="M120" s="566" t="e">
        <f t="shared" ca="1" si="75"/>
        <v>#NAME?</v>
      </c>
      <c r="N120" s="567" t="e">
        <f t="shared" ca="1" si="76"/>
        <v>#NAME?</v>
      </c>
      <c r="O120" s="565" t="e">
        <f t="shared" ca="1" si="57"/>
        <v>#NAME?</v>
      </c>
      <c r="P120" s="453" t="e">
        <f t="shared" ca="1" si="67"/>
        <v>#NAME?</v>
      </c>
      <c r="Q120" s="566" t="e">
        <f t="shared" ca="1" si="42"/>
        <v>#NAME?</v>
      </c>
      <c r="R120" s="567" t="e">
        <f t="shared" ca="1" si="77"/>
        <v>#NAME?</v>
      </c>
      <c r="S120" s="1076" t="e">
        <f t="shared" ca="1" si="43"/>
        <v>#NAME?</v>
      </c>
      <c r="T120" s="453" t="e">
        <f t="shared" ca="1" si="68"/>
        <v>#NAME?</v>
      </c>
      <c r="U120" s="1124" t="e">
        <f t="shared" ca="1" si="45"/>
        <v>#NAME?</v>
      </c>
      <c r="V120" s="1125" t="e">
        <f t="shared" ca="1" si="78"/>
        <v>#NAME?</v>
      </c>
      <c r="W120" s="565" t="e">
        <f t="shared" ca="1" si="58"/>
        <v>#NAME?</v>
      </c>
      <c r="X120" s="453" t="e">
        <f t="shared" ca="1" si="69"/>
        <v>#NAME?</v>
      </c>
      <c r="Y120" s="566" t="e">
        <f t="shared" ca="1" si="47"/>
        <v>#NAME?</v>
      </c>
      <c r="Z120" s="567" t="e">
        <f t="shared" ca="1" si="79"/>
        <v>#NAME?</v>
      </c>
      <c r="AA120" s="1076" t="e">
        <f t="shared" ca="1" si="49"/>
        <v>#NAME?</v>
      </c>
      <c r="AB120" s="453" t="e">
        <f t="shared" ca="1" si="70"/>
        <v>#NAME?</v>
      </c>
      <c r="AC120" s="1123" t="e">
        <f t="shared" ca="1" si="50"/>
        <v>#NAME?</v>
      </c>
      <c r="AD120" s="1125" t="e">
        <f t="shared" ca="1" si="80"/>
        <v>#NAME?</v>
      </c>
      <c r="AE120" s="565" t="e">
        <f t="shared" ca="1" si="59"/>
        <v>#NAME?</v>
      </c>
      <c r="AF120" s="453" t="e">
        <f t="shared" ca="1" si="71"/>
        <v>#NAME?</v>
      </c>
      <c r="AG120" s="566" t="e">
        <f t="shared" ca="1" si="51"/>
        <v>#NAME?</v>
      </c>
      <c r="AH120" s="1125" t="e">
        <f t="shared" ca="1" si="81"/>
        <v>#NAME?</v>
      </c>
      <c r="AI120" s="207"/>
      <c r="AJ120" s="1110" t="e">
        <f t="shared" ca="1" si="52"/>
        <v>#NAME?</v>
      </c>
      <c r="AK120" s="1110" t="e">
        <f t="shared" ca="1" si="53"/>
        <v>#NAME?</v>
      </c>
      <c r="AL120" s="1110" t="e">
        <f t="shared" ca="1" si="54"/>
        <v>#NAME?</v>
      </c>
      <c r="AM120" s="449" t="e">
        <f t="shared" ca="1" si="82"/>
        <v>#NAME?</v>
      </c>
      <c r="AN120" s="454" t="e">
        <f t="shared" ca="1" si="55"/>
        <v>#NAME?</v>
      </c>
      <c r="AO120" s="448" t="e">
        <f t="shared" ca="1" si="56"/>
        <v>#NAME?</v>
      </c>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1:108" s="329" customFormat="1" ht="15.75" x14ac:dyDescent="0.25">
      <c r="B121" s="439">
        <v>46</v>
      </c>
      <c r="D121" s="565">
        <f>'ONS Post Acute'!S51</f>
        <v>1.8804842263969734E-2</v>
      </c>
      <c r="E121" s="493">
        <f>'ONS Post Acute'!T51</f>
        <v>1.004814546537668E-2</v>
      </c>
      <c r="F121" s="493">
        <f>'ONS Post Acute'!U51</f>
        <v>3.5251770136770666E-2</v>
      </c>
      <c r="G121" s="498">
        <f t="shared" si="72"/>
        <v>6.4294960896413228E-3</v>
      </c>
      <c r="H121" s="498">
        <f t="shared" si="73"/>
        <v>8.3746529913999392</v>
      </c>
      <c r="I121" s="498">
        <f t="shared" si="74"/>
        <v>436.97090608546927</v>
      </c>
      <c r="J121" s="498" t="e">
        <f ca="1">_xll.ErBeta(H121,I121)</f>
        <v>#NAME?</v>
      </c>
      <c r="K121" s="1076" t="e">
        <f t="shared" ca="1" si="37"/>
        <v>#NAME?</v>
      </c>
      <c r="L121" s="453" t="e">
        <f t="shared" ca="1" si="66"/>
        <v>#NAME?</v>
      </c>
      <c r="M121" s="566" t="e">
        <f t="shared" ca="1" si="75"/>
        <v>#NAME?</v>
      </c>
      <c r="N121" s="567" t="e">
        <f t="shared" ca="1" si="76"/>
        <v>#NAME?</v>
      </c>
      <c r="O121" s="565" t="e">
        <f t="shared" ca="1" si="57"/>
        <v>#NAME?</v>
      </c>
      <c r="P121" s="453" t="e">
        <f t="shared" ca="1" si="67"/>
        <v>#NAME?</v>
      </c>
      <c r="Q121" s="566" t="e">
        <f t="shared" ca="1" si="42"/>
        <v>#NAME?</v>
      </c>
      <c r="R121" s="567" t="e">
        <f t="shared" ca="1" si="77"/>
        <v>#NAME?</v>
      </c>
      <c r="S121" s="1076" t="e">
        <f t="shared" ca="1" si="43"/>
        <v>#NAME?</v>
      </c>
      <c r="T121" s="453" t="e">
        <f t="shared" ca="1" si="68"/>
        <v>#NAME?</v>
      </c>
      <c r="U121" s="1124" t="e">
        <f t="shared" ca="1" si="45"/>
        <v>#NAME?</v>
      </c>
      <c r="V121" s="1125" t="e">
        <f t="shared" ca="1" si="78"/>
        <v>#NAME?</v>
      </c>
      <c r="W121" s="565" t="e">
        <f t="shared" ca="1" si="58"/>
        <v>#NAME?</v>
      </c>
      <c r="X121" s="453" t="e">
        <f t="shared" ca="1" si="69"/>
        <v>#NAME?</v>
      </c>
      <c r="Y121" s="566" t="e">
        <f t="shared" ca="1" si="47"/>
        <v>#NAME?</v>
      </c>
      <c r="Z121" s="567" t="e">
        <f t="shared" ca="1" si="79"/>
        <v>#NAME?</v>
      </c>
      <c r="AA121" s="1076" t="e">
        <f t="shared" ca="1" si="49"/>
        <v>#NAME?</v>
      </c>
      <c r="AB121" s="453" t="e">
        <f t="shared" ca="1" si="70"/>
        <v>#NAME?</v>
      </c>
      <c r="AC121" s="1123" t="e">
        <f t="shared" ca="1" si="50"/>
        <v>#NAME?</v>
      </c>
      <c r="AD121" s="1125" t="e">
        <f t="shared" ca="1" si="80"/>
        <v>#NAME?</v>
      </c>
      <c r="AE121" s="565" t="e">
        <f t="shared" ca="1" si="59"/>
        <v>#NAME?</v>
      </c>
      <c r="AF121" s="453" t="e">
        <f t="shared" ca="1" si="71"/>
        <v>#NAME?</v>
      </c>
      <c r="AG121" s="566" t="e">
        <f t="shared" ca="1" si="51"/>
        <v>#NAME?</v>
      </c>
      <c r="AH121" s="1125" t="e">
        <f t="shared" ca="1" si="81"/>
        <v>#NAME?</v>
      </c>
      <c r="AI121" s="207"/>
      <c r="AJ121" s="1110" t="e">
        <f t="shared" ca="1" si="52"/>
        <v>#NAME?</v>
      </c>
      <c r="AK121" s="1110" t="e">
        <f t="shared" ca="1" si="53"/>
        <v>#NAME?</v>
      </c>
      <c r="AL121" s="1110" t="e">
        <f t="shared" ca="1" si="54"/>
        <v>#NAME?</v>
      </c>
      <c r="AM121" s="449" t="e">
        <f t="shared" ca="1" si="82"/>
        <v>#NAME?</v>
      </c>
      <c r="AN121" s="454" t="e">
        <f t="shared" ca="1" si="55"/>
        <v>#NAME?</v>
      </c>
      <c r="AO121" s="448" t="e">
        <f t="shared" ca="1" si="56"/>
        <v>#NAME?</v>
      </c>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1:108" s="329" customFormat="1" ht="15.75" x14ac:dyDescent="0.25">
      <c r="B122" s="439">
        <v>47</v>
      </c>
      <c r="D122" s="565">
        <f>'ONS Post Acute'!S52</f>
        <v>1.769203262226484E-2</v>
      </c>
      <c r="E122" s="493">
        <f>'ONS Post Acute'!T52</f>
        <v>9.3407643648340689E-3</v>
      </c>
      <c r="F122" s="493">
        <f>'ONS Post Acute'!U52</f>
        <v>3.3566070312702312E-2</v>
      </c>
      <c r="G122" s="498">
        <f t="shared" si="72"/>
        <v>6.1799249867010827E-3</v>
      </c>
      <c r="H122" s="498">
        <f t="shared" si="73"/>
        <v>8.0330650438172562</v>
      </c>
      <c r="I122" s="498">
        <f t="shared" si="74"/>
        <v>446.01680109241789</v>
      </c>
      <c r="J122" s="498" t="e">
        <f ca="1">_xll.ErBeta(H122,I122)</f>
        <v>#NAME?</v>
      </c>
      <c r="K122" s="1076" t="e">
        <f t="shared" ca="1" si="37"/>
        <v>#NAME?</v>
      </c>
      <c r="L122" s="453" t="e">
        <f t="shared" ca="1" si="66"/>
        <v>#NAME?</v>
      </c>
      <c r="M122" s="566" t="e">
        <f t="shared" ca="1" si="75"/>
        <v>#NAME?</v>
      </c>
      <c r="N122" s="567" t="e">
        <f t="shared" ca="1" si="76"/>
        <v>#NAME?</v>
      </c>
      <c r="O122" s="565" t="e">
        <f t="shared" ca="1" si="57"/>
        <v>#NAME?</v>
      </c>
      <c r="P122" s="453" t="e">
        <f t="shared" ca="1" si="67"/>
        <v>#NAME?</v>
      </c>
      <c r="Q122" s="566" t="e">
        <f t="shared" ca="1" si="42"/>
        <v>#NAME?</v>
      </c>
      <c r="R122" s="567" t="e">
        <f t="shared" ca="1" si="77"/>
        <v>#NAME?</v>
      </c>
      <c r="S122" s="1076" t="e">
        <f t="shared" ca="1" si="43"/>
        <v>#NAME?</v>
      </c>
      <c r="T122" s="453" t="e">
        <f t="shared" ca="1" si="68"/>
        <v>#NAME?</v>
      </c>
      <c r="U122" s="1124" t="e">
        <f t="shared" ca="1" si="45"/>
        <v>#NAME?</v>
      </c>
      <c r="V122" s="1125" t="e">
        <f t="shared" ca="1" si="78"/>
        <v>#NAME?</v>
      </c>
      <c r="W122" s="565" t="e">
        <f t="shared" ca="1" si="58"/>
        <v>#NAME?</v>
      </c>
      <c r="X122" s="453" t="e">
        <f t="shared" ca="1" si="69"/>
        <v>#NAME?</v>
      </c>
      <c r="Y122" s="566" t="e">
        <f t="shared" ca="1" si="47"/>
        <v>#NAME?</v>
      </c>
      <c r="Z122" s="567" t="e">
        <f t="shared" ca="1" si="79"/>
        <v>#NAME?</v>
      </c>
      <c r="AA122" s="1076" t="e">
        <f t="shared" ca="1" si="49"/>
        <v>#NAME?</v>
      </c>
      <c r="AB122" s="453" t="e">
        <f t="shared" ca="1" si="70"/>
        <v>#NAME?</v>
      </c>
      <c r="AC122" s="1123" t="e">
        <f t="shared" ca="1" si="50"/>
        <v>#NAME?</v>
      </c>
      <c r="AD122" s="1125" t="e">
        <f t="shared" ca="1" si="80"/>
        <v>#NAME?</v>
      </c>
      <c r="AE122" s="565" t="e">
        <f t="shared" ca="1" si="59"/>
        <v>#NAME?</v>
      </c>
      <c r="AF122" s="453" t="e">
        <f t="shared" ca="1" si="71"/>
        <v>#NAME?</v>
      </c>
      <c r="AG122" s="566" t="e">
        <f t="shared" ca="1" si="51"/>
        <v>#NAME?</v>
      </c>
      <c r="AH122" s="1125" t="e">
        <f t="shared" ca="1" si="81"/>
        <v>#NAME?</v>
      </c>
      <c r="AI122" s="207"/>
      <c r="AJ122" s="1110" t="e">
        <f t="shared" ca="1" si="52"/>
        <v>#NAME?</v>
      </c>
      <c r="AK122" s="1110" t="e">
        <f t="shared" ca="1" si="53"/>
        <v>#NAME?</v>
      </c>
      <c r="AL122" s="1110" t="e">
        <f t="shared" ca="1" si="54"/>
        <v>#NAME?</v>
      </c>
      <c r="AM122" s="449" t="e">
        <f t="shared" ca="1" si="82"/>
        <v>#NAME?</v>
      </c>
      <c r="AN122" s="454" t="e">
        <f t="shared" ca="1" si="55"/>
        <v>#NAME?</v>
      </c>
      <c r="AO122" s="448" t="e">
        <f t="shared" ca="1" si="56"/>
        <v>#NAME?</v>
      </c>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1:108" s="329" customFormat="1" ht="15.75" x14ac:dyDescent="0.25">
      <c r="B123" s="439">
        <v>48</v>
      </c>
      <c r="D123" s="565">
        <f>'ONS Post Acute'!S53</f>
        <v>1.6645075449902059E-2</v>
      </c>
      <c r="E123" s="493">
        <f>'ONS Post Acute'!T53</f>
        <v>8.6831823066250962E-3</v>
      </c>
      <c r="F123" s="493">
        <f>'ONS Post Acute'!U53</f>
        <v>3.1960978749888319E-2</v>
      </c>
      <c r="G123" s="498">
        <f t="shared" si="72"/>
        <v>5.9382133783834751E-3</v>
      </c>
      <c r="H123" s="498">
        <f t="shared" si="73"/>
        <v>7.7096312267919451</v>
      </c>
      <c r="I123" s="498">
        <f t="shared" si="74"/>
        <v>455.46827685756642</v>
      </c>
      <c r="J123" s="498" t="e">
        <f ca="1">_xll.ErBeta(H123,I123)</f>
        <v>#NAME?</v>
      </c>
      <c r="K123" s="1076" t="e">
        <f t="shared" ca="1" si="37"/>
        <v>#NAME?</v>
      </c>
      <c r="L123" s="453" t="e">
        <f t="shared" ca="1" si="66"/>
        <v>#NAME?</v>
      </c>
      <c r="M123" s="566" t="e">
        <f t="shared" ca="1" si="75"/>
        <v>#NAME?</v>
      </c>
      <c r="N123" s="567" t="e">
        <f t="shared" ca="1" si="76"/>
        <v>#NAME?</v>
      </c>
      <c r="O123" s="565" t="e">
        <f t="shared" ca="1" si="57"/>
        <v>#NAME?</v>
      </c>
      <c r="P123" s="453" t="e">
        <f t="shared" ca="1" si="67"/>
        <v>#NAME?</v>
      </c>
      <c r="Q123" s="566" t="e">
        <f t="shared" ca="1" si="42"/>
        <v>#NAME?</v>
      </c>
      <c r="R123" s="567" t="e">
        <f t="shared" ca="1" si="77"/>
        <v>#NAME?</v>
      </c>
      <c r="S123" s="1076" t="e">
        <f t="shared" ca="1" si="43"/>
        <v>#NAME?</v>
      </c>
      <c r="T123" s="453" t="e">
        <f t="shared" ca="1" si="68"/>
        <v>#NAME?</v>
      </c>
      <c r="U123" s="1124" t="e">
        <f t="shared" ca="1" si="45"/>
        <v>#NAME?</v>
      </c>
      <c r="V123" s="1125" t="e">
        <f t="shared" ca="1" si="78"/>
        <v>#NAME?</v>
      </c>
      <c r="W123" s="565" t="e">
        <f t="shared" ca="1" si="58"/>
        <v>#NAME?</v>
      </c>
      <c r="X123" s="453" t="e">
        <f t="shared" ca="1" si="69"/>
        <v>#NAME?</v>
      </c>
      <c r="Y123" s="566" t="e">
        <f t="shared" ca="1" si="47"/>
        <v>#NAME?</v>
      </c>
      <c r="Z123" s="567" t="e">
        <f t="shared" ca="1" si="79"/>
        <v>#NAME?</v>
      </c>
      <c r="AA123" s="1076" t="e">
        <f t="shared" ca="1" si="49"/>
        <v>#NAME?</v>
      </c>
      <c r="AB123" s="453" t="e">
        <f t="shared" ca="1" si="70"/>
        <v>#NAME?</v>
      </c>
      <c r="AC123" s="1123" t="e">
        <f t="shared" ca="1" si="50"/>
        <v>#NAME?</v>
      </c>
      <c r="AD123" s="1125" t="e">
        <f t="shared" ca="1" si="80"/>
        <v>#NAME?</v>
      </c>
      <c r="AE123" s="565" t="e">
        <f t="shared" ca="1" si="59"/>
        <v>#NAME?</v>
      </c>
      <c r="AF123" s="453" t="e">
        <f t="shared" ca="1" si="71"/>
        <v>#NAME?</v>
      </c>
      <c r="AG123" s="566" t="e">
        <f t="shared" ca="1" si="51"/>
        <v>#NAME?</v>
      </c>
      <c r="AH123" s="1125" t="e">
        <f t="shared" ca="1" si="81"/>
        <v>#NAME?</v>
      </c>
      <c r="AI123" s="207"/>
      <c r="AJ123" s="1110" t="e">
        <f t="shared" ca="1" si="52"/>
        <v>#NAME?</v>
      </c>
      <c r="AK123" s="1110" t="e">
        <f t="shared" ca="1" si="53"/>
        <v>#NAME?</v>
      </c>
      <c r="AL123" s="1110" t="e">
        <f t="shared" ca="1" si="54"/>
        <v>#NAME?</v>
      </c>
      <c r="AM123" s="449" t="e">
        <f t="shared" ca="1" si="82"/>
        <v>#NAME?</v>
      </c>
      <c r="AN123" s="454" t="e">
        <f t="shared" ca="1" si="55"/>
        <v>#NAME?</v>
      </c>
      <c r="AO123" s="448" t="e">
        <f t="shared" ca="1" si="56"/>
        <v>#NAME?</v>
      </c>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1:108" s="329" customFormat="1" ht="15.75" x14ac:dyDescent="0.25">
      <c r="B124" s="439">
        <v>49</v>
      </c>
      <c r="D124" s="565">
        <f>'ONS Post Acute'!S54</f>
        <v>1.5660073811092981E-2</v>
      </c>
      <c r="E124" s="493">
        <f>'ONS Post Acute'!T54</f>
        <v>8.0718934795039627E-3</v>
      </c>
      <c r="F124" s="493">
        <f>'ONS Post Acute'!U54</f>
        <v>3.0432640852338572E-2</v>
      </c>
      <c r="G124" s="498">
        <f t="shared" si="72"/>
        <v>5.7042722889884215E-3</v>
      </c>
      <c r="H124" s="498">
        <f t="shared" si="73"/>
        <v>7.4031151748163975</v>
      </c>
      <c r="I124" s="498">
        <f t="shared" si="74"/>
        <v>465.33508926278478</v>
      </c>
      <c r="J124" s="498" t="e">
        <f ca="1">_xll.ErBeta(H124,I124)</f>
        <v>#NAME?</v>
      </c>
      <c r="K124" s="1076" t="e">
        <f t="shared" ca="1" si="37"/>
        <v>#NAME?</v>
      </c>
      <c r="L124" s="453" t="e">
        <f t="shared" ca="1" si="66"/>
        <v>#NAME?</v>
      </c>
      <c r="M124" s="566" t="e">
        <f t="shared" ca="1" si="75"/>
        <v>#NAME?</v>
      </c>
      <c r="N124" s="567" t="e">
        <f t="shared" ca="1" si="76"/>
        <v>#NAME?</v>
      </c>
      <c r="O124" s="565" t="e">
        <f t="shared" ca="1" si="57"/>
        <v>#NAME?</v>
      </c>
      <c r="P124" s="453" t="e">
        <f t="shared" ca="1" si="67"/>
        <v>#NAME?</v>
      </c>
      <c r="Q124" s="566" t="e">
        <f t="shared" ca="1" si="42"/>
        <v>#NAME?</v>
      </c>
      <c r="R124" s="567" t="e">
        <f t="shared" ca="1" si="77"/>
        <v>#NAME?</v>
      </c>
      <c r="S124" s="1076" t="e">
        <f t="shared" ca="1" si="43"/>
        <v>#NAME?</v>
      </c>
      <c r="T124" s="453" t="e">
        <f t="shared" ca="1" si="68"/>
        <v>#NAME?</v>
      </c>
      <c r="U124" s="1124" t="e">
        <f t="shared" ca="1" si="45"/>
        <v>#NAME?</v>
      </c>
      <c r="V124" s="1125" t="e">
        <f t="shared" ca="1" si="78"/>
        <v>#NAME?</v>
      </c>
      <c r="W124" s="565" t="e">
        <f t="shared" ca="1" si="58"/>
        <v>#NAME?</v>
      </c>
      <c r="X124" s="453" t="e">
        <f t="shared" ca="1" si="69"/>
        <v>#NAME?</v>
      </c>
      <c r="Y124" s="566" t="e">
        <f t="shared" ca="1" si="47"/>
        <v>#NAME?</v>
      </c>
      <c r="Z124" s="567" t="e">
        <f t="shared" ca="1" si="79"/>
        <v>#NAME?</v>
      </c>
      <c r="AA124" s="1076" t="e">
        <f t="shared" ca="1" si="49"/>
        <v>#NAME?</v>
      </c>
      <c r="AB124" s="453" t="e">
        <f t="shared" ca="1" si="70"/>
        <v>#NAME?</v>
      </c>
      <c r="AC124" s="1123" t="e">
        <f t="shared" ca="1" si="50"/>
        <v>#NAME?</v>
      </c>
      <c r="AD124" s="1125" t="e">
        <f t="shared" ca="1" si="80"/>
        <v>#NAME?</v>
      </c>
      <c r="AE124" s="565" t="e">
        <f t="shared" ca="1" si="59"/>
        <v>#NAME?</v>
      </c>
      <c r="AF124" s="453" t="e">
        <f t="shared" ca="1" si="71"/>
        <v>#NAME?</v>
      </c>
      <c r="AG124" s="566" t="e">
        <f t="shared" ca="1" si="51"/>
        <v>#NAME?</v>
      </c>
      <c r="AH124" s="1125" t="e">
        <f t="shared" ca="1" si="81"/>
        <v>#NAME?</v>
      </c>
      <c r="AI124" s="207"/>
      <c r="AJ124" s="1110" t="e">
        <f t="shared" ca="1" si="52"/>
        <v>#NAME?</v>
      </c>
      <c r="AK124" s="1110" t="e">
        <f t="shared" ca="1" si="53"/>
        <v>#NAME?</v>
      </c>
      <c r="AL124" s="1110" t="e">
        <f t="shared" ca="1" si="54"/>
        <v>#NAME?</v>
      </c>
      <c r="AM124" s="449" t="e">
        <f t="shared" ca="1" si="82"/>
        <v>#NAME?</v>
      </c>
      <c r="AN124" s="454" t="e">
        <f t="shared" ca="1" si="55"/>
        <v>#NAME?</v>
      </c>
      <c r="AO124" s="448" t="e">
        <f t="shared" ca="1" si="56"/>
        <v>#NAME?</v>
      </c>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1:108" s="329" customFormat="1" ht="15.75" x14ac:dyDescent="0.25">
      <c r="B125" s="439">
        <v>50</v>
      </c>
      <c r="D125" s="565">
        <f>'ONS Post Acute'!S55</f>
        <v>1.4733361378083943E-2</v>
      </c>
      <c r="E125" s="493">
        <f>'ONS Post Acute'!T55</f>
        <v>7.5036388784266691E-3</v>
      </c>
      <c r="F125" s="493">
        <f>'ONS Post Acute'!U55</f>
        <v>2.8977386346488609E-2</v>
      </c>
      <c r="G125" s="498">
        <f t="shared" si="72"/>
        <v>5.4779968030770256E-3</v>
      </c>
      <c r="H125" s="498">
        <f t="shared" si="73"/>
        <v>7.1123840174178721</v>
      </c>
      <c r="I125" s="498">
        <f t="shared" si="74"/>
        <v>475.6276937490606</v>
      </c>
      <c r="J125" s="498" t="e">
        <f ca="1">_xll.ErBeta(H125,I125)</f>
        <v>#NAME?</v>
      </c>
      <c r="K125" s="1076" t="e">
        <f t="shared" ca="1" si="37"/>
        <v>#NAME?</v>
      </c>
      <c r="L125" s="453" t="e">
        <f t="shared" ca="1" si="66"/>
        <v>#NAME?</v>
      </c>
      <c r="M125" s="566" t="e">
        <f t="shared" ca="1" si="75"/>
        <v>#NAME?</v>
      </c>
      <c r="N125" s="567" t="e">
        <f t="shared" ca="1" si="76"/>
        <v>#NAME?</v>
      </c>
      <c r="O125" s="565" t="e">
        <f t="shared" ca="1" si="57"/>
        <v>#NAME?</v>
      </c>
      <c r="P125" s="453" t="e">
        <f t="shared" ca="1" si="67"/>
        <v>#NAME?</v>
      </c>
      <c r="Q125" s="566" t="e">
        <f t="shared" ca="1" si="42"/>
        <v>#NAME?</v>
      </c>
      <c r="R125" s="567" t="e">
        <f t="shared" ca="1" si="77"/>
        <v>#NAME?</v>
      </c>
      <c r="S125" s="1076" t="e">
        <f t="shared" ca="1" si="43"/>
        <v>#NAME?</v>
      </c>
      <c r="T125" s="453" t="e">
        <f t="shared" ca="1" si="68"/>
        <v>#NAME?</v>
      </c>
      <c r="U125" s="1124" t="e">
        <f t="shared" ca="1" si="45"/>
        <v>#NAME?</v>
      </c>
      <c r="V125" s="1125" t="e">
        <f t="shared" ca="1" si="78"/>
        <v>#NAME?</v>
      </c>
      <c r="W125" s="565" t="e">
        <f t="shared" ca="1" si="58"/>
        <v>#NAME?</v>
      </c>
      <c r="X125" s="453" t="e">
        <f t="shared" ca="1" si="69"/>
        <v>#NAME?</v>
      </c>
      <c r="Y125" s="566" t="e">
        <f t="shared" ca="1" si="47"/>
        <v>#NAME?</v>
      </c>
      <c r="Z125" s="567" t="e">
        <f t="shared" ca="1" si="79"/>
        <v>#NAME?</v>
      </c>
      <c r="AA125" s="1076" t="e">
        <f t="shared" ca="1" si="49"/>
        <v>#NAME?</v>
      </c>
      <c r="AB125" s="453" t="e">
        <f t="shared" ca="1" si="70"/>
        <v>#NAME?</v>
      </c>
      <c r="AC125" s="1123" t="e">
        <f t="shared" ca="1" si="50"/>
        <v>#NAME?</v>
      </c>
      <c r="AD125" s="1125" t="e">
        <f t="shared" ca="1" si="80"/>
        <v>#NAME?</v>
      </c>
      <c r="AE125" s="565" t="e">
        <f t="shared" ca="1" si="59"/>
        <v>#NAME?</v>
      </c>
      <c r="AF125" s="453" t="e">
        <f t="shared" ca="1" si="71"/>
        <v>#NAME?</v>
      </c>
      <c r="AG125" s="566" t="e">
        <f t="shared" ca="1" si="51"/>
        <v>#NAME?</v>
      </c>
      <c r="AH125" s="1125" t="e">
        <f t="shared" ca="1" si="81"/>
        <v>#NAME?</v>
      </c>
      <c r="AI125" s="207"/>
      <c r="AJ125" s="1110" t="e">
        <f t="shared" ca="1" si="52"/>
        <v>#NAME?</v>
      </c>
      <c r="AK125" s="1110" t="e">
        <f t="shared" ca="1" si="53"/>
        <v>#NAME?</v>
      </c>
      <c r="AL125" s="1110" t="e">
        <f t="shared" ca="1" si="54"/>
        <v>#NAME?</v>
      </c>
      <c r="AM125" s="449" t="e">
        <f t="shared" ca="1" si="82"/>
        <v>#NAME?</v>
      </c>
      <c r="AN125" s="454" t="e">
        <f t="shared" ca="1" si="55"/>
        <v>#NAME?</v>
      </c>
      <c r="AO125" s="448" t="e">
        <f t="shared" ca="1" si="56"/>
        <v>#NAME?</v>
      </c>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1:108" s="329" customFormat="1" ht="15.75" x14ac:dyDescent="0.25">
      <c r="B126" s="439">
        <v>51</v>
      </c>
      <c r="D126" s="565">
        <f>'ONS Post Acute'!S56</f>
        <v>1.386148878451967E-2</v>
      </c>
      <c r="E126" s="493">
        <f>'ONS Post Acute'!T56</f>
        <v>6.9753889295992395E-3</v>
      </c>
      <c r="F126" s="493">
        <f>'ONS Post Acute'!U56</f>
        <v>2.759172046710956E-2</v>
      </c>
      <c r="G126" s="498">
        <f t="shared" si="72"/>
        <v>5.2592682493648778E-3</v>
      </c>
      <c r="H126" s="498">
        <f t="shared" si="73"/>
        <v>6.8363981121608246</v>
      </c>
      <c r="I126" s="498">
        <f t="shared" si="74"/>
        <v>486.35724208294039</v>
      </c>
      <c r="J126" s="498" t="e">
        <f ca="1">_xll.ErBeta(H126,I126)</f>
        <v>#NAME?</v>
      </c>
      <c r="K126" s="1076" t="e">
        <f t="shared" ca="1" si="37"/>
        <v>#NAME?</v>
      </c>
      <c r="L126" s="453" t="e">
        <f t="shared" ca="1" si="66"/>
        <v>#NAME?</v>
      </c>
      <c r="M126" s="566" t="e">
        <f t="shared" ca="1" si="75"/>
        <v>#NAME?</v>
      </c>
      <c r="N126" s="567" t="e">
        <f t="shared" ca="1" si="76"/>
        <v>#NAME?</v>
      </c>
      <c r="O126" s="565" t="e">
        <f t="shared" ca="1" si="57"/>
        <v>#NAME?</v>
      </c>
      <c r="P126" s="453" t="e">
        <f t="shared" ca="1" si="67"/>
        <v>#NAME?</v>
      </c>
      <c r="Q126" s="566" t="e">
        <f t="shared" ca="1" si="42"/>
        <v>#NAME?</v>
      </c>
      <c r="R126" s="567" t="e">
        <f t="shared" ca="1" si="77"/>
        <v>#NAME?</v>
      </c>
      <c r="S126" s="1076" t="e">
        <f t="shared" ca="1" si="43"/>
        <v>#NAME?</v>
      </c>
      <c r="T126" s="453" t="e">
        <f t="shared" ca="1" si="68"/>
        <v>#NAME?</v>
      </c>
      <c r="U126" s="1124" t="e">
        <f t="shared" ca="1" si="45"/>
        <v>#NAME?</v>
      </c>
      <c r="V126" s="1125" t="e">
        <f t="shared" ca="1" si="78"/>
        <v>#NAME?</v>
      </c>
      <c r="W126" s="565" t="e">
        <f t="shared" ca="1" si="58"/>
        <v>#NAME?</v>
      </c>
      <c r="X126" s="453" t="e">
        <f t="shared" ca="1" si="69"/>
        <v>#NAME?</v>
      </c>
      <c r="Y126" s="566" t="e">
        <f t="shared" ca="1" si="47"/>
        <v>#NAME?</v>
      </c>
      <c r="Z126" s="567" t="e">
        <f t="shared" ca="1" si="79"/>
        <v>#NAME?</v>
      </c>
      <c r="AA126" s="1076" t="e">
        <f t="shared" ca="1" si="49"/>
        <v>#NAME?</v>
      </c>
      <c r="AB126" s="453" t="e">
        <f t="shared" ca="1" si="70"/>
        <v>#NAME?</v>
      </c>
      <c r="AC126" s="1123" t="e">
        <f t="shared" ca="1" si="50"/>
        <v>#NAME?</v>
      </c>
      <c r="AD126" s="1125" t="e">
        <f t="shared" ca="1" si="80"/>
        <v>#NAME?</v>
      </c>
      <c r="AE126" s="565" t="e">
        <f t="shared" ca="1" si="59"/>
        <v>#NAME?</v>
      </c>
      <c r="AF126" s="453" t="e">
        <f t="shared" ca="1" si="71"/>
        <v>#NAME?</v>
      </c>
      <c r="AG126" s="566" t="e">
        <f t="shared" ca="1" si="51"/>
        <v>#NAME?</v>
      </c>
      <c r="AH126" s="1125" t="e">
        <f t="shared" ca="1" si="81"/>
        <v>#NAME?</v>
      </c>
      <c r="AI126" s="207"/>
      <c r="AJ126" s="1110" t="e">
        <f t="shared" ca="1" si="52"/>
        <v>#NAME?</v>
      </c>
      <c r="AK126" s="1110" t="e">
        <f t="shared" ca="1" si="53"/>
        <v>#NAME?</v>
      </c>
      <c r="AL126" s="1110" t="e">
        <f t="shared" ca="1" si="54"/>
        <v>#NAME?</v>
      </c>
      <c r="AM126" s="449" t="e">
        <f t="shared" ca="1" si="82"/>
        <v>#NAME?</v>
      </c>
      <c r="AN126" s="454" t="e">
        <f t="shared" ca="1" si="55"/>
        <v>#NAME?</v>
      </c>
      <c r="AO126" s="448" t="e">
        <f t="shared" ca="1" si="56"/>
        <v>#NAME?</v>
      </c>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1:108" s="24" customFormat="1" ht="16.5" customHeight="1" x14ac:dyDescent="0.25">
      <c r="A127" s="329"/>
      <c r="B127" s="152">
        <v>52</v>
      </c>
      <c r="D127" s="565">
        <f>'ONS Post Acute'!S57</f>
        <v>1.3041210786370622E-2</v>
      </c>
      <c r="E127" s="493">
        <f>'ONS Post Acute'!T57</f>
        <v>6.4843273387081794E-3</v>
      </c>
      <c r="F127" s="493">
        <f>'ONS Post Acute'!U57</f>
        <v>2.6272315564697737E-2</v>
      </c>
      <c r="G127" s="498">
        <f t="shared" si="72"/>
        <v>5.0479561800993774E-3</v>
      </c>
      <c r="H127" s="498">
        <f t="shared" si="73"/>
        <v>6.5742019530353408</v>
      </c>
      <c r="I127" s="498">
        <f t="shared" si="74"/>
        <v>497.53558207913773</v>
      </c>
      <c r="J127" s="498" t="e">
        <f ca="1">_xll.ErBeta(H127,I127)</f>
        <v>#NAME?</v>
      </c>
      <c r="K127" s="1076" t="e">
        <f t="shared" ca="1" si="37"/>
        <v>#NAME?</v>
      </c>
      <c r="L127" s="453" t="e">
        <f t="shared" ca="1" si="66"/>
        <v>#NAME?</v>
      </c>
      <c r="M127" s="566" t="e">
        <f t="shared" ca="1" si="75"/>
        <v>#NAME?</v>
      </c>
      <c r="N127" s="567" t="e">
        <f t="shared" ca="1" si="76"/>
        <v>#NAME?</v>
      </c>
      <c r="O127" s="565" t="e">
        <f t="shared" ca="1" si="57"/>
        <v>#NAME?</v>
      </c>
      <c r="P127" s="453" t="e">
        <f t="shared" ca="1" si="67"/>
        <v>#NAME?</v>
      </c>
      <c r="Q127" s="566" t="e">
        <f t="shared" ca="1" si="42"/>
        <v>#NAME?</v>
      </c>
      <c r="R127" s="567" t="e">
        <f t="shared" ca="1" si="77"/>
        <v>#NAME?</v>
      </c>
      <c r="S127" s="1076" t="e">
        <f t="shared" ca="1" si="43"/>
        <v>#NAME?</v>
      </c>
      <c r="T127" s="453" t="e">
        <f t="shared" ca="1" si="68"/>
        <v>#NAME?</v>
      </c>
      <c r="U127" s="1124" t="e">
        <f t="shared" ca="1" si="45"/>
        <v>#NAME?</v>
      </c>
      <c r="V127" s="1125" t="e">
        <f t="shared" ca="1" si="78"/>
        <v>#NAME?</v>
      </c>
      <c r="W127" s="565" t="e">
        <f t="shared" ca="1" si="58"/>
        <v>#NAME?</v>
      </c>
      <c r="X127" s="453" t="e">
        <f t="shared" ca="1" si="69"/>
        <v>#NAME?</v>
      </c>
      <c r="Y127" s="566" t="e">
        <f t="shared" ca="1" si="47"/>
        <v>#NAME?</v>
      </c>
      <c r="Z127" s="567" t="e">
        <f t="shared" ca="1" si="79"/>
        <v>#NAME?</v>
      </c>
      <c r="AA127" s="1076" t="e">
        <f t="shared" ca="1" si="49"/>
        <v>#NAME?</v>
      </c>
      <c r="AB127" s="453" t="e">
        <f t="shared" ca="1" si="70"/>
        <v>#NAME?</v>
      </c>
      <c r="AC127" s="1123" t="e">
        <f t="shared" ca="1" si="50"/>
        <v>#NAME?</v>
      </c>
      <c r="AD127" s="1125" t="e">
        <f t="shared" ca="1" si="80"/>
        <v>#NAME?</v>
      </c>
      <c r="AE127" s="565" t="e">
        <f t="shared" ca="1" si="59"/>
        <v>#NAME?</v>
      </c>
      <c r="AF127" s="453" t="e">
        <f t="shared" ca="1" si="71"/>
        <v>#NAME?</v>
      </c>
      <c r="AG127" s="566" t="e">
        <f t="shared" ca="1" si="51"/>
        <v>#NAME?</v>
      </c>
      <c r="AH127" s="1125" t="e">
        <f t="shared" ca="1" si="81"/>
        <v>#NAME?</v>
      </c>
      <c r="AI127" s="207"/>
      <c r="AJ127" s="1110" t="e">
        <f t="shared" ca="1" si="52"/>
        <v>#NAME?</v>
      </c>
      <c r="AK127" s="1110" t="e">
        <f t="shared" ca="1" si="53"/>
        <v>#NAME?</v>
      </c>
      <c r="AL127" s="1110" t="e">
        <f t="shared" ca="1" si="54"/>
        <v>#NAME?</v>
      </c>
      <c r="AM127" s="449" t="e">
        <f t="shared" ca="1" si="82"/>
        <v>#NAME?</v>
      </c>
      <c r="AN127" s="454" t="e">
        <f t="shared" ca="1" si="55"/>
        <v>#NAME?</v>
      </c>
      <c r="AO127" s="448" t="e">
        <f t="shared" ca="1" si="56"/>
        <v>#NAME?</v>
      </c>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1:108" s="329" customFormat="1" ht="15.75" x14ac:dyDescent="0.25">
      <c r="B128" s="439">
        <v>53</v>
      </c>
      <c r="D128" s="565">
        <f>'ONS Post Acute'!S58</f>
        <v>1.2269474182635047E-2</v>
      </c>
      <c r="E128" s="493">
        <f>'ONS Post Acute'!T58</f>
        <v>6.0278360762220633E-3</v>
      </c>
      <c r="F128" s="493">
        <f>'ONS Post Acute'!U58</f>
        <v>2.5016003114189507E-2</v>
      </c>
      <c r="G128" s="498">
        <f t="shared" si="72"/>
        <v>4.8439201627467968E-3</v>
      </c>
      <c r="H128" s="498">
        <f t="shared" si="73"/>
        <v>6.3249161020591478</v>
      </c>
      <c r="I128" s="498">
        <f t="shared" si="74"/>
        <v>509.17526001883647</v>
      </c>
      <c r="J128" s="498" t="e">
        <f ca="1">_xll.ErBeta(H128,I128)</f>
        <v>#NAME?</v>
      </c>
      <c r="K128" s="1076" t="e">
        <f t="shared" ca="1" si="37"/>
        <v>#NAME?</v>
      </c>
      <c r="L128" s="453" t="e">
        <f t="shared" ca="1" si="66"/>
        <v>#NAME?</v>
      </c>
      <c r="M128" s="566" t="e">
        <f t="shared" ca="1" si="75"/>
        <v>#NAME?</v>
      </c>
      <c r="N128" s="567" t="e">
        <f t="shared" ca="1" si="76"/>
        <v>#NAME?</v>
      </c>
      <c r="O128" s="565" t="e">
        <f t="shared" ca="1" si="57"/>
        <v>#NAME?</v>
      </c>
      <c r="P128" s="453" t="e">
        <f t="shared" ca="1" si="67"/>
        <v>#NAME?</v>
      </c>
      <c r="Q128" s="566" t="e">
        <f t="shared" ca="1" si="42"/>
        <v>#NAME?</v>
      </c>
      <c r="R128" s="567" t="e">
        <f t="shared" ca="1" si="77"/>
        <v>#NAME?</v>
      </c>
      <c r="S128" s="1076" t="e">
        <f t="shared" ca="1" si="43"/>
        <v>#NAME?</v>
      </c>
      <c r="T128" s="453" t="e">
        <f t="shared" ca="1" si="68"/>
        <v>#NAME?</v>
      </c>
      <c r="U128" s="1124" t="e">
        <f t="shared" ca="1" si="45"/>
        <v>#NAME?</v>
      </c>
      <c r="V128" s="1125" t="e">
        <f t="shared" ca="1" si="78"/>
        <v>#NAME?</v>
      </c>
      <c r="W128" s="565" t="e">
        <f t="shared" ca="1" si="58"/>
        <v>#NAME?</v>
      </c>
      <c r="X128" s="453" t="e">
        <f t="shared" ca="1" si="69"/>
        <v>#NAME?</v>
      </c>
      <c r="Y128" s="566" t="e">
        <f t="shared" ca="1" si="47"/>
        <v>#NAME?</v>
      </c>
      <c r="Z128" s="567" t="e">
        <f t="shared" ca="1" si="79"/>
        <v>#NAME?</v>
      </c>
      <c r="AA128" s="1076" t="e">
        <f t="shared" ca="1" si="49"/>
        <v>#NAME?</v>
      </c>
      <c r="AB128" s="453" t="e">
        <f t="shared" ca="1" si="70"/>
        <v>#NAME?</v>
      </c>
      <c r="AC128" s="1123" t="e">
        <f t="shared" ca="1" si="50"/>
        <v>#NAME?</v>
      </c>
      <c r="AD128" s="1125" t="e">
        <f t="shared" ca="1" si="80"/>
        <v>#NAME?</v>
      </c>
      <c r="AE128" s="565" t="e">
        <f t="shared" ca="1" si="59"/>
        <v>#NAME?</v>
      </c>
      <c r="AF128" s="453" t="e">
        <f t="shared" ca="1" si="71"/>
        <v>#NAME?</v>
      </c>
      <c r="AG128" s="566" t="e">
        <f t="shared" ca="1" si="51"/>
        <v>#NAME?</v>
      </c>
      <c r="AH128" s="1125" t="e">
        <f t="shared" ca="1" si="81"/>
        <v>#NAME?</v>
      </c>
      <c r="AI128" s="207"/>
      <c r="AJ128" s="1110" t="e">
        <f t="shared" ca="1" si="52"/>
        <v>#NAME?</v>
      </c>
      <c r="AK128" s="1110" t="e">
        <f t="shared" ca="1" si="53"/>
        <v>#NAME?</v>
      </c>
      <c r="AL128" s="1110" t="e">
        <f t="shared" ca="1" si="54"/>
        <v>#NAME?</v>
      </c>
      <c r="AM128" s="449" t="e">
        <f t="shared" ca="1" si="82"/>
        <v>#NAME?</v>
      </c>
      <c r="AN128" s="454" t="e">
        <f t="shared" ca="1" si="55"/>
        <v>#NAME?</v>
      </c>
      <c r="AO128" s="448" t="e">
        <f t="shared" ca="1" si="56"/>
        <v>#NAME?</v>
      </c>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'ONS Post Acute'!S59</f>
        <v>1.1543406450854813E-2</v>
      </c>
      <c r="E129" s="493">
        <f>'ONS Post Acute'!T59</f>
        <v>5.6034814197154477E-3</v>
      </c>
      <c r="F129" s="493">
        <f>'ONS Post Acute'!U59</f>
        <v>2.381976610581028E-2</v>
      </c>
      <c r="G129" s="498">
        <f t="shared" si="72"/>
        <v>4.6470113995139882E-3</v>
      </c>
      <c r="H129" s="498">
        <f t="shared" si="73"/>
        <v>6.0877300138420427</v>
      </c>
      <c r="I129" s="498">
        <f t="shared" si="74"/>
        <v>521.28952554413354</v>
      </c>
      <c r="J129" s="498" t="e">
        <f ca="1">_xll.ErBeta(H129,I129)</f>
        <v>#NAME?</v>
      </c>
      <c r="K129" s="1076" t="e">
        <f t="shared" ca="1" si="37"/>
        <v>#NAME?</v>
      </c>
      <c r="L129" s="453" t="e">
        <f t="shared" ca="1" si="66"/>
        <v>#NAME?</v>
      </c>
      <c r="M129" s="566" t="e">
        <f t="shared" ca="1" si="75"/>
        <v>#NAME?</v>
      </c>
      <c r="N129" s="567" t="e">
        <f t="shared" ca="1" si="76"/>
        <v>#NAME?</v>
      </c>
      <c r="O129" s="565" t="e">
        <f t="shared" ca="1" si="57"/>
        <v>#NAME?</v>
      </c>
      <c r="P129" s="453" t="e">
        <f t="shared" ca="1" si="67"/>
        <v>#NAME?</v>
      </c>
      <c r="Q129" s="566" t="e">
        <f t="shared" ca="1" si="42"/>
        <v>#NAME?</v>
      </c>
      <c r="R129" s="567" t="e">
        <f t="shared" ca="1" si="77"/>
        <v>#NAME?</v>
      </c>
      <c r="S129" s="1076" t="e">
        <f t="shared" ca="1" si="43"/>
        <v>#NAME?</v>
      </c>
      <c r="T129" s="453" t="e">
        <f t="shared" ca="1" si="68"/>
        <v>#NAME?</v>
      </c>
      <c r="U129" s="1124" t="e">
        <f t="shared" ca="1" si="45"/>
        <v>#NAME?</v>
      </c>
      <c r="V129" s="1125" t="e">
        <f t="shared" ca="1" si="78"/>
        <v>#NAME?</v>
      </c>
      <c r="W129" s="565" t="e">
        <f t="shared" ca="1" si="58"/>
        <v>#NAME?</v>
      </c>
      <c r="X129" s="453" t="e">
        <f t="shared" ca="1" si="69"/>
        <v>#NAME?</v>
      </c>
      <c r="Y129" s="566" t="e">
        <f t="shared" ca="1" si="47"/>
        <v>#NAME?</v>
      </c>
      <c r="Z129" s="567" t="e">
        <f t="shared" ca="1" si="79"/>
        <v>#NAME?</v>
      </c>
      <c r="AA129" s="1076" t="e">
        <f t="shared" ca="1" si="49"/>
        <v>#NAME?</v>
      </c>
      <c r="AB129" s="453" t="e">
        <f t="shared" ca="1" si="70"/>
        <v>#NAME?</v>
      </c>
      <c r="AC129" s="1123" t="e">
        <f t="shared" ca="1" si="50"/>
        <v>#NAME?</v>
      </c>
      <c r="AD129" s="1125" t="e">
        <f t="shared" ca="1" si="80"/>
        <v>#NAME?</v>
      </c>
      <c r="AE129" s="565" t="e">
        <f t="shared" ca="1" si="59"/>
        <v>#NAME?</v>
      </c>
      <c r="AF129" s="453" t="e">
        <f t="shared" ca="1" si="71"/>
        <v>#NAME?</v>
      </c>
      <c r="AG129" s="566" t="e">
        <f t="shared" ca="1" si="51"/>
        <v>#NAME?</v>
      </c>
      <c r="AH129" s="1125" t="e">
        <f t="shared" ca="1" si="81"/>
        <v>#NAME?</v>
      </c>
      <c r="AI129" s="207"/>
      <c r="AJ129" s="1110" t="e">
        <f t="shared" ca="1" si="52"/>
        <v>#NAME?</v>
      </c>
      <c r="AK129" s="1110" t="e">
        <f t="shared" ca="1" si="53"/>
        <v>#NAME?</v>
      </c>
      <c r="AL129" s="1110" t="e">
        <f t="shared" ca="1" si="54"/>
        <v>#NAME?</v>
      </c>
      <c r="AM129" s="449" t="e">
        <f t="shared" ca="1" si="82"/>
        <v>#NAME?</v>
      </c>
      <c r="AN129" s="454" t="e">
        <f t="shared" ca="1" si="55"/>
        <v>#NAME?</v>
      </c>
      <c r="AO129" s="448" t="e">
        <f t="shared" ca="1" si="56"/>
        <v>#NAME?</v>
      </c>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'ONS Post Acute'!S60</f>
        <v>1.0860305055144516E-2</v>
      </c>
      <c r="E130" s="493">
        <f>'ONS Post Acute'!T60</f>
        <v>5.2090009788015876E-3</v>
      </c>
      <c r="F130" s="493">
        <f>'ONS Post Acute'!U60</f>
        <v>2.2680731799784581E-2</v>
      </c>
      <c r="G130" s="498">
        <f t="shared" si="72"/>
        <v>4.4570741890262739E-3</v>
      </c>
      <c r="H130" s="498">
        <f t="shared" si="73"/>
        <v>5.861895641314133</v>
      </c>
      <c r="I130" s="498">
        <f t="shared" si="74"/>
        <v>533.89233884378064</v>
      </c>
      <c r="J130" s="498" t="e">
        <f ca="1">_xll.ErBeta(H130,I130)</f>
        <v>#NAME?</v>
      </c>
      <c r="K130" s="1076" t="e">
        <f t="shared" ca="1" si="37"/>
        <v>#NAME?</v>
      </c>
      <c r="L130" s="453" t="e">
        <f t="shared" ca="1" si="66"/>
        <v>#NAME?</v>
      </c>
      <c r="M130" s="566" t="e">
        <f t="shared" ca="1" si="75"/>
        <v>#NAME?</v>
      </c>
      <c r="N130" s="567" t="e">
        <f t="shared" ca="1" si="76"/>
        <v>#NAME?</v>
      </c>
      <c r="O130" s="565" t="e">
        <f t="shared" ca="1" si="57"/>
        <v>#NAME?</v>
      </c>
      <c r="P130" s="453" t="e">
        <f t="shared" ca="1" si="67"/>
        <v>#NAME?</v>
      </c>
      <c r="Q130" s="566" t="e">
        <f t="shared" ca="1" si="42"/>
        <v>#NAME?</v>
      </c>
      <c r="R130" s="567" t="e">
        <f t="shared" ca="1" si="77"/>
        <v>#NAME?</v>
      </c>
      <c r="S130" s="1076" t="e">
        <f t="shared" ca="1" si="43"/>
        <v>#NAME?</v>
      </c>
      <c r="T130" s="453" t="e">
        <f t="shared" ca="1" si="68"/>
        <v>#NAME?</v>
      </c>
      <c r="U130" s="1124" t="e">
        <f t="shared" ca="1" si="45"/>
        <v>#NAME?</v>
      </c>
      <c r="V130" s="1125" t="e">
        <f t="shared" ca="1" si="78"/>
        <v>#NAME?</v>
      </c>
      <c r="W130" s="565" t="e">
        <f t="shared" ca="1" si="58"/>
        <v>#NAME?</v>
      </c>
      <c r="X130" s="453" t="e">
        <f t="shared" ca="1" si="69"/>
        <v>#NAME?</v>
      </c>
      <c r="Y130" s="566" t="e">
        <f t="shared" ca="1" si="47"/>
        <v>#NAME?</v>
      </c>
      <c r="Z130" s="567" t="e">
        <f t="shared" ca="1" si="79"/>
        <v>#NAME?</v>
      </c>
      <c r="AA130" s="1076" t="e">
        <f t="shared" ca="1" si="49"/>
        <v>#NAME?</v>
      </c>
      <c r="AB130" s="453" t="e">
        <f t="shared" ca="1" si="70"/>
        <v>#NAME?</v>
      </c>
      <c r="AC130" s="1123" t="e">
        <f t="shared" ca="1" si="50"/>
        <v>#NAME?</v>
      </c>
      <c r="AD130" s="1125" t="e">
        <f t="shared" ca="1" si="80"/>
        <v>#NAME?</v>
      </c>
      <c r="AE130" s="565" t="e">
        <f t="shared" ca="1" si="59"/>
        <v>#NAME?</v>
      </c>
      <c r="AF130" s="453" t="e">
        <f t="shared" ca="1" si="71"/>
        <v>#NAME?</v>
      </c>
      <c r="AG130" s="566" t="e">
        <f t="shared" ca="1" si="51"/>
        <v>#NAME?</v>
      </c>
      <c r="AH130" s="1125" t="e">
        <f t="shared" ca="1" si="81"/>
        <v>#NAME?</v>
      </c>
      <c r="AI130" s="207"/>
      <c r="AJ130" s="1110" t="e">
        <f t="shared" ca="1" si="52"/>
        <v>#NAME?</v>
      </c>
      <c r="AK130" s="1110" t="e">
        <f t="shared" ca="1" si="53"/>
        <v>#NAME?</v>
      </c>
      <c r="AL130" s="1110" t="e">
        <f t="shared" ca="1" si="54"/>
        <v>#NAME?</v>
      </c>
      <c r="AM130" s="449" t="e">
        <f t="shared" ca="1" si="82"/>
        <v>#NAME?</v>
      </c>
      <c r="AN130" s="454" t="e">
        <f t="shared" ca="1" si="55"/>
        <v>#NAME?</v>
      </c>
      <c r="AO130" s="448" t="e">
        <f t="shared" ca="1" si="56"/>
        <v>#NAME?</v>
      </c>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'ONS Post Acute'!S61</f>
        <v>1.0217627386936842E-2</v>
      </c>
      <c r="E131" s="493">
        <f>'ONS Post Acute'!T61</f>
        <v>4.8422916334991207E-3</v>
      </c>
      <c r="F131" s="493">
        <f>'ONS Post Acute'!U61</f>
        <v>2.1596164827507688E-2</v>
      </c>
      <c r="G131" s="498">
        <f t="shared" si="72"/>
        <v>4.273947243369533E-3</v>
      </c>
      <c r="H131" s="498">
        <f t="shared" si="73"/>
        <v>5.6467217264014824</v>
      </c>
      <c r="I131" s="498">
        <f t="shared" si="74"/>
        <v>546.99837997507302</v>
      </c>
      <c r="J131" s="498" t="e">
        <f ca="1">_xll.ErBeta(H131,I131)</f>
        <v>#NAME?</v>
      </c>
      <c r="K131" s="1076" t="e">
        <f t="shared" ca="1" si="37"/>
        <v>#NAME?</v>
      </c>
      <c r="L131" s="453" t="e">
        <f t="shared" ca="1" si="66"/>
        <v>#NAME?</v>
      </c>
      <c r="M131" s="566" t="e">
        <f t="shared" ca="1" si="75"/>
        <v>#NAME?</v>
      </c>
      <c r="N131" s="567" t="e">
        <f t="shared" ca="1" si="76"/>
        <v>#NAME?</v>
      </c>
      <c r="O131" s="565" t="e">
        <f t="shared" ca="1" si="57"/>
        <v>#NAME?</v>
      </c>
      <c r="P131" s="453" t="e">
        <f t="shared" ca="1" si="67"/>
        <v>#NAME?</v>
      </c>
      <c r="Q131" s="566" t="e">
        <f t="shared" ca="1" si="42"/>
        <v>#NAME?</v>
      </c>
      <c r="R131" s="567" t="e">
        <f t="shared" ca="1" si="77"/>
        <v>#NAME?</v>
      </c>
      <c r="S131" s="1076" t="e">
        <f t="shared" ca="1" si="43"/>
        <v>#NAME?</v>
      </c>
      <c r="T131" s="453" t="e">
        <f t="shared" ca="1" si="68"/>
        <v>#NAME?</v>
      </c>
      <c r="U131" s="1124" t="e">
        <f t="shared" ca="1" si="45"/>
        <v>#NAME?</v>
      </c>
      <c r="V131" s="1125" t="e">
        <f t="shared" ca="1" si="78"/>
        <v>#NAME?</v>
      </c>
      <c r="W131" s="565" t="e">
        <f t="shared" ca="1" si="58"/>
        <v>#NAME?</v>
      </c>
      <c r="X131" s="453" t="e">
        <f t="shared" ca="1" si="69"/>
        <v>#NAME?</v>
      </c>
      <c r="Y131" s="566" t="e">
        <f t="shared" ca="1" si="47"/>
        <v>#NAME?</v>
      </c>
      <c r="Z131" s="567" t="e">
        <f t="shared" ca="1" si="79"/>
        <v>#NAME?</v>
      </c>
      <c r="AA131" s="1076" t="e">
        <f t="shared" ca="1" si="49"/>
        <v>#NAME?</v>
      </c>
      <c r="AB131" s="453" t="e">
        <f t="shared" ca="1" si="70"/>
        <v>#NAME?</v>
      </c>
      <c r="AC131" s="1123" t="e">
        <f t="shared" ca="1" si="50"/>
        <v>#NAME?</v>
      </c>
      <c r="AD131" s="1125" t="e">
        <f t="shared" ca="1" si="80"/>
        <v>#NAME?</v>
      </c>
      <c r="AE131" s="565" t="e">
        <f t="shared" ca="1" si="59"/>
        <v>#NAME?</v>
      </c>
      <c r="AF131" s="453" t="e">
        <f t="shared" ca="1" si="71"/>
        <v>#NAME?</v>
      </c>
      <c r="AG131" s="566" t="e">
        <f t="shared" ca="1" si="51"/>
        <v>#NAME?</v>
      </c>
      <c r="AH131" s="1125" t="e">
        <f t="shared" ca="1" si="81"/>
        <v>#NAME?</v>
      </c>
      <c r="AI131" s="207"/>
      <c r="AJ131" s="1110" t="e">
        <f t="shared" ca="1" si="52"/>
        <v>#NAME?</v>
      </c>
      <c r="AK131" s="1110" t="e">
        <f t="shared" ca="1" si="53"/>
        <v>#NAME?</v>
      </c>
      <c r="AL131" s="1110" t="e">
        <f t="shared" ca="1" si="54"/>
        <v>#NAME?</v>
      </c>
      <c r="AM131" s="449" t="e">
        <f t="shared" ca="1" si="82"/>
        <v>#NAME?</v>
      </c>
      <c r="AN131" s="454" t="e">
        <f t="shared" ca="1" si="55"/>
        <v>#NAME?</v>
      </c>
      <c r="AO131" s="448" t="e">
        <f t="shared" ca="1" si="56"/>
        <v>#NAME?</v>
      </c>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'ONS Post Acute'!S62</f>
        <v>9.6129813010020042E-3</v>
      </c>
      <c r="E132" s="493">
        <f>'ONS Post Acute'!T62</f>
        <v>4.5013983217277367E-3</v>
      </c>
      <c r="F132" s="493">
        <f>'ONS Post Acute'!U62</f>
        <v>2.0563460622611388E-2</v>
      </c>
      <c r="G132" s="498">
        <f t="shared" si="72"/>
        <v>4.0974648726744018E-3</v>
      </c>
      <c r="H132" s="498">
        <f t="shared" si="73"/>
        <v>5.4415686926281506</v>
      </c>
      <c r="I132" s="498">
        <f t="shared" si="74"/>
        <v>560.62306019216453</v>
      </c>
      <c r="J132" s="498" t="e">
        <f ca="1">_xll.ErBeta(H132,I132)</f>
        <v>#NAME?</v>
      </c>
      <c r="K132" s="1076" t="e">
        <f t="shared" ca="1" si="37"/>
        <v>#NAME?</v>
      </c>
      <c r="L132" s="453" t="e">
        <f t="shared" ca="1" si="66"/>
        <v>#NAME?</v>
      </c>
      <c r="M132" s="566" t="e">
        <f t="shared" ca="1" si="75"/>
        <v>#NAME?</v>
      </c>
      <c r="N132" s="567" t="e">
        <f t="shared" ca="1" si="76"/>
        <v>#NAME?</v>
      </c>
      <c r="O132" s="565" t="e">
        <f t="shared" ca="1" si="57"/>
        <v>#NAME?</v>
      </c>
      <c r="P132" s="453" t="e">
        <f t="shared" ca="1" si="67"/>
        <v>#NAME?</v>
      </c>
      <c r="Q132" s="566" t="e">
        <f t="shared" ca="1" si="42"/>
        <v>#NAME?</v>
      </c>
      <c r="R132" s="567" t="e">
        <f t="shared" ca="1" si="77"/>
        <v>#NAME?</v>
      </c>
      <c r="S132" s="1076" t="e">
        <f t="shared" ca="1" si="43"/>
        <v>#NAME?</v>
      </c>
      <c r="T132" s="453" t="e">
        <f t="shared" ca="1" si="68"/>
        <v>#NAME?</v>
      </c>
      <c r="U132" s="1124" t="e">
        <f t="shared" ca="1" si="45"/>
        <v>#NAME?</v>
      </c>
      <c r="V132" s="1125" t="e">
        <f t="shared" ca="1" si="78"/>
        <v>#NAME?</v>
      </c>
      <c r="W132" s="565" t="e">
        <f t="shared" ca="1" si="58"/>
        <v>#NAME?</v>
      </c>
      <c r="X132" s="453" t="e">
        <f t="shared" ca="1" si="69"/>
        <v>#NAME?</v>
      </c>
      <c r="Y132" s="566" t="e">
        <f t="shared" ca="1" si="47"/>
        <v>#NAME?</v>
      </c>
      <c r="Z132" s="567" t="e">
        <f t="shared" ca="1" si="79"/>
        <v>#NAME?</v>
      </c>
      <c r="AA132" s="1076" t="e">
        <f t="shared" ca="1" si="49"/>
        <v>#NAME?</v>
      </c>
      <c r="AB132" s="453" t="e">
        <f t="shared" ca="1" si="70"/>
        <v>#NAME?</v>
      </c>
      <c r="AC132" s="1123" t="e">
        <f t="shared" ca="1" si="50"/>
        <v>#NAME?</v>
      </c>
      <c r="AD132" s="1125" t="e">
        <f t="shared" ca="1" si="80"/>
        <v>#NAME?</v>
      </c>
      <c r="AE132" s="565" t="e">
        <f t="shared" ca="1" si="59"/>
        <v>#NAME?</v>
      </c>
      <c r="AF132" s="453" t="e">
        <f t="shared" ca="1" si="71"/>
        <v>#NAME?</v>
      </c>
      <c r="AG132" s="566" t="e">
        <f t="shared" ca="1" si="51"/>
        <v>#NAME?</v>
      </c>
      <c r="AH132" s="1125" t="e">
        <f t="shared" ca="1" si="81"/>
        <v>#NAME?</v>
      </c>
      <c r="AI132" s="207"/>
      <c r="AJ132" s="1110" t="e">
        <f t="shared" ca="1" si="52"/>
        <v>#NAME?</v>
      </c>
      <c r="AK132" s="1110" t="e">
        <f t="shared" ca="1" si="53"/>
        <v>#NAME?</v>
      </c>
      <c r="AL132" s="1110" t="e">
        <f t="shared" ca="1" si="54"/>
        <v>#NAME?</v>
      </c>
      <c r="AM132" s="449" t="e">
        <f t="shared" ca="1" si="82"/>
        <v>#NAME?</v>
      </c>
      <c r="AN132" s="454" t="e">
        <f t="shared" ca="1" si="55"/>
        <v>#NAME?</v>
      </c>
      <c r="AO132" s="448" t="e">
        <f t="shared" ca="1" si="56"/>
        <v>#NAME?</v>
      </c>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'ONS Post Acute'!S63</f>
        <v>9.0441162115149059E-3</v>
      </c>
      <c r="E133" s="493">
        <f>'ONS Post Acute'!T63</f>
        <v>4.1845036161548121E-3</v>
      </c>
      <c r="F133" s="493">
        <f>'ONS Post Acute'!U63</f>
        <v>1.9580139166148834E-2</v>
      </c>
      <c r="G133" s="498">
        <f t="shared" si="72"/>
        <v>3.9274580484678625E-3</v>
      </c>
      <c r="H133" s="498">
        <f t="shared" si="73"/>
        <v>5.2458440678303004</v>
      </c>
      <c r="I133" s="498">
        <f t="shared" si="74"/>
        <v>574.78253517295479</v>
      </c>
      <c r="J133" s="498" t="e">
        <f ca="1">_xll.ErBeta(H133,I133)</f>
        <v>#NAME?</v>
      </c>
      <c r="K133" s="1076" t="e">
        <f t="shared" ca="1" si="37"/>
        <v>#NAME?</v>
      </c>
      <c r="L133" s="453" t="e">
        <f t="shared" ref="L133:L164" ca="1" si="83">K133*($D$21-PICSIA_V-Diab_Inc-Park_Inc-Dem_Inc-Anx_Inc-Isc_Inc)</f>
        <v>#NAME?</v>
      </c>
      <c r="M133" s="566" t="e">
        <f t="shared" ca="1" si="75"/>
        <v>#NAME?</v>
      </c>
      <c r="N133" s="567" t="e">
        <f t="shared" ca="1" si="76"/>
        <v>#NAME?</v>
      </c>
      <c r="O133" s="565" t="e">
        <f t="shared" ca="1" si="57"/>
        <v>#NAME?</v>
      </c>
      <c r="P133" s="453" t="e">
        <f t="shared" ref="P133:P164" ca="1" si="84">O133*($E$21-PICSIA_U-$H$201-$H$202-$H$203-$H$204-$H$205)</f>
        <v>#NAME?</v>
      </c>
      <c r="Q133" s="566" t="e">
        <f t="shared" ca="1" si="42"/>
        <v>#NAME?</v>
      </c>
      <c r="R133" s="567" t="e">
        <f t="shared" ca="1" si="77"/>
        <v>#NAME?</v>
      </c>
      <c r="S133" s="1076" t="e">
        <f t="shared" ca="1" si="43"/>
        <v>#NAME?</v>
      </c>
      <c r="T133" s="453" t="e">
        <f t="shared" ref="T133:T164" ca="1" si="85">S133*($F$21-PICSIB_V-$J$201-$J$202-$J$203-$J$204-$J$205)</f>
        <v>#NAME?</v>
      </c>
      <c r="U133" s="1124" t="e">
        <f t="shared" ca="1" si="45"/>
        <v>#NAME?</v>
      </c>
      <c r="V133" s="1125" t="e">
        <f t="shared" ca="1" si="78"/>
        <v>#NAME?</v>
      </c>
      <c r="W133" s="565" t="e">
        <f t="shared" ca="1" si="58"/>
        <v>#NAME?</v>
      </c>
      <c r="X133" s="453" t="e">
        <f t="shared" ref="X133:X164" ca="1" si="86">W133*($G$21-PICSIB_U-$L$201-$L$202-$L$203-$L$204-$L$205)</f>
        <v>#NAME?</v>
      </c>
      <c r="Y133" s="566" t="e">
        <f t="shared" ca="1" si="47"/>
        <v>#NAME?</v>
      </c>
      <c r="Z133" s="567" t="e">
        <f t="shared" ca="1" si="79"/>
        <v>#NAME?</v>
      </c>
      <c r="AA133" s="1076" t="e">
        <f t="shared" ca="1" si="49"/>
        <v>#NAME?</v>
      </c>
      <c r="AB133" s="453" t="e">
        <f t="shared" ref="AB133:AB164" ca="1" si="87">AA133*($H$21-PICSIC_V-$N$201-$N$202-$N$203-$N$204-$N$205)</f>
        <v>#NAME?</v>
      </c>
      <c r="AC133" s="1123" t="e">
        <f t="shared" ca="1" si="50"/>
        <v>#NAME?</v>
      </c>
      <c r="AD133" s="1125" t="e">
        <f t="shared" ca="1" si="80"/>
        <v>#NAME?</v>
      </c>
      <c r="AE133" s="565" t="e">
        <f t="shared" ca="1" si="59"/>
        <v>#NAME?</v>
      </c>
      <c r="AF133" s="453" t="e">
        <f t="shared" ref="AF133:AF164" ca="1" si="88">AE133*($I$21-PICSIC_U-$P$201-$P$202-$P$203-$P$204-$P$205)</f>
        <v>#NAME?</v>
      </c>
      <c r="AG133" s="566" t="e">
        <f t="shared" ca="1" si="51"/>
        <v>#NAME?</v>
      </c>
      <c r="AH133" s="1125" t="e">
        <f t="shared" ca="1" si="81"/>
        <v>#NAME?</v>
      </c>
      <c r="AI133" s="207"/>
      <c r="AJ133" s="1110" t="e">
        <f t="shared" ca="1" si="52"/>
        <v>#NAME?</v>
      </c>
      <c r="AK133" s="1110" t="e">
        <f t="shared" ca="1" si="53"/>
        <v>#NAME?</v>
      </c>
      <c r="AL133" s="1110" t="e">
        <f t="shared" ca="1" si="54"/>
        <v>#NAME?</v>
      </c>
      <c r="AM133" s="449" t="e">
        <f t="shared" ca="1" si="82"/>
        <v>#NAME?</v>
      </c>
      <c r="AN133" s="454" t="e">
        <f t="shared" ca="1" si="55"/>
        <v>#NAME?</v>
      </c>
      <c r="AO133" s="448" t="e">
        <f t="shared" ca="1" si="56"/>
        <v>#NAME?</v>
      </c>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'ONS Post Acute'!S64</f>
        <v>8.5089147150281853E-3</v>
      </c>
      <c r="E134" s="493">
        <f>'ONS Post Acute'!T64</f>
        <v>3.8899180348234467E-3</v>
      </c>
      <c r="F134" s="493">
        <f>'ONS Post Acute'!U64</f>
        <v>1.8643839030877539E-2</v>
      </c>
      <c r="G134" s="498">
        <f t="shared" si="72"/>
        <v>3.7637553561362478E-3</v>
      </c>
      <c r="H134" s="498">
        <f t="shared" si="73"/>
        <v>5.0589983747121723</v>
      </c>
      <c r="I134" s="498">
        <f t="shared" si="74"/>
        <v>589.49372005565635</v>
      </c>
      <c r="J134" s="498" t="e">
        <f ca="1">_xll.ErBeta(H134,I134)</f>
        <v>#NAME?</v>
      </c>
      <c r="K134" s="1076" t="e">
        <f t="shared" ca="1" si="37"/>
        <v>#NAME?</v>
      </c>
      <c r="L134" s="453" t="e">
        <f t="shared" ca="1" si="83"/>
        <v>#NAME?</v>
      </c>
      <c r="M134" s="566" t="e">
        <f t="shared" ca="1" si="75"/>
        <v>#NAME?</v>
      </c>
      <c r="N134" s="567" t="e">
        <f t="shared" ca="1" si="76"/>
        <v>#NAME?</v>
      </c>
      <c r="O134" s="565" t="e">
        <f t="shared" ca="1" si="57"/>
        <v>#NAME?</v>
      </c>
      <c r="P134" s="453" t="e">
        <f t="shared" ca="1" si="84"/>
        <v>#NAME?</v>
      </c>
      <c r="Q134" s="566" t="e">
        <f t="shared" ca="1" si="42"/>
        <v>#NAME?</v>
      </c>
      <c r="R134" s="567" t="e">
        <f t="shared" ca="1" si="77"/>
        <v>#NAME?</v>
      </c>
      <c r="S134" s="1076" t="e">
        <f t="shared" ca="1" si="43"/>
        <v>#NAME?</v>
      </c>
      <c r="T134" s="453" t="e">
        <f t="shared" ca="1" si="85"/>
        <v>#NAME?</v>
      </c>
      <c r="U134" s="1124" t="e">
        <f t="shared" ca="1" si="45"/>
        <v>#NAME?</v>
      </c>
      <c r="V134" s="1125" t="e">
        <f t="shared" ca="1" si="78"/>
        <v>#NAME?</v>
      </c>
      <c r="W134" s="565" t="e">
        <f t="shared" ca="1" si="58"/>
        <v>#NAME?</v>
      </c>
      <c r="X134" s="453" t="e">
        <f t="shared" ca="1" si="86"/>
        <v>#NAME?</v>
      </c>
      <c r="Y134" s="566" t="e">
        <f t="shared" ca="1" si="47"/>
        <v>#NAME?</v>
      </c>
      <c r="Z134" s="567" t="e">
        <f t="shared" ca="1" si="79"/>
        <v>#NAME?</v>
      </c>
      <c r="AA134" s="1076" t="e">
        <f t="shared" ca="1" si="49"/>
        <v>#NAME?</v>
      </c>
      <c r="AB134" s="453" t="e">
        <f t="shared" ca="1" si="87"/>
        <v>#NAME?</v>
      </c>
      <c r="AC134" s="1123" t="e">
        <f t="shared" ca="1" si="50"/>
        <v>#NAME?</v>
      </c>
      <c r="AD134" s="1125" t="e">
        <f t="shared" ca="1" si="80"/>
        <v>#NAME?</v>
      </c>
      <c r="AE134" s="565" t="e">
        <f t="shared" ca="1" si="59"/>
        <v>#NAME?</v>
      </c>
      <c r="AF134" s="453" t="e">
        <f t="shared" ca="1" si="88"/>
        <v>#NAME?</v>
      </c>
      <c r="AG134" s="566" t="e">
        <f t="shared" ca="1" si="51"/>
        <v>#NAME?</v>
      </c>
      <c r="AH134" s="1125" t="e">
        <f t="shared" ca="1" si="81"/>
        <v>#NAME?</v>
      </c>
      <c r="AI134" s="207"/>
      <c r="AJ134" s="1110" t="e">
        <f t="shared" ca="1" si="52"/>
        <v>#NAME?</v>
      </c>
      <c r="AK134" s="1110" t="e">
        <f t="shared" ca="1" si="53"/>
        <v>#NAME?</v>
      </c>
      <c r="AL134" s="1110" t="e">
        <f t="shared" ca="1" si="54"/>
        <v>#NAME?</v>
      </c>
      <c r="AM134" s="449" t="e">
        <f t="shared" ca="1" si="82"/>
        <v>#NAME?</v>
      </c>
      <c r="AN134" s="454" t="e">
        <f t="shared" ca="1" si="55"/>
        <v>#NAME?</v>
      </c>
      <c r="AO134" s="448" t="e">
        <f t="shared" ca="1" si="56"/>
        <v>#NAME?</v>
      </c>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'ONS Post Acute'!S65</f>
        <v>8.0053847091705772E-3</v>
      </c>
      <c r="E135" s="493">
        <f>'ONS Post Acute'!T65</f>
        <v>3.6160710339041753E-3</v>
      </c>
      <c r="F135" s="493">
        <f>'ONS Post Acute'!U65</f>
        <v>1.7752311710338052E-2</v>
      </c>
      <c r="G135" s="498">
        <f t="shared" si="72"/>
        <v>3.6061838460290504E-3</v>
      </c>
      <c r="H135" s="498">
        <f t="shared" si="73"/>
        <v>4.8805214351227608</v>
      </c>
      <c r="I135" s="498">
        <f t="shared" si="74"/>
        <v>604.77430621255712</v>
      </c>
      <c r="J135" s="498" t="e">
        <f ca="1">_xll.ErBeta(H135,I135)</f>
        <v>#NAME?</v>
      </c>
      <c r="K135" s="1076" t="e">
        <f t="shared" ca="1" si="37"/>
        <v>#NAME?</v>
      </c>
      <c r="L135" s="453" t="e">
        <f t="shared" ca="1" si="83"/>
        <v>#NAME?</v>
      </c>
      <c r="M135" s="566" t="e">
        <f t="shared" ca="1" si="75"/>
        <v>#NAME?</v>
      </c>
      <c r="N135" s="567" t="e">
        <f t="shared" ca="1" si="76"/>
        <v>#NAME?</v>
      </c>
      <c r="O135" s="565" t="e">
        <f t="shared" ca="1" si="57"/>
        <v>#NAME?</v>
      </c>
      <c r="P135" s="453" t="e">
        <f t="shared" ca="1" si="84"/>
        <v>#NAME?</v>
      </c>
      <c r="Q135" s="566" t="e">
        <f t="shared" ca="1" si="42"/>
        <v>#NAME?</v>
      </c>
      <c r="R135" s="567" t="e">
        <f t="shared" ca="1" si="77"/>
        <v>#NAME?</v>
      </c>
      <c r="S135" s="1076" t="e">
        <f t="shared" ca="1" si="43"/>
        <v>#NAME?</v>
      </c>
      <c r="T135" s="453" t="e">
        <f t="shared" ca="1" si="85"/>
        <v>#NAME?</v>
      </c>
      <c r="U135" s="1124" t="e">
        <f t="shared" ca="1" si="45"/>
        <v>#NAME?</v>
      </c>
      <c r="V135" s="1125" t="e">
        <f t="shared" ca="1" si="78"/>
        <v>#NAME?</v>
      </c>
      <c r="W135" s="565" t="e">
        <f t="shared" ca="1" si="58"/>
        <v>#NAME?</v>
      </c>
      <c r="X135" s="453" t="e">
        <f t="shared" ca="1" si="86"/>
        <v>#NAME?</v>
      </c>
      <c r="Y135" s="566" t="e">
        <f t="shared" ca="1" si="47"/>
        <v>#NAME?</v>
      </c>
      <c r="Z135" s="567" t="e">
        <f t="shared" ca="1" si="79"/>
        <v>#NAME?</v>
      </c>
      <c r="AA135" s="1076" t="e">
        <f t="shared" ca="1" si="49"/>
        <v>#NAME?</v>
      </c>
      <c r="AB135" s="453" t="e">
        <f t="shared" ca="1" si="87"/>
        <v>#NAME?</v>
      </c>
      <c r="AC135" s="1123" t="e">
        <f t="shared" ca="1" si="50"/>
        <v>#NAME?</v>
      </c>
      <c r="AD135" s="1125" t="e">
        <f t="shared" ca="1" si="80"/>
        <v>#NAME?</v>
      </c>
      <c r="AE135" s="565" t="e">
        <f t="shared" ca="1" si="59"/>
        <v>#NAME?</v>
      </c>
      <c r="AF135" s="453" t="e">
        <f t="shared" ca="1" si="88"/>
        <v>#NAME?</v>
      </c>
      <c r="AG135" s="566" t="e">
        <f t="shared" ca="1" si="51"/>
        <v>#NAME?</v>
      </c>
      <c r="AH135" s="1125" t="e">
        <f t="shared" ca="1" si="81"/>
        <v>#NAME?</v>
      </c>
      <c r="AI135" s="207"/>
      <c r="AJ135" s="1110" t="e">
        <f t="shared" ca="1" si="52"/>
        <v>#NAME?</v>
      </c>
      <c r="AK135" s="1110" t="e">
        <f t="shared" ca="1" si="53"/>
        <v>#NAME?</v>
      </c>
      <c r="AL135" s="1110" t="e">
        <f t="shared" ca="1" si="54"/>
        <v>#NAME?</v>
      </c>
      <c r="AM135" s="449" t="e">
        <f t="shared" ca="1" si="82"/>
        <v>#NAME?</v>
      </c>
      <c r="AN135" s="454" t="e">
        <f t="shared" ca="1" si="55"/>
        <v>#NAME?</v>
      </c>
      <c r="AO135" s="448" t="e">
        <f t="shared" ca="1" si="56"/>
        <v>#NAME?</v>
      </c>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'ONS Post Acute'!S66</f>
        <v>7.5316519777351926E-3</v>
      </c>
      <c r="E136" s="493">
        <f>'ONS Post Acute'!T66</f>
        <v>3.3615026345495489E-3</v>
      </c>
      <c r="F136" s="493">
        <f>'ONS Post Acute'!U66</f>
        <v>1.6903416219109679E-2</v>
      </c>
      <c r="G136" s="498">
        <f t="shared" si="72"/>
        <v>3.4545697919796253E-3</v>
      </c>
      <c r="H136" s="498">
        <f t="shared" si="73"/>
        <v>4.7099390409086226</v>
      </c>
      <c r="I136" s="498">
        <f t="shared" si="74"/>
        <v>620.64277970286503</v>
      </c>
      <c r="J136" s="498" t="e">
        <f ca="1">_xll.ErBeta(H136,I136)</f>
        <v>#NAME?</v>
      </c>
      <c r="K136" s="1076" t="e">
        <f t="shared" ca="1" si="37"/>
        <v>#NAME?</v>
      </c>
      <c r="L136" s="453" t="e">
        <f t="shared" ca="1" si="83"/>
        <v>#NAME?</v>
      </c>
      <c r="M136" s="566" t="e">
        <f t="shared" ca="1" si="75"/>
        <v>#NAME?</v>
      </c>
      <c r="N136" s="567" t="e">
        <f t="shared" ca="1" si="76"/>
        <v>#NAME?</v>
      </c>
      <c r="O136" s="565" t="e">
        <f t="shared" ca="1" si="57"/>
        <v>#NAME?</v>
      </c>
      <c r="P136" s="453" t="e">
        <f t="shared" ca="1" si="84"/>
        <v>#NAME?</v>
      </c>
      <c r="Q136" s="566" t="e">
        <f t="shared" ca="1" si="42"/>
        <v>#NAME?</v>
      </c>
      <c r="R136" s="567" t="e">
        <f t="shared" ca="1" si="77"/>
        <v>#NAME?</v>
      </c>
      <c r="S136" s="1076" t="e">
        <f t="shared" ca="1" si="43"/>
        <v>#NAME?</v>
      </c>
      <c r="T136" s="453" t="e">
        <f t="shared" ca="1" si="85"/>
        <v>#NAME?</v>
      </c>
      <c r="U136" s="1124" t="e">
        <f t="shared" ca="1" si="45"/>
        <v>#NAME?</v>
      </c>
      <c r="V136" s="1125" t="e">
        <f t="shared" ca="1" si="78"/>
        <v>#NAME?</v>
      </c>
      <c r="W136" s="565" t="e">
        <f t="shared" ca="1" si="58"/>
        <v>#NAME?</v>
      </c>
      <c r="X136" s="453" t="e">
        <f t="shared" ca="1" si="86"/>
        <v>#NAME?</v>
      </c>
      <c r="Y136" s="566" t="e">
        <f t="shared" ca="1" si="47"/>
        <v>#NAME?</v>
      </c>
      <c r="Z136" s="567" t="e">
        <f t="shared" ca="1" si="79"/>
        <v>#NAME?</v>
      </c>
      <c r="AA136" s="1076" t="e">
        <f t="shared" ca="1" si="49"/>
        <v>#NAME?</v>
      </c>
      <c r="AB136" s="453" t="e">
        <f t="shared" ca="1" si="87"/>
        <v>#NAME?</v>
      </c>
      <c r="AC136" s="1123" t="e">
        <f t="shared" ca="1" si="50"/>
        <v>#NAME?</v>
      </c>
      <c r="AD136" s="1125" t="e">
        <f t="shared" ca="1" si="80"/>
        <v>#NAME?</v>
      </c>
      <c r="AE136" s="565" t="e">
        <f t="shared" ca="1" si="59"/>
        <v>#NAME?</v>
      </c>
      <c r="AF136" s="453" t="e">
        <f t="shared" ca="1" si="88"/>
        <v>#NAME?</v>
      </c>
      <c r="AG136" s="566" t="e">
        <f t="shared" ca="1" si="51"/>
        <v>#NAME?</v>
      </c>
      <c r="AH136" s="1125" t="e">
        <f t="shared" ca="1" si="81"/>
        <v>#NAME?</v>
      </c>
      <c r="AI136" s="207"/>
      <c r="AJ136" s="1110" t="e">
        <f t="shared" ca="1" si="52"/>
        <v>#NAME?</v>
      </c>
      <c r="AK136" s="1110" t="e">
        <f t="shared" ca="1" si="53"/>
        <v>#NAME?</v>
      </c>
      <c r="AL136" s="1110" t="e">
        <f t="shared" ca="1" si="54"/>
        <v>#NAME?</v>
      </c>
      <c r="AM136" s="449" t="e">
        <f t="shared" ca="1" si="82"/>
        <v>#NAME?</v>
      </c>
      <c r="AN136" s="454" t="e">
        <f t="shared" ca="1" si="55"/>
        <v>#NAME?</v>
      </c>
      <c r="AO136" s="448" t="e">
        <f t="shared" ca="1" si="56"/>
        <v>#NAME?</v>
      </c>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'ONS Post Acute'!S67</f>
        <v>7.0859532145582157E-3</v>
      </c>
      <c r="E137" s="493">
        <f>'ONS Post Acute'!T67</f>
        <v>3.1248556392111486E-3</v>
      </c>
      <c r="F137" s="493">
        <f>'ONS Post Acute'!U67</f>
        <v>1.6095113951275882E-2</v>
      </c>
      <c r="G137" s="498">
        <f t="shared" si="72"/>
        <v>3.3087393653226361E-3</v>
      </c>
      <c r="H137" s="498">
        <f t="shared" si="73"/>
        <v>4.5468099501851196</v>
      </c>
      <c r="I137" s="498">
        <f t="shared" si="74"/>
        <v>637.11844135906972</v>
      </c>
      <c r="J137" s="498" t="e">
        <f ca="1">_xll.ErBeta(H137,I137)</f>
        <v>#NAME?</v>
      </c>
      <c r="K137" s="1076" t="e">
        <f t="shared" ca="1" si="37"/>
        <v>#NAME?</v>
      </c>
      <c r="L137" s="453" t="e">
        <f t="shared" ca="1" si="83"/>
        <v>#NAME?</v>
      </c>
      <c r="M137" s="566" t="e">
        <f t="shared" ca="1" si="75"/>
        <v>#NAME?</v>
      </c>
      <c r="N137" s="567" t="e">
        <f t="shared" ca="1" si="76"/>
        <v>#NAME?</v>
      </c>
      <c r="O137" s="565" t="e">
        <f t="shared" ca="1" si="57"/>
        <v>#NAME?</v>
      </c>
      <c r="P137" s="453" t="e">
        <f t="shared" ca="1" si="84"/>
        <v>#NAME?</v>
      </c>
      <c r="Q137" s="566" t="e">
        <f t="shared" ca="1" si="42"/>
        <v>#NAME?</v>
      </c>
      <c r="R137" s="567" t="e">
        <f t="shared" ca="1" si="77"/>
        <v>#NAME?</v>
      </c>
      <c r="S137" s="1076" t="e">
        <f t="shared" ca="1" si="43"/>
        <v>#NAME?</v>
      </c>
      <c r="T137" s="453" t="e">
        <f t="shared" ca="1" si="85"/>
        <v>#NAME?</v>
      </c>
      <c r="U137" s="1124" t="e">
        <f t="shared" ca="1" si="45"/>
        <v>#NAME?</v>
      </c>
      <c r="V137" s="1125" t="e">
        <f t="shared" ca="1" si="78"/>
        <v>#NAME?</v>
      </c>
      <c r="W137" s="565" t="e">
        <f t="shared" ca="1" si="58"/>
        <v>#NAME?</v>
      </c>
      <c r="X137" s="453" t="e">
        <f t="shared" ca="1" si="86"/>
        <v>#NAME?</v>
      </c>
      <c r="Y137" s="566" t="e">
        <f t="shared" ca="1" si="47"/>
        <v>#NAME?</v>
      </c>
      <c r="Z137" s="567" t="e">
        <f t="shared" ca="1" si="79"/>
        <v>#NAME?</v>
      </c>
      <c r="AA137" s="1076" t="e">
        <f t="shared" ca="1" si="49"/>
        <v>#NAME?</v>
      </c>
      <c r="AB137" s="453" t="e">
        <f t="shared" ca="1" si="87"/>
        <v>#NAME?</v>
      </c>
      <c r="AC137" s="1123" t="e">
        <f t="shared" ca="1" si="50"/>
        <v>#NAME?</v>
      </c>
      <c r="AD137" s="1125" t="e">
        <f t="shared" ca="1" si="80"/>
        <v>#NAME?</v>
      </c>
      <c r="AE137" s="565" t="e">
        <f t="shared" ca="1" si="59"/>
        <v>#NAME?</v>
      </c>
      <c r="AF137" s="453" t="e">
        <f t="shared" ca="1" si="88"/>
        <v>#NAME?</v>
      </c>
      <c r="AG137" s="566" t="e">
        <f t="shared" ca="1" si="51"/>
        <v>#NAME?</v>
      </c>
      <c r="AH137" s="1125" t="e">
        <f t="shared" ca="1" si="81"/>
        <v>#NAME?</v>
      </c>
      <c r="AI137" s="207"/>
      <c r="AJ137" s="1110" t="e">
        <f t="shared" ca="1" si="52"/>
        <v>#NAME?</v>
      </c>
      <c r="AK137" s="1110" t="e">
        <f t="shared" ca="1" si="53"/>
        <v>#NAME?</v>
      </c>
      <c r="AL137" s="1110" t="e">
        <f t="shared" ca="1" si="54"/>
        <v>#NAME?</v>
      </c>
      <c r="AM137" s="449" t="e">
        <f t="shared" ca="1" si="82"/>
        <v>#NAME?</v>
      </c>
      <c r="AN137" s="454" t="e">
        <f t="shared" ca="1" si="55"/>
        <v>#NAME?</v>
      </c>
      <c r="AO137" s="448" t="e">
        <f t="shared" ca="1" si="56"/>
        <v>#NAME?</v>
      </c>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'ONS Post Acute'!S68</f>
        <v>6.6666294602218904E-3</v>
      </c>
      <c r="E138" s="493">
        <f>'ONS Post Acute'!T68</f>
        <v>2.9048683959214646E-3</v>
      </c>
      <c r="F138" s="493">
        <f>'ONS Post Acute'!U68</f>
        <v>1.5325463784752037E-2</v>
      </c>
      <c r="G138" s="498">
        <f t="shared" si="72"/>
        <v>3.1685192318445334E-3</v>
      </c>
      <c r="H138" s="498">
        <f t="shared" si="73"/>
        <v>4.3907231730194107</v>
      </c>
      <c r="I138" s="498">
        <f t="shared" si="74"/>
        <v>654.22142847238956</v>
      </c>
      <c r="J138" s="498" t="e">
        <f ca="1">_xll.ErBeta(H138,I138)</f>
        <v>#NAME?</v>
      </c>
      <c r="K138" s="1076" t="e">
        <f t="shared" ca="1" si="37"/>
        <v>#NAME?</v>
      </c>
      <c r="L138" s="453" t="e">
        <f t="shared" ca="1" si="83"/>
        <v>#NAME?</v>
      </c>
      <c r="M138" s="566" t="e">
        <f t="shared" ca="1" si="75"/>
        <v>#NAME?</v>
      </c>
      <c r="N138" s="567" t="e">
        <f t="shared" ca="1" si="76"/>
        <v>#NAME?</v>
      </c>
      <c r="O138" s="565" t="e">
        <f t="shared" ca="1" si="57"/>
        <v>#NAME?</v>
      </c>
      <c r="P138" s="453" t="e">
        <f t="shared" ca="1" si="84"/>
        <v>#NAME?</v>
      </c>
      <c r="Q138" s="566" t="e">
        <f t="shared" ca="1" si="42"/>
        <v>#NAME?</v>
      </c>
      <c r="R138" s="567" t="e">
        <f t="shared" ca="1" si="77"/>
        <v>#NAME?</v>
      </c>
      <c r="S138" s="1076" t="e">
        <f t="shared" ca="1" si="43"/>
        <v>#NAME?</v>
      </c>
      <c r="T138" s="453" t="e">
        <f t="shared" ca="1" si="85"/>
        <v>#NAME?</v>
      </c>
      <c r="U138" s="1124" t="e">
        <f t="shared" ca="1" si="45"/>
        <v>#NAME?</v>
      </c>
      <c r="V138" s="1125" t="e">
        <f t="shared" ca="1" si="78"/>
        <v>#NAME?</v>
      </c>
      <c r="W138" s="565" t="e">
        <f t="shared" ca="1" si="58"/>
        <v>#NAME?</v>
      </c>
      <c r="X138" s="453" t="e">
        <f t="shared" ca="1" si="86"/>
        <v>#NAME?</v>
      </c>
      <c r="Y138" s="566" t="e">
        <f t="shared" ca="1" si="47"/>
        <v>#NAME?</v>
      </c>
      <c r="Z138" s="567" t="e">
        <f t="shared" ca="1" si="79"/>
        <v>#NAME?</v>
      </c>
      <c r="AA138" s="1076" t="e">
        <f t="shared" ca="1" si="49"/>
        <v>#NAME?</v>
      </c>
      <c r="AB138" s="453" t="e">
        <f t="shared" ca="1" si="87"/>
        <v>#NAME?</v>
      </c>
      <c r="AC138" s="1123" t="e">
        <f t="shared" ca="1" si="50"/>
        <v>#NAME?</v>
      </c>
      <c r="AD138" s="1125" t="e">
        <f t="shared" ca="1" si="80"/>
        <v>#NAME?</v>
      </c>
      <c r="AE138" s="565" t="e">
        <f t="shared" ca="1" si="59"/>
        <v>#NAME?</v>
      </c>
      <c r="AF138" s="453" t="e">
        <f t="shared" ca="1" si="88"/>
        <v>#NAME?</v>
      </c>
      <c r="AG138" s="566" t="e">
        <f t="shared" ca="1" si="51"/>
        <v>#NAME?</v>
      </c>
      <c r="AH138" s="1125" t="e">
        <f t="shared" ca="1" si="81"/>
        <v>#NAME?</v>
      </c>
      <c r="AI138" s="207"/>
      <c r="AJ138" s="1110" t="e">
        <f t="shared" ca="1" si="52"/>
        <v>#NAME?</v>
      </c>
      <c r="AK138" s="1110" t="e">
        <f t="shared" ca="1" si="53"/>
        <v>#NAME?</v>
      </c>
      <c r="AL138" s="1110" t="e">
        <f t="shared" ca="1" si="54"/>
        <v>#NAME?</v>
      </c>
      <c r="AM138" s="449" t="e">
        <f t="shared" ca="1" si="82"/>
        <v>#NAME?</v>
      </c>
      <c r="AN138" s="454" t="e">
        <f t="shared" ca="1" si="55"/>
        <v>#NAME?</v>
      </c>
      <c r="AO138" s="448" t="e">
        <f t="shared" ca="1" si="56"/>
        <v>#NAME?</v>
      </c>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'ONS Post Acute'!S69</f>
        <v>6.2721199271521515E-3</v>
      </c>
      <c r="E139" s="493">
        <f>'ONS Post Acute'!T69</f>
        <v>2.7003680719642855E-3</v>
      </c>
      <c r="F139" s="493">
        <f>'ONS Post Acute'!U69</f>
        <v>1.459261741971872E-2</v>
      </c>
      <c r="G139" s="498">
        <f t="shared" ref="G139:G170" si="89">(F139-E139)/(2*1.96)</f>
        <v>3.0337370785087844E-3</v>
      </c>
      <c r="H139" s="498">
        <f t="shared" ref="H139:H170" si="90">(D139*(D139-D139^2-G139^2))/G139^2</f>
        <v>4.2412955149594076</v>
      </c>
      <c r="I139" s="498">
        <f t="shared" ref="I139:I170" si="91">H139*(1-D139)/D139</f>
        <v>671.97273805266127</v>
      </c>
      <c r="J139" s="498" t="e">
        <f ca="1">_xll.ErBeta(H139,I139)</f>
        <v>#NAME?</v>
      </c>
      <c r="K139" s="1076" t="e">
        <f t="shared" ca="1" si="37"/>
        <v>#NAME?</v>
      </c>
      <c r="L139" s="453" t="e">
        <f t="shared" ca="1" si="83"/>
        <v>#NAME?</v>
      </c>
      <c r="M139" s="566" t="e">
        <f t="shared" ref="M139:M170" ca="1" si="92">((L139*B140)/52*$J$33)</f>
        <v>#NAME?</v>
      </c>
      <c r="N139" s="567" t="e">
        <f t="shared" ref="N139:N170" ca="1" si="93">(M139/$D$22)*100000</f>
        <v>#NAME?</v>
      </c>
      <c r="O139" s="565" t="e">
        <f t="shared" ca="1" si="57"/>
        <v>#NAME?</v>
      </c>
      <c r="P139" s="453" t="e">
        <f t="shared" ca="1" si="84"/>
        <v>#NAME?</v>
      </c>
      <c r="Q139" s="566" t="e">
        <f t="shared" ca="1" si="42"/>
        <v>#NAME?</v>
      </c>
      <c r="R139" s="567" t="e">
        <f t="shared" ref="R139:R170" ca="1" si="94">(Q139/$D$22)*100000</f>
        <v>#NAME?</v>
      </c>
      <c r="S139" s="1076" t="e">
        <f t="shared" ca="1" si="43"/>
        <v>#NAME?</v>
      </c>
      <c r="T139" s="453" t="e">
        <f t="shared" ca="1" si="85"/>
        <v>#NAME?</v>
      </c>
      <c r="U139" s="1124" t="e">
        <f t="shared" ca="1" si="45"/>
        <v>#NAME?</v>
      </c>
      <c r="V139" s="1125" t="e">
        <f t="shared" ref="V139:V170" ca="1" si="95">(U139/$D$22)*100000</f>
        <v>#NAME?</v>
      </c>
      <c r="W139" s="565" t="e">
        <f t="shared" ca="1" si="58"/>
        <v>#NAME?</v>
      </c>
      <c r="X139" s="453" t="e">
        <f t="shared" ca="1" si="86"/>
        <v>#NAME?</v>
      </c>
      <c r="Y139" s="566" t="e">
        <f t="shared" ca="1" si="47"/>
        <v>#NAME?</v>
      </c>
      <c r="Z139" s="567" t="e">
        <f t="shared" ref="Z139:Z170" ca="1" si="96">(Y139/$D$22)*100000</f>
        <v>#NAME?</v>
      </c>
      <c r="AA139" s="1076" t="e">
        <f t="shared" ca="1" si="49"/>
        <v>#NAME?</v>
      </c>
      <c r="AB139" s="453" t="e">
        <f t="shared" ca="1" si="87"/>
        <v>#NAME?</v>
      </c>
      <c r="AC139" s="1123" t="e">
        <f t="shared" ca="1" si="50"/>
        <v>#NAME?</v>
      </c>
      <c r="AD139" s="1125" t="e">
        <f t="shared" ref="AD139:AD170" ca="1" si="97">(AC139/$D$22)*100000</f>
        <v>#NAME?</v>
      </c>
      <c r="AE139" s="565" t="e">
        <f t="shared" ca="1" si="59"/>
        <v>#NAME?</v>
      </c>
      <c r="AF139" s="453" t="e">
        <f t="shared" ca="1" si="88"/>
        <v>#NAME?</v>
      </c>
      <c r="AG139" s="566" t="e">
        <f t="shared" ca="1" si="51"/>
        <v>#NAME?</v>
      </c>
      <c r="AH139" s="1125" t="e">
        <f t="shared" ref="AH139:AH170" ca="1" si="98">(AG139/$D$22)*100000</f>
        <v>#NAME?</v>
      </c>
      <c r="AI139" s="207"/>
      <c r="AJ139" s="1110" t="e">
        <f t="shared" ca="1" si="52"/>
        <v>#NAME?</v>
      </c>
      <c r="AK139" s="1110" t="e">
        <f t="shared" ca="1" si="53"/>
        <v>#NAME?</v>
      </c>
      <c r="AL139" s="1110" t="e">
        <f t="shared" ca="1" si="54"/>
        <v>#NAME?</v>
      </c>
      <c r="AM139" s="449" t="e">
        <f t="shared" ref="AM139:AM170" ca="1" si="99">(1-EXP(-(-LN(1-(J139-J140)/1))*$J$44)*1)</f>
        <v>#NAME?</v>
      </c>
      <c r="AN139" s="454" t="e">
        <f t="shared" ca="1" si="55"/>
        <v>#NAME?</v>
      </c>
      <c r="AO139" s="448" t="e">
        <f t="shared" ca="1" si="56"/>
        <v>#NAME?</v>
      </c>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'ONS Post Acute'!S70</f>
        <v>5.9009561901269573E-3</v>
      </c>
      <c r="E140" s="493">
        <f>'ONS Post Acute'!T70</f>
        <v>2.5102644010731481E-3</v>
      </c>
      <c r="F140" s="493">
        <f>'ONS Post Acute'!U70</f>
        <v>1.3894814939965854E-2</v>
      </c>
      <c r="G140" s="498">
        <f t="shared" si="89"/>
        <v>2.904222076248139E-3</v>
      </c>
      <c r="H140" s="498">
        <f t="shared" si="90"/>
        <v>4.0981693506814807</v>
      </c>
      <c r="I140" s="498">
        <f t="shared" si="91"/>
        <v>690.39425164682291</v>
      </c>
      <c r="J140" s="498" t="e">
        <f ca="1">_xll.ErBeta(H140,I140)</f>
        <v>#NAME?</v>
      </c>
      <c r="K140" s="1076" t="e">
        <f t="shared" ref="K140:K179" ca="1" si="100">(1-EXP(-(-LN(1-(J140-J141)/1))*$N$44)*1)</f>
        <v>#NAME?</v>
      </c>
      <c r="L140" s="453" t="e">
        <f t="shared" ca="1" si="83"/>
        <v>#NAME?</v>
      </c>
      <c r="M140" s="566" t="e">
        <f t="shared" ca="1" si="92"/>
        <v>#NAME?</v>
      </c>
      <c r="N140" s="567" t="e">
        <f t="shared" ca="1" si="93"/>
        <v>#NAME?</v>
      </c>
      <c r="O140" s="565" t="e">
        <f t="shared" ca="1" si="57"/>
        <v>#NAME?</v>
      </c>
      <c r="P140" s="453" t="e">
        <f t="shared" ca="1" si="84"/>
        <v>#NAME?</v>
      </c>
      <c r="Q140" s="566" t="e">
        <f t="shared" ref="Q140:Q178" ca="1" si="101">((P140*B141)/52*$J$33)</f>
        <v>#NAME?</v>
      </c>
      <c r="R140" s="567" t="e">
        <f t="shared" ca="1" si="94"/>
        <v>#NAME?</v>
      </c>
      <c r="S140" s="1076" t="e">
        <f t="shared" ref="S140:S179" ca="1" si="102">(1-EXP(-(-LN(1-(J140-J141)/1))*$N$44)*1)</f>
        <v>#NAME?</v>
      </c>
      <c r="T140" s="453" t="e">
        <f t="shared" ca="1" si="85"/>
        <v>#NAME?</v>
      </c>
      <c r="U140" s="1124" t="e">
        <f t="shared" ref="U140:U178" ca="1" si="103">((T140*B141)/52*$J$33)</f>
        <v>#NAME?</v>
      </c>
      <c r="V140" s="1125" t="e">
        <f t="shared" ca="1" si="95"/>
        <v>#NAME?</v>
      </c>
      <c r="W140" s="565" t="e">
        <f t="shared" ca="1" si="58"/>
        <v>#NAME?</v>
      </c>
      <c r="X140" s="453" t="e">
        <f t="shared" ca="1" si="86"/>
        <v>#NAME?</v>
      </c>
      <c r="Y140" s="566" t="e">
        <f t="shared" ref="Y140:Y178" ca="1" si="104">((X140*B141)/52*$J$33)</f>
        <v>#NAME?</v>
      </c>
      <c r="Z140" s="567" t="e">
        <f t="shared" ca="1" si="96"/>
        <v>#NAME?</v>
      </c>
      <c r="AA140" s="1076" t="e">
        <f t="shared" ref="AA140:AA179" ca="1" si="105">(1-EXP(-(-LN(1-(J140-J141)/1))*$N$44)*1)</f>
        <v>#NAME?</v>
      </c>
      <c r="AB140" s="453" t="e">
        <f t="shared" ca="1" si="87"/>
        <v>#NAME?</v>
      </c>
      <c r="AC140" s="1123" t="e">
        <f t="shared" ref="AC140:AC178" ca="1" si="106">((AB140*B141)/52*$J$33)</f>
        <v>#NAME?</v>
      </c>
      <c r="AD140" s="1125" t="e">
        <f t="shared" ca="1" si="97"/>
        <v>#NAME?</v>
      </c>
      <c r="AE140" s="565" t="e">
        <f t="shared" ca="1" si="59"/>
        <v>#NAME?</v>
      </c>
      <c r="AF140" s="453" t="e">
        <f t="shared" ca="1" si="88"/>
        <v>#NAME?</v>
      </c>
      <c r="AG140" s="566" t="e">
        <f t="shared" ref="AG140:AG178" ca="1" si="107">((AF140*B141)/52*$J$33)</f>
        <v>#NAME?</v>
      </c>
      <c r="AH140" s="1125" t="e">
        <f t="shared" ca="1" si="98"/>
        <v>#NAME?</v>
      </c>
      <c r="AI140" s="207"/>
      <c r="AJ140" s="1110" t="e">
        <f t="shared" ref="AJ140:AJ179" ca="1" si="108">-LN(1-O140)/1</f>
        <v>#NAME?</v>
      </c>
      <c r="AK140" s="1110" t="e">
        <f t="shared" ref="AK140:AK179" ca="1" si="109">AJ140*$J$44</f>
        <v>#NAME?</v>
      </c>
      <c r="AL140" s="1110" t="e">
        <f t="shared" ref="AL140:AL179" ca="1" si="110">1-EXP(-AK140*1)</f>
        <v>#NAME?</v>
      </c>
      <c r="AM140" s="449" t="e">
        <f t="shared" ca="1" si="99"/>
        <v>#NAME?</v>
      </c>
      <c r="AN140" s="454" t="e">
        <f t="shared" ref="AN140:AN179" ca="1" si="111">AM140=AL140</f>
        <v>#NAME?</v>
      </c>
      <c r="AO140" s="448" t="e">
        <f t="shared" ref="AO140:AO179" ca="1" si="112">AL140=K140</f>
        <v>#NAME?</v>
      </c>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'ONS Post Acute'!S71</f>
        <v>5.551756720571544E-3</v>
      </c>
      <c r="E141" s="493">
        <f>'ONS Post Acute'!T71</f>
        <v>2.3335438708217988E-3</v>
      </c>
      <c r="F141" s="493">
        <f>'ONS Post Acute'!U71</f>
        <v>1.3230380586488349E-2</v>
      </c>
      <c r="G141" s="498">
        <f t="shared" si="89"/>
        <v>2.7798052846088137E-3</v>
      </c>
      <c r="H141" s="498">
        <f t="shared" si="90"/>
        <v>3.9610106033541403</v>
      </c>
      <c r="I141" s="498">
        <f t="shared" si="91"/>
        <v>709.50876170798756</v>
      </c>
      <c r="J141" s="498" t="e">
        <f ca="1">_xll.ErBeta(H141,I141)</f>
        <v>#NAME?</v>
      </c>
      <c r="K141" s="1076" t="e">
        <f t="shared" ca="1" si="100"/>
        <v>#NAME?</v>
      </c>
      <c r="L141" s="453" t="e">
        <f t="shared" ca="1" si="83"/>
        <v>#NAME?</v>
      </c>
      <c r="M141" s="566" t="e">
        <f t="shared" ca="1" si="92"/>
        <v>#NAME?</v>
      </c>
      <c r="N141" s="567" t="e">
        <f t="shared" ca="1" si="93"/>
        <v>#NAME?</v>
      </c>
      <c r="O141" s="565" t="e">
        <f t="shared" ref="O141:O179" ca="1" si="113">$J141-$J142</f>
        <v>#NAME?</v>
      </c>
      <c r="P141" s="453" t="e">
        <f t="shared" ca="1" si="84"/>
        <v>#NAME?</v>
      </c>
      <c r="Q141" s="566" t="e">
        <f t="shared" ca="1" si="101"/>
        <v>#NAME?</v>
      </c>
      <c r="R141" s="567" t="e">
        <f t="shared" ca="1" si="94"/>
        <v>#NAME?</v>
      </c>
      <c r="S141" s="1076" t="e">
        <f t="shared" ca="1" si="102"/>
        <v>#NAME?</v>
      </c>
      <c r="T141" s="453" t="e">
        <f t="shared" ca="1" si="85"/>
        <v>#NAME?</v>
      </c>
      <c r="U141" s="1124" t="e">
        <f t="shared" ca="1" si="103"/>
        <v>#NAME?</v>
      </c>
      <c r="V141" s="1125" t="e">
        <f t="shared" ca="1" si="95"/>
        <v>#NAME?</v>
      </c>
      <c r="W141" s="565" t="e">
        <f t="shared" ref="W141:W179" ca="1" si="114">$J141-$J142</f>
        <v>#NAME?</v>
      </c>
      <c r="X141" s="453" t="e">
        <f t="shared" ca="1" si="86"/>
        <v>#NAME?</v>
      </c>
      <c r="Y141" s="566" t="e">
        <f t="shared" ca="1" si="104"/>
        <v>#NAME?</v>
      </c>
      <c r="Z141" s="567" t="e">
        <f t="shared" ca="1" si="96"/>
        <v>#NAME?</v>
      </c>
      <c r="AA141" s="1076" t="e">
        <f t="shared" ca="1" si="105"/>
        <v>#NAME?</v>
      </c>
      <c r="AB141" s="453" t="e">
        <f t="shared" ca="1" si="87"/>
        <v>#NAME?</v>
      </c>
      <c r="AC141" s="1123" t="e">
        <f t="shared" ca="1" si="106"/>
        <v>#NAME?</v>
      </c>
      <c r="AD141" s="1125" t="e">
        <f t="shared" ca="1" si="97"/>
        <v>#NAME?</v>
      </c>
      <c r="AE141" s="565" t="e">
        <f t="shared" ref="AE141:AE179" ca="1" si="115">$J141-$J142</f>
        <v>#NAME?</v>
      </c>
      <c r="AF141" s="453" t="e">
        <f t="shared" ca="1" si="88"/>
        <v>#NAME?</v>
      </c>
      <c r="AG141" s="566" t="e">
        <f t="shared" ca="1" si="107"/>
        <v>#NAME?</v>
      </c>
      <c r="AH141" s="1125" t="e">
        <f t="shared" ca="1" si="98"/>
        <v>#NAME?</v>
      </c>
      <c r="AI141" s="207"/>
      <c r="AJ141" s="1110" t="e">
        <f t="shared" ca="1" si="108"/>
        <v>#NAME?</v>
      </c>
      <c r="AK141" s="1110" t="e">
        <f t="shared" ca="1" si="109"/>
        <v>#NAME?</v>
      </c>
      <c r="AL141" s="1110" t="e">
        <f t="shared" ca="1" si="110"/>
        <v>#NAME?</v>
      </c>
      <c r="AM141" s="449" t="e">
        <f t="shared" ca="1" si="99"/>
        <v>#NAME?</v>
      </c>
      <c r="AN141" s="454" t="e">
        <f t="shared" ca="1" si="111"/>
        <v>#NAME?</v>
      </c>
      <c r="AO141" s="448" t="e">
        <f t="shared" ca="1" si="112"/>
        <v>#NAME?</v>
      </c>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'ONS Post Acute'!S72</f>
        <v>5.2232217442963547E-3</v>
      </c>
      <c r="E142" s="493">
        <f>'ONS Post Acute'!T72</f>
        <v>2.1692643192175449E-3</v>
      </c>
      <c r="F142" s="493">
        <f>'ONS Post Acute'!U72</f>
        <v>1.2597718733183645E-2</v>
      </c>
      <c r="G142" s="498">
        <f t="shared" si="89"/>
        <v>2.6603200035627806E-3</v>
      </c>
      <c r="H142" s="498">
        <f t="shared" si="90"/>
        <v>3.8295069082005959</v>
      </c>
      <c r="I142" s="498">
        <f t="shared" si="91"/>
        <v>729.33999951421674</v>
      </c>
      <c r="J142" s="498" t="e">
        <f ca="1">_xll.ErBeta(H142,I142)</f>
        <v>#NAME?</v>
      </c>
      <c r="K142" s="1076" t="e">
        <f t="shared" ca="1" si="100"/>
        <v>#NAME?</v>
      </c>
      <c r="L142" s="453" t="e">
        <f t="shared" ca="1" si="83"/>
        <v>#NAME?</v>
      </c>
      <c r="M142" s="566" t="e">
        <f t="shared" ca="1" si="92"/>
        <v>#NAME?</v>
      </c>
      <c r="N142" s="567" t="e">
        <f t="shared" ca="1" si="93"/>
        <v>#NAME?</v>
      </c>
      <c r="O142" s="565" t="e">
        <f t="shared" ca="1" si="113"/>
        <v>#NAME?</v>
      </c>
      <c r="P142" s="453" t="e">
        <f t="shared" ca="1" si="84"/>
        <v>#NAME?</v>
      </c>
      <c r="Q142" s="566" t="e">
        <f t="shared" ca="1" si="101"/>
        <v>#NAME?</v>
      </c>
      <c r="R142" s="567" t="e">
        <f t="shared" ca="1" si="94"/>
        <v>#NAME?</v>
      </c>
      <c r="S142" s="1076" t="e">
        <f t="shared" ca="1" si="102"/>
        <v>#NAME?</v>
      </c>
      <c r="T142" s="453" t="e">
        <f t="shared" ca="1" si="85"/>
        <v>#NAME?</v>
      </c>
      <c r="U142" s="1124" t="e">
        <f t="shared" ca="1" si="103"/>
        <v>#NAME?</v>
      </c>
      <c r="V142" s="1125" t="e">
        <f t="shared" ca="1" si="95"/>
        <v>#NAME?</v>
      </c>
      <c r="W142" s="565" t="e">
        <f t="shared" ca="1" si="114"/>
        <v>#NAME?</v>
      </c>
      <c r="X142" s="453" t="e">
        <f t="shared" ca="1" si="86"/>
        <v>#NAME?</v>
      </c>
      <c r="Y142" s="566" t="e">
        <f t="shared" ca="1" si="104"/>
        <v>#NAME?</v>
      </c>
      <c r="Z142" s="567" t="e">
        <f t="shared" ca="1" si="96"/>
        <v>#NAME?</v>
      </c>
      <c r="AA142" s="1076" t="e">
        <f t="shared" ca="1" si="105"/>
        <v>#NAME?</v>
      </c>
      <c r="AB142" s="453" t="e">
        <f t="shared" ca="1" si="87"/>
        <v>#NAME?</v>
      </c>
      <c r="AC142" s="1123" t="e">
        <f t="shared" ca="1" si="106"/>
        <v>#NAME?</v>
      </c>
      <c r="AD142" s="1125" t="e">
        <f t="shared" ca="1" si="97"/>
        <v>#NAME?</v>
      </c>
      <c r="AE142" s="565" t="e">
        <f t="shared" ca="1" si="115"/>
        <v>#NAME?</v>
      </c>
      <c r="AF142" s="453" t="e">
        <f t="shared" ca="1" si="88"/>
        <v>#NAME?</v>
      </c>
      <c r="AG142" s="566" t="e">
        <f t="shared" ca="1" si="107"/>
        <v>#NAME?</v>
      </c>
      <c r="AH142" s="1125" t="e">
        <f t="shared" ca="1" si="98"/>
        <v>#NAME?</v>
      </c>
      <c r="AI142" s="207"/>
      <c r="AJ142" s="1110" t="e">
        <f t="shared" ca="1" si="108"/>
        <v>#NAME?</v>
      </c>
      <c r="AK142" s="1110" t="e">
        <f t="shared" ca="1" si="109"/>
        <v>#NAME?</v>
      </c>
      <c r="AL142" s="1110" t="e">
        <f t="shared" ca="1" si="110"/>
        <v>#NAME?</v>
      </c>
      <c r="AM142" s="449" t="e">
        <f t="shared" ca="1" si="99"/>
        <v>#NAME?</v>
      </c>
      <c r="AN142" s="454" t="e">
        <f t="shared" ca="1" si="111"/>
        <v>#NAME?</v>
      </c>
      <c r="AO142" s="448" t="e">
        <f t="shared" ca="1" si="112"/>
        <v>#NAME?</v>
      </c>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'ONS Post Acute'!S73</f>
        <v>4.9141284035373982E-3</v>
      </c>
      <c r="E143" s="493">
        <f>'ONS Post Acute'!T73</f>
        <v>2.0165499116899669E-3</v>
      </c>
      <c r="F143" s="493">
        <f>'ONS Post Acute'!U73</f>
        <v>1.1995310054986814E-2</v>
      </c>
      <c r="G143" s="498">
        <f t="shared" si="89"/>
        <v>2.5456020773716444E-3</v>
      </c>
      <c r="H143" s="498">
        <f t="shared" si="90"/>
        <v>3.7033659412529598</v>
      </c>
      <c r="I143" s="498">
        <f t="shared" si="91"/>
        <v>749.91266464254693</v>
      </c>
      <c r="J143" s="498" t="e">
        <f ca="1">_xll.ErBeta(H143,I143)</f>
        <v>#NAME?</v>
      </c>
      <c r="K143" s="1076" t="e">
        <f t="shared" ca="1" si="100"/>
        <v>#NAME?</v>
      </c>
      <c r="L143" s="453" t="e">
        <f t="shared" ca="1" si="83"/>
        <v>#NAME?</v>
      </c>
      <c r="M143" s="566" t="e">
        <f t="shared" ca="1" si="92"/>
        <v>#NAME?</v>
      </c>
      <c r="N143" s="567" t="e">
        <f t="shared" ca="1" si="93"/>
        <v>#NAME?</v>
      </c>
      <c r="O143" s="565" t="e">
        <f t="shared" ca="1" si="113"/>
        <v>#NAME?</v>
      </c>
      <c r="P143" s="453" t="e">
        <f t="shared" ca="1" si="84"/>
        <v>#NAME?</v>
      </c>
      <c r="Q143" s="566" t="e">
        <f t="shared" ca="1" si="101"/>
        <v>#NAME?</v>
      </c>
      <c r="R143" s="567" t="e">
        <f t="shared" ca="1" si="94"/>
        <v>#NAME?</v>
      </c>
      <c r="S143" s="1076" t="e">
        <f t="shared" ca="1" si="102"/>
        <v>#NAME?</v>
      </c>
      <c r="T143" s="453" t="e">
        <f t="shared" ca="1" si="85"/>
        <v>#NAME?</v>
      </c>
      <c r="U143" s="1124" t="e">
        <f t="shared" ca="1" si="103"/>
        <v>#NAME?</v>
      </c>
      <c r="V143" s="1125" t="e">
        <f t="shared" ca="1" si="95"/>
        <v>#NAME?</v>
      </c>
      <c r="W143" s="565" t="e">
        <f t="shared" ca="1" si="114"/>
        <v>#NAME?</v>
      </c>
      <c r="X143" s="453" t="e">
        <f t="shared" ca="1" si="86"/>
        <v>#NAME?</v>
      </c>
      <c r="Y143" s="566" t="e">
        <f t="shared" ca="1" si="104"/>
        <v>#NAME?</v>
      </c>
      <c r="Z143" s="567" t="e">
        <f t="shared" ca="1" si="96"/>
        <v>#NAME?</v>
      </c>
      <c r="AA143" s="1076" t="e">
        <f t="shared" ca="1" si="105"/>
        <v>#NAME?</v>
      </c>
      <c r="AB143" s="453" t="e">
        <f t="shared" ca="1" si="87"/>
        <v>#NAME?</v>
      </c>
      <c r="AC143" s="1123" t="e">
        <f t="shared" ca="1" si="106"/>
        <v>#NAME?</v>
      </c>
      <c r="AD143" s="1125" t="e">
        <f t="shared" ca="1" si="97"/>
        <v>#NAME?</v>
      </c>
      <c r="AE143" s="565" t="e">
        <f t="shared" ca="1" si="115"/>
        <v>#NAME?</v>
      </c>
      <c r="AF143" s="453" t="e">
        <f t="shared" ca="1" si="88"/>
        <v>#NAME?</v>
      </c>
      <c r="AG143" s="566" t="e">
        <f t="shared" ca="1" si="107"/>
        <v>#NAME?</v>
      </c>
      <c r="AH143" s="1125" t="e">
        <f t="shared" ca="1" si="98"/>
        <v>#NAME?</v>
      </c>
      <c r="AI143" s="207"/>
      <c r="AJ143" s="1110" t="e">
        <f t="shared" ca="1" si="108"/>
        <v>#NAME?</v>
      </c>
      <c r="AK143" s="1110" t="e">
        <f t="shared" ca="1" si="109"/>
        <v>#NAME?</v>
      </c>
      <c r="AL143" s="1110" t="e">
        <f t="shared" ca="1" si="110"/>
        <v>#NAME?</v>
      </c>
      <c r="AM143" s="449" t="e">
        <f t="shared" ca="1" si="99"/>
        <v>#NAME?</v>
      </c>
      <c r="AN143" s="454" t="e">
        <f t="shared" ca="1" si="111"/>
        <v>#NAME?</v>
      </c>
      <c r="AO143" s="448" t="e">
        <f t="shared" ca="1" si="112"/>
        <v>#NAME?</v>
      </c>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'ONS Post Acute'!S74</f>
        <v>4.6233262052913652E-3</v>
      </c>
      <c r="E144" s="493">
        <f>'ONS Post Acute'!T74</f>
        <v>1.8745864716954313E-3</v>
      </c>
      <c r="F144" s="493">
        <f>'ONS Post Acute'!U74</f>
        <v>1.1421707879241181E-2</v>
      </c>
      <c r="G144" s="498">
        <f t="shared" si="89"/>
        <v>2.4354901549861604E-3</v>
      </c>
      <c r="H144" s="498">
        <f t="shared" si="90"/>
        <v>3.5823138964781958</v>
      </c>
      <c r="I144" s="498">
        <f t="shared" si="91"/>
        <v>771.25245600971232</v>
      </c>
      <c r="J144" s="498" t="e">
        <f ca="1">_xll.ErBeta(H144,I144)</f>
        <v>#NAME?</v>
      </c>
      <c r="K144" s="1076" t="e">
        <f t="shared" ca="1" si="100"/>
        <v>#NAME?</v>
      </c>
      <c r="L144" s="453" t="e">
        <f t="shared" ca="1" si="83"/>
        <v>#NAME?</v>
      </c>
      <c r="M144" s="566" t="e">
        <f t="shared" ca="1" si="92"/>
        <v>#NAME?</v>
      </c>
      <c r="N144" s="567" t="e">
        <f t="shared" ca="1" si="93"/>
        <v>#NAME?</v>
      </c>
      <c r="O144" s="565" t="e">
        <f t="shared" ca="1" si="113"/>
        <v>#NAME?</v>
      </c>
      <c r="P144" s="453" t="e">
        <f t="shared" ca="1" si="84"/>
        <v>#NAME?</v>
      </c>
      <c r="Q144" s="566" t="e">
        <f t="shared" ca="1" si="101"/>
        <v>#NAME?</v>
      </c>
      <c r="R144" s="567" t="e">
        <f t="shared" ca="1" si="94"/>
        <v>#NAME?</v>
      </c>
      <c r="S144" s="1076" t="e">
        <f t="shared" ca="1" si="102"/>
        <v>#NAME?</v>
      </c>
      <c r="T144" s="453" t="e">
        <f t="shared" ca="1" si="85"/>
        <v>#NAME?</v>
      </c>
      <c r="U144" s="1124" t="e">
        <f t="shared" ca="1" si="103"/>
        <v>#NAME?</v>
      </c>
      <c r="V144" s="1125" t="e">
        <f t="shared" ca="1" si="95"/>
        <v>#NAME?</v>
      </c>
      <c r="W144" s="565" t="e">
        <f t="shared" ca="1" si="114"/>
        <v>#NAME?</v>
      </c>
      <c r="X144" s="453" t="e">
        <f t="shared" ca="1" si="86"/>
        <v>#NAME?</v>
      </c>
      <c r="Y144" s="566" t="e">
        <f t="shared" ca="1" si="104"/>
        <v>#NAME?</v>
      </c>
      <c r="Z144" s="567" t="e">
        <f t="shared" ca="1" si="96"/>
        <v>#NAME?</v>
      </c>
      <c r="AA144" s="1076" t="e">
        <f t="shared" ca="1" si="105"/>
        <v>#NAME?</v>
      </c>
      <c r="AB144" s="453" t="e">
        <f t="shared" ca="1" si="87"/>
        <v>#NAME?</v>
      </c>
      <c r="AC144" s="1123" t="e">
        <f t="shared" ca="1" si="106"/>
        <v>#NAME?</v>
      </c>
      <c r="AD144" s="1125" t="e">
        <f t="shared" ca="1" si="97"/>
        <v>#NAME?</v>
      </c>
      <c r="AE144" s="565" t="e">
        <f t="shared" ca="1" si="115"/>
        <v>#NAME?</v>
      </c>
      <c r="AF144" s="453" t="e">
        <f t="shared" ca="1" si="88"/>
        <v>#NAME?</v>
      </c>
      <c r="AG144" s="566" t="e">
        <f t="shared" ca="1" si="107"/>
        <v>#NAME?</v>
      </c>
      <c r="AH144" s="1125" t="e">
        <f t="shared" ca="1" si="98"/>
        <v>#NAME?</v>
      </c>
      <c r="AI144" s="207"/>
      <c r="AJ144" s="1110" t="e">
        <f t="shared" ca="1" si="108"/>
        <v>#NAME?</v>
      </c>
      <c r="AK144" s="1110" t="e">
        <f t="shared" ca="1" si="109"/>
        <v>#NAME?</v>
      </c>
      <c r="AL144" s="1110" t="e">
        <f t="shared" ca="1" si="110"/>
        <v>#NAME?</v>
      </c>
      <c r="AM144" s="449" t="e">
        <f t="shared" ca="1" si="99"/>
        <v>#NAME?</v>
      </c>
      <c r="AN144" s="454" t="e">
        <f t="shared" ca="1" si="111"/>
        <v>#NAME?</v>
      </c>
      <c r="AO144" s="448" t="e">
        <f t="shared" ca="1" si="112"/>
        <v>#NAME?</v>
      </c>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'ONS Post Acute'!S75</f>
        <v>4.3497327390035478E-3</v>
      </c>
      <c r="E145" s="493">
        <f>'ONS Post Acute'!T75</f>
        <v>1.7426171400431959E-3</v>
      </c>
      <c r="F145" s="493">
        <f>'ONS Post Acute'!U75</f>
        <v>1.0875534711542184E-2</v>
      </c>
      <c r="G145" s="498">
        <f t="shared" si="89"/>
        <v>2.3298259110966805E-3</v>
      </c>
      <c r="H145" s="498">
        <f t="shared" si="90"/>
        <v>3.4660940963663345</v>
      </c>
      <c r="I145" s="498">
        <f t="shared" si="91"/>
        <v>793.38610449649707</v>
      </c>
      <c r="J145" s="498" t="e">
        <f ca="1">_xll.ErBeta(H145,I145)</f>
        <v>#NAME?</v>
      </c>
      <c r="K145" s="1076" t="e">
        <f t="shared" ca="1" si="100"/>
        <v>#NAME?</v>
      </c>
      <c r="L145" s="453" t="e">
        <f t="shared" ca="1" si="83"/>
        <v>#NAME?</v>
      </c>
      <c r="M145" s="566" t="e">
        <f t="shared" ca="1" si="92"/>
        <v>#NAME?</v>
      </c>
      <c r="N145" s="567" t="e">
        <f t="shared" ca="1" si="93"/>
        <v>#NAME?</v>
      </c>
      <c r="O145" s="565" t="e">
        <f t="shared" ca="1" si="113"/>
        <v>#NAME?</v>
      </c>
      <c r="P145" s="453" t="e">
        <f t="shared" ca="1" si="84"/>
        <v>#NAME?</v>
      </c>
      <c r="Q145" s="566" t="e">
        <f t="shared" ca="1" si="101"/>
        <v>#NAME?</v>
      </c>
      <c r="R145" s="567" t="e">
        <f t="shared" ca="1" si="94"/>
        <v>#NAME?</v>
      </c>
      <c r="S145" s="1076" t="e">
        <f t="shared" ca="1" si="102"/>
        <v>#NAME?</v>
      </c>
      <c r="T145" s="453" t="e">
        <f t="shared" ca="1" si="85"/>
        <v>#NAME?</v>
      </c>
      <c r="U145" s="1124" t="e">
        <f t="shared" ca="1" si="103"/>
        <v>#NAME?</v>
      </c>
      <c r="V145" s="1125" t="e">
        <f t="shared" ca="1" si="95"/>
        <v>#NAME?</v>
      </c>
      <c r="W145" s="565" t="e">
        <f t="shared" ca="1" si="114"/>
        <v>#NAME?</v>
      </c>
      <c r="X145" s="453" t="e">
        <f t="shared" ca="1" si="86"/>
        <v>#NAME?</v>
      </c>
      <c r="Y145" s="566" t="e">
        <f t="shared" ca="1" si="104"/>
        <v>#NAME?</v>
      </c>
      <c r="Z145" s="567" t="e">
        <f t="shared" ca="1" si="96"/>
        <v>#NAME?</v>
      </c>
      <c r="AA145" s="1076" t="e">
        <f t="shared" ca="1" si="105"/>
        <v>#NAME?</v>
      </c>
      <c r="AB145" s="453" t="e">
        <f t="shared" ca="1" si="87"/>
        <v>#NAME?</v>
      </c>
      <c r="AC145" s="1123" t="e">
        <f t="shared" ca="1" si="106"/>
        <v>#NAME?</v>
      </c>
      <c r="AD145" s="1125" t="e">
        <f t="shared" ca="1" si="97"/>
        <v>#NAME?</v>
      </c>
      <c r="AE145" s="565" t="e">
        <f t="shared" ca="1" si="115"/>
        <v>#NAME?</v>
      </c>
      <c r="AF145" s="453" t="e">
        <f t="shared" ca="1" si="88"/>
        <v>#NAME?</v>
      </c>
      <c r="AG145" s="566" t="e">
        <f t="shared" ca="1" si="107"/>
        <v>#NAME?</v>
      </c>
      <c r="AH145" s="1125" t="e">
        <f t="shared" ca="1" si="98"/>
        <v>#NAME?</v>
      </c>
      <c r="AI145" s="207"/>
      <c r="AJ145" s="1110" t="e">
        <f t="shared" ca="1" si="108"/>
        <v>#NAME?</v>
      </c>
      <c r="AK145" s="1110" t="e">
        <f t="shared" ca="1" si="109"/>
        <v>#NAME?</v>
      </c>
      <c r="AL145" s="1110" t="e">
        <f t="shared" ca="1" si="110"/>
        <v>#NAME?</v>
      </c>
      <c r="AM145" s="449" t="e">
        <f t="shared" ca="1" si="99"/>
        <v>#NAME?</v>
      </c>
      <c r="AN145" s="454" t="e">
        <f t="shared" ca="1" si="111"/>
        <v>#NAME?</v>
      </c>
      <c r="AO145" s="448" t="e">
        <f t="shared" ca="1" si="112"/>
        <v>#NAME?</v>
      </c>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'ONS Post Acute'!S76</f>
        <v>4.092329647669095E-3</v>
      </c>
      <c r="E146" s="493">
        <f>'ONS Post Acute'!T76</f>
        <v>1.6199383398013275E-3</v>
      </c>
      <c r="F146" s="493">
        <f>'ONS Post Acute'!U76</f>
        <v>1.0355478927711539E-2</v>
      </c>
      <c r="G146" s="498">
        <f t="shared" si="89"/>
        <v>2.2284542316097478E-3</v>
      </c>
      <c r="H146" s="498">
        <f t="shared" si="90"/>
        <v>3.3544657227421824</v>
      </c>
      <c r="I146" s="498">
        <f t="shared" si="91"/>
        <v>816.34140717762773</v>
      </c>
      <c r="J146" s="498" t="e">
        <f ca="1">_xll.ErBeta(H146,I146)</f>
        <v>#NAME?</v>
      </c>
      <c r="K146" s="1076" t="e">
        <f t="shared" ca="1" si="100"/>
        <v>#NAME?</v>
      </c>
      <c r="L146" s="453" t="e">
        <f t="shared" ca="1" si="83"/>
        <v>#NAME?</v>
      </c>
      <c r="M146" s="566" t="e">
        <f t="shared" ca="1" si="92"/>
        <v>#NAME?</v>
      </c>
      <c r="N146" s="567" t="e">
        <f t="shared" ca="1" si="93"/>
        <v>#NAME?</v>
      </c>
      <c r="O146" s="565" t="e">
        <f t="shared" ca="1" si="113"/>
        <v>#NAME?</v>
      </c>
      <c r="P146" s="453" t="e">
        <f t="shared" ca="1" si="84"/>
        <v>#NAME?</v>
      </c>
      <c r="Q146" s="566" t="e">
        <f t="shared" ca="1" si="101"/>
        <v>#NAME?</v>
      </c>
      <c r="R146" s="567" t="e">
        <f t="shared" ca="1" si="94"/>
        <v>#NAME?</v>
      </c>
      <c r="S146" s="1076" t="e">
        <f t="shared" ca="1" si="102"/>
        <v>#NAME?</v>
      </c>
      <c r="T146" s="453" t="e">
        <f t="shared" ca="1" si="85"/>
        <v>#NAME?</v>
      </c>
      <c r="U146" s="1124" t="e">
        <f t="shared" ca="1" si="103"/>
        <v>#NAME?</v>
      </c>
      <c r="V146" s="1125" t="e">
        <f t="shared" ca="1" si="95"/>
        <v>#NAME?</v>
      </c>
      <c r="W146" s="565" t="e">
        <f t="shared" ca="1" si="114"/>
        <v>#NAME?</v>
      </c>
      <c r="X146" s="453" t="e">
        <f t="shared" ca="1" si="86"/>
        <v>#NAME?</v>
      </c>
      <c r="Y146" s="566" t="e">
        <f t="shared" ca="1" si="104"/>
        <v>#NAME?</v>
      </c>
      <c r="Z146" s="567" t="e">
        <f t="shared" ca="1" si="96"/>
        <v>#NAME?</v>
      </c>
      <c r="AA146" s="1076" t="e">
        <f t="shared" ca="1" si="105"/>
        <v>#NAME?</v>
      </c>
      <c r="AB146" s="453" t="e">
        <f t="shared" ca="1" si="87"/>
        <v>#NAME?</v>
      </c>
      <c r="AC146" s="1123" t="e">
        <f t="shared" ca="1" si="106"/>
        <v>#NAME?</v>
      </c>
      <c r="AD146" s="1125" t="e">
        <f t="shared" ca="1" si="97"/>
        <v>#NAME?</v>
      </c>
      <c r="AE146" s="565" t="e">
        <f t="shared" ca="1" si="115"/>
        <v>#NAME?</v>
      </c>
      <c r="AF146" s="453" t="e">
        <f t="shared" ca="1" si="88"/>
        <v>#NAME?</v>
      </c>
      <c r="AG146" s="566" t="e">
        <f t="shared" ca="1" si="107"/>
        <v>#NAME?</v>
      </c>
      <c r="AH146" s="1125" t="e">
        <f t="shared" ca="1" si="98"/>
        <v>#NAME?</v>
      </c>
      <c r="AI146" s="207"/>
      <c r="AJ146" s="1110" t="e">
        <f t="shared" ca="1" si="108"/>
        <v>#NAME?</v>
      </c>
      <c r="AK146" s="1110" t="e">
        <f t="shared" ca="1" si="109"/>
        <v>#NAME?</v>
      </c>
      <c r="AL146" s="1110" t="e">
        <f t="shared" ca="1" si="110"/>
        <v>#NAME?</v>
      </c>
      <c r="AM146" s="449" t="e">
        <f t="shared" ca="1" si="99"/>
        <v>#NAME?</v>
      </c>
      <c r="AN146" s="454" t="e">
        <f t="shared" ca="1" si="111"/>
        <v>#NAME?</v>
      </c>
      <c r="AO146" s="448" t="e">
        <f t="shared" ca="1" si="112"/>
        <v>#NAME?</v>
      </c>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'ONS Post Acute'!S77</f>
        <v>3.850158837351454E-3</v>
      </c>
      <c r="E147" s="493">
        <f>'ONS Post Acute'!T77</f>
        <v>1.5058960252699195E-3</v>
      </c>
      <c r="F147" s="493">
        <f>'ONS Post Acute'!U77</f>
        <v>9.8602916239574363E-3</v>
      </c>
      <c r="G147" s="498">
        <f t="shared" si="89"/>
        <v>2.1312233670121219E-3</v>
      </c>
      <c r="H147" s="498">
        <f t="shared" si="90"/>
        <v>3.2472026560269818</v>
      </c>
      <c r="I147" s="498">
        <f t="shared" si="91"/>
        <v>840.14726318392024</v>
      </c>
      <c r="J147" s="498" t="e">
        <f ca="1">_xll.ErBeta(H147,I147)</f>
        <v>#NAME?</v>
      </c>
      <c r="K147" s="1076" t="e">
        <f t="shared" ca="1" si="100"/>
        <v>#NAME?</v>
      </c>
      <c r="L147" s="453" t="e">
        <f t="shared" ca="1" si="83"/>
        <v>#NAME?</v>
      </c>
      <c r="M147" s="566" t="e">
        <f t="shared" ca="1" si="92"/>
        <v>#NAME?</v>
      </c>
      <c r="N147" s="567" t="e">
        <f t="shared" ca="1" si="93"/>
        <v>#NAME?</v>
      </c>
      <c r="O147" s="565" t="e">
        <f t="shared" ca="1" si="113"/>
        <v>#NAME?</v>
      </c>
      <c r="P147" s="453" t="e">
        <f t="shared" ca="1" si="84"/>
        <v>#NAME?</v>
      </c>
      <c r="Q147" s="566" t="e">
        <f t="shared" ca="1" si="101"/>
        <v>#NAME?</v>
      </c>
      <c r="R147" s="567" t="e">
        <f t="shared" ca="1" si="94"/>
        <v>#NAME?</v>
      </c>
      <c r="S147" s="1076" t="e">
        <f t="shared" ca="1" si="102"/>
        <v>#NAME?</v>
      </c>
      <c r="T147" s="453" t="e">
        <f t="shared" ca="1" si="85"/>
        <v>#NAME?</v>
      </c>
      <c r="U147" s="1124" t="e">
        <f t="shared" ca="1" si="103"/>
        <v>#NAME?</v>
      </c>
      <c r="V147" s="1125" t="e">
        <f t="shared" ca="1" si="95"/>
        <v>#NAME?</v>
      </c>
      <c r="W147" s="565" t="e">
        <f t="shared" ca="1" si="114"/>
        <v>#NAME?</v>
      </c>
      <c r="X147" s="453" t="e">
        <f t="shared" ca="1" si="86"/>
        <v>#NAME?</v>
      </c>
      <c r="Y147" s="566" t="e">
        <f t="shared" ca="1" si="104"/>
        <v>#NAME?</v>
      </c>
      <c r="Z147" s="567" t="e">
        <f t="shared" ca="1" si="96"/>
        <v>#NAME?</v>
      </c>
      <c r="AA147" s="1076" t="e">
        <f t="shared" ca="1" si="105"/>
        <v>#NAME?</v>
      </c>
      <c r="AB147" s="453" t="e">
        <f t="shared" ca="1" si="87"/>
        <v>#NAME?</v>
      </c>
      <c r="AC147" s="1123" t="e">
        <f t="shared" ca="1" si="106"/>
        <v>#NAME?</v>
      </c>
      <c r="AD147" s="1125" t="e">
        <f t="shared" ca="1" si="97"/>
        <v>#NAME?</v>
      </c>
      <c r="AE147" s="565" t="e">
        <f t="shared" ca="1" si="115"/>
        <v>#NAME?</v>
      </c>
      <c r="AF147" s="453" t="e">
        <f t="shared" ca="1" si="88"/>
        <v>#NAME?</v>
      </c>
      <c r="AG147" s="566" t="e">
        <f t="shared" ca="1" si="107"/>
        <v>#NAME?</v>
      </c>
      <c r="AH147" s="1125" t="e">
        <f t="shared" ca="1" si="98"/>
        <v>#NAME?</v>
      </c>
      <c r="AI147" s="207"/>
      <c r="AJ147" s="1110" t="e">
        <f t="shared" ca="1" si="108"/>
        <v>#NAME?</v>
      </c>
      <c r="AK147" s="1110" t="e">
        <f t="shared" ca="1" si="109"/>
        <v>#NAME?</v>
      </c>
      <c r="AL147" s="1110" t="e">
        <f t="shared" ca="1" si="110"/>
        <v>#NAME?</v>
      </c>
      <c r="AM147" s="449" t="e">
        <f t="shared" ca="1" si="99"/>
        <v>#NAME?</v>
      </c>
      <c r="AN147" s="454" t="e">
        <f t="shared" ca="1" si="111"/>
        <v>#NAME?</v>
      </c>
      <c r="AO147" s="448" t="e">
        <f t="shared" ca="1" si="112"/>
        <v>#NAME?</v>
      </c>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'ONS Post Acute'!S78</f>
        <v>3.6223189110092266E-3</v>
      </c>
      <c r="E148" s="493">
        <f>'ONS Post Acute'!T78</f>
        <v>1.3998821950234586E-3</v>
      </c>
      <c r="F148" s="493">
        <f>'ONS Post Acute'!U78</f>
        <v>9.3887836176564966E-3</v>
      </c>
      <c r="G148" s="498">
        <f t="shared" si="89"/>
        <v>2.0379850567941423E-3</v>
      </c>
      <c r="H148" s="498">
        <f t="shared" si="90"/>
        <v>3.1440924124623799</v>
      </c>
      <c r="I148" s="498">
        <f t="shared" si="91"/>
        <v>864.83371122780113</v>
      </c>
      <c r="J148" s="498" t="e">
        <f ca="1">_xll.ErBeta(H148,I148)</f>
        <v>#NAME?</v>
      </c>
      <c r="K148" s="1076" t="e">
        <f t="shared" ca="1" si="100"/>
        <v>#NAME?</v>
      </c>
      <c r="L148" s="453" t="e">
        <f t="shared" ca="1" si="83"/>
        <v>#NAME?</v>
      </c>
      <c r="M148" s="566" t="e">
        <f t="shared" ca="1" si="92"/>
        <v>#NAME?</v>
      </c>
      <c r="N148" s="567" t="e">
        <f t="shared" ca="1" si="93"/>
        <v>#NAME?</v>
      </c>
      <c r="O148" s="565" t="e">
        <f t="shared" ca="1" si="113"/>
        <v>#NAME?</v>
      </c>
      <c r="P148" s="453" t="e">
        <f t="shared" ca="1" si="84"/>
        <v>#NAME?</v>
      </c>
      <c r="Q148" s="566" t="e">
        <f t="shared" ca="1" si="101"/>
        <v>#NAME?</v>
      </c>
      <c r="R148" s="567" t="e">
        <f t="shared" ca="1" si="94"/>
        <v>#NAME?</v>
      </c>
      <c r="S148" s="1076" t="e">
        <f t="shared" ca="1" si="102"/>
        <v>#NAME?</v>
      </c>
      <c r="T148" s="453" t="e">
        <f t="shared" ca="1" si="85"/>
        <v>#NAME?</v>
      </c>
      <c r="U148" s="1124" t="e">
        <f t="shared" ca="1" si="103"/>
        <v>#NAME?</v>
      </c>
      <c r="V148" s="1125" t="e">
        <f t="shared" ca="1" si="95"/>
        <v>#NAME?</v>
      </c>
      <c r="W148" s="565" t="e">
        <f t="shared" ca="1" si="114"/>
        <v>#NAME?</v>
      </c>
      <c r="X148" s="453" t="e">
        <f t="shared" ca="1" si="86"/>
        <v>#NAME?</v>
      </c>
      <c r="Y148" s="566" t="e">
        <f t="shared" ca="1" si="104"/>
        <v>#NAME?</v>
      </c>
      <c r="Z148" s="567" t="e">
        <f t="shared" ca="1" si="96"/>
        <v>#NAME?</v>
      </c>
      <c r="AA148" s="1076" t="e">
        <f t="shared" ca="1" si="105"/>
        <v>#NAME?</v>
      </c>
      <c r="AB148" s="453" t="e">
        <f t="shared" ca="1" si="87"/>
        <v>#NAME?</v>
      </c>
      <c r="AC148" s="1123" t="e">
        <f t="shared" ca="1" si="106"/>
        <v>#NAME?</v>
      </c>
      <c r="AD148" s="1125" t="e">
        <f t="shared" ca="1" si="97"/>
        <v>#NAME?</v>
      </c>
      <c r="AE148" s="565" t="e">
        <f t="shared" ca="1" si="115"/>
        <v>#NAME?</v>
      </c>
      <c r="AF148" s="453" t="e">
        <f t="shared" ca="1" si="88"/>
        <v>#NAME?</v>
      </c>
      <c r="AG148" s="566" t="e">
        <f t="shared" ca="1" si="107"/>
        <v>#NAME?</v>
      </c>
      <c r="AH148" s="1125" t="e">
        <f t="shared" ca="1" si="98"/>
        <v>#NAME?</v>
      </c>
      <c r="AI148" s="207"/>
      <c r="AJ148" s="1110" t="e">
        <f t="shared" ca="1" si="108"/>
        <v>#NAME?</v>
      </c>
      <c r="AK148" s="1110" t="e">
        <f t="shared" ca="1" si="109"/>
        <v>#NAME?</v>
      </c>
      <c r="AL148" s="1110" t="e">
        <f t="shared" ca="1" si="110"/>
        <v>#NAME?</v>
      </c>
      <c r="AM148" s="449" t="e">
        <f t="shared" ca="1" si="99"/>
        <v>#NAME?</v>
      </c>
      <c r="AN148" s="454" t="e">
        <f t="shared" ca="1" si="111"/>
        <v>#NAME?</v>
      </c>
      <c r="AO148" s="448" t="e">
        <f t="shared" ca="1" si="112"/>
        <v>#NAME?</v>
      </c>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'ONS Post Acute'!S79</f>
        <v>3.4079618133576084E-3</v>
      </c>
      <c r="E149" s="493">
        <f>'ONS Post Acute'!T79</f>
        <v>1.3013316504321365E-3</v>
      </c>
      <c r="F149" s="493">
        <f>'ONS Post Acute'!U79</f>
        <v>8.9398225915549752E-3</v>
      </c>
      <c r="G149" s="498">
        <f t="shared" si="89"/>
        <v>1.948594627837459E-3</v>
      </c>
      <c r="H149" s="498">
        <f t="shared" si="90"/>
        <v>3.0449351699405138</v>
      </c>
      <c r="I149" s="498">
        <f t="shared" si="91"/>
        <v>890.43196882757468</v>
      </c>
      <c r="J149" s="498" t="e">
        <f ca="1">_xll.ErBeta(H149,I149)</f>
        <v>#NAME?</v>
      </c>
      <c r="K149" s="1076" t="e">
        <f t="shared" ca="1" si="100"/>
        <v>#NAME?</v>
      </c>
      <c r="L149" s="453" t="e">
        <f t="shared" ca="1" si="83"/>
        <v>#NAME?</v>
      </c>
      <c r="M149" s="566" t="e">
        <f t="shared" ca="1" si="92"/>
        <v>#NAME?</v>
      </c>
      <c r="N149" s="567" t="e">
        <f t="shared" ca="1" si="93"/>
        <v>#NAME?</v>
      </c>
      <c r="O149" s="565" t="e">
        <f t="shared" ca="1" si="113"/>
        <v>#NAME?</v>
      </c>
      <c r="P149" s="453" t="e">
        <f t="shared" ca="1" si="84"/>
        <v>#NAME?</v>
      </c>
      <c r="Q149" s="566" t="e">
        <f t="shared" ca="1" si="101"/>
        <v>#NAME?</v>
      </c>
      <c r="R149" s="567" t="e">
        <f t="shared" ca="1" si="94"/>
        <v>#NAME?</v>
      </c>
      <c r="S149" s="1076" t="e">
        <f t="shared" ca="1" si="102"/>
        <v>#NAME?</v>
      </c>
      <c r="T149" s="453" t="e">
        <f t="shared" ca="1" si="85"/>
        <v>#NAME?</v>
      </c>
      <c r="U149" s="1124" t="e">
        <f t="shared" ca="1" si="103"/>
        <v>#NAME?</v>
      </c>
      <c r="V149" s="1125" t="e">
        <f t="shared" ca="1" si="95"/>
        <v>#NAME?</v>
      </c>
      <c r="W149" s="565" t="e">
        <f t="shared" ca="1" si="114"/>
        <v>#NAME?</v>
      </c>
      <c r="X149" s="453" t="e">
        <f t="shared" ca="1" si="86"/>
        <v>#NAME?</v>
      </c>
      <c r="Y149" s="566" t="e">
        <f t="shared" ca="1" si="104"/>
        <v>#NAME?</v>
      </c>
      <c r="Z149" s="567" t="e">
        <f t="shared" ca="1" si="96"/>
        <v>#NAME?</v>
      </c>
      <c r="AA149" s="1076" t="e">
        <f t="shared" ca="1" si="105"/>
        <v>#NAME?</v>
      </c>
      <c r="AB149" s="453" t="e">
        <f t="shared" ca="1" si="87"/>
        <v>#NAME?</v>
      </c>
      <c r="AC149" s="1123" t="e">
        <f t="shared" ca="1" si="106"/>
        <v>#NAME?</v>
      </c>
      <c r="AD149" s="1125" t="e">
        <f t="shared" ca="1" si="97"/>
        <v>#NAME?</v>
      </c>
      <c r="AE149" s="565" t="e">
        <f t="shared" ca="1" si="115"/>
        <v>#NAME?</v>
      </c>
      <c r="AF149" s="453" t="e">
        <f t="shared" ca="1" si="88"/>
        <v>#NAME?</v>
      </c>
      <c r="AG149" s="566" t="e">
        <f t="shared" ca="1" si="107"/>
        <v>#NAME?</v>
      </c>
      <c r="AH149" s="1125" t="e">
        <f t="shared" ca="1" si="98"/>
        <v>#NAME?</v>
      </c>
      <c r="AI149" s="207"/>
      <c r="AJ149" s="1110" t="e">
        <f t="shared" ca="1" si="108"/>
        <v>#NAME?</v>
      </c>
      <c r="AK149" s="1110" t="e">
        <f t="shared" ca="1" si="109"/>
        <v>#NAME?</v>
      </c>
      <c r="AL149" s="1110" t="e">
        <f t="shared" ca="1" si="110"/>
        <v>#NAME?</v>
      </c>
      <c r="AM149" s="449" t="e">
        <f t="shared" ca="1" si="99"/>
        <v>#NAME?</v>
      </c>
      <c r="AN149" s="454" t="e">
        <f t="shared" ca="1" si="111"/>
        <v>#NAME?</v>
      </c>
      <c r="AO149" s="448" t="e">
        <f t="shared" ca="1" si="112"/>
        <v>#NAME?</v>
      </c>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'ONS Post Acute'!S80</f>
        <v>3.2062896742760302E-3</v>
      </c>
      <c r="E150" s="493">
        <f>'ONS Post Acute'!T80</f>
        <v>1.209718982380548E-3</v>
      </c>
      <c r="F150" s="493">
        <f>'ONS Post Acute'!U80</f>
        <v>8.5123303745310314E-3</v>
      </c>
      <c r="G150" s="498">
        <f t="shared" si="89"/>
        <v>1.8629110694261437E-3</v>
      </c>
      <c r="H150" s="498">
        <f t="shared" si="90"/>
        <v>2.9495428740807661</v>
      </c>
      <c r="I150" s="498">
        <f t="shared" si="91"/>
        <v>916.97447326983274</v>
      </c>
      <c r="J150" s="498" t="e">
        <f ca="1">_xll.ErBeta(H150,I150)</f>
        <v>#NAME?</v>
      </c>
      <c r="K150" s="1076" t="e">
        <f t="shared" ca="1" si="100"/>
        <v>#NAME?</v>
      </c>
      <c r="L150" s="453" t="e">
        <f t="shared" ca="1" si="83"/>
        <v>#NAME?</v>
      </c>
      <c r="M150" s="566" t="e">
        <f t="shared" ca="1" si="92"/>
        <v>#NAME?</v>
      </c>
      <c r="N150" s="567" t="e">
        <f t="shared" ca="1" si="93"/>
        <v>#NAME?</v>
      </c>
      <c r="O150" s="565" t="e">
        <f t="shared" ca="1" si="113"/>
        <v>#NAME?</v>
      </c>
      <c r="P150" s="453" t="e">
        <f t="shared" ca="1" si="84"/>
        <v>#NAME?</v>
      </c>
      <c r="Q150" s="566" t="e">
        <f t="shared" ca="1" si="101"/>
        <v>#NAME?</v>
      </c>
      <c r="R150" s="567" t="e">
        <f t="shared" ca="1" si="94"/>
        <v>#NAME?</v>
      </c>
      <c r="S150" s="1076" t="e">
        <f t="shared" ca="1" si="102"/>
        <v>#NAME?</v>
      </c>
      <c r="T150" s="453" t="e">
        <f t="shared" ca="1" si="85"/>
        <v>#NAME?</v>
      </c>
      <c r="U150" s="1124" t="e">
        <f t="shared" ca="1" si="103"/>
        <v>#NAME?</v>
      </c>
      <c r="V150" s="1125" t="e">
        <f t="shared" ca="1" si="95"/>
        <v>#NAME?</v>
      </c>
      <c r="W150" s="565" t="e">
        <f t="shared" ca="1" si="114"/>
        <v>#NAME?</v>
      </c>
      <c r="X150" s="453" t="e">
        <f t="shared" ca="1" si="86"/>
        <v>#NAME?</v>
      </c>
      <c r="Y150" s="566" t="e">
        <f t="shared" ca="1" si="104"/>
        <v>#NAME?</v>
      </c>
      <c r="Z150" s="567" t="e">
        <f t="shared" ca="1" si="96"/>
        <v>#NAME?</v>
      </c>
      <c r="AA150" s="1076" t="e">
        <f t="shared" ca="1" si="105"/>
        <v>#NAME?</v>
      </c>
      <c r="AB150" s="453" t="e">
        <f t="shared" ca="1" si="87"/>
        <v>#NAME?</v>
      </c>
      <c r="AC150" s="1123" t="e">
        <f t="shared" ca="1" si="106"/>
        <v>#NAME?</v>
      </c>
      <c r="AD150" s="1125" t="e">
        <f t="shared" ca="1" si="97"/>
        <v>#NAME?</v>
      </c>
      <c r="AE150" s="565" t="e">
        <f t="shared" ca="1" si="115"/>
        <v>#NAME?</v>
      </c>
      <c r="AF150" s="453" t="e">
        <f t="shared" ca="1" si="88"/>
        <v>#NAME?</v>
      </c>
      <c r="AG150" s="566" t="e">
        <f t="shared" ca="1" si="107"/>
        <v>#NAME?</v>
      </c>
      <c r="AH150" s="1125" t="e">
        <f t="shared" ca="1" si="98"/>
        <v>#NAME?</v>
      </c>
      <c r="AI150" s="207"/>
      <c r="AJ150" s="1110" t="e">
        <f t="shared" ca="1" si="108"/>
        <v>#NAME?</v>
      </c>
      <c r="AK150" s="1110" t="e">
        <f t="shared" ca="1" si="109"/>
        <v>#NAME?</v>
      </c>
      <c r="AL150" s="1110" t="e">
        <f t="shared" ca="1" si="110"/>
        <v>#NAME?</v>
      </c>
      <c r="AM150" s="449" t="e">
        <f t="shared" ca="1" si="99"/>
        <v>#NAME?</v>
      </c>
      <c r="AN150" s="454" t="e">
        <f t="shared" ca="1" si="111"/>
        <v>#NAME?</v>
      </c>
      <c r="AO150" s="448" t="e">
        <f t="shared" ca="1" si="112"/>
        <v>#NAME?</v>
      </c>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'ONS Post Acute'!S81</f>
        <v>3.0165518390127418E-3</v>
      </c>
      <c r="E151" s="493">
        <f>'ONS Post Acute'!T81</f>
        <v>1.1245557701189146E-3</v>
      </c>
      <c r="F151" s="493">
        <f>'ONS Post Acute'!U81</f>
        <v>8.1052803523878562E-3</v>
      </c>
      <c r="G151" s="498">
        <f t="shared" si="89"/>
        <v>1.7807970873135056E-3</v>
      </c>
      <c r="H151" s="498">
        <f t="shared" si="90"/>
        <v>2.8577384170737208</v>
      </c>
      <c r="I151" s="498">
        <f t="shared" si="91"/>
        <v>944.49492435334389</v>
      </c>
      <c r="J151" s="498" t="e">
        <f ca="1">_xll.ErBeta(H151,I151)</f>
        <v>#NAME?</v>
      </c>
      <c r="K151" s="1076" t="e">
        <f t="shared" ca="1" si="100"/>
        <v>#NAME?</v>
      </c>
      <c r="L151" s="453" t="e">
        <f t="shared" ca="1" si="83"/>
        <v>#NAME?</v>
      </c>
      <c r="M151" s="566" t="e">
        <f t="shared" ca="1" si="92"/>
        <v>#NAME?</v>
      </c>
      <c r="N151" s="567" t="e">
        <f t="shared" ca="1" si="93"/>
        <v>#NAME?</v>
      </c>
      <c r="O151" s="565" t="e">
        <f t="shared" ca="1" si="113"/>
        <v>#NAME?</v>
      </c>
      <c r="P151" s="453" t="e">
        <f t="shared" ca="1" si="84"/>
        <v>#NAME?</v>
      </c>
      <c r="Q151" s="566" t="e">
        <f t="shared" ca="1" si="101"/>
        <v>#NAME?</v>
      </c>
      <c r="R151" s="567" t="e">
        <f t="shared" ca="1" si="94"/>
        <v>#NAME?</v>
      </c>
      <c r="S151" s="1076" t="e">
        <f t="shared" ca="1" si="102"/>
        <v>#NAME?</v>
      </c>
      <c r="T151" s="453" t="e">
        <f t="shared" ca="1" si="85"/>
        <v>#NAME?</v>
      </c>
      <c r="U151" s="1124" t="e">
        <f t="shared" ca="1" si="103"/>
        <v>#NAME?</v>
      </c>
      <c r="V151" s="1125" t="e">
        <f t="shared" ca="1" si="95"/>
        <v>#NAME?</v>
      </c>
      <c r="W151" s="565" t="e">
        <f t="shared" ca="1" si="114"/>
        <v>#NAME?</v>
      </c>
      <c r="X151" s="453" t="e">
        <f t="shared" ca="1" si="86"/>
        <v>#NAME?</v>
      </c>
      <c r="Y151" s="566" t="e">
        <f t="shared" ca="1" si="104"/>
        <v>#NAME?</v>
      </c>
      <c r="Z151" s="567" t="e">
        <f t="shared" ca="1" si="96"/>
        <v>#NAME?</v>
      </c>
      <c r="AA151" s="1076" t="e">
        <f t="shared" ca="1" si="105"/>
        <v>#NAME?</v>
      </c>
      <c r="AB151" s="453" t="e">
        <f t="shared" ca="1" si="87"/>
        <v>#NAME?</v>
      </c>
      <c r="AC151" s="1123" t="e">
        <f t="shared" ca="1" si="106"/>
        <v>#NAME?</v>
      </c>
      <c r="AD151" s="1125" t="e">
        <f t="shared" ca="1" si="97"/>
        <v>#NAME?</v>
      </c>
      <c r="AE151" s="565" t="e">
        <f t="shared" ca="1" si="115"/>
        <v>#NAME?</v>
      </c>
      <c r="AF151" s="453" t="e">
        <f t="shared" ca="1" si="88"/>
        <v>#NAME?</v>
      </c>
      <c r="AG151" s="566" t="e">
        <f t="shared" ca="1" si="107"/>
        <v>#NAME?</v>
      </c>
      <c r="AH151" s="1125" t="e">
        <f t="shared" ca="1" si="98"/>
        <v>#NAME?</v>
      </c>
      <c r="AI151" s="207"/>
      <c r="AJ151" s="1110" t="e">
        <f t="shared" ca="1" si="108"/>
        <v>#NAME?</v>
      </c>
      <c r="AK151" s="1110" t="e">
        <f t="shared" ca="1" si="109"/>
        <v>#NAME?</v>
      </c>
      <c r="AL151" s="1110" t="e">
        <f t="shared" ca="1" si="110"/>
        <v>#NAME?</v>
      </c>
      <c r="AM151" s="449" t="e">
        <f t="shared" ca="1" si="99"/>
        <v>#NAME?</v>
      </c>
      <c r="AN151" s="454" t="e">
        <f t="shared" ca="1" si="111"/>
        <v>#NAME?</v>
      </c>
      <c r="AO151" s="448" t="e">
        <f t="shared" ca="1" si="112"/>
        <v>#NAME?</v>
      </c>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'ONS Post Acute'!S82</f>
        <v>2.8380420741322483E-3</v>
      </c>
      <c r="E152" s="493">
        <f>'ONS Post Acute'!T82</f>
        <v>1.0453879773128379E-3</v>
      </c>
      <c r="F152" s="493">
        <f>'ONS Post Acute'!U82</f>
        <v>7.7176950024597643E-3</v>
      </c>
      <c r="G152" s="498">
        <f t="shared" si="89"/>
        <v>1.7021191390680936E-3</v>
      </c>
      <c r="H152" s="498">
        <f t="shared" si="90"/>
        <v>2.769354882590275</v>
      </c>
      <c r="I152" s="498">
        <f t="shared" si="91"/>
        <v>973.02832896148209</v>
      </c>
      <c r="J152" s="498" t="e">
        <f ca="1">_xll.ErBeta(H152,I152)</f>
        <v>#NAME?</v>
      </c>
      <c r="K152" s="1076" t="e">
        <f t="shared" ca="1" si="100"/>
        <v>#NAME?</v>
      </c>
      <c r="L152" s="453" t="e">
        <f t="shared" ca="1" si="83"/>
        <v>#NAME?</v>
      </c>
      <c r="M152" s="566" t="e">
        <f t="shared" ca="1" si="92"/>
        <v>#NAME?</v>
      </c>
      <c r="N152" s="567" t="e">
        <f t="shared" ca="1" si="93"/>
        <v>#NAME?</v>
      </c>
      <c r="O152" s="565" t="e">
        <f t="shared" ca="1" si="113"/>
        <v>#NAME?</v>
      </c>
      <c r="P152" s="453" t="e">
        <f t="shared" ca="1" si="84"/>
        <v>#NAME?</v>
      </c>
      <c r="Q152" s="566" t="e">
        <f t="shared" ca="1" si="101"/>
        <v>#NAME?</v>
      </c>
      <c r="R152" s="567" t="e">
        <f t="shared" ca="1" si="94"/>
        <v>#NAME?</v>
      </c>
      <c r="S152" s="1076" t="e">
        <f t="shared" ca="1" si="102"/>
        <v>#NAME?</v>
      </c>
      <c r="T152" s="453" t="e">
        <f t="shared" ca="1" si="85"/>
        <v>#NAME?</v>
      </c>
      <c r="U152" s="1124" t="e">
        <f t="shared" ca="1" si="103"/>
        <v>#NAME?</v>
      </c>
      <c r="V152" s="1125" t="e">
        <f t="shared" ca="1" si="95"/>
        <v>#NAME?</v>
      </c>
      <c r="W152" s="565" t="e">
        <f t="shared" ca="1" si="114"/>
        <v>#NAME?</v>
      </c>
      <c r="X152" s="453" t="e">
        <f t="shared" ca="1" si="86"/>
        <v>#NAME?</v>
      </c>
      <c r="Y152" s="566" t="e">
        <f t="shared" ca="1" si="104"/>
        <v>#NAME?</v>
      </c>
      <c r="Z152" s="567" t="e">
        <f t="shared" ca="1" si="96"/>
        <v>#NAME?</v>
      </c>
      <c r="AA152" s="1076" t="e">
        <f t="shared" ca="1" si="105"/>
        <v>#NAME?</v>
      </c>
      <c r="AB152" s="453" t="e">
        <f t="shared" ca="1" si="87"/>
        <v>#NAME?</v>
      </c>
      <c r="AC152" s="1123" t="e">
        <f t="shared" ca="1" si="106"/>
        <v>#NAME?</v>
      </c>
      <c r="AD152" s="1125" t="e">
        <f t="shared" ca="1" si="97"/>
        <v>#NAME?</v>
      </c>
      <c r="AE152" s="565" t="e">
        <f t="shared" ca="1" si="115"/>
        <v>#NAME?</v>
      </c>
      <c r="AF152" s="453" t="e">
        <f t="shared" ca="1" si="88"/>
        <v>#NAME?</v>
      </c>
      <c r="AG152" s="566" t="e">
        <f t="shared" ca="1" si="107"/>
        <v>#NAME?</v>
      </c>
      <c r="AH152" s="1125" t="e">
        <f t="shared" ca="1" si="98"/>
        <v>#NAME?</v>
      </c>
      <c r="AI152" s="207"/>
      <c r="AJ152" s="1110" t="e">
        <f t="shared" ca="1" si="108"/>
        <v>#NAME?</v>
      </c>
      <c r="AK152" s="1110" t="e">
        <f t="shared" ca="1" si="109"/>
        <v>#NAME?</v>
      </c>
      <c r="AL152" s="1110" t="e">
        <f t="shared" ca="1" si="110"/>
        <v>#NAME?</v>
      </c>
      <c r="AM152" s="449" t="e">
        <f t="shared" ca="1" si="99"/>
        <v>#NAME?</v>
      </c>
      <c r="AN152" s="454" t="e">
        <f t="shared" ca="1" si="111"/>
        <v>#NAME?</v>
      </c>
      <c r="AO152" s="448" t="e">
        <f t="shared" ca="1" si="112"/>
        <v>#NAME?</v>
      </c>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'ONS Post Acute'!S83</f>
        <v>2.6700959388057284E-3</v>
      </c>
      <c r="E153" s="493">
        <f>'ONS Post Acute'!T83</f>
        <v>9.7179353140899828E-4</v>
      </c>
      <c r="F153" s="493">
        <f>'ONS Post Acute'!U83</f>
        <v>7.3486435461106439E-3</v>
      </c>
      <c r="G153" s="498">
        <f t="shared" si="89"/>
        <v>1.6267474527300117E-3</v>
      </c>
      <c r="H153" s="498">
        <f t="shared" si="90"/>
        <v>2.6842348507426084</v>
      </c>
      <c r="I153" s="498">
        <f t="shared" si="91"/>
        <v>1002.6110475139817</v>
      </c>
      <c r="J153" s="498" t="e">
        <f ca="1">_xll.ErBeta(H153,I153)</f>
        <v>#NAME?</v>
      </c>
      <c r="K153" s="1076" t="e">
        <f t="shared" ca="1" si="100"/>
        <v>#NAME?</v>
      </c>
      <c r="L153" s="453" t="e">
        <f t="shared" ca="1" si="83"/>
        <v>#NAME?</v>
      </c>
      <c r="M153" s="566" t="e">
        <f t="shared" ca="1" si="92"/>
        <v>#NAME?</v>
      </c>
      <c r="N153" s="567" t="e">
        <f t="shared" ca="1" si="93"/>
        <v>#NAME?</v>
      </c>
      <c r="O153" s="565" t="e">
        <f t="shared" ca="1" si="113"/>
        <v>#NAME?</v>
      </c>
      <c r="P153" s="453" t="e">
        <f t="shared" ca="1" si="84"/>
        <v>#NAME?</v>
      </c>
      <c r="Q153" s="566" t="e">
        <f t="shared" ca="1" si="101"/>
        <v>#NAME?</v>
      </c>
      <c r="R153" s="567" t="e">
        <f t="shared" ca="1" si="94"/>
        <v>#NAME?</v>
      </c>
      <c r="S153" s="1076" t="e">
        <f t="shared" ca="1" si="102"/>
        <v>#NAME?</v>
      </c>
      <c r="T153" s="453" t="e">
        <f t="shared" ca="1" si="85"/>
        <v>#NAME?</v>
      </c>
      <c r="U153" s="1124" t="e">
        <f t="shared" ca="1" si="103"/>
        <v>#NAME?</v>
      </c>
      <c r="V153" s="1125" t="e">
        <f t="shared" ca="1" si="95"/>
        <v>#NAME?</v>
      </c>
      <c r="W153" s="565" t="e">
        <f t="shared" ca="1" si="114"/>
        <v>#NAME?</v>
      </c>
      <c r="X153" s="453" t="e">
        <f t="shared" ca="1" si="86"/>
        <v>#NAME?</v>
      </c>
      <c r="Y153" s="566" t="e">
        <f t="shared" ca="1" si="104"/>
        <v>#NAME?</v>
      </c>
      <c r="Z153" s="567" t="e">
        <f t="shared" ca="1" si="96"/>
        <v>#NAME?</v>
      </c>
      <c r="AA153" s="1076" t="e">
        <f t="shared" ca="1" si="105"/>
        <v>#NAME?</v>
      </c>
      <c r="AB153" s="453" t="e">
        <f t="shared" ca="1" si="87"/>
        <v>#NAME?</v>
      </c>
      <c r="AC153" s="1123" t="e">
        <f t="shared" ca="1" si="106"/>
        <v>#NAME?</v>
      </c>
      <c r="AD153" s="1125" t="e">
        <f t="shared" ca="1" si="97"/>
        <v>#NAME?</v>
      </c>
      <c r="AE153" s="565" t="e">
        <f t="shared" ca="1" si="115"/>
        <v>#NAME?</v>
      </c>
      <c r="AF153" s="453" t="e">
        <f t="shared" ca="1" si="88"/>
        <v>#NAME?</v>
      </c>
      <c r="AG153" s="566" t="e">
        <f t="shared" ca="1" si="107"/>
        <v>#NAME?</v>
      </c>
      <c r="AH153" s="1125" t="e">
        <f t="shared" ca="1" si="98"/>
        <v>#NAME?</v>
      </c>
      <c r="AI153" s="207"/>
      <c r="AJ153" s="1110" t="e">
        <f t="shared" ca="1" si="108"/>
        <v>#NAME?</v>
      </c>
      <c r="AK153" s="1110" t="e">
        <f t="shared" ca="1" si="109"/>
        <v>#NAME?</v>
      </c>
      <c r="AL153" s="1110" t="e">
        <f t="shared" ca="1" si="110"/>
        <v>#NAME?</v>
      </c>
      <c r="AM153" s="449" t="e">
        <f t="shared" ca="1" si="99"/>
        <v>#NAME?</v>
      </c>
      <c r="AN153" s="454" t="e">
        <f t="shared" ca="1" si="111"/>
        <v>#NAME?</v>
      </c>
      <c r="AO153" s="448" t="e">
        <f t="shared" ca="1" si="112"/>
        <v>#NAME?</v>
      </c>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'ONS Post Acute'!S84</f>
        <v>2.5120883116599717E-3</v>
      </c>
      <c r="E154" s="493">
        <f>'ONS Post Acute'!T84</f>
        <v>9.0338007341150156E-4</v>
      </c>
      <c r="F154" s="493">
        <f>'ONS Post Acute'!U84</f>
        <v>6.9972397134872612E-3</v>
      </c>
      <c r="G154" s="498">
        <f t="shared" si="89"/>
        <v>1.5545560306315714E-3</v>
      </c>
      <c r="H154" s="498">
        <f t="shared" si="90"/>
        <v>2.6022297576942677</v>
      </c>
      <c r="I154" s="498">
        <f t="shared" si="91"/>
        <v>1033.2808423524305</v>
      </c>
      <c r="J154" s="498" t="e">
        <f ca="1">_xll.ErBeta(H154,I154)</f>
        <v>#NAME?</v>
      </c>
      <c r="K154" s="1076" t="e">
        <f t="shared" ca="1" si="100"/>
        <v>#NAME?</v>
      </c>
      <c r="L154" s="453" t="e">
        <f t="shared" ca="1" si="83"/>
        <v>#NAME?</v>
      </c>
      <c r="M154" s="566" t="e">
        <f t="shared" ca="1" si="92"/>
        <v>#NAME?</v>
      </c>
      <c r="N154" s="567" t="e">
        <f t="shared" ca="1" si="93"/>
        <v>#NAME?</v>
      </c>
      <c r="O154" s="565" t="e">
        <f t="shared" ca="1" si="113"/>
        <v>#NAME?</v>
      </c>
      <c r="P154" s="453" t="e">
        <f t="shared" ca="1" si="84"/>
        <v>#NAME?</v>
      </c>
      <c r="Q154" s="566" t="e">
        <f t="shared" ca="1" si="101"/>
        <v>#NAME?</v>
      </c>
      <c r="R154" s="567" t="e">
        <f t="shared" ca="1" si="94"/>
        <v>#NAME?</v>
      </c>
      <c r="S154" s="1076" t="e">
        <f t="shared" ca="1" si="102"/>
        <v>#NAME?</v>
      </c>
      <c r="T154" s="453" t="e">
        <f t="shared" ca="1" si="85"/>
        <v>#NAME?</v>
      </c>
      <c r="U154" s="1124" t="e">
        <f t="shared" ca="1" si="103"/>
        <v>#NAME?</v>
      </c>
      <c r="V154" s="1125" t="e">
        <f t="shared" ca="1" si="95"/>
        <v>#NAME?</v>
      </c>
      <c r="W154" s="565" t="e">
        <f t="shared" ca="1" si="114"/>
        <v>#NAME?</v>
      </c>
      <c r="X154" s="453" t="e">
        <f t="shared" ca="1" si="86"/>
        <v>#NAME?</v>
      </c>
      <c r="Y154" s="566" t="e">
        <f t="shared" ca="1" si="104"/>
        <v>#NAME?</v>
      </c>
      <c r="Z154" s="567" t="e">
        <f t="shared" ca="1" si="96"/>
        <v>#NAME?</v>
      </c>
      <c r="AA154" s="1076" t="e">
        <f t="shared" ca="1" si="105"/>
        <v>#NAME?</v>
      </c>
      <c r="AB154" s="453" t="e">
        <f t="shared" ca="1" si="87"/>
        <v>#NAME?</v>
      </c>
      <c r="AC154" s="1123" t="e">
        <f t="shared" ca="1" si="106"/>
        <v>#NAME?</v>
      </c>
      <c r="AD154" s="1125" t="e">
        <f t="shared" ca="1" si="97"/>
        <v>#NAME?</v>
      </c>
      <c r="AE154" s="565" t="e">
        <f t="shared" ca="1" si="115"/>
        <v>#NAME?</v>
      </c>
      <c r="AF154" s="453" t="e">
        <f t="shared" ca="1" si="88"/>
        <v>#NAME?</v>
      </c>
      <c r="AG154" s="566" t="e">
        <f t="shared" ca="1" si="107"/>
        <v>#NAME?</v>
      </c>
      <c r="AH154" s="1125" t="e">
        <f t="shared" ca="1" si="98"/>
        <v>#NAME?</v>
      </c>
      <c r="AI154" s="207"/>
      <c r="AJ154" s="1110" t="e">
        <f t="shared" ca="1" si="108"/>
        <v>#NAME?</v>
      </c>
      <c r="AK154" s="1110" t="e">
        <f t="shared" ca="1" si="109"/>
        <v>#NAME?</v>
      </c>
      <c r="AL154" s="1110" t="e">
        <f t="shared" ca="1" si="110"/>
        <v>#NAME?</v>
      </c>
      <c r="AM154" s="449" t="e">
        <f t="shared" ca="1" si="99"/>
        <v>#NAME?</v>
      </c>
      <c r="AN154" s="454" t="e">
        <f t="shared" ca="1" si="111"/>
        <v>#NAME?</v>
      </c>
      <c r="AO154" s="448" t="e">
        <f t="shared" ca="1" si="112"/>
        <v>#NAME?</v>
      </c>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'ONS Post Acute'!S85</f>
        <v>2.3634310639793809E-3</v>
      </c>
      <c r="E155" s="493">
        <f>'ONS Post Acute'!T85</f>
        <v>8.3978286607209302E-4</v>
      </c>
      <c r="F155" s="493">
        <f>'ONS Post Acute'!U85</f>
        <v>6.6626396151595419E-3</v>
      </c>
      <c r="G155" s="498">
        <f t="shared" si="89"/>
        <v>1.4854226400733287E-3</v>
      </c>
      <c r="H155" s="498">
        <f t="shared" si="90"/>
        <v>2.5231993050587453</v>
      </c>
      <c r="I155" s="498">
        <f t="shared" si="91"/>
        <v>1065.076928117468</v>
      </c>
      <c r="J155" s="498" t="e">
        <f ca="1">_xll.ErBeta(H155,I155)</f>
        <v>#NAME?</v>
      </c>
      <c r="K155" s="1076" t="e">
        <f t="shared" ca="1" si="100"/>
        <v>#NAME?</v>
      </c>
      <c r="L155" s="453" t="e">
        <f t="shared" ca="1" si="83"/>
        <v>#NAME?</v>
      </c>
      <c r="M155" s="566" t="e">
        <f t="shared" ca="1" si="92"/>
        <v>#NAME?</v>
      </c>
      <c r="N155" s="567" t="e">
        <f t="shared" ca="1" si="93"/>
        <v>#NAME?</v>
      </c>
      <c r="O155" s="565" t="e">
        <f t="shared" ca="1" si="113"/>
        <v>#NAME?</v>
      </c>
      <c r="P155" s="453" t="e">
        <f t="shared" ca="1" si="84"/>
        <v>#NAME?</v>
      </c>
      <c r="Q155" s="566" t="e">
        <f t="shared" ca="1" si="101"/>
        <v>#NAME?</v>
      </c>
      <c r="R155" s="567" t="e">
        <f t="shared" ca="1" si="94"/>
        <v>#NAME?</v>
      </c>
      <c r="S155" s="1076" t="e">
        <f t="shared" ca="1" si="102"/>
        <v>#NAME?</v>
      </c>
      <c r="T155" s="453" t="e">
        <f t="shared" ca="1" si="85"/>
        <v>#NAME?</v>
      </c>
      <c r="U155" s="1124" t="e">
        <f t="shared" ca="1" si="103"/>
        <v>#NAME?</v>
      </c>
      <c r="V155" s="1125" t="e">
        <f t="shared" ca="1" si="95"/>
        <v>#NAME?</v>
      </c>
      <c r="W155" s="565" t="e">
        <f t="shared" ca="1" si="114"/>
        <v>#NAME?</v>
      </c>
      <c r="X155" s="453" t="e">
        <f t="shared" ca="1" si="86"/>
        <v>#NAME?</v>
      </c>
      <c r="Y155" s="566" t="e">
        <f t="shared" ca="1" si="104"/>
        <v>#NAME?</v>
      </c>
      <c r="Z155" s="567" t="e">
        <f t="shared" ca="1" si="96"/>
        <v>#NAME?</v>
      </c>
      <c r="AA155" s="1076" t="e">
        <f t="shared" ca="1" si="105"/>
        <v>#NAME?</v>
      </c>
      <c r="AB155" s="453" t="e">
        <f t="shared" ca="1" si="87"/>
        <v>#NAME?</v>
      </c>
      <c r="AC155" s="1123" t="e">
        <f t="shared" ca="1" si="106"/>
        <v>#NAME?</v>
      </c>
      <c r="AD155" s="1125" t="e">
        <f t="shared" ca="1" si="97"/>
        <v>#NAME?</v>
      </c>
      <c r="AE155" s="565" t="e">
        <f t="shared" ca="1" si="115"/>
        <v>#NAME?</v>
      </c>
      <c r="AF155" s="453" t="e">
        <f t="shared" ca="1" si="88"/>
        <v>#NAME?</v>
      </c>
      <c r="AG155" s="566" t="e">
        <f t="shared" ca="1" si="107"/>
        <v>#NAME?</v>
      </c>
      <c r="AH155" s="1125" t="e">
        <f t="shared" ca="1" si="98"/>
        <v>#NAME?</v>
      </c>
      <c r="AI155" s="207"/>
      <c r="AJ155" s="1110" t="e">
        <f t="shared" ca="1" si="108"/>
        <v>#NAME?</v>
      </c>
      <c r="AK155" s="1110" t="e">
        <f t="shared" ca="1" si="109"/>
        <v>#NAME?</v>
      </c>
      <c r="AL155" s="1110" t="e">
        <f t="shared" ca="1" si="110"/>
        <v>#NAME?</v>
      </c>
      <c r="AM155" s="449" t="e">
        <f t="shared" ca="1" si="99"/>
        <v>#NAME?</v>
      </c>
      <c r="AN155" s="454" t="e">
        <f t="shared" ca="1" si="111"/>
        <v>#NAME?</v>
      </c>
      <c r="AO155" s="448" t="e">
        <f t="shared" ca="1" si="112"/>
        <v>#NAME?</v>
      </c>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'ONS Post Acute'!S86</f>
        <v>2.2235708706003434E-3</v>
      </c>
      <c r="E156" s="493">
        <f>'ONS Post Acute'!T86</f>
        <v>7.806628493420573E-4</v>
      </c>
      <c r="F156" s="493">
        <f>'ONS Post Acute'!U86</f>
        <v>6.3440397155366222E-3</v>
      </c>
      <c r="G156" s="498">
        <f t="shared" si="89"/>
        <v>1.4192287923965726E-3</v>
      </c>
      <c r="H156" s="498">
        <f t="shared" si="90"/>
        <v>2.4470109147082248</v>
      </c>
      <c r="I156" s="498">
        <f t="shared" si="91"/>
        <v>1098.0400241792329</v>
      </c>
      <c r="J156" s="498" t="e">
        <f ca="1">_xll.ErBeta(H156,I156)</f>
        <v>#NAME?</v>
      </c>
      <c r="K156" s="1076" t="e">
        <f t="shared" ca="1" si="100"/>
        <v>#NAME?</v>
      </c>
      <c r="L156" s="453" t="e">
        <f t="shared" ca="1" si="83"/>
        <v>#NAME?</v>
      </c>
      <c r="M156" s="566" t="e">
        <f t="shared" ca="1" si="92"/>
        <v>#NAME?</v>
      </c>
      <c r="N156" s="567" t="e">
        <f t="shared" ca="1" si="93"/>
        <v>#NAME?</v>
      </c>
      <c r="O156" s="565" t="e">
        <f t="shared" ca="1" si="113"/>
        <v>#NAME?</v>
      </c>
      <c r="P156" s="453" t="e">
        <f t="shared" ca="1" si="84"/>
        <v>#NAME?</v>
      </c>
      <c r="Q156" s="566" t="e">
        <f t="shared" ca="1" si="101"/>
        <v>#NAME?</v>
      </c>
      <c r="R156" s="567" t="e">
        <f t="shared" ca="1" si="94"/>
        <v>#NAME?</v>
      </c>
      <c r="S156" s="1076" t="e">
        <f t="shared" ca="1" si="102"/>
        <v>#NAME?</v>
      </c>
      <c r="T156" s="453" t="e">
        <f t="shared" ca="1" si="85"/>
        <v>#NAME?</v>
      </c>
      <c r="U156" s="1124" t="e">
        <f t="shared" ca="1" si="103"/>
        <v>#NAME?</v>
      </c>
      <c r="V156" s="1125" t="e">
        <f t="shared" ca="1" si="95"/>
        <v>#NAME?</v>
      </c>
      <c r="W156" s="565" t="e">
        <f t="shared" ca="1" si="114"/>
        <v>#NAME?</v>
      </c>
      <c r="X156" s="453" t="e">
        <f t="shared" ca="1" si="86"/>
        <v>#NAME?</v>
      </c>
      <c r="Y156" s="566" t="e">
        <f t="shared" ca="1" si="104"/>
        <v>#NAME?</v>
      </c>
      <c r="Z156" s="567" t="e">
        <f t="shared" ca="1" si="96"/>
        <v>#NAME?</v>
      </c>
      <c r="AA156" s="1076" t="e">
        <f t="shared" ca="1" si="105"/>
        <v>#NAME?</v>
      </c>
      <c r="AB156" s="453" t="e">
        <f t="shared" ca="1" si="87"/>
        <v>#NAME?</v>
      </c>
      <c r="AC156" s="1123" t="e">
        <f t="shared" ca="1" si="106"/>
        <v>#NAME?</v>
      </c>
      <c r="AD156" s="1125" t="e">
        <f t="shared" ca="1" si="97"/>
        <v>#NAME?</v>
      </c>
      <c r="AE156" s="565" t="e">
        <f t="shared" ca="1" si="115"/>
        <v>#NAME?</v>
      </c>
      <c r="AF156" s="453" t="e">
        <f t="shared" ca="1" si="88"/>
        <v>#NAME?</v>
      </c>
      <c r="AG156" s="566" t="e">
        <f t="shared" ca="1" si="107"/>
        <v>#NAME?</v>
      </c>
      <c r="AH156" s="1125" t="e">
        <f t="shared" ca="1" si="98"/>
        <v>#NAME?</v>
      </c>
      <c r="AI156" s="207"/>
      <c r="AJ156" s="1110" t="e">
        <f t="shared" ca="1" si="108"/>
        <v>#NAME?</v>
      </c>
      <c r="AK156" s="1110" t="e">
        <f t="shared" ca="1" si="109"/>
        <v>#NAME?</v>
      </c>
      <c r="AL156" s="1110" t="e">
        <f t="shared" ca="1" si="110"/>
        <v>#NAME?</v>
      </c>
      <c r="AM156" s="449" t="e">
        <f t="shared" ca="1" si="99"/>
        <v>#NAME?</v>
      </c>
      <c r="AN156" s="454" t="e">
        <f t="shared" ca="1" si="111"/>
        <v>#NAME?</v>
      </c>
      <c r="AO156" s="448" t="e">
        <f t="shared" ca="1" si="112"/>
        <v>#NAME?</v>
      </c>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'ONS Post Acute'!S87</f>
        <v>2.0919871503497773E-3</v>
      </c>
      <c r="E157" s="493">
        <f>'ONS Post Acute'!T87</f>
        <v>7.2570483271867643E-4</v>
      </c>
      <c r="F157" s="493">
        <f>'ONS Post Acute'!U87</f>
        <v>6.0406749031918462E-3</v>
      </c>
      <c r="G157" s="498">
        <f t="shared" si="89"/>
        <v>1.3558597118554004E-3</v>
      </c>
      <c r="H157" s="498">
        <f t="shared" si="90"/>
        <v>2.3735392250436114</v>
      </c>
      <c r="I157" s="498">
        <f t="shared" si="91"/>
        <v>1132.2124091861399</v>
      </c>
      <c r="J157" s="498" t="e">
        <f ca="1">_xll.ErBeta(H157,I157)</f>
        <v>#NAME?</v>
      </c>
      <c r="K157" s="1076" t="e">
        <f t="shared" ca="1" si="100"/>
        <v>#NAME?</v>
      </c>
      <c r="L157" s="453" t="e">
        <f t="shared" ca="1" si="83"/>
        <v>#NAME?</v>
      </c>
      <c r="M157" s="566" t="e">
        <f t="shared" ca="1" si="92"/>
        <v>#NAME?</v>
      </c>
      <c r="N157" s="567" t="e">
        <f t="shared" ca="1" si="93"/>
        <v>#NAME?</v>
      </c>
      <c r="O157" s="565" t="e">
        <f t="shared" ca="1" si="113"/>
        <v>#NAME?</v>
      </c>
      <c r="P157" s="453" t="e">
        <f t="shared" ca="1" si="84"/>
        <v>#NAME?</v>
      </c>
      <c r="Q157" s="566" t="e">
        <f t="shared" ca="1" si="101"/>
        <v>#NAME?</v>
      </c>
      <c r="R157" s="567" t="e">
        <f t="shared" ca="1" si="94"/>
        <v>#NAME?</v>
      </c>
      <c r="S157" s="1076" t="e">
        <f t="shared" ca="1" si="102"/>
        <v>#NAME?</v>
      </c>
      <c r="T157" s="453" t="e">
        <f t="shared" ca="1" si="85"/>
        <v>#NAME?</v>
      </c>
      <c r="U157" s="1124" t="e">
        <f t="shared" ca="1" si="103"/>
        <v>#NAME?</v>
      </c>
      <c r="V157" s="1125" t="e">
        <f t="shared" ca="1" si="95"/>
        <v>#NAME?</v>
      </c>
      <c r="W157" s="565" t="e">
        <f t="shared" ca="1" si="114"/>
        <v>#NAME?</v>
      </c>
      <c r="X157" s="453" t="e">
        <f t="shared" ca="1" si="86"/>
        <v>#NAME?</v>
      </c>
      <c r="Y157" s="566" t="e">
        <f t="shared" ca="1" si="104"/>
        <v>#NAME?</v>
      </c>
      <c r="Z157" s="567" t="e">
        <f t="shared" ca="1" si="96"/>
        <v>#NAME?</v>
      </c>
      <c r="AA157" s="1076" t="e">
        <f t="shared" ca="1" si="105"/>
        <v>#NAME?</v>
      </c>
      <c r="AB157" s="453" t="e">
        <f t="shared" ca="1" si="87"/>
        <v>#NAME?</v>
      </c>
      <c r="AC157" s="1123" t="e">
        <f t="shared" ca="1" si="106"/>
        <v>#NAME?</v>
      </c>
      <c r="AD157" s="1125" t="e">
        <f t="shared" ca="1" si="97"/>
        <v>#NAME?</v>
      </c>
      <c r="AE157" s="565" t="e">
        <f t="shared" ca="1" si="115"/>
        <v>#NAME?</v>
      </c>
      <c r="AF157" s="453" t="e">
        <f t="shared" ca="1" si="88"/>
        <v>#NAME?</v>
      </c>
      <c r="AG157" s="566" t="e">
        <f t="shared" ca="1" si="107"/>
        <v>#NAME?</v>
      </c>
      <c r="AH157" s="1125" t="e">
        <f t="shared" ca="1" si="98"/>
        <v>#NAME?</v>
      </c>
      <c r="AI157" s="207"/>
      <c r="AJ157" s="1110" t="e">
        <f t="shared" ca="1" si="108"/>
        <v>#NAME?</v>
      </c>
      <c r="AK157" s="1110" t="e">
        <f t="shared" ca="1" si="109"/>
        <v>#NAME?</v>
      </c>
      <c r="AL157" s="1110" t="e">
        <f t="shared" ca="1" si="110"/>
        <v>#NAME?</v>
      </c>
      <c r="AM157" s="449" t="e">
        <f t="shared" ca="1" si="99"/>
        <v>#NAME?</v>
      </c>
      <c r="AN157" s="454" t="e">
        <f t="shared" ca="1" si="111"/>
        <v>#NAME?</v>
      </c>
      <c r="AO157" s="448" t="e">
        <f t="shared" ca="1" si="112"/>
        <v>#NAME?</v>
      </c>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'ONS Post Acute'!S88</f>
        <v>1.9681901283618601E-3</v>
      </c>
      <c r="E158" s="493">
        <f>'ONS Post Acute'!T88</f>
        <v>6.7461581484901101E-4</v>
      </c>
      <c r="F158" s="493">
        <f>'ONS Post Acute'!U88</f>
        <v>5.7518166534626155E-3</v>
      </c>
      <c r="G158" s="498">
        <f t="shared" si="89"/>
        <v>1.295204295564695E-3</v>
      </c>
      <c r="H158" s="498">
        <f t="shared" si="90"/>
        <v>2.3026656251600106</v>
      </c>
      <c r="I158" s="498">
        <f t="shared" si="91"/>
        <v>1167.6379778006542</v>
      </c>
      <c r="J158" s="498" t="e">
        <f ca="1">_xll.ErBeta(H158,I158)</f>
        <v>#NAME?</v>
      </c>
      <c r="K158" s="1076" t="e">
        <f t="shared" ca="1" si="100"/>
        <v>#NAME?</v>
      </c>
      <c r="L158" s="453" t="e">
        <f t="shared" ca="1" si="83"/>
        <v>#NAME?</v>
      </c>
      <c r="M158" s="566" t="e">
        <f t="shared" ca="1" si="92"/>
        <v>#NAME?</v>
      </c>
      <c r="N158" s="567" t="e">
        <f t="shared" ca="1" si="93"/>
        <v>#NAME?</v>
      </c>
      <c r="O158" s="565" t="e">
        <f t="shared" ca="1" si="113"/>
        <v>#NAME?</v>
      </c>
      <c r="P158" s="453" t="e">
        <f t="shared" ca="1" si="84"/>
        <v>#NAME?</v>
      </c>
      <c r="Q158" s="566" t="e">
        <f t="shared" ca="1" si="101"/>
        <v>#NAME?</v>
      </c>
      <c r="R158" s="567" t="e">
        <f t="shared" ca="1" si="94"/>
        <v>#NAME?</v>
      </c>
      <c r="S158" s="1076" t="e">
        <f t="shared" ca="1" si="102"/>
        <v>#NAME?</v>
      </c>
      <c r="T158" s="453" t="e">
        <f t="shared" ca="1" si="85"/>
        <v>#NAME?</v>
      </c>
      <c r="U158" s="1124" t="e">
        <f t="shared" ca="1" si="103"/>
        <v>#NAME?</v>
      </c>
      <c r="V158" s="1125" t="e">
        <f t="shared" ca="1" si="95"/>
        <v>#NAME?</v>
      </c>
      <c r="W158" s="565" t="e">
        <f t="shared" ca="1" si="114"/>
        <v>#NAME?</v>
      </c>
      <c r="X158" s="453" t="e">
        <f t="shared" ca="1" si="86"/>
        <v>#NAME?</v>
      </c>
      <c r="Y158" s="566" t="e">
        <f t="shared" ca="1" si="104"/>
        <v>#NAME?</v>
      </c>
      <c r="Z158" s="567" t="e">
        <f t="shared" ca="1" si="96"/>
        <v>#NAME?</v>
      </c>
      <c r="AA158" s="1076" t="e">
        <f t="shared" ca="1" si="105"/>
        <v>#NAME?</v>
      </c>
      <c r="AB158" s="453" t="e">
        <f t="shared" ca="1" si="87"/>
        <v>#NAME?</v>
      </c>
      <c r="AC158" s="1123" t="e">
        <f t="shared" ca="1" si="106"/>
        <v>#NAME?</v>
      </c>
      <c r="AD158" s="1125" t="e">
        <f t="shared" ca="1" si="97"/>
        <v>#NAME?</v>
      </c>
      <c r="AE158" s="565" t="e">
        <f t="shared" ca="1" si="115"/>
        <v>#NAME?</v>
      </c>
      <c r="AF158" s="453" t="e">
        <f t="shared" ca="1" si="88"/>
        <v>#NAME?</v>
      </c>
      <c r="AG158" s="566" t="e">
        <f t="shared" ca="1" si="107"/>
        <v>#NAME?</v>
      </c>
      <c r="AH158" s="1125" t="e">
        <f t="shared" ca="1" si="98"/>
        <v>#NAME?</v>
      </c>
      <c r="AI158" s="207"/>
      <c r="AJ158" s="1110" t="e">
        <f t="shared" ca="1" si="108"/>
        <v>#NAME?</v>
      </c>
      <c r="AK158" s="1110" t="e">
        <f t="shared" ca="1" si="109"/>
        <v>#NAME?</v>
      </c>
      <c r="AL158" s="1110" t="e">
        <f t="shared" ca="1" si="110"/>
        <v>#NAME?</v>
      </c>
      <c r="AM158" s="449" t="e">
        <f t="shared" ca="1" si="99"/>
        <v>#NAME?</v>
      </c>
      <c r="AN158" s="454" t="e">
        <f t="shared" ca="1" si="111"/>
        <v>#NAME?</v>
      </c>
      <c r="AO158" s="448" t="e">
        <f t="shared" ca="1" si="112"/>
        <v>#NAME?</v>
      </c>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'ONS Post Acute'!S89</f>
        <v>1.8517190130605658E-3</v>
      </c>
      <c r="E159" s="493">
        <f>'ONS Post Acute'!T89</f>
        <v>6.2712342143216699E-4</v>
      </c>
      <c r="F159" s="493">
        <f>'ONS Post Acute'!U89</f>
        <v>5.4767712789127046E-3</v>
      </c>
      <c r="G159" s="498">
        <f t="shared" si="89"/>
        <v>1.2371550656838106E-3</v>
      </c>
      <c r="H159" s="498">
        <f t="shared" si="90"/>
        <v>2.2342778236837164</v>
      </c>
      <c r="I159" s="498">
        <f t="shared" si="91"/>
        <v>1204.362299694224</v>
      </c>
      <c r="J159" s="498" t="e">
        <f ca="1">_xll.ErBeta(H159,I159)</f>
        <v>#NAME?</v>
      </c>
      <c r="K159" s="1076" t="e">
        <f t="shared" ca="1" si="100"/>
        <v>#NAME?</v>
      </c>
      <c r="L159" s="453" t="e">
        <f t="shared" ca="1" si="83"/>
        <v>#NAME?</v>
      </c>
      <c r="M159" s="566" t="e">
        <f t="shared" ca="1" si="92"/>
        <v>#NAME?</v>
      </c>
      <c r="N159" s="567" t="e">
        <f t="shared" ca="1" si="93"/>
        <v>#NAME?</v>
      </c>
      <c r="O159" s="565" t="e">
        <f t="shared" ca="1" si="113"/>
        <v>#NAME?</v>
      </c>
      <c r="P159" s="453" t="e">
        <f t="shared" ca="1" si="84"/>
        <v>#NAME?</v>
      </c>
      <c r="Q159" s="566" t="e">
        <f t="shared" ca="1" si="101"/>
        <v>#NAME?</v>
      </c>
      <c r="R159" s="567" t="e">
        <f t="shared" ca="1" si="94"/>
        <v>#NAME?</v>
      </c>
      <c r="S159" s="1076" t="e">
        <f t="shared" ca="1" si="102"/>
        <v>#NAME?</v>
      </c>
      <c r="T159" s="453" t="e">
        <f t="shared" ca="1" si="85"/>
        <v>#NAME?</v>
      </c>
      <c r="U159" s="1124" t="e">
        <f t="shared" ca="1" si="103"/>
        <v>#NAME?</v>
      </c>
      <c r="V159" s="1125" t="e">
        <f t="shared" ca="1" si="95"/>
        <v>#NAME?</v>
      </c>
      <c r="W159" s="565" t="e">
        <f t="shared" ca="1" si="114"/>
        <v>#NAME?</v>
      </c>
      <c r="X159" s="453" t="e">
        <f t="shared" ca="1" si="86"/>
        <v>#NAME?</v>
      </c>
      <c r="Y159" s="566" t="e">
        <f t="shared" ca="1" si="104"/>
        <v>#NAME?</v>
      </c>
      <c r="Z159" s="567" t="e">
        <f t="shared" ca="1" si="96"/>
        <v>#NAME?</v>
      </c>
      <c r="AA159" s="1076" t="e">
        <f t="shared" ca="1" si="105"/>
        <v>#NAME?</v>
      </c>
      <c r="AB159" s="453" t="e">
        <f t="shared" ca="1" si="87"/>
        <v>#NAME?</v>
      </c>
      <c r="AC159" s="1123" t="e">
        <f t="shared" ca="1" si="106"/>
        <v>#NAME?</v>
      </c>
      <c r="AD159" s="1125" t="e">
        <f t="shared" ca="1" si="97"/>
        <v>#NAME?</v>
      </c>
      <c r="AE159" s="565" t="e">
        <f t="shared" ca="1" si="115"/>
        <v>#NAME?</v>
      </c>
      <c r="AF159" s="453" t="e">
        <f t="shared" ca="1" si="88"/>
        <v>#NAME?</v>
      </c>
      <c r="AG159" s="566" t="e">
        <f t="shared" ca="1" si="107"/>
        <v>#NAME?</v>
      </c>
      <c r="AH159" s="1125" t="e">
        <f t="shared" ca="1" si="98"/>
        <v>#NAME?</v>
      </c>
      <c r="AI159" s="207"/>
      <c r="AJ159" s="1110" t="e">
        <f t="shared" ca="1" si="108"/>
        <v>#NAME?</v>
      </c>
      <c r="AK159" s="1110" t="e">
        <f t="shared" ca="1" si="109"/>
        <v>#NAME?</v>
      </c>
      <c r="AL159" s="1110" t="e">
        <f t="shared" ca="1" si="110"/>
        <v>#NAME?</v>
      </c>
      <c r="AM159" s="449" t="e">
        <f t="shared" ca="1" si="99"/>
        <v>#NAME?</v>
      </c>
      <c r="AN159" s="454" t="e">
        <f t="shared" ca="1" si="111"/>
        <v>#NAME?</v>
      </c>
      <c r="AO159" s="448" t="e">
        <f t="shared" ca="1" si="112"/>
        <v>#NAME?</v>
      </c>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'ONS Post Acute'!S90</f>
        <v>1.7421402810224771E-3</v>
      </c>
      <c r="E160" s="493">
        <f>'ONS Post Acute'!T90</f>
        <v>5.8297445309195772E-4</v>
      </c>
      <c r="F160" s="493">
        <f>'ONS Post Acute'!U90</f>
        <v>5.2148782634554277E-3</v>
      </c>
      <c r="G160" s="498">
        <f t="shared" si="89"/>
        <v>1.1816081148886403E-3</v>
      </c>
      <c r="H160" s="498">
        <f t="shared" si="90"/>
        <v>2.1682694493629011</v>
      </c>
      <c r="I160" s="498">
        <f t="shared" si="91"/>
        <v>1242.4326808772807</v>
      </c>
      <c r="J160" s="498" t="e">
        <f ca="1">_xll.ErBeta(H160,I160)</f>
        <v>#NAME?</v>
      </c>
      <c r="K160" s="1076" t="e">
        <f t="shared" ca="1" si="100"/>
        <v>#NAME?</v>
      </c>
      <c r="L160" s="453" t="e">
        <f t="shared" ca="1" si="83"/>
        <v>#NAME?</v>
      </c>
      <c r="M160" s="566" t="e">
        <f t="shared" ca="1" si="92"/>
        <v>#NAME?</v>
      </c>
      <c r="N160" s="567" t="e">
        <f t="shared" ca="1" si="93"/>
        <v>#NAME?</v>
      </c>
      <c r="O160" s="565" t="e">
        <f t="shared" ca="1" si="113"/>
        <v>#NAME?</v>
      </c>
      <c r="P160" s="453" t="e">
        <f t="shared" ca="1" si="84"/>
        <v>#NAME?</v>
      </c>
      <c r="Q160" s="566" t="e">
        <f t="shared" ca="1" si="101"/>
        <v>#NAME?</v>
      </c>
      <c r="R160" s="567" t="e">
        <f t="shared" ca="1" si="94"/>
        <v>#NAME?</v>
      </c>
      <c r="S160" s="1076" t="e">
        <f t="shared" ca="1" si="102"/>
        <v>#NAME?</v>
      </c>
      <c r="T160" s="453" t="e">
        <f t="shared" ca="1" si="85"/>
        <v>#NAME?</v>
      </c>
      <c r="U160" s="1124" t="e">
        <f t="shared" ca="1" si="103"/>
        <v>#NAME?</v>
      </c>
      <c r="V160" s="1125" t="e">
        <f t="shared" ca="1" si="95"/>
        <v>#NAME?</v>
      </c>
      <c r="W160" s="565" t="e">
        <f t="shared" ca="1" si="114"/>
        <v>#NAME?</v>
      </c>
      <c r="X160" s="453" t="e">
        <f t="shared" ca="1" si="86"/>
        <v>#NAME?</v>
      </c>
      <c r="Y160" s="566" t="e">
        <f t="shared" ca="1" si="104"/>
        <v>#NAME?</v>
      </c>
      <c r="Z160" s="567" t="e">
        <f t="shared" ca="1" si="96"/>
        <v>#NAME?</v>
      </c>
      <c r="AA160" s="1076" t="e">
        <f t="shared" ca="1" si="105"/>
        <v>#NAME?</v>
      </c>
      <c r="AB160" s="453" t="e">
        <f t="shared" ca="1" si="87"/>
        <v>#NAME?</v>
      </c>
      <c r="AC160" s="1123" t="e">
        <f t="shared" ca="1" si="106"/>
        <v>#NAME?</v>
      </c>
      <c r="AD160" s="1125" t="e">
        <f t="shared" ca="1" si="97"/>
        <v>#NAME?</v>
      </c>
      <c r="AE160" s="565" t="e">
        <f t="shared" ca="1" si="115"/>
        <v>#NAME?</v>
      </c>
      <c r="AF160" s="453" t="e">
        <f t="shared" ca="1" si="88"/>
        <v>#NAME?</v>
      </c>
      <c r="AG160" s="566" t="e">
        <f t="shared" ca="1" si="107"/>
        <v>#NAME?</v>
      </c>
      <c r="AH160" s="1125" t="e">
        <f t="shared" ca="1" si="98"/>
        <v>#NAME?</v>
      </c>
      <c r="AI160" s="207"/>
      <c r="AJ160" s="1110" t="e">
        <f t="shared" ca="1" si="108"/>
        <v>#NAME?</v>
      </c>
      <c r="AK160" s="1110" t="e">
        <f t="shared" ca="1" si="109"/>
        <v>#NAME?</v>
      </c>
      <c r="AL160" s="1110" t="e">
        <f t="shared" ca="1" si="110"/>
        <v>#NAME?</v>
      </c>
      <c r="AM160" s="449" t="e">
        <f t="shared" ca="1" si="99"/>
        <v>#NAME?</v>
      </c>
      <c r="AN160" s="454" t="e">
        <f t="shared" ca="1" si="111"/>
        <v>#NAME?</v>
      </c>
      <c r="AO160" s="448" t="e">
        <f t="shared" ca="1" si="112"/>
        <v>#NAME?</v>
      </c>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'ONS Post Acute'!S91</f>
        <v>1.6390460633358549E-3</v>
      </c>
      <c r="E161" s="493">
        <f>'ONS Post Acute'!T91</f>
        <v>5.4193353547811614E-4</v>
      </c>
      <c r="F161" s="493">
        <f>'ONS Post Acute'!U91</f>
        <v>4.965508676137164E-3</v>
      </c>
      <c r="G161" s="498">
        <f t="shared" si="89"/>
        <v>1.1284630460864917E-3</v>
      </c>
      <c r="H161" s="498">
        <f t="shared" si="90"/>
        <v>2.1045396807678278</v>
      </c>
      <c r="I161" s="498">
        <f t="shared" si="91"/>
        <v>1281.898227443776</v>
      </c>
      <c r="J161" s="498" t="e">
        <f ca="1">_xll.ErBeta(H161,I161)</f>
        <v>#NAME?</v>
      </c>
      <c r="K161" s="1076" t="e">
        <f t="shared" ca="1" si="100"/>
        <v>#NAME?</v>
      </c>
      <c r="L161" s="453" t="e">
        <f t="shared" ca="1" si="83"/>
        <v>#NAME?</v>
      </c>
      <c r="M161" s="566" t="e">
        <f t="shared" ca="1" si="92"/>
        <v>#NAME?</v>
      </c>
      <c r="N161" s="567" t="e">
        <f t="shared" ca="1" si="93"/>
        <v>#NAME?</v>
      </c>
      <c r="O161" s="565" t="e">
        <f t="shared" ca="1" si="113"/>
        <v>#NAME?</v>
      </c>
      <c r="P161" s="453" t="e">
        <f t="shared" ca="1" si="84"/>
        <v>#NAME?</v>
      </c>
      <c r="Q161" s="566" t="e">
        <f t="shared" ca="1" si="101"/>
        <v>#NAME?</v>
      </c>
      <c r="R161" s="567" t="e">
        <f t="shared" ca="1" si="94"/>
        <v>#NAME?</v>
      </c>
      <c r="S161" s="1076" t="e">
        <f t="shared" ca="1" si="102"/>
        <v>#NAME?</v>
      </c>
      <c r="T161" s="453" t="e">
        <f t="shared" ca="1" si="85"/>
        <v>#NAME?</v>
      </c>
      <c r="U161" s="1124" t="e">
        <f t="shared" ca="1" si="103"/>
        <v>#NAME?</v>
      </c>
      <c r="V161" s="1125" t="e">
        <f t="shared" ca="1" si="95"/>
        <v>#NAME?</v>
      </c>
      <c r="W161" s="565" t="e">
        <f t="shared" ca="1" si="114"/>
        <v>#NAME?</v>
      </c>
      <c r="X161" s="453" t="e">
        <f t="shared" ca="1" si="86"/>
        <v>#NAME?</v>
      </c>
      <c r="Y161" s="566" t="e">
        <f t="shared" ca="1" si="104"/>
        <v>#NAME?</v>
      </c>
      <c r="Z161" s="567" t="e">
        <f t="shared" ca="1" si="96"/>
        <v>#NAME?</v>
      </c>
      <c r="AA161" s="1076" t="e">
        <f t="shared" ca="1" si="105"/>
        <v>#NAME?</v>
      </c>
      <c r="AB161" s="453" t="e">
        <f t="shared" ca="1" si="87"/>
        <v>#NAME?</v>
      </c>
      <c r="AC161" s="1123" t="e">
        <f t="shared" ca="1" si="106"/>
        <v>#NAME?</v>
      </c>
      <c r="AD161" s="1125" t="e">
        <f t="shared" ca="1" si="97"/>
        <v>#NAME?</v>
      </c>
      <c r="AE161" s="565" t="e">
        <f t="shared" ca="1" si="115"/>
        <v>#NAME?</v>
      </c>
      <c r="AF161" s="453" t="e">
        <f t="shared" ca="1" si="88"/>
        <v>#NAME?</v>
      </c>
      <c r="AG161" s="566" t="e">
        <f t="shared" ca="1" si="107"/>
        <v>#NAME?</v>
      </c>
      <c r="AH161" s="1125" t="e">
        <f t="shared" ca="1" si="98"/>
        <v>#NAME?</v>
      </c>
      <c r="AI161" s="207"/>
      <c r="AJ161" s="1110" t="e">
        <f t="shared" ca="1" si="108"/>
        <v>#NAME?</v>
      </c>
      <c r="AK161" s="1110" t="e">
        <f t="shared" ca="1" si="109"/>
        <v>#NAME?</v>
      </c>
      <c r="AL161" s="1110" t="e">
        <f t="shared" ca="1" si="110"/>
        <v>#NAME?</v>
      </c>
      <c r="AM161" s="449" t="e">
        <f t="shared" ca="1" si="99"/>
        <v>#NAME?</v>
      </c>
      <c r="AN161" s="454" t="e">
        <f t="shared" ca="1" si="111"/>
        <v>#NAME?</v>
      </c>
      <c r="AO161" s="448" t="e">
        <f t="shared" ca="1" si="112"/>
        <v>#NAME?</v>
      </c>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'ONS Post Acute'!S92</f>
        <v>1.542052627449754E-3</v>
      </c>
      <c r="E162" s="493">
        <f>'ONS Post Acute'!T92</f>
        <v>5.0378186439926898E-4</v>
      </c>
      <c r="F162" s="493">
        <f>'ONS Post Acute'!U92</f>
        <v>4.7280636607720146E-3</v>
      </c>
      <c r="G162" s="498">
        <f t="shared" si="89"/>
        <v>1.0776229072379452E-3</v>
      </c>
      <c r="H162" s="498">
        <f t="shared" si="90"/>
        <v>2.0429929027019789</v>
      </c>
      <c r="I162" s="498">
        <f t="shared" si="91"/>
        <v>1322.8099118134487</v>
      </c>
      <c r="J162" s="498" t="e">
        <f ca="1">_xll.ErBeta(H162,I162)</f>
        <v>#NAME?</v>
      </c>
      <c r="K162" s="1076" t="e">
        <f t="shared" ca="1" si="100"/>
        <v>#NAME?</v>
      </c>
      <c r="L162" s="453" t="e">
        <f t="shared" ca="1" si="83"/>
        <v>#NAME?</v>
      </c>
      <c r="M162" s="566" t="e">
        <f t="shared" ca="1" si="92"/>
        <v>#NAME?</v>
      </c>
      <c r="N162" s="567" t="e">
        <f t="shared" ca="1" si="93"/>
        <v>#NAME?</v>
      </c>
      <c r="O162" s="565" t="e">
        <f t="shared" ca="1" si="113"/>
        <v>#NAME?</v>
      </c>
      <c r="P162" s="453" t="e">
        <f t="shared" ca="1" si="84"/>
        <v>#NAME?</v>
      </c>
      <c r="Q162" s="566" t="e">
        <f t="shared" ca="1" si="101"/>
        <v>#NAME?</v>
      </c>
      <c r="R162" s="567" t="e">
        <f t="shared" ca="1" si="94"/>
        <v>#NAME?</v>
      </c>
      <c r="S162" s="1076" t="e">
        <f t="shared" ca="1" si="102"/>
        <v>#NAME?</v>
      </c>
      <c r="T162" s="453" t="e">
        <f t="shared" ca="1" si="85"/>
        <v>#NAME?</v>
      </c>
      <c r="U162" s="1124" t="e">
        <f t="shared" ca="1" si="103"/>
        <v>#NAME?</v>
      </c>
      <c r="V162" s="1125" t="e">
        <f t="shared" ca="1" si="95"/>
        <v>#NAME?</v>
      </c>
      <c r="W162" s="565" t="e">
        <f t="shared" ca="1" si="114"/>
        <v>#NAME?</v>
      </c>
      <c r="X162" s="453" t="e">
        <f t="shared" ca="1" si="86"/>
        <v>#NAME?</v>
      </c>
      <c r="Y162" s="566" t="e">
        <f t="shared" ca="1" si="104"/>
        <v>#NAME?</v>
      </c>
      <c r="Z162" s="567" t="e">
        <f t="shared" ca="1" si="96"/>
        <v>#NAME?</v>
      </c>
      <c r="AA162" s="1076" t="e">
        <f t="shared" ca="1" si="105"/>
        <v>#NAME?</v>
      </c>
      <c r="AB162" s="453" t="e">
        <f t="shared" ca="1" si="87"/>
        <v>#NAME?</v>
      </c>
      <c r="AC162" s="1123" t="e">
        <f t="shared" ca="1" si="106"/>
        <v>#NAME?</v>
      </c>
      <c r="AD162" s="1125" t="e">
        <f t="shared" ca="1" si="97"/>
        <v>#NAME?</v>
      </c>
      <c r="AE162" s="565" t="e">
        <f t="shared" ca="1" si="115"/>
        <v>#NAME?</v>
      </c>
      <c r="AF162" s="453" t="e">
        <f t="shared" ca="1" si="88"/>
        <v>#NAME?</v>
      </c>
      <c r="AG162" s="566" t="e">
        <f t="shared" ca="1" si="107"/>
        <v>#NAME?</v>
      </c>
      <c r="AH162" s="1125" t="e">
        <f t="shared" ca="1" si="98"/>
        <v>#NAME?</v>
      </c>
      <c r="AI162" s="207"/>
      <c r="AJ162" s="1110" t="e">
        <f t="shared" ca="1" si="108"/>
        <v>#NAME?</v>
      </c>
      <c r="AK162" s="1110" t="e">
        <f t="shared" ca="1" si="109"/>
        <v>#NAME?</v>
      </c>
      <c r="AL162" s="1110" t="e">
        <f t="shared" ca="1" si="110"/>
        <v>#NAME?</v>
      </c>
      <c r="AM162" s="449" t="e">
        <f t="shared" ca="1" si="99"/>
        <v>#NAME?</v>
      </c>
      <c r="AN162" s="454" t="e">
        <f t="shared" ca="1" si="111"/>
        <v>#NAME?</v>
      </c>
      <c r="AO162" s="448" t="e">
        <f t="shared" ca="1" si="112"/>
        <v>#NAME?</v>
      </c>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'ONS Post Acute'!S93</f>
        <v>1.4507989488623844E-3</v>
      </c>
      <c r="E163" s="493">
        <f>'ONS Post Acute'!T93</f>
        <v>4.6831603929750203E-4</v>
      </c>
      <c r="F163" s="493">
        <f>'ONS Post Acute'!U93</f>
        <v>4.501972997800344E-3</v>
      </c>
      <c r="G163" s="498">
        <f t="shared" si="89"/>
        <v>1.0289941220670517E-3</v>
      </c>
      <c r="H163" s="498">
        <f t="shared" si="90"/>
        <v>1.9835383871460108</v>
      </c>
      <c r="I163" s="498">
        <f t="shared" si="91"/>
        <v>1365.2206415589201</v>
      </c>
      <c r="J163" s="498" t="e">
        <f ca="1">_xll.ErBeta(H163,I163)</f>
        <v>#NAME?</v>
      </c>
      <c r="K163" s="1076" t="e">
        <f t="shared" ca="1" si="100"/>
        <v>#NAME?</v>
      </c>
      <c r="L163" s="453" t="e">
        <f t="shared" ca="1" si="83"/>
        <v>#NAME?</v>
      </c>
      <c r="M163" s="566" t="e">
        <f t="shared" ca="1" si="92"/>
        <v>#NAME?</v>
      </c>
      <c r="N163" s="567" t="e">
        <f t="shared" ca="1" si="93"/>
        <v>#NAME?</v>
      </c>
      <c r="O163" s="565" t="e">
        <f t="shared" ca="1" si="113"/>
        <v>#NAME?</v>
      </c>
      <c r="P163" s="453" t="e">
        <f t="shared" ca="1" si="84"/>
        <v>#NAME?</v>
      </c>
      <c r="Q163" s="566" t="e">
        <f t="shared" ca="1" si="101"/>
        <v>#NAME?</v>
      </c>
      <c r="R163" s="567" t="e">
        <f t="shared" ca="1" si="94"/>
        <v>#NAME?</v>
      </c>
      <c r="S163" s="1076" t="e">
        <f t="shared" ca="1" si="102"/>
        <v>#NAME?</v>
      </c>
      <c r="T163" s="453" t="e">
        <f t="shared" ca="1" si="85"/>
        <v>#NAME?</v>
      </c>
      <c r="U163" s="1124" t="e">
        <f t="shared" ca="1" si="103"/>
        <v>#NAME?</v>
      </c>
      <c r="V163" s="1125" t="e">
        <f t="shared" ca="1" si="95"/>
        <v>#NAME?</v>
      </c>
      <c r="W163" s="565" t="e">
        <f t="shared" ca="1" si="114"/>
        <v>#NAME?</v>
      </c>
      <c r="X163" s="453" t="e">
        <f t="shared" ca="1" si="86"/>
        <v>#NAME?</v>
      </c>
      <c r="Y163" s="566" t="e">
        <f t="shared" ca="1" si="104"/>
        <v>#NAME?</v>
      </c>
      <c r="Z163" s="567" t="e">
        <f t="shared" ca="1" si="96"/>
        <v>#NAME?</v>
      </c>
      <c r="AA163" s="1076" t="e">
        <f t="shared" ca="1" si="105"/>
        <v>#NAME?</v>
      </c>
      <c r="AB163" s="453" t="e">
        <f t="shared" ca="1" si="87"/>
        <v>#NAME?</v>
      </c>
      <c r="AC163" s="1123" t="e">
        <f t="shared" ca="1" si="106"/>
        <v>#NAME?</v>
      </c>
      <c r="AD163" s="1125" t="e">
        <f t="shared" ca="1" si="97"/>
        <v>#NAME?</v>
      </c>
      <c r="AE163" s="565" t="e">
        <f t="shared" ca="1" si="115"/>
        <v>#NAME?</v>
      </c>
      <c r="AF163" s="453" t="e">
        <f t="shared" ca="1" si="88"/>
        <v>#NAME?</v>
      </c>
      <c r="AG163" s="566" t="e">
        <f t="shared" ca="1" si="107"/>
        <v>#NAME?</v>
      </c>
      <c r="AH163" s="1125" t="e">
        <f t="shared" ca="1" si="98"/>
        <v>#NAME?</v>
      </c>
      <c r="AI163" s="207"/>
      <c r="AJ163" s="1110" t="e">
        <f t="shared" ca="1" si="108"/>
        <v>#NAME?</v>
      </c>
      <c r="AK163" s="1110" t="e">
        <f t="shared" ca="1" si="109"/>
        <v>#NAME?</v>
      </c>
      <c r="AL163" s="1110" t="e">
        <f t="shared" ca="1" si="110"/>
        <v>#NAME?</v>
      </c>
      <c r="AM163" s="449" t="e">
        <f t="shared" ca="1" si="99"/>
        <v>#NAME?</v>
      </c>
      <c r="AN163" s="454" t="e">
        <f t="shared" ca="1" si="111"/>
        <v>#NAME?</v>
      </c>
      <c r="AO163" s="448" t="e">
        <f t="shared" ca="1" si="112"/>
        <v>#NAME?</v>
      </c>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'ONS Post Acute'!S94</f>
        <v>1.3649453673323382E-3</v>
      </c>
      <c r="E164" s="493">
        <f>'ONS Post Acute'!T94</f>
        <v>4.3534697884534948E-4</v>
      </c>
      <c r="F164" s="493">
        <f>'ONS Post Acute'!U94</f>
        <v>4.2866937349176982E-3</v>
      </c>
      <c r="G164" s="498">
        <f t="shared" si="89"/>
        <v>9.8248641736539515E-4</v>
      </c>
      <c r="H164" s="498">
        <f t="shared" si="90"/>
        <v>1.9260899967542784</v>
      </c>
      <c r="I164" s="498">
        <f t="shared" si="91"/>
        <v>1409.1853309084256</v>
      </c>
      <c r="J164" s="498" t="e">
        <f ca="1">_xll.ErBeta(H164,I164)</f>
        <v>#NAME?</v>
      </c>
      <c r="K164" s="1076" t="e">
        <f t="shared" ca="1" si="100"/>
        <v>#NAME?</v>
      </c>
      <c r="L164" s="453" t="e">
        <f t="shared" ca="1" si="83"/>
        <v>#NAME?</v>
      </c>
      <c r="M164" s="566" t="e">
        <f t="shared" ca="1" si="92"/>
        <v>#NAME?</v>
      </c>
      <c r="N164" s="567" t="e">
        <f t="shared" ca="1" si="93"/>
        <v>#NAME?</v>
      </c>
      <c r="O164" s="565" t="e">
        <f t="shared" ca="1" si="113"/>
        <v>#NAME?</v>
      </c>
      <c r="P164" s="453" t="e">
        <f t="shared" ca="1" si="84"/>
        <v>#NAME?</v>
      </c>
      <c r="Q164" s="566" t="e">
        <f t="shared" ca="1" si="101"/>
        <v>#NAME?</v>
      </c>
      <c r="R164" s="567" t="e">
        <f t="shared" ca="1" si="94"/>
        <v>#NAME?</v>
      </c>
      <c r="S164" s="1076" t="e">
        <f t="shared" ca="1" si="102"/>
        <v>#NAME?</v>
      </c>
      <c r="T164" s="453" t="e">
        <f t="shared" ca="1" si="85"/>
        <v>#NAME?</v>
      </c>
      <c r="U164" s="1124" t="e">
        <f t="shared" ca="1" si="103"/>
        <v>#NAME?</v>
      </c>
      <c r="V164" s="1125" t="e">
        <f t="shared" ca="1" si="95"/>
        <v>#NAME?</v>
      </c>
      <c r="W164" s="565" t="e">
        <f t="shared" ca="1" si="114"/>
        <v>#NAME?</v>
      </c>
      <c r="X164" s="453" t="e">
        <f t="shared" ca="1" si="86"/>
        <v>#NAME?</v>
      </c>
      <c r="Y164" s="566" t="e">
        <f t="shared" ca="1" si="104"/>
        <v>#NAME?</v>
      </c>
      <c r="Z164" s="567" t="e">
        <f t="shared" ca="1" si="96"/>
        <v>#NAME?</v>
      </c>
      <c r="AA164" s="1076" t="e">
        <f t="shared" ca="1" si="105"/>
        <v>#NAME?</v>
      </c>
      <c r="AB164" s="453" t="e">
        <f t="shared" ca="1" si="87"/>
        <v>#NAME?</v>
      </c>
      <c r="AC164" s="1123" t="e">
        <f t="shared" ca="1" si="106"/>
        <v>#NAME?</v>
      </c>
      <c r="AD164" s="1125" t="e">
        <f t="shared" ca="1" si="97"/>
        <v>#NAME?</v>
      </c>
      <c r="AE164" s="565" t="e">
        <f t="shared" ca="1" si="115"/>
        <v>#NAME?</v>
      </c>
      <c r="AF164" s="453" t="e">
        <f t="shared" ca="1" si="88"/>
        <v>#NAME?</v>
      </c>
      <c r="AG164" s="566" t="e">
        <f t="shared" ca="1" si="107"/>
        <v>#NAME?</v>
      </c>
      <c r="AH164" s="1125" t="e">
        <f t="shared" ca="1" si="98"/>
        <v>#NAME?</v>
      </c>
      <c r="AI164" s="207"/>
      <c r="AJ164" s="1110" t="e">
        <f t="shared" ca="1" si="108"/>
        <v>#NAME?</v>
      </c>
      <c r="AK164" s="1110" t="e">
        <f t="shared" ca="1" si="109"/>
        <v>#NAME?</v>
      </c>
      <c r="AL164" s="1110" t="e">
        <f t="shared" ca="1" si="110"/>
        <v>#NAME?</v>
      </c>
      <c r="AM164" s="449" t="e">
        <f t="shared" ca="1" si="99"/>
        <v>#NAME?</v>
      </c>
      <c r="AN164" s="454" t="e">
        <f t="shared" ca="1" si="111"/>
        <v>#NAME?</v>
      </c>
      <c r="AO164" s="448" t="e">
        <f t="shared" ca="1" si="112"/>
        <v>#NAME?</v>
      </c>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'ONS Post Acute'!S95</f>
        <v>1.2841723226108661E-3</v>
      </c>
      <c r="E165" s="493">
        <f>'ONS Post Acute'!T95</f>
        <v>4.0469891288385829E-4</v>
      </c>
      <c r="F165" s="493">
        <f>'ONS Post Acute'!U95</f>
        <v>4.0817088831854352E-3</v>
      </c>
      <c r="G165" s="498">
        <f t="shared" si="89"/>
        <v>9.3801274752591259E-4</v>
      </c>
      <c r="H165" s="498">
        <f t="shared" si="90"/>
        <v>1.8705659091020359</v>
      </c>
      <c r="I165" s="498">
        <f t="shared" si="91"/>
        <v>1454.7609750191168</v>
      </c>
      <c r="J165" s="498" t="e">
        <f ca="1">_xll.ErBeta(H165,I165)</f>
        <v>#NAME?</v>
      </c>
      <c r="K165" s="1076" t="e">
        <f t="shared" ca="1" si="100"/>
        <v>#NAME?</v>
      </c>
      <c r="L165" s="453" t="e">
        <f t="shared" ref="L165:L178" ca="1" si="116">K165*($D$21-PICSIA_V-Diab_Inc-Park_Inc-Dem_Inc-Anx_Inc-Isc_Inc)</f>
        <v>#NAME?</v>
      </c>
      <c r="M165" s="566" t="e">
        <f t="shared" ca="1" si="92"/>
        <v>#NAME?</v>
      </c>
      <c r="N165" s="567" t="e">
        <f t="shared" ca="1" si="93"/>
        <v>#NAME?</v>
      </c>
      <c r="O165" s="565" t="e">
        <f t="shared" ca="1" si="113"/>
        <v>#NAME?</v>
      </c>
      <c r="P165" s="453" t="e">
        <f t="shared" ref="P165:P178" ca="1" si="117">O165*($E$21-PICSIA_U-$H$201-$H$202-$H$203-$H$204-$H$205)</f>
        <v>#NAME?</v>
      </c>
      <c r="Q165" s="566" t="e">
        <f t="shared" ca="1" si="101"/>
        <v>#NAME?</v>
      </c>
      <c r="R165" s="567" t="e">
        <f t="shared" ca="1" si="94"/>
        <v>#NAME?</v>
      </c>
      <c r="S165" s="1076" t="e">
        <f t="shared" ca="1" si="102"/>
        <v>#NAME?</v>
      </c>
      <c r="T165" s="453" t="e">
        <f t="shared" ref="T165:T178" ca="1" si="118">S165*($F$21-PICSIB_V-$J$201-$J$202-$J$203-$J$204-$J$205)</f>
        <v>#NAME?</v>
      </c>
      <c r="U165" s="1124" t="e">
        <f t="shared" ca="1" si="103"/>
        <v>#NAME?</v>
      </c>
      <c r="V165" s="1125" t="e">
        <f t="shared" ca="1" si="95"/>
        <v>#NAME?</v>
      </c>
      <c r="W165" s="565" t="e">
        <f t="shared" ca="1" si="114"/>
        <v>#NAME?</v>
      </c>
      <c r="X165" s="453" t="e">
        <f t="shared" ref="X165:X178" ca="1" si="119">W165*($G$21-PICSIB_U-$L$201-$L$202-$L$203-$L$204-$L$205)</f>
        <v>#NAME?</v>
      </c>
      <c r="Y165" s="566" t="e">
        <f t="shared" ca="1" si="104"/>
        <v>#NAME?</v>
      </c>
      <c r="Z165" s="567" t="e">
        <f t="shared" ca="1" si="96"/>
        <v>#NAME?</v>
      </c>
      <c r="AA165" s="1076" t="e">
        <f t="shared" ca="1" si="105"/>
        <v>#NAME?</v>
      </c>
      <c r="AB165" s="453" t="e">
        <f t="shared" ref="AB165:AB178" ca="1" si="120">AA165*($H$21-PICSIC_V-$N$201-$N$202-$N$203-$N$204-$N$205)</f>
        <v>#NAME?</v>
      </c>
      <c r="AC165" s="1123" t="e">
        <f t="shared" ca="1" si="106"/>
        <v>#NAME?</v>
      </c>
      <c r="AD165" s="1125" t="e">
        <f t="shared" ca="1" si="97"/>
        <v>#NAME?</v>
      </c>
      <c r="AE165" s="565" t="e">
        <f t="shared" ca="1" si="115"/>
        <v>#NAME?</v>
      </c>
      <c r="AF165" s="453" t="e">
        <f t="shared" ref="AF165:AF178" ca="1" si="121">AE165*($I$21-PICSIC_U-$P$201-$P$202-$P$203-$P$204-$P$205)</f>
        <v>#NAME?</v>
      </c>
      <c r="AG165" s="566" t="e">
        <f t="shared" ca="1" si="107"/>
        <v>#NAME?</v>
      </c>
      <c r="AH165" s="1125" t="e">
        <f t="shared" ca="1" si="98"/>
        <v>#NAME?</v>
      </c>
      <c r="AI165" s="207"/>
      <c r="AJ165" s="1110" t="e">
        <f t="shared" ca="1" si="108"/>
        <v>#NAME?</v>
      </c>
      <c r="AK165" s="1110" t="e">
        <f t="shared" ca="1" si="109"/>
        <v>#NAME?</v>
      </c>
      <c r="AL165" s="1110" t="e">
        <f t="shared" ca="1" si="110"/>
        <v>#NAME?</v>
      </c>
      <c r="AM165" s="449" t="e">
        <f t="shared" ca="1" si="99"/>
        <v>#NAME?</v>
      </c>
      <c r="AN165" s="454" t="e">
        <f t="shared" ca="1" si="111"/>
        <v>#NAME?</v>
      </c>
      <c r="AO165" s="448" t="e">
        <f t="shared" ca="1" si="112"/>
        <v>#NAME?</v>
      </c>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'ONS Post Acute'!S96</f>
        <v>1.2081791649894381E-3</v>
      </c>
      <c r="E166" s="493">
        <f>'ONS Post Acute'!T96</f>
        <v>3.7620844532737052E-4</v>
      </c>
      <c r="F166" s="493">
        <f>'ONS Post Acute'!U96</f>
        <v>3.8865261754919287E-3</v>
      </c>
      <c r="G166" s="498">
        <f t="shared" si="89"/>
        <v>8.9548921687871374E-4</v>
      </c>
      <c r="H166" s="498">
        <f t="shared" si="90"/>
        <v>1.8168883600418311</v>
      </c>
      <c r="I166" s="498">
        <f t="shared" si="91"/>
        <v>1502.0067271197984</v>
      </c>
      <c r="J166" s="498" t="e">
        <f ca="1">_xll.ErBeta(H166,I166)</f>
        <v>#NAME?</v>
      </c>
      <c r="K166" s="1076" t="e">
        <f t="shared" ca="1" si="100"/>
        <v>#NAME?</v>
      </c>
      <c r="L166" s="453" t="e">
        <f t="shared" ca="1" si="116"/>
        <v>#NAME?</v>
      </c>
      <c r="M166" s="566" t="e">
        <f t="shared" ca="1" si="92"/>
        <v>#NAME?</v>
      </c>
      <c r="N166" s="567" t="e">
        <f t="shared" ca="1" si="93"/>
        <v>#NAME?</v>
      </c>
      <c r="O166" s="565" t="e">
        <f t="shared" ca="1" si="113"/>
        <v>#NAME?</v>
      </c>
      <c r="P166" s="453" t="e">
        <f t="shared" ca="1" si="117"/>
        <v>#NAME?</v>
      </c>
      <c r="Q166" s="566" t="e">
        <f t="shared" ca="1" si="101"/>
        <v>#NAME?</v>
      </c>
      <c r="R166" s="567" t="e">
        <f t="shared" ca="1" si="94"/>
        <v>#NAME?</v>
      </c>
      <c r="S166" s="1076" t="e">
        <f t="shared" ca="1" si="102"/>
        <v>#NAME?</v>
      </c>
      <c r="T166" s="453" t="e">
        <f t="shared" ca="1" si="118"/>
        <v>#NAME?</v>
      </c>
      <c r="U166" s="1124" t="e">
        <f t="shared" ca="1" si="103"/>
        <v>#NAME?</v>
      </c>
      <c r="V166" s="1125" t="e">
        <f t="shared" ca="1" si="95"/>
        <v>#NAME?</v>
      </c>
      <c r="W166" s="565" t="e">
        <f t="shared" ca="1" si="114"/>
        <v>#NAME?</v>
      </c>
      <c r="X166" s="453" t="e">
        <f t="shared" ca="1" si="119"/>
        <v>#NAME?</v>
      </c>
      <c r="Y166" s="566" t="e">
        <f t="shared" ca="1" si="104"/>
        <v>#NAME?</v>
      </c>
      <c r="Z166" s="567" t="e">
        <f t="shared" ca="1" si="96"/>
        <v>#NAME?</v>
      </c>
      <c r="AA166" s="1076" t="e">
        <f t="shared" ca="1" si="105"/>
        <v>#NAME?</v>
      </c>
      <c r="AB166" s="453" t="e">
        <f t="shared" ca="1" si="120"/>
        <v>#NAME?</v>
      </c>
      <c r="AC166" s="1123" t="e">
        <f t="shared" ca="1" si="106"/>
        <v>#NAME?</v>
      </c>
      <c r="AD166" s="1125" t="e">
        <f t="shared" ca="1" si="97"/>
        <v>#NAME?</v>
      </c>
      <c r="AE166" s="565" t="e">
        <f t="shared" ca="1" si="115"/>
        <v>#NAME?</v>
      </c>
      <c r="AF166" s="453" t="e">
        <f t="shared" ca="1" si="121"/>
        <v>#NAME?</v>
      </c>
      <c r="AG166" s="566" t="e">
        <f t="shared" ca="1" si="107"/>
        <v>#NAME?</v>
      </c>
      <c r="AH166" s="1125" t="e">
        <f t="shared" ca="1" si="98"/>
        <v>#NAME?</v>
      </c>
      <c r="AI166" s="207"/>
      <c r="AJ166" s="1110" t="e">
        <f t="shared" ca="1" si="108"/>
        <v>#NAME?</v>
      </c>
      <c r="AK166" s="1110" t="e">
        <f t="shared" ca="1" si="109"/>
        <v>#NAME?</v>
      </c>
      <c r="AL166" s="1110" t="e">
        <f t="shared" ca="1" si="110"/>
        <v>#NAME?</v>
      </c>
      <c r="AM166" s="449" t="e">
        <f t="shared" ca="1" si="99"/>
        <v>#NAME?</v>
      </c>
      <c r="AN166" s="454" t="e">
        <f t="shared" ca="1" si="111"/>
        <v>#NAME?</v>
      </c>
      <c r="AO166" s="448" t="e">
        <f t="shared" ca="1" si="112"/>
        <v>#NAME?</v>
      </c>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'ONS Post Acute'!S97</f>
        <v>1.1366830362352376E-3</v>
      </c>
      <c r="E167" s="493">
        <f>'ONS Post Acute'!T97</f>
        <v>3.4972368303903687E-4</v>
      </c>
      <c r="F167" s="493">
        <f>'ONS Post Acute'!U97</f>
        <v>3.7006768843827159E-3</v>
      </c>
      <c r="G167" s="498">
        <f t="shared" si="89"/>
        <v>8.5483500034277526E-4</v>
      </c>
      <c r="H167" s="498">
        <f t="shared" si="90"/>
        <v>1.7649834046724093</v>
      </c>
      <c r="I167" s="498">
        <f t="shared" si="91"/>
        <v>1550.9839786262385</v>
      </c>
      <c r="J167" s="498" t="e">
        <f ca="1">_xll.ErBeta(H167,I167)</f>
        <v>#NAME?</v>
      </c>
      <c r="K167" s="1076" t="e">
        <f t="shared" ca="1" si="100"/>
        <v>#NAME?</v>
      </c>
      <c r="L167" s="453" t="e">
        <f t="shared" ca="1" si="116"/>
        <v>#NAME?</v>
      </c>
      <c r="M167" s="566" t="e">
        <f t="shared" ca="1" si="92"/>
        <v>#NAME?</v>
      </c>
      <c r="N167" s="567" t="e">
        <f t="shared" ca="1" si="93"/>
        <v>#NAME?</v>
      </c>
      <c r="O167" s="565" t="e">
        <f t="shared" ca="1" si="113"/>
        <v>#NAME?</v>
      </c>
      <c r="P167" s="453" t="e">
        <f t="shared" ca="1" si="117"/>
        <v>#NAME?</v>
      </c>
      <c r="Q167" s="566" t="e">
        <f t="shared" ca="1" si="101"/>
        <v>#NAME?</v>
      </c>
      <c r="R167" s="567" t="e">
        <f t="shared" ca="1" si="94"/>
        <v>#NAME?</v>
      </c>
      <c r="S167" s="1076" t="e">
        <f t="shared" ca="1" si="102"/>
        <v>#NAME?</v>
      </c>
      <c r="T167" s="453" t="e">
        <f t="shared" ca="1" si="118"/>
        <v>#NAME?</v>
      </c>
      <c r="U167" s="1124" t="e">
        <f t="shared" ca="1" si="103"/>
        <v>#NAME?</v>
      </c>
      <c r="V167" s="1125" t="e">
        <f t="shared" ca="1" si="95"/>
        <v>#NAME?</v>
      </c>
      <c r="W167" s="565" t="e">
        <f t="shared" ca="1" si="114"/>
        <v>#NAME?</v>
      </c>
      <c r="X167" s="453" t="e">
        <f t="shared" ca="1" si="119"/>
        <v>#NAME?</v>
      </c>
      <c r="Y167" s="566" t="e">
        <f t="shared" ca="1" si="104"/>
        <v>#NAME?</v>
      </c>
      <c r="Z167" s="567" t="e">
        <f t="shared" ca="1" si="96"/>
        <v>#NAME?</v>
      </c>
      <c r="AA167" s="1076" t="e">
        <f t="shared" ca="1" si="105"/>
        <v>#NAME?</v>
      </c>
      <c r="AB167" s="453" t="e">
        <f t="shared" ca="1" si="120"/>
        <v>#NAME?</v>
      </c>
      <c r="AC167" s="1123" t="e">
        <f t="shared" ca="1" si="106"/>
        <v>#NAME?</v>
      </c>
      <c r="AD167" s="1125" t="e">
        <f t="shared" ca="1" si="97"/>
        <v>#NAME?</v>
      </c>
      <c r="AE167" s="565" t="e">
        <f t="shared" ca="1" si="115"/>
        <v>#NAME?</v>
      </c>
      <c r="AF167" s="453" t="e">
        <f t="shared" ca="1" si="121"/>
        <v>#NAME?</v>
      </c>
      <c r="AG167" s="566" t="e">
        <f t="shared" ca="1" si="107"/>
        <v>#NAME?</v>
      </c>
      <c r="AH167" s="1125" t="e">
        <f t="shared" ca="1" si="98"/>
        <v>#NAME?</v>
      </c>
      <c r="AI167" s="207"/>
      <c r="AJ167" s="1110" t="e">
        <f t="shared" ca="1" si="108"/>
        <v>#NAME?</v>
      </c>
      <c r="AK167" s="1110" t="e">
        <f t="shared" ca="1" si="109"/>
        <v>#NAME?</v>
      </c>
      <c r="AL167" s="1110" t="e">
        <f t="shared" ca="1" si="110"/>
        <v>#NAME?</v>
      </c>
      <c r="AM167" s="449" t="e">
        <f t="shared" ca="1" si="99"/>
        <v>#NAME?</v>
      </c>
      <c r="AN167" s="454" t="e">
        <f t="shared" ca="1" si="111"/>
        <v>#NAME?</v>
      </c>
      <c r="AO167" s="448" t="e">
        <f t="shared" ca="1" si="112"/>
        <v>#NAME?</v>
      </c>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'ONS Post Acute'!S98</f>
        <v>1.0694178167492676E-3</v>
      </c>
      <c r="E168" s="493">
        <f>'ONS Post Acute'!T98</f>
        <v>3.251034260327658E-4</v>
      </c>
      <c r="F168" s="493">
        <f>'ONS Post Acute'!U98</f>
        <v>3.5237146964206766E-3</v>
      </c>
      <c r="G168" s="498">
        <f t="shared" si="89"/>
        <v>8.1597226285405893E-4</v>
      </c>
      <c r="H168" s="498">
        <f t="shared" si="90"/>
        <v>1.7147806945540771</v>
      </c>
      <c r="I168" s="498">
        <f t="shared" si="91"/>
        <v>1601.7564423364338</v>
      </c>
      <c r="J168" s="498" t="e">
        <f ca="1">_xll.ErBeta(H168,I168)</f>
        <v>#NAME?</v>
      </c>
      <c r="K168" s="1076" t="e">
        <f t="shared" ca="1" si="100"/>
        <v>#NAME?</v>
      </c>
      <c r="L168" s="453" t="e">
        <f t="shared" ca="1" si="116"/>
        <v>#NAME?</v>
      </c>
      <c r="M168" s="566" t="e">
        <f t="shared" ca="1" si="92"/>
        <v>#NAME?</v>
      </c>
      <c r="N168" s="567" t="e">
        <f t="shared" ca="1" si="93"/>
        <v>#NAME?</v>
      </c>
      <c r="O168" s="565" t="e">
        <f t="shared" ca="1" si="113"/>
        <v>#NAME?</v>
      </c>
      <c r="P168" s="453" t="e">
        <f t="shared" ca="1" si="117"/>
        <v>#NAME?</v>
      </c>
      <c r="Q168" s="566" t="e">
        <f t="shared" ca="1" si="101"/>
        <v>#NAME?</v>
      </c>
      <c r="R168" s="567" t="e">
        <f t="shared" ca="1" si="94"/>
        <v>#NAME?</v>
      </c>
      <c r="S168" s="1076" t="e">
        <f t="shared" ca="1" si="102"/>
        <v>#NAME?</v>
      </c>
      <c r="T168" s="453" t="e">
        <f t="shared" ca="1" si="118"/>
        <v>#NAME?</v>
      </c>
      <c r="U168" s="1124" t="e">
        <f t="shared" ca="1" si="103"/>
        <v>#NAME?</v>
      </c>
      <c r="V168" s="1125" t="e">
        <f t="shared" ca="1" si="95"/>
        <v>#NAME?</v>
      </c>
      <c r="W168" s="565" t="e">
        <f t="shared" ca="1" si="114"/>
        <v>#NAME?</v>
      </c>
      <c r="X168" s="453" t="e">
        <f t="shared" ca="1" si="119"/>
        <v>#NAME?</v>
      </c>
      <c r="Y168" s="566" t="e">
        <f t="shared" ca="1" si="104"/>
        <v>#NAME?</v>
      </c>
      <c r="Z168" s="567" t="e">
        <f t="shared" ca="1" si="96"/>
        <v>#NAME?</v>
      </c>
      <c r="AA168" s="1076" t="e">
        <f t="shared" ca="1" si="105"/>
        <v>#NAME?</v>
      </c>
      <c r="AB168" s="453" t="e">
        <f t="shared" ca="1" si="120"/>
        <v>#NAME?</v>
      </c>
      <c r="AC168" s="1123" t="e">
        <f t="shared" ca="1" si="106"/>
        <v>#NAME?</v>
      </c>
      <c r="AD168" s="1125" t="e">
        <f t="shared" ca="1" si="97"/>
        <v>#NAME?</v>
      </c>
      <c r="AE168" s="565" t="e">
        <f t="shared" ca="1" si="115"/>
        <v>#NAME?</v>
      </c>
      <c r="AF168" s="453" t="e">
        <f t="shared" ca="1" si="121"/>
        <v>#NAME?</v>
      </c>
      <c r="AG168" s="566" t="e">
        <f t="shared" ca="1" si="107"/>
        <v>#NAME?</v>
      </c>
      <c r="AH168" s="1125" t="e">
        <f t="shared" ca="1" si="98"/>
        <v>#NAME?</v>
      </c>
      <c r="AI168" s="207"/>
      <c r="AJ168" s="1110" t="e">
        <f t="shared" ca="1" si="108"/>
        <v>#NAME?</v>
      </c>
      <c r="AK168" s="1110" t="e">
        <f t="shared" ca="1" si="109"/>
        <v>#NAME?</v>
      </c>
      <c r="AL168" s="1110" t="e">
        <f t="shared" ca="1" si="110"/>
        <v>#NAME?</v>
      </c>
      <c r="AM168" s="449" t="e">
        <f t="shared" ca="1" si="99"/>
        <v>#NAME?</v>
      </c>
      <c r="AN168" s="454" t="e">
        <f t="shared" ca="1" si="111"/>
        <v>#NAME?</v>
      </c>
      <c r="AO168" s="448" t="e">
        <f t="shared" ca="1" si="112"/>
        <v>#NAME?</v>
      </c>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'ONS Post Acute'!S99</f>
        <v>1.0061331350282332E-3</v>
      </c>
      <c r="E169" s="493">
        <f>'ONS Post Acute'!T99</f>
        <v>3.0221641468428811E-4</v>
      </c>
      <c r="F169" s="493">
        <f>'ONS Post Acute'!U99</f>
        <v>3.3552146403730654E-3</v>
      </c>
      <c r="G169" s="498">
        <f t="shared" si="89"/>
        <v>7.7882607798183089E-4</v>
      </c>
      <c r="H169" s="498">
        <f t="shared" si="90"/>
        <v>1.6662132699225398</v>
      </c>
      <c r="I169" s="498">
        <f t="shared" si="91"/>
        <v>1654.3902388175877</v>
      </c>
      <c r="J169" s="498" t="e">
        <f ca="1">_xll.ErBeta(H169,I169)</f>
        <v>#NAME?</v>
      </c>
      <c r="K169" s="1076" t="e">
        <f t="shared" ca="1" si="100"/>
        <v>#NAME?</v>
      </c>
      <c r="L169" s="453" t="e">
        <f t="shared" ca="1" si="116"/>
        <v>#NAME?</v>
      </c>
      <c r="M169" s="566" t="e">
        <f t="shared" ca="1" si="92"/>
        <v>#NAME?</v>
      </c>
      <c r="N169" s="567" t="e">
        <f t="shared" ca="1" si="93"/>
        <v>#NAME?</v>
      </c>
      <c r="O169" s="565" t="e">
        <f t="shared" ca="1" si="113"/>
        <v>#NAME?</v>
      </c>
      <c r="P169" s="453" t="e">
        <f t="shared" ca="1" si="117"/>
        <v>#NAME?</v>
      </c>
      <c r="Q169" s="566" t="e">
        <f t="shared" ca="1" si="101"/>
        <v>#NAME?</v>
      </c>
      <c r="R169" s="567" t="e">
        <f t="shared" ca="1" si="94"/>
        <v>#NAME?</v>
      </c>
      <c r="S169" s="1076" t="e">
        <f t="shared" ca="1" si="102"/>
        <v>#NAME?</v>
      </c>
      <c r="T169" s="453" t="e">
        <f t="shared" ca="1" si="118"/>
        <v>#NAME?</v>
      </c>
      <c r="U169" s="1124" t="e">
        <f t="shared" ca="1" si="103"/>
        <v>#NAME?</v>
      </c>
      <c r="V169" s="1125" t="e">
        <f t="shared" ca="1" si="95"/>
        <v>#NAME?</v>
      </c>
      <c r="W169" s="565" t="e">
        <f t="shared" ca="1" si="114"/>
        <v>#NAME?</v>
      </c>
      <c r="X169" s="453" t="e">
        <f t="shared" ca="1" si="119"/>
        <v>#NAME?</v>
      </c>
      <c r="Y169" s="566" t="e">
        <f t="shared" ca="1" si="104"/>
        <v>#NAME?</v>
      </c>
      <c r="Z169" s="567" t="e">
        <f t="shared" ca="1" si="96"/>
        <v>#NAME?</v>
      </c>
      <c r="AA169" s="1076" t="e">
        <f t="shared" ca="1" si="105"/>
        <v>#NAME?</v>
      </c>
      <c r="AB169" s="453" t="e">
        <f t="shared" ca="1" si="120"/>
        <v>#NAME?</v>
      </c>
      <c r="AC169" s="1123" t="e">
        <f t="shared" ca="1" si="106"/>
        <v>#NAME?</v>
      </c>
      <c r="AD169" s="1125" t="e">
        <f t="shared" ca="1" si="97"/>
        <v>#NAME?</v>
      </c>
      <c r="AE169" s="565" t="e">
        <f t="shared" ca="1" si="115"/>
        <v>#NAME?</v>
      </c>
      <c r="AF169" s="453" t="e">
        <f t="shared" ca="1" si="121"/>
        <v>#NAME?</v>
      </c>
      <c r="AG169" s="566" t="e">
        <f t="shared" ca="1" si="107"/>
        <v>#NAME?</v>
      </c>
      <c r="AH169" s="1125" t="e">
        <f t="shared" ca="1" si="98"/>
        <v>#NAME?</v>
      </c>
      <c r="AI169" s="207"/>
      <c r="AJ169" s="1110" t="e">
        <f t="shared" ca="1" si="108"/>
        <v>#NAME?</v>
      </c>
      <c r="AK169" s="1110" t="e">
        <f t="shared" ca="1" si="109"/>
        <v>#NAME?</v>
      </c>
      <c r="AL169" s="1110" t="e">
        <f t="shared" ca="1" si="110"/>
        <v>#NAME?</v>
      </c>
      <c r="AM169" s="449" t="e">
        <f t="shared" ca="1" si="99"/>
        <v>#NAME?</v>
      </c>
      <c r="AN169" s="454" t="e">
        <f t="shared" ca="1" si="111"/>
        <v>#NAME?</v>
      </c>
      <c r="AO169" s="448" t="e">
        <f t="shared" ca="1" si="112"/>
        <v>#NAME?</v>
      </c>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'ONS Post Acute'!S100</f>
        <v>9.4659343574325574E-4</v>
      </c>
      <c r="E170" s="493">
        <f>'ONS Post Acute'!T100</f>
        <v>2.8094062993793328E-4</v>
      </c>
      <c r="F170" s="493">
        <f>'ONS Post Acute'!U100</f>
        <v>3.1947720666513869E-3</v>
      </c>
      <c r="G170" s="498">
        <f t="shared" si="89"/>
        <v>7.4332434610037087E-4</v>
      </c>
      <c r="H170" s="498">
        <f t="shared" si="90"/>
        <v>1.6192173657601525</v>
      </c>
      <c r="I170" s="498">
        <f t="shared" si="91"/>
        <v>1708.9539861012163</v>
      </c>
      <c r="J170" s="498" t="e">
        <f ca="1">_xll.ErBeta(H170,I170)</f>
        <v>#NAME?</v>
      </c>
      <c r="K170" s="1076" t="e">
        <f t="shared" ca="1" si="100"/>
        <v>#NAME?</v>
      </c>
      <c r="L170" s="453" t="e">
        <f t="shared" ca="1" si="116"/>
        <v>#NAME?</v>
      </c>
      <c r="M170" s="566" t="e">
        <f t="shared" ca="1" si="92"/>
        <v>#NAME?</v>
      </c>
      <c r="N170" s="567" t="e">
        <f t="shared" ca="1" si="93"/>
        <v>#NAME?</v>
      </c>
      <c r="O170" s="565" t="e">
        <f t="shared" ca="1" si="113"/>
        <v>#NAME?</v>
      </c>
      <c r="P170" s="453" t="e">
        <f t="shared" ca="1" si="117"/>
        <v>#NAME?</v>
      </c>
      <c r="Q170" s="566" t="e">
        <f t="shared" ca="1" si="101"/>
        <v>#NAME?</v>
      </c>
      <c r="R170" s="567" t="e">
        <f t="shared" ca="1" si="94"/>
        <v>#NAME?</v>
      </c>
      <c r="S170" s="1076" t="e">
        <f t="shared" ca="1" si="102"/>
        <v>#NAME?</v>
      </c>
      <c r="T170" s="453" t="e">
        <f t="shared" ca="1" si="118"/>
        <v>#NAME?</v>
      </c>
      <c r="U170" s="1124" t="e">
        <f t="shared" ca="1" si="103"/>
        <v>#NAME?</v>
      </c>
      <c r="V170" s="1125" t="e">
        <f t="shared" ca="1" si="95"/>
        <v>#NAME?</v>
      </c>
      <c r="W170" s="565" t="e">
        <f t="shared" ca="1" si="114"/>
        <v>#NAME?</v>
      </c>
      <c r="X170" s="453" t="e">
        <f t="shared" ca="1" si="119"/>
        <v>#NAME?</v>
      </c>
      <c r="Y170" s="566" t="e">
        <f t="shared" ca="1" si="104"/>
        <v>#NAME?</v>
      </c>
      <c r="Z170" s="567" t="e">
        <f t="shared" ca="1" si="96"/>
        <v>#NAME?</v>
      </c>
      <c r="AA170" s="1076" t="e">
        <f t="shared" ca="1" si="105"/>
        <v>#NAME?</v>
      </c>
      <c r="AB170" s="453" t="e">
        <f t="shared" ca="1" si="120"/>
        <v>#NAME?</v>
      </c>
      <c r="AC170" s="1123" t="e">
        <f t="shared" ca="1" si="106"/>
        <v>#NAME?</v>
      </c>
      <c r="AD170" s="1125" t="e">
        <f t="shared" ca="1" si="97"/>
        <v>#NAME?</v>
      </c>
      <c r="AE170" s="565" t="e">
        <f t="shared" ca="1" si="115"/>
        <v>#NAME?</v>
      </c>
      <c r="AF170" s="453" t="e">
        <f t="shared" ca="1" si="121"/>
        <v>#NAME?</v>
      </c>
      <c r="AG170" s="566" t="e">
        <f t="shared" ca="1" si="107"/>
        <v>#NAME?</v>
      </c>
      <c r="AH170" s="1125" t="e">
        <f t="shared" ca="1" si="98"/>
        <v>#NAME?</v>
      </c>
      <c r="AI170" s="207"/>
      <c r="AJ170" s="1110" t="e">
        <f t="shared" ca="1" si="108"/>
        <v>#NAME?</v>
      </c>
      <c r="AK170" s="1110" t="e">
        <f t="shared" ca="1" si="109"/>
        <v>#NAME?</v>
      </c>
      <c r="AL170" s="1110" t="e">
        <f t="shared" ca="1" si="110"/>
        <v>#NAME?</v>
      </c>
      <c r="AM170" s="449" t="e">
        <f t="shared" ca="1" si="99"/>
        <v>#NAME?</v>
      </c>
      <c r="AN170" s="454" t="e">
        <f t="shared" ca="1" si="111"/>
        <v>#NAME?</v>
      </c>
      <c r="AO170" s="448" t="e">
        <f t="shared" ca="1" si="112"/>
        <v>#NAME?</v>
      </c>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'ONS Post Acute'!S101</f>
        <v>8.9057710296667407E-4</v>
      </c>
      <c r="E171" s="493">
        <f>'ONS Post Acute'!T101</f>
        <v>2.6116264277827197E-4</v>
      </c>
      <c r="F171" s="493">
        <f>'ONS Post Acute'!U101</f>
        <v>3.0420016755533436E-3</v>
      </c>
      <c r="G171" s="498">
        <f t="shared" ref="G171:G179" si="122">(F171-E171)/(2*1.96)</f>
        <v>7.0939771244262026E-4</v>
      </c>
      <c r="H171" s="498">
        <f t="shared" ref="H171:H179" si="123">(D171*(D171-D171^2-G171^2))/G171^2</f>
        <v>1.5737322306801544</v>
      </c>
      <c r="I171" s="498">
        <f t="shared" ref="I171:I179" si="124">H171*(1-D171)/D171</f>
        <v>1765.5188928073615</v>
      </c>
      <c r="J171" s="498" t="e">
        <f ca="1">_xll.ErBeta(H171,I171)</f>
        <v>#NAME?</v>
      </c>
      <c r="K171" s="1076" t="e">
        <f t="shared" ca="1" si="100"/>
        <v>#NAME?</v>
      </c>
      <c r="L171" s="453" t="e">
        <f t="shared" ca="1" si="116"/>
        <v>#NAME?</v>
      </c>
      <c r="M171" s="566" t="e">
        <f t="shared" ref="M171:M178" ca="1" si="125">((L171*B172)/52*$J$33)</f>
        <v>#NAME?</v>
      </c>
      <c r="N171" s="567" t="e">
        <f t="shared" ref="N171:N179" ca="1" si="126">(M171/$D$22)*100000</f>
        <v>#NAME?</v>
      </c>
      <c r="O171" s="565" t="e">
        <f t="shared" ca="1" si="113"/>
        <v>#NAME?</v>
      </c>
      <c r="P171" s="453" t="e">
        <f t="shared" ca="1" si="117"/>
        <v>#NAME?</v>
      </c>
      <c r="Q171" s="566" t="e">
        <f t="shared" ca="1" si="101"/>
        <v>#NAME?</v>
      </c>
      <c r="R171" s="567" t="e">
        <f t="shared" ref="R171:R179" ca="1" si="127">(Q171/$D$22)*100000</f>
        <v>#NAME?</v>
      </c>
      <c r="S171" s="1076" t="e">
        <f t="shared" ca="1" si="102"/>
        <v>#NAME?</v>
      </c>
      <c r="T171" s="453" t="e">
        <f t="shared" ca="1" si="118"/>
        <v>#NAME?</v>
      </c>
      <c r="U171" s="1124" t="e">
        <f t="shared" ca="1" si="103"/>
        <v>#NAME?</v>
      </c>
      <c r="V171" s="1125" t="e">
        <f t="shared" ref="V171:V179" ca="1" si="128">(U171/$D$22)*100000</f>
        <v>#NAME?</v>
      </c>
      <c r="W171" s="565" t="e">
        <f t="shared" ca="1" si="114"/>
        <v>#NAME?</v>
      </c>
      <c r="X171" s="453" t="e">
        <f t="shared" ca="1" si="119"/>
        <v>#NAME?</v>
      </c>
      <c r="Y171" s="566" t="e">
        <f t="shared" ca="1" si="104"/>
        <v>#NAME?</v>
      </c>
      <c r="Z171" s="567" t="e">
        <f t="shared" ref="Z171:Z179" ca="1" si="129">(Y171/$D$22)*100000</f>
        <v>#NAME?</v>
      </c>
      <c r="AA171" s="1076" t="e">
        <f t="shared" ca="1" si="105"/>
        <v>#NAME?</v>
      </c>
      <c r="AB171" s="453" t="e">
        <f t="shared" ca="1" si="120"/>
        <v>#NAME?</v>
      </c>
      <c r="AC171" s="1123" t="e">
        <f t="shared" ca="1" si="106"/>
        <v>#NAME?</v>
      </c>
      <c r="AD171" s="1125" t="e">
        <f t="shared" ref="AD171:AD179" ca="1" si="130">(AC171/$D$22)*100000</f>
        <v>#NAME?</v>
      </c>
      <c r="AE171" s="565" t="e">
        <f t="shared" ca="1" si="115"/>
        <v>#NAME?</v>
      </c>
      <c r="AF171" s="453" t="e">
        <f t="shared" ca="1" si="121"/>
        <v>#NAME?</v>
      </c>
      <c r="AG171" s="566" t="e">
        <f t="shared" ca="1" si="107"/>
        <v>#NAME?</v>
      </c>
      <c r="AH171" s="1125" t="e">
        <f t="shared" ref="AH171:AH179" ca="1" si="131">(AG171/$D$22)*100000</f>
        <v>#NAME?</v>
      </c>
      <c r="AI171" s="207"/>
      <c r="AJ171" s="1110" t="e">
        <f t="shared" ca="1" si="108"/>
        <v>#NAME?</v>
      </c>
      <c r="AK171" s="1110" t="e">
        <f t="shared" ca="1" si="109"/>
        <v>#NAME?</v>
      </c>
      <c r="AL171" s="1110" t="e">
        <f t="shared" ca="1" si="110"/>
        <v>#NAME?</v>
      </c>
      <c r="AM171" s="449" t="e">
        <f t="shared" ref="AM171:AM179" ca="1" si="132">(1-EXP(-(-LN(1-(J171-J172)/1))*$J$44)*1)</f>
        <v>#NAME?</v>
      </c>
      <c r="AN171" s="454" t="e">
        <f t="shared" ca="1" si="111"/>
        <v>#NAME?</v>
      </c>
      <c r="AO171" s="448" t="e">
        <f t="shared" ca="1" si="112"/>
        <v>#NAME?</v>
      </c>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'ONS Post Acute'!S102</f>
        <v>8.3787563528343943E-4</v>
      </c>
      <c r="E172" s="493">
        <f>'ONS Post Acute'!T102</f>
        <v>2.4277700949841113E-4</v>
      </c>
      <c r="F172" s="493">
        <f>'ONS Post Acute'!U102</f>
        <v>2.8965365919731293E-3</v>
      </c>
      <c r="G172" s="498">
        <f t="shared" si="122"/>
        <v>6.7697948532518322E-4</v>
      </c>
      <c r="H172" s="498">
        <f t="shared" si="123"/>
        <v>1.5296999576672439</v>
      </c>
      <c r="I172" s="498">
        <f t="shared" si="124"/>
        <v>1824.158854823821</v>
      </c>
      <c r="J172" s="498" t="e">
        <f ca="1">_xll.ErBeta(H172,I172)</f>
        <v>#NAME?</v>
      </c>
      <c r="K172" s="1076" t="e">
        <f t="shared" ca="1" si="100"/>
        <v>#NAME?</v>
      </c>
      <c r="L172" s="453" t="e">
        <f t="shared" ca="1" si="116"/>
        <v>#NAME?</v>
      </c>
      <c r="M172" s="566" t="e">
        <f t="shared" ca="1" si="125"/>
        <v>#NAME?</v>
      </c>
      <c r="N172" s="567" t="e">
        <f t="shared" ca="1" si="126"/>
        <v>#NAME?</v>
      </c>
      <c r="O172" s="565" t="e">
        <f t="shared" ca="1" si="113"/>
        <v>#NAME?</v>
      </c>
      <c r="P172" s="453" t="e">
        <f t="shared" ca="1" si="117"/>
        <v>#NAME?</v>
      </c>
      <c r="Q172" s="566" t="e">
        <f t="shared" ca="1" si="101"/>
        <v>#NAME?</v>
      </c>
      <c r="R172" s="567" t="e">
        <f t="shared" ca="1" si="127"/>
        <v>#NAME?</v>
      </c>
      <c r="S172" s="1076" t="e">
        <f t="shared" ca="1" si="102"/>
        <v>#NAME?</v>
      </c>
      <c r="T172" s="453" t="e">
        <f t="shared" ca="1" si="118"/>
        <v>#NAME?</v>
      </c>
      <c r="U172" s="1124" t="e">
        <f t="shared" ca="1" si="103"/>
        <v>#NAME?</v>
      </c>
      <c r="V172" s="1125" t="e">
        <f t="shared" ca="1" si="128"/>
        <v>#NAME?</v>
      </c>
      <c r="W172" s="565" t="e">
        <f t="shared" ca="1" si="114"/>
        <v>#NAME?</v>
      </c>
      <c r="X172" s="453" t="e">
        <f t="shared" ca="1" si="119"/>
        <v>#NAME?</v>
      </c>
      <c r="Y172" s="566" t="e">
        <f t="shared" ca="1" si="104"/>
        <v>#NAME?</v>
      </c>
      <c r="Z172" s="567" t="e">
        <f t="shared" ca="1" si="129"/>
        <v>#NAME?</v>
      </c>
      <c r="AA172" s="1076" t="e">
        <f t="shared" ca="1" si="105"/>
        <v>#NAME?</v>
      </c>
      <c r="AB172" s="453" t="e">
        <f t="shared" ca="1" si="120"/>
        <v>#NAME?</v>
      </c>
      <c r="AC172" s="1123" t="e">
        <f t="shared" ca="1" si="106"/>
        <v>#NAME?</v>
      </c>
      <c r="AD172" s="1125" t="e">
        <f t="shared" ca="1" si="130"/>
        <v>#NAME?</v>
      </c>
      <c r="AE172" s="565" t="e">
        <f t="shared" ca="1" si="115"/>
        <v>#NAME?</v>
      </c>
      <c r="AF172" s="453" t="e">
        <f t="shared" ca="1" si="121"/>
        <v>#NAME?</v>
      </c>
      <c r="AG172" s="566" t="e">
        <f t="shared" ca="1" si="107"/>
        <v>#NAME?</v>
      </c>
      <c r="AH172" s="1125" t="e">
        <f t="shared" ca="1" si="131"/>
        <v>#NAME?</v>
      </c>
      <c r="AI172" s="207"/>
      <c r="AJ172" s="1110" t="e">
        <f t="shared" ca="1" si="108"/>
        <v>#NAME?</v>
      </c>
      <c r="AK172" s="1110" t="e">
        <f t="shared" ca="1" si="109"/>
        <v>#NAME?</v>
      </c>
      <c r="AL172" s="1110" t="e">
        <f t="shared" ca="1" si="110"/>
        <v>#NAME?</v>
      </c>
      <c r="AM172" s="449" t="e">
        <f t="shared" ca="1" si="132"/>
        <v>#NAME?</v>
      </c>
      <c r="AN172" s="454" t="e">
        <f t="shared" ca="1" si="111"/>
        <v>#NAME?</v>
      </c>
      <c r="AO172" s="448" t="e">
        <f t="shared" ca="1" si="112"/>
        <v>#NAME?</v>
      </c>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'ONS Post Acute'!S103</f>
        <v>7.8829286971674774E-4</v>
      </c>
      <c r="E173" s="493">
        <f>'ONS Post Acute'!T103</f>
        <v>2.2568570954090264E-4</v>
      </c>
      <c r="F173" s="493">
        <f>'ONS Post Acute'!U103</f>
        <v>2.7580274843580299E-3</v>
      </c>
      <c r="G173" s="498">
        <f t="shared" si="122"/>
        <v>6.4600555480028759E-4</v>
      </c>
      <c r="H173" s="498">
        <f t="shared" si="123"/>
        <v>1.4870653257974342</v>
      </c>
      <c r="I173" s="498">
        <f t="shared" si="124"/>
        <v>1884.9505556712973</v>
      </c>
      <c r="J173" s="498" t="e">
        <f ca="1">_xll.ErBeta(H173,I173)</f>
        <v>#NAME?</v>
      </c>
      <c r="K173" s="1076" t="e">
        <f t="shared" ca="1" si="100"/>
        <v>#NAME?</v>
      </c>
      <c r="L173" s="453" t="e">
        <f t="shared" ca="1" si="116"/>
        <v>#NAME?</v>
      </c>
      <c r="M173" s="566" t="e">
        <f t="shared" ca="1" si="125"/>
        <v>#NAME?</v>
      </c>
      <c r="N173" s="567" t="e">
        <f t="shared" ca="1" si="126"/>
        <v>#NAME?</v>
      </c>
      <c r="O173" s="565" t="e">
        <f t="shared" ca="1" si="113"/>
        <v>#NAME?</v>
      </c>
      <c r="P173" s="453" t="e">
        <f t="shared" ca="1" si="117"/>
        <v>#NAME?</v>
      </c>
      <c r="Q173" s="566" t="e">
        <f t="shared" ca="1" si="101"/>
        <v>#NAME?</v>
      </c>
      <c r="R173" s="567" t="e">
        <f t="shared" ca="1" si="127"/>
        <v>#NAME?</v>
      </c>
      <c r="S173" s="1076" t="e">
        <f t="shared" ca="1" si="102"/>
        <v>#NAME?</v>
      </c>
      <c r="T173" s="453" t="e">
        <f t="shared" ca="1" si="118"/>
        <v>#NAME?</v>
      </c>
      <c r="U173" s="1124" t="e">
        <f t="shared" ca="1" si="103"/>
        <v>#NAME?</v>
      </c>
      <c r="V173" s="1125" t="e">
        <f t="shared" ca="1" si="128"/>
        <v>#NAME?</v>
      </c>
      <c r="W173" s="565" t="e">
        <f t="shared" ca="1" si="114"/>
        <v>#NAME?</v>
      </c>
      <c r="X173" s="453" t="e">
        <f t="shared" ca="1" si="119"/>
        <v>#NAME?</v>
      </c>
      <c r="Y173" s="566" t="e">
        <f t="shared" ca="1" si="104"/>
        <v>#NAME?</v>
      </c>
      <c r="Z173" s="567" t="e">
        <f t="shared" ca="1" si="129"/>
        <v>#NAME?</v>
      </c>
      <c r="AA173" s="1076" t="e">
        <f t="shared" ca="1" si="105"/>
        <v>#NAME?</v>
      </c>
      <c r="AB173" s="453" t="e">
        <f t="shared" ca="1" si="120"/>
        <v>#NAME?</v>
      </c>
      <c r="AC173" s="1123" t="e">
        <f t="shared" ca="1" si="106"/>
        <v>#NAME?</v>
      </c>
      <c r="AD173" s="1125" t="e">
        <f t="shared" ca="1" si="130"/>
        <v>#NAME?</v>
      </c>
      <c r="AE173" s="565" t="e">
        <f t="shared" ca="1" si="115"/>
        <v>#NAME?</v>
      </c>
      <c r="AF173" s="453" t="e">
        <f t="shared" ca="1" si="121"/>
        <v>#NAME?</v>
      </c>
      <c r="AG173" s="566" t="e">
        <f t="shared" ca="1" si="107"/>
        <v>#NAME?</v>
      </c>
      <c r="AH173" s="1125" t="e">
        <f t="shared" ca="1" si="131"/>
        <v>#NAME?</v>
      </c>
      <c r="AI173" s="207"/>
      <c r="AJ173" s="1110" t="e">
        <f t="shared" ca="1" si="108"/>
        <v>#NAME?</v>
      </c>
      <c r="AK173" s="1110" t="e">
        <f t="shared" ca="1" si="109"/>
        <v>#NAME?</v>
      </c>
      <c r="AL173" s="1110" t="e">
        <f t="shared" ca="1" si="110"/>
        <v>#NAME?</v>
      </c>
      <c r="AM173" s="449" t="e">
        <f t="shared" ca="1" si="132"/>
        <v>#NAME?</v>
      </c>
      <c r="AN173" s="454" t="e">
        <f t="shared" ca="1" si="111"/>
        <v>#NAME?</v>
      </c>
      <c r="AO173" s="448" t="e">
        <f t="shared" ca="1" si="112"/>
        <v>#NAME?</v>
      </c>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'ONS Post Acute'!S104</f>
        <v>7.4164425157923863E-4</v>
      </c>
      <c r="E174" s="493">
        <f>'ONS Post Acute'!T104</f>
        <v>2.0979762291418319E-4</v>
      </c>
      <c r="F174" s="493">
        <f>'ONS Post Acute'!U104</f>
        <v>2.6261417257955558E-3</v>
      </c>
      <c r="G174" s="498">
        <f t="shared" si="122"/>
        <v>6.1641431195953386E-4</v>
      </c>
      <c r="H174" s="498">
        <f t="shared" si="123"/>
        <v>1.44577565213231</v>
      </c>
      <c r="I174" s="498">
        <f t="shared" si="124"/>
        <v>1947.9735706904189</v>
      </c>
      <c r="J174" s="498" t="e">
        <f ca="1">_xll.ErBeta(H174,I174)</f>
        <v>#NAME?</v>
      </c>
      <c r="K174" s="1076" t="e">
        <f t="shared" ca="1" si="100"/>
        <v>#NAME?</v>
      </c>
      <c r="L174" s="453" t="e">
        <f t="shared" ca="1" si="116"/>
        <v>#NAME?</v>
      </c>
      <c r="M174" s="566" t="e">
        <f t="shared" ca="1" si="125"/>
        <v>#NAME?</v>
      </c>
      <c r="N174" s="567" t="e">
        <f t="shared" ca="1" si="126"/>
        <v>#NAME?</v>
      </c>
      <c r="O174" s="565" t="e">
        <f t="shared" ca="1" si="113"/>
        <v>#NAME?</v>
      </c>
      <c r="P174" s="453" t="e">
        <f t="shared" ca="1" si="117"/>
        <v>#NAME?</v>
      </c>
      <c r="Q174" s="566" t="e">
        <f t="shared" ca="1" si="101"/>
        <v>#NAME?</v>
      </c>
      <c r="R174" s="567" t="e">
        <f t="shared" ca="1" si="127"/>
        <v>#NAME?</v>
      </c>
      <c r="S174" s="1076" t="e">
        <f t="shared" ca="1" si="102"/>
        <v>#NAME?</v>
      </c>
      <c r="T174" s="453" t="e">
        <f t="shared" ca="1" si="118"/>
        <v>#NAME?</v>
      </c>
      <c r="U174" s="1124" t="e">
        <f t="shared" ca="1" si="103"/>
        <v>#NAME?</v>
      </c>
      <c r="V174" s="1125" t="e">
        <f t="shared" ca="1" si="128"/>
        <v>#NAME?</v>
      </c>
      <c r="W174" s="565" t="e">
        <f t="shared" ca="1" si="114"/>
        <v>#NAME?</v>
      </c>
      <c r="X174" s="453" t="e">
        <f t="shared" ca="1" si="119"/>
        <v>#NAME?</v>
      </c>
      <c r="Y174" s="566" t="e">
        <f t="shared" ca="1" si="104"/>
        <v>#NAME?</v>
      </c>
      <c r="Z174" s="567" t="e">
        <f t="shared" ca="1" si="129"/>
        <v>#NAME?</v>
      </c>
      <c r="AA174" s="1076" t="e">
        <f t="shared" ca="1" si="105"/>
        <v>#NAME?</v>
      </c>
      <c r="AB174" s="453" t="e">
        <f t="shared" ca="1" si="120"/>
        <v>#NAME?</v>
      </c>
      <c r="AC174" s="1123" t="e">
        <f t="shared" ca="1" si="106"/>
        <v>#NAME?</v>
      </c>
      <c r="AD174" s="1125" t="e">
        <f t="shared" ca="1" si="130"/>
        <v>#NAME?</v>
      </c>
      <c r="AE174" s="565" t="e">
        <f t="shared" ca="1" si="115"/>
        <v>#NAME?</v>
      </c>
      <c r="AF174" s="453" t="e">
        <f t="shared" ca="1" si="121"/>
        <v>#NAME?</v>
      </c>
      <c r="AG174" s="566" t="e">
        <f t="shared" ca="1" si="107"/>
        <v>#NAME?</v>
      </c>
      <c r="AH174" s="1125" t="e">
        <f t="shared" ca="1" si="131"/>
        <v>#NAME?</v>
      </c>
      <c r="AI174" s="207"/>
      <c r="AJ174" s="1110" t="e">
        <f t="shared" ca="1" si="108"/>
        <v>#NAME?</v>
      </c>
      <c r="AK174" s="1110" t="e">
        <f t="shared" ca="1" si="109"/>
        <v>#NAME?</v>
      </c>
      <c r="AL174" s="1110" t="e">
        <f t="shared" ca="1" si="110"/>
        <v>#NAME?</v>
      </c>
      <c r="AM174" s="449" t="e">
        <f t="shared" ca="1" si="132"/>
        <v>#NAME?</v>
      </c>
      <c r="AN174" s="454" t="e">
        <f t="shared" ca="1" si="111"/>
        <v>#NAME?</v>
      </c>
      <c r="AO174" s="448" t="e">
        <f t="shared" ca="1" si="112"/>
        <v>#NAME?</v>
      </c>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'ONS Post Acute'!S105</f>
        <v>6.9775614753203336E-4</v>
      </c>
      <c r="E175" s="493">
        <f>'ONS Post Acute'!T105</f>
        <v>1.9502804439846288E-4</v>
      </c>
      <c r="F175" s="493">
        <f>'ONS Post Acute'!U105</f>
        <v>2.5005625952163927E-3</v>
      </c>
      <c r="G175" s="498">
        <f t="shared" si="122"/>
        <v>5.8814656908620655E-4</v>
      </c>
      <c r="H175" s="498">
        <f t="shared" si="123"/>
        <v>1.4057806530487098</v>
      </c>
      <c r="I175" s="498">
        <f t="shared" si="124"/>
        <v>2013.3104751921521</v>
      </c>
      <c r="J175" s="498" t="e">
        <f ca="1">_xll.ErBeta(H175,I175)</f>
        <v>#NAME?</v>
      </c>
      <c r="K175" s="1076" t="e">
        <f t="shared" ca="1" si="100"/>
        <v>#NAME?</v>
      </c>
      <c r="L175" s="453" t="e">
        <f t="shared" ca="1" si="116"/>
        <v>#NAME?</v>
      </c>
      <c r="M175" s="566" t="e">
        <f t="shared" ca="1" si="125"/>
        <v>#NAME?</v>
      </c>
      <c r="N175" s="567" t="e">
        <f t="shared" ca="1" si="126"/>
        <v>#NAME?</v>
      </c>
      <c r="O175" s="565" t="e">
        <f t="shared" ca="1" si="113"/>
        <v>#NAME?</v>
      </c>
      <c r="P175" s="453" t="e">
        <f t="shared" ca="1" si="117"/>
        <v>#NAME?</v>
      </c>
      <c r="Q175" s="566" t="e">
        <f t="shared" ca="1" si="101"/>
        <v>#NAME?</v>
      </c>
      <c r="R175" s="567" t="e">
        <f t="shared" ca="1" si="127"/>
        <v>#NAME?</v>
      </c>
      <c r="S175" s="1076" t="e">
        <f t="shared" ca="1" si="102"/>
        <v>#NAME?</v>
      </c>
      <c r="T175" s="453" t="e">
        <f t="shared" ca="1" si="118"/>
        <v>#NAME?</v>
      </c>
      <c r="U175" s="1124" t="e">
        <f t="shared" ca="1" si="103"/>
        <v>#NAME?</v>
      </c>
      <c r="V175" s="1125" t="e">
        <f t="shared" ca="1" si="128"/>
        <v>#NAME?</v>
      </c>
      <c r="W175" s="565" t="e">
        <f t="shared" ca="1" si="114"/>
        <v>#NAME?</v>
      </c>
      <c r="X175" s="453" t="e">
        <f t="shared" ca="1" si="119"/>
        <v>#NAME?</v>
      </c>
      <c r="Y175" s="566" t="e">
        <f t="shared" ca="1" si="104"/>
        <v>#NAME?</v>
      </c>
      <c r="Z175" s="567" t="e">
        <f t="shared" ca="1" si="129"/>
        <v>#NAME?</v>
      </c>
      <c r="AA175" s="1076" t="e">
        <f t="shared" ca="1" si="105"/>
        <v>#NAME?</v>
      </c>
      <c r="AB175" s="453" t="e">
        <f t="shared" ca="1" si="120"/>
        <v>#NAME?</v>
      </c>
      <c r="AC175" s="1123" t="e">
        <f t="shared" ca="1" si="106"/>
        <v>#NAME?</v>
      </c>
      <c r="AD175" s="1125" t="e">
        <f t="shared" ca="1" si="130"/>
        <v>#NAME?</v>
      </c>
      <c r="AE175" s="565" t="e">
        <f t="shared" ca="1" si="115"/>
        <v>#NAME?</v>
      </c>
      <c r="AF175" s="453" t="e">
        <f t="shared" ca="1" si="121"/>
        <v>#NAME?</v>
      </c>
      <c r="AG175" s="566" t="e">
        <f t="shared" ca="1" si="107"/>
        <v>#NAME?</v>
      </c>
      <c r="AH175" s="1125" t="e">
        <f t="shared" ca="1" si="131"/>
        <v>#NAME?</v>
      </c>
      <c r="AI175" s="207"/>
      <c r="AJ175" s="1110" t="e">
        <f t="shared" ca="1" si="108"/>
        <v>#NAME?</v>
      </c>
      <c r="AK175" s="1110" t="e">
        <f t="shared" ca="1" si="109"/>
        <v>#NAME?</v>
      </c>
      <c r="AL175" s="1110" t="e">
        <f t="shared" ca="1" si="110"/>
        <v>#NAME?</v>
      </c>
      <c r="AM175" s="449" t="e">
        <f t="shared" ca="1" si="132"/>
        <v>#NAME?</v>
      </c>
      <c r="AN175" s="454" t="e">
        <f t="shared" ca="1" si="111"/>
        <v>#NAME?</v>
      </c>
      <c r="AO175" s="448" t="e">
        <f t="shared" ca="1" si="112"/>
        <v>#NAME?</v>
      </c>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'ONS Post Acute'!S106</f>
        <v>6.5646519929471513E-4</v>
      </c>
      <c r="E176" s="493">
        <f>'ONS Post Acute'!T106</f>
        <v>1.8129823195111832E-4</v>
      </c>
      <c r="F176" s="493">
        <f>'ONS Post Acute'!U106</f>
        <v>2.3809885167949711E-3</v>
      </c>
      <c r="G176" s="498">
        <f t="shared" si="122"/>
        <v>5.6114548082751342E-4</v>
      </c>
      <c r="H176" s="498">
        <f t="shared" si="123"/>
        <v>1.3670323143244469</v>
      </c>
      <c r="I176" s="498">
        <f t="shared" si="124"/>
        <v>2081.0469567183645</v>
      </c>
      <c r="J176" s="498" t="e">
        <f ca="1">_xll.ErBeta(H176,I176)</f>
        <v>#NAME?</v>
      </c>
      <c r="K176" s="1076" t="e">
        <f t="shared" ca="1" si="100"/>
        <v>#NAME?</v>
      </c>
      <c r="L176" s="453" t="e">
        <f t="shared" ca="1" si="116"/>
        <v>#NAME?</v>
      </c>
      <c r="M176" s="566" t="e">
        <f t="shared" ca="1" si="125"/>
        <v>#NAME?</v>
      </c>
      <c r="N176" s="567" t="e">
        <f t="shared" ca="1" si="126"/>
        <v>#NAME?</v>
      </c>
      <c r="O176" s="565" t="e">
        <f t="shared" ca="1" si="113"/>
        <v>#NAME?</v>
      </c>
      <c r="P176" s="453" t="e">
        <f t="shared" ca="1" si="117"/>
        <v>#NAME?</v>
      </c>
      <c r="Q176" s="566" t="e">
        <f t="shared" ca="1" si="101"/>
        <v>#NAME?</v>
      </c>
      <c r="R176" s="567" t="e">
        <f t="shared" ca="1" si="127"/>
        <v>#NAME?</v>
      </c>
      <c r="S176" s="1076" t="e">
        <f t="shared" ca="1" si="102"/>
        <v>#NAME?</v>
      </c>
      <c r="T176" s="453" t="e">
        <f t="shared" ca="1" si="118"/>
        <v>#NAME?</v>
      </c>
      <c r="U176" s="1124" t="e">
        <f t="shared" ca="1" si="103"/>
        <v>#NAME?</v>
      </c>
      <c r="V176" s="1125" t="e">
        <f t="shared" ca="1" si="128"/>
        <v>#NAME?</v>
      </c>
      <c r="W176" s="565" t="e">
        <f t="shared" ca="1" si="114"/>
        <v>#NAME?</v>
      </c>
      <c r="X176" s="453" t="e">
        <f t="shared" ca="1" si="119"/>
        <v>#NAME?</v>
      </c>
      <c r="Y176" s="566" t="e">
        <f t="shared" ca="1" si="104"/>
        <v>#NAME?</v>
      </c>
      <c r="Z176" s="567" t="e">
        <f t="shared" ca="1" si="129"/>
        <v>#NAME?</v>
      </c>
      <c r="AA176" s="1076" t="e">
        <f t="shared" ca="1" si="105"/>
        <v>#NAME?</v>
      </c>
      <c r="AB176" s="453" t="e">
        <f t="shared" ca="1" si="120"/>
        <v>#NAME?</v>
      </c>
      <c r="AC176" s="1123" t="e">
        <f t="shared" ca="1" si="106"/>
        <v>#NAME?</v>
      </c>
      <c r="AD176" s="1125" t="e">
        <f t="shared" ca="1" si="130"/>
        <v>#NAME?</v>
      </c>
      <c r="AE176" s="565" t="e">
        <f t="shared" ca="1" si="115"/>
        <v>#NAME?</v>
      </c>
      <c r="AF176" s="453" t="e">
        <f t="shared" ca="1" si="121"/>
        <v>#NAME?</v>
      </c>
      <c r="AG176" s="566" t="e">
        <f t="shared" ca="1" si="107"/>
        <v>#NAME?</v>
      </c>
      <c r="AH176" s="1125" t="e">
        <f t="shared" ca="1" si="131"/>
        <v>#NAME?</v>
      </c>
      <c r="AI176" s="207"/>
      <c r="AJ176" s="1110" t="e">
        <f t="shared" ca="1" si="108"/>
        <v>#NAME?</v>
      </c>
      <c r="AK176" s="1110" t="e">
        <f t="shared" ca="1" si="109"/>
        <v>#NAME?</v>
      </c>
      <c r="AL176" s="1110" t="e">
        <f t="shared" ca="1" si="110"/>
        <v>#NAME?</v>
      </c>
      <c r="AM176" s="449" t="e">
        <f t="shared" ca="1" si="132"/>
        <v>#NAME?</v>
      </c>
      <c r="AN176" s="454" t="e">
        <f t="shared" ca="1" si="111"/>
        <v>#NAME?</v>
      </c>
      <c r="AO176" s="448" t="e">
        <f t="shared" ca="1" si="112"/>
        <v>#NAME?</v>
      </c>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'ONS Post Acute'!S107</f>
        <v>6.1761771560065782E-4</v>
      </c>
      <c r="E177" s="493">
        <f>'ONS Post Acute'!T107</f>
        <v>1.6853498690396824E-4</v>
      </c>
      <c r="F177" s="493">
        <f>'ONS Post Acute'!U107</f>
        <v>2.267132335721002E-3</v>
      </c>
      <c r="G177" s="498">
        <f t="shared" si="122"/>
        <v>5.3535646653495755E-4</v>
      </c>
      <c r="H177" s="498">
        <f t="shared" si="123"/>
        <v>1.3294847693553544</v>
      </c>
      <c r="I177" s="498">
        <f t="shared" si="124"/>
        <v>2151.2719315653067</v>
      </c>
      <c r="J177" s="498" t="e">
        <f ca="1">_xll.ErBeta(H177,I177)</f>
        <v>#NAME?</v>
      </c>
      <c r="K177" s="1076" t="e">
        <f t="shared" ca="1" si="100"/>
        <v>#NAME?</v>
      </c>
      <c r="L177" s="453" t="e">
        <f t="shared" ca="1" si="116"/>
        <v>#NAME?</v>
      </c>
      <c r="M177" s="566" t="e">
        <f t="shared" ca="1" si="125"/>
        <v>#NAME?</v>
      </c>
      <c r="N177" s="567" t="e">
        <f t="shared" ca="1" si="126"/>
        <v>#NAME?</v>
      </c>
      <c r="O177" s="565" t="e">
        <f t="shared" ca="1" si="113"/>
        <v>#NAME?</v>
      </c>
      <c r="P177" s="453" t="e">
        <f t="shared" ca="1" si="117"/>
        <v>#NAME?</v>
      </c>
      <c r="Q177" s="566" t="e">
        <f t="shared" ca="1" si="101"/>
        <v>#NAME?</v>
      </c>
      <c r="R177" s="567" t="e">
        <f t="shared" ca="1" si="127"/>
        <v>#NAME?</v>
      </c>
      <c r="S177" s="1076" t="e">
        <f t="shared" ca="1" si="102"/>
        <v>#NAME?</v>
      </c>
      <c r="T177" s="453" t="e">
        <f t="shared" ca="1" si="118"/>
        <v>#NAME?</v>
      </c>
      <c r="U177" s="1124" t="e">
        <f t="shared" ca="1" si="103"/>
        <v>#NAME?</v>
      </c>
      <c r="V177" s="1125" t="e">
        <f t="shared" ca="1" si="128"/>
        <v>#NAME?</v>
      </c>
      <c r="W177" s="565" t="e">
        <f t="shared" ca="1" si="114"/>
        <v>#NAME?</v>
      </c>
      <c r="X177" s="453" t="e">
        <f t="shared" ca="1" si="119"/>
        <v>#NAME?</v>
      </c>
      <c r="Y177" s="566" t="e">
        <f t="shared" ca="1" si="104"/>
        <v>#NAME?</v>
      </c>
      <c r="Z177" s="567" t="e">
        <f t="shared" ca="1" si="129"/>
        <v>#NAME?</v>
      </c>
      <c r="AA177" s="1076" t="e">
        <f t="shared" ca="1" si="105"/>
        <v>#NAME?</v>
      </c>
      <c r="AB177" s="453" t="e">
        <f t="shared" ca="1" si="120"/>
        <v>#NAME?</v>
      </c>
      <c r="AC177" s="1123" t="e">
        <f t="shared" ca="1" si="106"/>
        <v>#NAME?</v>
      </c>
      <c r="AD177" s="1125" t="e">
        <f t="shared" ca="1" si="130"/>
        <v>#NAME?</v>
      </c>
      <c r="AE177" s="565" t="e">
        <f t="shared" ca="1" si="115"/>
        <v>#NAME?</v>
      </c>
      <c r="AF177" s="453" t="e">
        <f t="shared" ca="1" si="121"/>
        <v>#NAME?</v>
      </c>
      <c r="AG177" s="566" t="e">
        <f t="shared" ca="1" si="107"/>
        <v>#NAME?</v>
      </c>
      <c r="AH177" s="1125" t="e">
        <f t="shared" ca="1" si="131"/>
        <v>#NAME?</v>
      </c>
      <c r="AI177" s="207"/>
      <c r="AJ177" s="1110" t="e">
        <f t="shared" ca="1" si="108"/>
        <v>#NAME?</v>
      </c>
      <c r="AK177" s="1110" t="e">
        <f t="shared" ca="1" si="109"/>
        <v>#NAME?</v>
      </c>
      <c r="AL177" s="1110" t="e">
        <f t="shared" ca="1" si="110"/>
        <v>#NAME?</v>
      </c>
      <c r="AM177" s="449" t="e">
        <f t="shared" ca="1" si="132"/>
        <v>#NAME?</v>
      </c>
      <c r="AN177" s="454" t="e">
        <f t="shared" ca="1" si="111"/>
        <v>#NAME?</v>
      </c>
      <c r="AO177" s="448" t="e">
        <f t="shared" ca="1" si="112"/>
        <v>#NAME?</v>
      </c>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'ONS Post Acute'!S108</f>
        <v>5.8106910013446911E-4</v>
      </c>
      <c r="E178" s="493">
        <f>'ONS Post Acute'!T108</f>
        <v>1.5667026371431504E-4</v>
      </c>
      <c r="F178" s="493">
        <f>'ONS Post Acute'!U108</f>
        <v>2.1587206286028332E-3</v>
      </c>
      <c r="G178" s="498">
        <f t="shared" si="122"/>
        <v>5.1072713390013218E-4</v>
      </c>
      <c r="H178" s="498">
        <f t="shared" si="123"/>
        <v>1.2930941849284068</v>
      </c>
      <c r="I178" s="498">
        <f t="shared" si="124"/>
        <v>2224.0776657284164</v>
      </c>
      <c r="J178" s="498" t="e">
        <f ca="1">_xll.ErBeta(H178,I178)</f>
        <v>#NAME?</v>
      </c>
      <c r="K178" s="1076" t="e">
        <f t="shared" ca="1" si="100"/>
        <v>#NAME?</v>
      </c>
      <c r="L178" s="453" t="e">
        <f t="shared" ca="1" si="116"/>
        <v>#NAME?</v>
      </c>
      <c r="M178" s="566" t="e">
        <f t="shared" ca="1" si="125"/>
        <v>#NAME?</v>
      </c>
      <c r="N178" s="567" t="e">
        <f t="shared" ca="1" si="126"/>
        <v>#NAME?</v>
      </c>
      <c r="O178" s="565" t="e">
        <f t="shared" ca="1" si="113"/>
        <v>#NAME?</v>
      </c>
      <c r="P178" s="453" t="e">
        <f t="shared" ca="1" si="117"/>
        <v>#NAME?</v>
      </c>
      <c r="Q178" s="566" t="e">
        <f t="shared" ca="1" si="101"/>
        <v>#NAME?</v>
      </c>
      <c r="R178" s="567" t="e">
        <f t="shared" ca="1" si="127"/>
        <v>#NAME?</v>
      </c>
      <c r="S178" s="1076" t="e">
        <f t="shared" ca="1" si="102"/>
        <v>#NAME?</v>
      </c>
      <c r="T178" s="453" t="e">
        <f t="shared" ca="1" si="118"/>
        <v>#NAME?</v>
      </c>
      <c r="U178" s="1124" t="e">
        <f t="shared" ca="1" si="103"/>
        <v>#NAME?</v>
      </c>
      <c r="V178" s="1125" t="e">
        <f t="shared" ca="1" si="128"/>
        <v>#NAME?</v>
      </c>
      <c r="W178" s="565" t="e">
        <f t="shared" ca="1" si="114"/>
        <v>#NAME?</v>
      </c>
      <c r="X178" s="453" t="e">
        <f t="shared" ca="1" si="119"/>
        <v>#NAME?</v>
      </c>
      <c r="Y178" s="566" t="e">
        <f t="shared" ca="1" si="104"/>
        <v>#NAME?</v>
      </c>
      <c r="Z178" s="567" t="e">
        <f t="shared" ca="1" si="129"/>
        <v>#NAME?</v>
      </c>
      <c r="AA178" s="1076" t="e">
        <f t="shared" ca="1" si="105"/>
        <v>#NAME?</v>
      </c>
      <c r="AB178" s="453" t="e">
        <f t="shared" ca="1" si="120"/>
        <v>#NAME?</v>
      </c>
      <c r="AC178" s="1123" t="e">
        <f t="shared" ca="1" si="106"/>
        <v>#NAME?</v>
      </c>
      <c r="AD178" s="1125" t="e">
        <f t="shared" ca="1" si="130"/>
        <v>#NAME?</v>
      </c>
      <c r="AE178" s="565" t="e">
        <f t="shared" ca="1" si="115"/>
        <v>#NAME?</v>
      </c>
      <c r="AF178" s="453" t="e">
        <f t="shared" ca="1" si="121"/>
        <v>#NAME?</v>
      </c>
      <c r="AG178" s="566" t="e">
        <f t="shared" ca="1" si="107"/>
        <v>#NAME?</v>
      </c>
      <c r="AH178" s="1125" t="e">
        <f t="shared" ca="1" si="131"/>
        <v>#NAME?</v>
      </c>
      <c r="AI178" s="207"/>
      <c r="AJ178" s="1110" t="e">
        <f t="shared" ca="1" si="108"/>
        <v>#NAME?</v>
      </c>
      <c r="AK178" s="1110" t="e">
        <f t="shared" ca="1" si="109"/>
        <v>#NAME?</v>
      </c>
      <c r="AL178" s="1110" t="e">
        <f t="shared" ca="1" si="110"/>
        <v>#NAME?</v>
      </c>
      <c r="AM178" s="449" t="e">
        <f t="shared" ca="1" si="132"/>
        <v>#NAME?</v>
      </c>
      <c r="AN178" s="454" t="e">
        <f t="shared" ca="1" si="111"/>
        <v>#NAME?</v>
      </c>
      <c r="AO178" s="448" t="e">
        <f t="shared" ca="1" si="112"/>
        <v>#NAME?</v>
      </c>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'ONS Post Acute'!S109</f>
        <v>5.4668331332224181E-4</v>
      </c>
      <c r="E179" s="493">
        <f>'ONS Post Acute'!T109</f>
        <v>1.4564080718918704E-4</v>
      </c>
      <c r="F179" s="493">
        <f>'ONS Post Acute'!U109</f>
        <v>2.055493046846513E-3</v>
      </c>
      <c r="G179" s="700">
        <f t="shared" si="122"/>
        <v>4.8720720399421581E-4</v>
      </c>
      <c r="H179" s="700">
        <f t="shared" si="123"/>
        <v>1.2578186540211413</v>
      </c>
      <c r="I179" s="700">
        <f t="shared" si="124"/>
        <v>2299.5599004332303</v>
      </c>
      <c r="J179" s="700" t="e">
        <f ca="1">_xll.ErBeta(H179,I179)</f>
        <v>#NAME?</v>
      </c>
      <c r="K179" s="1076" t="e">
        <f t="shared" ca="1" si="100"/>
        <v>#NAME?</v>
      </c>
      <c r="L179" s="453"/>
      <c r="M179" s="453"/>
      <c r="N179" s="567">
        <f t="shared" si="126"/>
        <v>0</v>
      </c>
      <c r="O179" s="565" t="e">
        <f t="shared" ca="1" si="113"/>
        <v>#NAME?</v>
      </c>
      <c r="P179" s="453"/>
      <c r="Q179" s="453"/>
      <c r="R179" s="567">
        <f t="shared" si="127"/>
        <v>0</v>
      </c>
      <c r="S179" s="1076" t="e">
        <f t="shared" ca="1" si="102"/>
        <v>#NAME?</v>
      </c>
      <c r="T179" s="453"/>
      <c r="U179" s="453"/>
      <c r="V179" s="567">
        <f t="shared" si="128"/>
        <v>0</v>
      </c>
      <c r="W179" s="565" t="e">
        <f t="shared" ca="1" si="114"/>
        <v>#NAME?</v>
      </c>
      <c r="X179" s="453"/>
      <c r="Y179" s="453"/>
      <c r="Z179" s="567">
        <f t="shared" si="129"/>
        <v>0</v>
      </c>
      <c r="AA179" s="1076" t="e">
        <f t="shared" ca="1" si="105"/>
        <v>#NAME?</v>
      </c>
      <c r="AB179" s="453"/>
      <c r="AC179" s="453"/>
      <c r="AD179" s="567">
        <f t="shared" si="130"/>
        <v>0</v>
      </c>
      <c r="AE179" s="565" t="e">
        <f t="shared" ca="1" si="115"/>
        <v>#NAME?</v>
      </c>
      <c r="AF179" s="453"/>
      <c r="AG179" s="453"/>
      <c r="AH179" s="567">
        <f t="shared" si="131"/>
        <v>0</v>
      </c>
      <c r="AI179" s="207"/>
      <c r="AJ179" s="1110" t="e">
        <f t="shared" ca="1" si="108"/>
        <v>#NAME?</v>
      </c>
      <c r="AK179" s="1110" t="e">
        <f t="shared" ca="1" si="109"/>
        <v>#NAME?</v>
      </c>
      <c r="AL179" s="1110" t="e">
        <f t="shared" ca="1" si="110"/>
        <v>#NAME?</v>
      </c>
      <c r="AM179" s="449" t="e">
        <f t="shared" ca="1" si="132"/>
        <v>#NAME?</v>
      </c>
      <c r="AN179" s="454" t="e">
        <f t="shared" ca="1" si="111"/>
        <v>#NAME?</v>
      </c>
      <c r="AO179" s="448" t="e">
        <f t="shared" ca="1" si="112"/>
        <v>#NAME?</v>
      </c>
      <c r="AP179" s="448"/>
      <c r="AQ179" s="455"/>
      <c r="AR179" s="449"/>
      <c r="AS179" s="449"/>
      <c r="AT179" s="448"/>
      <c r="AU179" s="448"/>
      <c r="AV179" s="455"/>
      <c r="AW179" s="205"/>
      <c r="AX179" s="207"/>
      <c r="AY179" s="206"/>
      <c r="AZ179" s="206"/>
      <c r="BA179" s="208"/>
      <c r="BB179" s="449"/>
      <c r="BC179" s="454"/>
      <c r="BD179" s="448"/>
      <c r="BE179" s="448"/>
      <c r="BF179" s="455"/>
      <c r="BG179" s="449"/>
      <c r="BH179" s="449"/>
      <c r="BI179" s="448"/>
      <c r="BJ179" s="448"/>
      <c r="BK179" s="455"/>
      <c r="BL179" s="205"/>
      <c r="BM179" s="207"/>
      <c r="BN179" s="206"/>
      <c r="BO179" s="206"/>
      <c r="BP179" s="208"/>
      <c r="BQ179" s="449"/>
      <c r="BR179" s="454"/>
      <c r="BS179" s="448"/>
      <c r="BT179" s="448"/>
      <c r="BU179" s="455"/>
      <c r="BV179" s="449"/>
      <c r="BW179" s="449"/>
      <c r="BX179" s="448"/>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329"/>
      <c r="B180" s="697" t="s">
        <v>151</v>
      </c>
      <c r="C180" s="699"/>
      <c r="D180" s="735"/>
      <c r="E180" s="735"/>
      <c r="F180" s="736"/>
      <c r="G180" s="736"/>
      <c r="H180" s="737"/>
      <c r="I180" s="738"/>
      <c r="J180" s="738"/>
      <c r="K180" s="738"/>
      <c r="L180" s="739" t="e">
        <f ca="1">_xll.ErTotal(SUM(L78:L179))</f>
        <v>#NAME?</v>
      </c>
      <c r="M180" s="740" t="e">
        <f ca="1">_xll.ErTotal(SUM(M78:M179))</f>
        <v>#NAME?</v>
      </c>
      <c r="N180" s="740" t="e">
        <f ca="1">_xll.ErTotal(SUM(N78:N179))</f>
        <v>#NAME?</v>
      </c>
      <c r="O180" s="739"/>
      <c r="P180" s="739" t="e">
        <f ca="1">_xll.ErTotal(SUM(P78:P179))</f>
        <v>#NAME?</v>
      </c>
      <c r="Q180" s="740" t="e">
        <f ca="1">_xll.ErTotal(SUM(Q78:Q179))</f>
        <v>#NAME?</v>
      </c>
      <c r="R180" s="742" t="e">
        <f ca="1">_xll.ErTotal(SUM(R78:R179))</f>
        <v>#NAME?</v>
      </c>
      <c r="S180" s="738"/>
      <c r="T180" s="739" t="e">
        <f ca="1">_xll.ErTotal(SUM(T78:T179))</f>
        <v>#NAME?</v>
      </c>
      <c r="U180" s="740" t="e">
        <f ca="1">_xll.ErTotal(SUM(U78:U179))</f>
        <v>#NAME?</v>
      </c>
      <c r="V180" s="1047"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1046" t="e">
        <f ca="1">_xll.ErTotal(SUM(AD78:AD179))</f>
        <v>#NAME?</v>
      </c>
      <c r="AE180" s="739"/>
      <c r="AF180" s="739" t="e">
        <f ca="1">_xll.ErTotal(SUM(AF78:AF179))</f>
        <v>#NAME?</v>
      </c>
      <c r="AG180" s="740" t="e">
        <f ca="1">_xll.ErTotal(SUM(AG78:AG179))</f>
        <v>#NAME?</v>
      </c>
      <c r="AH180" s="742" t="e">
        <f ca="1">_xll.ErTotal(SUM(AH78:AH179))</f>
        <v>#NAME?</v>
      </c>
      <c r="AI180" s="743"/>
      <c r="AJ180" s="743"/>
      <c r="AK180" s="743"/>
      <c r="AL180" s="743"/>
      <c r="AM180" s="743"/>
      <c r="AN180" s="743"/>
      <c r="AO180" s="743"/>
      <c r="AP180" s="743"/>
      <c r="AQ180" s="743"/>
      <c r="AR180" s="743"/>
      <c r="AS180" s="743"/>
      <c r="AT180" s="743"/>
      <c r="AU180" s="743"/>
      <c r="AV180" s="74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106" t="s">
        <v>174</v>
      </c>
    </row>
    <row r="183" spans="1:119" s="112" customFormat="1" ht="15.75" x14ac:dyDescent="0.25">
      <c r="O183" s="675"/>
      <c r="AA183" s="675"/>
      <c r="AM183" s="675"/>
      <c r="AO183" s="917"/>
      <c r="AP183" s="917"/>
      <c r="AQ183" s="917"/>
      <c r="AR183" s="917"/>
      <c r="AS183" s="917"/>
      <c r="AT183" s="917"/>
      <c r="AU183" s="917"/>
      <c r="AV183" s="917"/>
      <c r="AW183" s="917"/>
      <c r="AX183" s="917"/>
      <c r="AY183" s="917"/>
      <c r="AZ183" s="917"/>
      <c r="BA183" s="917"/>
      <c r="BB183" s="917"/>
      <c r="BC183" s="917"/>
      <c r="BD183" s="917"/>
      <c r="BE183" s="917"/>
      <c r="BF183" s="917"/>
      <c r="BG183" s="917"/>
      <c r="BH183" s="917"/>
      <c r="BI183" s="917"/>
      <c r="BJ183" s="917"/>
      <c r="BK183" s="917"/>
      <c r="BL183" s="917"/>
      <c r="BM183" s="917"/>
      <c r="BN183" s="917"/>
      <c r="BO183" s="917"/>
      <c r="BP183" s="917"/>
      <c r="BQ183" s="917"/>
      <c r="BR183" s="917"/>
      <c r="BS183" s="917"/>
      <c r="BT183" s="917"/>
      <c r="BU183" s="917"/>
      <c r="BV183" s="917"/>
      <c r="BW183" s="917"/>
      <c r="BX183" s="917"/>
      <c r="BY183" s="917"/>
    </row>
    <row r="184" spans="1:119" s="112" customFormat="1" ht="15.75" x14ac:dyDescent="0.25">
      <c r="D184" s="1697" t="s">
        <v>175</v>
      </c>
      <c r="E184" s="1697"/>
      <c r="F184" s="1697"/>
      <c r="G184" s="1697"/>
      <c r="H184" s="1697"/>
      <c r="I184" s="1697"/>
      <c r="J184" s="1697"/>
      <c r="K184" s="1697"/>
      <c r="L184" s="1697"/>
      <c r="M184" s="1697"/>
      <c r="N184" s="1697"/>
      <c r="O184" s="1698"/>
      <c r="P184" s="1691" t="s">
        <v>158</v>
      </c>
      <c r="Q184" s="1691"/>
      <c r="R184" s="1691"/>
      <c r="S184" s="1691"/>
      <c r="T184" s="1691"/>
      <c r="U184" s="1691"/>
      <c r="V184" s="1691"/>
      <c r="W184" s="1691"/>
      <c r="X184" s="1691"/>
      <c r="Y184" s="1691"/>
      <c r="Z184" s="1691"/>
      <c r="AA184" s="1703"/>
      <c r="AB184" s="1693" t="s">
        <v>159</v>
      </c>
      <c r="AC184" s="1693"/>
      <c r="AD184" s="1693"/>
      <c r="AE184" s="1693"/>
      <c r="AF184" s="1693"/>
      <c r="AG184" s="1693"/>
      <c r="AH184" s="1693"/>
      <c r="AI184" s="1693"/>
      <c r="AJ184" s="1693"/>
      <c r="AK184" s="1693"/>
      <c r="AL184" s="1693"/>
      <c r="AM184" s="1695"/>
      <c r="AO184" s="972"/>
      <c r="AP184" s="917"/>
      <c r="AQ184" s="917"/>
      <c r="AR184" s="917"/>
      <c r="AS184" s="917"/>
      <c r="AT184" s="917"/>
      <c r="AU184" s="917"/>
      <c r="AV184" s="917"/>
      <c r="AW184" s="917"/>
      <c r="AX184" s="917"/>
      <c r="AY184" s="917"/>
      <c r="AZ184" s="917"/>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row>
    <row r="185" spans="1:119" x14ac:dyDescent="0.25">
      <c r="D185" s="1697" t="s">
        <v>69</v>
      </c>
      <c r="E185" s="1697"/>
      <c r="F185" s="1697"/>
      <c r="G185" s="1697"/>
      <c r="H185" s="1697"/>
      <c r="I185" s="1698"/>
      <c r="J185" s="1697" t="s">
        <v>70</v>
      </c>
      <c r="K185" s="1697"/>
      <c r="L185" s="1697"/>
      <c r="M185" s="1697"/>
      <c r="N185" s="1697"/>
      <c r="O185" s="1698"/>
      <c r="P185" s="1691" t="s">
        <v>176</v>
      </c>
      <c r="Q185" s="1691"/>
      <c r="R185" s="1691"/>
      <c r="S185" s="1691"/>
      <c r="T185" s="1691"/>
      <c r="U185" s="1691"/>
      <c r="V185" s="1691" t="s">
        <v>72</v>
      </c>
      <c r="W185" s="1691"/>
      <c r="X185" s="1691"/>
      <c r="Y185" s="1691"/>
      <c r="Z185" s="1691"/>
      <c r="AA185" s="1703"/>
      <c r="AB185" s="1693" t="s">
        <v>177</v>
      </c>
      <c r="AC185" s="1693"/>
      <c r="AD185" s="1693"/>
      <c r="AE185" s="1693"/>
      <c r="AF185" s="1693"/>
      <c r="AG185" s="1693"/>
      <c r="AH185" s="1723" t="s">
        <v>74</v>
      </c>
      <c r="AI185" s="1693"/>
      <c r="AJ185" s="1693"/>
      <c r="AK185" s="1693"/>
      <c r="AL185" s="1693"/>
      <c r="AM185" s="1695"/>
      <c r="AO185" s="971"/>
      <c r="AP185" s="971"/>
      <c r="AQ185" s="971"/>
      <c r="AR185" s="971"/>
      <c r="AS185" s="971"/>
      <c r="AT185" s="971"/>
      <c r="AU185" s="971"/>
      <c r="AV185" s="971"/>
      <c r="AW185" s="971"/>
      <c r="AX185" s="971"/>
      <c r="AY185" s="971"/>
      <c r="AZ185" s="971"/>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365"/>
      <c r="CA185" s="365"/>
    </row>
    <row r="186" spans="1:119" s="304" customFormat="1" x14ac:dyDescent="0.25">
      <c r="A186" s="336"/>
      <c r="B186" s="87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O186" s="971"/>
      <c r="AP186" s="971"/>
      <c r="AQ186" s="971"/>
      <c r="AR186" s="971"/>
      <c r="AS186" s="971"/>
      <c r="AT186" s="971"/>
      <c r="AU186" s="971"/>
      <c r="AV186" s="971"/>
      <c r="AW186" s="971"/>
      <c r="AX186" s="971"/>
      <c r="AY186" s="971"/>
      <c r="AZ186" s="971"/>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365"/>
      <c r="CA186" s="365"/>
    </row>
    <row r="187" spans="1:119" s="304" customFormat="1" x14ac:dyDescent="0.25">
      <c r="A187" s="336"/>
      <c r="B187" s="304" t="s">
        <v>81</v>
      </c>
      <c r="D187" s="628">
        <f>T21</f>
        <v>282.31300204220599</v>
      </c>
      <c r="E187" s="628">
        <f>D187*$D$47</f>
        <v>255.77557985023864</v>
      </c>
      <c r="F187" s="628">
        <f>$D12</f>
        <v>21.402959811792403</v>
      </c>
      <c r="G187" s="628">
        <f>(F187*$D$27)-14</f>
        <v>7803.4310712571751</v>
      </c>
      <c r="H187" s="628">
        <f>(E187*G187)/$D$27</f>
        <v>5464.5506011558464</v>
      </c>
      <c r="I187" s="748" t="e">
        <f ca="1">H187*$J$34</f>
        <v>#NAME?</v>
      </c>
      <c r="J187" s="628">
        <f>U21</f>
        <v>310.73866575902019</v>
      </c>
      <c r="K187" s="628">
        <f>J187*$D$47</f>
        <v>281.52923117767233</v>
      </c>
      <c r="L187" s="628">
        <f>$D12</f>
        <v>21.402959811792403</v>
      </c>
      <c r="M187" s="628">
        <f>(L187*$D$27)-14</f>
        <v>7803.4310712571751</v>
      </c>
      <c r="N187" s="628">
        <f>(K187*M187)/$D$27</f>
        <v>6014.767830360006</v>
      </c>
      <c r="O187" s="748" t="e">
        <f ca="1">N187*$J$34</f>
        <v>#NAME?</v>
      </c>
      <c r="P187" s="628">
        <f>V21</f>
        <v>4.6161334240980327</v>
      </c>
      <c r="Q187" s="628">
        <f>P187*$D$47</f>
        <v>4.1822168822328178</v>
      </c>
      <c r="R187" s="628">
        <f>$D12</f>
        <v>21.402959811792403</v>
      </c>
      <c r="S187" s="628">
        <f>(R187*$D$27)-14</f>
        <v>7803.4310712571751</v>
      </c>
      <c r="T187" s="628">
        <f>(Q187*S187)/$D$27</f>
        <v>89.351515853667024</v>
      </c>
      <c r="U187" s="748" t="e">
        <f ca="1">T187*$J$34</f>
        <v>#NAME?</v>
      </c>
      <c r="V187" s="628">
        <f>W21</f>
        <v>5.1020422055820358</v>
      </c>
      <c r="W187" s="628">
        <f>V187*$D$47</f>
        <v>4.6224502382573247</v>
      </c>
      <c r="X187" s="628">
        <f>$D12</f>
        <v>21.402959811792403</v>
      </c>
      <c r="Y187" s="628">
        <f>(X187*$D$27)-14</f>
        <v>7803.4310712571751</v>
      </c>
      <c r="Z187" s="628">
        <f>(W187*Y187)/$D$27</f>
        <v>98.756938575105664</v>
      </c>
      <c r="AA187" s="748" t="e">
        <f ca="1">Z187*$J$34</f>
        <v>#NAME?</v>
      </c>
      <c r="AB187" s="628">
        <f>X21</f>
        <v>1.9436351259360138</v>
      </c>
      <c r="AC187" s="628">
        <f>AB187*$D$47</f>
        <v>1.7609334240980286</v>
      </c>
      <c r="AD187" s="628">
        <f>$D12</f>
        <v>21.402959811792403</v>
      </c>
      <c r="AE187" s="628">
        <f>(AD187*$D$27)-14</f>
        <v>7803.4310712571751</v>
      </c>
      <c r="AF187" s="628">
        <f>(AC187*AE187)/$D$27</f>
        <v>37.621690885754539</v>
      </c>
      <c r="AG187" s="748" t="e">
        <f ca="1">AF187*$J$34</f>
        <v>#NAME?</v>
      </c>
      <c r="AH187" s="628">
        <f>Y21</f>
        <v>2.1865895166780152</v>
      </c>
      <c r="AI187" s="628">
        <f>AH187*$D$47</f>
        <v>1.9810501021102818</v>
      </c>
      <c r="AJ187" s="628">
        <f>$D12</f>
        <v>21.402959811792403</v>
      </c>
      <c r="AK187" s="628">
        <f>(AJ187*$D$27)-14</f>
        <v>7803.4310712571751</v>
      </c>
      <c r="AL187" s="628">
        <f>(AI187*AK187)/$D$27</f>
        <v>42.324402246473845</v>
      </c>
      <c r="AM187" s="748" t="e">
        <f ca="1">AL187*$J$34</f>
        <v>#NAME?</v>
      </c>
      <c r="AO187" s="971"/>
      <c r="AP187" s="971"/>
      <c r="AQ187" s="971"/>
      <c r="AR187" s="971"/>
      <c r="AS187" s="971"/>
      <c r="AT187" s="971"/>
      <c r="AU187" s="971"/>
      <c r="AV187" s="971"/>
      <c r="AW187" s="971"/>
      <c r="AX187" s="971"/>
      <c r="AY187" s="971"/>
      <c r="AZ187" s="971"/>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365"/>
      <c r="CA187" s="365"/>
    </row>
    <row r="188" spans="1:119" s="304" customFormat="1" x14ac:dyDescent="0.25">
      <c r="A188" s="336"/>
      <c r="B188" s="304" t="s">
        <v>82</v>
      </c>
      <c r="D188" s="628">
        <f t="shared" ref="D188:D190" si="133">T22</f>
        <v>129.25173587474495</v>
      </c>
      <c r="E188" s="628">
        <f>D188*$D$47</f>
        <v>117.10207270251892</v>
      </c>
      <c r="F188" s="628">
        <f t="shared" ref="F188:F190" si="134">$D13</f>
        <v>13.448502273927778</v>
      </c>
      <c r="G188" s="628">
        <f>(F188*$D$27)-14</f>
        <v>4898.0654555521205</v>
      </c>
      <c r="H188" s="628">
        <f>(E188*G188)/$D$27</f>
        <v>1570.358978994554</v>
      </c>
      <c r="I188" s="748" t="e">
        <f ca="1">H188*$J$34</f>
        <v>#NAME?</v>
      </c>
      <c r="J188" s="628">
        <f t="shared" ref="J188:J190" si="135">U22</f>
        <v>142.26589516678035</v>
      </c>
      <c r="K188" s="628">
        <f>J188*$D$47</f>
        <v>128.892901021103</v>
      </c>
      <c r="L188" s="628">
        <f t="shared" ref="L188:L190" si="136">$D13</f>
        <v>13.448502273927778</v>
      </c>
      <c r="M188" s="628">
        <f>(L188*$D$27)-14</f>
        <v>4898.0654555521205</v>
      </c>
      <c r="N188" s="628">
        <f>(K188*M188)/$D$27</f>
        <v>1728.4760190482225</v>
      </c>
      <c r="O188" s="748" t="e">
        <f t="shared" ref="O188:O190" ca="1" si="137">N188*$J$34</f>
        <v>#NAME?</v>
      </c>
      <c r="P188" s="628">
        <f t="shared" ref="P188:P190" si="138">V22</f>
        <v>2.1134104833219913</v>
      </c>
      <c r="Q188" s="628">
        <f>P188*$D$47</f>
        <v>1.9147498978897242</v>
      </c>
      <c r="R188" s="628">
        <f t="shared" ref="R188:R190" si="139">$D13</f>
        <v>13.448502273927778</v>
      </c>
      <c r="S188" s="628">
        <f>(R188*$D$27)-14</f>
        <v>4898.0654555521205</v>
      </c>
      <c r="T188" s="628">
        <f>(Q188*S188)/$D$27</f>
        <v>25.677126162561553</v>
      </c>
      <c r="U188" s="748" t="e">
        <f ca="1">T188*$J$34</f>
        <v>#NAME?</v>
      </c>
      <c r="V188" s="628">
        <f t="shared" ref="V188:V190" si="140">W22</f>
        <v>2.3358747447243058</v>
      </c>
      <c r="W188" s="628">
        <f>V188*$D$47</f>
        <v>2.1163025187202211</v>
      </c>
      <c r="X188" s="628">
        <f t="shared" ref="X188:X190" si="141">$D13</f>
        <v>13.448502273927778</v>
      </c>
      <c r="Y188" s="628">
        <f>(X188*$D$27)-14</f>
        <v>4898.0654555521205</v>
      </c>
      <c r="Z188" s="628">
        <f>(W188*Y188)/$D$27</f>
        <v>28.379981548094349</v>
      </c>
      <c r="AA188" s="748" t="e">
        <f t="shared" ref="AA188:AA190" ca="1" si="142">Z188*$J$34</f>
        <v>#NAME?</v>
      </c>
      <c r="AB188" s="628">
        <f t="shared" ref="AB188:AB190" si="143">X22</f>
        <v>0.88985704560925938</v>
      </c>
      <c r="AC188" s="628">
        <f>AB188*$D$47</f>
        <v>0.80621048332198897</v>
      </c>
      <c r="AD188" s="628">
        <f t="shared" ref="AD188:AD190" si="144">$D13</f>
        <v>13.448502273927778</v>
      </c>
      <c r="AE188" s="628">
        <f>(AD188*$D$27)-14</f>
        <v>4898.0654555521205</v>
      </c>
      <c r="AF188" s="628">
        <f>(AC188*AE188)/$D$27</f>
        <v>10.811421542131178</v>
      </c>
      <c r="AG188" s="748" t="e">
        <f ca="1">AF188*$J$34</f>
        <v>#NAME?</v>
      </c>
      <c r="AH188" s="628">
        <f t="shared" ref="AH188:AH190" si="145">Y22</f>
        <v>1.0010891763104168</v>
      </c>
      <c r="AI188" s="628">
        <f>AH188*$D$47</f>
        <v>0.90698679373723767</v>
      </c>
      <c r="AJ188" s="628">
        <f t="shared" ref="AJ188:AJ190" si="146">$D13</f>
        <v>13.448502273927778</v>
      </c>
      <c r="AK188" s="628">
        <f>(AJ188*$D$27)-14</f>
        <v>4898.0654555521205</v>
      </c>
      <c r="AL188" s="628">
        <f>(AI188*AK188)/$D$27</f>
        <v>12.162849234897578</v>
      </c>
      <c r="AM188" s="748" t="e">
        <f t="shared" ref="AM188" ca="1" si="147">AL188*$J$34</f>
        <v>#NAME?</v>
      </c>
      <c r="AO188" s="971"/>
      <c r="AP188" s="971"/>
      <c r="AQ188" s="971"/>
      <c r="AR188" s="971"/>
      <c r="AS188" s="971"/>
      <c r="AT188" s="971"/>
      <c r="AU188" s="971"/>
      <c r="AV188" s="971"/>
      <c r="AW188" s="971"/>
      <c r="AX188" s="971"/>
      <c r="AY188" s="971"/>
      <c r="AZ188" s="971"/>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365"/>
      <c r="CA188" s="365"/>
    </row>
    <row r="189" spans="1:119" s="304" customFormat="1" x14ac:dyDescent="0.25">
      <c r="A189" s="336"/>
      <c r="B189" s="304" t="s">
        <v>83</v>
      </c>
      <c r="D189" s="628">
        <f t="shared" si="133"/>
        <v>30.612253233492222</v>
      </c>
      <c r="E189" s="628">
        <f t="shared" ref="E189:E190" si="148">D189*$D$47</f>
        <v>27.734701429543954</v>
      </c>
      <c r="F189" s="628">
        <f t="shared" si="134"/>
        <v>7.1045363834463728</v>
      </c>
      <c r="G189" s="628">
        <f t="shared" ref="G189:G190" si="149">(F189*$D$27)-14</f>
        <v>2580.9319140537878</v>
      </c>
      <c r="H189" s="628">
        <f t="shared" ref="H189:H190" si="150">(E189*G189)/$D$27</f>
        <v>195.97912675226067</v>
      </c>
      <c r="I189" s="748" t="e">
        <f t="shared" ref="I189:I190" ca="1" si="151">H189*$J$34</f>
        <v>#NAME?</v>
      </c>
      <c r="J189" s="628">
        <f t="shared" si="135"/>
        <v>33.694554118447975</v>
      </c>
      <c r="K189" s="628">
        <f t="shared" ref="K189:K190" si="152">J189*$D$47</f>
        <v>30.527266031313868</v>
      </c>
      <c r="L189" s="628">
        <f t="shared" si="136"/>
        <v>7.1045363834463728</v>
      </c>
      <c r="M189" s="628">
        <f t="shared" ref="M189:M190" si="153">(L189*$D$27)-14</f>
        <v>2580.9319140537878</v>
      </c>
      <c r="N189" s="628">
        <f t="shared" ref="N189:N190" si="154">(K189*M189)/$D$27</f>
        <v>215.71196481595643</v>
      </c>
      <c r="O189" s="748" t="e">
        <f t="shared" ca="1" si="137"/>
        <v>#NAME?</v>
      </c>
      <c r="P189" s="628">
        <f t="shared" si="138"/>
        <v>0.50054458815520841</v>
      </c>
      <c r="Q189" s="628">
        <f t="shared" ref="Q189:Q190" si="155">P189*$D$47</f>
        <v>0.45349339686861884</v>
      </c>
      <c r="R189" s="628">
        <f t="shared" si="139"/>
        <v>7.1045363834463728</v>
      </c>
      <c r="S189" s="628">
        <f t="shared" ref="S189:S190" si="156">(R189*$D$27)-14</f>
        <v>2580.9319140537878</v>
      </c>
      <c r="T189" s="628">
        <f t="shared" ref="T189:T190" si="157">(Q189*S189)/$D$27</f>
        <v>3.2044779761557249</v>
      </c>
      <c r="U189" s="748" t="e">
        <f t="shared" ref="U189:U190" ca="1" si="158">T189*$J$34</f>
        <v>#NAME?</v>
      </c>
      <c r="V189" s="628">
        <f t="shared" si="140"/>
        <v>0.55323349217154616</v>
      </c>
      <c r="W189" s="628">
        <f t="shared" ref="W189:W190" si="159">V189*$D$47</f>
        <v>0.5012295439074208</v>
      </c>
      <c r="X189" s="628">
        <f t="shared" si="141"/>
        <v>7.1045363834463728</v>
      </c>
      <c r="Y189" s="628">
        <f>(X189*$D$27)-14</f>
        <v>2580.9319140537878</v>
      </c>
      <c r="Z189" s="628">
        <f>(W189*Y189)/$D$27</f>
        <v>3.5417914473300112</v>
      </c>
      <c r="AA189" s="748" t="e">
        <f ca="1">Z189*$J$34</f>
        <v>#NAME?</v>
      </c>
      <c r="AB189" s="628">
        <f t="shared" si="143"/>
        <v>0.21075561606535093</v>
      </c>
      <c r="AC189" s="628">
        <f t="shared" ref="AC189:AC190" si="160">AB189*$D$47</f>
        <v>0.19094458815520796</v>
      </c>
      <c r="AD189" s="628">
        <f t="shared" si="144"/>
        <v>7.1045363834463728</v>
      </c>
      <c r="AE189" s="628">
        <f t="shared" ref="AE189:AE190" si="161">(AD189*$D$27)-14</f>
        <v>2580.9319140537878</v>
      </c>
      <c r="AF189" s="628">
        <f t="shared" ref="AF189:AF190" si="162">(AC189*AE189)/$D$27</f>
        <v>1.3492538846971474</v>
      </c>
      <c r="AG189" s="748" t="e">
        <f t="shared" ref="AG189:AG190" ca="1" si="163">AF189*$J$34</f>
        <v>#NAME?</v>
      </c>
      <c r="AH189" s="628">
        <f t="shared" si="145"/>
        <v>0.23710006807351977</v>
      </c>
      <c r="AI189" s="628">
        <f t="shared" ref="AI189:AI190" si="164">AH189*$D$47</f>
        <v>0.21481266167460891</v>
      </c>
      <c r="AJ189" s="628">
        <f t="shared" si="146"/>
        <v>7.1045363834463728</v>
      </c>
      <c r="AK189" s="628">
        <f>(AJ189*$D$27)-14</f>
        <v>2580.9319140537878</v>
      </c>
      <c r="AL189" s="628">
        <f>(AI189*AK189)/$D$27</f>
        <v>1.5179106202842905</v>
      </c>
      <c r="AM189" s="748" t="e">
        <f ca="1">AL189*$J$34</f>
        <v>#NAME?</v>
      </c>
      <c r="AO189" s="971"/>
      <c r="AP189" s="971"/>
      <c r="AQ189" s="971"/>
      <c r="AR189" s="971"/>
      <c r="AS189" s="971"/>
      <c r="AT189" s="971"/>
      <c r="AU189" s="971"/>
      <c r="AV189" s="971"/>
      <c r="AW189" s="971"/>
      <c r="AX189" s="971"/>
      <c r="AY189" s="971"/>
      <c r="AZ189" s="971"/>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365"/>
      <c r="CA189" s="365"/>
    </row>
    <row r="190" spans="1:119" s="304" customFormat="1" x14ac:dyDescent="0.25">
      <c r="A190" s="336"/>
      <c r="B190" s="304" t="s">
        <v>97</v>
      </c>
      <c r="D190" s="628">
        <f t="shared" si="133"/>
        <v>0</v>
      </c>
      <c r="E190" s="628">
        <f t="shared" si="148"/>
        <v>0</v>
      </c>
      <c r="F190" s="628">
        <f t="shared" si="134"/>
        <v>3.450685214125738</v>
      </c>
      <c r="G190" s="628">
        <f t="shared" si="149"/>
        <v>1246.3627744594257</v>
      </c>
      <c r="H190" s="628">
        <f t="shared" si="150"/>
        <v>0</v>
      </c>
      <c r="I190" s="748" t="e">
        <f t="shared" ca="1" si="151"/>
        <v>#NAME?</v>
      </c>
      <c r="J190" s="628">
        <f t="shared" si="135"/>
        <v>0</v>
      </c>
      <c r="K190" s="628">
        <f t="shared" si="152"/>
        <v>0</v>
      </c>
      <c r="L190" s="628">
        <f t="shared" si="136"/>
        <v>3.450685214125738</v>
      </c>
      <c r="M190" s="628">
        <f t="shared" si="153"/>
        <v>1246.3627744594257</v>
      </c>
      <c r="N190" s="628">
        <f t="shared" si="154"/>
        <v>0</v>
      </c>
      <c r="O190" s="748" t="e">
        <f t="shared" ca="1" si="137"/>
        <v>#NAME?</v>
      </c>
      <c r="P190" s="628">
        <f t="shared" si="138"/>
        <v>0</v>
      </c>
      <c r="Q190" s="628">
        <f t="shared" si="155"/>
        <v>0</v>
      </c>
      <c r="R190" s="628">
        <f t="shared" si="139"/>
        <v>3.450685214125738</v>
      </c>
      <c r="S190" s="628">
        <f t="shared" si="156"/>
        <v>1246.3627744594257</v>
      </c>
      <c r="T190" s="628">
        <f t="shared" si="157"/>
        <v>0</v>
      </c>
      <c r="U190" s="748" t="e">
        <f t="shared" ca="1" si="158"/>
        <v>#NAME?</v>
      </c>
      <c r="V190" s="628">
        <f t="shared" si="140"/>
        <v>0</v>
      </c>
      <c r="W190" s="628">
        <f t="shared" si="159"/>
        <v>0</v>
      </c>
      <c r="X190" s="628">
        <f t="shared" si="141"/>
        <v>3.450685214125738</v>
      </c>
      <c r="Y190" s="628">
        <f t="shared" ref="Y190" si="165">(X190*$D$27)-14</f>
        <v>1246.3627744594257</v>
      </c>
      <c r="Z190" s="628">
        <f t="shared" ref="Z190" si="166">(W190*Y190)/$D$27</f>
        <v>0</v>
      </c>
      <c r="AA190" s="748" t="e">
        <f t="shared" ca="1" si="142"/>
        <v>#NAME?</v>
      </c>
      <c r="AB190" s="383">
        <f t="shared" si="143"/>
        <v>0</v>
      </c>
      <c r="AC190" s="628">
        <f t="shared" si="160"/>
        <v>0</v>
      </c>
      <c r="AD190" s="628">
        <f t="shared" si="144"/>
        <v>3.450685214125738</v>
      </c>
      <c r="AE190" s="628">
        <f t="shared" si="161"/>
        <v>1246.3627744594257</v>
      </c>
      <c r="AF190" s="628">
        <f t="shared" si="162"/>
        <v>0</v>
      </c>
      <c r="AG190" s="748" t="e">
        <f t="shared" ca="1" si="163"/>
        <v>#NAME?</v>
      </c>
      <c r="AH190" s="628">
        <f t="shared" si="145"/>
        <v>0</v>
      </c>
      <c r="AI190" s="628">
        <f t="shared" si="164"/>
        <v>0</v>
      </c>
      <c r="AJ190" s="628">
        <f t="shared" si="146"/>
        <v>3.450685214125738</v>
      </c>
      <c r="AK190" s="628">
        <f t="shared" ref="AK190" si="167">(AJ190*$D$27)-14</f>
        <v>1246.3627744594257</v>
      </c>
      <c r="AL190" s="628">
        <f t="shared" ref="AL190" si="168">(AI190*AK190)/$D$27</f>
        <v>0</v>
      </c>
      <c r="AM190" s="748" t="e">
        <f t="shared" ref="AM190" ca="1" si="169">AL190*$J$34</f>
        <v>#NAME?</v>
      </c>
      <c r="AO190" s="971"/>
      <c r="AP190" s="971"/>
      <c r="AQ190" s="971"/>
      <c r="AR190" s="971"/>
      <c r="AS190" s="971"/>
      <c r="AT190" s="971"/>
      <c r="AU190" s="971"/>
      <c r="AV190" s="971"/>
      <c r="AW190" s="971"/>
      <c r="AX190" s="971"/>
      <c r="AY190" s="971"/>
      <c r="AZ190" s="971"/>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365"/>
      <c r="CA190" s="365"/>
    </row>
    <row r="191" spans="1:119" s="640" customFormat="1" x14ac:dyDescent="0.25">
      <c r="B191" s="749" t="s">
        <v>155</v>
      </c>
      <c r="C191" s="644"/>
      <c r="D191" s="647">
        <f>SUM(D187:D190)</f>
        <v>442.17699115044314</v>
      </c>
      <c r="E191" s="750">
        <f>SUM(E187:E190)</f>
        <v>400.61235398230156</v>
      </c>
      <c r="F191" s="644"/>
      <c r="G191" s="644"/>
      <c r="H191" s="750">
        <f>SUM(H187:H190)</f>
        <v>7230.8887069026614</v>
      </c>
      <c r="I191" s="751" t="e">
        <f ca="1">_xll.ErTotal(SUM(I187:I190))</f>
        <v>#NAME?</v>
      </c>
      <c r="J191" s="647">
        <f>SUM(J187:J190)</f>
        <v>486.69911504424852</v>
      </c>
      <c r="K191" s="750">
        <f>SUM(K187:K190)</f>
        <v>440.94939823008917</v>
      </c>
      <c r="L191" s="644"/>
      <c r="M191" s="644"/>
      <c r="N191" s="750">
        <f>SUM(N187:N190)</f>
        <v>7958.9558142241858</v>
      </c>
      <c r="O191" s="751" t="e">
        <f ca="1">_xll.ErTotal(SUM(O187:O190))</f>
        <v>#NAME?</v>
      </c>
      <c r="P191" s="647">
        <f>SUM(P187:P190)</f>
        <v>7.2300884955752327</v>
      </c>
      <c r="Q191" s="750">
        <f>SUM(Q187:Q190)</f>
        <v>6.5504601769911606</v>
      </c>
      <c r="R191" s="644"/>
      <c r="S191" s="644"/>
      <c r="T191" s="750">
        <f>SUM(T187:T190)</f>
        <v>118.2331199923843</v>
      </c>
      <c r="U191" s="751" t="e">
        <f ca="1">_xll.ErTotal(SUM(U187:U190))</f>
        <v>#NAME?</v>
      </c>
      <c r="V191" s="647">
        <f>SUM(V187:V190)</f>
        <v>7.9911504424778874</v>
      </c>
      <c r="W191" s="750">
        <f>SUM(W187:W190)</f>
        <v>7.2399823008849662</v>
      </c>
      <c r="X191" s="644"/>
      <c r="Y191" s="644"/>
      <c r="Z191" s="750">
        <f>SUM(Z187:Z190)</f>
        <v>130.67871157053003</v>
      </c>
      <c r="AA191" s="751" t="e">
        <f ca="1">_xll.ErTotal(SUM(AA187:AA190))</f>
        <v>#NAME?</v>
      </c>
      <c r="AB191" s="647">
        <f>SUM(AB187:AB190)</f>
        <v>3.0442477876106242</v>
      </c>
      <c r="AC191" s="750">
        <f>SUM(AC187:AC190)</f>
        <v>2.7580884955752256</v>
      </c>
      <c r="AD191" s="644"/>
      <c r="AE191" s="644"/>
      <c r="AF191" s="750">
        <f>SUM(AF187:AF190)</f>
        <v>49.782366312582866</v>
      </c>
      <c r="AG191" s="751" t="e">
        <f ca="1">_xll.ErTotal(SUM(AG187:AG190))</f>
        <v>#NAME?</v>
      </c>
      <c r="AH191" s="752">
        <f>SUM(AH187:AH190)</f>
        <v>3.4247787610619516</v>
      </c>
      <c r="AI191" s="750">
        <f>SUM(AI187:AI190)</f>
        <v>3.1028495575221284</v>
      </c>
      <c r="AJ191" s="644"/>
      <c r="AK191" s="644"/>
      <c r="AL191" s="750">
        <f>SUM(AL187:AL190)</f>
        <v>56.005162101655714</v>
      </c>
      <c r="AM191" s="751" t="e">
        <f ca="1">_xll.ErTotal(SUM(AM187:AM190))</f>
        <v>#NAME?</v>
      </c>
      <c r="AO191" s="919"/>
      <c r="AP191" s="919"/>
      <c r="AQ191" s="919"/>
      <c r="AR191" s="919"/>
      <c r="AS191" s="919"/>
      <c r="AT191" s="919"/>
      <c r="AU191" s="919"/>
      <c r="AV191" s="919"/>
      <c r="AW191" s="919"/>
      <c r="AX191" s="919"/>
      <c r="AY191" s="919"/>
      <c r="AZ191" s="919"/>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372"/>
      <c r="CA191" s="372"/>
    </row>
    <row r="192" spans="1:119" x14ac:dyDescent="0.25">
      <c r="D192" s="241"/>
      <c r="E192" s="241"/>
      <c r="F192" s="241"/>
      <c r="G192" s="241"/>
      <c r="H192" s="241"/>
      <c r="I192" s="241"/>
      <c r="J192" s="241"/>
      <c r="K192" s="241"/>
      <c r="L192" s="241"/>
      <c r="M192" s="241"/>
      <c r="N192" s="241"/>
      <c r="O192" s="159"/>
      <c r="BN192" s="971"/>
      <c r="BO192" s="971"/>
      <c r="BP192" s="971"/>
      <c r="BQ192" s="971"/>
      <c r="BR192" s="971"/>
      <c r="BS192" s="971"/>
      <c r="BT192" s="971"/>
      <c r="BU192" s="971"/>
      <c r="BV192" s="971"/>
      <c r="BW192" s="971"/>
      <c r="BX192" s="971"/>
      <c r="BY192" s="971"/>
      <c r="BZ192" s="971"/>
      <c r="CA192" s="971"/>
    </row>
    <row r="193" spans="1:34" s="160" customFormat="1" x14ac:dyDescent="0.25">
      <c r="A193" s="1106" t="s">
        <v>183</v>
      </c>
    </row>
    <row r="194" spans="1:34" s="112" customFormat="1" ht="15.75" x14ac:dyDescent="0.25">
      <c r="I194" s="675"/>
      <c r="S194" s="917"/>
      <c r="T194" s="917"/>
      <c r="U194" s="917"/>
      <c r="V194" s="917"/>
      <c r="W194" s="917"/>
      <c r="X194" s="917"/>
      <c r="Y194" s="917"/>
      <c r="Z194" s="917"/>
      <c r="AA194" s="917"/>
      <c r="AB194" s="917"/>
      <c r="AC194" s="917"/>
      <c r="AD194" s="917"/>
      <c r="AE194" s="917"/>
      <c r="AF194" s="917"/>
      <c r="AG194" s="917"/>
      <c r="AH194" s="917"/>
    </row>
    <row r="195" spans="1:34" s="112" customFormat="1" ht="15.75" x14ac:dyDescent="0.25">
      <c r="F195" s="1697" t="s">
        <v>175</v>
      </c>
      <c r="G195" s="1697"/>
      <c r="H195" s="1697"/>
      <c r="I195" s="1698"/>
      <c r="J195" s="1691" t="s">
        <v>158</v>
      </c>
      <c r="K195" s="1691"/>
      <c r="L195" s="1691"/>
      <c r="M195" s="1691"/>
      <c r="N195" s="1693" t="s">
        <v>159</v>
      </c>
      <c r="O195" s="1693"/>
      <c r="P195" s="1693"/>
      <c r="Q195" s="1693"/>
      <c r="S195" s="917"/>
      <c r="T195" s="917"/>
      <c r="U195" s="917"/>
      <c r="V195" s="917"/>
      <c r="W195" s="917"/>
      <c r="X195" s="917"/>
      <c r="Y195" s="917"/>
      <c r="Z195" s="917"/>
      <c r="AA195" s="917"/>
      <c r="AB195" s="917"/>
      <c r="AC195" s="917"/>
      <c r="AD195" s="917"/>
      <c r="AE195" s="917"/>
      <c r="AF195" s="917"/>
      <c r="AG195" s="917"/>
      <c r="AH195" s="917"/>
    </row>
    <row r="196" spans="1:34" s="112" customFormat="1" ht="15.75" x14ac:dyDescent="0.25">
      <c r="F196" s="1697" t="s">
        <v>184</v>
      </c>
      <c r="G196" s="1698"/>
      <c r="H196" s="1697" t="s">
        <v>185</v>
      </c>
      <c r="I196" s="1698"/>
      <c r="J196" s="1690" t="s">
        <v>176</v>
      </c>
      <c r="K196" s="1703"/>
      <c r="L196" s="1690" t="s">
        <v>186</v>
      </c>
      <c r="M196" s="1703"/>
      <c r="N196" s="1693" t="s">
        <v>177</v>
      </c>
      <c r="O196" s="1695"/>
      <c r="P196" s="1693" t="s">
        <v>187</v>
      </c>
      <c r="Q196" s="1693"/>
      <c r="S196" s="917"/>
      <c r="T196" s="917"/>
      <c r="U196" s="917"/>
      <c r="V196" s="917"/>
      <c r="W196" s="917"/>
      <c r="X196" s="917"/>
      <c r="Y196" s="917"/>
      <c r="Z196" s="917"/>
      <c r="AA196" s="917"/>
      <c r="AB196" s="917"/>
      <c r="AC196" s="917"/>
      <c r="AD196" s="917"/>
      <c r="AE196" s="917"/>
      <c r="AF196" s="917"/>
      <c r="AG196" s="917"/>
      <c r="AH196" s="917"/>
    </row>
    <row r="197" spans="1:34" s="304" customFormat="1" ht="14.25" customHeight="1" x14ac:dyDescent="0.25">
      <c r="A197" s="336"/>
      <c r="D197" s="1699" t="s">
        <v>188</v>
      </c>
      <c r="E197" s="1699"/>
      <c r="F197" s="1697" t="s">
        <v>189</v>
      </c>
      <c r="G197" s="1698"/>
      <c r="H197" s="1697" t="s">
        <v>189</v>
      </c>
      <c r="I197" s="1698"/>
      <c r="J197" s="1690" t="s">
        <v>189</v>
      </c>
      <c r="K197" s="1703"/>
      <c r="L197" s="1690" t="s">
        <v>189</v>
      </c>
      <c r="M197" s="1703"/>
      <c r="N197" s="1693" t="s">
        <v>189</v>
      </c>
      <c r="O197" s="1695"/>
      <c r="P197" s="1696" t="s">
        <v>189</v>
      </c>
      <c r="Q197" s="1696"/>
      <c r="R197" s="365"/>
      <c r="S197" s="971"/>
      <c r="T197" s="971"/>
      <c r="U197" s="971"/>
      <c r="V197" s="971"/>
      <c r="W197" s="971"/>
      <c r="X197" s="971"/>
      <c r="Y197" s="971"/>
      <c r="Z197" s="971"/>
      <c r="AA197" s="971"/>
      <c r="AB197" s="971"/>
      <c r="AC197" s="971"/>
      <c r="AD197" s="971"/>
      <c r="AE197" s="971"/>
      <c r="AF197" s="971"/>
      <c r="AG197" s="971"/>
      <c r="AH197" s="971"/>
    </row>
    <row r="198" spans="1:34" s="304" customFormat="1" ht="14.25" customHeight="1" x14ac:dyDescent="0.25">
      <c r="A198" s="336"/>
      <c r="D198" s="1699"/>
      <c r="E198" s="1699"/>
      <c r="F198" s="1647" t="s">
        <v>152</v>
      </c>
      <c r="G198" s="1648"/>
      <c r="H198" s="1647" t="s">
        <v>152</v>
      </c>
      <c r="I198" s="1648"/>
      <c r="J198" s="1650" t="s">
        <v>152</v>
      </c>
      <c r="K198" s="1649"/>
      <c r="L198" s="1650" t="s">
        <v>152</v>
      </c>
      <c r="M198" s="1649"/>
      <c r="N198" s="1645" t="s">
        <v>152</v>
      </c>
      <c r="O198" s="1646"/>
      <c r="P198" s="1652" t="s">
        <v>152</v>
      </c>
      <c r="Q198" s="1652"/>
      <c r="R198" s="365"/>
      <c r="S198" s="971"/>
      <c r="T198" s="971"/>
      <c r="U198" s="971"/>
      <c r="V198" s="971"/>
      <c r="W198" s="971"/>
      <c r="X198" s="971"/>
      <c r="Y198" s="971"/>
      <c r="Z198" s="971"/>
      <c r="AA198" s="971"/>
      <c r="AB198" s="971"/>
      <c r="AC198" s="971"/>
      <c r="AD198" s="971"/>
      <c r="AE198" s="971"/>
      <c r="AF198" s="971"/>
      <c r="AG198" s="971"/>
      <c r="AH198" s="971"/>
    </row>
    <row r="199" spans="1:34"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365"/>
      <c r="S199" s="971"/>
      <c r="T199" s="971"/>
      <c r="U199" s="971"/>
      <c r="V199" s="971"/>
      <c r="W199" s="971"/>
      <c r="X199" s="971"/>
      <c r="Y199" s="919"/>
      <c r="Z199" s="919"/>
      <c r="AA199" s="919"/>
      <c r="AB199" s="919"/>
      <c r="AC199" s="919"/>
      <c r="AD199" s="919"/>
      <c r="AE199" s="919"/>
      <c r="AF199" s="919"/>
      <c r="AG199" s="919"/>
      <c r="AH199" s="919"/>
    </row>
    <row r="200" spans="1:34" s="304" customFormat="1" x14ac:dyDescent="0.25">
      <c r="A200" s="336"/>
      <c r="F200" s="365"/>
      <c r="G200" s="684"/>
      <c r="H200" s="365"/>
      <c r="I200" s="684"/>
      <c r="J200" s="759"/>
      <c r="K200" s="684"/>
      <c r="L200" s="759"/>
      <c r="M200" s="684"/>
      <c r="N200" s="365"/>
      <c r="O200" s="684"/>
      <c r="R200" s="365"/>
      <c r="S200" s="971"/>
      <c r="T200" s="971"/>
      <c r="U200" s="971"/>
      <c r="V200" s="971"/>
      <c r="W200" s="971"/>
      <c r="X200" s="971"/>
      <c r="Y200" s="971"/>
      <c r="Z200" s="971"/>
      <c r="AA200" s="971"/>
      <c r="AB200" s="971"/>
      <c r="AC200" s="971"/>
      <c r="AD200" s="971"/>
      <c r="AE200" s="971"/>
      <c r="AF200" s="971"/>
      <c r="AG200" s="971"/>
      <c r="AH200" s="971"/>
    </row>
    <row r="201" spans="1:34" s="304" customFormat="1" ht="15.75" x14ac:dyDescent="0.25">
      <c r="A201" s="336">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R201" s="365"/>
      <c r="S201" s="971"/>
      <c r="T201" s="971"/>
      <c r="U201" s="971"/>
      <c r="V201" s="971"/>
      <c r="W201" s="971"/>
      <c r="X201" s="971"/>
      <c r="Y201" s="971"/>
      <c r="Z201" s="971"/>
      <c r="AA201" s="971"/>
      <c r="AB201" s="971"/>
      <c r="AC201" s="971"/>
      <c r="AD201" s="971"/>
      <c r="AE201" s="971"/>
      <c r="AF201" s="971"/>
      <c r="AG201" s="971"/>
      <c r="AH201" s="971"/>
    </row>
    <row r="202" spans="1:34" s="304" customFormat="1" ht="15.75" x14ac:dyDescent="0.25">
      <c r="A202" s="336">
        <v>2</v>
      </c>
      <c r="B202" s="171" t="s">
        <v>193</v>
      </c>
      <c r="C202" s="756">
        <v>544</v>
      </c>
      <c r="D202" s="161">
        <f>'Permanent Disb'!F24</f>
        <v>6598.0075184347397</v>
      </c>
      <c r="E202" s="161">
        <f>'Permanent Disb'!C24</f>
        <v>38742.4546285135</v>
      </c>
      <c r="F202" s="754" t="e">
        <f ca="1">$L$51*D24</f>
        <v>#NAME?</v>
      </c>
      <c r="G202" s="755" t="e">
        <f ca="1">($E202/$D202)*F202</f>
        <v>#NAME?</v>
      </c>
      <c r="H202" s="754" t="e">
        <f ca="1">$L$51*E24</f>
        <v>#NAME?</v>
      </c>
      <c r="I202" s="755" t="e">
        <f t="shared" ref="I202:I205" ca="1" si="170">($E202/$D202)*H202</f>
        <v>#NAME?</v>
      </c>
      <c r="J202" s="760" t="e">
        <f ca="1">$L$51*F24</f>
        <v>#NAME?</v>
      </c>
      <c r="K202" s="755" t="e">
        <f ca="1">($E202/$D202)*J202</f>
        <v>#NAME?</v>
      </c>
      <c r="L202" s="760" t="e">
        <f ca="1">$L$51*G24</f>
        <v>#NAME?</v>
      </c>
      <c r="M202" s="755" t="e">
        <f t="shared" ref="M202:M205" ca="1" si="171">($E202/$D202)*L202</f>
        <v>#NAME?</v>
      </c>
      <c r="N202" s="754" t="e">
        <f ca="1">$L$51*H24</f>
        <v>#NAME?</v>
      </c>
      <c r="O202" s="755" t="e">
        <f t="shared" ref="O202:O205" ca="1" si="172">($E202/$D202)*N202</f>
        <v>#NAME?</v>
      </c>
      <c r="P202" s="487" t="e">
        <f ca="1">$L$51*I24</f>
        <v>#NAME?</v>
      </c>
      <c r="Q202" s="487" t="e">
        <f t="shared" ref="Q202:Q205" ca="1" si="173">($E202/$D202)*P202</f>
        <v>#NAME?</v>
      </c>
      <c r="R202" s="365"/>
      <c r="S202" s="971"/>
      <c r="T202" s="971"/>
      <c r="U202" s="971"/>
      <c r="V202" s="971"/>
      <c r="W202" s="971"/>
      <c r="X202" s="971"/>
      <c r="Y202" s="971"/>
      <c r="Z202" s="971"/>
      <c r="AA202" s="971"/>
      <c r="AB202" s="971"/>
      <c r="AC202" s="971"/>
      <c r="AD202" s="971"/>
      <c r="AE202" s="971"/>
      <c r="AF202" s="971"/>
      <c r="AG202" s="971"/>
      <c r="AH202" s="971"/>
    </row>
    <row r="203" spans="1:34" s="304" customFormat="1" ht="15.75" x14ac:dyDescent="0.25">
      <c r="A203" s="336">
        <v>3</v>
      </c>
      <c r="B203" s="171" t="s">
        <v>194</v>
      </c>
      <c r="C203" s="753">
        <v>543</v>
      </c>
      <c r="D203" s="161">
        <f>'Permanent Disb'!F25</f>
        <v>43968.576282222399</v>
      </c>
      <c r="E203" s="161">
        <f>'Permanent Disb'!C25</f>
        <v>154293.142132498</v>
      </c>
      <c r="F203" s="754" t="e">
        <f ca="1">$L$52*D24</f>
        <v>#NAME?</v>
      </c>
      <c r="G203" s="755" t="e">
        <f ca="1">($E203/$D203)*F203</f>
        <v>#NAME?</v>
      </c>
      <c r="H203" s="754" t="e">
        <f ca="1">$L$52*E24</f>
        <v>#NAME?</v>
      </c>
      <c r="I203" s="755" t="e">
        <f t="shared" ca="1" si="170"/>
        <v>#NAME?</v>
      </c>
      <c r="J203" s="760" t="e">
        <f ca="1">$L$52*F24</f>
        <v>#NAME?</v>
      </c>
      <c r="K203" s="755" t="e">
        <f ca="1">($E203/$D203)*J203</f>
        <v>#NAME?</v>
      </c>
      <c r="L203" s="760" t="e">
        <f ca="1">$L$52*G24</f>
        <v>#NAME?</v>
      </c>
      <c r="M203" s="755" t="e">
        <f t="shared" ca="1" si="171"/>
        <v>#NAME?</v>
      </c>
      <c r="N203" s="754" t="e">
        <f ca="1">$L$52*H24</f>
        <v>#NAME?</v>
      </c>
      <c r="O203" s="755" t="e">
        <f t="shared" ca="1" si="172"/>
        <v>#NAME?</v>
      </c>
      <c r="P203" s="487" t="e">
        <f ca="1">$L$52*I24</f>
        <v>#NAME?</v>
      </c>
      <c r="Q203" s="487" t="e">
        <f t="shared" ca="1" si="173"/>
        <v>#NAME?</v>
      </c>
      <c r="R203" s="365"/>
      <c r="S203" s="971"/>
      <c r="T203" s="971"/>
      <c r="U203" s="971"/>
      <c r="V203" s="971"/>
      <c r="W203" s="971"/>
      <c r="X203" s="971"/>
      <c r="Y203" s="971"/>
      <c r="Z203" s="971"/>
      <c r="AA203" s="971"/>
      <c r="AB203" s="971"/>
      <c r="AC203" s="971"/>
      <c r="AD203" s="971"/>
      <c r="AE203" s="971"/>
      <c r="AF203" s="971"/>
      <c r="AG203" s="971"/>
      <c r="AH203" s="971"/>
    </row>
    <row r="204" spans="1:34" s="304" customFormat="1" ht="15.75" x14ac:dyDescent="0.25">
      <c r="A204" s="336">
        <v>4</v>
      </c>
      <c r="B204" s="171" t="s">
        <v>195</v>
      </c>
      <c r="C204" s="753">
        <v>571</v>
      </c>
      <c r="D204" s="161">
        <f>'Permanent Disb'!F26</f>
        <v>188749.597470596</v>
      </c>
      <c r="E204" s="161">
        <f>'Permanent Disb'!C26</f>
        <v>139107.980565215</v>
      </c>
      <c r="F204" s="754" t="e">
        <f ca="1">$L$53*D24</f>
        <v>#NAME?</v>
      </c>
      <c r="G204" s="755" t="e">
        <f ca="1">($E204/$D204)*F204</f>
        <v>#NAME?</v>
      </c>
      <c r="H204" s="754" t="e">
        <f ca="1">$L$53*E24</f>
        <v>#NAME?</v>
      </c>
      <c r="I204" s="755" t="e">
        <f t="shared" ca="1" si="170"/>
        <v>#NAME?</v>
      </c>
      <c r="J204" s="760" t="e">
        <f ca="1">$L$53*F24</f>
        <v>#NAME?</v>
      </c>
      <c r="K204" s="755" t="e">
        <f ca="1">($E204/$D204)*J204</f>
        <v>#NAME?</v>
      </c>
      <c r="L204" s="760" t="e">
        <f ca="1">$L$53*G24</f>
        <v>#NAME?</v>
      </c>
      <c r="M204" s="755" t="e">
        <f t="shared" ca="1" si="171"/>
        <v>#NAME?</v>
      </c>
      <c r="N204" s="754" t="e">
        <f ca="1">$L$53*H24</f>
        <v>#NAME?</v>
      </c>
      <c r="O204" s="755" t="e">
        <f t="shared" ca="1" si="172"/>
        <v>#NAME?</v>
      </c>
      <c r="P204" s="487" t="e">
        <f ca="1">$L$53*I24</f>
        <v>#NAME?</v>
      </c>
      <c r="Q204" s="487" t="e">
        <f t="shared" ca="1" si="173"/>
        <v>#NAME?</v>
      </c>
      <c r="R204" s="365"/>
      <c r="S204" s="971"/>
      <c r="T204" s="971"/>
      <c r="U204" s="971"/>
      <c r="V204" s="971"/>
      <c r="W204" s="971"/>
      <c r="X204" s="971"/>
      <c r="Y204" s="971"/>
      <c r="Z204" s="971"/>
      <c r="AA204" s="971"/>
      <c r="AB204" s="971"/>
      <c r="AC204" s="971"/>
      <c r="AD204" s="971"/>
      <c r="AE204" s="971"/>
      <c r="AF204" s="971"/>
      <c r="AG204" s="971"/>
      <c r="AH204" s="971"/>
    </row>
    <row r="205" spans="1:34" s="304" customFormat="1" ht="15.75" x14ac:dyDescent="0.25">
      <c r="A205" s="336">
        <v>5</v>
      </c>
      <c r="B205" s="171" t="s">
        <v>196</v>
      </c>
      <c r="C205" s="753">
        <v>495</v>
      </c>
      <c r="D205" s="161">
        <f>'Permanent Disb'!F27</f>
        <v>17984.101535608901</v>
      </c>
      <c r="E205" s="161">
        <f>'Permanent Disb'!C27</f>
        <v>114238.128354292</v>
      </c>
      <c r="F205" s="754" t="e">
        <f ca="1">$L$54*D24</f>
        <v>#NAME?</v>
      </c>
      <c r="G205" s="755" t="e">
        <f ca="1">($E205/$D205)*F205</f>
        <v>#NAME?</v>
      </c>
      <c r="H205" s="754" t="e">
        <f ca="1">$L$54*E24</f>
        <v>#NAME?</v>
      </c>
      <c r="I205" s="755" t="e">
        <f t="shared" ca="1" si="170"/>
        <v>#NAME?</v>
      </c>
      <c r="J205" s="760" t="e">
        <f ca="1">$L$54*F24</f>
        <v>#NAME?</v>
      </c>
      <c r="K205" s="755" t="e">
        <f ca="1">($E205/$D205)*J205</f>
        <v>#NAME?</v>
      </c>
      <c r="L205" s="760" t="e">
        <f ca="1">$L$54*G24</f>
        <v>#NAME?</v>
      </c>
      <c r="M205" s="755" t="e">
        <f t="shared" ca="1" si="171"/>
        <v>#NAME?</v>
      </c>
      <c r="N205" s="754" t="e">
        <f ca="1">$L$54*H24</f>
        <v>#NAME?</v>
      </c>
      <c r="O205" s="755" t="e">
        <f t="shared" ca="1" si="172"/>
        <v>#NAME?</v>
      </c>
      <c r="P205" s="487" t="e">
        <f ca="1">$L$54*I24</f>
        <v>#NAME?</v>
      </c>
      <c r="Q205" s="487" t="e">
        <f t="shared" ca="1" si="173"/>
        <v>#NAME?</v>
      </c>
      <c r="R205" s="365"/>
      <c r="S205" s="971"/>
      <c r="T205" s="971"/>
      <c r="U205" s="971"/>
      <c r="V205" s="971"/>
      <c r="W205" s="971"/>
      <c r="X205" s="971"/>
      <c r="Y205" s="971"/>
      <c r="Z205" s="971"/>
      <c r="AA205" s="971"/>
      <c r="AB205" s="971"/>
      <c r="AC205" s="971"/>
      <c r="AD205" s="971"/>
      <c r="AE205" s="971"/>
      <c r="AF205" s="971"/>
      <c r="AG205" s="971"/>
      <c r="AH205" s="971"/>
    </row>
    <row r="206" spans="1:34" s="535" customFormat="1" ht="15.75" x14ac:dyDescent="0.25">
      <c r="A206" s="332"/>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R206" s="365"/>
      <c r="S206" s="971"/>
      <c r="T206" s="971"/>
      <c r="U206" s="971"/>
      <c r="V206" s="971"/>
      <c r="W206" s="971"/>
      <c r="X206" s="971"/>
      <c r="Y206" s="971"/>
      <c r="Z206" s="971"/>
      <c r="AA206" s="971"/>
      <c r="AB206" s="971"/>
      <c r="AC206" s="971"/>
      <c r="AD206" s="971"/>
      <c r="AE206" s="971"/>
      <c r="AF206" s="971"/>
      <c r="AG206" s="971"/>
      <c r="AH206" s="971"/>
    </row>
    <row r="207" spans="1:34" s="283" customFormat="1" ht="15.75" x14ac:dyDescent="0.25">
      <c r="A207" s="1107"/>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R207" s="365"/>
      <c r="S207" s="971"/>
      <c r="T207" s="971"/>
      <c r="U207" s="971"/>
      <c r="V207" s="971"/>
      <c r="W207" s="971"/>
      <c r="X207" s="971"/>
      <c r="Y207" s="971"/>
      <c r="Z207" s="971"/>
      <c r="AA207" s="971"/>
      <c r="AB207" s="971"/>
      <c r="AC207" s="971"/>
      <c r="AD207" s="971"/>
      <c r="AE207" s="971"/>
      <c r="AF207" s="971"/>
      <c r="AG207" s="971"/>
      <c r="AH207" s="971"/>
    </row>
    <row r="208" spans="1:34" x14ac:dyDescent="0.25">
      <c r="R208" s="365"/>
    </row>
    <row r="209" spans="1:64" s="85" customFormat="1" x14ac:dyDescent="0.25">
      <c r="A209" s="1108" t="s">
        <v>182</v>
      </c>
    </row>
    <row r="210" spans="1:64" s="702" customFormat="1" ht="15.75" x14ac:dyDescent="0.25">
      <c r="A210" s="701"/>
    </row>
    <row r="211" spans="1:64" s="770" customFormat="1" ht="18.75" x14ac:dyDescent="0.3">
      <c r="D211" s="1694" t="s">
        <v>69</v>
      </c>
      <c r="E211" s="1694"/>
      <c r="F211" s="1694"/>
      <c r="G211" s="1694"/>
      <c r="H211" s="1694"/>
      <c r="I211" s="771"/>
      <c r="J211" s="771"/>
      <c r="K211" s="1694" t="s">
        <v>70</v>
      </c>
      <c r="L211" s="1694"/>
      <c r="M211" s="1694"/>
      <c r="N211" s="1694"/>
      <c r="O211" s="1694"/>
      <c r="R211" s="1689" t="s">
        <v>71</v>
      </c>
      <c r="S211" s="1689"/>
      <c r="T211" s="1689"/>
      <c r="U211" s="1689"/>
      <c r="V211" s="1689"/>
      <c r="Y211" s="1689" t="s">
        <v>72</v>
      </c>
      <c r="Z211" s="1689"/>
      <c r="AA211" s="1689"/>
      <c r="AB211" s="1689"/>
      <c r="AC211" s="1689"/>
      <c r="AF211" s="1689" t="s">
        <v>199</v>
      </c>
      <c r="AG211" s="1689"/>
      <c r="AH211" s="1689"/>
      <c r="AI211" s="1689"/>
      <c r="AJ211" s="1689"/>
      <c r="AM211" s="1689" t="s">
        <v>200</v>
      </c>
      <c r="AN211" s="1689"/>
      <c r="AO211" s="1689"/>
      <c r="AP211" s="1689"/>
      <c r="AQ211" s="1689"/>
    </row>
    <row r="212" spans="1:64" s="34" customFormat="1" x14ac:dyDescent="0.25">
      <c r="A212" s="298"/>
      <c r="D212" s="1720" t="s">
        <v>201</v>
      </c>
      <c r="E212" s="1720"/>
      <c r="F212" s="1720"/>
      <c r="G212" s="1720"/>
      <c r="H212" s="1721" t="s">
        <v>202</v>
      </c>
      <c r="I212"/>
      <c r="K212" s="1644" t="s">
        <v>201</v>
      </c>
      <c r="L212" s="1644"/>
      <c r="M212" s="1644"/>
      <c r="N212" s="1644"/>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S212"/>
      <c r="AT212"/>
      <c r="AU212"/>
      <c r="AV212"/>
      <c r="AW212"/>
      <c r="AX212"/>
      <c r="AY212"/>
      <c r="AZ212"/>
      <c r="BA212"/>
      <c r="BB212"/>
      <c r="BC212"/>
      <c r="BD212"/>
      <c r="BE212"/>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S213"/>
      <c r="AT213"/>
      <c r="AU213"/>
      <c r="AV213"/>
      <c r="AW213"/>
      <c r="AX213"/>
      <c r="AY213"/>
      <c r="AZ213"/>
      <c r="BA213"/>
      <c r="BB213"/>
      <c r="BC213"/>
      <c r="BD213"/>
      <c r="BE213"/>
      <c r="BF213"/>
      <c r="BG213"/>
      <c r="BH213"/>
      <c r="BI213"/>
      <c r="BJ213"/>
      <c r="BK213"/>
      <c r="BL213"/>
    </row>
    <row r="214" spans="1:64" x14ac:dyDescent="0.25">
      <c r="B214" s="549" t="s">
        <v>205</v>
      </c>
      <c r="C214" s="283"/>
      <c r="D214" s="553">
        <f>K16</f>
        <v>19326.597161332957</v>
      </c>
      <c r="E214" s="547"/>
      <c r="F214" s="547"/>
      <c r="G214" s="547"/>
      <c r="H214" s="557" t="e">
        <f ca="1">_xll.ErRunOutput(B214,D214)</f>
        <v>#NAME?</v>
      </c>
      <c r="J214" s="549" t="s">
        <v>206</v>
      </c>
      <c r="K214" s="553">
        <f>L16</f>
        <v>40135.839809921061</v>
      </c>
      <c r="L214" s="547"/>
      <c r="M214" s="547"/>
      <c r="N214" s="547"/>
      <c r="O214" s="557" t="e">
        <f ca="1">_xll.ErRunOutput(J214,K214)</f>
        <v>#NAME?</v>
      </c>
      <c r="Q214" s="549" t="s">
        <v>207</v>
      </c>
      <c r="R214" s="553">
        <f>M16</f>
        <v>344.55845830577397</v>
      </c>
      <c r="S214" s="547"/>
      <c r="T214" s="547"/>
      <c r="U214" s="547"/>
      <c r="V214" s="557" t="e">
        <f ca="1">_xll.ErRunOutput(Q214,R214)</f>
        <v>#NAME?</v>
      </c>
      <c r="X214" s="549" t="s">
        <v>208</v>
      </c>
      <c r="Y214" s="553">
        <f>N16</f>
        <v>762.20507443398481</v>
      </c>
      <c r="Z214" s="547"/>
      <c r="AA214" s="547"/>
      <c r="AB214" s="547"/>
      <c r="AC214" s="557" t="e">
        <f ca="1">_xll.ErRunOutput(X214,Y214)</f>
        <v>#NAME?</v>
      </c>
      <c r="AE214" s="549" t="s">
        <v>209</v>
      </c>
      <c r="AF214" s="553">
        <f>O16</f>
        <v>135.73515024166852</v>
      </c>
      <c r="AG214" s="547"/>
      <c r="AH214" s="547"/>
      <c r="AI214" s="547"/>
      <c r="AJ214" s="557" t="e">
        <f ca="1">_xll.ErRunOutput(AE214,AF214)</f>
        <v>#NAME?</v>
      </c>
      <c r="AL214" s="549" t="s">
        <v>210</v>
      </c>
      <c r="AM214" s="553">
        <f>P16</f>
        <v>302.79379669295287</v>
      </c>
      <c r="AN214" s="547"/>
      <c r="AO214" s="547"/>
      <c r="AP214" s="547"/>
      <c r="AQ214" s="557" t="e">
        <f ca="1">_xll.ErRunOutput(AL214,AM214)</f>
        <v>#NAME?</v>
      </c>
    </row>
    <row r="215" spans="1:64" x14ac:dyDescent="0.25">
      <c r="B215" s="521" t="s">
        <v>211</v>
      </c>
      <c r="C215" s="535"/>
      <c r="D215" s="536"/>
      <c r="E215" s="537" t="e">
        <f ca="1">F66</f>
        <v>#NAME?</v>
      </c>
      <c r="F215" s="536"/>
      <c r="G215" s="536"/>
      <c r="H215" s="558" t="e">
        <f ca="1">_xll.ErRunOutput(B215,E215)</f>
        <v>#NAME?</v>
      </c>
      <c r="J215" s="521" t="s">
        <v>212</v>
      </c>
      <c r="K215" s="536"/>
      <c r="L215" s="537" t="e">
        <f ca="1">I66</f>
        <v>#NAME?</v>
      </c>
      <c r="M215" s="536"/>
      <c r="N215" s="536"/>
      <c r="O215" s="558" t="e">
        <f ca="1">_xll.ErRunOutput(J215,L215)</f>
        <v>#NAME?</v>
      </c>
      <c r="Q215" s="521" t="s">
        <v>213</v>
      </c>
      <c r="R215" s="536"/>
      <c r="S215" s="537" t="e">
        <f ca="1">L66</f>
        <v>#NAME?</v>
      </c>
      <c r="T215" s="536"/>
      <c r="U215" s="536"/>
      <c r="V215" s="558" t="e">
        <f ca="1">_xll.ErRunOutput(Q215,S215)</f>
        <v>#NAME?</v>
      </c>
      <c r="X215" s="521" t="s">
        <v>214</v>
      </c>
      <c r="Y215" s="536"/>
      <c r="Z215" s="537" t="e">
        <f ca="1">O66</f>
        <v>#NAME?</v>
      </c>
      <c r="AA215" s="536"/>
      <c r="AB215" s="536"/>
      <c r="AC215" s="558" t="e">
        <f ca="1">_xll.ErRunOutput(X215,Z215)</f>
        <v>#NAME?</v>
      </c>
      <c r="AE215" s="521" t="s">
        <v>215</v>
      </c>
      <c r="AF215" s="536"/>
      <c r="AG215" s="537" t="e">
        <f ca="1">R66</f>
        <v>#NAME?</v>
      </c>
      <c r="AH215" s="536"/>
      <c r="AI215" s="536"/>
      <c r="AJ215" s="558" t="e">
        <f ca="1">_xll.ErRunOutput(AE215,AG215)</f>
        <v>#NAME?</v>
      </c>
      <c r="AL215" s="521" t="s">
        <v>216</v>
      </c>
      <c r="AM215" s="536"/>
      <c r="AN215" s="537" t="e">
        <f ca="1">U66</f>
        <v>#NAME?</v>
      </c>
      <c r="AO215" s="536"/>
      <c r="AP215" s="536"/>
      <c r="AQ215" s="558" t="e">
        <f ca="1">_xll.ErRunOutput(AL215,AN215)</f>
        <v>#NAME?</v>
      </c>
    </row>
    <row r="216" spans="1:64" s="79" customFormat="1" x14ac:dyDescent="0.25">
      <c r="A216" s="1103"/>
      <c r="B216" s="527" t="s">
        <v>217</v>
      </c>
      <c r="C216" s="528"/>
      <c r="D216" s="313"/>
      <c r="E216" s="314" t="e">
        <f ca="1">M180</f>
        <v>#NAME?</v>
      </c>
      <c r="F216" s="313"/>
      <c r="G216" s="313"/>
      <c r="H216" s="559" t="e">
        <f ca="1">_xll.ErRunOutput(B216,E216)</f>
        <v>#NAME?</v>
      </c>
      <c r="I216"/>
      <c r="J216" s="527" t="s">
        <v>218</v>
      </c>
      <c r="K216" s="313"/>
      <c r="L216" s="314" t="e">
        <f ca="1">Q180</f>
        <v>#NAME?</v>
      </c>
      <c r="M216" s="313"/>
      <c r="N216" s="313"/>
      <c r="O216" s="559" t="e">
        <f ca="1">_xll.ErRunOutput(J216,L216)</f>
        <v>#NAME?</v>
      </c>
      <c r="Q216" s="527" t="s">
        <v>219</v>
      </c>
      <c r="R216" s="313"/>
      <c r="S216" s="314" t="e">
        <f ca="1">U180</f>
        <v>#NAME?</v>
      </c>
      <c r="T216" s="313"/>
      <c r="U216" s="313"/>
      <c r="V216" s="559" t="e">
        <f ca="1">_xll.ErRunOutput(Q216,S216)</f>
        <v>#NAME?</v>
      </c>
      <c r="W216"/>
      <c r="X216" s="527" t="s">
        <v>220</v>
      </c>
      <c r="Y216" s="313"/>
      <c r="Z216" s="314" t="e">
        <f ca="1">Y180</f>
        <v>#NAME?</v>
      </c>
      <c r="AA216" s="313"/>
      <c r="AB216" s="313"/>
      <c r="AC216" s="559" t="e">
        <f ca="1">_xll.ErRunOutput(X216,Z216)</f>
        <v>#NAME?</v>
      </c>
      <c r="AD216"/>
      <c r="AE216" s="527" t="s">
        <v>221</v>
      </c>
      <c r="AF216" s="313"/>
      <c r="AG216" s="314" t="e">
        <f ca="1">AC180</f>
        <v>#NAME?</v>
      </c>
      <c r="AH216" s="313"/>
      <c r="AI216" s="313"/>
      <c r="AJ216" s="559" t="e">
        <f ca="1">_xll.ErRunOutput(AE216,AG216)</f>
        <v>#NAME?</v>
      </c>
      <c r="AK216"/>
      <c r="AL216" s="527" t="s">
        <v>222</v>
      </c>
      <c r="AM216" s="313"/>
      <c r="AN216" s="314" t="e">
        <f ca="1">AG180</f>
        <v>#NAME?</v>
      </c>
      <c r="AO216" s="313"/>
      <c r="AP216" s="313"/>
      <c r="AQ216" s="559" t="e">
        <f ca="1">_xll.ErRunOutput(AL216,AN216)</f>
        <v>#NAME?</v>
      </c>
      <c r="AR216"/>
      <c r="AS216"/>
      <c r="AT216"/>
      <c r="AU216"/>
      <c r="AV216"/>
      <c r="AW216"/>
      <c r="AX216"/>
      <c r="AY216"/>
      <c r="AZ216"/>
      <c r="BA216"/>
      <c r="BB216"/>
      <c r="BC216"/>
      <c r="BD216"/>
      <c r="BE216"/>
      <c r="BF216"/>
      <c r="BG216"/>
      <c r="BH216"/>
      <c r="BI216"/>
      <c r="BJ216"/>
      <c r="BK216"/>
      <c r="BL216"/>
    </row>
    <row r="217" spans="1:64" s="79" customFormat="1" x14ac:dyDescent="0.25">
      <c r="A217" s="1103"/>
      <c r="B217" s="527" t="s">
        <v>223</v>
      </c>
      <c r="C217" s="528"/>
      <c r="D217" s="313"/>
      <c r="E217" s="314" t="e">
        <f ca="1">I191</f>
        <v>#NAME?</v>
      </c>
      <c r="F217" s="313"/>
      <c r="G217" s="313"/>
      <c r="H217" s="559" t="e">
        <f ca="1">_xll.ErRunOutput(B217,E217)</f>
        <v>#NAME?</v>
      </c>
      <c r="I217"/>
      <c r="J217" s="527" t="s">
        <v>224</v>
      </c>
      <c r="K217" s="313"/>
      <c r="L217" s="314" t="e">
        <f ca="1">O191</f>
        <v>#NAME?</v>
      </c>
      <c r="M217" s="313"/>
      <c r="N217" s="313"/>
      <c r="O217" s="559" t="e">
        <f ca="1">_xll.ErRunOutput(J217,L217)</f>
        <v>#NAME?</v>
      </c>
      <c r="Q217" s="527" t="s">
        <v>225</v>
      </c>
      <c r="R217" s="313"/>
      <c r="S217" s="314" t="e">
        <f ca="1">U191</f>
        <v>#NAME?</v>
      </c>
      <c r="T217" s="313"/>
      <c r="U217" s="313"/>
      <c r="V217" s="559" t="e">
        <f ca="1">_xll.ErRunOutput(Q217,S217)</f>
        <v>#NAME?</v>
      </c>
      <c r="W217"/>
      <c r="X217" s="527" t="s">
        <v>226</v>
      </c>
      <c r="Y217" s="313"/>
      <c r="Z217" s="314" t="e">
        <f ca="1">AA191</f>
        <v>#NAME?</v>
      </c>
      <c r="AA217" s="313"/>
      <c r="AB217" s="313"/>
      <c r="AC217" s="559" t="e">
        <f ca="1">_xll.ErRunOutput(X217,Z217)</f>
        <v>#NAME?</v>
      </c>
      <c r="AD217"/>
      <c r="AE217" s="527" t="s">
        <v>227</v>
      </c>
      <c r="AF217" s="313"/>
      <c r="AG217" s="314" t="e">
        <f ca="1">AG191</f>
        <v>#NAME?</v>
      </c>
      <c r="AH217" s="313"/>
      <c r="AI217" s="313"/>
      <c r="AJ217" s="559" t="e">
        <f ca="1">_xll.ErRunOutput(AE217,AG217)</f>
        <v>#NAME?</v>
      </c>
      <c r="AK217"/>
      <c r="AL217" s="527" t="s">
        <v>228</v>
      </c>
      <c r="AM217" s="313"/>
      <c r="AN217" s="314" t="e">
        <f ca="1">AM191</f>
        <v>#NAME?</v>
      </c>
      <c r="AO217" s="313"/>
      <c r="AP217" s="313"/>
      <c r="AQ217" s="559" t="e">
        <f ca="1">_xll.ErRunOutput(AL217,AN217)</f>
        <v>#NAME?</v>
      </c>
      <c r="AR217"/>
      <c r="AS217"/>
      <c r="AT217"/>
      <c r="AU217"/>
      <c r="AV217"/>
      <c r="AW217"/>
      <c r="AX217"/>
      <c r="AY217"/>
      <c r="AZ217"/>
      <c r="BA217"/>
      <c r="BB217"/>
      <c r="BC217"/>
      <c r="BD217"/>
      <c r="BE217"/>
      <c r="BF217"/>
      <c r="BG217"/>
      <c r="BH217"/>
      <c r="BI217"/>
      <c r="BJ217"/>
      <c r="BK217"/>
      <c r="BL217"/>
    </row>
    <row r="218" spans="1:64" s="79" customFormat="1" x14ac:dyDescent="0.25">
      <c r="A218" s="1103"/>
      <c r="B218" s="527" t="s">
        <v>229</v>
      </c>
      <c r="C218" s="528"/>
      <c r="D218" s="313"/>
      <c r="E218" s="314" t="e">
        <f ca="1">G206</f>
        <v>#NAME?</v>
      </c>
      <c r="F218" s="313"/>
      <c r="G218" s="313"/>
      <c r="H218" s="559" t="e">
        <f ca="1">_xll.ErRunOutput(B218,E218)</f>
        <v>#NAME?</v>
      </c>
      <c r="I218"/>
      <c r="J218" s="527" t="s">
        <v>230</v>
      </c>
      <c r="K218" s="313"/>
      <c r="L218" s="314" t="e">
        <f ca="1">I206</f>
        <v>#NAME?</v>
      </c>
      <c r="M218" s="313"/>
      <c r="N218" s="313"/>
      <c r="O218" s="559" t="e">
        <f ca="1">_xll.ErRunOutput(J218,L218)</f>
        <v>#NAME?</v>
      </c>
      <c r="Q218" s="527" t="s">
        <v>231</v>
      </c>
      <c r="R218" s="313"/>
      <c r="S218" s="314" t="e">
        <f ca="1">K206</f>
        <v>#NAME?</v>
      </c>
      <c r="T218" s="313"/>
      <c r="U218" s="313"/>
      <c r="V218" s="559" t="e">
        <f ca="1">_xll.ErRunOutput(Q218,S218)</f>
        <v>#NAME?</v>
      </c>
      <c r="W218"/>
      <c r="X218" s="527" t="s">
        <v>232</v>
      </c>
      <c r="Y218" s="313"/>
      <c r="Z218" s="314" t="e">
        <f ca="1">M206</f>
        <v>#NAME?</v>
      </c>
      <c r="AA218" s="313"/>
      <c r="AB218" s="313"/>
      <c r="AC218" s="559" t="e">
        <f ca="1">_xll.ErRunOutput(X218,Z218)</f>
        <v>#NAME?</v>
      </c>
      <c r="AD218"/>
      <c r="AE218" s="527" t="s">
        <v>233</v>
      </c>
      <c r="AF218" s="313"/>
      <c r="AG218" s="314" t="e">
        <f ca="1">O206</f>
        <v>#NAME?</v>
      </c>
      <c r="AH218" s="313"/>
      <c r="AI218" s="313"/>
      <c r="AJ218" s="559" t="e">
        <f ca="1">_xll.ErRunOutput(AE218,AG218)</f>
        <v>#NAME?</v>
      </c>
      <c r="AK218"/>
      <c r="AL218" s="527" t="s">
        <v>234</v>
      </c>
      <c r="AM218" s="313"/>
      <c r="AN218" s="314" t="e">
        <f ca="1">Q206</f>
        <v>#NAME?</v>
      </c>
      <c r="AO218" s="313"/>
      <c r="AP218" s="313"/>
      <c r="AQ218" s="559" t="e">
        <f ca="1">_xll.ErRunOutput(AL218,AN218)</f>
        <v>#NAME?</v>
      </c>
      <c r="AR218"/>
      <c r="AS218"/>
      <c r="AT218"/>
      <c r="AU218"/>
      <c r="AV218"/>
      <c r="AW218"/>
      <c r="AX218"/>
      <c r="AY218"/>
      <c r="AZ218"/>
      <c r="BA218"/>
      <c r="BB218"/>
      <c r="BC218"/>
      <c r="BD218"/>
      <c r="BE218"/>
      <c r="BF218"/>
      <c r="BG218"/>
      <c r="BH218"/>
      <c r="BI218"/>
      <c r="BJ218"/>
      <c r="BK218"/>
      <c r="BL218"/>
    </row>
    <row r="219" spans="1:64" s="79" customFormat="1" x14ac:dyDescent="0.25">
      <c r="A219" s="1103"/>
      <c r="B219" s="529" t="s">
        <v>235</v>
      </c>
      <c r="C219" s="530"/>
      <c r="D219" s="531"/>
      <c r="E219" s="532" t="e">
        <f ca="1">G207</f>
        <v>#NAME?</v>
      </c>
      <c r="F219" s="531"/>
      <c r="G219" s="531"/>
      <c r="H219" s="560" t="e">
        <f ca="1">_xll.ErRunOutput(B219,E219)</f>
        <v>#NAME?</v>
      </c>
      <c r="I219"/>
      <c r="J219" s="529" t="s">
        <v>236</v>
      </c>
      <c r="K219" s="531"/>
      <c r="L219" s="532" t="e">
        <f ca="1">I207</f>
        <v>#NAME?</v>
      </c>
      <c r="M219" s="531"/>
      <c r="N219" s="531"/>
      <c r="O219" s="560" t="e">
        <f ca="1">_xll.ErRunOutput(J219,L219)</f>
        <v>#NAME?</v>
      </c>
      <c r="Q219" s="529" t="s">
        <v>237</v>
      </c>
      <c r="R219" s="531"/>
      <c r="S219" s="532" t="e">
        <f ca="1">K207</f>
        <v>#NAME?</v>
      </c>
      <c r="T219" s="531"/>
      <c r="U219" s="531"/>
      <c r="V219" s="560" t="e">
        <f ca="1">_xll.ErRunOutput(Q219,S219)</f>
        <v>#NAME?</v>
      </c>
      <c r="W219"/>
      <c r="X219" s="529" t="s">
        <v>238</v>
      </c>
      <c r="Y219" s="531"/>
      <c r="Z219" s="532" t="e">
        <f ca="1">M207</f>
        <v>#NAME?</v>
      </c>
      <c r="AA219" s="531"/>
      <c r="AB219" s="531"/>
      <c r="AC219" s="560" t="e">
        <f ca="1">_xll.ErRunOutput(X219,Z219)</f>
        <v>#NAME?</v>
      </c>
      <c r="AD219"/>
      <c r="AE219" s="529" t="s">
        <v>239</v>
      </c>
      <c r="AF219" s="531"/>
      <c r="AG219" s="532" t="e">
        <f ca="1">O207</f>
        <v>#NAME?</v>
      </c>
      <c r="AH219" s="531"/>
      <c r="AI219" s="531"/>
      <c r="AJ219" s="560" t="e">
        <f ca="1">_xll.ErRunOutput(AE219,AG219)</f>
        <v>#NAME?</v>
      </c>
      <c r="AK219"/>
      <c r="AL219" s="529" t="s">
        <v>240</v>
      </c>
      <c r="AM219" s="531"/>
      <c r="AN219" s="532" t="e">
        <f ca="1">Q207</f>
        <v>#NAME?</v>
      </c>
      <c r="AO219" s="531"/>
      <c r="AP219" s="531"/>
      <c r="AQ219" s="560" t="e">
        <f ca="1">_xll.ErRunOutput(AL219,AN219)</f>
        <v>#NAME?</v>
      </c>
      <c r="AR219"/>
      <c r="AS219"/>
      <c r="AT219"/>
      <c r="AU219"/>
      <c r="AV219"/>
      <c r="AW219"/>
      <c r="AX219"/>
      <c r="AY219"/>
      <c r="AZ219"/>
      <c r="BA219"/>
      <c r="BB219"/>
      <c r="BC219"/>
      <c r="BD219"/>
      <c r="BE219"/>
      <c r="BF219"/>
      <c r="BG219"/>
      <c r="BH219"/>
      <c r="BI219"/>
      <c r="BJ219"/>
      <c r="BK219"/>
      <c r="BL219"/>
    </row>
    <row r="220" spans="1:64" s="79" customFormat="1" x14ac:dyDescent="0.25">
      <c r="A220" s="1103"/>
      <c r="B220" s="521" t="s">
        <v>241</v>
      </c>
      <c r="C220" s="522"/>
      <c r="D220" s="523"/>
      <c r="E220" s="524" t="e">
        <f ca="1">_xll.ErTotal(SUM(E215:E217))</f>
        <v>#NAME?</v>
      </c>
      <c r="F220" s="523"/>
      <c r="G220" s="542" t="e">
        <f ca="1">(E220/$D$22)*100000</f>
        <v>#NAME?</v>
      </c>
      <c r="H220" s="558" t="e">
        <f ca="1">_xll.ErRunOutput(B220,E220)</f>
        <v>#NAME?</v>
      </c>
      <c r="I220"/>
      <c r="J220" s="521" t="s">
        <v>242</v>
      </c>
      <c r="K220" s="523"/>
      <c r="L220" s="524" t="e">
        <f ca="1">_xll.ErTotal(SUM(L215:L217))</f>
        <v>#NAME?</v>
      </c>
      <c r="M220" s="523"/>
      <c r="N220" s="542" t="e">
        <f ca="1">(L220/$D$22)*100000</f>
        <v>#NAME?</v>
      </c>
      <c r="O220" s="558" t="e">
        <f ca="1">_xll.ErRunOutput(J220,L220)</f>
        <v>#NAME?</v>
      </c>
      <c r="Q220" s="521" t="s">
        <v>243</v>
      </c>
      <c r="R220" s="523"/>
      <c r="S220" s="524" t="e">
        <f ca="1">_xll.ErTotal(SUM(S215:S217))</f>
        <v>#NAME?</v>
      </c>
      <c r="T220" s="523"/>
      <c r="U220" s="542" t="e">
        <f ca="1">(S220/$D$22)*100000</f>
        <v>#NAME?</v>
      </c>
      <c r="V220" s="558" t="e">
        <f ca="1">_xll.ErRunOutput(Q220,S220)</f>
        <v>#NAME?</v>
      </c>
      <c r="W220"/>
      <c r="X220" s="521" t="s">
        <v>244</v>
      </c>
      <c r="Y220" s="523"/>
      <c r="Z220" s="524" t="e">
        <f ca="1">_xll.ErTotal(SUM(Z215:Z217))</f>
        <v>#NAME?</v>
      </c>
      <c r="AA220" s="523"/>
      <c r="AB220" s="542" t="e">
        <f ca="1">(Z220/$D$22)*100000</f>
        <v>#NAME?</v>
      </c>
      <c r="AC220" s="558" t="e">
        <f ca="1">_xll.ErRunOutput(X220,Z220)</f>
        <v>#NAME?</v>
      </c>
      <c r="AD220"/>
      <c r="AE220" s="521" t="s">
        <v>245</v>
      </c>
      <c r="AF220" s="523"/>
      <c r="AG220" s="524" t="e">
        <f ca="1">_xll.ErTotal(SUM(AG215:AG217))</f>
        <v>#NAME?</v>
      </c>
      <c r="AH220" s="523"/>
      <c r="AI220" s="542" t="e">
        <f ca="1">(AG220/$D$22)*100000</f>
        <v>#NAME?</v>
      </c>
      <c r="AJ220" s="558" t="e">
        <f ca="1">_xll.ErRunOutput(AE220,AG220)</f>
        <v>#NAME?</v>
      </c>
      <c r="AK220"/>
      <c r="AL220" s="521" t="s">
        <v>246</v>
      </c>
      <c r="AM220" s="523"/>
      <c r="AN220" s="524" t="e">
        <f ca="1">_xll.ErTotal(SUM(AN215:AN217))</f>
        <v>#NAME?</v>
      </c>
      <c r="AO220" s="523"/>
      <c r="AP220" s="542" t="e">
        <f ca="1">(AN220/$D$22)*100000</f>
        <v>#NAME?</v>
      </c>
      <c r="AQ220" s="558" t="e">
        <f ca="1">_xll.ErRunOutput(AL220,AN220)</f>
        <v>#NAME?</v>
      </c>
      <c r="AR220"/>
      <c r="AS220"/>
      <c r="AT220"/>
      <c r="AU220"/>
      <c r="AV220"/>
      <c r="AW220"/>
      <c r="AX220"/>
      <c r="AY220"/>
      <c r="AZ220"/>
      <c r="BA220"/>
      <c r="BB220"/>
      <c r="BC220"/>
      <c r="BD220"/>
      <c r="BE220"/>
      <c r="BF220"/>
      <c r="BG220"/>
      <c r="BH220"/>
      <c r="BI220"/>
      <c r="BJ220"/>
      <c r="BK220"/>
      <c r="BL220"/>
    </row>
    <row r="221" spans="1:64" s="79" customFormat="1" x14ac:dyDescent="0.25">
      <c r="A221" s="1103"/>
      <c r="B221" s="527" t="s">
        <v>247</v>
      </c>
      <c r="C221" s="528"/>
      <c r="D221" s="313"/>
      <c r="E221" s="314" t="e">
        <f ca="1">_xll.ErTotal(SUM(E215:E218))</f>
        <v>#NAME?</v>
      </c>
      <c r="F221" s="313"/>
      <c r="G221" s="540" t="e">
        <f ca="1">(E221/$D$22)*100000</f>
        <v>#NAME?</v>
      </c>
      <c r="H221" s="559" t="e">
        <f ca="1">_xll.ErRunOutput(B221,E221)</f>
        <v>#NAME?</v>
      </c>
      <c r="I221"/>
      <c r="J221" s="527" t="s">
        <v>248</v>
      </c>
      <c r="K221" s="313"/>
      <c r="L221" s="314" t="e">
        <f ca="1">_xll.ErTotal(SUM(L215:L218))</f>
        <v>#NAME?</v>
      </c>
      <c r="M221" s="313"/>
      <c r="N221" s="540" t="e">
        <f ca="1">(L221/$D$22)*100000</f>
        <v>#NAME?</v>
      </c>
      <c r="O221" s="559" t="e">
        <f ca="1">_xll.ErRunOutput(J221,L221)</f>
        <v>#NAME?</v>
      </c>
      <c r="Q221" s="527" t="s">
        <v>249</v>
      </c>
      <c r="R221" s="313"/>
      <c r="S221" s="314" t="e">
        <f ca="1">_xll.ErTotal(SUM(S215:S218))</f>
        <v>#NAME?</v>
      </c>
      <c r="T221" s="313"/>
      <c r="U221" s="540" t="e">
        <f ca="1">(S221/$D$22)*100000</f>
        <v>#NAME?</v>
      </c>
      <c r="V221" s="559" t="e">
        <f ca="1">_xll.ErRunOutput(Q221,S221)</f>
        <v>#NAME?</v>
      </c>
      <c r="W221"/>
      <c r="X221" s="527" t="s">
        <v>250</v>
      </c>
      <c r="Y221" s="313"/>
      <c r="Z221" s="314" t="e">
        <f ca="1">_xll.ErTotal(SUM(Z215:Z218))</f>
        <v>#NAME?</v>
      </c>
      <c r="AA221" s="313"/>
      <c r="AB221" s="540" t="e">
        <f ca="1">(Z221/$D$22)*100000</f>
        <v>#NAME?</v>
      </c>
      <c r="AC221" s="559" t="e">
        <f ca="1">_xll.ErRunOutput(X221,Z221)</f>
        <v>#NAME?</v>
      </c>
      <c r="AD221"/>
      <c r="AE221" s="527" t="s">
        <v>251</v>
      </c>
      <c r="AF221" s="313"/>
      <c r="AG221" s="314" t="e">
        <f ca="1">_xll.ErTotal(SUM(AG215:AG218))</f>
        <v>#NAME?</v>
      </c>
      <c r="AH221" s="313"/>
      <c r="AI221" s="540" t="e">
        <f ca="1">(AG221/$D$22)*100000</f>
        <v>#NAME?</v>
      </c>
      <c r="AJ221" s="559" t="e">
        <f ca="1">_xll.ErRunOutput(AE221,AG221)</f>
        <v>#NAME?</v>
      </c>
      <c r="AK221"/>
      <c r="AL221" s="527" t="s">
        <v>252</v>
      </c>
      <c r="AM221" s="313"/>
      <c r="AN221" s="314" t="e">
        <f ca="1">_xll.ErTotal(SUM(AN215:AN218))</f>
        <v>#NAME?</v>
      </c>
      <c r="AO221" s="313"/>
      <c r="AP221" s="540" t="e">
        <f ca="1">(AN221/$D$22)*100000</f>
        <v>#NAME?</v>
      </c>
      <c r="AQ221" s="559" t="e">
        <f ca="1">_xll.ErRunOutput(AL221,AN221)</f>
        <v>#NAME?</v>
      </c>
      <c r="AR221"/>
      <c r="AS221"/>
      <c r="AT221"/>
      <c r="AU221"/>
      <c r="AV221"/>
      <c r="AW221"/>
      <c r="AX221"/>
      <c r="AY221"/>
      <c r="AZ221"/>
      <c r="BA221"/>
      <c r="BB221"/>
      <c r="BC221"/>
      <c r="BD221"/>
      <c r="BE221"/>
      <c r="BF221"/>
      <c r="BG221"/>
      <c r="BH221"/>
      <c r="BI221"/>
      <c r="BJ221"/>
      <c r="BK221"/>
      <c r="BL221"/>
    </row>
    <row r="222" spans="1:64" s="79" customFormat="1" x14ac:dyDescent="0.25">
      <c r="A222" s="1103"/>
      <c r="B222" s="529" t="s">
        <v>253</v>
      </c>
      <c r="C222" s="530"/>
      <c r="D222" s="531"/>
      <c r="E222" s="532" t="e">
        <f ca="1">_xll.ErTotal(SUM(E215:E217,E219))</f>
        <v>#NAME?</v>
      </c>
      <c r="F222" s="531"/>
      <c r="G222" s="554" t="e">
        <f ca="1">(E222/$D$22)*100000</f>
        <v>#NAME?</v>
      </c>
      <c r="H222" s="560" t="e">
        <f ca="1">_xll.ErRunOutput(B222,E222)</f>
        <v>#NAME?</v>
      </c>
      <c r="I222"/>
      <c r="J222" s="529" t="s">
        <v>254</v>
      </c>
      <c r="K222" s="531"/>
      <c r="L222" s="532" t="e">
        <f ca="1">_xll.ErTotal(SUM(L215:L217,L219))</f>
        <v>#NAME?</v>
      </c>
      <c r="M222" s="531"/>
      <c r="N222" s="554" t="e">
        <f ca="1">(L222/$D$22)*100000</f>
        <v>#NAME?</v>
      </c>
      <c r="O222" s="560" t="e">
        <f ca="1">_xll.ErRunOutput(J222,L222)</f>
        <v>#NAME?</v>
      </c>
      <c r="Q222" s="529" t="s">
        <v>255</v>
      </c>
      <c r="R222" s="531"/>
      <c r="S222" s="532" t="e">
        <f ca="1">_xll.ErTotal(SUM(S215:S217,S219))</f>
        <v>#NAME?</v>
      </c>
      <c r="T222" s="531"/>
      <c r="U222" s="554" t="e">
        <f ca="1">(S222/$D$22)*100000</f>
        <v>#NAME?</v>
      </c>
      <c r="V222" s="560" t="e">
        <f ca="1">_xll.ErRunOutput(Q222,S222)</f>
        <v>#NAME?</v>
      </c>
      <c r="W222"/>
      <c r="X222" s="529" t="s">
        <v>256</v>
      </c>
      <c r="Y222" s="531"/>
      <c r="Z222" s="532" t="e">
        <f ca="1">_xll.ErTotal(SUM(Z215:Z217,Z219))</f>
        <v>#NAME?</v>
      </c>
      <c r="AA222" s="531"/>
      <c r="AB222" s="554" t="e">
        <f ca="1">(Z222/$D$22)*100000</f>
        <v>#NAME?</v>
      </c>
      <c r="AC222" s="560" t="e">
        <f ca="1">_xll.ErRunOutput(X222,Z222)</f>
        <v>#NAME?</v>
      </c>
      <c r="AD222"/>
      <c r="AE222" s="529" t="s">
        <v>257</v>
      </c>
      <c r="AF222" s="531"/>
      <c r="AG222" s="532" t="e">
        <f ca="1">_xll.ErTotal(SUM(AG215:AG217,AG219))</f>
        <v>#NAME?</v>
      </c>
      <c r="AH222" s="531"/>
      <c r="AI222" s="554" t="e">
        <f ca="1">(AG222/$D$22)*100000</f>
        <v>#NAME?</v>
      </c>
      <c r="AJ222" s="560" t="e">
        <f ca="1">_xll.ErRunOutput(AE222,AG222)</f>
        <v>#NAME?</v>
      </c>
      <c r="AK222"/>
      <c r="AL222" s="529" t="s">
        <v>258</v>
      </c>
      <c r="AM222" s="531"/>
      <c r="AN222" s="532" t="e">
        <f ca="1">_xll.ErTotal(SUM(AN215:AN217,AN219))</f>
        <v>#NAME?</v>
      </c>
      <c r="AO222" s="531"/>
      <c r="AP222" s="554" t="e">
        <f ca="1">(AN222/$D$22)*100000</f>
        <v>#NAME?</v>
      </c>
      <c r="AQ222" s="560" t="e">
        <f ca="1">_xll.ErRunOutput(AL222,AN222)</f>
        <v>#NAME?</v>
      </c>
      <c r="AR222"/>
      <c r="AS222"/>
      <c r="AT222"/>
      <c r="AU222"/>
      <c r="AV222"/>
      <c r="AW222"/>
      <c r="AX222"/>
      <c r="AY222"/>
      <c r="AZ222"/>
      <c r="BA222"/>
      <c r="BB222"/>
      <c r="BC222"/>
      <c r="BD222"/>
      <c r="BE222"/>
      <c r="BF222"/>
      <c r="BG222"/>
      <c r="BH222"/>
      <c r="BI222"/>
      <c r="BJ222"/>
      <c r="BK222"/>
      <c r="BL222"/>
    </row>
    <row r="223" spans="1:64" s="79" customFormat="1" x14ac:dyDescent="0.25">
      <c r="A223" s="1103"/>
      <c r="B223" s="521" t="s">
        <v>259</v>
      </c>
      <c r="C223" s="522"/>
      <c r="D223" s="523"/>
      <c r="E223" s="524"/>
      <c r="F223" s="542" t="e">
        <f ca="1">_xll.ErTotal(SUM(D214,E215:E217))</f>
        <v>#NAME?</v>
      </c>
      <c r="G223" s="542" t="e">
        <f ca="1">(F223/$D$22)*100000</f>
        <v>#NAME?</v>
      </c>
      <c r="H223" s="558" t="e">
        <f ca="1">_xll.ErRunOutput(B223,F223)</f>
        <v>#NAME?</v>
      </c>
      <c r="I223"/>
      <c r="J223" s="521" t="s">
        <v>260</v>
      </c>
      <c r="K223" s="523"/>
      <c r="L223" s="524"/>
      <c r="M223" s="542" t="e">
        <f ca="1">_xll.ErTotal(SUM(K214,L215:L217))</f>
        <v>#NAME?</v>
      </c>
      <c r="N223" s="542" t="e">
        <f ca="1">(M223/$D$22)*100000</f>
        <v>#NAME?</v>
      </c>
      <c r="O223" s="558" t="e">
        <f ca="1">_xll.ErRunOutput(J223,M223)</f>
        <v>#NAME?</v>
      </c>
      <c r="Q223" s="521" t="s">
        <v>261</v>
      </c>
      <c r="R223" s="523"/>
      <c r="S223" s="524"/>
      <c r="T223" s="542" t="e">
        <f ca="1">_xll.ErTotal(SUM(R214,S215:S217))</f>
        <v>#NAME?</v>
      </c>
      <c r="U223" s="542" t="e">
        <f ca="1">(T223/$D$22)*100000</f>
        <v>#NAME?</v>
      </c>
      <c r="V223" s="558" t="e">
        <f ca="1">_xll.ErRunOutput(Q223,T223)</f>
        <v>#NAME?</v>
      </c>
      <c r="W223"/>
      <c r="X223" s="521" t="s">
        <v>262</v>
      </c>
      <c r="Y223" s="523"/>
      <c r="Z223" s="524"/>
      <c r="AA223" s="542" t="e">
        <f ca="1">_xll.ErTotal(SUM(Y214,Z215:Z217))</f>
        <v>#NAME?</v>
      </c>
      <c r="AB223" s="542" t="e">
        <f ca="1">(AA223/$D$22)*100000</f>
        <v>#NAME?</v>
      </c>
      <c r="AC223" s="558" t="e">
        <f ca="1">_xll.ErRunOutput(X223,AA223)</f>
        <v>#NAME?</v>
      </c>
      <c r="AD223"/>
      <c r="AE223" s="521" t="s">
        <v>263</v>
      </c>
      <c r="AF223" s="523"/>
      <c r="AG223" s="524"/>
      <c r="AH223" s="542" t="e">
        <f ca="1">_xll.ErTotal(SUM(AF214,AG215:AG217))</f>
        <v>#NAME?</v>
      </c>
      <c r="AI223" s="542" t="e">
        <f ca="1">(AH223/$D$22)*100000</f>
        <v>#NAME?</v>
      </c>
      <c r="AJ223" s="558" t="e">
        <f ca="1">_xll.ErRunOutput(AE223,AH223)</f>
        <v>#NAME?</v>
      </c>
      <c r="AK223"/>
      <c r="AL223" s="521" t="s">
        <v>264</v>
      </c>
      <c r="AM223" s="523"/>
      <c r="AN223" s="524"/>
      <c r="AO223" s="542" t="e">
        <f ca="1">_xll.ErTotal(SUM(AM214,AN215:AN217))</f>
        <v>#NAME?</v>
      </c>
      <c r="AP223" s="542" t="e">
        <f ca="1">(AO223/$D$22)*100000</f>
        <v>#NAME?</v>
      </c>
      <c r="AQ223" s="558" t="e">
        <f ca="1">_xll.ErRunOutput(AL223,AO223)</f>
        <v>#NAME?</v>
      </c>
      <c r="AR223"/>
      <c r="AS223"/>
      <c r="AT223"/>
      <c r="AU223"/>
      <c r="AV223"/>
      <c r="AW223"/>
      <c r="AX223"/>
      <c r="AY223"/>
      <c r="AZ223"/>
      <c r="BA223"/>
      <c r="BB223"/>
      <c r="BC223"/>
      <c r="BD223"/>
      <c r="BE223"/>
      <c r="BF223"/>
      <c r="BG223"/>
      <c r="BH223"/>
      <c r="BI223"/>
      <c r="BJ223"/>
      <c r="BK223"/>
      <c r="BL223"/>
    </row>
    <row r="224" spans="1:64" x14ac:dyDescent="0.25">
      <c r="B224" s="527" t="s">
        <v>265</v>
      </c>
      <c r="C224" s="241"/>
      <c r="D224" s="311"/>
      <c r="E224" s="311"/>
      <c r="F224" s="310" t="e">
        <f ca="1">_xll.ErTotal(SUM(D214:E218))</f>
        <v>#NAME?</v>
      </c>
      <c r="G224" s="470" t="e">
        <f ca="1">(F224/$D$22)*100000</f>
        <v>#NAME?</v>
      </c>
      <c r="H224" s="559" t="e">
        <f ca="1">_xll.ErRunOutput(B224,F224)</f>
        <v>#NAME?</v>
      </c>
      <c r="J224" s="527" t="s">
        <v>266</v>
      </c>
      <c r="K224" s="311"/>
      <c r="L224" s="311"/>
      <c r="M224" s="310" t="e">
        <f ca="1">_xll.ErTotal(SUM(K214:L218))</f>
        <v>#NAME?</v>
      </c>
      <c r="N224" s="470" t="e">
        <f ca="1">(M224/$D$22)*100000</f>
        <v>#NAME?</v>
      </c>
      <c r="O224" s="559" t="e">
        <f ca="1">_xll.ErRunOutput(J224,M224)</f>
        <v>#NAME?</v>
      </c>
      <c r="Q224" s="527" t="s">
        <v>267</v>
      </c>
      <c r="R224" s="311"/>
      <c r="S224" s="311"/>
      <c r="T224" s="310" t="e">
        <f ca="1">_xll.ErTotal(SUM(R214:S218))</f>
        <v>#NAME?</v>
      </c>
      <c r="U224" s="470" t="e">
        <f ca="1">(T224/$D$22)*100000</f>
        <v>#NAME?</v>
      </c>
      <c r="V224" s="559" t="e">
        <f ca="1">_xll.ErRunOutput(Q224,T224)</f>
        <v>#NAME?</v>
      </c>
      <c r="X224" s="527" t="s">
        <v>268</v>
      </c>
      <c r="Y224" s="311"/>
      <c r="Z224" s="311"/>
      <c r="AA224" s="310" t="e">
        <f ca="1">_xll.ErTotal(SUM(Y214:Z218))</f>
        <v>#NAME?</v>
      </c>
      <c r="AB224" s="470" t="e">
        <f ca="1">(AA224/$D$22)*100000</f>
        <v>#NAME?</v>
      </c>
      <c r="AC224" s="559" t="e">
        <f ca="1">_xll.ErRunOutput(X224,AA224)</f>
        <v>#NAME?</v>
      </c>
      <c r="AE224" s="527" t="s">
        <v>269</v>
      </c>
      <c r="AF224" s="311"/>
      <c r="AG224" s="311"/>
      <c r="AH224" s="310" t="e">
        <f ca="1">_xll.ErTotal(SUM(AF214:AG218))</f>
        <v>#NAME?</v>
      </c>
      <c r="AI224" s="470" t="e">
        <f ca="1">(AH224/$D$22)*100000</f>
        <v>#NAME?</v>
      </c>
      <c r="AJ224" s="559" t="e">
        <f ca="1">_xll.ErRunOutput(AE224,AH224)</f>
        <v>#NAME?</v>
      </c>
      <c r="AL224" s="527" t="s">
        <v>270</v>
      </c>
      <c r="AM224" s="311"/>
      <c r="AN224" s="311"/>
      <c r="AO224" s="310" t="e">
        <f ca="1">_xll.ErTotal(SUM(AM214:AN218))</f>
        <v>#NAME?</v>
      </c>
      <c r="AP224" s="470" t="e">
        <f ca="1">(AO224/$D$22)*100000</f>
        <v>#NAME?</v>
      </c>
      <c r="AQ224" s="559" t="e">
        <f ca="1">_xll.ErRunOutput(AL224,AO224)</f>
        <v>#NAME?</v>
      </c>
    </row>
    <row r="225" spans="1:43" x14ac:dyDescent="0.25">
      <c r="B225" s="529" t="s">
        <v>271</v>
      </c>
      <c r="C225" s="303"/>
      <c r="D225" s="550"/>
      <c r="E225" s="550"/>
      <c r="F225" s="551" t="e">
        <f ca="1">_xll.ErTotal(SUM(D214,E215:E217,E219))</f>
        <v>#NAME?</v>
      </c>
      <c r="G225" s="555" t="e">
        <f ca="1">(F225/$D$22)*100000</f>
        <v>#NAME?</v>
      </c>
      <c r="H225" s="560" t="e">
        <f ca="1">_xll.ErRunOutput(B225,F225)</f>
        <v>#NAME?</v>
      </c>
      <c r="J225" s="529" t="s">
        <v>272</v>
      </c>
      <c r="K225" s="550"/>
      <c r="L225" s="550"/>
      <c r="M225" s="551" t="e">
        <f ca="1">_xll.ErTotal(SUM(K214,L215:L217,L219))</f>
        <v>#NAME?</v>
      </c>
      <c r="N225" s="555" t="e">
        <f ca="1">(M225/$D$22)*100000</f>
        <v>#NAME?</v>
      </c>
      <c r="O225" s="560" t="e">
        <f ca="1">_xll.ErRunOutput(J225,M225)</f>
        <v>#NAME?</v>
      </c>
      <c r="Q225" s="529" t="s">
        <v>273</v>
      </c>
      <c r="R225" s="550"/>
      <c r="S225" s="550"/>
      <c r="T225" s="551" t="e">
        <f ca="1">_xll.ErTotal(SUM(R214,S215:S217,S219))</f>
        <v>#NAME?</v>
      </c>
      <c r="U225" s="555" t="e">
        <f ca="1">(T225/$D$22)*100000</f>
        <v>#NAME?</v>
      </c>
      <c r="V225" s="560" t="e">
        <f ca="1">_xll.ErRunOutput(Q225,T225)</f>
        <v>#NAME?</v>
      </c>
      <c r="X225" s="529" t="s">
        <v>274</v>
      </c>
      <c r="Y225" s="550"/>
      <c r="Z225" s="550"/>
      <c r="AA225" s="551" t="e">
        <f ca="1">_xll.ErTotal(SUM(Y214,Z215:Z217,Z219))</f>
        <v>#NAME?</v>
      </c>
      <c r="AB225" s="555" t="e">
        <f ca="1">(AA225/$D$22)*100000</f>
        <v>#NAME?</v>
      </c>
      <c r="AC225" s="560" t="e">
        <f ca="1">_xll.ErRunOutput(X225,AA225)</f>
        <v>#NAME?</v>
      </c>
      <c r="AE225" s="529" t="s">
        <v>275</v>
      </c>
      <c r="AF225" s="550"/>
      <c r="AG225" s="550"/>
      <c r="AH225" s="551" t="e">
        <f ca="1">_xll.ErTotal(SUM(AF214,AG215:AG217,AG219))</f>
        <v>#NAME?</v>
      </c>
      <c r="AI225" s="555" t="e">
        <f ca="1">(AH225/$D$22)*100000</f>
        <v>#NAME?</v>
      </c>
      <c r="AJ225" s="560" t="e">
        <f ca="1">_xll.ErRunOutput(AE225,AH225)</f>
        <v>#NAME?</v>
      </c>
      <c r="AL225" s="529" t="s">
        <v>276</v>
      </c>
      <c r="AM225" s="550"/>
      <c r="AN225" s="550"/>
      <c r="AO225" s="551" t="e">
        <f ca="1">_xll.ErTotal(SUM(AM214,AN215:AN217,AN219))</f>
        <v>#NAME?</v>
      </c>
      <c r="AP225" s="555" t="e">
        <f ca="1">(AO225/$D$22)*100000</f>
        <v>#NAME?</v>
      </c>
      <c r="AQ225" s="560" t="e">
        <f ca="1">_xll.ErRunOutput(AL225,AO225)</f>
        <v>#NAME?</v>
      </c>
    </row>
    <row r="226" spans="1:43" x14ac:dyDescent="0.25">
      <c r="B226" s="145"/>
      <c r="D226" s="311"/>
      <c r="E226" s="311"/>
      <c r="F226" s="310"/>
      <c r="G226" s="470"/>
      <c r="H226" s="539"/>
      <c r="J226" s="145"/>
      <c r="K226" s="311"/>
      <c r="L226" s="311"/>
      <c r="M226" s="310"/>
      <c r="N226" s="470"/>
      <c r="O226" s="539"/>
    </row>
    <row r="227" spans="1:43" x14ac:dyDescent="0.25">
      <c r="A227" s="1109"/>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row>
    <row r="228" spans="1:43" x14ac:dyDescent="0.25">
      <c r="A228" s="1109"/>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row>
    <row r="229" spans="1:43" x14ac:dyDescent="0.25">
      <c r="A229" s="1109"/>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row>
    <row r="230" spans="1:43" x14ac:dyDescent="0.25">
      <c r="A230" s="1109"/>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row>
    <row r="231" spans="1:43" x14ac:dyDescent="0.25">
      <c r="A231" s="1109"/>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row>
    <row r="232" spans="1:43" x14ac:dyDescent="0.25">
      <c r="A232" s="1109"/>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row>
    <row r="233" spans="1:43" x14ac:dyDescent="0.25">
      <c r="A233" s="1109"/>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row>
    <row r="234" spans="1:43" x14ac:dyDescent="0.25">
      <c r="A234" s="1109"/>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row>
    <row r="235" spans="1:43" x14ac:dyDescent="0.25">
      <c r="A235" s="1109"/>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row>
    <row r="236" spans="1:43" x14ac:dyDescent="0.25">
      <c r="A236" s="1109"/>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row>
    <row r="237" spans="1:43" x14ac:dyDescent="0.25">
      <c r="A237" s="1109"/>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row>
    <row r="238" spans="1:43" x14ac:dyDescent="0.25">
      <c r="A238" s="1109"/>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row>
    <row r="239" spans="1:43" x14ac:dyDescent="0.25">
      <c r="A239" s="1109"/>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row>
    <row r="240" spans="1:43" x14ac:dyDescent="0.25">
      <c r="A240" s="1109"/>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row>
    <row r="241" spans="1:43" x14ac:dyDescent="0.25">
      <c r="A241" s="1109"/>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row>
    <row r="242" spans="1:43" x14ac:dyDescent="0.25">
      <c r="A242" s="1109"/>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row>
    <row r="243" spans="1:43" x14ac:dyDescent="0.25">
      <c r="A243" s="1109"/>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row>
    <row r="244" spans="1:43" x14ac:dyDescent="0.25">
      <c r="A244" s="1109"/>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row>
    <row r="245" spans="1:43" x14ac:dyDescent="0.25">
      <c r="A245" s="1109"/>
      <c r="B245" s="971"/>
      <c r="C245" s="971"/>
      <c r="D245" s="971"/>
      <c r="E245" s="971"/>
      <c r="F245" s="971"/>
      <c r="G245" s="971"/>
      <c r="H245" s="971"/>
      <c r="I245" s="971"/>
      <c r="J245" s="971"/>
      <c r="K245" s="971"/>
      <c r="L245" s="971"/>
      <c r="M245" s="971"/>
      <c r="N245" s="971"/>
      <c r="O245" s="971"/>
      <c r="P245" s="971"/>
      <c r="Q245" s="971"/>
      <c r="R245" s="971"/>
      <c r="S245" s="971"/>
      <c r="T245" s="971"/>
      <c r="U245" s="971"/>
      <c r="V245" s="971"/>
      <c r="W245" s="971"/>
      <c r="X245" s="971"/>
      <c r="Y245" s="971"/>
      <c r="Z245" s="971"/>
      <c r="AA245" s="971"/>
      <c r="AB245" s="971"/>
      <c r="AC245" s="971"/>
      <c r="AD245" s="971"/>
      <c r="AE245" s="971"/>
      <c r="AF245" s="971"/>
      <c r="AG245" s="971"/>
      <c r="AH245" s="971"/>
      <c r="AI245" s="971"/>
      <c r="AJ245" s="971"/>
      <c r="AK245" s="971"/>
      <c r="AL245" s="971"/>
      <c r="AM245" s="971"/>
      <c r="AN245" s="971"/>
      <c r="AO245" s="971"/>
      <c r="AP245" s="971"/>
      <c r="AQ245" s="971"/>
    </row>
    <row r="248" spans="1:43" ht="18.75" x14ac:dyDescent="0.3">
      <c r="B248" s="770"/>
      <c r="C248" s="770"/>
      <c r="D248" s="1694" t="s">
        <v>277</v>
      </c>
      <c r="E248" s="1694"/>
      <c r="F248" s="1694"/>
      <c r="G248" s="1694"/>
      <c r="H248" s="1694"/>
      <c r="Q248" s="1694" t="s">
        <v>278</v>
      </c>
      <c r="R248" s="1694"/>
      <c r="S248" s="1694"/>
      <c r="T248" s="1694"/>
      <c r="U248" s="1694"/>
      <c r="V248" s="1694"/>
      <c r="AE248" s="1694" t="s">
        <v>279</v>
      </c>
      <c r="AF248" s="1694"/>
      <c r="AG248" s="1694"/>
      <c r="AH248" s="1694"/>
      <c r="AI248" s="1694"/>
      <c r="AJ248" s="1694"/>
    </row>
    <row r="249" spans="1:43" ht="18.75" x14ac:dyDescent="0.3">
      <c r="B249" s="34"/>
      <c r="C249" s="34"/>
      <c r="D249" s="1724" t="s">
        <v>201</v>
      </c>
      <c r="E249" s="1724"/>
      <c r="F249" s="1724"/>
      <c r="G249" s="1724"/>
      <c r="H249" s="1721" t="s">
        <v>202</v>
      </c>
      <c r="P249" s="770"/>
      <c r="Q249" s="34"/>
      <c r="R249" s="1641" t="s">
        <v>201</v>
      </c>
      <c r="S249" s="1641"/>
      <c r="T249" s="1641"/>
      <c r="U249" s="1641"/>
      <c r="V249" s="1642" t="s">
        <v>202</v>
      </c>
      <c r="AE249" s="34"/>
      <c r="AF249" s="1641" t="s">
        <v>201</v>
      </c>
      <c r="AG249" s="1641"/>
      <c r="AH249" s="1641"/>
      <c r="AI249" s="1641"/>
      <c r="AJ249" s="1642" t="s">
        <v>202</v>
      </c>
    </row>
    <row r="250" spans="1:43" ht="30" x14ac:dyDescent="0.25">
      <c r="B250" s="4"/>
      <c r="C250" s="4"/>
      <c r="D250" s="1077" t="s">
        <v>65</v>
      </c>
      <c r="E250" s="1077" t="s">
        <v>203</v>
      </c>
      <c r="F250" s="1077" t="s">
        <v>182</v>
      </c>
      <c r="G250" s="1078" t="s">
        <v>204</v>
      </c>
      <c r="H250" s="1722"/>
      <c r="P250" s="34"/>
      <c r="Q250" s="4"/>
      <c r="R250" s="1077" t="s">
        <v>65</v>
      </c>
      <c r="S250" s="1077" t="s">
        <v>203</v>
      </c>
      <c r="T250" s="1077" t="s">
        <v>182</v>
      </c>
      <c r="U250" s="1078" t="s">
        <v>204</v>
      </c>
      <c r="V250" s="1643"/>
      <c r="AE250" s="4"/>
      <c r="AF250" s="1077" t="s">
        <v>65</v>
      </c>
      <c r="AG250" s="1077" t="s">
        <v>203</v>
      </c>
      <c r="AH250" s="1077" t="s">
        <v>182</v>
      </c>
      <c r="AI250" s="1078" t="s">
        <v>204</v>
      </c>
      <c r="AJ250" s="1643"/>
    </row>
    <row r="251" spans="1:43" x14ac:dyDescent="0.25">
      <c r="B251" s="549" t="s">
        <v>280</v>
      </c>
      <c r="C251" s="283"/>
      <c r="D251" s="1079" t="e">
        <f ca="1">_xll.ErTotal(SUM(D214,K214))</f>
        <v>#NAME?</v>
      </c>
      <c r="E251" s="1080"/>
      <c r="F251" s="1080"/>
      <c r="G251" s="1080"/>
      <c r="H251" s="557" t="e">
        <f ca="1">_xll.ErRunOutput(B251,D251)</f>
        <v>#NAME?</v>
      </c>
      <c r="P251" s="4"/>
      <c r="Q251" s="549" t="s">
        <v>281</v>
      </c>
      <c r="R251" s="1079" t="e">
        <f ca="1">_xll.ErTotal(SUM(R214,Y214))</f>
        <v>#NAME?</v>
      </c>
      <c r="S251" s="1080"/>
      <c r="T251" s="1080"/>
      <c r="U251" s="1080"/>
      <c r="V251" s="557" t="e">
        <f ca="1">_xll.ErRunOutput(Q251,R251)</f>
        <v>#NAME?</v>
      </c>
      <c r="AE251" s="549" t="s">
        <v>282</v>
      </c>
      <c r="AF251" s="1079" t="e">
        <f ca="1">_xll.ErTotal(SUM(AF214,AM214))</f>
        <v>#NAME?</v>
      </c>
      <c r="AG251" s="1080"/>
      <c r="AH251" s="1080"/>
      <c r="AI251" s="1080"/>
      <c r="AJ251" s="557" t="e">
        <f ca="1">_xll.ErRunOutput(AE251,AF251)</f>
        <v>#NAME?</v>
      </c>
    </row>
    <row r="252" spans="1:43" x14ac:dyDescent="0.25">
      <c r="B252" s="521" t="s">
        <v>283</v>
      </c>
      <c r="C252" s="535"/>
      <c r="D252" s="1081"/>
      <c r="E252" s="1082" t="e">
        <f ca="1">_xll.ErTotal(SUM(E215,L215))</f>
        <v>#NAME?</v>
      </c>
      <c r="F252" s="1081"/>
      <c r="G252" s="1081"/>
      <c r="H252" s="558" t="e">
        <f ca="1">_xll.ErRunOutput(B252,E252)</f>
        <v>#NAME?</v>
      </c>
      <c r="Q252" s="521" t="s">
        <v>284</v>
      </c>
      <c r="R252" s="1081"/>
      <c r="S252" s="1082" t="e">
        <f ca="1">_xll.ErTotal(SUM(S215,Z215))</f>
        <v>#NAME?</v>
      </c>
      <c r="T252" s="1081"/>
      <c r="U252" s="1081"/>
      <c r="V252" s="558" t="e">
        <f ca="1">_xll.ErRunOutput(Q252,S252)</f>
        <v>#NAME?</v>
      </c>
      <c r="AE252" s="521" t="s">
        <v>285</v>
      </c>
      <c r="AF252" s="1081"/>
      <c r="AG252" s="1082" t="e">
        <f ca="1">_xll.ErTotal(SUM(AG215,AN215))</f>
        <v>#NAME?</v>
      </c>
      <c r="AH252" s="1081"/>
      <c r="AI252" s="1081"/>
      <c r="AJ252" s="558" t="e">
        <f ca="1">_xll.ErRunOutput(AE252,AG252)</f>
        <v>#NAME?</v>
      </c>
    </row>
    <row r="253" spans="1:43" x14ac:dyDescent="0.25">
      <c r="B253" s="527" t="s">
        <v>286</v>
      </c>
      <c r="C253" s="528"/>
      <c r="D253" s="1083"/>
      <c r="E253" s="1084" t="e">
        <f ca="1">_xll.ErTotal(SUM(E216,L216))</f>
        <v>#NAME?</v>
      </c>
      <c r="F253" s="1083"/>
      <c r="G253" s="1083"/>
      <c r="H253" s="559" t="e">
        <f ca="1">_xll.ErRunOutput(B253,E253)</f>
        <v>#NAME?</v>
      </c>
      <c r="Q253" s="527" t="s">
        <v>287</v>
      </c>
      <c r="R253" s="1083"/>
      <c r="S253" s="1084" t="e">
        <f ca="1">_xll.ErTotal(SUM(S216,Z216))</f>
        <v>#NAME?</v>
      </c>
      <c r="T253" s="1083"/>
      <c r="U253" s="1083"/>
      <c r="V253" s="559" t="e">
        <f ca="1">_xll.ErRunOutput(Q253,S253)</f>
        <v>#NAME?</v>
      </c>
      <c r="AE253" s="527" t="s">
        <v>288</v>
      </c>
      <c r="AF253" s="1083"/>
      <c r="AG253" s="1084" t="e">
        <f ca="1">_xll.ErTotal(SUM(AG216,AN216))</f>
        <v>#NAME?</v>
      </c>
      <c r="AH253" s="1083"/>
      <c r="AI253" s="1083"/>
      <c r="AJ253" s="559" t="e">
        <f ca="1">_xll.ErRunOutput(AE253,AG253)</f>
        <v>#NAME?</v>
      </c>
    </row>
    <row r="254" spans="1:43" x14ac:dyDescent="0.25">
      <c r="B254" s="527" t="s">
        <v>289</v>
      </c>
      <c r="C254" s="528"/>
      <c r="D254" s="1083"/>
      <c r="E254" s="1084" t="e">
        <f ca="1">_xll.ErTotal(SUM(E217,L217))</f>
        <v>#NAME?</v>
      </c>
      <c r="F254" s="1083"/>
      <c r="G254" s="1083"/>
      <c r="H254" s="559" t="e">
        <f ca="1">_xll.ErRunOutput(B254,E254)</f>
        <v>#NAME?</v>
      </c>
      <c r="Q254" s="527" t="s">
        <v>290</v>
      </c>
      <c r="R254" s="1083"/>
      <c r="S254" s="1084" t="e">
        <f ca="1">_xll.ErTotal(SUM(S217,Z217))</f>
        <v>#NAME?</v>
      </c>
      <c r="T254" s="1083"/>
      <c r="U254" s="1083"/>
      <c r="V254" s="559" t="e">
        <f ca="1">_xll.ErRunOutput(Q254,S254)</f>
        <v>#NAME?</v>
      </c>
      <c r="AE254" s="527" t="s">
        <v>291</v>
      </c>
      <c r="AF254" s="1083"/>
      <c r="AG254" s="1084" t="e">
        <f ca="1">_xll.ErTotal(SUM(AG217,AN217))</f>
        <v>#NAME?</v>
      </c>
      <c r="AH254" s="1083"/>
      <c r="AI254" s="1083"/>
      <c r="AJ254" s="559" t="e">
        <f ca="1">_xll.ErRunOutput(AE254,AG254)</f>
        <v>#NAME?</v>
      </c>
    </row>
    <row r="255" spans="1:43" x14ac:dyDescent="0.25">
      <c r="B255" s="527" t="s">
        <v>292</v>
      </c>
      <c r="C255" s="528"/>
      <c r="D255" s="1083"/>
      <c r="E255" s="1084" t="e">
        <f ca="1">_xll.ErTotal(SUM(E218,L218))</f>
        <v>#NAME?</v>
      </c>
      <c r="F255" s="1083"/>
      <c r="G255" s="1083"/>
      <c r="H255" s="559" t="e">
        <f ca="1">_xll.ErRunOutput(B255,E255)</f>
        <v>#NAME?</v>
      </c>
      <c r="Q255" s="527" t="s">
        <v>293</v>
      </c>
      <c r="R255" s="1083"/>
      <c r="S255" s="1084" t="e">
        <f ca="1">_xll.ErTotal(SUM(S218,Z218))</f>
        <v>#NAME?</v>
      </c>
      <c r="T255" s="1083"/>
      <c r="U255" s="1083"/>
      <c r="V255" s="559" t="e">
        <f ca="1">_xll.ErRunOutput(Q255,S255)</f>
        <v>#NAME?</v>
      </c>
      <c r="AE255" s="527" t="s">
        <v>294</v>
      </c>
      <c r="AF255" s="1083"/>
      <c r="AG255" s="1084" t="e">
        <f ca="1">_xll.ErTotal(SUM(AG218,AN218))</f>
        <v>#NAME?</v>
      </c>
      <c r="AH255" s="1083"/>
      <c r="AI255" s="1083"/>
      <c r="AJ255" s="559" t="e">
        <f ca="1">_xll.ErRunOutput(AE255,AG255)</f>
        <v>#NAME?</v>
      </c>
    </row>
    <row r="256" spans="1:43" x14ac:dyDescent="0.25">
      <c r="B256" s="529" t="s">
        <v>295</v>
      </c>
      <c r="C256" s="530"/>
      <c r="D256" s="1085"/>
      <c r="E256" s="1086" t="e">
        <f ca="1">_xll.ErTotal(SUM(E219,L219))</f>
        <v>#NAME?</v>
      </c>
      <c r="F256" s="1085"/>
      <c r="G256" s="1085"/>
      <c r="H256" s="560" t="e">
        <f ca="1">_xll.ErRunOutput(B256,E256)</f>
        <v>#NAME?</v>
      </c>
      <c r="Q256" s="529" t="s">
        <v>296</v>
      </c>
      <c r="R256" s="1085"/>
      <c r="S256" s="1086" t="e">
        <f ca="1">_xll.ErTotal(SUM(S219,Z219))</f>
        <v>#NAME?</v>
      </c>
      <c r="T256" s="1085"/>
      <c r="U256" s="1085"/>
      <c r="V256" s="560" t="e">
        <f ca="1">_xll.ErRunOutput(Q256,S256)</f>
        <v>#NAME?</v>
      </c>
      <c r="AE256" s="529" t="s">
        <v>297</v>
      </c>
      <c r="AF256" s="1085"/>
      <c r="AG256" s="1086" t="e">
        <f ca="1">_xll.ErTotal(SUM(AG219,AN219))</f>
        <v>#NAME?</v>
      </c>
      <c r="AH256" s="1085"/>
      <c r="AI256" s="1085"/>
      <c r="AJ256" s="560" t="e">
        <f ca="1">_xll.ErRunOutput(AE256,AG256)</f>
        <v>#NAME?</v>
      </c>
    </row>
    <row r="257" spans="2:36" x14ac:dyDescent="0.25">
      <c r="B257" s="521" t="s">
        <v>298</v>
      </c>
      <c r="C257" s="522"/>
      <c r="D257" s="1087"/>
      <c r="E257" s="1088" t="e">
        <f ca="1">_xll.ErTotal(SUM(E252:E254))</f>
        <v>#NAME?</v>
      </c>
      <c r="F257" s="1087"/>
      <c r="G257" s="1089" t="e">
        <f ca="1">(E257/$D$22)*100000</f>
        <v>#NAME?</v>
      </c>
      <c r="H257" s="558" t="e">
        <f ca="1">_xll.ErRunOutput(B257,E257)</f>
        <v>#NAME?</v>
      </c>
      <c r="Q257" s="521" t="s">
        <v>299</v>
      </c>
      <c r="R257" s="1087"/>
      <c r="S257" s="1088" t="e">
        <f ca="1">_xll.ErTotal(SUM(S252:S254))</f>
        <v>#NAME?</v>
      </c>
      <c r="T257" s="1087"/>
      <c r="U257" s="1089" t="e">
        <f ca="1">(S257/$D$22)*100000</f>
        <v>#NAME?</v>
      </c>
      <c r="V257" s="558" t="e">
        <f ca="1">_xll.ErRunOutput(Q257,S257)</f>
        <v>#NAME?</v>
      </c>
      <c r="AE257" s="521" t="s">
        <v>300</v>
      </c>
      <c r="AF257" s="1087"/>
      <c r="AG257" s="1088" t="e">
        <f ca="1">_xll.ErTotal(SUM(AG252:AG254))</f>
        <v>#NAME?</v>
      </c>
      <c r="AH257" s="1087"/>
      <c r="AI257" s="1089" t="e">
        <f ca="1">(AG257/$D$22)*100000</f>
        <v>#NAME?</v>
      </c>
      <c r="AJ257" s="558" t="e">
        <f ca="1">_xll.ErRunOutput(AE257,AG257)</f>
        <v>#NAME?</v>
      </c>
    </row>
    <row r="258" spans="2:36" x14ac:dyDescent="0.25">
      <c r="B258" s="527" t="s">
        <v>301</v>
      </c>
      <c r="C258" s="528"/>
      <c r="D258" s="1083"/>
      <c r="E258" s="1084" t="e">
        <f ca="1">_xll.ErTotal(SUM(E252:E255))</f>
        <v>#NAME?</v>
      </c>
      <c r="F258" s="1083"/>
      <c r="G258" s="1090" t="e">
        <f ca="1">(E258/$D$22)*100000</f>
        <v>#NAME?</v>
      </c>
      <c r="H258" s="559" t="e">
        <f ca="1">_xll.ErRunOutput(B258,E258)</f>
        <v>#NAME?</v>
      </c>
      <c r="Q258" s="527" t="s">
        <v>302</v>
      </c>
      <c r="R258" s="1083"/>
      <c r="S258" s="1084" t="e">
        <f ca="1">_xll.ErTotal(SUM(S252:S255))</f>
        <v>#NAME?</v>
      </c>
      <c r="T258" s="1083"/>
      <c r="U258" s="1090" t="e">
        <f ca="1">(S258/$D$22)*100000</f>
        <v>#NAME?</v>
      </c>
      <c r="V258" s="559" t="e">
        <f ca="1">_xll.ErRunOutput(Q258,S258)</f>
        <v>#NAME?</v>
      </c>
      <c r="AE258" s="527" t="s">
        <v>303</v>
      </c>
      <c r="AF258" s="1083"/>
      <c r="AG258" s="1084" t="e">
        <f ca="1">_xll.ErTotal(SUM(AG252:AG255))</f>
        <v>#NAME?</v>
      </c>
      <c r="AH258" s="1083"/>
      <c r="AI258" s="1090" t="e">
        <f ca="1">(AG258/$D$22)*100000</f>
        <v>#NAME?</v>
      </c>
      <c r="AJ258" s="559" t="e">
        <f ca="1">_xll.ErRunOutput(AE258,AG258)</f>
        <v>#NAME?</v>
      </c>
    </row>
    <row r="259" spans="2:36" x14ac:dyDescent="0.25">
      <c r="B259" s="529" t="s">
        <v>304</v>
      </c>
      <c r="C259" s="530"/>
      <c r="D259" s="1085"/>
      <c r="E259" s="1086" t="e">
        <f ca="1">_xll.ErTotal(SUM(E252:E254,E256))</f>
        <v>#NAME?</v>
      </c>
      <c r="F259" s="1085"/>
      <c r="G259" s="1091" t="e">
        <f ca="1">(E259/$D$22)*100000</f>
        <v>#NAME?</v>
      </c>
      <c r="H259" s="560" t="e">
        <f ca="1">_xll.ErRunOutput(B259,E259)</f>
        <v>#NAME?</v>
      </c>
      <c r="Q259" s="529" t="s">
        <v>305</v>
      </c>
      <c r="R259" s="1085"/>
      <c r="S259" s="1086" t="e">
        <f ca="1">_xll.ErTotal(SUM(S252:S254,S256))</f>
        <v>#NAME?</v>
      </c>
      <c r="T259" s="1085"/>
      <c r="U259" s="1091" t="e">
        <f ca="1">(S259/$D$22)*100000</f>
        <v>#NAME?</v>
      </c>
      <c r="V259" s="560" t="e">
        <f ca="1">_xll.ErRunOutput(Q259,S259)</f>
        <v>#NAME?</v>
      </c>
      <c r="AE259" s="529" t="s">
        <v>306</v>
      </c>
      <c r="AF259" s="1085"/>
      <c r="AG259" s="1086" t="e">
        <f ca="1">_xll.ErTotal(SUM(AG252:AG254,AG256))</f>
        <v>#NAME?</v>
      </c>
      <c r="AH259" s="1085"/>
      <c r="AI259" s="1091" t="e">
        <f ca="1">(AG259/$D$22)*100000</f>
        <v>#NAME?</v>
      </c>
      <c r="AJ259" s="560" t="e">
        <f ca="1">_xll.ErRunOutput(AE259,AG259)</f>
        <v>#NAME?</v>
      </c>
    </row>
    <row r="260" spans="2:36" x14ac:dyDescent="0.25">
      <c r="B260" s="521" t="s">
        <v>307</v>
      </c>
      <c r="C260" s="522"/>
      <c r="D260" s="1087"/>
      <c r="E260" s="1088"/>
      <c r="F260" s="1089" t="e">
        <f ca="1">_xll.ErTotal(SUM(D251,E252:E254))</f>
        <v>#NAME?</v>
      </c>
      <c r="G260" s="1089" t="e">
        <f ca="1">(F260/$D$22)*100000</f>
        <v>#NAME?</v>
      </c>
      <c r="H260" s="558" t="e">
        <f ca="1">_xll.ErRunOutput(B260,F260)</f>
        <v>#NAME?</v>
      </c>
      <c r="Q260" s="521" t="s">
        <v>308</v>
      </c>
      <c r="R260" s="1087"/>
      <c r="S260" s="1088"/>
      <c r="T260" s="1089" t="e">
        <f ca="1">_xll.ErTotal(SUM(R251,S252:S254))</f>
        <v>#NAME?</v>
      </c>
      <c r="U260" s="1089" t="e">
        <f ca="1">(T260/$D$22)*100000</f>
        <v>#NAME?</v>
      </c>
      <c r="V260" s="558" t="e">
        <f ca="1">_xll.ErRunOutput(Q260,T260)</f>
        <v>#NAME?</v>
      </c>
      <c r="AE260" s="521" t="s">
        <v>309</v>
      </c>
      <c r="AF260" s="1087"/>
      <c r="AG260" s="1088"/>
      <c r="AH260" s="1089" t="e">
        <f ca="1">_xll.ErTotal(SUM(AF251,AG252:AG254))</f>
        <v>#NAME?</v>
      </c>
      <c r="AI260" s="1089" t="e">
        <f ca="1">(AH260/$D$22)*100000</f>
        <v>#NAME?</v>
      </c>
      <c r="AJ260" s="558" t="e">
        <f ca="1">_xll.ErRunOutput(AE260,AH260)</f>
        <v>#NAME?</v>
      </c>
    </row>
    <row r="261" spans="2:36" x14ac:dyDescent="0.25">
      <c r="B261" s="527" t="s">
        <v>310</v>
      </c>
      <c r="C261" s="241"/>
      <c r="D261" s="1077"/>
      <c r="E261" s="1077"/>
      <c r="F261" s="1092" t="e">
        <f ca="1">_xll.ErTotal(SUM(D251:E255))</f>
        <v>#NAME?</v>
      </c>
      <c r="G261" s="1093" t="e">
        <f ca="1">(F261/$D$22)*100000</f>
        <v>#NAME?</v>
      </c>
      <c r="H261" s="559" t="e">
        <f ca="1">_xll.ErRunOutput(B261,F261)</f>
        <v>#NAME?</v>
      </c>
      <c r="Q261" s="527" t="s">
        <v>311</v>
      </c>
      <c r="R261" s="1077"/>
      <c r="S261" s="1077"/>
      <c r="T261" s="1092" t="e">
        <f ca="1">_xll.ErTotal(SUM(R251:S255))</f>
        <v>#NAME?</v>
      </c>
      <c r="U261" s="1093" t="e">
        <f ca="1">(T261/$D$22)*100000</f>
        <v>#NAME?</v>
      </c>
      <c r="V261" s="559" t="e">
        <f ca="1">_xll.ErRunOutput(Q261,T261)</f>
        <v>#NAME?</v>
      </c>
      <c r="AE261" s="527" t="s">
        <v>312</v>
      </c>
      <c r="AF261" s="1077"/>
      <c r="AG261" s="1077"/>
      <c r="AH261" s="1092" t="e">
        <f ca="1">_xll.ErTotal(SUM(AF251:AG255))</f>
        <v>#NAME?</v>
      </c>
      <c r="AI261" s="1093" t="e">
        <f ca="1">(AH261/$D$22)*100000</f>
        <v>#NAME?</v>
      </c>
      <c r="AJ261" s="559" t="e">
        <f ca="1">_xll.ErRunOutput(AE261,AH261)</f>
        <v>#NAME?</v>
      </c>
    </row>
    <row r="262" spans="2:36" x14ac:dyDescent="0.25">
      <c r="B262" s="529" t="s">
        <v>313</v>
      </c>
      <c r="C262" s="303"/>
      <c r="D262" s="1094"/>
      <c r="E262" s="1094"/>
      <c r="F262" s="1095" t="e">
        <f ca="1">_xll.ErTotal(SUM(D251,E252:E254,E256))</f>
        <v>#NAME?</v>
      </c>
      <c r="G262" s="1096" t="e">
        <f ca="1">(F262/$D$22)*100000</f>
        <v>#NAME?</v>
      </c>
      <c r="H262" s="560" t="e">
        <f ca="1">_xll.ErRunOutput(B262,F262)</f>
        <v>#NAME?</v>
      </c>
      <c r="Q262" s="529" t="s">
        <v>314</v>
      </c>
      <c r="R262" s="1094"/>
      <c r="S262" s="1094"/>
      <c r="T262" s="1095" t="e">
        <f ca="1">_xll.ErTotal(SUM(R251,S252:S254,S256))</f>
        <v>#NAME?</v>
      </c>
      <c r="U262" s="1096" t="e">
        <f ca="1">(T262/$D$22)*100000</f>
        <v>#NAME?</v>
      </c>
      <c r="V262" s="560" t="e">
        <f ca="1">_xll.ErRunOutput(Q262,T262)</f>
        <v>#NAME?</v>
      </c>
      <c r="AE262" s="529" t="s">
        <v>315</v>
      </c>
      <c r="AF262" s="1094"/>
      <c r="AG262" s="1094"/>
      <c r="AH262" s="1095" t="e">
        <f ca="1">_xll.ErTotal(SUM(AF251,AG252:AG254,AG256))</f>
        <v>#NAME?</v>
      </c>
      <c r="AI262" s="1096" t="e">
        <f ca="1">(AH262/$D$22)*100000</f>
        <v>#NAME?</v>
      </c>
      <c r="AJ262" s="560" t="e">
        <f ca="1">_xll.ErRunOutput(AE262,AH262)</f>
        <v>#NAME?</v>
      </c>
    </row>
  </sheetData>
  <mergeCells count="80">
    <mergeCell ref="Q248:V248"/>
    <mergeCell ref="AE248:AJ248"/>
    <mergeCell ref="D248:H248"/>
    <mergeCell ref="D249:G249"/>
    <mergeCell ref="H249:H250"/>
    <mergeCell ref="BL72:BZ72"/>
    <mergeCell ref="CA72:CO72"/>
    <mergeCell ref="CP72:DD72"/>
    <mergeCell ref="BG73:BK73"/>
    <mergeCell ref="CQ73:CT73"/>
    <mergeCell ref="CU73:CY73"/>
    <mergeCell ref="CZ73:DD73"/>
    <mergeCell ref="CB73:CE73"/>
    <mergeCell ref="CF73:CJ73"/>
    <mergeCell ref="CK73:CO73"/>
    <mergeCell ref="BM73:BP73"/>
    <mergeCell ref="BQ73:BU73"/>
    <mergeCell ref="BV73:BZ73"/>
    <mergeCell ref="D212:G212"/>
    <mergeCell ref="H212:H213"/>
    <mergeCell ref="AB184:AM184"/>
    <mergeCell ref="AB185:AG185"/>
    <mergeCell ref="AH185:AM185"/>
    <mergeCell ref="D185:I185"/>
    <mergeCell ref="J185:O185"/>
    <mergeCell ref="D184:O184"/>
    <mergeCell ref="P184:AA184"/>
    <mergeCell ref="P185:U185"/>
    <mergeCell ref="V185:AA185"/>
    <mergeCell ref="J197:K197"/>
    <mergeCell ref="L197:M197"/>
    <mergeCell ref="AM211:AQ211"/>
    <mergeCell ref="K211:O211"/>
    <mergeCell ref="R211:V211"/>
    <mergeCell ref="AR73:AV73"/>
    <mergeCell ref="AX73:BA73"/>
    <mergeCell ref="BB73:BF73"/>
    <mergeCell ref="E4:J4"/>
    <mergeCell ref="K4:P4"/>
    <mergeCell ref="D60:F60"/>
    <mergeCell ref="G60:I60"/>
    <mergeCell ref="J60:L60"/>
    <mergeCell ref="M60:O60"/>
    <mergeCell ref="D59:I59"/>
    <mergeCell ref="J59:O59"/>
    <mergeCell ref="P59:U59"/>
    <mergeCell ref="P60:R60"/>
    <mergeCell ref="S60:U60"/>
    <mergeCell ref="D71:H71"/>
    <mergeCell ref="AW72:BK72"/>
    <mergeCell ref="D73:F73"/>
    <mergeCell ref="K72:N72"/>
    <mergeCell ref="F196:G196"/>
    <mergeCell ref="H196:I196"/>
    <mergeCell ref="K71:R71"/>
    <mergeCell ref="F195:I195"/>
    <mergeCell ref="J195:M195"/>
    <mergeCell ref="J196:K196"/>
    <mergeCell ref="L196:M196"/>
    <mergeCell ref="K73:N73"/>
    <mergeCell ref="G73:J73"/>
    <mergeCell ref="O73:R73"/>
    <mergeCell ref="D211:H211"/>
    <mergeCell ref="N195:Q195"/>
    <mergeCell ref="N196:O196"/>
    <mergeCell ref="P196:Q196"/>
    <mergeCell ref="N197:O197"/>
    <mergeCell ref="P197:Q197"/>
    <mergeCell ref="H197:I197"/>
    <mergeCell ref="D197:E198"/>
    <mergeCell ref="F197:G197"/>
    <mergeCell ref="AJ73:AO73"/>
    <mergeCell ref="Y211:AC211"/>
    <mergeCell ref="AF211:AJ211"/>
    <mergeCell ref="S71:Z71"/>
    <mergeCell ref="AA73:AD73"/>
    <mergeCell ref="AE73:AH73"/>
    <mergeCell ref="AA71:AH71"/>
    <mergeCell ref="S73:V73"/>
    <mergeCell ref="W73:Z73"/>
  </mergeCells>
  <hyperlinks>
    <hyperlink ref="A2" location="'Read me'!A1" display="Back to &quot;read me&quot;" xr:uid="{D4201F64-5AAF-4403-9C95-9EC407C327E7}"/>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3F93-4CC6-4A7F-B8EA-5ABF83C457DB}">
  <sheetPr>
    <tabColor theme="2"/>
  </sheetPr>
  <dimension ref="A1:AA125"/>
  <sheetViews>
    <sheetView zoomScale="70" zoomScaleNormal="70" zoomScaleSheetLayoutView="85" workbookViewId="0">
      <pane xSplit="1" topLeftCell="B1" activePane="topRight" state="frozen"/>
      <selection activeCell="N33" sqref="N33"/>
      <selection pane="topRight"/>
    </sheetView>
  </sheetViews>
  <sheetFormatPr defaultColWidth="17.7109375" defaultRowHeight="15" x14ac:dyDescent="0.25"/>
  <cols>
    <col min="1" max="1" width="26.140625" customWidth="1"/>
    <col min="2" max="21" width="17.7109375" customWidth="1"/>
  </cols>
  <sheetData>
    <row r="1" spans="1:27" x14ac:dyDescent="0.25">
      <c r="A1" s="13" t="s">
        <v>62</v>
      </c>
    </row>
    <row r="9" spans="1:27" x14ac:dyDescent="0.25">
      <c r="A9" s="4" t="s">
        <v>1467</v>
      </c>
      <c r="B9" s="4"/>
    </row>
    <row r="10" spans="1:27" x14ac:dyDescent="0.25">
      <c r="A10" s="4"/>
      <c r="B10" s="1815" t="s">
        <v>1468</v>
      </c>
      <c r="C10" s="1815"/>
      <c r="D10" s="1815"/>
      <c r="E10" s="1815"/>
      <c r="F10" s="1815"/>
      <c r="G10" s="1816"/>
      <c r="H10" s="1831" t="s">
        <v>1469</v>
      </c>
      <c r="I10" s="1832"/>
      <c r="J10" s="1832"/>
      <c r="K10" s="1832"/>
      <c r="L10" s="1832"/>
      <c r="M10" s="1832"/>
      <c r="N10" s="1832"/>
      <c r="O10" s="1833"/>
      <c r="P10" s="1834" t="s">
        <v>1470</v>
      </c>
      <c r="Q10" s="1835"/>
      <c r="R10" s="1835"/>
      <c r="S10" s="1835"/>
      <c r="T10" s="1835"/>
      <c r="U10" s="1836"/>
      <c r="V10" s="1837" t="s">
        <v>1470</v>
      </c>
      <c r="W10" s="1838"/>
      <c r="X10" s="1838"/>
      <c r="Y10" s="1838"/>
      <c r="Z10" s="1838"/>
      <c r="AA10" s="1839"/>
    </row>
    <row r="11" spans="1:27" x14ac:dyDescent="0.25">
      <c r="B11" s="1815" t="s">
        <v>146</v>
      </c>
      <c r="C11" s="1815"/>
      <c r="D11" s="1815" t="s">
        <v>1471</v>
      </c>
      <c r="E11" s="1815"/>
      <c r="F11" s="1815" t="s">
        <v>1472</v>
      </c>
      <c r="G11" s="1816"/>
      <c r="H11" s="1817" t="s">
        <v>325</v>
      </c>
      <c r="I11" s="1818"/>
      <c r="J11" s="1818" t="s">
        <v>1473</v>
      </c>
      <c r="K11" s="1818"/>
      <c r="L11" s="1818" t="s">
        <v>327</v>
      </c>
      <c r="M11" s="1818"/>
      <c r="N11" s="1818" t="s">
        <v>328</v>
      </c>
      <c r="O11" s="1822"/>
      <c r="P11" s="1823" t="s">
        <v>503</v>
      </c>
      <c r="Q11" s="1824"/>
      <c r="R11" s="1824" t="s">
        <v>1474</v>
      </c>
      <c r="S11" s="1824"/>
      <c r="T11" s="1824" t="s">
        <v>505</v>
      </c>
      <c r="U11" s="1825"/>
      <c r="V11" s="1826" t="s">
        <v>636</v>
      </c>
      <c r="W11" s="1799"/>
      <c r="X11" s="1799" t="s">
        <v>1475</v>
      </c>
      <c r="Y11" s="1799"/>
      <c r="Z11" s="1799" t="s">
        <v>638</v>
      </c>
      <c r="AA11" s="1800"/>
    </row>
    <row r="12" spans="1:27" x14ac:dyDescent="0.25">
      <c r="A12" t="s">
        <v>1476</v>
      </c>
      <c r="B12" s="241" t="s">
        <v>1477</v>
      </c>
      <c r="C12" s="241" t="s">
        <v>1478</v>
      </c>
      <c r="D12" s="241" t="s">
        <v>1477</v>
      </c>
      <c r="E12" s="241" t="s">
        <v>1478</v>
      </c>
      <c r="F12" s="241" t="s">
        <v>1477</v>
      </c>
      <c r="G12" s="159" t="s">
        <v>1478</v>
      </c>
      <c r="H12" s="242" t="s">
        <v>1477</v>
      </c>
      <c r="I12" s="241" t="s">
        <v>1478</v>
      </c>
      <c r="J12" s="241" t="s">
        <v>1477</v>
      </c>
      <c r="K12" s="241" t="s">
        <v>1478</v>
      </c>
      <c r="L12" s="241" t="s">
        <v>1477</v>
      </c>
      <c r="M12" s="241" t="s">
        <v>1478</v>
      </c>
      <c r="N12" s="241" t="s">
        <v>1477</v>
      </c>
      <c r="O12" s="159" t="s">
        <v>1478</v>
      </c>
      <c r="P12" s="602" t="s">
        <v>1477</v>
      </c>
      <c r="Q12" s="600" t="s">
        <v>1478</v>
      </c>
      <c r="R12" s="600" t="s">
        <v>1477</v>
      </c>
      <c r="S12" s="600" t="s">
        <v>1478</v>
      </c>
      <c r="T12" s="600" t="s">
        <v>1477</v>
      </c>
      <c r="U12" s="601" t="s">
        <v>1478</v>
      </c>
      <c r="V12" s="602" t="s">
        <v>1477</v>
      </c>
      <c r="W12" s="600" t="s">
        <v>1478</v>
      </c>
      <c r="X12" s="600" t="s">
        <v>1477</v>
      </c>
      <c r="Y12" s="600" t="s">
        <v>1478</v>
      </c>
      <c r="Z12" s="600" t="s">
        <v>1477</v>
      </c>
      <c r="AA12" s="601" t="s">
        <v>1478</v>
      </c>
    </row>
    <row r="13" spans="1:27" x14ac:dyDescent="0.25">
      <c r="A13" t="s">
        <v>1479</v>
      </c>
      <c r="B13" s="600" cm="1">
        <f t="array" ref="B13:B16">TRANSPOSE(Dohertyadjusted!C17:F17)</f>
        <v>0</v>
      </c>
      <c r="C13" s="600" cm="1">
        <f t="array" ref="C13:C16">TRANSPOSE(Dohertyadjusted!G17:J17)</f>
        <v>162</v>
      </c>
      <c r="D13" s="600" cm="1">
        <f t="array" ref="D13:D16">TRANSPOSE(Dohertyadjusted!C18:F18)</f>
        <v>0</v>
      </c>
      <c r="E13" s="600" cm="1">
        <f t="array" ref="E13:E16">TRANSPOSE(Dohertyadjusted!G18:J18)</f>
        <v>3</v>
      </c>
      <c r="F13" s="600" cm="1">
        <f t="array" ref="F13:F16">TRANSPOSE(Dohertyadjusted!C19:F19)</f>
        <v>0</v>
      </c>
      <c r="G13" s="601" cm="1">
        <f t="array" ref="G13:G16">TRANSPOSE(Dohertyadjusted!G19:J19)</f>
        <v>1</v>
      </c>
      <c r="H13" s="602" cm="1">
        <f t="array" ref="H13:H16">TRANSPOSE(Dohertyadjusted!P21:S21)</f>
        <v>0</v>
      </c>
      <c r="I13" s="600" cm="1">
        <f t="array" ref="I13:I16">TRANSPOSE(Dohertyadjusted!T21:W21)</f>
        <v>221</v>
      </c>
      <c r="J13" s="600" cm="1">
        <f t="array" ref="J13:J16">TRANSPOSE(Dohertyadjusted!P22:S22)</f>
        <v>0</v>
      </c>
      <c r="K13" s="600" cm="1">
        <f t="array" ref="K13:K16">TRANSPOSE(Dohertyadjusted!T22:W22)</f>
        <v>74</v>
      </c>
      <c r="L13" s="600" cm="1">
        <f t="array" ref="L13:L16">TRANSPOSE(Dohertyadjusted!P23:S23)</f>
        <v>0</v>
      </c>
      <c r="M13" s="600" cm="1">
        <f t="array" ref="M13:M16">TRANSPOSE(Dohertyadjusted!T23:W23)</f>
        <v>39</v>
      </c>
      <c r="N13" s="600" cm="1">
        <f t="array" ref="N13:N16">TRANSPOSE(Dohertyadjusted!P24:S24)</f>
        <v>0</v>
      </c>
      <c r="O13" s="601" cm="1">
        <f t="array" ref="O13:O16">TRANSPOSE(Dohertyadjusted!T24:W24)</f>
        <v>26</v>
      </c>
      <c r="P13" s="602" cm="1">
        <f t="array" ref="P13:P16">TRANSPOSE(Dohertyadjusted!AB17:AE17)</f>
        <v>0</v>
      </c>
      <c r="Q13" s="600" cm="1">
        <f t="array" ref="Q13:Q16">TRANSPOSE(Dohertyadjusted!$AF$17:$AI$17)</f>
        <v>120</v>
      </c>
      <c r="R13" s="600" cm="1">
        <f t="array" ref="R13:R16">TRANSPOSE(Dohertyadjusted!$AB$18:$AE$18)</f>
        <v>0</v>
      </c>
      <c r="S13" s="600" cm="1">
        <f t="array" ref="S13:S16">TRANSPOSE(Dohertyadjusted!$AF$18:$AI$18)</f>
        <v>179</v>
      </c>
      <c r="T13" s="600" cm="1">
        <f t="array" ref="T13:T16">TRANSPOSE(Dohertyadjusted!$AB$19:$AE$19)</f>
        <v>0</v>
      </c>
      <c r="U13" s="601" cm="1">
        <f t="array" ref="U13:U16">TRANSPOSE(Dohertyadjusted!$AF$19:$AI$19)</f>
        <v>192</v>
      </c>
      <c r="V13" s="602" cm="1">
        <f t="array" ref="V13:V16">TRANSPOSE(Dohertyadjusted!$AN$17:$AQ$17)</f>
        <v>0</v>
      </c>
      <c r="W13" s="600" cm="1">
        <f t="array" ref="W13:W16">TRANSPOSE(Dohertyadjusted!$AR$17:$AU$17)</f>
        <v>1</v>
      </c>
      <c r="X13" s="600" cm="1">
        <f t="array" ref="X13:X16">TRANSPOSE(Dohertyadjusted!$AN$18:$AQ$18)</f>
        <v>0</v>
      </c>
      <c r="Y13" s="600" cm="1">
        <f t="array" ref="Y13:Y16">TRANSPOSE(Dohertyadjusted!$AR$18:$AU$18)</f>
        <v>11</v>
      </c>
      <c r="Z13" s="600" cm="1">
        <f t="array" ref="Z13:Z16">TRANSPOSE(Dohertyadjusted!$AN$19:$AQ$19)</f>
        <v>0</v>
      </c>
      <c r="AA13" s="601" cm="1">
        <f t="array" ref="AA13:AA16">TRANSPOSE(Dohertyadjusted!$AR$19:$AU$19)</f>
        <v>49</v>
      </c>
    </row>
    <row r="14" spans="1:27" x14ac:dyDescent="0.25">
      <c r="A14" t="s">
        <v>1480</v>
      </c>
      <c r="B14" s="600">
        <v>52</v>
      </c>
      <c r="C14" s="600">
        <v>303</v>
      </c>
      <c r="D14" s="600">
        <v>1</v>
      </c>
      <c r="E14" s="600">
        <v>7</v>
      </c>
      <c r="F14" s="600">
        <v>0</v>
      </c>
      <c r="G14" s="601">
        <v>3</v>
      </c>
      <c r="H14" s="602">
        <v>104</v>
      </c>
      <c r="I14" s="600">
        <v>533</v>
      </c>
      <c r="J14" s="600">
        <v>33</v>
      </c>
      <c r="K14" s="600">
        <v>202</v>
      </c>
      <c r="L14" s="600">
        <v>18</v>
      </c>
      <c r="M14" s="600">
        <v>121</v>
      </c>
      <c r="N14" s="600">
        <v>11</v>
      </c>
      <c r="O14" s="601">
        <v>76</v>
      </c>
      <c r="P14" s="602">
        <v>36</v>
      </c>
      <c r="Q14" s="600">
        <v>222</v>
      </c>
      <c r="R14" s="600">
        <v>59</v>
      </c>
      <c r="S14" s="600">
        <v>337</v>
      </c>
      <c r="T14" s="600">
        <v>67</v>
      </c>
      <c r="U14" s="601">
        <v>381</v>
      </c>
      <c r="V14" s="602">
        <v>0</v>
      </c>
      <c r="W14" s="600">
        <v>2</v>
      </c>
      <c r="X14" s="600">
        <v>4</v>
      </c>
      <c r="Y14" s="600">
        <v>25</v>
      </c>
      <c r="Z14" s="600">
        <v>18</v>
      </c>
      <c r="AA14" s="601">
        <v>113</v>
      </c>
    </row>
    <row r="15" spans="1:27" x14ac:dyDescent="0.25">
      <c r="A15" t="s">
        <v>1481</v>
      </c>
      <c r="B15" s="600">
        <v>358</v>
      </c>
      <c r="C15" s="600">
        <v>1294</v>
      </c>
      <c r="D15" s="600">
        <v>6</v>
      </c>
      <c r="E15" s="600">
        <v>26</v>
      </c>
      <c r="F15" s="600">
        <v>3</v>
      </c>
      <c r="G15" s="601">
        <v>11</v>
      </c>
      <c r="H15" s="602">
        <v>607</v>
      </c>
      <c r="I15" s="600">
        <v>2090</v>
      </c>
      <c r="J15" s="600">
        <v>181</v>
      </c>
      <c r="K15" s="600">
        <v>708</v>
      </c>
      <c r="L15" s="600">
        <v>100</v>
      </c>
      <c r="M15" s="600">
        <v>397</v>
      </c>
      <c r="N15" s="600">
        <v>61</v>
      </c>
      <c r="O15" s="601">
        <v>248</v>
      </c>
      <c r="P15" s="602">
        <v>253</v>
      </c>
      <c r="Q15" s="600">
        <v>938</v>
      </c>
      <c r="R15" s="600">
        <v>410</v>
      </c>
      <c r="S15" s="600">
        <v>1459</v>
      </c>
      <c r="T15" s="600">
        <v>453</v>
      </c>
      <c r="U15" s="601">
        <v>1609</v>
      </c>
      <c r="V15" s="602">
        <v>2</v>
      </c>
      <c r="W15" s="600">
        <v>7</v>
      </c>
      <c r="X15" s="600">
        <v>23</v>
      </c>
      <c r="Y15" s="600">
        <v>91</v>
      </c>
      <c r="Z15" s="600">
        <v>106</v>
      </c>
      <c r="AA15" s="601">
        <v>422</v>
      </c>
    </row>
    <row r="16" spans="1:27" x14ac:dyDescent="0.25">
      <c r="A16" t="s">
        <v>1482</v>
      </c>
      <c r="B16" s="600">
        <v>1441</v>
      </c>
      <c r="C16" s="600">
        <v>2085</v>
      </c>
      <c r="D16" s="600">
        <v>26</v>
      </c>
      <c r="E16" s="600">
        <v>37</v>
      </c>
      <c r="F16" s="600">
        <v>10</v>
      </c>
      <c r="G16" s="601">
        <v>14</v>
      </c>
      <c r="H16" s="602">
        <v>2179</v>
      </c>
      <c r="I16" s="600">
        <v>3139</v>
      </c>
      <c r="J16" s="600">
        <v>632</v>
      </c>
      <c r="K16" s="600">
        <v>937</v>
      </c>
      <c r="L16" s="600">
        <v>352</v>
      </c>
      <c r="M16" s="600">
        <v>497</v>
      </c>
      <c r="N16" s="600">
        <v>217</v>
      </c>
      <c r="O16" s="601">
        <v>309</v>
      </c>
      <c r="P16" s="602">
        <v>1038</v>
      </c>
      <c r="Q16" s="600">
        <v>1501</v>
      </c>
      <c r="R16" s="600">
        <v>1619</v>
      </c>
      <c r="S16" s="600">
        <v>2339</v>
      </c>
      <c r="T16" s="600">
        <v>1767</v>
      </c>
      <c r="U16" s="601">
        <v>2250</v>
      </c>
      <c r="V16" s="602">
        <v>6</v>
      </c>
      <c r="W16" s="600">
        <v>9</v>
      </c>
      <c r="X16" s="600">
        <v>88</v>
      </c>
      <c r="Y16" s="600">
        <v>132</v>
      </c>
      <c r="Z16" s="600">
        <v>392</v>
      </c>
      <c r="AA16" s="601">
        <v>578</v>
      </c>
    </row>
    <row r="17" spans="1:27" x14ac:dyDescent="0.25">
      <c r="A17" s="640" t="s">
        <v>99</v>
      </c>
      <c r="B17" s="640">
        <f>SUM(_xlfn.ANCHORARRAY(B13))</f>
        <v>1851</v>
      </c>
      <c r="C17" s="640">
        <f t="shared" ref="C17:AA17" si="0">SUM(_xlfn.ANCHORARRAY(C13))</f>
        <v>3844</v>
      </c>
      <c r="D17" s="640">
        <f t="shared" si="0"/>
        <v>33</v>
      </c>
      <c r="E17" s="640">
        <f t="shared" si="0"/>
        <v>73</v>
      </c>
      <c r="F17" s="640">
        <f t="shared" si="0"/>
        <v>13</v>
      </c>
      <c r="G17" s="640">
        <f t="shared" si="0"/>
        <v>29</v>
      </c>
      <c r="H17" s="640">
        <f t="shared" si="0"/>
        <v>2890</v>
      </c>
      <c r="I17" s="640">
        <f t="shared" si="0"/>
        <v>5983</v>
      </c>
      <c r="J17" s="640">
        <f t="shared" si="0"/>
        <v>846</v>
      </c>
      <c r="K17" s="640">
        <f t="shared" si="0"/>
        <v>1921</v>
      </c>
      <c r="L17" s="640">
        <f t="shared" si="0"/>
        <v>470</v>
      </c>
      <c r="M17" s="640">
        <f t="shared" si="0"/>
        <v>1054</v>
      </c>
      <c r="N17" s="640">
        <f t="shared" si="0"/>
        <v>289</v>
      </c>
      <c r="O17" s="640">
        <f t="shared" si="0"/>
        <v>659</v>
      </c>
      <c r="P17" s="640">
        <f t="shared" si="0"/>
        <v>1327</v>
      </c>
      <c r="Q17" s="640">
        <f t="shared" si="0"/>
        <v>2781</v>
      </c>
      <c r="R17" s="640">
        <f t="shared" si="0"/>
        <v>2088</v>
      </c>
      <c r="S17" s="640">
        <f t="shared" si="0"/>
        <v>4314</v>
      </c>
      <c r="T17" s="640">
        <f t="shared" si="0"/>
        <v>2287</v>
      </c>
      <c r="U17" s="640">
        <f t="shared" si="0"/>
        <v>4432</v>
      </c>
      <c r="V17" s="640">
        <f t="shared" si="0"/>
        <v>8</v>
      </c>
      <c r="W17" s="640">
        <f t="shared" si="0"/>
        <v>19</v>
      </c>
      <c r="X17" s="640">
        <f t="shared" si="0"/>
        <v>115</v>
      </c>
      <c r="Y17" s="640">
        <f t="shared" si="0"/>
        <v>259</v>
      </c>
      <c r="Z17" s="640">
        <f t="shared" si="0"/>
        <v>516</v>
      </c>
      <c r="AA17" s="640">
        <f t="shared" si="0"/>
        <v>1162</v>
      </c>
    </row>
    <row r="19" spans="1:27" s="887" customFormat="1" x14ac:dyDescent="0.25">
      <c r="B19" s="1813" t="s">
        <v>1468</v>
      </c>
      <c r="C19" s="1813"/>
      <c r="D19" s="1813"/>
      <c r="E19" s="1813"/>
      <c r="F19" s="1813"/>
      <c r="G19" s="1814"/>
      <c r="H19" s="1820" t="s">
        <v>1469</v>
      </c>
      <c r="I19" s="1820"/>
      <c r="J19" s="1820"/>
      <c r="K19" s="1820"/>
      <c r="L19" s="1820"/>
      <c r="M19" s="1820"/>
      <c r="N19" s="1820"/>
      <c r="O19" s="1821"/>
      <c r="P19" s="1806" t="s">
        <v>1470</v>
      </c>
      <c r="Q19" s="1807"/>
      <c r="R19" s="1807"/>
      <c r="S19" s="1807"/>
      <c r="T19" s="1807"/>
      <c r="U19" s="1808"/>
      <c r="V19" s="1827" t="s">
        <v>1470</v>
      </c>
      <c r="W19" s="1828"/>
      <c r="X19" s="1828"/>
      <c r="Y19" s="1828"/>
      <c r="Z19" s="1828"/>
      <c r="AA19" s="1829"/>
    </row>
    <row r="20" spans="1:27" s="887" customFormat="1" x14ac:dyDescent="0.25">
      <c r="B20" s="1801" t="s">
        <v>146</v>
      </c>
      <c r="C20" s="1802"/>
      <c r="D20" s="1801" t="s">
        <v>1471</v>
      </c>
      <c r="E20" s="1802"/>
      <c r="F20" s="1801" t="s">
        <v>1472</v>
      </c>
      <c r="G20" s="1803"/>
      <c r="H20" s="1844" t="s">
        <v>325</v>
      </c>
      <c r="I20" s="1811"/>
      <c r="J20" s="1811" t="s">
        <v>1473</v>
      </c>
      <c r="K20" s="1811"/>
      <c r="L20" s="1811" t="s">
        <v>327</v>
      </c>
      <c r="M20" s="1811"/>
      <c r="N20" s="1811" t="s">
        <v>328</v>
      </c>
      <c r="O20" s="1812"/>
      <c r="P20" s="1809" t="s">
        <v>503</v>
      </c>
      <c r="Q20" s="1804"/>
      <c r="R20" s="1804" t="s">
        <v>1474</v>
      </c>
      <c r="S20" s="1804"/>
      <c r="T20" s="1804" t="s">
        <v>505</v>
      </c>
      <c r="U20" s="1805"/>
      <c r="V20" s="1796" t="s">
        <v>636</v>
      </c>
      <c r="W20" s="1797"/>
      <c r="X20" s="1797" t="s">
        <v>1475</v>
      </c>
      <c r="Y20" s="1797"/>
      <c r="Z20" s="1797" t="s">
        <v>638</v>
      </c>
      <c r="AA20" s="1798"/>
    </row>
    <row r="21" spans="1:27" s="887" customFormat="1" x14ac:dyDescent="0.25">
      <c r="A21" s="887" t="s">
        <v>1476</v>
      </c>
      <c r="B21" s="888" t="s">
        <v>1477</v>
      </c>
      <c r="C21" s="888" t="s">
        <v>1478</v>
      </c>
      <c r="D21" s="888" t="s">
        <v>1477</v>
      </c>
      <c r="E21" s="888" t="s">
        <v>1478</v>
      </c>
      <c r="F21" s="888" t="s">
        <v>1477</v>
      </c>
      <c r="G21" s="889" t="s">
        <v>1478</v>
      </c>
      <c r="H21" s="888" t="s">
        <v>1477</v>
      </c>
      <c r="I21" s="888" t="s">
        <v>1478</v>
      </c>
      <c r="J21" s="888" t="s">
        <v>1477</v>
      </c>
      <c r="K21" s="888" t="s">
        <v>1478</v>
      </c>
      <c r="L21" s="888" t="s">
        <v>1477</v>
      </c>
      <c r="M21" s="888" t="s">
        <v>1478</v>
      </c>
      <c r="N21" s="888" t="s">
        <v>1477</v>
      </c>
      <c r="O21" s="890" t="s">
        <v>1478</v>
      </c>
      <c r="P21" s="891" t="s">
        <v>1477</v>
      </c>
      <c r="Q21" s="891" t="s">
        <v>1478</v>
      </c>
      <c r="R21" s="891" t="s">
        <v>1477</v>
      </c>
      <c r="S21" s="891" t="s">
        <v>1478</v>
      </c>
      <c r="T21" s="891" t="s">
        <v>1477</v>
      </c>
      <c r="U21" s="892" t="s">
        <v>1478</v>
      </c>
      <c r="V21" s="893" t="s">
        <v>1477</v>
      </c>
      <c r="W21" s="891" t="s">
        <v>1478</v>
      </c>
      <c r="X21" s="891" t="s">
        <v>1477</v>
      </c>
      <c r="Y21" s="891" t="s">
        <v>1478</v>
      </c>
      <c r="Z21" s="891" t="s">
        <v>1477</v>
      </c>
      <c r="AA21" s="894" t="s">
        <v>1478</v>
      </c>
    </row>
    <row r="22" spans="1:27" s="887" customFormat="1" x14ac:dyDescent="0.25">
      <c r="A22" s="887" t="s">
        <v>75</v>
      </c>
      <c r="B22" s="895">
        <f>Dohertyadjusted!$BI$28*B17</f>
        <v>0</v>
      </c>
      <c r="C22" s="895">
        <f>Dohertyadjusted!$BI$28*C17</f>
        <v>0</v>
      </c>
      <c r="D22" s="895">
        <f>Dohertyadjusted!$BI$28*D17</f>
        <v>0</v>
      </c>
      <c r="E22" s="895">
        <f>Dohertyadjusted!$BI$28*E17</f>
        <v>0</v>
      </c>
      <c r="F22" s="895">
        <f>Dohertyadjusted!$BI$28*F17</f>
        <v>0</v>
      </c>
      <c r="G22" s="895">
        <f>Dohertyadjusted!$BI$28*G17</f>
        <v>0</v>
      </c>
      <c r="H22" s="895">
        <f>Dohertyadjusted!$BI$28*H17</f>
        <v>0</v>
      </c>
      <c r="I22" s="895">
        <f>Dohertyadjusted!$BI$28*I17</f>
        <v>0</v>
      </c>
      <c r="J22" s="895">
        <f>Dohertyadjusted!$BI$28*J17</f>
        <v>0</v>
      </c>
      <c r="K22" s="895">
        <f>Dohertyadjusted!$BI$28*K17</f>
        <v>0</v>
      </c>
      <c r="L22" s="895">
        <f>Dohertyadjusted!$BI$28*L17</f>
        <v>0</v>
      </c>
      <c r="M22" s="895">
        <f>Dohertyadjusted!$BI$28*M17</f>
        <v>0</v>
      </c>
      <c r="N22" s="895">
        <f>Dohertyadjusted!$BI$28*N17</f>
        <v>0</v>
      </c>
      <c r="O22" s="895">
        <f>Dohertyadjusted!$BI$28*O17</f>
        <v>0</v>
      </c>
      <c r="P22" s="895">
        <f>Dohertyadjusted!$BI$28*P17</f>
        <v>0</v>
      </c>
      <c r="Q22" s="895">
        <f>Dohertyadjusted!$BI$28*Q17</f>
        <v>0</v>
      </c>
      <c r="R22" s="895">
        <f>Dohertyadjusted!$BI$28*R17</f>
        <v>0</v>
      </c>
      <c r="S22" s="895">
        <f>Dohertyadjusted!$BI$28*S17</f>
        <v>0</v>
      </c>
      <c r="T22" s="895">
        <f>Dohertyadjusted!$BI$28*T17</f>
        <v>0</v>
      </c>
      <c r="U22" s="895">
        <f>Dohertyadjusted!$BI$28*U17</f>
        <v>0</v>
      </c>
      <c r="V22" s="895">
        <f>Dohertyadjusted!$BI$28*V17</f>
        <v>0</v>
      </c>
      <c r="W22" s="895">
        <f>Dohertyadjusted!$BI$28*W17</f>
        <v>0</v>
      </c>
      <c r="X22" s="895">
        <f>Dohertyadjusted!$BI$28*X17</f>
        <v>0</v>
      </c>
      <c r="Y22" s="895">
        <f>Dohertyadjusted!$BI$28*Y17</f>
        <v>0</v>
      </c>
      <c r="Z22" s="895">
        <f>Dohertyadjusted!$BI$28*Z17</f>
        <v>0</v>
      </c>
      <c r="AA22" s="895">
        <f>Dohertyadjusted!$BI$28*AA17</f>
        <v>0</v>
      </c>
    </row>
    <row r="23" spans="1:27" s="887" customFormat="1" x14ac:dyDescent="0.25">
      <c r="A23" s="887" t="s">
        <v>76</v>
      </c>
      <c r="B23" s="895">
        <f>B17*Dohertyadjusted!$BI$29</f>
        <v>1.4162203519510328</v>
      </c>
      <c r="C23" s="895">
        <f>C17*Dohertyadjusted!$BI$29</f>
        <v>2.9410864575363425</v>
      </c>
      <c r="D23" s="895">
        <f>D17*Dohertyadjusted!$BI$29</f>
        <v>2.5248661055853099E-2</v>
      </c>
      <c r="E23" s="895">
        <f>E17*Dohertyadjusted!$BI$29</f>
        <v>5.5853098699311397E-2</v>
      </c>
      <c r="F23" s="895">
        <f>F17*Dohertyadjusted!$BI$29</f>
        <v>9.9464422341239474E-3</v>
      </c>
      <c r="G23" s="895">
        <f>G17*Dohertyadjusted!$BI$29</f>
        <v>2.2188217291507269E-2</v>
      </c>
      <c r="H23" s="895">
        <f>H17*Dohertyadjusted!$BI$29</f>
        <v>2.2111706197398622</v>
      </c>
      <c r="I23" s="895">
        <f>I17*Dohertyadjusted!$BI$29</f>
        <v>4.5776587605202756</v>
      </c>
      <c r="J23" s="895">
        <f>J17*Dohertyadjusted!$BI$29</f>
        <v>0.64728385615914308</v>
      </c>
      <c r="K23" s="895">
        <f>K17*Dohertyadjusted!$BI$29</f>
        <v>1.4697781178270848</v>
      </c>
      <c r="L23" s="895">
        <f>L17*Dohertyadjusted!$BI$29</f>
        <v>0.35960214231063503</v>
      </c>
      <c r="M23" s="895">
        <f>M17*Dohertyadjusted!$BI$29</f>
        <v>0.80642693190512627</v>
      </c>
      <c r="N23" s="895">
        <f>N17*Dohertyadjusted!$BI$29</f>
        <v>0.22111706197398623</v>
      </c>
      <c r="O23" s="895">
        <f>O17*Dohertyadjusted!$BI$29</f>
        <v>0.50420811017597555</v>
      </c>
      <c r="P23" s="895">
        <f>P17*Dohertyadjusted!$BI$29</f>
        <v>1.0153022188217291</v>
      </c>
      <c r="Q23" s="895">
        <f>Q17*Dohertyadjusted!$BI$29</f>
        <v>2.1277735271614384</v>
      </c>
      <c r="R23" s="895">
        <f>R17*Dohertyadjusted!$BI$29</f>
        <v>1.5975516449885232</v>
      </c>
      <c r="S23" s="895">
        <f>S17*Dohertyadjusted!$BI$29</f>
        <v>3.3006885998469775</v>
      </c>
      <c r="T23" s="895">
        <f>T17*Dohertyadjusted!$BI$29</f>
        <v>1.7498087222647283</v>
      </c>
      <c r="U23" s="895">
        <f>U17*Dohertyadjusted!$BI$29</f>
        <v>3.3909716908951797</v>
      </c>
      <c r="V23" s="895">
        <f>V17*Dohertyadjusted!$BI$29</f>
        <v>6.1208875286916601E-3</v>
      </c>
      <c r="W23" s="895">
        <f>W17*Dohertyadjusted!$BI$29</f>
        <v>1.4537107880642693E-2</v>
      </c>
      <c r="X23" s="895">
        <f>X17*Dohertyadjusted!$BI$29</f>
        <v>8.7987758224942619E-2</v>
      </c>
      <c r="Y23" s="895">
        <f>Y17*Dohertyadjusted!$BI$29</f>
        <v>0.19816373374139248</v>
      </c>
      <c r="Z23" s="895">
        <f>Z17*Dohertyadjusted!$BI$29</f>
        <v>0.39479724560061208</v>
      </c>
      <c r="AA23" s="895">
        <f>AA17*Dohertyadjusted!$BI$29</f>
        <v>0.88905891354246358</v>
      </c>
    </row>
    <row r="24" spans="1:27" s="887" customFormat="1" x14ac:dyDescent="0.25">
      <c r="A24" s="887" t="s">
        <v>77</v>
      </c>
      <c r="B24" s="895">
        <f>B17*Dohertyadjusted!$BI$30</f>
        <v>9.9135424636572296</v>
      </c>
      <c r="C24" s="895">
        <f>C17*Dohertyadjusted!$BI$30</f>
        <v>20.5876052027544</v>
      </c>
      <c r="D24" s="895">
        <f>D17*Dohertyadjusted!$BI$30</f>
        <v>0.17674062739097168</v>
      </c>
      <c r="E24" s="895">
        <f>E17*Dohertyadjusted!$BI$30</f>
        <v>0.3909716908951798</v>
      </c>
      <c r="F24" s="895">
        <f>F17*Dohertyadjusted!$BI$30</f>
        <v>6.9625095638867637E-2</v>
      </c>
      <c r="G24" s="895">
        <f>G17*Dohertyadjusted!$BI$30</f>
        <v>0.15531752104055088</v>
      </c>
      <c r="H24" s="895">
        <f>H17*Dohertyadjusted!$BI$30</f>
        <v>15.478194338179035</v>
      </c>
      <c r="I24" s="895">
        <f>I17*Dohertyadjusted!$BI$30</f>
        <v>32.043611323641926</v>
      </c>
      <c r="J24" s="895">
        <f>J17*Dohertyadjusted!$BI$30</f>
        <v>4.5309869931140012</v>
      </c>
      <c r="K24" s="895">
        <f>K17*Dohertyadjusted!$BI$30</f>
        <v>10.288446824789595</v>
      </c>
      <c r="L24" s="895">
        <f>L17*Dohertyadjusted!$BI$30</f>
        <v>2.5172149961744452</v>
      </c>
      <c r="M24" s="895">
        <f>M17*Dohertyadjusted!$BI$30</f>
        <v>5.6449885233358836</v>
      </c>
      <c r="N24" s="895">
        <f>N17*Dohertyadjusted!$BI$30</f>
        <v>1.5478194338179037</v>
      </c>
      <c r="O24" s="895">
        <f>O17*Dohertyadjusted!$BI$30</f>
        <v>3.5294567712318288</v>
      </c>
      <c r="P24" s="895">
        <f>P17*Dohertyadjusted!$BI$30</f>
        <v>7.107115531752104</v>
      </c>
      <c r="Q24" s="895">
        <f>Q17*Dohertyadjusted!$BI$30</f>
        <v>14.89441469013007</v>
      </c>
      <c r="R24" s="895">
        <f>R17*Dohertyadjusted!$BI$30</f>
        <v>11.182861514919663</v>
      </c>
      <c r="S24" s="895">
        <f>S17*Dohertyadjusted!$BI$30</f>
        <v>23.104820198928845</v>
      </c>
      <c r="T24" s="895">
        <f>T17*Dohertyadjusted!$BI$30</f>
        <v>12.248661055853098</v>
      </c>
      <c r="U24" s="895">
        <f>U17*Dohertyadjusted!$BI$30</f>
        <v>23.73680183626626</v>
      </c>
      <c r="V24" s="895">
        <f>V17*Dohertyadjusted!$BI$30</f>
        <v>4.2846212700841622E-2</v>
      </c>
      <c r="W24" s="895">
        <f>W17*Dohertyadjusted!$BI$30</f>
        <v>0.10175975516449885</v>
      </c>
      <c r="X24" s="895">
        <f>X17*Dohertyadjusted!$BI$30</f>
        <v>0.61591430757459831</v>
      </c>
      <c r="Y24" s="895">
        <f>Y17*Dohertyadjusted!$BI$30</f>
        <v>1.3871461361897475</v>
      </c>
      <c r="Z24" s="895">
        <f>Z17*Dohertyadjusted!$BI$30</f>
        <v>2.7635807192042847</v>
      </c>
      <c r="AA24" s="895">
        <f>AA17*Dohertyadjusted!$BI$30</f>
        <v>6.2234123947972453</v>
      </c>
    </row>
    <row r="25" spans="1:27" s="887" customFormat="1" x14ac:dyDescent="0.25">
      <c r="A25" s="887" t="s">
        <v>78</v>
      </c>
      <c r="B25" s="895">
        <f>B17*Dohertyadjusted!$BI$31</f>
        <v>12.745983167559295</v>
      </c>
      <c r="C25" s="895">
        <f>C17*Dohertyadjusted!$BI$31</f>
        <v>26.469778117827083</v>
      </c>
      <c r="D25" s="895">
        <f>D17*Dohertyadjusted!$BI$31</f>
        <v>0.22723794950267787</v>
      </c>
      <c r="E25" s="895">
        <f>E17*Dohertyadjusted!$BI$31</f>
        <v>0.50267788829380255</v>
      </c>
      <c r="F25" s="895">
        <f>F17*Dohertyadjusted!$BI$31</f>
        <v>8.9517980107115522E-2</v>
      </c>
      <c r="G25" s="895">
        <f>G17*Dohertyadjusted!$BI$31</f>
        <v>0.1996939556235654</v>
      </c>
      <c r="H25" s="895">
        <f>H17*Dohertyadjusted!$BI$31</f>
        <v>19.900535577658758</v>
      </c>
      <c r="I25" s="895">
        <f>I17*Dohertyadjusted!$BI$31</f>
        <v>41.198928844682477</v>
      </c>
      <c r="J25" s="895">
        <f>J17*Dohertyadjusted!$BI$31</f>
        <v>5.8255547054322872</v>
      </c>
      <c r="K25" s="895">
        <f>K17*Dohertyadjusted!$BI$31</f>
        <v>13.228003060443763</v>
      </c>
      <c r="L25" s="895">
        <f>L17*Dohertyadjusted!$BI$31</f>
        <v>3.2364192807957153</v>
      </c>
      <c r="M25" s="895">
        <f>M17*Dohertyadjusted!$BI$31</f>
        <v>7.2578423871461357</v>
      </c>
      <c r="N25" s="895">
        <f>N17*Dohertyadjusted!$BI$31</f>
        <v>1.990053557765876</v>
      </c>
      <c r="O25" s="895">
        <f>O17*Dohertyadjusted!$BI$31</f>
        <v>4.5378729915837797</v>
      </c>
      <c r="P25" s="895">
        <f>P17*Dohertyadjusted!$BI$31</f>
        <v>9.1377199693955617</v>
      </c>
      <c r="Q25" s="895">
        <f>Q17*Dohertyadjusted!$BI$31</f>
        <v>19.149961744452945</v>
      </c>
      <c r="R25" s="895">
        <f>R17*Dohertyadjusted!$BI$31</f>
        <v>14.37796480489671</v>
      </c>
      <c r="S25" s="895">
        <f>S17*Dohertyadjusted!$BI$31</f>
        <v>29.706197398622798</v>
      </c>
      <c r="T25" s="895">
        <f>T17*Dohertyadjusted!$BI$31</f>
        <v>15.748278500382554</v>
      </c>
      <c r="U25" s="895">
        <f>U17*Dohertyadjusted!$BI$31</f>
        <v>30.518745218056615</v>
      </c>
      <c r="V25" s="895">
        <f>V17*Dohertyadjusted!$BI$31</f>
        <v>5.5087987758224939E-2</v>
      </c>
      <c r="W25" s="895">
        <f>W17*Dohertyadjusted!$BI$31</f>
        <v>0.13083397092578422</v>
      </c>
      <c r="X25" s="895">
        <f>X17*Dohertyadjusted!$BI$31</f>
        <v>0.79188982402448349</v>
      </c>
      <c r="Y25" s="895">
        <f>Y17*Dohertyadjusted!$BI$31</f>
        <v>1.7834736036725325</v>
      </c>
      <c r="Z25" s="895">
        <f>Z17*Dohertyadjusted!$BI$31</f>
        <v>3.5531752104055085</v>
      </c>
      <c r="AA25" s="895">
        <f>AA17*Dohertyadjusted!$BI$31</f>
        <v>8.001530221882172</v>
      </c>
    </row>
    <row r="26" spans="1:27" s="887" customFormat="1" ht="15.75" customHeight="1" x14ac:dyDescent="0.25">
      <c r="A26" s="887" t="s">
        <v>79</v>
      </c>
      <c r="B26" s="895">
        <f>B17*Dohertyadjusted!$BI$32</f>
        <v>29.740627390971689</v>
      </c>
      <c r="C26" s="895">
        <f>C17*Dohertyadjusted!$BI$32</f>
        <v>61.762815608263196</v>
      </c>
      <c r="D26" s="895">
        <f>D17*Dohertyadjusted!$BI$32</f>
        <v>0.53022188217291499</v>
      </c>
      <c r="E26" s="895">
        <f>E17*Dohertyadjusted!$BI$32</f>
        <v>1.1729150726855393</v>
      </c>
      <c r="F26" s="895">
        <f>F17*Dohertyadjusted!$BI$32</f>
        <v>0.2088752869166029</v>
      </c>
      <c r="G26" s="895">
        <f>G17*Dohertyadjusted!$BI$32</f>
        <v>0.46595256312165262</v>
      </c>
      <c r="H26" s="895">
        <f>H17*Dohertyadjusted!$BI$32</f>
        <v>46.434583014537104</v>
      </c>
      <c r="I26" s="895">
        <f>I17*Dohertyadjusted!$BI$32</f>
        <v>96.130833970925778</v>
      </c>
      <c r="J26" s="895">
        <f>J17*Dohertyadjusted!$BI$32</f>
        <v>13.592960979342005</v>
      </c>
      <c r="K26" s="895">
        <f>K17*Dohertyadjusted!$BI$32</f>
        <v>30.865340474368782</v>
      </c>
      <c r="L26" s="895">
        <f>L17*Dohertyadjusted!$BI$32</f>
        <v>7.5516449885233357</v>
      </c>
      <c r="M26" s="895">
        <f>M17*Dohertyadjusted!$BI$32</f>
        <v>16.934965570007652</v>
      </c>
      <c r="N26" s="895">
        <f>N17*Dohertyadjusted!$BI$32</f>
        <v>4.6434583014537107</v>
      </c>
      <c r="O26" s="895">
        <f>O17*Dohertyadjusted!$BI$32</f>
        <v>10.588370313695485</v>
      </c>
      <c r="P26" s="895">
        <f>P17*Dohertyadjusted!$BI$32</f>
        <v>21.321346595256312</v>
      </c>
      <c r="Q26" s="895">
        <f>Q17*Dohertyadjusted!$BI$32</f>
        <v>44.683244070390202</v>
      </c>
      <c r="R26" s="895">
        <f>R17*Dohertyadjusted!$BI$32</f>
        <v>33.548584544758988</v>
      </c>
      <c r="S26" s="895">
        <f>S17*Dohertyadjusted!$BI$32</f>
        <v>69.314460596786532</v>
      </c>
      <c r="T26" s="895">
        <f>T17*Dohertyadjusted!$BI$32</f>
        <v>36.745983167559295</v>
      </c>
      <c r="U26" s="895">
        <f>U17*Dohertyadjusted!$BI$32</f>
        <v>71.210405508798772</v>
      </c>
      <c r="V26" s="895">
        <f>V17*Dohertyadjusted!$BI$32</f>
        <v>0.12853863810252486</v>
      </c>
      <c r="W26" s="895">
        <f>W17*Dohertyadjusted!$BI$32</f>
        <v>0.30527926549349654</v>
      </c>
      <c r="X26" s="895">
        <f>X17*Dohertyadjusted!$BI$32</f>
        <v>1.8477429227237949</v>
      </c>
      <c r="Y26" s="895">
        <f>Y17*Dohertyadjusted!$BI$32</f>
        <v>4.161438408569242</v>
      </c>
      <c r="Z26" s="895">
        <f>Z17*Dohertyadjusted!$BI$32</f>
        <v>8.2907421576128542</v>
      </c>
      <c r="AA26" s="895">
        <f>AA17*Dohertyadjusted!$BI$32</f>
        <v>18.670237184391738</v>
      </c>
    </row>
    <row r="27" spans="1:27" s="887" customFormat="1" x14ac:dyDescent="0.25">
      <c r="A27" s="887" t="s">
        <v>80</v>
      </c>
      <c r="B27" s="895">
        <f>B17*Dohertyadjusted!$BI$33</f>
        <v>77.892119357306811</v>
      </c>
      <c r="C27" s="895">
        <f>C17*Dohertyadjusted!$BI$33</f>
        <v>161.75975516449884</v>
      </c>
      <c r="D27" s="895">
        <f>D17*Dohertyadjusted!$BI$33</f>
        <v>1.3886763580719204</v>
      </c>
      <c r="E27" s="895">
        <f>E17*Dohertyadjusted!$BI$33</f>
        <v>3.0719204284621271</v>
      </c>
      <c r="F27" s="895">
        <f>F17*Dohertyadjusted!$BI$33</f>
        <v>0.5470543228768171</v>
      </c>
      <c r="G27" s="895">
        <f>G17*Dohertyadjusted!$BI$33</f>
        <v>1.2203519510328997</v>
      </c>
      <c r="H27" s="895">
        <f>H17*Dohertyadjusted!$BI$33</f>
        <v>121.61438408569242</v>
      </c>
      <c r="I27" s="895">
        <f>I17*Dohertyadjusted!$BI$33</f>
        <v>251.77123182861516</v>
      </c>
      <c r="J27" s="895">
        <f>J17*Dohertyadjusted!$BI$33</f>
        <v>35.600612088752868</v>
      </c>
      <c r="K27" s="895">
        <f>K17*Dohertyadjusted!$BI$33</f>
        <v>80.837796480489672</v>
      </c>
      <c r="L27" s="895">
        <f>L17*Dohertyadjusted!$BI$33</f>
        <v>19.778117827084927</v>
      </c>
      <c r="M27" s="895">
        <f>M17*Dohertyadjusted!$BI$33</f>
        <v>44.35348125478194</v>
      </c>
      <c r="N27" s="895">
        <f>N17*Dohertyadjusted!$BI$33</f>
        <v>12.161438408569243</v>
      </c>
      <c r="O27" s="895">
        <f>O17*Dohertyadjusted!$BI$33</f>
        <v>27.731446059678653</v>
      </c>
      <c r="P27" s="895">
        <f>P17*Dohertyadjusted!$BI$33</f>
        <v>55.841622035195101</v>
      </c>
      <c r="Q27" s="895">
        <f>Q17*Dohertyadjusted!$BI$33</f>
        <v>117.02754399387911</v>
      </c>
      <c r="R27" s="895">
        <f>R17*Dohertyadjusted!$BI$33</f>
        <v>87.865340474368779</v>
      </c>
      <c r="S27" s="895">
        <f>S17*Dohertyadjusted!$BI$33</f>
        <v>181.53787299158378</v>
      </c>
      <c r="T27" s="895">
        <f>T17*Dohertyadjusted!$BI$33</f>
        <v>96.239479724560056</v>
      </c>
      <c r="U27" s="895">
        <f>U17*Dohertyadjusted!$BI$33</f>
        <v>186.50344299923489</v>
      </c>
      <c r="V27" s="895">
        <f>V17*Dohertyadjusted!$BI$33</f>
        <v>0.33664881407804131</v>
      </c>
      <c r="W27" s="895">
        <f>W17*Dohertyadjusted!$BI$33</f>
        <v>0.79954093343534816</v>
      </c>
      <c r="X27" s="895">
        <f>X17*Dohertyadjusted!$BI$33</f>
        <v>4.839326702371844</v>
      </c>
      <c r="Y27" s="895">
        <f>Y17*Dohertyadjusted!$BI$33</f>
        <v>10.899005355776588</v>
      </c>
      <c r="Z27" s="895">
        <f>Z17*Dohertyadjusted!$BI$33</f>
        <v>21.713848508033664</v>
      </c>
      <c r="AA27" s="895">
        <f>AA17*Dohertyadjusted!$BI$33</f>
        <v>48.898240244835499</v>
      </c>
    </row>
    <row r="28" spans="1:27" s="887" customFormat="1" x14ac:dyDescent="0.25">
      <c r="A28" s="887" t="s">
        <v>81</v>
      </c>
      <c r="B28" s="895">
        <f>B17*Dohertyadjusted!$BI$34</f>
        <v>133.1247130833971</v>
      </c>
      <c r="C28" s="895">
        <f>C17*Dohertyadjusted!$BI$34</f>
        <v>276.46212700841625</v>
      </c>
      <c r="D28" s="895">
        <f>D17*Dohertyadjusted!$BI$34</f>
        <v>2.3733741392501915</v>
      </c>
      <c r="E28" s="895">
        <f>E17*Dohertyadjusted!$BI$34</f>
        <v>5.2501912777352722</v>
      </c>
      <c r="F28" s="895">
        <f>F17*Dohertyadjusted!$BI$34</f>
        <v>0.93496557000765113</v>
      </c>
      <c r="G28" s="895">
        <f>G17*Dohertyadjusted!$BI$34</f>
        <v>2.0856924254016835</v>
      </c>
      <c r="H28" s="895">
        <f>H17*Dohertyadjusted!$BI$34</f>
        <v>207.85003825554708</v>
      </c>
      <c r="I28" s="895">
        <f>I17*Dohertyadjusted!$BI$34</f>
        <v>430.2999234889059</v>
      </c>
      <c r="J28" s="895">
        <f>J17*Dohertyadjusted!$BI$34</f>
        <v>60.844682478959449</v>
      </c>
      <c r="K28" s="895">
        <f>K17*Dohertyadjusted!$BI$34</f>
        <v>138.15914307574599</v>
      </c>
      <c r="L28" s="895">
        <f>L17*Dohertyadjusted!$BI$34</f>
        <v>33.802601377199693</v>
      </c>
      <c r="M28" s="895">
        <f>M17*Dohertyadjusted!$BI$34</f>
        <v>75.80413159908187</v>
      </c>
      <c r="N28" s="895">
        <f>N17*Dohertyadjusted!$BI$34</f>
        <v>20.785003825554707</v>
      </c>
      <c r="O28" s="895">
        <f>O17*Dohertyadjusted!$BI$34</f>
        <v>47.395562356541703</v>
      </c>
      <c r="P28" s="895">
        <f>P17*Dohertyadjusted!$BI$34</f>
        <v>95.43840856924254</v>
      </c>
      <c r="Q28" s="895">
        <f>Q17*Dohertyadjusted!$BI$34</f>
        <v>200.01071155317521</v>
      </c>
      <c r="R28" s="895">
        <f>R17*Dohertyadjusted!$BI$34</f>
        <v>150.1698546289212</v>
      </c>
      <c r="S28" s="895">
        <f>S17*Dohertyadjusted!$BI$34</f>
        <v>310.26472838561591</v>
      </c>
      <c r="T28" s="895">
        <f>T17*Dohertyadjusted!$BI$34</f>
        <v>164.48201989288447</v>
      </c>
      <c r="U28" s="895">
        <f>U17*Dohertyadjusted!$BI$34</f>
        <v>318.75133894414694</v>
      </c>
      <c r="V28" s="895">
        <f>V17*Dohertyadjusted!$BI$34</f>
        <v>0.57536342769701609</v>
      </c>
      <c r="W28" s="895">
        <f>W17*Dohertyadjusted!$BI$34</f>
        <v>1.3664881407804133</v>
      </c>
      <c r="X28" s="895">
        <f>X17*Dohertyadjusted!$BI$34</f>
        <v>8.2708492731446057</v>
      </c>
      <c r="Y28" s="895">
        <f>Y17*Dohertyadjusted!$BI$34</f>
        <v>18.627390971690897</v>
      </c>
      <c r="Z28" s="895">
        <f>Z17*Dohertyadjusted!$BI$34</f>
        <v>37.110941086457537</v>
      </c>
      <c r="AA28" s="895">
        <f>AA17*Dohertyadjusted!$BI$34</f>
        <v>83.571537872991584</v>
      </c>
    </row>
    <row r="29" spans="1:27" s="887" customFormat="1" x14ac:dyDescent="0.25">
      <c r="A29" s="887" t="s">
        <v>82</v>
      </c>
      <c r="B29" s="895">
        <f>B17*Dohertyadjusted!$BI$35</f>
        <v>356.88752869166029</v>
      </c>
      <c r="C29" s="895">
        <f>C17*Dohertyadjusted!$BI$35</f>
        <v>741.15378729915835</v>
      </c>
      <c r="D29" s="895">
        <f>D17*Dohertyadjusted!$BI$35</f>
        <v>6.3626625860749808</v>
      </c>
      <c r="E29" s="895">
        <f>E17*Dohertyadjusted!$BI$35</f>
        <v>14.074980872226472</v>
      </c>
      <c r="F29" s="895">
        <f>F17*Dohertyadjusted!$BI$35</f>
        <v>2.506503442999235</v>
      </c>
      <c r="G29" s="895">
        <f>G17*Dohertyadjusted!$BI$35</f>
        <v>5.5914307574598316</v>
      </c>
      <c r="H29" s="895">
        <f>H17*Dohertyadjusted!$BI$35</f>
        <v>557.21499617444522</v>
      </c>
      <c r="I29" s="895">
        <f>I17*Dohertyadjusted!$BI$35</f>
        <v>1153.5700076511093</v>
      </c>
      <c r="J29" s="895">
        <f>J17*Dohertyadjusted!$BI$35</f>
        <v>163.11553175210406</v>
      </c>
      <c r="K29" s="895">
        <f>K17*Dohertyadjusted!$BI$35</f>
        <v>370.3840856924254</v>
      </c>
      <c r="L29" s="895">
        <f>L17*Dohertyadjusted!$BI$35</f>
        <v>90.619739862280028</v>
      </c>
      <c r="M29" s="895">
        <f>M17*Dohertyadjusted!$BI$35</f>
        <v>203.21958684009181</v>
      </c>
      <c r="N29" s="895">
        <f>N17*Dohertyadjusted!$BI$35</f>
        <v>55.721499617444529</v>
      </c>
      <c r="O29" s="895">
        <f>O17*Dohertyadjusted!$BI$35</f>
        <v>127.06044376434582</v>
      </c>
      <c r="P29" s="895">
        <f>P17*Dohertyadjusted!$BI$35</f>
        <v>255.85615914307573</v>
      </c>
      <c r="Q29" s="895">
        <f>Q17*Dohertyadjusted!$BI$35</f>
        <v>536.19892884468243</v>
      </c>
      <c r="R29" s="895">
        <f>R17*Dohertyadjusted!$BI$35</f>
        <v>402.58301453710789</v>
      </c>
      <c r="S29" s="895">
        <f>S17*Dohertyadjusted!$BI$35</f>
        <v>831.77352716143832</v>
      </c>
      <c r="T29" s="895">
        <f>T17*Dohertyadjusted!$BI$35</f>
        <v>440.95179801071151</v>
      </c>
      <c r="U29" s="895">
        <f>U17*Dohertyadjusted!$BI$35</f>
        <v>854.52486610558526</v>
      </c>
      <c r="V29" s="895">
        <f>V17*Dohertyadjusted!$BI$35</f>
        <v>1.5424636572302983</v>
      </c>
      <c r="W29" s="895">
        <f>W17*Dohertyadjusted!$BI$35</f>
        <v>3.6633511859219583</v>
      </c>
      <c r="X29" s="895">
        <f>X17*Dohertyadjusted!$BI$35</f>
        <v>22.172915072685537</v>
      </c>
      <c r="Y29" s="895">
        <f>Y17*Dohertyadjusted!$BI$35</f>
        <v>49.937260902830907</v>
      </c>
      <c r="Z29" s="895">
        <f>Z17*Dohertyadjusted!$BI$35</f>
        <v>99.488905891354236</v>
      </c>
      <c r="AA29" s="895">
        <f>AA17*Dohertyadjusted!$BI$35</f>
        <v>224.04284621270082</v>
      </c>
    </row>
    <row r="30" spans="1:27" s="887" customFormat="1" x14ac:dyDescent="0.25">
      <c r="A30" s="887" t="s">
        <v>83</v>
      </c>
      <c r="B30" s="895">
        <f>B17*Dohertyadjusted!$BI$36</f>
        <v>718.02371843917365</v>
      </c>
      <c r="C30" s="895">
        <f>C17*Dohertyadjusted!$BI$36</f>
        <v>1491.1308339709258</v>
      </c>
      <c r="D30" s="895">
        <f>D17*Dohertyadjusted!$BI$36</f>
        <v>12.801071155317521</v>
      </c>
      <c r="E30" s="895">
        <f>E17*Dohertyadjusted!$BI$36</f>
        <v>28.317521040550879</v>
      </c>
      <c r="F30" s="895">
        <f>F17*Dohertyadjusted!$BI$36</f>
        <v>5.0428462127008418</v>
      </c>
      <c r="G30" s="895">
        <f>G17*Dohertyadjusted!$BI$36</f>
        <v>11.249426166794185</v>
      </c>
      <c r="H30" s="895">
        <f>H17*Dohertyadjusted!$BI$36</f>
        <v>1121.0635042081101</v>
      </c>
      <c r="I30" s="895">
        <f>I17*Dohertyadjusted!$BI$36</f>
        <v>2320.8729915837798</v>
      </c>
      <c r="J30" s="895">
        <f>J17*Dohertyadjusted!$BI$36</f>
        <v>328.17291507268556</v>
      </c>
      <c r="K30" s="895">
        <f>K17*Dohertyadjusted!$BI$36</f>
        <v>745.177505738332</v>
      </c>
      <c r="L30" s="895">
        <f>L17*Dohertyadjusted!$BI$36</f>
        <v>182.31828615149198</v>
      </c>
      <c r="M30" s="895">
        <f>M17*Dohertyadjusted!$BI$36</f>
        <v>408.85845447589901</v>
      </c>
      <c r="N30" s="895">
        <f>N17*Dohertyadjusted!$BI$36</f>
        <v>112.10635042081101</v>
      </c>
      <c r="O30" s="895">
        <f>O17*Dohertyadjusted!$BI$36</f>
        <v>255.6335118592196</v>
      </c>
      <c r="P30" s="895">
        <f>P17*Dohertyadjusted!$BI$36</f>
        <v>514.75822494261672</v>
      </c>
      <c r="Q30" s="895">
        <f>Q17*Dohertyadjusted!$BI$36</f>
        <v>1078.7811782708493</v>
      </c>
      <c r="R30" s="895">
        <f>R17*Dohertyadjusted!$BI$36</f>
        <v>809.9586840091813</v>
      </c>
      <c r="S30" s="895">
        <f>S17*Dohertyadjusted!$BI$36</f>
        <v>1673.4491201224178</v>
      </c>
      <c r="T30" s="895">
        <f>T17*Dohertyadjusted!$BI$36</f>
        <v>887.15302218821728</v>
      </c>
      <c r="U30" s="895">
        <f>U17*Dohertyadjusted!$BI$36</f>
        <v>1719.2226472838561</v>
      </c>
      <c r="V30" s="895">
        <f>V17*Dohertyadjusted!$BI$36</f>
        <v>3.1032899770466718</v>
      </c>
      <c r="W30" s="895">
        <f>W17*Dohertyadjusted!$BI$36</f>
        <v>7.3703136954858453</v>
      </c>
      <c r="X30" s="895">
        <f>X17*Dohertyadjusted!$BI$36</f>
        <v>44.609793420045904</v>
      </c>
      <c r="Y30" s="895">
        <f>Y17*Dohertyadjusted!$BI$36</f>
        <v>100.469013006886</v>
      </c>
      <c r="Z30" s="895">
        <f>Z17*Dohertyadjusted!$BI$36</f>
        <v>200.16220351951034</v>
      </c>
      <c r="AA30" s="895">
        <f>AA17*Dohertyadjusted!$BI$36</f>
        <v>450.75286916602909</v>
      </c>
    </row>
    <row r="31" spans="1:27" s="887" customFormat="1" x14ac:dyDescent="0.25">
      <c r="A31" s="887" t="s">
        <v>84</v>
      </c>
      <c r="B31" s="895">
        <f>B17*Dohertyadjusted!$BI$37</f>
        <v>511.25554705432285</v>
      </c>
      <c r="C31" s="895">
        <f>C17*Dohertyadjusted!$BI$37</f>
        <v>1061.7322111706196</v>
      </c>
      <c r="D31" s="895">
        <f>D17*Dohertyadjusted!$BI$37</f>
        <v>9.1147666411629675</v>
      </c>
      <c r="E31" s="895">
        <f>E17*Dohertyadjusted!$BI$37</f>
        <v>20.162968630451413</v>
      </c>
      <c r="F31" s="895">
        <f>F17*Dohertyadjusted!$BI$37</f>
        <v>3.5906656465187452</v>
      </c>
      <c r="G31" s="895">
        <f>G17*Dohertyadjusted!$BI$37</f>
        <v>8.0099464422341242</v>
      </c>
      <c r="H31" s="895">
        <f>H17*Dohertyadjusted!$BI$37</f>
        <v>798.23259372609027</v>
      </c>
      <c r="I31" s="895">
        <f>I17*Dohertyadjusted!$BI$37</f>
        <v>1652.5348125478195</v>
      </c>
      <c r="J31" s="895">
        <f>J17*Dohertyadjusted!$BI$37</f>
        <v>233.66947207345063</v>
      </c>
      <c r="K31" s="895">
        <f>K17*Dohertyadjusted!$BI$37</f>
        <v>530.58990053557761</v>
      </c>
      <c r="L31" s="895">
        <f>L17*Dohertyadjusted!$BI$37</f>
        <v>129.81637337413923</v>
      </c>
      <c r="M31" s="895">
        <f>M17*Dohertyadjusted!$BI$37</f>
        <v>291.12012241775057</v>
      </c>
      <c r="N31" s="895">
        <f>N17*Dohertyadjusted!$BI$37</f>
        <v>79.82325937260903</v>
      </c>
      <c r="O31" s="895">
        <f>O17*Dohertyadjusted!$BI$37</f>
        <v>182.01912777352715</v>
      </c>
      <c r="P31" s="895">
        <f>P17*Dohertyadjusted!$BI$37</f>
        <v>366.52410099464419</v>
      </c>
      <c r="Q31" s="895">
        <f>Q17*Dohertyadjusted!$BI$37</f>
        <v>768.12624330527922</v>
      </c>
      <c r="R31" s="895">
        <f>R17*Dohertyadjusted!$BI$37</f>
        <v>576.71614384085694</v>
      </c>
      <c r="S31" s="895">
        <f>S17*Dohertyadjusted!$BI$37</f>
        <v>1191.548584544759</v>
      </c>
      <c r="T31" s="895">
        <f>T17*Dohertyadjusted!$BI$37</f>
        <v>631.68094873756695</v>
      </c>
      <c r="U31" s="895">
        <f>U17*Dohertyadjusted!$BI$37</f>
        <v>1224.14078041316</v>
      </c>
      <c r="V31" s="895">
        <f>V17*Dohertyadjusted!$BI$37</f>
        <v>2.2096403978576893</v>
      </c>
      <c r="W31" s="895">
        <f>W17*Dohertyadjusted!$BI$37</f>
        <v>5.2478959449120124</v>
      </c>
      <c r="X31" s="895">
        <f>X17*Dohertyadjusted!$BI$37</f>
        <v>31.763580719204285</v>
      </c>
      <c r="Y31" s="895">
        <f>Y17*Dohertyadjusted!$BI$37</f>
        <v>71.537107880642694</v>
      </c>
      <c r="Z31" s="895">
        <f>Z17*Dohertyadjusted!$BI$37</f>
        <v>142.52180566182096</v>
      </c>
      <c r="AA31" s="895">
        <f>AA17*Dohertyadjusted!$BI$37</f>
        <v>320.95026778882936</v>
      </c>
    </row>
    <row r="32" spans="1:27" s="887" customFormat="1" x14ac:dyDescent="0.25">
      <c r="A32" s="881"/>
      <c r="B32" s="882">
        <f>SUM(B22:B31)</f>
        <v>1851</v>
      </c>
      <c r="C32" s="883">
        <f>SUM(C22:C31)</f>
        <v>3844</v>
      </c>
      <c r="D32" s="882">
        <f t="shared" ref="D32:AA32" si="1">SUM(D22:D31)</f>
        <v>33</v>
      </c>
      <c r="E32" s="882">
        <f t="shared" si="1"/>
        <v>73</v>
      </c>
      <c r="F32" s="882">
        <f t="shared" si="1"/>
        <v>13.000000000000002</v>
      </c>
      <c r="G32" s="884">
        <f t="shared" si="1"/>
        <v>29</v>
      </c>
      <c r="H32" s="882">
        <f t="shared" si="1"/>
        <v>2890</v>
      </c>
      <c r="I32" s="883">
        <f t="shared" si="1"/>
        <v>5983</v>
      </c>
      <c r="J32" s="882">
        <f t="shared" si="1"/>
        <v>846</v>
      </c>
      <c r="K32" s="882">
        <f t="shared" si="1"/>
        <v>1921</v>
      </c>
      <c r="L32" s="882">
        <f t="shared" si="1"/>
        <v>470</v>
      </c>
      <c r="M32" s="883">
        <f t="shared" si="1"/>
        <v>1054</v>
      </c>
      <c r="N32" s="882">
        <f t="shared" si="1"/>
        <v>289</v>
      </c>
      <c r="O32" s="885">
        <f t="shared" si="1"/>
        <v>659</v>
      </c>
      <c r="P32" s="882">
        <f t="shared" si="1"/>
        <v>1327</v>
      </c>
      <c r="Q32" s="883">
        <f t="shared" si="1"/>
        <v>2781</v>
      </c>
      <c r="R32" s="882">
        <f t="shared" si="1"/>
        <v>2088</v>
      </c>
      <c r="S32" s="883">
        <f t="shared" si="1"/>
        <v>4314</v>
      </c>
      <c r="T32" s="882">
        <f t="shared" si="1"/>
        <v>2287</v>
      </c>
      <c r="U32" s="885">
        <f t="shared" si="1"/>
        <v>4432</v>
      </c>
      <c r="V32" s="886">
        <f t="shared" si="1"/>
        <v>8</v>
      </c>
      <c r="W32" s="882">
        <f t="shared" si="1"/>
        <v>19</v>
      </c>
      <c r="X32" s="882">
        <f t="shared" si="1"/>
        <v>115</v>
      </c>
      <c r="Y32" s="883">
        <f t="shared" si="1"/>
        <v>259</v>
      </c>
      <c r="Z32" s="882">
        <f t="shared" si="1"/>
        <v>516</v>
      </c>
      <c r="AA32" s="885">
        <f t="shared" si="1"/>
        <v>1162</v>
      </c>
    </row>
    <row r="33" spans="1:27" x14ac:dyDescent="0.25">
      <c r="B33" s="628"/>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row>
    <row r="35" spans="1:27" s="690" customFormat="1" x14ac:dyDescent="0.25">
      <c r="A35" s="690" t="s">
        <v>1483</v>
      </c>
    </row>
    <row r="36" spans="1:27" x14ac:dyDescent="0.25">
      <c r="A36" s="4"/>
      <c r="B36" s="1815" t="s">
        <v>1468</v>
      </c>
      <c r="C36" s="1815"/>
      <c r="D36" s="1815"/>
      <c r="E36" s="1815"/>
      <c r="F36" s="1815"/>
      <c r="G36" s="1816"/>
      <c r="H36" s="1831" t="s">
        <v>1469</v>
      </c>
      <c r="I36" s="1832"/>
      <c r="J36" s="1832"/>
      <c r="K36" s="1832"/>
      <c r="L36" s="1832"/>
      <c r="M36" s="1832"/>
      <c r="N36" s="1832"/>
      <c r="O36" s="1833"/>
      <c r="P36" s="1834" t="s">
        <v>1470</v>
      </c>
      <c r="Q36" s="1835"/>
      <c r="R36" s="1835"/>
      <c r="S36" s="1835"/>
      <c r="T36" s="1835"/>
      <c r="U36" s="1836"/>
      <c r="V36" s="1837" t="s">
        <v>1470</v>
      </c>
      <c r="W36" s="1838"/>
      <c r="X36" s="1838"/>
      <c r="Y36" s="1838"/>
      <c r="Z36" s="1838"/>
      <c r="AA36" s="1839"/>
    </row>
    <row r="37" spans="1:27" x14ac:dyDescent="0.25">
      <c r="B37" s="1815" t="s">
        <v>146</v>
      </c>
      <c r="C37" s="1815"/>
      <c r="D37" s="1815" t="s">
        <v>1471</v>
      </c>
      <c r="E37" s="1815"/>
      <c r="F37" s="1815" t="s">
        <v>1472</v>
      </c>
      <c r="G37" s="1816"/>
      <c r="H37" s="1817" t="s">
        <v>325</v>
      </c>
      <c r="I37" s="1818"/>
      <c r="J37" s="1818" t="s">
        <v>1473</v>
      </c>
      <c r="K37" s="1818"/>
      <c r="L37" s="1818" t="s">
        <v>327</v>
      </c>
      <c r="M37" s="1818"/>
      <c r="N37" s="1818" t="s">
        <v>328</v>
      </c>
      <c r="O37" s="1822"/>
      <c r="P37" s="1823" t="s">
        <v>503</v>
      </c>
      <c r="Q37" s="1824"/>
      <c r="R37" s="1824" t="s">
        <v>1474</v>
      </c>
      <c r="S37" s="1824"/>
      <c r="T37" s="1824" t="s">
        <v>505</v>
      </c>
      <c r="U37" s="1825"/>
      <c r="V37" s="1826" t="s">
        <v>636</v>
      </c>
      <c r="W37" s="1799"/>
      <c r="X37" s="1799" t="s">
        <v>1475</v>
      </c>
      <c r="Y37" s="1799"/>
      <c r="Z37" s="1799" t="s">
        <v>638</v>
      </c>
      <c r="AA37" s="1800"/>
    </row>
    <row r="38" spans="1:27" x14ac:dyDescent="0.25">
      <c r="A38" t="s">
        <v>1476</v>
      </c>
      <c r="B38" s="703" t="s">
        <v>1477</v>
      </c>
      <c r="C38" s="703" t="s">
        <v>1478</v>
      </c>
      <c r="D38" s="703" t="s">
        <v>1477</v>
      </c>
      <c r="E38" s="703" t="s">
        <v>1478</v>
      </c>
      <c r="F38" s="703" t="s">
        <v>1477</v>
      </c>
      <c r="G38" s="704" t="s">
        <v>1478</v>
      </c>
      <c r="H38" s="242" t="s">
        <v>1477</v>
      </c>
      <c r="I38" s="241" t="s">
        <v>1478</v>
      </c>
      <c r="J38" s="241" t="s">
        <v>1477</v>
      </c>
      <c r="K38" s="241" t="s">
        <v>1478</v>
      </c>
      <c r="L38" s="241" t="s">
        <v>1477</v>
      </c>
      <c r="M38" s="241" t="s">
        <v>1478</v>
      </c>
      <c r="N38" s="241" t="s">
        <v>1477</v>
      </c>
      <c r="O38" s="159" t="s">
        <v>1478</v>
      </c>
      <c r="P38" s="602" t="s">
        <v>1477</v>
      </c>
      <c r="Q38" s="600" t="s">
        <v>1478</v>
      </c>
      <c r="R38" s="600" t="s">
        <v>1477</v>
      </c>
      <c r="S38" s="600" t="s">
        <v>1478</v>
      </c>
      <c r="T38" s="600" t="s">
        <v>1477</v>
      </c>
      <c r="U38" s="601" t="s">
        <v>1478</v>
      </c>
      <c r="V38" s="602" t="s">
        <v>1477</v>
      </c>
      <c r="W38" s="600" t="s">
        <v>1478</v>
      </c>
      <c r="X38" s="600" t="s">
        <v>1477</v>
      </c>
      <c r="Y38" s="600" t="s">
        <v>1478</v>
      </c>
      <c r="Z38" s="600" t="s">
        <v>1477</v>
      </c>
      <c r="AA38" s="601" t="s">
        <v>1478</v>
      </c>
    </row>
    <row r="39" spans="1:27" x14ac:dyDescent="0.25">
      <c r="A39" t="s">
        <v>1479</v>
      </c>
      <c r="B39" s="241" cm="1">
        <f t="array" ref="B39:B42">TRANSPOSE(Dohertyadjusted!C8:F8)</f>
        <v>0</v>
      </c>
      <c r="C39" s="241" cm="1">
        <f t="array" ref="C39:C42">TRANSPOSE(Dohertyadjusted!G8:J8)</f>
        <v>474100</v>
      </c>
      <c r="D39" s="241" cm="1">
        <f t="array" ref="D39:D42">TRANSPOSE(Dohertyadjusted!C9:F9)</f>
        <v>0</v>
      </c>
      <c r="E39" s="241" cm="1">
        <f t="array" ref="E39:E42">TRANSPOSE(Dohertyadjusted!G9:J9)</f>
        <v>12591</v>
      </c>
      <c r="F39" s="241" cm="1">
        <f t="array" ref="F39:F42">TRANSPOSE(Dohertyadjusted!C10:F10)</f>
        <v>0</v>
      </c>
      <c r="G39" s="159" cm="1">
        <f t="array" ref="G39:G42">TRANSPOSE(Dohertyadjusted!G10:J10)</f>
        <v>4363</v>
      </c>
      <c r="H39" s="242" cm="1">
        <f t="array" ref="H39:H42">TRANSPOSE(Dohertyadjusted!P9:S9)</f>
        <v>0</v>
      </c>
      <c r="I39" s="241" cm="1">
        <f t="array" ref="I39:I42">TRANSPOSE(Dohertyadjusted!T9:W9)</f>
        <v>560812</v>
      </c>
      <c r="J39" s="241" cm="1">
        <f t="array" ref="J39:J42">TRANSPOSE(Dohertyadjusted!P10:S10)</f>
        <v>0</v>
      </c>
      <c r="K39" s="241" cm="1">
        <f t="array" ref="K39:K42">TRANSPOSE(Dohertyadjusted!T10:W10)</f>
        <v>218093</v>
      </c>
      <c r="L39" s="241" cm="1">
        <f t="array" ref="L39:L42">TRANSPOSE(Dohertyadjusted!P11:S11)</f>
        <v>0</v>
      </c>
      <c r="M39" s="241" cm="1">
        <f t="array" ref="M39:M42">TRANSPOSE(Dohertyadjusted!T11:W11)</f>
        <v>120066</v>
      </c>
      <c r="N39" s="241" cm="1">
        <f t="array" ref="N39:N42">TRANSPOSE(Dohertyadjusted!P12:S12)</f>
        <v>0</v>
      </c>
      <c r="O39" s="159" cm="1">
        <f t="array" ref="O39:O42">TRANSPOSE(Dohertyadjusted!T12:W12)</f>
        <v>78362</v>
      </c>
      <c r="P39" s="242" cm="1">
        <f t="array" ref="P39:P42">TRANSPOSE(Dohertyadjusted!AB8:AE8)</f>
        <v>0</v>
      </c>
      <c r="Q39" s="241" cm="1">
        <f t="array" ref="Q39:Q42">TRANSPOSE(Dohertyadjusted!AF8:AI8)</f>
        <v>415704</v>
      </c>
      <c r="R39" s="241" cm="1">
        <f t="array" ref="R39:R42">TRANSPOSE(Dohertyadjusted!AB9:AE9)</f>
        <v>0</v>
      </c>
      <c r="S39" s="241" cm="1">
        <f t="array" ref="S39:S42">TRANSPOSE(Dohertyadjusted!AF9:AI9)</f>
        <v>493321</v>
      </c>
      <c r="T39" s="241" cm="1">
        <f t="array" ref="T39:T42">TRANSPOSE(Dohertyadjusted!AB10:AE10)</f>
        <v>0</v>
      </c>
      <c r="U39" s="159" cm="1">
        <f t="array" ref="U39:U42">TRANSPOSE(Dohertyadjusted!AF10:AI10)</f>
        <v>509110</v>
      </c>
      <c r="V39" s="242" cm="1">
        <f t="array" ref="V39:V42">TRANSPOSE(Dohertyadjusted!$AN$8:$AQ$8)</f>
        <v>0</v>
      </c>
      <c r="W39" s="241" cm="1">
        <f t="array" ref="W39:W42">TRANSPOSE(Dohertyadjusted!$AR$8:$AU$8)</f>
        <v>3329</v>
      </c>
      <c r="X39" s="241" cm="1">
        <f t="array" ref="X39:X42">TRANSPOSE(Dohertyadjusted!$AN$9:$AQ$9)</f>
        <v>0</v>
      </c>
      <c r="Y39" s="241" cm="1">
        <f t="array" ref="Y39:Y42">TRANSPOSE(Dohertyadjusted!$AR$9:$AU$9)</f>
        <v>42345</v>
      </c>
      <c r="Z39" s="241" cm="1">
        <f t="array" ref="Z39:Z42">TRANSPOSE(Dohertyadjusted!$AN$10:$AQ$10)</f>
        <v>0</v>
      </c>
      <c r="AA39" s="159" cm="1">
        <f t="array" ref="AA39:AA42">TRANSPOSE(Dohertyadjusted!$AR$10:$AU$10)</f>
        <v>151098</v>
      </c>
    </row>
    <row r="40" spans="1:27" x14ac:dyDescent="0.25">
      <c r="A40" t="s">
        <v>1480</v>
      </c>
      <c r="B40" s="241">
        <v>53367</v>
      </c>
      <c r="C40" s="241">
        <v>147562</v>
      </c>
      <c r="D40" s="241">
        <v>1207</v>
      </c>
      <c r="E40" s="241">
        <v>3711</v>
      </c>
      <c r="F40" s="241">
        <v>479</v>
      </c>
      <c r="G40" s="159">
        <v>1565</v>
      </c>
      <c r="H40" s="242">
        <v>104603</v>
      </c>
      <c r="I40" s="241">
        <v>250634</v>
      </c>
      <c r="J40" s="241">
        <v>34758</v>
      </c>
      <c r="K40" s="241">
        <v>93921</v>
      </c>
      <c r="L40" s="241">
        <v>19118</v>
      </c>
      <c r="M40" s="241">
        <v>55200</v>
      </c>
      <c r="N40" s="241">
        <v>11361</v>
      </c>
      <c r="O40" s="159">
        <v>34492</v>
      </c>
      <c r="P40" s="242">
        <v>43528</v>
      </c>
      <c r="Q40" s="241">
        <v>124319</v>
      </c>
      <c r="R40" s="241">
        <v>57014</v>
      </c>
      <c r="S40" s="241">
        <v>155538</v>
      </c>
      <c r="T40" s="241">
        <v>64687</v>
      </c>
      <c r="U40" s="159">
        <v>171041</v>
      </c>
      <c r="V40" s="242">
        <v>290</v>
      </c>
      <c r="W40" s="241">
        <v>924</v>
      </c>
      <c r="X40" s="241">
        <v>4048</v>
      </c>
      <c r="Y40" s="241">
        <v>12365</v>
      </c>
      <c r="Z40" s="241">
        <v>17667</v>
      </c>
      <c r="AA40" s="159">
        <v>50658</v>
      </c>
    </row>
    <row r="41" spans="1:27" x14ac:dyDescent="0.25">
      <c r="A41" t="s">
        <v>1481</v>
      </c>
      <c r="B41" s="241">
        <v>49646</v>
      </c>
      <c r="C41" s="241">
        <v>73782</v>
      </c>
      <c r="D41" s="241">
        <v>1008</v>
      </c>
      <c r="E41" s="241">
        <v>1790</v>
      </c>
      <c r="F41" s="241">
        <v>370</v>
      </c>
      <c r="G41" s="159">
        <v>675</v>
      </c>
      <c r="H41" s="242">
        <v>74178</v>
      </c>
      <c r="I41" s="241">
        <v>103741</v>
      </c>
      <c r="J41" s="241">
        <v>23137</v>
      </c>
      <c r="K41" s="241">
        <v>37958</v>
      </c>
      <c r="L41" s="241">
        <v>12439</v>
      </c>
      <c r="M41" s="241">
        <v>21341</v>
      </c>
      <c r="N41" s="241">
        <v>7699</v>
      </c>
      <c r="O41" s="159">
        <v>13487</v>
      </c>
      <c r="P41" s="242">
        <v>41161</v>
      </c>
      <c r="Q41" s="241">
        <v>63398</v>
      </c>
      <c r="R41" s="241">
        <v>52680</v>
      </c>
      <c r="S41" s="241">
        <v>77461</v>
      </c>
      <c r="T41" s="241">
        <v>56779</v>
      </c>
      <c r="U41" s="159">
        <v>82371</v>
      </c>
      <c r="V41" s="242">
        <v>256</v>
      </c>
      <c r="W41" s="241">
        <v>459</v>
      </c>
      <c r="X41" s="241">
        <v>3407</v>
      </c>
      <c r="Y41" s="241">
        <v>6006</v>
      </c>
      <c r="Z41" s="241">
        <v>13758</v>
      </c>
      <c r="AA41" s="159">
        <v>23270</v>
      </c>
    </row>
    <row r="42" spans="1:27" x14ac:dyDescent="0.25">
      <c r="A42" t="s">
        <v>1482</v>
      </c>
      <c r="B42" s="241">
        <v>25984</v>
      </c>
      <c r="C42" s="241">
        <v>7443</v>
      </c>
      <c r="D42" s="241">
        <v>495</v>
      </c>
      <c r="E42" s="241">
        <v>151</v>
      </c>
      <c r="F42" s="241">
        <v>179</v>
      </c>
      <c r="G42" s="159">
        <v>53</v>
      </c>
      <c r="H42" s="242">
        <v>35348</v>
      </c>
      <c r="I42" s="241">
        <v>9934</v>
      </c>
      <c r="J42" s="241">
        <v>10417</v>
      </c>
      <c r="K42" s="241">
        <v>3075</v>
      </c>
      <c r="L42" s="241">
        <v>5608</v>
      </c>
      <c r="M42" s="241">
        <v>1642</v>
      </c>
      <c r="N42" s="241">
        <v>3513</v>
      </c>
      <c r="O42" s="159">
        <v>1039</v>
      </c>
      <c r="P42" s="242">
        <v>21645</v>
      </c>
      <c r="Q42" s="241">
        <v>6560</v>
      </c>
      <c r="R42" s="241">
        <v>27543</v>
      </c>
      <c r="S42" s="241">
        <v>7867</v>
      </c>
      <c r="T42" s="241">
        <v>29043</v>
      </c>
      <c r="U42" s="159">
        <v>8186</v>
      </c>
      <c r="V42" s="242">
        <v>125</v>
      </c>
      <c r="W42" s="241">
        <v>38</v>
      </c>
      <c r="X42" s="241">
        <v>1711</v>
      </c>
      <c r="Y42" s="241">
        <v>528</v>
      </c>
      <c r="Z42" s="241">
        <v>6647</v>
      </c>
      <c r="AA42" s="159">
        <v>1990</v>
      </c>
    </row>
    <row r="43" spans="1:27" x14ac:dyDescent="0.25">
      <c r="A43" s="640" t="s">
        <v>99</v>
      </c>
      <c r="B43" s="640">
        <f>SUM(B39:B42)</f>
        <v>128997</v>
      </c>
      <c r="C43" s="640">
        <f t="shared" ref="C43:G43" si="2">SUM(C39:C42)</f>
        <v>702887</v>
      </c>
      <c r="D43" s="640">
        <f t="shared" si="2"/>
        <v>2710</v>
      </c>
      <c r="E43" s="640">
        <f t="shared" si="2"/>
        <v>18243</v>
      </c>
      <c r="F43" s="640">
        <f t="shared" si="2"/>
        <v>1028</v>
      </c>
      <c r="G43" s="641">
        <f t="shared" si="2"/>
        <v>6656</v>
      </c>
      <c r="H43" s="643">
        <f>SUM(H39:H42)</f>
        <v>214129</v>
      </c>
      <c r="I43" s="644">
        <f t="shared" ref="I43:O43" si="3">SUM(I39:I42)</f>
        <v>925121</v>
      </c>
      <c r="J43" s="644">
        <f t="shared" si="3"/>
        <v>68312</v>
      </c>
      <c r="K43" s="644">
        <f t="shared" si="3"/>
        <v>353047</v>
      </c>
      <c r="L43" s="644">
        <f t="shared" si="3"/>
        <v>37165</v>
      </c>
      <c r="M43" s="644">
        <f t="shared" si="3"/>
        <v>198249</v>
      </c>
      <c r="N43" s="644">
        <f t="shared" si="3"/>
        <v>22573</v>
      </c>
      <c r="O43" s="645">
        <f t="shared" si="3"/>
        <v>127380</v>
      </c>
      <c r="P43" s="642">
        <f>SUM(P39:P42)</f>
        <v>106334</v>
      </c>
      <c r="Q43" s="640">
        <f t="shared" ref="Q43:U43" si="4">SUM(Q39:Q42)</f>
        <v>609981</v>
      </c>
      <c r="R43" s="640">
        <f t="shared" si="4"/>
        <v>137237</v>
      </c>
      <c r="S43" s="640">
        <f t="shared" si="4"/>
        <v>734187</v>
      </c>
      <c r="T43" s="640">
        <f t="shared" si="4"/>
        <v>150509</v>
      </c>
      <c r="U43" s="641">
        <f t="shared" si="4"/>
        <v>770708</v>
      </c>
      <c r="V43" s="642">
        <f>SUM(V39:V42)</f>
        <v>671</v>
      </c>
      <c r="W43" s="640">
        <f t="shared" ref="W43:AA43" si="5">SUM(W39:W42)</f>
        <v>4750</v>
      </c>
      <c r="X43" s="640">
        <f t="shared" si="5"/>
        <v>9166</v>
      </c>
      <c r="Y43" s="640">
        <f t="shared" si="5"/>
        <v>61244</v>
      </c>
      <c r="Z43" s="640">
        <f t="shared" si="5"/>
        <v>38072</v>
      </c>
      <c r="AA43" s="641">
        <f t="shared" si="5"/>
        <v>227016</v>
      </c>
    </row>
    <row r="45" spans="1:27" s="327" customFormat="1" x14ac:dyDescent="0.25">
      <c r="A45" s="483" t="s">
        <v>1484</v>
      </c>
    </row>
    <row r="46" spans="1:27" x14ac:dyDescent="0.25">
      <c r="A46" s="4"/>
      <c r="B46" s="1840" t="s">
        <v>1468</v>
      </c>
      <c r="C46" s="1841"/>
      <c r="D46" s="1841"/>
      <c r="E46" s="1841"/>
      <c r="F46" s="1841"/>
      <c r="G46" s="1842"/>
      <c r="H46" s="1831" t="s">
        <v>1469</v>
      </c>
      <c r="I46" s="1832"/>
      <c r="J46" s="1832"/>
      <c r="K46" s="1832"/>
      <c r="L46" s="1832"/>
      <c r="M46" s="1832"/>
      <c r="N46" s="1832"/>
      <c r="O46" s="1833"/>
      <c r="P46" s="1834" t="s">
        <v>1470</v>
      </c>
      <c r="Q46" s="1835"/>
      <c r="R46" s="1835"/>
      <c r="S46" s="1835"/>
      <c r="T46" s="1835"/>
      <c r="U46" s="1836"/>
      <c r="V46" s="1837" t="s">
        <v>1470</v>
      </c>
      <c r="W46" s="1838"/>
      <c r="X46" s="1838"/>
      <c r="Y46" s="1838"/>
      <c r="Z46" s="1838"/>
      <c r="AA46" s="1839"/>
    </row>
    <row r="47" spans="1:27" x14ac:dyDescent="0.25">
      <c r="B47" s="1840" t="s">
        <v>146</v>
      </c>
      <c r="C47" s="1843"/>
      <c r="D47" s="1840" t="s">
        <v>1471</v>
      </c>
      <c r="E47" s="1843"/>
      <c r="F47" s="1840" t="s">
        <v>1472</v>
      </c>
      <c r="G47" s="1842"/>
      <c r="H47" s="1817" t="s">
        <v>325</v>
      </c>
      <c r="I47" s="1818"/>
      <c r="J47" s="1818" t="s">
        <v>1473</v>
      </c>
      <c r="K47" s="1818"/>
      <c r="L47" s="1818" t="s">
        <v>327</v>
      </c>
      <c r="M47" s="1818"/>
      <c r="N47" s="1818" t="s">
        <v>328</v>
      </c>
      <c r="O47" s="1822"/>
      <c r="P47" s="1823" t="s">
        <v>503</v>
      </c>
      <c r="Q47" s="1824"/>
      <c r="R47" s="1824" t="s">
        <v>1474</v>
      </c>
      <c r="S47" s="1824"/>
      <c r="T47" s="1824" t="s">
        <v>505</v>
      </c>
      <c r="U47" s="1825"/>
      <c r="V47" s="1826" t="s">
        <v>636</v>
      </c>
      <c r="W47" s="1799"/>
      <c r="X47" s="1799" t="s">
        <v>1475</v>
      </c>
      <c r="Y47" s="1799"/>
      <c r="Z47" s="1799" t="s">
        <v>638</v>
      </c>
      <c r="AA47" s="1800"/>
    </row>
    <row r="48" spans="1:27" x14ac:dyDescent="0.25">
      <c r="A48" t="s">
        <v>1476</v>
      </c>
      <c r="B48" s="241" t="s">
        <v>1477</v>
      </c>
      <c r="C48" s="241" t="s">
        <v>1478</v>
      </c>
      <c r="D48" s="241" t="s">
        <v>1477</v>
      </c>
      <c r="E48" s="241" t="s">
        <v>1478</v>
      </c>
      <c r="F48" s="241" t="s">
        <v>1477</v>
      </c>
      <c r="G48" s="159" t="s">
        <v>1478</v>
      </c>
      <c r="H48" s="242" t="s">
        <v>1477</v>
      </c>
      <c r="I48" s="241" t="s">
        <v>1478</v>
      </c>
      <c r="J48" s="241" t="s">
        <v>1477</v>
      </c>
      <c r="K48" s="241" t="s">
        <v>1478</v>
      </c>
      <c r="L48" s="241" t="s">
        <v>1477</v>
      </c>
      <c r="M48" s="159" t="s">
        <v>1478</v>
      </c>
      <c r="N48" s="241" t="s">
        <v>1477</v>
      </c>
      <c r="O48" s="159" t="s">
        <v>1478</v>
      </c>
      <c r="P48" s="242" t="s">
        <v>1477</v>
      </c>
      <c r="Q48" s="241" t="s">
        <v>1478</v>
      </c>
      <c r="R48" s="241" t="s">
        <v>1477</v>
      </c>
      <c r="S48" s="241" t="s">
        <v>1478</v>
      </c>
      <c r="T48" s="241" t="s">
        <v>1477</v>
      </c>
      <c r="U48" s="159" t="s">
        <v>1478</v>
      </c>
      <c r="V48" s="602" t="s">
        <v>1477</v>
      </c>
      <c r="W48" s="600" t="s">
        <v>1478</v>
      </c>
      <c r="X48" s="600" t="s">
        <v>1477</v>
      </c>
      <c r="Y48" s="600" t="s">
        <v>1478</v>
      </c>
      <c r="Z48" s="600" t="s">
        <v>1477</v>
      </c>
      <c r="AA48" s="601" t="s">
        <v>1478</v>
      </c>
    </row>
    <row r="49" spans="1:27" x14ac:dyDescent="0.25">
      <c r="A49" s="241" t="s">
        <v>1479</v>
      </c>
      <c r="B49" s="241" cm="1">
        <f t="array" ref="B49:B52">TRANSPOSE(Dohertyadjusted!C11:F11)</f>
        <v>0</v>
      </c>
      <c r="C49" s="241" cm="1">
        <f t="array" ref="C49:C52">TRANSPOSE(Dohertyadjusted!G11:J11)</f>
        <v>5029</v>
      </c>
      <c r="D49" s="241" cm="1">
        <f t="array" ref="D49:D52">TRANSPOSE(Dohertyadjusted!C12:F12)</f>
        <v>0</v>
      </c>
      <c r="E49" s="241" cm="1">
        <f t="array" ref="E49:E52">TRANSPOSE(Dohertyadjusted!G12:J12)</f>
        <v>111</v>
      </c>
      <c r="F49" s="241" cm="1">
        <f t="array" ref="F49:F52">TRANSPOSE(Dohertyadjusted!C13:F13)</f>
        <v>0</v>
      </c>
      <c r="G49" s="159" cm="1">
        <f t="array" ref="G49:G52">TRANSPOSE(Dohertyadjusted!G13:J13)</f>
        <v>41</v>
      </c>
      <c r="H49" s="242" cm="1">
        <f t="array" ref="H49:H52">TRANSPOSE(Dohertyadjusted!P13:S13)</f>
        <v>0</v>
      </c>
      <c r="I49" s="241" cm="1">
        <f t="array" ref="I49:I52">TRANSPOSE(Dohertyadjusted!T13:W13)</f>
        <v>6407</v>
      </c>
      <c r="J49" s="241" cm="1">
        <f t="array" ref="J49:J52">TRANSPOSE(Dohertyadjusted!P14:S14)</f>
        <v>0</v>
      </c>
      <c r="K49" s="241" cm="1">
        <f t="array" ref="K49:K52">TRANSPOSE(Dohertyadjusted!T14:W14)</f>
        <v>2181</v>
      </c>
      <c r="L49" s="241" cm="1">
        <f t="array" ref="L49:L52">TRANSPOSE(Dohertyadjusted!P15:S15)</f>
        <v>0</v>
      </c>
      <c r="M49" s="241" cm="1">
        <f t="array" ref="M49:M52">TRANSPOSE(Dohertyadjusted!T15:W15)</f>
        <v>1174</v>
      </c>
      <c r="N49" s="241" cm="1">
        <f t="array" ref="N49:N52">TRANSPOSE(Dohertyadjusted!P16:S16)</f>
        <v>0</v>
      </c>
      <c r="O49" s="159" cm="1">
        <f t="array" ref="O49:O52">TRANSPOSE(Dohertyadjusted!T16:W16)</f>
        <v>752</v>
      </c>
      <c r="P49" s="242" cm="1">
        <f t="array" ref="P49:P52">TRANSPOSE(Dohertyadjusted!AB11:AE11)</f>
        <v>0</v>
      </c>
      <c r="Q49" s="241" cm="1">
        <f t="array" ref="Q49:Q52">TRANSPOSE(Dohertyadjusted!AF11:AI11)</f>
        <v>4184</v>
      </c>
      <c r="R49" s="241" cm="1">
        <f t="array" ref="R49:R52">TRANSPOSE(Dohertyadjusted!AB12:AE12)</f>
        <v>0</v>
      </c>
      <c r="S49" s="241" cm="1">
        <f t="array" ref="S49:S52">TRANSPOSE(Dohertyadjusted!AF12:AI12)</f>
        <v>5325</v>
      </c>
      <c r="T49" s="241" cm="1">
        <f t="array" ref="T49:T52">TRANSPOSE(Dohertyadjusted!AB13:AE13)</f>
        <v>0</v>
      </c>
      <c r="U49" s="159" cm="1">
        <f t="array" ref="U49:U52">TRANSPOSE(Dohertyadjusted!AF13:AI13)</f>
        <v>5586</v>
      </c>
      <c r="V49" s="602" cm="1">
        <f t="array" ref="V49:V52">TRANSPOSE(Dohertyadjusted!$AN$11:$AQ$11)</f>
        <v>0</v>
      </c>
      <c r="W49" s="241" cm="1">
        <f t="array" ref="W49:W52">TRANSPOSE(Dohertyadjusted!$AR$11:$AU$11)</f>
        <v>28</v>
      </c>
      <c r="X49" s="241" cm="1">
        <f t="array" ref="X49:X52">TRANSPOSE(Dohertyadjusted!$AN$12:$AQ$12)</f>
        <v>0</v>
      </c>
      <c r="Y49" s="241" cm="1">
        <f t="array" ref="Y49:Y52">TRANSPOSE(Dohertyadjusted!$AR$12:$AU$12)</f>
        <v>379</v>
      </c>
      <c r="Z49" s="241" cm="1">
        <f t="array" ref="Z49:Z52">TRANSPOSE(Dohertyadjusted!$AN$13:$AQ$13)</f>
        <v>0</v>
      </c>
      <c r="AA49" s="159" cm="1">
        <f t="array" ref="AA49:AA52">TRANSPOSE(Dohertyadjusted!$AR$13:$AU$13)</f>
        <v>1446</v>
      </c>
    </row>
    <row r="50" spans="1:27" x14ac:dyDescent="0.25">
      <c r="A50" s="695" t="s">
        <v>1480</v>
      </c>
      <c r="B50" s="241">
        <v>1342</v>
      </c>
      <c r="C50" s="241">
        <v>5394</v>
      </c>
      <c r="D50" s="241">
        <v>28</v>
      </c>
      <c r="E50" s="241">
        <v>134</v>
      </c>
      <c r="F50" s="241">
        <v>11</v>
      </c>
      <c r="G50" s="159">
        <v>57</v>
      </c>
      <c r="H50" s="242">
        <v>2292</v>
      </c>
      <c r="I50" s="241">
        <v>9084</v>
      </c>
      <c r="J50" s="241">
        <v>742</v>
      </c>
      <c r="K50" s="241">
        <v>3435</v>
      </c>
      <c r="L50" s="241">
        <v>408</v>
      </c>
      <c r="M50" s="241">
        <v>2022</v>
      </c>
      <c r="N50" s="241">
        <v>248</v>
      </c>
      <c r="O50" s="159">
        <v>1276</v>
      </c>
      <c r="P50" s="242">
        <v>1075</v>
      </c>
      <c r="Q50" s="241">
        <v>4462</v>
      </c>
      <c r="R50" s="241">
        <v>1449</v>
      </c>
      <c r="S50" s="241">
        <v>5725</v>
      </c>
      <c r="T50" s="241">
        <v>1598</v>
      </c>
      <c r="U50" s="159">
        <v>6305</v>
      </c>
      <c r="V50" s="602">
        <v>7</v>
      </c>
      <c r="W50" s="241">
        <v>33</v>
      </c>
      <c r="X50" s="241">
        <v>96</v>
      </c>
      <c r="Y50" s="241">
        <v>455</v>
      </c>
      <c r="Z50" s="241">
        <v>413</v>
      </c>
      <c r="AA50" s="159">
        <v>1885</v>
      </c>
    </row>
    <row r="51" spans="1:27" x14ac:dyDescent="0.25">
      <c r="A51" s="695" t="s">
        <v>1481</v>
      </c>
      <c r="B51" s="241">
        <v>3273</v>
      </c>
      <c r="C51" s="241">
        <v>8148</v>
      </c>
      <c r="D51" s="241">
        <v>63</v>
      </c>
      <c r="E51" s="241">
        <v>182</v>
      </c>
      <c r="F51" s="241">
        <v>24</v>
      </c>
      <c r="G51" s="159">
        <v>70</v>
      </c>
      <c r="H51" s="242">
        <v>4938</v>
      </c>
      <c r="I51" s="241">
        <v>11967</v>
      </c>
      <c r="J51" s="241">
        <v>1505</v>
      </c>
      <c r="K51" s="241">
        <v>4175</v>
      </c>
      <c r="L51" s="241">
        <v>810</v>
      </c>
      <c r="M51" s="241">
        <v>2341</v>
      </c>
      <c r="N51" s="241">
        <v>500</v>
      </c>
      <c r="O51" s="159">
        <v>1469</v>
      </c>
      <c r="P51" s="242">
        <v>2630</v>
      </c>
      <c r="Q51" s="241">
        <v>6704</v>
      </c>
      <c r="R51" s="241">
        <v>3514</v>
      </c>
      <c r="S51" s="241">
        <v>8682</v>
      </c>
      <c r="T51" s="241">
        <v>3800</v>
      </c>
      <c r="U51" s="159">
        <v>9339</v>
      </c>
      <c r="V51" s="602">
        <v>15</v>
      </c>
      <c r="W51" s="241">
        <v>46</v>
      </c>
      <c r="X51" s="241">
        <v>216</v>
      </c>
      <c r="Y51" s="241">
        <v>617</v>
      </c>
      <c r="Z51" s="241">
        <v>902</v>
      </c>
      <c r="AA51" s="159">
        <v>2520</v>
      </c>
    </row>
    <row r="52" spans="1:27" x14ac:dyDescent="0.25">
      <c r="A52" s="695" t="s">
        <v>1482</v>
      </c>
      <c r="B52" s="241">
        <v>4816</v>
      </c>
      <c r="C52" s="241">
        <v>5109</v>
      </c>
      <c r="D52" s="241">
        <v>91</v>
      </c>
      <c r="E52" s="241">
        <v>97</v>
      </c>
      <c r="F52" s="241">
        <v>33</v>
      </c>
      <c r="G52" s="159">
        <v>35</v>
      </c>
      <c r="H52" s="242">
        <v>6711</v>
      </c>
      <c r="I52" s="241">
        <v>7149</v>
      </c>
      <c r="J52" s="241">
        <v>1964</v>
      </c>
      <c r="K52" s="241">
        <v>2157</v>
      </c>
      <c r="L52" s="241">
        <v>1069</v>
      </c>
      <c r="M52" s="241">
        <v>1145</v>
      </c>
      <c r="N52" s="241">
        <v>667</v>
      </c>
      <c r="O52" s="159">
        <v>718</v>
      </c>
      <c r="P52" s="242">
        <v>3871</v>
      </c>
      <c r="Q52" s="241">
        <v>4130</v>
      </c>
      <c r="R52" s="241">
        <v>5154</v>
      </c>
      <c r="S52" s="241">
        <v>5473</v>
      </c>
      <c r="T52" s="241">
        <v>5509</v>
      </c>
      <c r="U52" s="159">
        <v>5837</v>
      </c>
      <c r="V52" s="602">
        <v>22</v>
      </c>
      <c r="W52" s="241">
        <v>24</v>
      </c>
      <c r="X52" s="241">
        <v>308</v>
      </c>
      <c r="Y52" s="241">
        <v>336</v>
      </c>
      <c r="Z52" s="241">
        <v>1243</v>
      </c>
      <c r="AA52" s="159">
        <v>1355</v>
      </c>
    </row>
    <row r="53" spans="1:27" x14ac:dyDescent="0.25">
      <c r="A53" s="640" t="s">
        <v>99</v>
      </c>
      <c r="B53" s="640">
        <f>SUM(B49:B52)</f>
        <v>9431</v>
      </c>
      <c r="C53" s="640">
        <f t="shared" ref="C53:O53" si="6">SUM(C49:C52)</f>
        <v>23680</v>
      </c>
      <c r="D53" s="640">
        <f t="shared" si="6"/>
        <v>182</v>
      </c>
      <c r="E53" s="640">
        <f t="shared" si="6"/>
        <v>524</v>
      </c>
      <c r="F53" s="640">
        <f t="shared" si="6"/>
        <v>68</v>
      </c>
      <c r="G53" s="641">
        <f t="shared" si="6"/>
        <v>203</v>
      </c>
      <c r="H53" s="642">
        <f t="shared" si="6"/>
        <v>13941</v>
      </c>
      <c r="I53" s="640">
        <f t="shared" si="6"/>
        <v>34607</v>
      </c>
      <c r="J53" s="640">
        <f t="shared" si="6"/>
        <v>4211</v>
      </c>
      <c r="K53" s="640">
        <f t="shared" si="6"/>
        <v>11948</v>
      </c>
      <c r="L53" s="640">
        <f t="shared" si="6"/>
        <v>2287</v>
      </c>
      <c r="M53" s="640">
        <f t="shared" si="6"/>
        <v>6682</v>
      </c>
      <c r="N53" s="640">
        <f t="shared" si="6"/>
        <v>1415</v>
      </c>
      <c r="O53" s="641">
        <f t="shared" si="6"/>
        <v>4215</v>
      </c>
      <c r="P53" s="642">
        <f>SUM(_xlfn.ANCHORARRAY(P49))</f>
        <v>7576</v>
      </c>
      <c r="Q53" s="640">
        <f t="shared" ref="Q53:U53" si="7">SUM(_xlfn.ANCHORARRAY(Q49))</f>
        <v>19480</v>
      </c>
      <c r="R53" s="640">
        <f t="shared" si="7"/>
        <v>10117</v>
      </c>
      <c r="S53" s="640">
        <f t="shared" si="7"/>
        <v>25205</v>
      </c>
      <c r="T53" s="640">
        <f t="shared" si="7"/>
        <v>10907</v>
      </c>
      <c r="U53" s="641">
        <f t="shared" si="7"/>
        <v>27067</v>
      </c>
      <c r="V53" s="642">
        <f>SUM(V48:V52)</f>
        <v>44</v>
      </c>
      <c r="W53" s="640">
        <f t="shared" ref="W53:AA53" si="8">SUM(W48:W52)</f>
        <v>131</v>
      </c>
      <c r="X53" s="640">
        <f t="shared" si="8"/>
        <v>620</v>
      </c>
      <c r="Y53" s="640">
        <f t="shared" si="8"/>
        <v>1787</v>
      </c>
      <c r="Z53" s="640">
        <f t="shared" si="8"/>
        <v>2558</v>
      </c>
      <c r="AA53" s="641">
        <f t="shared" si="8"/>
        <v>7206</v>
      </c>
    </row>
    <row r="55" spans="1:27" s="693" customFormat="1" x14ac:dyDescent="0.25">
      <c r="A55" s="692" t="s">
        <v>1485</v>
      </c>
    </row>
    <row r="56" spans="1:27" x14ac:dyDescent="0.25">
      <c r="A56" s="4"/>
      <c r="B56" s="1815" t="s">
        <v>1468</v>
      </c>
      <c r="C56" s="1815"/>
      <c r="D56" s="1815"/>
      <c r="E56" s="1815"/>
      <c r="F56" s="1815"/>
      <c r="G56" s="1816"/>
      <c r="H56" s="1831" t="s">
        <v>1469</v>
      </c>
      <c r="I56" s="1832"/>
      <c r="J56" s="1832"/>
      <c r="K56" s="1832"/>
      <c r="L56" s="1832"/>
      <c r="M56" s="1832"/>
      <c r="N56" s="1832"/>
      <c r="O56" s="1833"/>
      <c r="P56" s="1834" t="s">
        <v>1470</v>
      </c>
      <c r="Q56" s="1835"/>
      <c r="R56" s="1835"/>
      <c r="S56" s="1835"/>
      <c r="T56" s="1835"/>
      <c r="U56" s="1836"/>
      <c r="V56" s="1837" t="s">
        <v>1470</v>
      </c>
      <c r="W56" s="1838"/>
      <c r="X56" s="1838"/>
      <c r="Y56" s="1838"/>
      <c r="Z56" s="1838"/>
      <c r="AA56" s="1839"/>
    </row>
    <row r="57" spans="1:27" x14ac:dyDescent="0.25">
      <c r="B57" s="1815" t="s">
        <v>146</v>
      </c>
      <c r="C57" s="1815"/>
      <c r="D57" s="1815" t="s">
        <v>1471</v>
      </c>
      <c r="E57" s="1815"/>
      <c r="F57" s="1815" t="s">
        <v>1472</v>
      </c>
      <c r="G57" s="1816"/>
      <c r="H57" s="1817" t="s">
        <v>325</v>
      </c>
      <c r="I57" s="1818"/>
      <c r="J57" s="1818" t="s">
        <v>1473</v>
      </c>
      <c r="K57" s="1818"/>
      <c r="L57" s="1818" t="s">
        <v>327</v>
      </c>
      <c r="M57" s="1818"/>
      <c r="N57" s="1818" t="s">
        <v>328</v>
      </c>
      <c r="O57" s="1822"/>
      <c r="P57" s="1823" t="s">
        <v>503</v>
      </c>
      <c r="Q57" s="1824"/>
      <c r="R57" s="1824" t="s">
        <v>1474</v>
      </c>
      <c r="S57" s="1824"/>
      <c r="T57" s="1824" t="s">
        <v>505</v>
      </c>
      <c r="U57" s="1825"/>
      <c r="V57" s="1826" t="s">
        <v>636</v>
      </c>
      <c r="W57" s="1799"/>
      <c r="X57" s="1799" t="s">
        <v>1475</v>
      </c>
      <c r="Y57" s="1799"/>
      <c r="Z57" s="1799" t="s">
        <v>638</v>
      </c>
      <c r="AA57" s="1800"/>
    </row>
    <row r="58" spans="1:27" x14ac:dyDescent="0.25">
      <c r="A58" t="s">
        <v>1476</v>
      </c>
      <c r="B58" s="241" t="s">
        <v>1477</v>
      </c>
      <c r="C58" s="241" t="s">
        <v>1478</v>
      </c>
      <c r="D58" s="241" t="s">
        <v>1477</v>
      </c>
      <c r="E58" s="241" t="s">
        <v>1478</v>
      </c>
      <c r="F58" s="241" t="s">
        <v>1477</v>
      </c>
      <c r="G58" s="159" t="s">
        <v>1478</v>
      </c>
      <c r="H58" s="242" t="s">
        <v>1477</v>
      </c>
      <c r="I58" s="241" t="s">
        <v>1478</v>
      </c>
      <c r="J58" s="241" t="s">
        <v>1477</v>
      </c>
      <c r="K58" s="241" t="s">
        <v>1478</v>
      </c>
      <c r="L58" s="241" t="s">
        <v>1477</v>
      </c>
      <c r="M58" s="159" t="s">
        <v>1478</v>
      </c>
      <c r="N58" s="241" t="s">
        <v>1477</v>
      </c>
      <c r="O58" s="159" t="s">
        <v>1478</v>
      </c>
      <c r="P58" s="242" t="s">
        <v>1477</v>
      </c>
      <c r="Q58" s="241" t="s">
        <v>1478</v>
      </c>
      <c r="R58" s="241" t="s">
        <v>1477</v>
      </c>
      <c r="S58" s="241" t="s">
        <v>1478</v>
      </c>
      <c r="T58" s="241" t="s">
        <v>1477</v>
      </c>
      <c r="U58" s="159" t="s">
        <v>1478</v>
      </c>
      <c r="V58" s="602" t="s">
        <v>1477</v>
      </c>
      <c r="W58" s="600" t="s">
        <v>1478</v>
      </c>
      <c r="X58" s="600" t="s">
        <v>1477</v>
      </c>
      <c r="Y58" s="600" t="s">
        <v>1478</v>
      </c>
      <c r="Z58" s="600" t="s">
        <v>1477</v>
      </c>
      <c r="AA58" s="601" t="s">
        <v>1478</v>
      </c>
    </row>
    <row r="59" spans="1:27" x14ac:dyDescent="0.25">
      <c r="A59" s="695" t="s">
        <v>1479</v>
      </c>
      <c r="B59" s="626" cm="1">
        <f t="array" ref="B59:B62">TRANSPOSE(Dohertyadjusted!C20:F20)</f>
        <v>0</v>
      </c>
      <c r="C59" s="626" cm="1">
        <f t="array" ref="C59:C62">TRANSPOSE(Dohertyadjusted!G20:J20)</f>
        <v>4947.533185840708</v>
      </c>
      <c r="D59" s="626" cm="1">
        <f t="array" ref="D59:D62">TRANSPOSE(Dohertyadjusted!C21:F21)</f>
        <v>0</v>
      </c>
      <c r="E59" s="626" cm="1">
        <f t="array" ref="E59:E62">TRANSPOSE(Dohertyadjusted!G21:J21)</f>
        <v>109.57522123893804</v>
      </c>
      <c r="F59" s="626" cm="1">
        <f t="array" ref="F59:F62">TRANSPOSE(Dohertyadjusted!C22:F22)</f>
        <v>0</v>
      </c>
      <c r="G59" s="627" cm="1">
        <f t="array" ref="G59:G62">TRANSPOSE(Dohertyadjusted!G22:J22)</f>
        <v>40.590707964601769</v>
      </c>
      <c r="H59" s="63" cm="1">
        <f t="array" ref="H59:H62">TRANSPOSE(Dohertyadjusted!P25:S25)</f>
        <v>0</v>
      </c>
      <c r="I59" s="626" cm="1">
        <f t="array" ref="I59:I62">TRANSPOSE(Dohertyadjusted!T25:W25)</f>
        <v>6299.8097345132737</v>
      </c>
      <c r="J59" s="626" cm="1">
        <f t="array" ref="J59:J62">TRANSPOSE(Dohertyadjusted!P26:S26)</f>
        <v>0</v>
      </c>
      <c r="K59" s="626" cm="1">
        <f t="array" ref="K59:K62">TRANSPOSE(Dohertyadjusted!T26:W26)</f>
        <v>2142.6393805309735</v>
      </c>
      <c r="L59" s="626" cm="1">
        <f t="array" ref="L59:L62">TRANSPOSE(Dohertyadjusted!P27:S27)</f>
        <v>0</v>
      </c>
      <c r="M59" s="626" cm="1">
        <f t="array" ref="M59:M62">TRANSPOSE(Dohertyadjusted!T27:W27)</f>
        <v>1153.7057522123894</v>
      </c>
      <c r="N59" s="626" cm="1">
        <f t="array" ref="N59:N62">TRANSPOSE(Dohertyadjusted!P28:S28)</f>
        <v>0</v>
      </c>
      <c r="O59" s="627" cm="1">
        <f t="array" ref="O59:O62">TRANSPOSE(Dohertyadjusted!T28:W28)</f>
        <v>737.42035398230087</v>
      </c>
      <c r="P59" s="63" cm="1">
        <f t="array" ref="P59:P62">TRANSPOSE(Dohertyadjusted!AB20:AE20)</f>
        <v>0</v>
      </c>
      <c r="Q59" s="626" cm="1">
        <f t="array" ref="Q59:Q62">TRANSPOSE(Dohertyadjusted!AF20:AI20)</f>
        <v>4114.603982300885</v>
      </c>
      <c r="R59" s="626" cm="1">
        <f t="array" ref="R59:R62">TRANSPOSE(Dohertyadjusted!AB21:AE21)</f>
        <v>0</v>
      </c>
      <c r="S59" s="626" cm="1">
        <f t="array" ref="S59:S62">TRANSPOSE(Dohertyadjusted!AF21:AI21)</f>
        <v>5229.6836283185839</v>
      </c>
      <c r="T59" s="626" cm="1">
        <f t="array" ref="T59:T62">TRANSPOSE(Dohertyadjusted!AB22:AE22)</f>
        <v>0</v>
      </c>
      <c r="U59" s="627" cm="1">
        <f t="array" ref="U59:U62">TRANSPOSE(Dohertyadjusted!AF22:AI22)</f>
        <v>5489.6946902654863</v>
      </c>
      <c r="V59" s="63" cm="1">
        <f t="array" ref="V59:V62">TRANSPOSE(Dohertyadjusted!$AN$20:$AQ$20)</f>
        <v>0</v>
      </c>
      <c r="W59" s="626" cm="1">
        <f t="array" ref="W59:W62">TRANSPOSE(Dohertyadjusted!$AR$20:$AU$20)</f>
        <v>27.39380530973451</v>
      </c>
      <c r="X59" s="626" cm="1">
        <f t="array" ref="X59:X62">TRANSPOSE(Dohertyadjusted!$AN$21:$AQ$21)</f>
        <v>0</v>
      </c>
      <c r="Y59" s="626" cm="1">
        <f t="array" ref="Y59:Y62">TRANSPOSE(Dohertyadjusted!$AR$21:$AU$21)</f>
        <v>372.33185840707961</v>
      </c>
      <c r="Z59" s="626" cm="1">
        <f t="array" ref="Z59:Z62">TRANSPOSE(Dohertyadjusted!$AN$22:$AQ$22)</f>
        <v>0</v>
      </c>
      <c r="AA59" s="627" cm="1">
        <f t="array" ref="AA59:AA62">TRANSPOSE(Dohertyadjusted!$AR$22:$AU$22)</f>
        <v>1417.2809734513273</v>
      </c>
    </row>
    <row r="60" spans="1:27" x14ac:dyDescent="0.25">
      <c r="A60" s="695" t="s">
        <v>1480</v>
      </c>
      <c r="B60" s="626">
        <v>1339.9380530973451</v>
      </c>
      <c r="C60" s="626">
        <v>5292.5044247787609</v>
      </c>
      <c r="D60" s="626">
        <v>27.876106194690266</v>
      </c>
      <c r="E60" s="626">
        <v>131.38053097345133</v>
      </c>
      <c r="F60" s="626">
        <v>11.438053097345133</v>
      </c>
      <c r="G60" s="627">
        <v>55.971238938053091</v>
      </c>
      <c r="H60" s="63">
        <v>2282.4004424778759</v>
      </c>
      <c r="I60" s="626">
        <v>8919.6216814159288</v>
      </c>
      <c r="J60" s="626">
        <v>737.47345132743362</v>
      </c>
      <c r="K60" s="626">
        <v>3367.0442477876104</v>
      </c>
      <c r="L60" s="626">
        <v>405.55088495575217</v>
      </c>
      <c r="M60" s="626">
        <v>1980.287610619469</v>
      </c>
      <c r="N60" s="626">
        <v>246.41814159292034</v>
      </c>
      <c r="O60" s="627">
        <v>1249.2809734513273</v>
      </c>
      <c r="P60" s="63">
        <v>1068.3495575221239</v>
      </c>
      <c r="Q60" s="626">
        <v>4366.8163716814161</v>
      </c>
      <c r="R60" s="626">
        <v>1442.5663716814158</v>
      </c>
      <c r="S60" s="626">
        <v>5599.5796460176989</v>
      </c>
      <c r="T60" s="626">
        <v>1595.1747787610618</v>
      </c>
      <c r="U60" s="627">
        <v>6176.9756637168139</v>
      </c>
      <c r="V60" s="63">
        <v>7.2190265486725664</v>
      </c>
      <c r="W60" s="626">
        <v>32.095132743362832</v>
      </c>
      <c r="X60" s="626">
        <v>94.628318584070797</v>
      </c>
      <c r="Y60" s="626">
        <v>442.9225663716814</v>
      </c>
      <c r="Z60" s="626">
        <v>409.45575221238937</v>
      </c>
      <c r="AA60" s="627">
        <v>1838.8030973451325</v>
      </c>
    </row>
    <row r="61" spans="1:27" x14ac:dyDescent="0.25">
      <c r="A61" s="695" t="s">
        <v>1481</v>
      </c>
      <c r="B61" s="626">
        <v>3271.5962389380525</v>
      </c>
      <c r="C61" s="626">
        <v>7738.7732300884936</v>
      </c>
      <c r="D61" s="626">
        <v>62.757743362831846</v>
      </c>
      <c r="E61" s="626">
        <v>173.27323008849552</v>
      </c>
      <c r="F61" s="626">
        <v>23.68694690265486</v>
      </c>
      <c r="G61" s="627">
        <v>66.676991150442461</v>
      </c>
      <c r="H61" s="63">
        <v>4938</v>
      </c>
      <c r="I61" s="626">
        <v>11344.456858407077</v>
      </c>
      <c r="J61" s="626">
        <v>1495.964601769911</v>
      </c>
      <c r="K61" s="626">
        <v>3941.0542035398221</v>
      </c>
      <c r="L61" s="626">
        <v>802.50774336283166</v>
      </c>
      <c r="M61" s="626">
        <v>2208.4723451327427</v>
      </c>
      <c r="N61" s="626">
        <v>493.50663716814148</v>
      </c>
      <c r="O61" s="627">
        <v>1381.0652654867254</v>
      </c>
      <c r="P61" s="63">
        <v>2584.2787610619466</v>
      </c>
      <c r="Q61" s="626">
        <v>6306.8440265486715</v>
      </c>
      <c r="R61" s="626">
        <v>3480.9402654867249</v>
      </c>
      <c r="S61" s="626">
        <v>8156.5221238938029</v>
      </c>
      <c r="T61" s="626">
        <v>3794.1847345132733</v>
      </c>
      <c r="U61" s="627">
        <v>8825.1227876106168</v>
      </c>
      <c r="V61" s="63">
        <v>14.535398230088493</v>
      </c>
      <c r="W61" s="626">
        <v>42.838495575221231</v>
      </c>
      <c r="X61" s="626">
        <v>209.88938053097343</v>
      </c>
      <c r="Y61" s="626">
        <v>573.59734513274327</v>
      </c>
      <c r="Z61" s="626">
        <v>884.6692477876104</v>
      </c>
      <c r="AA61" s="627">
        <v>2345.9668141592915</v>
      </c>
    </row>
    <row r="62" spans="1:27" x14ac:dyDescent="0.25">
      <c r="A62" s="695" t="s">
        <v>1482</v>
      </c>
      <c r="B62" s="626">
        <v>4094.8230088495566</v>
      </c>
      <c r="C62" s="626">
        <v>3816.3008849557514</v>
      </c>
      <c r="D62" s="626">
        <v>76.769911504424769</v>
      </c>
      <c r="E62" s="626">
        <v>73.008849557522112</v>
      </c>
      <c r="F62" s="626">
        <v>27.955752212389378</v>
      </c>
      <c r="G62" s="627">
        <v>26.575221238938049</v>
      </c>
      <c r="H62" s="63">
        <v>5673.0619469026533</v>
      </c>
      <c r="I62" s="626">
        <v>5261.3274336283175</v>
      </c>
      <c r="J62" s="626">
        <v>1634.9203539823006</v>
      </c>
      <c r="K62" s="626">
        <v>1564.4247787610616</v>
      </c>
      <c r="L62" s="626">
        <v>881.77876106194674</v>
      </c>
      <c r="M62" s="626">
        <v>828.88495575221225</v>
      </c>
      <c r="N62" s="626">
        <v>547.25663716814154</v>
      </c>
      <c r="O62" s="627">
        <v>516.78761061946898</v>
      </c>
      <c r="P62" s="63">
        <v>3256.0973451327427</v>
      </c>
      <c r="Q62" s="626">
        <v>3097.3185840707961</v>
      </c>
      <c r="R62" s="626">
        <v>4290.1327433628312</v>
      </c>
      <c r="S62" s="626">
        <v>3968.4247787610611</v>
      </c>
      <c r="T62" s="626">
        <v>4632.79646017699</v>
      </c>
      <c r="U62" s="627">
        <v>4561.4247787610611</v>
      </c>
      <c r="V62" s="63">
        <v>18.477876106194689</v>
      </c>
      <c r="W62" s="626">
        <v>18.09734513274336</v>
      </c>
      <c r="X62" s="626">
        <v>252.21238938053094</v>
      </c>
      <c r="Y62" s="626">
        <v>240.54867256637164</v>
      </c>
      <c r="Z62" s="626">
        <v>1012.0619469026547</v>
      </c>
      <c r="AA62" s="627">
        <v>961.60176991150422</v>
      </c>
    </row>
    <row r="63" spans="1:27" x14ac:dyDescent="0.25">
      <c r="A63" s="640" t="s">
        <v>99</v>
      </c>
      <c r="B63" s="647">
        <f>SUM(B59:B62)</f>
        <v>8706.3573008849544</v>
      </c>
      <c r="C63" s="647">
        <f t="shared" ref="C63:O63" si="9">SUM(C59:C62)</f>
        <v>21795.111725663715</v>
      </c>
      <c r="D63" s="647">
        <f t="shared" si="9"/>
        <v>167.40376106194688</v>
      </c>
      <c r="E63" s="647">
        <f t="shared" si="9"/>
        <v>487.23783185840705</v>
      </c>
      <c r="F63" s="647">
        <f t="shared" si="9"/>
        <v>63.08075221238937</v>
      </c>
      <c r="G63" s="648">
        <f t="shared" si="9"/>
        <v>189.81415929203536</v>
      </c>
      <c r="H63" s="649">
        <f t="shared" si="9"/>
        <v>12893.462389380529</v>
      </c>
      <c r="I63" s="647">
        <f t="shared" si="9"/>
        <v>31825.215707964595</v>
      </c>
      <c r="J63" s="647">
        <f t="shared" si="9"/>
        <v>3868.3584070796455</v>
      </c>
      <c r="K63" s="647">
        <f t="shared" si="9"/>
        <v>11015.162610619467</v>
      </c>
      <c r="L63" s="647">
        <f t="shared" si="9"/>
        <v>2089.8373893805306</v>
      </c>
      <c r="M63" s="647">
        <f t="shared" si="9"/>
        <v>6171.3506637168139</v>
      </c>
      <c r="N63" s="647">
        <f t="shared" si="9"/>
        <v>1287.1814159292035</v>
      </c>
      <c r="O63" s="648">
        <f t="shared" si="9"/>
        <v>3884.5542035398225</v>
      </c>
      <c r="P63" s="649">
        <f>SUM(_xlfn.ANCHORARRAY(P59))</f>
        <v>6908.725663716813</v>
      </c>
      <c r="Q63" s="647">
        <f t="shared" ref="Q63:U63" si="10">SUM(_xlfn.ANCHORARRAY(Q59))</f>
        <v>17885.58296460177</v>
      </c>
      <c r="R63" s="647">
        <f t="shared" si="10"/>
        <v>9213.6393805309708</v>
      </c>
      <c r="S63" s="647">
        <f t="shared" si="10"/>
        <v>22954.21017699115</v>
      </c>
      <c r="T63" s="647">
        <f t="shared" si="10"/>
        <v>10022.155973451325</v>
      </c>
      <c r="U63" s="648">
        <f t="shared" si="10"/>
        <v>25053.217920353978</v>
      </c>
      <c r="V63" s="649">
        <f>SUM(_xlfn.ANCHORARRAY(V59))</f>
        <v>40.232300884955748</v>
      </c>
      <c r="W63" s="647">
        <f t="shared" ref="W63:AA63" si="11">SUM(_xlfn.ANCHORARRAY(W59))</f>
        <v>120.42477876106193</v>
      </c>
      <c r="X63" s="647">
        <f t="shared" si="11"/>
        <v>556.73008849557516</v>
      </c>
      <c r="Y63" s="647">
        <f t="shared" si="11"/>
        <v>1629.4004424778757</v>
      </c>
      <c r="Z63" s="647">
        <f t="shared" si="11"/>
        <v>2306.1869469026542</v>
      </c>
      <c r="AA63" s="648">
        <f t="shared" si="11"/>
        <v>6563.6526548672564</v>
      </c>
    </row>
    <row r="64" spans="1:27" ht="15.75" x14ac:dyDescent="0.25">
      <c r="A64" s="646"/>
    </row>
    <row r="65" spans="1:27" s="327" customFormat="1" x14ac:dyDescent="0.25">
      <c r="A65" s="691" t="s">
        <v>1486</v>
      </c>
    </row>
    <row r="66" spans="1:27" x14ac:dyDescent="0.25">
      <c r="A66" s="4"/>
      <c r="B66" s="1815" t="s">
        <v>1468</v>
      </c>
      <c r="C66" s="1815"/>
      <c r="D66" s="1815"/>
      <c r="E66" s="1815"/>
      <c r="F66" s="1815"/>
      <c r="G66" s="1816"/>
      <c r="H66" s="1831" t="s">
        <v>1469</v>
      </c>
      <c r="I66" s="1832"/>
      <c r="J66" s="1832"/>
      <c r="K66" s="1832"/>
      <c r="L66" s="1832"/>
      <c r="M66" s="1832"/>
      <c r="N66" s="1832"/>
      <c r="O66" s="1833"/>
      <c r="P66" s="1834" t="s">
        <v>1470</v>
      </c>
      <c r="Q66" s="1835"/>
      <c r="R66" s="1835"/>
      <c r="S66" s="1835"/>
      <c r="T66" s="1835"/>
      <c r="U66" s="1836"/>
      <c r="V66" s="1837" t="s">
        <v>1470</v>
      </c>
      <c r="W66" s="1838"/>
      <c r="X66" s="1838"/>
      <c r="Y66" s="1838"/>
      <c r="Z66" s="1838"/>
      <c r="AA66" s="1839"/>
    </row>
    <row r="67" spans="1:27" x14ac:dyDescent="0.25">
      <c r="B67" s="1815" t="s">
        <v>146</v>
      </c>
      <c r="C67" s="1815"/>
      <c r="D67" s="1815" t="s">
        <v>1471</v>
      </c>
      <c r="E67" s="1815"/>
      <c r="F67" s="1815" t="s">
        <v>1472</v>
      </c>
      <c r="G67" s="1816"/>
      <c r="H67" s="1817" t="s">
        <v>325</v>
      </c>
      <c r="I67" s="1818"/>
      <c r="J67" s="1818" t="s">
        <v>1473</v>
      </c>
      <c r="K67" s="1818"/>
      <c r="L67" s="1818" t="s">
        <v>327</v>
      </c>
      <c r="M67" s="1818"/>
      <c r="N67" s="1818" t="s">
        <v>328</v>
      </c>
      <c r="O67" s="1822"/>
      <c r="P67" s="1823" t="s">
        <v>503</v>
      </c>
      <c r="Q67" s="1824"/>
      <c r="R67" s="1824" t="s">
        <v>1474</v>
      </c>
      <c r="S67" s="1824"/>
      <c r="T67" s="1824" t="s">
        <v>505</v>
      </c>
      <c r="U67" s="1825"/>
      <c r="V67" s="1826" t="s">
        <v>636</v>
      </c>
      <c r="W67" s="1799"/>
      <c r="X67" s="1799" t="s">
        <v>1475</v>
      </c>
      <c r="Y67" s="1799"/>
      <c r="Z67" s="1799" t="s">
        <v>638</v>
      </c>
      <c r="AA67" s="1800"/>
    </row>
    <row r="68" spans="1:27" x14ac:dyDescent="0.25">
      <c r="A68" t="s">
        <v>1476</v>
      </c>
      <c r="B68" s="241" t="s">
        <v>1477</v>
      </c>
      <c r="C68" s="241" t="s">
        <v>1478</v>
      </c>
      <c r="D68" s="241" t="s">
        <v>1477</v>
      </c>
      <c r="E68" s="241" t="s">
        <v>1478</v>
      </c>
      <c r="F68" s="241" t="s">
        <v>1477</v>
      </c>
      <c r="G68" s="159" t="s">
        <v>1478</v>
      </c>
      <c r="H68" s="242" t="s">
        <v>1477</v>
      </c>
      <c r="I68" s="241" t="s">
        <v>1478</v>
      </c>
      <c r="J68" s="241" t="s">
        <v>1477</v>
      </c>
      <c r="K68" s="241" t="s">
        <v>1478</v>
      </c>
      <c r="L68" s="241" t="s">
        <v>1477</v>
      </c>
      <c r="M68" s="159" t="s">
        <v>1478</v>
      </c>
      <c r="N68" s="241" t="s">
        <v>1477</v>
      </c>
      <c r="O68" s="159" t="s">
        <v>1478</v>
      </c>
      <c r="P68" s="242" t="s">
        <v>1477</v>
      </c>
      <c r="Q68" s="241" t="s">
        <v>1478</v>
      </c>
      <c r="R68" s="241" t="s">
        <v>1477</v>
      </c>
      <c r="S68" s="241" t="s">
        <v>1478</v>
      </c>
      <c r="T68" s="241" t="s">
        <v>1477</v>
      </c>
      <c r="U68" s="159" t="s">
        <v>1478</v>
      </c>
      <c r="V68" s="602" t="s">
        <v>1477</v>
      </c>
      <c r="W68" s="600" t="s">
        <v>1478</v>
      </c>
      <c r="X68" s="600" t="s">
        <v>1477</v>
      </c>
      <c r="Y68" s="600" t="s">
        <v>1478</v>
      </c>
      <c r="Z68" s="600" t="s">
        <v>1477</v>
      </c>
      <c r="AA68" s="601" t="s">
        <v>1478</v>
      </c>
    </row>
    <row r="69" spans="1:27" x14ac:dyDescent="0.25">
      <c r="A69" s="695" t="s">
        <v>1479</v>
      </c>
      <c r="B69" s="626" cm="1">
        <f t="array" ref="B69:B72">TRANSPOSE(Dohertyadjusted!C14:F14)</f>
        <v>0</v>
      </c>
      <c r="C69" s="626" cm="1">
        <f t="array" ref="C69:C72">TRANSPOSE(Dohertyadjusted!G14:J14)</f>
        <v>409</v>
      </c>
      <c r="D69" s="626" cm="1">
        <f t="array" ref="D69:D72">TRANSPOSE(Dohertyadjusted!C15:F15)</f>
        <v>0</v>
      </c>
      <c r="E69" s="626" cm="1">
        <f t="array" ref="E69:E72">TRANSPOSE(Dohertyadjusted!G15:J15)</f>
        <v>8</v>
      </c>
      <c r="F69" s="626" cm="1">
        <f t="array" ref="F69:F72">TRANSPOSE(Dohertyadjusted!C16:F16)</f>
        <v>0</v>
      </c>
      <c r="G69" s="627" cm="1">
        <f t="array" ref="G69:G72">TRANSPOSE(Dohertyadjusted!G16:J16)</f>
        <v>3</v>
      </c>
      <c r="H69" s="242" cm="1">
        <f t="array" ref="H69:H72">TRANSPOSE(Dohertyadjusted!P17:S17)</f>
        <v>0</v>
      </c>
      <c r="I69" s="241" cm="1">
        <f t="array" ref="I69:I72">TRANSPOSE(Dohertyadjusted!T17:W17)</f>
        <v>578</v>
      </c>
      <c r="J69" s="241" cm="1">
        <f t="array" ref="J69:J72">TRANSPOSE(Dohertyadjusted!P18:S18)</f>
        <v>0</v>
      </c>
      <c r="K69" s="241" cm="1">
        <f t="array" ref="K69:K72">TRANSPOSE(Dohertyadjusted!T18:W18)</f>
        <v>181</v>
      </c>
      <c r="L69" s="241" cm="1">
        <f t="array" ref="L69:L72">TRANSPOSE(Dohertyadjusted!P19:S19)</f>
        <v>0</v>
      </c>
      <c r="M69" s="241" cm="1">
        <f t="array" ref="M69:M72">TRANSPOSE(Dohertyadjusted!T19:W19)</f>
        <v>95</v>
      </c>
      <c r="N69" s="241" cm="1">
        <f t="array" ref="N69:N72">TRANSPOSE(Dohertyadjusted!P20:S20)</f>
        <v>0</v>
      </c>
      <c r="O69" s="159" cm="1">
        <f t="array" ref="O69:O72">TRANSPOSE(Dohertyadjusted!T20:W20)</f>
        <v>58</v>
      </c>
      <c r="P69" s="242" cm="1">
        <f t="array" ref="P69:P72">TRANSPOSE(Dohertyadjusted!$AB$14:$AE$14)</f>
        <v>0</v>
      </c>
      <c r="Q69" s="241" cm="1">
        <f t="array" ref="Q69:Q72">TRANSPOSE(Dohertyadjusted!$AF$14:$AI$14)</f>
        <v>257</v>
      </c>
      <c r="R69" s="241" cm="1">
        <f t="array" ref="R69:R72">TRANSPOSE(Dohertyadjusted!$AB$15:$AE$15)</f>
        <v>0</v>
      </c>
      <c r="S69" s="241" cm="1">
        <f t="array" ref="S69:S72">TRANSPOSE(Dohertyadjusted!$AF$15:$AI$15)</f>
        <v>425</v>
      </c>
      <c r="T69" s="241" cm="1">
        <f t="array" ref="T69:T72">TRANSPOSE(Dohertyadjusted!$AB$16:$AE$16)</f>
        <v>0</v>
      </c>
      <c r="U69" s="159" cm="1">
        <f t="array" ref="U69:U72">TRANSPOSE(Dohertyadjusted!$AF$16:$AI$16)</f>
        <v>486</v>
      </c>
      <c r="V69" s="242" cm="1">
        <f t="array" ref="V69:V72">TRANSPOSE(Dohertyadjusted!$AN$14:$AQ$14)</f>
        <v>0</v>
      </c>
      <c r="W69" s="241" cm="1">
        <f t="array" ref="W69:W72">TRANSPOSE(Dohertyadjusted!$AR$14:$AU$14)</f>
        <v>2</v>
      </c>
      <c r="X69" s="241" cm="1">
        <f t="array" ref="X69:X72">TRANSPOSE(Dohertyadjusted!$AN$15:$AQ$15)</f>
        <v>0</v>
      </c>
      <c r="Y69" s="241" cm="1">
        <f t="array" ref="Y69:Y72">TRANSPOSE(Dohertyadjusted!$AR$15:$AU$15)</f>
        <v>22</v>
      </c>
      <c r="Z69" s="241" cm="1">
        <f t="array" ref="Z69:Z72">TRANSPOSE(Dohertyadjusted!$AN$16:$AQ$16)</f>
        <v>0</v>
      </c>
      <c r="AA69" s="159" cm="1">
        <f t="array" ref="AA69:AA72">TRANSPOSE(Dohertyadjusted!$AR$16:$AU$16)</f>
        <v>103</v>
      </c>
    </row>
    <row r="70" spans="1:27" x14ac:dyDescent="0.25">
      <c r="A70" s="695" t="s">
        <v>1480</v>
      </c>
      <c r="B70" s="626">
        <v>228</v>
      </c>
      <c r="C70" s="626">
        <v>920</v>
      </c>
      <c r="D70" s="626">
        <v>4</v>
      </c>
      <c r="E70" s="626">
        <v>20</v>
      </c>
      <c r="F70" s="626">
        <v>2</v>
      </c>
      <c r="G70" s="627">
        <v>9</v>
      </c>
      <c r="H70" s="242">
        <v>431</v>
      </c>
      <c r="I70" s="241">
        <v>1683</v>
      </c>
      <c r="J70" s="241">
        <v>130</v>
      </c>
      <c r="K70" s="241">
        <v>612</v>
      </c>
      <c r="L70" s="241">
        <v>71</v>
      </c>
      <c r="M70" s="241">
        <v>362</v>
      </c>
      <c r="N70" s="241">
        <v>43</v>
      </c>
      <c r="O70" s="159">
        <v>225</v>
      </c>
      <c r="P70" s="242">
        <v>134</v>
      </c>
      <c r="Q70" s="241">
        <v>579</v>
      </c>
      <c r="R70" s="241">
        <v>240</v>
      </c>
      <c r="S70" s="241">
        <v>966</v>
      </c>
      <c r="T70" s="241">
        <v>293</v>
      </c>
      <c r="U70" s="159">
        <v>1155</v>
      </c>
      <c r="V70" s="242">
        <v>1</v>
      </c>
      <c r="W70" s="241">
        <v>5</v>
      </c>
      <c r="X70" s="241">
        <v>12</v>
      </c>
      <c r="Y70" s="241">
        <v>59</v>
      </c>
      <c r="Z70" s="241">
        <v>66</v>
      </c>
      <c r="AA70" s="159">
        <v>305</v>
      </c>
    </row>
    <row r="71" spans="1:27" x14ac:dyDescent="0.25">
      <c r="A71" s="695" t="s">
        <v>1481</v>
      </c>
      <c r="B71" s="626">
        <v>929</v>
      </c>
      <c r="C71" s="626">
        <v>2305</v>
      </c>
      <c r="D71" s="626">
        <v>15</v>
      </c>
      <c r="E71" s="626">
        <v>45</v>
      </c>
      <c r="F71" s="626">
        <v>7</v>
      </c>
      <c r="G71" s="627">
        <v>20</v>
      </c>
      <c r="H71" s="242">
        <v>1588</v>
      </c>
      <c r="I71" s="241">
        <v>3823</v>
      </c>
      <c r="J71" s="241">
        <v>448</v>
      </c>
      <c r="K71" s="241">
        <v>1235</v>
      </c>
      <c r="L71" s="241">
        <v>241</v>
      </c>
      <c r="M71" s="241">
        <v>689</v>
      </c>
      <c r="N71" s="241">
        <v>142</v>
      </c>
      <c r="O71" s="159">
        <v>417</v>
      </c>
      <c r="P71" s="242">
        <v>540</v>
      </c>
      <c r="Q71" s="241">
        <v>1409</v>
      </c>
      <c r="R71" s="241">
        <v>982</v>
      </c>
      <c r="S71" s="241">
        <v>2432</v>
      </c>
      <c r="T71" s="241">
        <v>1165</v>
      </c>
      <c r="U71" s="159">
        <v>2853</v>
      </c>
      <c r="V71" s="242">
        <v>4</v>
      </c>
      <c r="W71" s="241">
        <v>10</v>
      </c>
      <c r="X71" s="241">
        <v>44</v>
      </c>
      <c r="Y71" s="241">
        <v>124</v>
      </c>
      <c r="Z71" s="241">
        <v>231</v>
      </c>
      <c r="AA71" s="159">
        <v>646</v>
      </c>
    </row>
    <row r="72" spans="1:27" x14ac:dyDescent="0.25">
      <c r="A72" s="695" t="s">
        <v>1482</v>
      </c>
      <c r="B72" s="626">
        <v>1162</v>
      </c>
      <c r="C72" s="626">
        <v>1279</v>
      </c>
      <c r="D72" s="626">
        <v>19</v>
      </c>
      <c r="E72" s="626">
        <v>21</v>
      </c>
      <c r="F72" s="626">
        <v>8</v>
      </c>
      <c r="G72" s="627">
        <v>9</v>
      </c>
      <c r="H72" s="242">
        <v>1842</v>
      </c>
      <c r="I72" s="241">
        <v>2020</v>
      </c>
      <c r="J72" s="241">
        <v>489</v>
      </c>
      <c r="K72" s="241">
        <v>556</v>
      </c>
      <c r="L72" s="241">
        <v>266</v>
      </c>
      <c r="M72" s="241">
        <v>292</v>
      </c>
      <c r="N72" s="241">
        <v>157</v>
      </c>
      <c r="O72" s="159">
        <v>174</v>
      </c>
      <c r="P72" s="242">
        <v>683</v>
      </c>
      <c r="Q72" s="241">
        <v>756</v>
      </c>
      <c r="R72" s="241">
        <v>1219</v>
      </c>
      <c r="S72" s="241">
        <v>1347</v>
      </c>
      <c r="T72" s="241">
        <v>1438</v>
      </c>
      <c r="U72" s="159">
        <v>1573</v>
      </c>
      <c r="V72" s="242">
        <v>4</v>
      </c>
      <c r="W72" s="241">
        <v>5</v>
      </c>
      <c r="X72" s="241">
        <v>52</v>
      </c>
      <c r="Y72" s="241">
        <v>59</v>
      </c>
      <c r="Z72" s="241">
        <v>260</v>
      </c>
      <c r="AA72" s="159">
        <v>298</v>
      </c>
    </row>
    <row r="73" spans="1:27" x14ac:dyDescent="0.25">
      <c r="A73" s="640" t="s">
        <v>99</v>
      </c>
      <c r="B73" s="647">
        <f>SUM(B69:B72)</f>
        <v>2319</v>
      </c>
      <c r="C73" s="647">
        <f t="shared" ref="C73:O73" si="12">SUM(C69:C72)</f>
        <v>4913</v>
      </c>
      <c r="D73" s="647">
        <f t="shared" si="12"/>
        <v>38</v>
      </c>
      <c r="E73" s="647">
        <f t="shared" si="12"/>
        <v>94</v>
      </c>
      <c r="F73" s="647">
        <f t="shared" si="12"/>
        <v>17</v>
      </c>
      <c r="G73" s="648">
        <f t="shared" si="12"/>
        <v>41</v>
      </c>
      <c r="H73" s="649">
        <f t="shared" si="12"/>
        <v>3861</v>
      </c>
      <c r="I73" s="647">
        <f t="shared" si="12"/>
        <v>8104</v>
      </c>
      <c r="J73" s="647">
        <f t="shared" si="12"/>
        <v>1067</v>
      </c>
      <c r="K73" s="647">
        <f t="shared" si="12"/>
        <v>2584</v>
      </c>
      <c r="L73" s="647">
        <f t="shared" si="12"/>
        <v>578</v>
      </c>
      <c r="M73" s="647">
        <f t="shared" si="12"/>
        <v>1438</v>
      </c>
      <c r="N73" s="647">
        <f t="shared" si="12"/>
        <v>342</v>
      </c>
      <c r="O73" s="648">
        <f t="shared" si="12"/>
        <v>874</v>
      </c>
      <c r="P73" s="642">
        <f>SUM(_xlfn.ANCHORARRAY(P69))</f>
        <v>1357</v>
      </c>
      <c r="Q73" s="640">
        <f t="shared" ref="Q73:AA73" si="13">SUM(_xlfn.ANCHORARRAY(Q69))</f>
        <v>3001</v>
      </c>
      <c r="R73" s="640">
        <f t="shared" si="13"/>
        <v>2441</v>
      </c>
      <c r="S73" s="640">
        <f t="shared" si="13"/>
        <v>5170</v>
      </c>
      <c r="T73" s="640">
        <f t="shared" si="13"/>
        <v>2896</v>
      </c>
      <c r="U73" s="641">
        <f t="shared" si="13"/>
        <v>6067</v>
      </c>
      <c r="V73" s="642">
        <f t="shared" si="13"/>
        <v>9</v>
      </c>
      <c r="W73" s="640">
        <f t="shared" si="13"/>
        <v>22</v>
      </c>
      <c r="X73" s="640">
        <f t="shared" si="13"/>
        <v>108</v>
      </c>
      <c r="Y73" s="640">
        <f t="shared" si="13"/>
        <v>264</v>
      </c>
      <c r="Z73" s="640">
        <f t="shared" si="13"/>
        <v>557</v>
      </c>
      <c r="AA73" s="641">
        <f t="shared" si="13"/>
        <v>1352</v>
      </c>
    </row>
    <row r="75" spans="1:27" s="693" customFormat="1" x14ac:dyDescent="0.25">
      <c r="A75" s="694" t="s">
        <v>1487</v>
      </c>
    </row>
    <row r="76" spans="1:27" x14ac:dyDescent="0.25">
      <c r="A76" s="4"/>
      <c r="B76" s="1815" t="s">
        <v>1468</v>
      </c>
      <c r="C76" s="1815"/>
      <c r="D76" s="1815"/>
      <c r="E76" s="1815"/>
      <c r="F76" s="1815"/>
      <c r="G76" s="1816"/>
      <c r="H76" s="1831" t="s">
        <v>1469</v>
      </c>
      <c r="I76" s="1832"/>
      <c r="J76" s="1832"/>
      <c r="K76" s="1832"/>
      <c r="L76" s="1832"/>
      <c r="M76" s="1832"/>
      <c r="N76" s="1832"/>
      <c r="O76" s="1833"/>
      <c r="P76" s="1834" t="s">
        <v>1470</v>
      </c>
      <c r="Q76" s="1835"/>
      <c r="R76" s="1835"/>
      <c r="S76" s="1835"/>
      <c r="T76" s="1835"/>
      <c r="U76" s="1836"/>
      <c r="V76" s="1837" t="s">
        <v>1470</v>
      </c>
      <c r="W76" s="1838"/>
      <c r="X76" s="1838"/>
      <c r="Y76" s="1838"/>
      <c r="Z76" s="1838"/>
      <c r="AA76" s="1839"/>
    </row>
    <row r="77" spans="1:27" x14ac:dyDescent="0.25">
      <c r="B77" s="1815" t="s">
        <v>146</v>
      </c>
      <c r="C77" s="1815"/>
      <c r="D77" s="1815" t="s">
        <v>1471</v>
      </c>
      <c r="E77" s="1815"/>
      <c r="F77" s="1815" t="s">
        <v>1472</v>
      </c>
      <c r="G77" s="1816"/>
      <c r="H77" s="1817" t="s">
        <v>325</v>
      </c>
      <c r="I77" s="1818"/>
      <c r="J77" s="1818" t="s">
        <v>1473</v>
      </c>
      <c r="K77" s="1818"/>
      <c r="L77" s="1818" t="s">
        <v>327</v>
      </c>
      <c r="M77" s="1818"/>
      <c r="N77" s="1818" t="s">
        <v>328</v>
      </c>
      <c r="O77" s="1822"/>
      <c r="P77" s="1823" t="s">
        <v>503</v>
      </c>
      <c r="Q77" s="1824"/>
      <c r="R77" s="1824" t="s">
        <v>1474</v>
      </c>
      <c r="S77" s="1824"/>
      <c r="T77" s="1824" t="s">
        <v>505</v>
      </c>
      <c r="U77" s="1825"/>
      <c r="V77" s="1826" t="s">
        <v>636</v>
      </c>
      <c r="W77" s="1799"/>
      <c r="X77" s="1799" t="s">
        <v>1475</v>
      </c>
      <c r="Y77" s="1799"/>
      <c r="Z77" s="1799" t="s">
        <v>638</v>
      </c>
      <c r="AA77" s="1800"/>
    </row>
    <row r="78" spans="1:27" x14ac:dyDescent="0.25">
      <c r="A78" t="s">
        <v>1476</v>
      </c>
      <c r="B78" s="241" t="s">
        <v>1477</v>
      </c>
      <c r="C78" s="241" t="s">
        <v>1478</v>
      </c>
      <c r="D78" s="241" t="s">
        <v>1477</v>
      </c>
      <c r="E78" s="241" t="s">
        <v>1478</v>
      </c>
      <c r="F78" s="241" t="s">
        <v>1477</v>
      </c>
      <c r="G78" s="159" t="s">
        <v>1478</v>
      </c>
      <c r="H78" s="242" t="s">
        <v>1477</v>
      </c>
      <c r="I78" s="241" t="s">
        <v>1478</v>
      </c>
      <c r="J78" s="241" t="s">
        <v>1477</v>
      </c>
      <c r="K78" s="241" t="s">
        <v>1478</v>
      </c>
      <c r="L78" s="241" t="s">
        <v>1477</v>
      </c>
      <c r="M78" s="159" t="s">
        <v>1478</v>
      </c>
      <c r="N78" s="241" t="s">
        <v>1477</v>
      </c>
      <c r="O78" s="159" t="s">
        <v>1478</v>
      </c>
      <c r="P78" s="242" t="s">
        <v>1477</v>
      </c>
      <c r="Q78" s="241" t="s">
        <v>1478</v>
      </c>
      <c r="R78" s="241" t="s">
        <v>1477</v>
      </c>
      <c r="S78" s="241" t="s">
        <v>1478</v>
      </c>
      <c r="T78" s="241" t="s">
        <v>1477</v>
      </c>
      <c r="U78" s="159" t="s">
        <v>1478</v>
      </c>
      <c r="V78" s="602" t="s">
        <v>1477</v>
      </c>
      <c r="W78" s="600" t="s">
        <v>1478</v>
      </c>
      <c r="X78" s="600" t="s">
        <v>1477</v>
      </c>
      <c r="Y78" s="600" t="s">
        <v>1478</v>
      </c>
      <c r="Z78" s="600" t="s">
        <v>1477</v>
      </c>
      <c r="AA78" s="601" t="s">
        <v>1478</v>
      </c>
    </row>
    <row r="79" spans="1:27" x14ac:dyDescent="0.25">
      <c r="A79" s="695" t="s">
        <v>1479</v>
      </c>
      <c r="B79" s="626" cm="1">
        <f t="array" ref="B79:B82">TRANSPOSE(Dohertyadjusted!C23:F23)</f>
        <v>0</v>
      </c>
      <c r="C79" s="626" cm="1">
        <f t="array" ref="C79:C82">TRANSPOSE(Dohertyadjusted!G23:J23)</f>
        <v>328.46681415929231</v>
      </c>
      <c r="D79" s="626" cm="1">
        <f t="array" ref="D79:D82">TRANSPOSE(Dohertyadjusted!C24:F24)</f>
        <v>0</v>
      </c>
      <c r="E79" s="626" cm="1">
        <f t="array" ref="E79:E82">TRANSPOSE(Dohertyadjusted!G24:J24)</f>
        <v>6.424778761061952</v>
      </c>
      <c r="F79" s="626" cm="1">
        <f t="array" ref="F79:F82">TRANSPOSE(Dohertyadjusted!C25:F25)</f>
        <v>0</v>
      </c>
      <c r="G79" s="627" cm="1">
        <f t="array" ref="G79:G82">TRANSPOSE(Dohertyadjusted!G25:J25)</f>
        <v>2.4092920353982321</v>
      </c>
      <c r="H79" s="63" cm="1">
        <f t="array" ref="H79:H82">TRANSPOSE(Dohertyadjusted!P29:S29)</f>
        <v>0</v>
      </c>
      <c r="I79" s="626" cm="1">
        <f t="array" ref="I79:I82">TRANSPOSE(Dohertyadjusted!T29:W29)</f>
        <v>464.19026548672605</v>
      </c>
      <c r="J79" s="626" cm="1">
        <f t="array" ref="J79:J82">TRANSPOSE(Dohertyadjusted!P30:S30)</f>
        <v>0</v>
      </c>
      <c r="K79" s="626" cm="1">
        <f t="array" ref="K79:K82">TRANSPOSE(Dohertyadjusted!T30:W30)</f>
        <v>145.36061946902666</v>
      </c>
      <c r="L79" s="626" cm="1">
        <f t="array" ref="L79:L82">TRANSPOSE(Dohertyadjusted!P31:S31)</f>
        <v>0</v>
      </c>
      <c r="M79" s="626" cm="1">
        <f t="array" ref="M79:M82">TRANSPOSE(Dohertyadjusted!T31:W31)</f>
        <v>76.294247787610686</v>
      </c>
      <c r="N79" s="626" cm="1">
        <f t="array" ref="N79:N82">TRANSPOSE(Dohertyadjusted!P32:S32)</f>
        <v>0</v>
      </c>
      <c r="O79" s="627" cm="1">
        <f t="array" ref="O79:O82">TRANSPOSE(Dohertyadjusted!T32:W32)</f>
        <v>46.579646017699154</v>
      </c>
      <c r="P79" s="63" cm="1">
        <f t="array" ref="P79:P82">TRANSPOSE(Dohertyadjusted!$AB$23:$AE$23)</f>
        <v>0</v>
      </c>
      <c r="Q79" s="626" cm="1">
        <f t="array" ref="Q79:Q82">TRANSPOSE(Dohertyadjusted!$AF$23:$AI$23)</f>
        <v>206.39601769911519</v>
      </c>
      <c r="R79" s="626" cm="1">
        <f t="array" ref="R79:R82">TRANSPOSE(Dohertyadjusted!$AB$24:$AE$24)</f>
        <v>0</v>
      </c>
      <c r="S79" s="626" cm="1">
        <f t="array" ref="S79:S82">TRANSPOSE(Dohertyadjusted!$AF$24:$AI$24)</f>
        <v>341.31637168141617</v>
      </c>
      <c r="T79" s="626" cm="1">
        <f t="array" ref="T79:T82">TRANSPOSE(Dohertyadjusted!$AB$25:$AE$25)</f>
        <v>0</v>
      </c>
      <c r="U79" s="627" cm="1">
        <f t="array" ref="U79:U82">TRANSPOSE(Dohertyadjusted!$AF$25:$AI$25)</f>
        <v>390.30530973451357</v>
      </c>
      <c r="V79" s="63" cm="1">
        <f t="array" ref="V79:V82">TRANSPOSE(Dohertyadjusted!$AN$23:$AQ$23)</f>
        <v>0</v>
      </c>
      <c r="W79" s="626" cm="1">
        <f t="array" ref="W79:W82">TRANSPOSE(Dohertyadjusted!$AR$23:$AU$23)</f>
        <v>1.606194690265488</v>
      </c>
      <c r="X79" s="626" cm="1">
        <f t="array" ref="X79:X82">TRANSPOSE(Dohertyadjusted!$AN$24:$AQ$24)</f>
        <v>0</v>
      </c>
      <c r="Y79" s="626" cm="1">
        <f t="array" ref="Y79:Y82">TRANSPOSE(Dohertyadjusted!$AR$24:$AU$24)</f>
        <v>17.668141592920367</v>
      </c>
      <c r="Z79" s="626" cm="1">
        <f t="array" ref="Z79:Z82">TRANSPOSE(Dohertyadjusted!$AN$25:$AQ$25)</f>
        <v>0</v>
      </c>
      <c r="AA79" s="627" cm="1">
        <f t="array" ref="AA79:AA82">TRANSPOSE(Dohertyadjusted!$AR$25:$AU$25)</f>
        <v>82.71902654867263</v>
      </c>
    </row>
    <row r="80" spans="1:27" x14ac:dyDescent="0.25">
      <c r="A80" s="695" t="s">
        <v>1480</v>
      </c>
      <c r="B80" s="626">
        <v>178.06194690265494</v>
      </c>
      <c r="C80" s="626">
        <v>718.49557522123928</v>
      </c>
      <c r="D80" s="626">
        <v>3.123893805309736</v>
      </c>
      <c r="E80" s="626">
        <v>15.61946902654868</v>
      </c>
      <c r="F80" s="626">
        <v>1.561946902654868</v>
      </c>
      <c r="G80" s="627">
        <v>7.0287610619469056</v>
      </c>
      <c r="H80" s="63">
        <v>336.59955752212409</v>
      </c>
      <c r="I80" s="626">
        <v>1314.3783185840714</v>
      </c>
      <c r="J80" s="626">
        <v>101.52654867256642</v>
      </c>
      <c r="K80" s="626">
        <v>477.9557522123896</v>
      </c>
      <c r="L80" s="626">
        <v>55.449115044247819</v>
      </c>
      <c r="M80" s="626">
        <v>282.71238938053114</v>
      </c>
      <c r="N80" s="626">
        <v>33.581858407079665</v>
      </c>
      <c r="O80" s="627">
        <v>175.71902654867264</v>
      </c>
      <c r="P80" s="63">
        <v>104.65044247787615</v>
      </c>
      <c r="Q80" s="626">
        <v>452.18362831858428</v>
      </c>
      <c r="R80" s="626">
        <v>187.43362831858417</v>
      </c>
      <c r="S80" s="626">
        <v>754.42035398230132</v>
      </c>
      <c r="T80" s="626">
        <v>228.82522123893818</v>
      </c>
      <c r="U80" s="627">
        <v>902.02433628318624</v>
      </c>
      <c r="V80" s="63">
        <v>0.78097345132743401</v>
      </c>
      <c r="W80" s="626">
        <v>3.90486725663717</v>
      </c>
      <c r="X80" s="626">
        <v>9.3716814159292081</v>
      </c>
      <c r="Y80" s="626">
        <v>46.077433628318609</v>
      </c>
      <c r="Z80" s="626">
        <v>51.544247787610644</v>
      </c>
      <c r="AA80" s="627">
        <v>238.19690265486736</v>
      </c>
    </row>
    <row r="81" spans="1:27" x14ac:dyDescent="0.25">
      <c r="A81" s="695" t="s">
        <v>1481</v>
      </c>
      <c r="B81" s="626">
        <v>572.40376106194776</v>
      </c>
      <c r="C81" s="626">
        <v>1420.2267699115064</v>
      </c>
      <c r="D81" s="626">
        <v>9.242256637168154</v>
      </c>
      <c r="E81" s="626">
        <v>27.726769911504466</v>
      </c>
      <c r="F81" s="626">
        <v>4.3130530973451391</v>
      </c>
      <c r="G81" s="627">
        <v>12.323008849557539</v>
      </c>
      <c r="H81" s="63">
        <v>981</v>
      </c>
      <c r="I81" s="626">
        <v>2355.5431415929238</v>
      </c>
      <c r="J81" s="626">
        <v>276.0353982300889</v>
      </c>
      <c r="K81" s="626">
        <v>760.94579646017814</v>
      </c>
      <c r="L81" s="626">
        <v>148.49225663716834</v>
      </c>
      <c r="M81" s="626">
        <v>424.52765486725724</v>
      </c>
      <c r="N81" s="626">
        <v>87.493362831858533</v>
      </c>
      <c r="O81" s="627">
        <v>256.93473451327469</v>
      </c>
      <c r="P81" s="63">
        <v>332.7212389380536</v>
      </c>
      <c r="Q81" s="626">
        <v>868.15597345132869</v>
      </c>
      <c r="R81" s="626">
        <v>605.0597345132752</v>
      </c>
      <c r="S81" s="626">
        <v>1498.4778761061968</v>
      </c>
      <c r="T81" s="626">
        <v>717.81526548672673</v>
      </c>
      <c r="U81" s="627">
        <v>1757.877212389383</v>
      </c>
      <c r="V81" s="63">
        <v>2.4646017699115079</v>
      </c>
      <c r="W81" s="626">
        <v>6.1615044247787694</v>
      </c>
      <c r="X81" s="626">
        <v>27.110619469026588</v>
      </c>
      <c r="Y81" s="626">
        <v>76.402654867256743</v>
      </c>
      <c r="Z81" s="626">
        <v>142.3307522123896</v>
      </c>
      <c r="AA81" s="627">
        <v>398.03318584070854</v>
      </c>
    </row>
    <row r="82" spans="1:27" x14ac:dyDescent="0.25">
      <c r="A82" s="695" t="s">
        <v>1482</v>
      </c>
      <c r="B82" s="626">
        <v>442.1769911504432</v>
      </c>
      <c r="C82" s="626">
        <v>486.69911504424852</v>
      </c>
      <c r="D82" s="626">
        <v>7.2300884955752327</v>
      </c>
      <c r="E82" s="626">
        <v>7.9911504424778883</v>
      </c>
      <c r="F82" s="626">
        <v>3.0442477876106242</v>
      </c>
      <c r="G82" s="627">
        <v>3.424778761061952</v>
      </c>
      <c r="H82" s="63">
        <v>700.93805309734626</v>
      </c>
      <c r="I82" s="626">
        <v>768.67256637168271</v>
      </c>
      <c r="J82" s="626">
        <v>186.07964601769942</v>
      </c>
      <c r="K82" s="626">
        <v>211.57522123893835</v>
      </c>
      <c r="L82" s="626">
        <v>101.22123893805326</v>
      </c>
      <c r="M82" s="626">
        <v>111.11504424778778</v>
      </c>
      <c r="N82" s="626">
        <v>59.743362831858505</v>
      </c>
      <c r="O82" s="627">
        <v>66.212389380531079</v>
      </c>
      <c r="P82" s="63">
        <v>259.90265486725701</v>
      </c>
      <c r="Q82" s="626">
        <v>287.68141592920398</v>
      </c>
      <c r="R82" s="626">
        <v>463.86725663716891</v>
      </c>
      <c r="S82" s="626">
        <v>512.57522123893887</v>
      </c>
      <c r="T82" s="626">
        <v>547.20353982300969</v>
      </c>
      <c r="U82" s="627">
        <v>598.57522123893898</v>
      </c>
      <c r="V82" s="63">
        <v>1.5221238938053121</v>
      </c>
      <c r="W82" s="626">
        <v>1.9026548672566399</v>
      </c>
      <c r="X82" s="626">
        <v>19.787610619469056</v>
      </c>
      <c r="Y82" s="626">
        <v>22.45132743362835</v>
      </c>
      <c r="Z82" s="626">
        <v>98.938053097345289</v>
      </c>
      <c r="AA82" s="627">
        <v>113.39823008849575</v>
      </c>
    </row>
    <row r="83" spans="1:27" x14ac:dyDescent="0.25">
      <c r="A83" s="640" t="s">
        <v>99</v>
      </c>
      <c r="B83" s="647">
        <f>SUM(B79:B82)</f>
        <v>1192.6426991150458</v>
      </c>
      <c r="C83" s="647">
        <f t="shared" ref="C83:O83" si="14">SUM(C79:C82)</f>
        <v>2953.8882743362865</v>
      </c>
      <c r="D83" s="647">
        <f t="shared" si="14"/>
        <v>19.596238938053123</v>
      </c>
      <c r="E83" s="647">
        <f t="shared" si="14"/>
        <v>57.762168141592987</v>
      </c>
      <c r="F83" s="647">
        <f t="shared" si="14"/>
        <v>8.9192477876106313</v>
      </c>
      <c r="G83" s="648">
        <f t="shared" si="14"/>
        <v>25.18584070796463</v>
      </c>
      <c r="H83" s="649">
        <f t="shared" si="14"/>
        <v>2018.5376106194703</v>
      </c>
      <c r="I83" s="647">
        <f t="shared" si="14"/>
        <v>4902.7842920354033</v>
      </c>
      <c r="J83" s="647">
        <f t="shared" si="14"/>
        <v>563.6415929203547</v>
      </c>
      <c r="K83" s="647">
        <f t="shared" si="14"/>
        <v>1595.8373893805328</v>
      </c>
      <c r="L83" s="647">
        <f t="shared" si="14"/>
        <v>305.16261061946943</v>
      </c>
      <c r="M83" s="647">
        <f t="shared" si="14"/>
        <v>894.64933628318681</v>
      </c>
      <c r="N83" s="647">
        <f t="shared" si="14"/>
        <v>180.8185840707967</v>
      </c>
      <c r="O83" s="648">
        <f t="shared" si="14"/>
        <v>545.44579646017758</v>
      </c>
      <c r="P83" s="649">
        <f>SUM(_xlfn.ANCHORARRAY(P79))</f>
        <v>697.27433628318681</v>
      </c>
      <c r="Q83" s="647">
        <f t="shared" ref="Q83:AA83" si="15">SUM(_xlfn.ANCHORARRAY(Q79))</f>
        <v>1814.4170353982322</v>
      </c>
      <c r="R83" s="647">
        <f t="shared" si="15"/>
        <v>1256.3606194690283</v>
      </c>
      <c r="S83" s="647">
        <f t="shared" si="15"/>
        <v>3106.7898230088531</v>
      </c>
      <c r="T83" s="647">
        <f t="shared" si="15"/>
        <v>1493.8440265486747</v>
      </c>
      <c r="U83" s="648">
        <f t="shared" si="15"/>
        <v>3648.7820796460219</v>
      </c>
      <c r="V83" s="833">
        <f t="shared" si="15"/>
        <v>4.7676991150442536</v>
      </c>
      <c r="W83" s="648">
        <f t="shared" si="15"/>
        <v>13.575221238938067</v>
      </c>
      <c r="X83" s="648">
        <f t="shared" si="15"/>
        <v>56.269911504424854</v>
      </c>
      <c r="Y83" s="648">
        <f t="shared" si="15"/>
        <v>162.59955752212409</v>
      </c>
      <c r="Z83" s="648">
        <f t="shared" si="15"/>
        <v>292.81305309734552</v>
      </c>
      <c r="AA83" s="648">
        <f t="shared" si="15"/>
        <v>832.34734513274429</v>
      </c>
    </row>
    <row r="85" spans="1:27" s="896" customFormat="1" ht="18" customHeight="1" x14ac:dyDescent="0.25">
      <c r="A85" s="896" t="s">
        <v>89</v>
      </c>
    </row>
    <row r="86" spans="1:27" s="887" customFormat="1" x14ac:dyDescent="0.25">
      <c r="B86" s="1813" t="s">
        <v>1468</v>
      </c>
      <c r="C86" s="1813"/>
      <c r="D86" s="1813"/>
      <c r="E86" s="1813"/>
      <c r="F86" s="1813"/>
      <c r="G86" s="1814"/>
      <c r="H86" s="1819" t="s">
        <v>1469</v>
      </c>
      <c r="I86" s="1820"/>
      <c r="J86" s="1820"/>
      <c r="K86" s="1820"/>
      <c r="L86" s="1820"/>
      <c r="M86" s="1820"/>
      <c r="N86" s="1820"/>
      <c r="O86" s="1821"/>
      <c r="P86" s="1806" t="s">
        <v>1470</v>
      </c>
      <c r="Q86" s="1807"/>
      <c r="R86" s="1807"/>
      <c r="S86" s="1807"/>
      <c r="T86" s="1807"/>
      <c r="U86" s="1808"/>
      <c r="V86" s="1828" t="s">
        <v>1470</v>
      </c>
      <c r="W86" s="1828"/>
      <c r="X86" s="1828"/>
      <c r="Y86" s="1828"/>
      <c r="Z86" s="1828"/>
      <c r="AA86" s="1829"/>
    </row>
    <row r="87" spans="1:27" s="887" customFormat="1" x14ac:dyDescent="0.25">
      <c r="B87" s="1801" t="s">
        <v>146</v>
      </c>
      <c r="C87" s="1802"/>
      <c r="D87" s="1801" t="s">
        <v>1471</v>
      </c>
      <c r="E87" s="1802"/>
      <c r="F87" s="1801" t="s">
        <v>1472</v>
      </c>
      <c r="G87" s="1803"/>
      <c r="H87" s="1810" t="s">
        <v>325</v>
      </c>
      <c r="I87" s="1811"/>
      <c r="J87" s="1811" t="s">
        <v>1473</v>
      </c>
      <c r="K87" s="1811"/>
      <c r="L87" s="1811" t="s">
        <v>327</v>
      </c>
      <c r="M87" s="1811"/>
      <c r="N87" s="1811" t="s">
        <v>328</v>
      </c>
      <c r="O87" s="1812"/>
      <c r="P87" s="1809" t="s">
        <v>503</v>
      </c>
      <c r="Q87" s="1804"/>
      <c r="R87" s="1804" t="s">
        <v>1474</v>
      </c>
      <c r="S87" s="1804"/>
      <c r="T87" s="1804" t="s">
        <v>505</v>
      </c>
      <c r="U87" s="1805"/>
      <c r="V87" s="1830" t="s">
        <v>636</v>
      </c>
      <c r="W87" s="1797"/>
      <c r="X87" s="1797" t="s">
        <v>1475</v>
      </c>
      <c r="Y87" s="1797"/>
      <c r="Z87" s="1797" t="s">
        <v>638</v>
      </c>
      <c r="AA87" s="1798"/>
    </row>
    <row r="88" spans="1:27" s="887" customFormat="1" x14ac:dyDescent="0.25">
      <c r="A88" s="887" t="s">
        <v>1476</v>
      </c>
      <c r="B88" s="888" t="s">
        <v>1477</v>
      </c>
      <c r="C88" s="888" t="s">
        <v>1478</v>
      </c>
      <c r="D88" s="888" t="s">
        <v>1477</v>
      </c>
      <c r="E88" s="888" t="s">
        <v>1478</v>
      </c>
      <c r="F88" s="888" t="s">
        <v>1477</v>
      </c>
      <c r="G88" s="889" t="s">
        <v>1478</v>
      </c>
      <c r="H88" s="897" t="s">
        <v>1477</v>
      </c>
      <c r="I88" s="888" t="s">
        <v>1478</v>
      </c>
      <c r="J88" s="888" t="s">
        <v>1477</v>
      </c>
      <c r="K88" s="888" t="s">
        <v>1478</v>
      </c>
      <c r="L88" s="888" t="s">
        <v>1477</v>
      </c>
      <c r="M88" s="889" t="s">
        <v>1478</v>
      </c>
      <c r="N88" s="888" t="s">
        <v>1477</v>
      </c>
      <c r="O88" s="889" t="s">
        <v>1478</v>
      </c>
      <c r="P88" s="897" t="s">
        <v>1477</v>
      </c>
      <c r="Q88" s="888" t="s">
        <v>1478</v>
      </c>
      <c r="R88" s="888" t="s">
        <v>1477</v>
      </c>
      <c r="S88" s="888" t="s">
        <v>1478</v>
      </c>
      <c r="T88" s="888" t="s">
        <v>1477</v>
      </c>
      <c r="U88" s="889" t="s">
        <v>1478</v>
      </c>
      <c r="V88" s="891" t="s">
        <v>1477</v>
      </c>
      <c r="W88" s="891" t="s">
        <v>1478</v>
      </c>
      <c r="X88" s="891" t="s">
        <v>1477</v>
      </c>
      <c r="Y88" s="891" t="s">
        <v>1478</v>
      </c>
      <c r="Z88" s="891" t="s">
        <v>1477</v>
      </c>
      <c r="AA88" s="894" t="s">
        <v>1478</v>
      </c>
    </row>
    <row r="89" spans="1:27" s="887" customFormat="1" x14ac:dyDescent="0.25">
      <c r="A89" s="898" t="s">
        <v>81</v>
      </c>
      <c r="B89" s="895">
        <f>B82*Dohertyadjusted!$BQ$15</f>
        <v>282.31300204220599</v>
      </c>
      <c r="C89" s="895">
        <f>C82*Dohertyadjusted!$BQ$15</f>
        <v>310.73866575902019</v>
      </c>
      <c r="D89" s="895">
        <f>D82*Dohertyadjusted!$BQ$15</f>
        <v>4.6161334240980327</v>
      </c>
      <c r="E89" s="895">
        <f>E82*Dohertyadjusted!$BQ$15</f>
        <v>5.1020422055820358</v>
      </c>
      <c r="F89" s="895">
        <f>F82*Dohertyadjusted!$BQ$15</f>
        <v>1.9436351259360138</v>
      </c>
      <c r="G89" s="895">
        <f>G82*Dohertyadjusted!$BQ$15</f>
        <v>2.1865895166780152</v>
      </c>
      <c r="H89" s="895">
        <f>H82*Dohertyadjusted!$BQ$15</f>
        <v>447.52198774676719</v>
      </c>
      <c r="I89" s="895">
        <f>I82*Dohertyadjusted!$BQ$15</f>
        <v>490.76786929884355</v>
      </c>
      <c r="J89" s="895">
        <f>J82*Dohertyadjusted!$BQ$15</f>
        <v>118.80469707283885</v>
      </c>
      <c r="K89" s="895">
        <f>K82*Dohertyadjusted!$BQ$15</f>
        <v>135.08264125255295</v>
      </c>
      <c r="L89" s="895">
        <f>L82*Dohertyadjusted!$BQ$15</f>
        <v>64.625867937372462</v>
      </c>
      <c r="M89" s="895">
        <f>M82*Dohertyadjusted!$BQ$15</f>
        <v>70.942682096664498</v>
      </c>
      <c r="N89" s="895">
        <f>N82*Dohertyadjusted!$BQ$15</f>
        <v>38.143839346494275</v>
      </c>
      <c r="O89" s="895">
        <f>O82*Dohertyadjusted!$BQ$15</f>
        <v>42.274063989108299</v>
      </c>
      <c r="P89" s="895">
        <f>P82*Dohertyadjusted!$BQ$15</f>
        <v>165.93784887678717</v>
      </c>
      <c r="Q89" s="895">
        <f>Q82*Dohertyadjusted!$BQ$15</f>
        <v>183.6735194009533</v>
      </c>
      <c r="R89" s="895">
        <f>R82*Dohertyadjusted!$BQ$15</f>
        <v>296.16140231450015</v>
      </c>
      <c r="S89" s="895">
        <f>S82*Dohertyadjusted!$BQ$15</f>
        <v>327.25956432947635</v>
      </c>
      <c r="T89" s="895">
        <f>T82*Dohertyadjusted!$BQ$15</f>
        <v>349.3684138869985</v>
      </c>
      <c r="U89" s="895">
        <f>U82*Dohertyadjusted!$BQ$15</f>
        <v>382.16725663716869</v>
      </c>
      <c r="V89" s="895">
        <f>V82*Dohertyadjusted!$BQ$15</f>
        <v>0.97181756296800692</v>
      </c>
      <c r="W89" s="895">
        <f>W82*Dohertyadjusted!$BQ$15</f>
        <v>1.2147719537100086</v>
      </c>
      <c r="X89" s="895">
        <f>X82*Dohertyadjusted!$BQ$15</f>
        <v>12.633628318584089</v>
      </c>
      <c r="Y89" s="895">
        <f>Y82*Dohertyadjusted!$BQ$15</f>
        <v>14.334309053778099</v>
      </c>
      <c r="Z89" s="895">
        <f>Z82*Dohertyadjusted!$BQ$15</f>
        <v>63.168141592920449</v>
      </c>
      <c r="AA89" s="895">
        <f>AA82*Dohertyadjusted!$BQ$15</f>
        <v>72.400408441116511</v>
      </c>
    </row>
    <row r="90" spans="1:27" s="887" customFormat="1" x14ac:dyDescent="0.25">
      <c r="A90" s="898" t="s">
        <v>82</v>
      </c>
      <c r="B90" s="895">
        <f>B82*Dohertyadjusted!$BQ$16</f>
        <v>129.25173587474495</v>
      </c>
      <c r="C90" s="895">
        <f>C82*Dohertyadjusted!$BQ$16</f>
        <v>142.26589516678035</v>
      </c>
      <c r="D90" s="895">
        <f>D82*Dohertyadjusted!$BQ$16</f>
        <v>2.1134104833219913</v>
      </c>
      <c r="E90" s="895">
        <f>E82*Dohertyadjusted!$BQ$16</f>
        <v>2.3358747447243058</v>
      </c>
      <c r="F90" s="895">
        <f>F82*Dohertyadjusted!$BQ$16</f>
        <v>0.88985704560925938</v>
      </c>
      <c r="G90" s="895">
        <f>G82*Dohertyadjusted!$BQ$16</f>
        <v>1.0010891763104168</v>
      </c>
      <c r="H90" s="895">
        <f>H82*Dohertyadjusted!$BQ$16</f>
        <v>204.889584751532</v>
      </c>
      <c r="I90" s="895">
        <f>I82*Dohertyadjusted!$BQ$16</f>
        <v>224.68890401633803</v>
      </c>
      <c r="J90" s="895">
        <f>J82*Dohertyadjusted!$BQ$16</f>
        <v>54.392511912865984</v>
      </c>
      <c r="K90" s="895">
        <f>K82*Dohertyadjusted!$BQ$16</f>
        <v>61.845064669843524</v>
      </c>
      <c r="L90" s="895">
        <f>L82*Dohertyadjusted!$BQ$16</f>
        <v>29.587746766507877</v>
      </c>
      <c r="M90" s="895">
        <f>M82*Dohertyadjusted!$BQ$16</f>
        <v>32.479782164737969</v>
      </c>
      <c r="N90" s="895">
        <f>N82*Dohertyadjusted!$BQ$16</f>
        <v>17.463444520081719</v>
      </c>
      <c r="O90" s="895">
        <f>O82*Dohertyadjusted!$BQ$16</f>
        <v>19.354390742001392</v>
      </c>
      <c r="P90" s="895">
        <f>P82*Dohertyadjusted!$BQ$16</f>
        <v>75.971545268890509</v>
      </c>
      <c r="Q90" s="895">
        <f>Q82*Dohertyadjusted!$BQ$16</f>
        <v>84.091490810075015</v>
      </c>
      <c r="R90" s="895">
        <f>R82*Dohertyadjusted!$BQ$16</f>
        <v>135.59196732471091</v>
      </c>
      <c r="S90" s="895">
        <f>S82*Dohertyadjusted!$BQ$16</f>
        <v>149.82968005445906</v>
      </c>
      <c r="T90" s="895">
        <f>T82*Dohertyadjusted!$BQ$16</f>
        <v>159.95180394826437</v>
      </c>
      <c r="U90" s="895">
        <f>U82*Dohertyadjusted!$BQ$16</f>
        <v>174.96814159292063</v>
      </c>
      <c r="V90" s="895">
        <f>V82*Dohertyadjusted!$BQ$16</f>
        <v>0.44492852280462969</v>
      </c>
      <c r="W90" s="895">
        <f>W82*Dohertyadjusted!$BQ$16</f>
        <v>0.55616065350578703</v>
      </c>
      <c r="X90" s="895">
        <f>X82*Dohertyadjusted!$BQ$16</f>
        <v>5.7840707964601856</v>
      </c>
      <c r="Y90" s="895">
        <f>Y82*Dohertyadjusted!$BQ$16</f>
        <v>6.5626957113682876</v>
      </c>
      <c r="Z90" s="895">
        <f>Z82*Dohertyadjusted!$BQ$16</f>
        <v>28.920353982300931</v>
      </c>
      <c r="AA90" s="895">
        <f>AA82*Dohertyadjusted!$BQ$16</f>
        <v>33.147174948944915</v>
      </c>
    </row>
    <row r="91" spans="1:27" s="887" customFormat="1" x14ac:dyDescent="0.25">
      <c r="A91" s="898" t="s">
        <v>83</v>
      </c>
      <c r="B91" s="895">
        <f>B82*Dohertyadjusted!$BQ$17</f>
        <v>30.612253233492222</v>
      </c>
      <c r="C91" s="895">
        <f>C82*Dohertyadjusted!$BQ$17</f>
        <v>33.694554118447975</v>
      </c>
      <c r="D91" s="895">
        <f>D82*Dohertyadjusted!$BQ$17</f>
        <v>0.50054458815520841</v>
      </c>
      <c r="E91" s="895">
        <f>E82*Dohertyadjusted!$BQ$17</f>
        <v>0.55323349217154616</v>
      </c>
      <c r="F91" s="895">
        <f>F82*Dohertyadjusted!$BQ$17</f>
        <v>0.21075561606535093</v>
      </c>
      <c r="G91" s="895">
        <f>G82*Dohertyadjusted!$BQ$17</f>
        <v>0.23710006807351977</v>
      </c>
      <c r="H91" s="895">
        <f>H82*Dohertyadjusted!$BQ$17</f>
        <v>48.526480599047048</v>
      </c>
      <c r="I91" s="895">
        <f>I82*Dohertyadjusted!$BQ$17</f>
        <v>53.215793056501113</v>
      </c>
      <c r="J91" s="895">
        <f>J82*Dohertyadjusted!$BQ$17</f>
        <v>12.882437031994575</v>
      </c>
      <c r="K91" s="895">
        <f>K82*Dohertyadjusted!$BQ$17</f>
        <v>14.647515316541886</v>
      </c>
      <c r="L91" s="895">
        <f>L82*Dohertyadjusted!$BQ$17</f>
        <v>7.0076242341729182</v>
      </c>
      <c r="M91" s="895">
        <f>M82*Dohertyadjusted!$BQ$17</f>
        <v>7.6925799863853079</v>
      </c>
      <c r="N91" s="895">
        <f>N82*Dohertyadjusted!$BQ$17</f>
        <v>4.1360789652825121</v>
      </c>
      <c r="O91" s="895">
        <f>O82*Dohertyadjusted!$BQ$17</f>
        <v>4.5839346494213826</v>
      </c>
      <c r="P91" s="895">
        <f>P82*Dohertyadjusted!$BQ$17</f>
        <v>17.993260721579333</v>
      </c>
      <c r="Q91" s="895">
        <f>Q82*Dohertyadjusted!$BQ$17</f>
        <v>19.91640571817566</v>
      </c>
      <c r="R91" s="895">
        <f>R82*Dohertyadjusted!$BQ$17</f>
        <v>32.113886997957849</v>
      </c>
      <c r="S91" s="895">
        <f>S82*Dohertyadjusted!$BQ$17</f>
        <v>35.485976855003464</v>
      </c>
      <c r="T91" s="895">
        <f>T82*Dohertyadjusted!$BQ$17</f>
        <v>37.883321987746825</v>
      </c>
      <c r="U91" s="895">
        <f>U82*Dohertyadjusted!$BQ$17</f>
        <v>41.439823008849622</v>
      </c>
      <c r="V91" s="895">
        <f>V82*Dohertyadjusted!$BQ$17</f>
        <v>0.10537780803267546</v>
      </c>
      <c r="W91" s="895">
        <f>W82*Dohertyadjusted!$BQ$17</f>
        <v>0.13172226004084431</v>
      </c>
      <c r="X91" s="895">
        <f>X82*Dohertyadjusted!$BQ$17</f>
        <v>1.3699115044247809</v>
      </c>
      <c r="Y91" s="895">
        <f>Y82*Dohertyadjusted!$BQ$17</f>
        <v>1.5543226684819629</v>
      </c>
      <c r="Z91" s="895">
        <f>Z82*Dohertyadjusted!$BQ$17</f>
        <v>6.8495575221239049</v>
      </c>
      <c r="AA91" s="895">
        <f>AA82*Dohertyadjusted!$BQ$17</f>
        <v>7.8506466984343213</v>
      </c>
    </row>
    <row r="92" spans="1:27" s="887" customFormat="1" x14ac:dyDescent="0.25">
      <c r="A92" s="898" t="s">
        <v>97</v>
      </c>
      <c r="B92" s="895">
        <f>B82*Dohertyadjusted!$BQ$18</f>
        <v>0</v>
      </c>
      <c r="C92" s="895">
        <f>C82*Dohertyadjusted!$BQ$18</f>
        <v>0</v>
      </c>
      <c r="D92" s="895">
        <f>D82*Dohertyadjusted!$BQ$18</f>
        <v>0</v>
      </c>
      <c r="E92" s="895">
        <f>E82*Dohertyadjusted!$BQ$18</f>
        <v>0</v>
      </c>
      <c r="F92" s="895">
        <f>F82*Dohertyadjusted!$BQ$18</f>
        <v>0</v>
      </c>
      <c r="G92" s="895">
        <f>G82*Dohertyadjusted!$BQ$18</f>
        <v>0</v>
      </c>
      <c r="H92" s="895">
        <f>H82*Dohertyadjusted!$BQ$18</f>
        <v>0</v>
      </c>
      <c r="I92" s="895">
        <f>I82*Dohertyadjusted!$BQ$18</f>
        <v>0</v>
      </c>
      <c r="J92" s="895">
        <f>J82*Dohertyadjusted!$BQ$18</f>
        <v>0</v>
      </c>
      <c r="K92" s="895">
        <f>K82*Dohertyadjusted!$BQ$18</f>
        <v>0</v>
      </c>
      <c r="L92" s="895">
        <f>L82*Dohertyadjusted!$BQ$18</f>
        <v>0</v>
      </c>
      <c r="M92" s="895">
        <f>M82*Dohertyadjusted!$BQ$18</f>
        <v>0</v>
      </c>
      <c r="N92" s="895">
        <f>N82*Dohertyadjusted!$BQ$18</f>
        <v>0</v>
      </c>
      <c r="O92" s="895">
        <f>O82*Dohertyadjusted!$BQ$18</f>
        <v>0</v>
      </c>
      <c r="P92" s="895">
        <f>P82*Dohertyadjusted!$BQ$18</f>
        <v>0</v>
      </c>
      <c r="Q92" s="895">
        <f>Q82*Dohertyadjusted!$BQ$18</f>
        <v>0</v>
      </c>
      <c r="R92" s="895">
        <f>R82*Dohertyadjusted!$BQ$18</f>
        <v>0</v>
      </c>
      <c r="S92" s="895">
        <f>S82*Dohertyadjusted!$BQ$18</f>
        <v>0</v>
      </c>
      <c r="T92" s="895">
        <f>T82*Dohertyadjusted!$BQ$18</f>
        <v>0</v>
      </c>
      <c r="U92" s="895">
        <f>U82*Dohertyadjusted!$BQ$18</f>
        <v>0</v>
      </c>
      <c r="V92" s="895">
        <f>V82*Dohertyadjusted!$BQ$18</f>
        <v>0</v>
      </c>
      <c r="W92" s="895">
        <f>W82*Dohertyadjusted!$BQ$18</f>
        <v>0</v>
      </c>
      <c r="X92" s="895">
        <f>X82*Dohertyadjusted!$BQ$18</f>
        <v>0</v>
      </c>
      <c r="Y92" s="895">
        <f>Y82*Dohertyadjusted!$BQ$18</f>
        <v>0</v>
      </c>
      <c r="Z92" s="895">
        <f>Z82*Dohertyadjusted!$BQ$18</f>
        <v>0</v>
      </c>
      <c r="AA92" s="895">
        <f>AA82*Dohertyadjusted!$BQ$18</f>
        <v>0</v>
      </c>
    </row>
    <row r="93" spans="1:27" s="881" customFormat="1" x14ac:dyDescent="0.25">
      <c r="A93" s="899" t="s">
        <v>99</v>
      </c>
      <c r="B93" s="900">
        <f>SUM(B89:B92)</f>
        <v>442.17699115044314</v>
      </c>
      <c r="C93" s="900">
        <f t="shared" ref="C93:O93" si="16">SUM(C89:C92)</f>
        <v>486.69911504424852</v>
      </c>
      <c r="D93" s="900">
        <f t="shared" si="16"/>
        <v>7.2300884955752327</v>
      </c>
      <c r="E93" s="900">
        <f t="shared" si="16"/>
        <v>7.9911504424778874</v>
      </c>
      <c r="F93" s="900">
        <f t="shared" si="16"/>
        <v>3.0442477876106242</v>
      </c>
      <c r="G93" s="901">
        <f t="shared" si="16"/>
        <v>3.4247787610619516</v>
      </c>
      <c r="H93" s="902">
        <f t="shared" si="16"/>
        <v>700.93805309734626</v>
      </c>
      <c r="I93" s="900">
        <f t="shared" si="16"/>
        <v>768.67256637168271</v>
      </c>
      <c r="J93" s="900">
        <f t="shared" si="16"/>
        <v>186.07964601769942</v>
      </c>
      <c r="K93" s="900">
        <f t="shared" si="16"/>
        <v>211.57522123893835</v>
      </c>
      <c r="L93" s="900">
        <f t="shared" si="16"/>
        <v>101.22123893805326</v>
      </c>
      <c r="M93" s="900">
        <f t="shared" si="16"/>
        <v>111.11504424778778</v>
      </c>
      <c r="N93" s="900">
        <f t="shared" si="16"/>
        <v>59.743362831858512</v>
      </c>
      <c r="O93" s="901">
        <f t="shared" si="16"/>
        <v>66.212389380531079</v>
      </c>
      <c r="P93" s="902">
        <f>SUM(P89:P92)</f>
        <v>259.90265486725701</v>
      </c>
      <c r="Q93" s="900">
        <f t="shared" ref="Q93:U93" si="17">SUM(Q89:Q92)</f>
        <v>287.68141592920398</v>
      </c>
      <c r="R93" s="900">
        <f t="shared" si="17"/>
        <v>463.86725663716891</v>
      </c>
      <c r="S93" s="900">
        <f t="shared" si="17"/>
        <v>512.57522123893887</v>
      </c>
      <c r="T93" s="900">
        <f t="shared" si="17"/>
        <v>547.20353982300969</v>
      </c>
      <c r="U93" s="901">
        <f t="shared" si="17"/>
        <v>598.57522123893898</v>
      </c>
      <c r="V93" s="900">
        <f t="shared" ref="V93" si="18">SUM(V89:V92)</f>
        <v>1.5221238938053121</v>
      </c>
      <c r="W93" s="900">
        <f t="shared" ref="W93" si="19">SUM(W89:W92)</f>
        <v>1.9026548672566399</v>
      </c>
      <c r="X93" s="900">
        <f t="shared" ref="X93" si="20">SUM(X89:X92)</f>
        <v>19.787610619469056</v>
      </c>
      <c r="Y93" s="900">
        <f t="shared" ref="Y93" si="21">SUM(Y89:Y92)</f>
        <v>22.45132743362835</v>
      </c>
      <c r="Z93" s="900">
        <f t="shared" ref="Z93" si="22">SUM(Z89:Z92)</f>
        <v>98.938053097345275</v>
      </c>
      <c r="AA93" s="900">
        <f t="shared" ref="AA93" si="23">SUM(AA89:AA92)</f>
        <v>113.39823008849574</v>
      </c>
    </row>
    <row r="94" spans="1:27" s="887" customFormat="1" x14ac:dyDescent="0.25">
      <c r="B94" s="903"/>
      <c r="C94" s="903"/>
      <c r="D94" s="903"/>
      <c r="E94" s="903"/>
      <c r="F94" s="903"/>
      <c r="G94" s="903"/>
    </row>
    <row r="95" spans="1:27" s="896" customFormat="1" x14ac:dyDescent="0.25">
      <c r="A95" s="904" t="s">
        <v>1488</v>
      </c>
    </row>
    <row r="96" spans="1:27" s="887" customFormat="1" x14ac:dyDescent="0.25">
      <c r="B96" s="1813" t="s">
        <v>1468</v>
      </c>
      <c r="C96" s="1813"/>
      <c r="D96" s="1813"/>
      <c r="E96" s="1813"/>
      <c r="F96" s="1813"/>
      <c r="G96" s="1814"/>
      <c r="H96" s="1819" t="s">
        <v>1469</v>
      </c>
      <c r="I96" s="1820"/>
      <c r="J96" s="1820"/>
      <c r="K96" s="1820"/>
      <c r="L96" s="1820"/>
      <c r="M96" s="1820"/>
      <c r="N96" s="1820"/>
      <c r="O96" s="1821"/>
      <c r="P96" s="1806" t="s">
        <v>1470</v>
      </c>
      <c r="Q96" s="1807"/>
      <c r="R96" s="1807"/>
      <c r="S96" s="1807"/>
      <c r="T96" s="1807"/>
      <c r="U96" s="1808"/>
      <c r="V96" s="1827" t="s">
        <v>1470</v>
      </c>
      <c r="W96" s="1828"/>
      <c r="X96" s="1828"/>
      <c r="Y96" s="1828"/>
      <c r="Z96" s="1828"/>
      <c r="AA96" s="1829"/>
    </row>
    <row r="97" spans="1:27" s="887" customFormat="1" x14ac:dyDescent="0.25">
      <c r="B97" s="1801" t="s">
        <v>146</v>
      </c>
      <c r="C97" s="1802"/>
      <c r="D97" s="1801" t="s">
        <v>1471</v>
      </c>
      <c r="E97" s="1802"/>
      <c r="F97" s="1801" t="s">
        <v>1472</v>
      </c>
      <c r="G97" s="1803"/>
      <c r="H97" s="1810" t="s">
        <v>325</v>
      </c>
      <c r="I97" s="1811"/>
      <c r="J97" s="1811" t="s">
        <v>1473</v>
      </c>
      <c r="K97" s="1811"/>
      <c r="L97" s="1811" t="s">
        <v>327</v>
      </c>
      <c r="M97" s="1811"/>
      <c r="N97" s="1811" t="s">
        <v>328</v>
      </c>
      <c r="O97" s="1812"/>
      <c r="P97" s="1809" t="s">
        <v>503</v>
      </c>
      <c r="Q97" s="1804"/>
      <c r="R97" s="1804" t="s">
        <v>1474</v>
      </c>
      <c r="S97" s="1804"/>
      <c r="T97" s="1804" t="s">
        <v>505</v>
      </c>
      <c r="U97" s="1805"/>
      <c r="V97" s="1796" t="s">
        <v>636</v>
      </c>
      <c r="W97" s="1797"/>
      <c r="X97" s="1797" t="s">
        <v>1475</v>
      </c>
      <c r="Y97" s="1797"/>
      <c r="Z97" s="1797" t="s">
        <v>638</v>
      </c>
      <c r="AA97" s="1798"/>
    </row>
    <row r="98" spans="1:27" s="887" customFormat="1" x14ac:dyDescent="0.25">
      <c r="B98" s="888" t="s">
        <v>1477</v>
      </c>
      <c r="C98" s="888" t="s">
        <v>1478</v>
      </c>
      <c r="D98" s="888" t="s">
        <v>1477</v>
      </c>
      <c r="E98" s="888" t="s">
        <v>1478</v>
      </c>
      <c r="F98" s="888" t="s">
        <v>1477</v>
      </c>
      <c r="G98" s="889" t="s">
        <v>1478</v>
      </c>
      <c r="H98" s="897" t="s">
        <v>1477</v>
      </c>
      <c r="I98" s="888" t="s">
        <v>1478</v>
      </c>
      <c r="J98" s="888" t="s">
        <v>1477</v>
      </c>
      <c r="K98" s="888" t="s">
        <v>1478</v>
      </c>
      <c r="L98" s="888" t="s">
        <v>1477</v>
      </c>
      <c r="M98" s="889" t="s">
        <v>1478</v>
      </c>
      <c r="N98" s="888" t="s">
        <v>1477</v>
      </c>
      <c r="O98" s="890" t="s">
        <v>1478</v>
      </c>
      <c r="P98" s="897" t="s">
        <v>1477</v>
      </c>
      <c r="Q98" s="888" t="s">
        <v>1478</v>
      </c>
      <c r="R98" s="888" t="s">
        <v>1477</v>
      </c>
      <c r="S98" s="888" t="s">
        <v>1478</v>
      </c>
      <c r="T98" s="888" t="s">
        <v>1477</v>
      </c>
      <c r="U98" s="889" t="s">
        <v>1478</v>
      </c>
      <c r="V98" s="893" t="s">
        <v>1477</v>
      </c>
      <c r="W98" s="891" t="s">
        <v>1478</v>
      </c>
      <c r="X98" s="891" t="s">
        <v>1477</v>
      </c>
      <c r="Y98" s="891" t="s">
        <v>1478</v>
      </c>
      <c r="Z98" s="891" t="s">
        <v>1477</v>
      </c>
      <c r="AA98" s="894" t="s">
        <v>1478</v>
      </c>
    </row>
    <row r="99" spans="1:27" s="887" customFormat="1" ht="15.75" x14ac:dyDescent="0.25">
      <c r="A99" s="905" t="s">
        <v>1489</v>
      </c>
      <c r="B99" s="906">
        <f>B43+B63+B83</f>
        <v>138896</v>
      </c>
      <c r="C99" s="906">
        <f t="shared" ref="C99:F99" si="24">C43+C63+C83</f>
        <v>727636</v>
      </c>
      <c r="D99" s="906">
        <f t="shared" si="24"/>
        <v>2897</v>
      </c>
      <c r="E99" s="906">
        <f t="shared" si="24"/>
        <v>18788</v>
      </c>
      <c r="F99" s="906">
        <f t="shared" si="24"/>
        <v>1100</v>
      </c>
      <c r="G99" s="907">
        <f>G43+G63+G83</f>
        <v>6871</v>
      </c>
      <c r="H99" s="908">
        <f>H43+H63+H83</f>
        <v>229041</v>
      </c>
      <c r="I99" s="906">
        <f t="shared" ref="I99:AA99" si="25">I43+I63+I83</f>
        <v>961849</v>
      </c>
      <c r="J99" s="906">
        <f t="shared" si="25"/>
        <v>72744</v>
      </c>
      <c r="K99" s="906">
        <f t="shared" si="25"/>
        <v>365658</v>
      </c>
      <c r="L99" s="906">
        <f t="shared" si="25"/>
        <v>39560</v>
      </c>
      <c r="M99" s="906">
        <f t="shared" si="25"/>
        <v>205315</v>
      </c>
      <c r="N99" s="906">
        <f t="shared" si="25"/>
        <v>24041</v>
      </c>
      <c r="O99" s="907">
        <f t="shared" si="25"/>
        <v>131810</v>
      </c>
      <c r="P99" s="908">
        <f t="shared" si="25"/>
        <v>113940</v>
      </c>
      <c r="Q99" s="906">
        <f t="shared" si="25"/>
        <v>629681</v>
      </c>
      <c r="R99" s="906">
        <f t="shared" si="25"/>
        <v>147707</v>
      </c>
      <c r="S99" s="906">
        <f t="shared" si="25"/>
        <v>760248</v>
      </c>
      <c r="T99" s="906">
        <f t="shared" si="25"/>
        <v>162025</v>
      </c>
      <c r="U99" s="907">
        <f t="shared" si="25"/>
        <v>799410</v>
      </c>
      <c r="V99" s="908">
        <f t="shared" si="25"/>
        <v>716</v>
      </c>
      <c r="W99" s="906">
        <f t="shared" si="25"/>
        <v>4884</v>
      </c>
      <c r="X99" s="906">
        <f t="shared" si="25"/>
        <v>9779</v>
      </c>
      <c r="Y99" s="906">
        <f t="shared" si="25"/>
        <v>63036</v>
      </c>
      <c r="Z99" s="906">
        <f t="shared" si="25"/>
        <v>40671</v>
      </c>
      <c r="AA99" s="907">
        <f t="shared" si="25"/>
        <v>234412</v>
      </c>
    </row>
    <row r="100" spans="1:27" s="887" customFormat="1" ht="15.75" x14ac:dyDescent="0.25">
      <c r="A100" s="905" t="s">
        <v>1490</v>
      </c>
      <c r="B100" s="906">
        <f>B43+B53+B73</f>
        <v>140747</v>
      </c>
      <c r="C100" s="906">
        <f t="shared" ref="C100:G100" si="26">C43+C53+C73</f>
        <v>731480</v>
      </c>
      <c r="D100" s="906">
        <f t="shared" si="26"/>
        <v>2930</v>
      </c>
      <c r="E100" s="906">
        <f t="shared" si="26"/>
        <v>18861</v>
      </c>
      <c r="F100" s="906">
        <f t="shared" si="26"/>
        <v>1113</v>
      </c>
      <c r="G100" s="907">
        <f t="shared" si="26"/>
        <v>6900</v>
      </c>
      <c r="H100" s="908">
        <f>H43+H53+H73</f>
        <v>231931</v>
      </c>
      <c r="I100" s="906">
        <f t="shared" ref="I100:AA100" si="27">I43+I53+I73</f>
        <v>967832</v>
      </c>
      <c r="J100" s="906">
        <f t="shared" si="27"/>
        <v>73590</v>
      </c>
      <c r="K100" s="906">
        <f t="shared" si="27"/>
        <v>367579</v>
      </c>
      <c r="L100" s="906">
        <f t="shared" si="27"/>
        <v>40030</v>
      </c>
      <c r="M100" s="906">
        <f t="shared" si="27"/>
        <v>206369</v>
      </c>
      <c r="N100" s="906">
        <f t="shared" si="27"/>
        <v>24330</v>
      </c>
      <c r="O100" s="907">
        <f t="shared" si="27"/>
        <v>132469</v>
      </c>
      <c r="P100" s="908">
        <f t="shared" si="27"/>
        <v>115267</v>
      </c>
      <c r="Q100" s="906">
        <f t="shared" si="27"/>
        <v>632462</v>
      </c>
      <c r="R100" s="906">
        <f t="shared" si="27"/>
        <v>149795</v>
      </c>
      <c r="S100" s="906">
        <f t="shared" si="27"/>
        <v>764562</v>
      </c>
      <c r="T100" s="906">
        <f t="shared" si="27"/>
        <v>164312</v>
      </c>
      <c r="U100" s="907">
        <f t="shared" si="27"/>
        <v>803842</v>
      </c>
      <c r="V100" s="908">
        <f t="shared" si="27"/>
        <v>724</v>
      </c>
      <c r="W100" s="906">
        <f t="shared" si="27"/>
        <v>4903</v>
      </c>
      <c r="X100" s="906">
        <f t="shared" si="27"/>
        <v>9894</v>
      </c>
      <c r="Y100" s="906">
        <f t="shared" si="27"/>
        <v>63295</v>
      </c>
      <c r="Z100" s="906">
        <f t="shared" si="27"/>
        <v>41187</v>
      </c>
      <c r="AA100" s="907">
        <f t="shared" si="27"/>
        <v>235574</v>
      </c>
    </row>
    <row r="101" spans="1:27" s="887" customFormat="1" ht="15.75" x14ac:dyDescent="0.25">
      <c r="A101" s="905" t="s">
        <v>1491</v>
      </c>
      <c r="B101" s="906">
        <f>SUM((B39/16)*5,B40:B42,(B59/16)*5,B60:B62,(B79/16)*5,B80:B82)</f>
        <v>138896</v>
      </c>
      <c r="C101" s="906">
        <f>SUM((C39/16)*5,C40:C42,(C59/16)*5,C60:C62,(C79/16)*5,C80:C82)</f>
        <v>398065</v>
      </c>
      <c r="D101" s="906">
        <f t="shared" ref="D101:G101" si="28">SUM((D39/16)*5,D40:D42,(D59/16)*5,D60:D62,(D79/16)*5,D80:D82)</f>
        <v>2897</v>
      </c>
      <c r="E101" s="906">
        <f t="shared" si="28"/>
        <v>10051.9375</v>
      </c>
      <c r="F101" s="906">
        <f t="shared" si="28"/>
        <v>1100</v>
      </c>
      <c r="G101" s="907">
        <f t="shared" si="28"/>
        <v>3841.875</v>
      </c>
      <c r="H101" s="908">
        <f>SUM((H39/16)*5,H40:H42,(H59/16)*5,H60:H62,(H79/16)*5,H80:H82)</f>
        <v>229041</v>
      </c>
      <c r="I101" s="906">
        <f t="shared" ref="I101:AA101" si="29">SUM((I39/16)*5,I40:I42,(I59/16)*5,I60:I62,(I79/16)*5,I80:I82)</f>
        <v>571640.5</v>
      </c>
      <c r="J101" s="906">
        <f t="shared" si="29"/>
        <v>72744</v>
      </c>
      <c r="K101" s="906">
        <f t="shared" si="29"/>
        <v>214146.0625</v>
      </c>
      <c r="L101" s="906">
        <f t="shared" si="29"/>
        <v>39560</v>
      </c>
      <c r="M101" s="906">
        <f t="shared" si="29"/>
        <v>121924</v>
      </c>
      <c r="N101" s="906">
        <f t="shared" si="29"/>
        <v>24041</v>
      </c>
      <c r="O101" s="907">
        <f t="shared" si="29"/>
        <v>77397.125</v>
      </c>
      <c r="P101" s="908">
        <f t="shared" si="29"/>
        <v>113940</v>
      </c>
      <c r="Q101" s="906">
        <f t="shared" si="29"/>
        <v>340913.8125</v>
      </c>
      <c r="R101" s="906">
        <f t="shared" si="29"/>
        <v>147707</v>
      </c>
      <c r="S101" s="906">
        <f t="shared" si="29"/>
        <v>417259.75</v>
      </c>
      <c r="T101" s="906">
        <f t="shared" si="29"/>
        <v>162025</v>
      </c>
      <c r="U101" s="907">
        <f t="shared" si="29"/>
        <v>445354.375</v>
      </c>
      <c r="V101" s="908">
        <f t="shared" si="29"/>
        <v>716</v>
      </c>
      <c r="W101" s="906">
        <f t="shared" si="29"/>
        <v>2575.375</v>
      </c>
      <c r="X101" s="906">
        <f t="shared" si="29"/>
        <v>9779</v>
      </c>
      <c r="Y101" s="906">
        <f t="shared" si="29"/>
        <v>33655.6875</v>
      </c>
      <c r="Z101" s="906">
        <f t="shared" si="29"/>
        <v>40671</v>
      </c>
      <c r="AA101" s="907">
        <f t="shared" si="29"/>
        <v>129500.875</v>
      </c>
    </row>
    <row r="102" spans="1:27" s="887" customFormat="1" ht="15.75" x14ac:dyDescent="0.25">
      <c r="A102" s="905" t="s">
        <v>1492</v>
      </c>
      <c r="B102" s="906">
        <f>SUM((B40/24)*10,B41:B42,(B60/24)*10,B61:B62,(B80/24)*10,B81:B82)</f>
        <v>106879.75</v>
      </c>
      <c r="C102" s="906">
        <f>SUM((C40/24)*10,C41:C42,(C60/24)*10,C61:C62,(C80/24)*10,C81:C82)</f>
        <v>158675.75000000003</v>
      </c>
      <c r="D102" s="906">
        <f t="shared" ref="D102:G102" si="30">SUM((D40/24)*10,D41:D42,(D60/24)*10,D61:D62,(D80/24)*10,D81:D82)</f>
        <v>2174.8333333333335</v>
      </c>
      <c r="E102" s="906">
        <f t="shared" si="30"/>
        <v>3830.5</v>
      </c>
      <c r="F102" s="906">
        <f t="shared" si="30"/>
        <v>813</v>
      </c>
      <c r="G102" s="907">
        <f t="shared" si="30"/>
        <v>1515.3333333333333</v>
      </c>
      <c r="H102" s="908">
        <f>SUM((H40/24)*10,H41:H42,(H60/24)*10,H61:H62,(H80/24)*10,H81:H82)</f>
        <v>166494.83333333331</v>
      </c>
      <c r="I102" s="906">
        <f t="shared" ref="I102:AA102" si="31">SUM((I40/24)*10,I41:I42,(I60/24)*10,I61:I62,(I80/24)*10,I81:I82)</f>
        <v>242100</v>
      </c>
      <c r="J102" s="906">
        <f t="shared" si="31"/>
        <v>51979.083333333336</v>
      </c>
      <c r="K102" s="906">
        <f t="shared" si="31"/>
        <v>88246.833333333328</v>
      </c>
      <c r="L102" s="906">
        <f t="shared" si="31"/>
        <v>28138.916666666668</v>
      </c>
      <c r="M102" s="906">
        <f t="shared" si="31"/>
        <v>50498.916666666664</v>
      </c>
      <c r="N102" s="906">
        <f t="shared" si="31"/>
        <v>17250.416666666664</v>
      </c>
      <c r="O102" s="907">
        <f t="shared" si="31"/>
        <v>31712.416666666672</v>
      </c>
      <c r="P102" s="908">
        <f t="shared" si="31"/>
        <v>87864.416666666672</v>
      </c>
      <c r="Q102" s="906">
        <f t="shared" si="31"/>
        <v>134325.49999999997</v>
      </c>
      <c r="R102" s="906">
        <f t="shared" si="31"/>
        <v>113498.00000000001</v>
      </c>
      <c r="S102" s="906">
        <f t="shared" si="31"/>
        <v>166919</v>
      </c>
      <c r="T102" s="906">
        <f t="shared" si="31"/>
        <v>123226.91666666666</v>
      </c>
      <c r="U102" s="907">
        <f t="shared" si="31"/>
        <v>180516.66666666666</v>
      </c>
      <c r="V102" s="908">
        <f t="shared" si="31"/>
        <v>542.16666666666674</v>
      </c>
      <c r="W102" s="906">
        <f t="shared" si="31"/>
        <v>966</v>
      </c>
      <c r="X102" s="906">
        <f t="shared" si="31"/>
        <v>7356.9999999999991</v>
      </c>
      <c r="Y102" s="906">
        <f t="shared" si="31"/>
        <v>12802.833333333334</v>
      </c>
      <c r="Z102" s="906">
        <f t="shared" si="31"/>
        <v>30096.333333333332</v>
      </c>
      <c r="AA102" s="907">
        <f t="shared" si="31"/>
        <v>51051.916666666664</v>
      </c>
    </row>
    <row r="116" spans="3:3" x14ac:dyDescent="0.25">
      <c r="C116" s="4"/>
    </row>
    <row r="117" spans="3:3" x14ac:dyDescent="0.25">
      <c r="C117" s="4"/>
    </row>
    <row r="118" spans="3:3" x14ac:dyDescent="0.25">
      <c r="C118" s="4"/>
    </row>
    <row r="119" spans="3:3" x14ac:dyDescent="0.25">
      <c r="C119" s="4"/>
    </row>
    <row r="120" spans="3:3" x14ac:dyDescent="0.25">
      <c r="C120" s="4"/>
    </row>
    <row r="121" spans="3:3" x14ac:dyDescent="0.25">
      <c r="C121" s="4"/>
    </row>
    <row r="122" spans="3:3" x14ac:dyDescent="0.25">
      <c r="C122" s="4"/>
    </row>
    <row r="123" spans="3:3" x14ac:dyDescent="0.25">
      <c r="C123" s="4"/>
    </row>
    <row r="124" spans="3:3" x14ac:dyDescent="0.25">
      <c r="C124" s="4"/>
    </row>
    <row r="125" spans="3:3" x14ac:dyDescent="0.25">
      <c r="C125" s="4"/>
    </row>
  </sheetData>
  <mergeCells count="153">
    <mergeCell ref="B19:G19"/>
    <mergeCell ref="H19:O19"/>
    <mergeCell ref="P19:U19"/>
    <mergeCell ref="V19:AA19"/>
    <mergeCell ref="B20:C20"/>
    <mergeCell ref="D20:E20"/>
    <mergeCell ref="F20:G20"/>
    <mergeCell ref="H20:I20"/>
    <mergeCell ref="Z11:AA11"/>
    <mergeCell ref="N11:O11"/>
    <mergeCell ref="V20:W20"/>
    <mergeCell ref="X20:Y20"/>
    <mergeCell ref="Z20:AA20"/>
    <mergeCell ref="J20:K20"/>
    <mergeCell ref="L20:M20"/>
    <mergeCell ref="N20:O20"/>
    <mergeCell ref="P20:Q20"/>
    <mergeCell ref="R20:S20"/>
    <mergeCell ref="T20:U20"/>
    <mergeCell ref="B10:G10"/>
    <mergeCell ref="H10:O10"/>
    <mergeCell ref="P10:U10"/>
    <mergeCell ref="V10:AA10"/>
    <mergeCell ref="B11:C11"/>
    <mergeCell ref="D11:E11"/>
    <mergeCell ref="F11:G11"/>
    <mergeCell ref="H11:I11"/>
    <mergeCell ref="J11:K11"/>
    <mergeCell ref="L11:M11"/>
    <mergeCell ref="P11:Q11"/>
    <mergeCell ref="R11:S11"/>
    <mergeCell ref="T11:U11"/>
    <mergeCell ref="V11:W11"/>
    <mergeCell ref="X11:Y11"/>
    <mergeCell ref="X37:Y37"/>
    <mergeCell ref="Z37:AA37"/>
    <mergeCell ref="L37:M37"/>
    <mergeCell ref="N37:O37"/>
    <mergeCell ref="P37:Q37"/>
    <mergeCell ref="R37:S37"/>
    <mergeCell ref="T37:U37"/>
    <mergeCell ref="V37:W37"/>
    <mergeCell ref="B36:G36"/>
    <mergeCell ref="H36:O36"/>
    <mergeCell ref="P36:U36"/>
    <mergeCell ref="V36:AA36"/>
    <mergeCell ref="B37:C37"/>
    <mergeCell ref="D37:E37"/>
    <mergeCell ref="F37:G37"/>
    <mergeCell ref="H37:I37"/>
    <mergeCell ref="J37:K37"/>
    <mergeCell ref="B46:G46"/>
    <mergeCell ref="H46:O46"/>
    <mergeCell ref="P46:U46"/>
    <mergeCell ref="V46:AA46"/>
    <mergeCell ref="B47:C47"/>
    <mergeCell ref="D47:E47"/>
    <mergeCell ref="F47:G47"/>
    <mergeCell ref="H47:I47"/>
    <mergeCell ref="J47:K47"/>
    <mergeCell ref="L47:M47"/>
    <mergeCell ref="N47:O47"/>
    <mergeCell ref="P47:Q47"/>
    <mergeCell ref="R47:S47"/>
    <mergeCell ref="T47:U47"/>
    <mergeCell ref="V47:W47"/>
    <mergeCell ref="X47:Y47"/>
    <mergeCell ref="Z47:AA47"/>
    <mergeCell ref="B56:G56"/>
    <mergeCell ref="H56:O56"/>
    <mergeCell ref="P56:U56"/>
    <mergeCell ref="V56:AA56"/>
    <mergeCell ref="Z57:AA57"/>
    <mergeCell ref="B66:G66"/>
    <mergeCell ref="H66:O66"/>
    <mergeCell ref="P66:U66"/>
    <mergeCell ref="V66:AA66"/>
    <mergeCell ref="V57:W57"/>
    <mergeCell ref="X57:Y57"/>
    <mergeCell ref="N57:O57"/>
    <mergeCell ref="P57:Q57"/>
    <mergeCell ref="R57:S57"/>
    <mergeCell ref="T57:U57"/>
    <mergeCell ref="B57:C57"/>
    <mergeCell ref="D57:E57"/>
    <mergeCell ref="F57:G57"/>
    <mergeCell ref="H57:I57"/>
    <mergeCell ref="J57:K57"/>
    <mergeCell ref="L57:M57"/>
    <mergeCell ref="X67:Y67"/>
    <mergeCell ref="Z67:AA67"/>
    <mergeCell ref="B76:G76"/>
    <mergeCell ref="H76:O76"/>
    <mergeCell ref="P76:U76"/>
    <mergeCell ref="V76:AA76"/>
    <mergeCell ref="L67:M67"/>
    <mergeCell ref="N67:O67"/>
    <mergeCell ref="P67:Q67"/>
    <mergeCell ref="R67:S67"/>
    <mergeCell ref="T67:U67"/>
    <mergeCell ref="V67:W67"/>
    <mergeCell ref="B67:C67"/>
    <mergeCell ref="D67:E67"/>
    <mergeCell ref="F67:G67"/>
    <mergeCell ref="H67:I67"/>
    <mergeCell ref="J67:K67"/>
    <mergeCell ref="F77:G77"/>
    <mergeCell ref="H77:I77"/>
    <mergeCell ref="J77:K77"/>
    <mergeCell ref="L77:M77"/>
    <mergeCell ref="X87:Y87"/>
    <mergeCell ref="Z87:AA87"/>
    <mergeCell ref="H96:O96"/>
    <mergeCell ref="P86:U86"/>
    <mergeCell ref="P87:Q87"/>
    <mergeCell ref="R87:S87"/>
    <mergeCell ref="N77:O77"/>
    <mergeCell ref="P77:Q77"/>
    <mergeCell ref="R77:S77"/>
    <mergeCell ref="T77:U77"/>
    <mergeCell ref="V77:W77"/>
    <mergeCell ref="V96:AA96"/>
    <mergeCell ref="V86:AA86"/>
    <mergeCell ref="V87:W87"/>
    <mergeCell ref="H86:O86"/>
    <mergeCell ref="H87:I87"/>
    <mergeCell ref="J87:K87"/>
    <mergeCell ref="L87:M87"/>
    <mergeCell ref="N87:O87"/>
    <mergeCell ref="V97:W97"/>
    <mergeCell ref="X97:Y97"/>
    <mergeCell ref="Z97:AA97"/>
    <mergeCell ref="Z77:AA77"/>
    <mergeCell ref="B97:C97"/>
    <mergeCell ref="D97:E97"/>
    <mergeCell ref="F97:G97"/>
    <mergeCell ref="F87:G87"/>
    <mergeCell ref="D87:E87"/>
    <mergeCell ref="B87:C87"/>
    <mergeCell ref="T87:U87"/>
    <mergeCell ref="P96:U96"/>
    <mergeCell ref="P97:Q97"/>
    <mergeCell ref="R97:S97"/>
    <mergeCell ref="T97:U97"/>
    <mergeCell ref="H97:I97"/>
    <mergeCell ref="J97:K97"/>
    <mergeCell ref="L97:M97"/>
    <mergeCell ref="N97:O97"/>
    <mergeCell ref="B86:G86"/>
    <mergeCell ref="B96:G96"/>
    <mergeCell ref="X77:Y77"/>
    <mergeCell ref="B77:C77"/>
    <mergeCell ref="D77:E77"/>
  </mergeCells>
  <hyperlinks>
    <hyperlink ref="A1" location="'Read me'!A1" display="Back to &quot;read me&quot;" xr:uid="{936A25A5-AC51-4D0D-8425-6678657EEBB9}"/>
  </hyperlinks>
  <pageMargins left="0.7" right="0.7" top="0.75" bottom="0.75" header="0.3" footer="0.3"/>
  <pageSetup paperSize="9" orientation="portrait" horizontalDpi="1200" verticalDpi="12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0573-145B-4728-86AD-640E4115D6E3}">
  <sheetPr>
    <tabColor theme="2"/>
  </sheetPr>
  <dimension ref="A1:BQ91"/>
  <sheetViews>
    <sheetView zoomScale="85" zoomScaleNormal="85" workbookViewId="0">
      <selection activeCell="A3" sqref="A3:A4"/>
    </sheetView>
  </sheetViews>
  <sheetFormatPr defaultColWidth="14.5703125" defaultRowHeight="15.75" x14ac:dyDescent="0.25"/>
  <cols>
    <col min="1" max="1" width="10.140625" style="646" customWidth="1"/>
    <col min="2" max="12" width="10.140625" style="44" customWidth="1"/>
    <col min="13" max="13" width="10.7109375" customWidth="1"/>
    <col min="14" max="19" width="14.5703125" customWidth="1"/>
    <col min="20" max="21" width="14.5703125" style="4" customWidth="1"/>
    <col min="22" max="22" width="14.5703125" customWidth="1"/>
    <col min="23" max="23" width="12" customWidth="1"/>
    <col min="24" max="36" width="14.5703125" customWidth="1"/>
    <col min="54" max="54" width="15.140625" customWidth="1"/>
    <col min="61" max="61" width="13.5703125" customWidth="1"/>
    <col min="66" max="66" width="4.28515625" customWidth="1"/>
  </cols>
  <sheetData>
    <row r="1" spans="1:69" ht="39.75" customHeight="1" thickBot="1" x14ac:dyDescent="0.3">
      <c r="A1" s="1031" t="s">
        <v>62</v>
      </c>
    </row>
    <row r="2" spans="1:69" x14ac:dyDescent="0.25">
      <c r="A2" s="1879" t="s">
        <v>3</v>
      </c>
      <c r="B2" s="1880"/>
      <c r="C2" s="1880"/>
      <c r="D2" s="1880"/>
      <c r="E2" s="1880"/>
      <c r="F2" s="1880"/>
      <c r="G2" s="1880"/>
      <c r="H2" s="1880"/>
      <c r="I2" s="1880"/>
      <c r="J2" s="1880"/>
      <c r="K2" s="820"/>
      <c r="L2" s="821"/>
      <c r="N2" s="1846" t="s">
        <v>5</v>
      </c>
      <c r="O2" s="1847"/>
      <c r="P2" s="1847"/>
      <c r="Q2" s="1847"/>
      <c r="R2" s="1847"/>
      <c r="S2" s="1847"/>
      <c r="T2" s="1847"/>
      <c r="U2" s="1847"/>
      <c r="V2" s="1847"/>
      <c r="W2" s="1848"/>
      <c r="Z2" s="1766" t="s">
        <v>7</v>
      </c>
      <c r="AA2" s="1767"/>
      <c r="AB2" s="1767"/>
      <c r="AC2" s="1767"/>
      <c r="AD2" s="1767"/>
      <c r="AE2" s="1767"/>
      <c r="AF2" s="1767"/>
      <c r="AG2" s="1767"/>
      <c r="AH2" s="1767"/>
      <c r="AI2" s="1768"/>
      <c r="AL2" s="1870" t="s">
        <v>9</v>
      </c>
      <c r="AM2" s="1871"/>
      <c r="AN2" s="1871"/>
      <c r="AO2" s="1871"/>
      <c r="AP2" s="1871"/>
      <c r="AQ2" s="1871"/>
      <c r="AR2" s="1871"/>
      <c r="AS2" s="1871"/>
      <c r="AT2" s="1871"/>
      <c r="AU2" s="1872"/>
      <c r="AX2" s="650"/>
      <c r="AY2" s="658" t="s">
        <v>1493</v>
      </c>
      <c r="AZ2" s="651" t="s">
        <v>1494</v>
      </c>
      <c r="BB2" s="1656" t="s">
        <v>1495</v>
      </c>
      <c r="BC2" s="1656" t="s">
        <v>1496</v>
      </c>
    </row>
    <row r="3" spans="1:69" ht="17.25" x14ac:dyDescent="0.25">
      <c r="A3" s="1887"/>
      <c r="B3" s="779"/>
      <c r="C3" s="780" t="s">
        <v>1479</v>
      </c>
      <c r="D3" s="780" t="s">
        <v>1480</v>
      </c>
      <c r="E3" s="780" t="s">
        <v>1481</v>
      </c>
      <c r="F3" s="780" t="s">
        <v>1482</v>
      </c>
      <c r="G3" s="780" t="s">
        <v>1479</v>
      </c>
      <c r="H3" s="780" t="s">
        <v>1480</v>
      </c>
      <c r="I3" s="780" t="s">
        <v>1481</v>
      </c>
      <c r="J3" s="780" t="s">
        <v>1482</v>
      </c>
      <c r="K3" s="781" t="s">
        <v>99</v>
      </c>
      <c r="L3" s="822" t="s">
        <v>99</v>
      </c>
      <c r="N3" s="1665"/>
      <c r="O3" s="587"/>
      <c r="P3" s="599" t="s">
        <v>1497</v>
      </c>
      <c r="Q3" s="599" t="s">
        <v>1480</v>
      </c>
      <c r="R3" s="599" t="s">
        <v>1481</v>
      </c>
      <c r="S3" s="599" t="s">
        <v>1482</v>
      </c>
      <c r="T3" s="599" t="s">
        <v>1497</v>
      </c>
      <c r="U3" s="599" t="s">
        <v>1480</v>
      </c>
      <c r="V3" s="599" t="s">
        <v>1481</v>
      </c>
      <c r="W3" s="615" t="s">
        <v>1482</v>
      </c>
      <c r="Z3" s="1884"/>
      <c r="AA3" s="577"/>
      <c r="AB3" s="598" t="s">
        <v>1498</v>
      </c>
      <c r="AC3" s="598" t="s">
        <v>1480</v>
      </c>
      <c r="AD3" s="598" t="s">
        <v>1481</v>
      </c>
      <c r="AE3" s="598" t="s">
        <v>1482</v>
      </c>
      <c r="AF3" s="598" t="s">
        <v>1498</v>
      </c>
      <c r="AG3" s="598" t="s">
        <v>1480</v>
      </c>
      <c r="AH3" s="598" t="s">
        <v>1481</v>
      </c>
      <c r="AI3" s="603" t="s">
        <v>1482</v>
      </c>
      <c r="AL3" s="1863"/>
      <c r="AM3" s="587"/>
      <c r="AN3" s="622" t="s">
        <v>1498</v>
      </c>
      <c r="AO3" s="622" t="s">
        <v>1480</v>
      </c>
      <c r="AP3" s="622" t="s">
        <v>1481</v>
      </c>
      <c r="AQ3" s="622" t="s">
        <v>1482</v>
      </c>
      <c r="AR3" s="622" t="s">
        <v>1498</v>
      </c>
      <c r="AS3" s="622" t="s">
        <v>1480</v>
      </c>
      <c r="AT3" s="622" t="s">
        <v>1481</v>
      </c>
      <c r="AU3" s="624" t="s">
        <v>1482</v>
      </c>
      <c r="AX3" s="652" t="s">
        <v>1499</v>
      </c>
      <c r="AY3" s="655" t="s">
        <v>1500</v>
      </c>
      <c r="AZ3" s="653" t="s">
        <v>1500</v>
      </c>
      <c r="BA3" t="s">
        <v>1479</v>
      </c>
      <c r="BB3" s="880">
        <f>MEDIAN(AZ4:AZ6)</f>
        <v>0.196902654867256</v>
      </c>
      <c r="BC3" s="880">
        <f>AVERAGE(AZ4:AZ6)</f>
        <v>0.19616519174041233</v>
      </c>
      <c r="BE3" s="1011" t="s">
        <v>1501</v>
      </c>
    </row>
    <row r="4" spans="1:69" ht="32.25" thickBot="1" x14ac:dyDescent="0.3">
      <c r="A4" s="1887"/>
      <c r="B4" s="782" t="s">
        <v>1502</v>
      </c>
      <c r="C4" s="783" t="s">
        <v>1503</v>
      </c>
      <c r="D4" s="783" t="s">
        <v>1503</v>
      </c>
      <c r="E4" s="783" t="s">
        <v>1503</v>
      </c>
      <c r="F4" s="783" t="s">
        <v>1503</v>
      </c>
      <c r="G4" s="783" t="s">
        <v>1504</v>
      </c>
      <c r="H4" s="784" t="s">
        <v>1504</v>
      </c>
      <c r="I4" s="783" t="s">
        <v>1504</v>
      </c>
      <c r="J4" s="783" t="s">
        <v>1504</v>
      </c>
      <c r="K4" s="785" t="s">
        <v>1505</v>
      </c>
      <c r="L4" s="823" t="s">
        <v>1504</v>
      </c>
      <c r="N4" s="1666"/>
      <c r="O4" s="578" t="s">
        <v>1502</v>
      </c>
      <c r="P4" s="579" t="s">
        <v>1503</v>
      </c>
      <c r="Q4" s="579" t="s">
        <v>1503</v>
      </c>
      <c r="R4" s="579" t="s">
        <v>1503</v>
      </c>
      <c r="S4" s="588" t="s">
        <v>1503</v>
      </c>
      <c r="T4" s="579" t="s">
        <v>1504</v>
      </c>
      <c r="U4" s="580" t="s">
        <v>1504</v>
      </c>
      <c r="V4" s="579" t="s">
        <v>1504</v>
      </c>
      <c r="W4" s="616" t="s">
        <v>1504</v>
      </c>
      <c r="Z4" s="1885"/>
      <c r="AA4" s="579" t="s">
        <v>1506</v>
      </c>
      <c r="AB4" s="579" t="s">
        <v>1503</v>
      </c>
      <c r="AC4" s="579" t="s">
        <v>1503</v>
      </c>
      <c r="AD4" s="580" t="s">
        <v>1503</v>
      </c>
      <c r="AE4" s="579" t="s">
        <v>1503</v>
      </c>
      <c r="AF4" s="579" t="s">
        <v>1504</v>
      </c>
      <c r="AG4" s="579" t="s">
        <v>1504</v>
      </c>
      <c r="AH4" s="579" t="s">
        <v>1504</v>
      </c>
      <c r="AI4" s="604" t="s">
        <v>1504</v>
      </c>
      <c r="AL4" s="1864"/>
      <c r="AM4" s="595" t="s">
        <v>1506</v>
      </c>
      <c r="AN4" s="595" t="s">
        <v>1503</v>
      </c>
      <c r="AO4" s="595" t="s">
        <v>1503</v>
      </c>
      <c r="AP4" s="595" t="s">
        <v>1503</v>
      </c>
      <c r="AQ4" s="623" t="s">
        <v>1503</v>
      </c>
      <c r="AR4" s="595" t="s">
        <v>1504</v>
      </c>
      <c r="AS4" s="623" t="s">
        <v>1504</v>
      </c>
      <c r="AT4" s="595" t="s">
        <v>1504</v>
      </c>
      <c r="AU4" s="625" t="s">
        <v>1504</v>
      </c>
      <c r="AX4" s="652">
        <v>4</v>
      </c>
      <c r="AY4" s="656">
        <v>0</v>
      </c>
      <c r="AZ4" s="653">
        <v>0.196902654867256</v>
      </c>
      <c r="BA4" t="s">
        <v>1480</v>
      </c>
      <c r="BB4" s="880">
        <f>MEDIAN(AZ7:AZ11)</f>
        <v>0.21902654867256599</v>
      </c>
      <c r="BC4" s="880">
        <f>AVERAGE((AZ7:AZ11))</f>
        <v>0.2274336283185836</v>
      </c>
      <c r="BE4" s="1849" t="s">
        <v>1507</v>
      </c>
      <c r="BF4" s="1850" t="s">
        <v>1508</v>
      </c>
      <c r="BG4" s="1851"/>
      <c r="BH4" s="1851"/>
      <c r="BI4" s="1851"/>
      <c r="BJ4" s="1852"/>
      <c r="BK4" s="1850" t="s">
        <v>1509</v>
      </c>
      <c r="BL4" s="1851"/>
      <c r="BM4" s="1851"/>
    </row>
    <row r="5" spans="1:69" ht="48" thickBot="1" x14ac:dyDescent="0.3">
      <c r="A5" s="1888" t="s">
        <v>1510</v>
      </c>
      <c r="B5" s="786" t="s">
        <v>1511</v>
      </c>
      <c r="C5" s="787">
        <v>0</v>
      </c>
      <c r="D5" s="788">
        <v>54937</v>
      </c>
      <c r="E5" s="788">
        <v>53848</v>
      </c>
      <c r="F5" s="788">
        <v>31962</v>
      </c>
      <c r="G5" s="788">
        <v>479538</v>
      </c>
      <c r="H5" s="789">
        <v>153876</v>
      </c>
      <c r="I5" s="788">
        <v>84235</v>
      </c>
      <c r="J5" s="788">
        <v>13831</v>
      </c>
      <c r="K5" s="790">
        <f>SUM(C5:F5)</f>
        <v>140747</v>
      </c>
      <c r="L5" s="824">
        <f>SUM(G5:J5)</f>
        <v>731480</v>
      </c>
      <c r="N5" s="1881" t="s">
        <v>1512</v>
      </c>
      <c r="O5" s="772" t="s">
        <v>1511</v>
      </c>
      <c r="P5" s="774">
        <v>0</v>
      </c>
      <c r="Q5" s="774">
        <v>107326</v>
      </c>
      <c r="R5" s="774">
        <v>80704</v>
      </c>
      <c r="S5" s="774">
        <v>43901</v>
      </c>
      <c r="T5" s="774">
        <v>567797</v>
      </c>
      <c r="U5" s="774">
        <v>261401</v>
      </c>
      <c r="V5" s="774">
        <v>119531</v>
      </c>
      <c r="W5" s="774">
        <v>19103</v>
      </c>
      <c r="Z5" s="1876" t="s">
        <v>1513</v>
      </c>
      <c r="AA5" s="593" t="s">
        <v>1465</v>
      </c>
      <c r="AB5" s="581">
        <v>0</v>
      </c>
      <c r="AC5" s="582">
        <v>44737</v>
      </c>
      <c r="AD5" s="590">
        <v>44331</v>
      </c>
      <c r="AE5" s="582">
        <v>26199</v>
      </c>
      <c r="AF5" s="582">
        <v>420145</v>
      </c>
      <c r="AG5" s="582">
        <v>129360</v>
      </c>
      <c r="AH5" s="582">
        <v>71511</v>
      </c>
      <c r="AI5" s="605">
        <v>11446</v>
      </c>
      <c r="AL5" s="1865" t="s">
        <v>1514</v>
      </c>
      <c r="AM5" s="593" t="s">
        <v>1465</v>
      </c>
      <c r="AN5" s="581">
        <v>0</v>
      </c>
      <c r="AO5" s="581">
        <v>298</v>
      </c>
      <c r="AP5" s="581">
        <v>275</v>
      </c>
      <c r="AQ5" s="581">
        <v>151</v>
      </c>
      <c r="AR5" s="582">
        <v>3359</v>
      </c>
      <c r="AS5" s="581">
        <v>962</v>
      </c>
      <c r="AT5" s="581">
        <v>515</v>
      </c>
      <c r="AU5" s="620">
        <v>67</v>
      </c>
      <c r="AX5" s="652">
        <v>9</v>
      </c>
      <c r="AY5" s="656">
        <v>0</v>
      </c>
      <c r="AZ5" s="653">
        <v>0.196902654867256</v>
      </c>
      <c r="BA5" t="s">
        <v>1481</v>
      </c>
      <c r="BB5" s="880">
        <f>MEDIAN(AZ12:AZ15)</f>
        <v>0.38384955752212302</v>
      </c>
      <c r="BC5" s="880">
        <f>AVERAGE(AZ12:AZ15)</f>
        <v>0.38993362831858353</v>
      </c>
      <c r="BE5" s="1849"/>
      <c r="BF5" s="1853" t="s">
        <v>1515</v>
      </c>
      <c r="BG5" s="1667" t="s">
        <v>1516</v>
      </c>
      <c r="BH5" s="1667" t="s">
        <v>1494</v>
      </c>
      <c r="BI5" s="1853" t="s">
        <v>1517</v>
      </c>
      <c r="BJ5" s="1853" t="s">
        <v>1416</v>
      </c>
      <c r="BK5" s="1667" t="s">
        <v>1516</v>
      </c>
      <c r="BL5" s="1667" t="s">
        <v>1494</v>
      </c>
      <c r="BM5" s="1855" t="s">
        <v>1517</v>
      </c>
    </row>
    <row r="6" spans="1:69" ht="47.25" x14ac:dyDescent="0.25">
      <c r="A6" s="1888"/>
      <c r="B6" s="791" t="s">
        <v>1518</v>
      </c>
      <c r="C6" s="792">
        <v>0</v>
      </c>
      <c r="D6" s="793">
        <v>1239</v>
      </c>
      <c r="E6" s="793">
        <v>1086</v>
      </c>
      <c r="F6" s="792">
        <v>605</v>
      </c>
      <c r="G6" s="793">
        <v>12710</v>
      </c>
      <c r="H6" s="794">
        <v>3865</v>
      </c>
      <c r="I6" s="793">
        <v>2017</v>
      </c>
      <c r="J6" s="792">
        <v>269</v>
      </c>
      <c r="K6" s="790">
        <f t="shared" ref="K6:K30" si="0">SUM(C6:F6)</f>
        <v>2930</v>
      </c>
      <c r="L6" s="824">
        <f t="shared" ref="L6:L30" si="1">SUM(G6:J6)</f>
        <v>18861</v>
      </c>
      <c r="N6" s="1882"/>
      <c r="O6" s="772" t="s">
        <v>1518</v>
      </c>
      <c r="P6" s="773">
        <v>0</v>
      </c>
      <c r="Q6" s="774">
        <v>35630</v>
      </c>
      <c r="R6" s="774">
        <v>25090</v>
      </c>
      <c r="S6" s="1022">
        <v>12870</v>
      </c>
      <c r="T6" s="774">
        <v>220455</v>
      </c>
      <c r="U6" s="1022">
        <v>97968</v>
      </c>
      <c r="V6" s="774">
        <v>43368</v>
      </c>
      <c r="W6" s="775">
        <v>5788</v>
      </c>
      <c r="Z6" s="1877"/>
      <c r="AA6" s="594" t="s">
        <v>1519</v>
      </c>
      <c r="AB6" s="583">
        <v>0</v>
      </c>
      <c r="AC6" s="584">
        <v>58703</v>
      </c>
      <c r="AD6" s="591">
        <v>57176</v>
      </c>
      <c r="AE6" s="584">
        <v>33916</v>
      </c>
      <c r="AF6" s="584">
        <v>499071</v>
      </c>
      <c r="AG6" s="584">
        <v>162229</v>
      </c>
      <c r="AH6" s="584">
        <v>88575</v>
      </c>
      <c r="AI6" s="606">
        <v>14687</v>
      </c>
      <c r="AL6" s="1866"/>
      <c r="AM6" s="594" t="s">
        <v>1519</v>
      </c>
      <c r="AN6" s="583">
        <v>0</v>
      </c>
      <c r="AO6" s="584">
        <v>4156</v>
      </c>
      <c r="AP6" s="584">
        <v>3667</v>
      </c>
      <c r="AQ6" s="591">
        <v>2071</v>
      </c>
      <c r="AR6" s="584">
        <v>42746</v>
      </c>
      <c r="AS6" s="591">
        <v>12879</v>
      </c>
      <c r="AT6" s="584">
        <v>6747</v>
      </c>
      <c r="AU6" s="617">
        <v>923</v>
      </c>
      <c r="AX6" s="652">
        <v>14</v>
      </c>
      <c r="AY6" s="656">
        <v>0</v>
      </c>
      <c r="AZ6" s="653">
        <v>0.19469026548672499</v>
      </c>
      <c r="BA6" t="s">
        <v>1482</v>
      </c>
      <c r="BB6" s="880">
        <f>MEDIAN(AZ16:AZ20)</f>
        <v>0.61946902654867197</v>
      </c>
      <c r="BC6" s="880">
        <f>AVERAGE((AZ16:AZ20))</f>
        <v>0.62389380530973371</v>
      </c>
      <c r="BE6" s="1849"/>
      <c r="BF6" s="1854"/>
      <c r="BG6" s="19" t="s">
        <v>1520</v>
      </c>
      <c r="BH6" s="19" t="s">
        <v>1521</v>
      </c>
      <c r="BI6" s="1854"/>
      <c r="BJ6" s="1854"/>
      <c r="BK6" s="19" t="s">
        <v>1520</v>
      </c>
      <c r="BL6" s="19" t="s">
        <v>1521</v>
      </c>
      <c r="BM6" s="1856"/>
    </row>
    <row r="7" spans="1:69" ht="31.5" x14ac:dyDescent="0.25">
      <c r="A7" s="1888"/>
      <c r="B7" s="791" t="s">
        <v>1522</v>
      </c>
      <c r="C7" s="792">
        <v>0</v>
      </c>
      <c r="D7" s="792">
        <v>492</v>
      </c>
      <c r="E7" s="792">
        <v>401</v>
      </c>
      <c r="F7" s="792">
        <v>220</v>
      </c>
      <c r="G7" s="793">
        <v>4407</v>
      </c>
      <c r="H7" s="794">
        <v>1631</v>
      </c>
      <c r="I7" s="792">
        <v>765</v>
      </c>
      <c r="J7" s="792">
        <v>97</v>
      </c>
      <c r="K7" s="790">
        <f t="shared" si="0"/>
        <v>1113</v>
      </c>
      <c r="L7" s="824">
        <f t="shared" si="1"/>
        <v>6900</v>
      </c>
      <c r="N7" s="1882"/>
      <c r="O7" s="772" t="s">
        <v>1522</v>
      </c>
      <c r="P7" s="773">
        <v>0</v>
      </c>
      <c r="Q7" s="774">
        <v>19597</v>
      </c>
      <c r="R7" s="774">
        <v>13490</v>
      </c>
      <c r="S7" s="1023">
        <v>6943</v>
      </c>
      <c r="T7" s="774">
        <v>121335</v>
      </c>
      <c r="U7" s="1022">
        <v>57584</v>
      </c>
      <c r="V7" s="774">
        <v>24371</v>
      </c>
      <c r="W7" s="775">
        <v>3079</v>
      </c>
      <c r="Z7" s="1886"/>
      <c r="AA7" s="595" t="s">
        <v>1466</v>
      </c>
      <c r="AB7" s="585">
        <v>0</v>
      </c>
      <c r="AC7" s="586">
        <v>66578</v>
      </c>
      <c r="AD7" s="589">
        <v>61744</v>
      </c>
      <c r="AE7" s="586">
        <v>35990</v>
      </c>
      <c r="AF7" s="586">
        <v>515182</v>
      </c>
      <c r="AG7" s="586">
        <v>178501</v>
      </c>
      <c r="AH7" s="586">
        <v>94563</v>
      </c>
      <c r="AI7" s="607">
        <v>15596</v>
      </c>
      <c r="AL7" s="1867"/>
      <c r="AM7" s="595" t="s">
        <v>1466</v>
      </c>
      <c r="AN7" s="585">
        <v>0</v>
      </c>
      <c r="AO7" s="586">
        <v>18146</v>
      </c>
      <c r="AP7" s="586">
        <v>14891</v>
      </c>
      <c r="AQ7" s="589">
        <v>8150</v>
      </c>
      <c r="AR7" s="586">
        <v>152647</v>
      </c>
      <c r="AS7" s="589">
        <v>52848</v>
      </c>
      <c r="AT7" s="586">
        <v>26436</v>
      </c>
      <c r="AU7" s="621">
        <v>3643</v>
      </c>
      <c r="AX7" s="662">
        <v>19</v>
      </c>
      <c r="AY7" s="663">
        <v>0</v>
      </c>
      <c r="AZ7" s="664">
        <v>0.20132743362831801</v>
      </c>
      <c r="BE7" s="998" t="s">
        <v>1523</v>
      </c>
      <c r="BF7" s="999">
        <v>1656</v>
      </c>
      <c r="BG7" s="1673">
        <v>126</v>
      </c>
      <c r="BH7" s="1673">
        <v>2</v>
      </c>
      <c r="BI7" s="1673">
        <v>0</v>
      </c>
      <c r="BJ7" s="999">
        <v>1784</v>
      </c>
      <c r="BK7" s="1000">
        <v>7.0000000000000007E-2</v>
      </c>
      <c r="BL7" s="1673" t="s">
        <v>1524</v>
      </c>
      <c r="BM7" s="1000">
        <v>0</v>
      </c>
    </row>
    <row r="8" spans="1:69" ht="47.25" x14ac:dyDescent="0.25">
      <c r="A8" s="1857" t="s">
        <v>1525</v>
      </c>
      <c r="B8" s="825" t="s">
        <v>1511</v>
      </c>
      <c r="C8" s="815">
        <v>0</v>
      </c>
      <c r="D8" s="826">
        <f t="shared" ref="D8:J10" si="2">D5-(D11+D14)</f>
        <v>53367</v>
      </c>
      <c r="E8" s="826">
        <f t="shared" si="2"/>
        <v>49646</v>
      </c>
      <c r="F8" s="826">
        <f t="shared" si="2"/>
        <v>25984</v>
      </c>
      <c r="G8" s="826">
        <f t="shared" si="2"/>
        <v>474100</v>
      </c>
      <c r="H8" s="826">
        <f t="shared" si="2"/>
        <v>147562</v>
      </c>
      <c r="I8" s="826">
        <f t="shared" si="2"/>
        <v>73782</v>
      </c>
      <c r="J8" s="826">
        <f t="shared" si="2"/>
        <v>7443</v>
      </c>
      <c r="K8" s="827">
        <f>SUM(C8:F8)</f>
        <v>128997</v>
      </c>
      <c r="L8" s="828">
        <f>SUM(G8:J8)</f>
        <v>702887</v>
      </c>
      <c r="N8" s="1883"/>
      <c r="O8" s="776" t="s">
        <v>1526</v>
      </c>
      <c r="P8" s="773">
        <v>0</v>
      </c>
      <c r="Q8" s="774">
        <v>11652</v>
      </c>
      <c r="R8" s="774">
        <v>8341</v>
      </c>
      <c r="S8" s="1023">
        <v>4337</v>
      </c>
      <c r="T8" s="774">
        <v>79172</v>
      </c>
      <c r="U8" s="1022">
        <v>35993</v>
      </c>
      <c r="V8" s="774">
        <v>15373</v>
      </c>
      <c r="W8" s="775">
        <v>1931</v>
      </c>
      <c r="Z8" s="1868" t="s">
        <v>1527</v>
      </c>
      <c r="AA8" s="639" t="s">
        <v>1465</v>
      </c>
      <c r="AB8" s="630">
        <v>0</v>
      </c>
      <c r="AC8" s="631">
        <f t="shared" ref="AC8:AI10" si="3">AC5-(AC11+AC14)</f>
        <v>43528</v>
      </c>
      <c r="AD8" s="631">
        <f t="shared" si="3"/>
        <v>41161</v>
      </c>
      <c r="AE8" s="631">
        <f t="shared" si="3"/>
        <v>21645</v>
      </c>
      <c r="AF8" s="631">
        <f t="shared" si="3"/>
        <v>415704</v>
      </c>
      <c r="AG8" s="631">
        <f t="shared" si="3"/>
        <v>124319</v>
      </c>
      <c r="AH8" s="631">
        <f t="shared" si="3"/>
        <v>63398</v>
      </c>
      <c r="AI8" s="632">
        <f t="shared" si="3"/>
        <v>6560</v>
      </c>
      <c r="AL8" s="1868" t="s">
        <v>1527</v>
      </c>
      <c r="AM8" s="639" t="s">
        <v>1465</v>
      </c>
      <c r="AN8" s="630">
        <f t="shared" ref="AN8:AU10" si="4">AN5-(AN11+AN14)</f>
        <v>0</v>
      </c>
      <c r="AO8" s="630">
        <f t="shared" si="4"/>
        <v>290</v>
      </c>
      <c r="AP8" s="630">
        <f t="shared" si="4"/>
        <v>256</v>
      </c>
      <c r="AQ8" s="630">
        <f t="shared" si="4"/>
        <v>125</v>
      </c>
      <c r="AR8" s="630">
        <f t="shared" si="4"/>
        <v>3329</v>
      </c>
      <c r="AS8" s="630">
        <f t="shared" si="4"/>
        <v>924</v>
      </c>
      <c r="AT8" s="630">
        <f t="shared" si="4"/>
        <v>459</v>
      </c>
      <c r="AU8" s="807">
        <f t="shared" si="4"/>
        <v>38</v>
      </c>
      <c r="AX8" s="662">
        <v>24</v>
      </c>
      <c r="AY8" s="663">
        <v>0</v>
      </c>
      <c r="AZ8" s="664">
        <v>0.210176991150442</v>
      </c>
      <c r="BE8" s="1001" t="s">
        <v>1528</v>
      </c>
      <c r="BF8" s="1002">
        <v>2379</v>
      </c>
      <c r="BG8" s="1003">
        <v>120</v>
      </c>
      <c r="BH8" s="1003">
        <v>2</v>
      </c>
      <c r="BI8" s="1003">
        <v>0</v>
      </c>
      <c r="BJ8" s="1002">
        <v>2501</v>
      </c>
      <c r="BK8" s="1004">
        <v>0.05</v>
      </c>
      <c r="BL8" s="1003" t="s">
        <v>1524</v>
      </c>
      <c r="BM8" s="1004">
        <v>0</v>
      </c>
    </row>
    <row r="9" spans="1:69" ht="47.25" x14ac:dyDescent="0.25">
      <c r="A9" s="1857"/>
      <c r="B9" s="825" t="s">
        <v>1518</v>
      </c>
      <c r="C9" s="815">
        <v>0</v>
      </c>
      <c r="D9" s="826">
        <f t="shared" si="2"/>
        <v>1207</v>
      </c>
      <c r="E9" s="826">
        <f t="shared" si="2"/>
        <v>1008</v>
      </c>
      <c r="F9" s="826">
        <f t="shared" si="2"/>
        <v>495</v>
      </c>
      <c r="G9" s="826">
        <f t="shared" si="2"/>
        <v>12591</v>
      </c>
      <c r="H9" s="826">
        <f t="shared" si="2"/>
        <v>3711</v>
      </c>
      <c r="I9" s="826">
        <f t="shared" si="2"/>
        <v>1790</v>
      </c>
      <c r="J9" s="826">
        <f t="shared" si="2"/>
        <v>151</v>
      </c>
      <c r="K9" s="827">
        <f>SUM(C9:F9)</f>
        <v>2710</v>
      </c>
      <c r="L9" s="828">
        <f>SUM(G9:J9)</f>
        <v>18243</v>
      </c>
      <c r="N9" s="1895" t="s">
        <v>1525</v>
      </c>
      <c r="O9" s="629" t="s">
        <v>1511</v>
      </c>
      <c r="P9" s="639">
        <v>0</v>
      </c>
      <c r="Q9" s="1495">
        <f>Q5-(Q13+Q17)</f>
        <v>104603</v>
      </c>
      <c r="R9" s="639">
        <f t="shared" ref="Q9:W12" si="5">R5-(R13+R17)</f>
        <v>74178</v>
      </c>
      <c r="S9" s="639">
        <f t="shared" si="5"/>
        <v>35348</v>
      </c>
      <c r="T9" s="639">
        <f t="shared" si="5"/>
        <v>560812</v>
      </c>
      <c r="U9" s="639">
        <f t="shared" si="5"/>
        <v>250634</v>
      </c>
      <c r="V9" s="639">
        <f t="shared" si="5"/>
        <v>103741</v>
      </c>
      <c r="W9" s="803">
        <f t="shared" si="5"/>
        <v>9934</v>
      </c>
      <c r="Z9" s="1868"/>
      <c r="AA9" s="639" t="s">
        <v>1519</v>
      </c>
      <c r="AB9" s="630">
        <v>0</v>
      </c>
      <c r="AC9" s="631">
        <f t="shared" si="3"/>
        <v>57014</v>
      </c>
      <c r="AD9" s="631">
        <f t="shared" si="3"/>
        <v>52680</v>
      </c>
      <c r="AE9" s="631">
        <f t="shared" si="3"/>
        <v>27543</v>
      </c>
      <c r="AF9" s="631">
        <f t="shared" si="3"/>
        <v>493321</v>
      </c>
      <c r="AG9" s="631">
        <f t="shared" si="3"/>
        <v>155538</v>
      </c>
      <c r="AH9" s="631">
        <f t="shared" si="3"/>
        <v>77461</v>
      </c>
      <c r="AI9" s="632">
        <f t="shared" si="3"/>
        <v>7867</v>
      </c>
      <c r="AL9" s="1868"/>
      <c r="AM9" s="639" t="s">
        <v>1519</v>
      </c>
      <c r="AN9" s="630">
        <f t="shared" si="4"/>
        <v>0</v>
      </c>
      <c r="AO9" s="630">
        <f t="shared" si="4"/>
        <v>4048</v>
      </c>
      <c r="AP9" s="630">
        <f t="shared" si="4"/>
        <v>3407</v>
      </c>
      <c r="AQ9" s="630">
        <f t="shared" si="4"/>
        <v>1711</v>
      </c>
      <c r="AR9" s="630">
        <f t="shared" si="4"/>
        <v>42345</v>
      </c>
      <c r="AS9" s="630">
        <f t="shared" si="4"/>
        <v>12365</v>
      </c>
      <c r="AT9" s="630">
        <f t="shared" si="4"/>
        <v>6006</v>
      </c>
      <c r="AU9" s="807">
        <f t="shared" si="4"/>
        <v>528</v>
      </c>
      <c r="AX9" s="662">
        <v>29</v>
      </c>
      <c r="AY9" s="663">
        <v>0</v>
      </c>
      <c r="AZ9" s="664">
        <v>0.21902654867256599</v>
      </c>
      <c r="BE9" s="998" t="s">
        <v>1529</v>
      </c>
      <c r="BF9" s="999">
        <v>1469</v>
      </c>
      <c r="BG9" s="1673">
        <v>99</v>
      </c>
      <c r="BH9" s="1673">
        <v>2</v>
      </c>
      <c r="BI9" s="1673">
        <v>1</v>
      </c>
      <c r="BJ9" s="999">
        <v>1571</v>
      </c>
      <c r="BK9" s="1000">
        <v>0.06</v>
      </c>
      <c r="BL9" s="1673" t="s">
        <v>1524</v>
      </c>
      <c r="BM9" s="1673" t="s">
        <v>1524</v>
      </c>
    </row>
    <row r="10" spans="1:69" ht="31.5" x14ac:dyDescent="0.25">
      <c r="A10" s="1857"/>
      <c r="B10" s="825" t="s">
        <v>1522</v>
      </c>
      <c r="C10" s="815">
        <v>0</v>
      </c>
      <c r="D10" s="815">
        <f t="shared" si="2"/>
        <v>479</v>
      </c>
      <c r="E10" s="815">
        <f t="shared" si="2"/>
        <v>370</v>
      </c>
      <c r="F10" s="815">
        <f t="shared" si="2"/>
        <v>179</v>
      </c>
      <c r="G10" s="815">
        <f t="shared" si="2"/>
        <v>4363</v>
      </c>
      <c r="H10" s="815">
        <f t="shared" si="2"/>
        <v>1565</v>
      </c>
      <c r="I10" s="815">
        <f t="shared" si="2"/>
        <v>675</v>
      </c>
      <c r="J10" s="815">
        <f t="shared" si="2"/>
        <v>53</v>
      </c>
      <c r="K10" s="827">
        <f>SUM(C10:F10)</f>
        <v>1028</v>
      </c>
      <c r="L10" s="828">
        <f>SUM(G10:J10)</f>
        <v>6656</v>
      </c>
      <c r="N10" s="1893"/>
      <c r="O10" s="629" t="s">
        <v>1518</v>
      </c>
      <c r="P10" s="630">
        <v>0</v>
      </c>
      <c r="Q10" s="631">
        <f t="shared" si="5"/>
        <v>34758</v>
      </c>
      <c r="R10" s="631">
        <f t="shared" si="5"/>
        <v>23137</v>
      </c>
      <c r="S10" s="631">
        <f t="shared" si="5"/>
        <v>10417</v>
      </c>
      <c r="T10" s="631">
        <f t="shared" si="5"/>
        <v>218093</v>
      </c>
      <c r="U10" s="631">
        <f t="shared" si="5"/>
        <v>93921</v>
      </c>
      <c r="V10" s="631">
        <f t="shared" si="5"/>
        <v>37958</v>
      </c>
      <c r="W10" s="632">
        <f t="shared" si="5"/>
        <v>3075</v>
      </c>
      <c r="Z10" s="1868"/>
      <c r="AA10" s="639" t="s">
        <v>1466</v>
      </c>
      <c r="AB10" s="630">
        <v>0</v>
      </c>
      <c r="AC10" s="631">
        <f t="shared" si="3"/>
        <v>64687</v>
      </c>
      <c r="AD10" s="631">
        <f t="shared" si="3"/>
        <v>56779</v>
      </c>
      <c r="AE10" s="631">
        <f t="shared" si="3"/>
        <v>29043</v>
      </c>
      <c r="AF10" s="631">
        <f t="shared" si="3"/>
        <v>509110</v>
      </c>
      <c r="AG10" s="631">
        <f t="shared" si="3"/>
        <v>171041</v>
      </c>
      <c r="AH10" s="631">
        <f t="shared" si="3"/>
        <v>82371</v>
      </c>
      <c r="AI10" s="632">
        <f t="shared" si="3"/>
        <v>8186</v>
      </c>
      <c r="AL10" s="1868"/>
      <c r="AM10" s="639" t="s">
        <v>1466</v>
      </c>
      <c r="AN10" s="630">
        <f t="shared" si="4"/>
        <v>0</v>
      </c>
      <c r="AO10" s="630">
        <f>AO7-(AO13+AO16)</f>
        <v>17667</v>
      </c>
      <c r="AP10" s="630">
        <f t="shared" si="4"/>
        <v>13758</v>
      </c>
      <c r="AQ10" s="630">
        <f t="shared" si="4"/>
        <v>6647</v>
      </c>
      <c r="AR10" s="630">
        <f t="shared" si="4"/>
        <v>151098</v>
      </c>
      <c r="AS10" s="630">
        <f t="shared" si="4"/>
        <v>50658</v>
      </c>
      <c r="AT10" s="630">
        <f t="shared" si="4"/>
        <v>23270</v>
      </c>
      <c r="AU10" s="807">
        <f t="shared" si="4"/>
        <v>1990</v>
      </c>
      <c r="AX10" s="662">
        <v>34</v>
      </c>
      <c r="AY10" s="663">
        <v>0</v>
      </c>
      <c r="AZ10" s="664">
        <v>0.238938053097345</v>
      </c>
      <c r="BE10" s="1001" t="s">
        <v>1530</v>
      </c>
      <c r="BF10" s="1003">
        <v>851</v>
      </c>
      <c r="BG10" s="1003">
        <v>51</v>
      </c>
      <c r="BH10" s="1003">
        <v>5</v>
      </c>
      <c r="BI10" s="1003">
        <v>0</v>
      </c>
      <c r="BJ10" s="1003">
        <v>907</v>
      </c>
      <c r="BK10" s="1004">
        <v>0.06</v>
      </c>
      <c r="BL10" s="1004">
        <v>0.01</v>
      </c>
      <c r="BM10" s="1004">
        <v>0</v>
      </c>
    </row>
    <row r="11" spans="1:69" ht="47.25" x14ac:dyDescent="0.25">
      <c r="A11" s="1859" t="s">
        <v>1531</v>
      </c>
      <c r="B11" s="795" t="s">
        <v>1532</v>
      </c>
      <c r="C11" s="787">
        <v>0</v>
      </c>
      <c r="D11" s="788">
        <v>1342</v>
      </c>
      <c r="E11" s="788">
        <v>3273</v>
      </c>
      <c r="F11" s="788">
        <v>4816</v>
      </c>
      <c r="G11" s="788">
        <v>5029</v>
      </c>
      <c r="H11" s="796">
        <v>5394</v>
      </c>
      <c r="I11" s="788">
        <v>8148</v>
      </c>
      <c r="J11" s="788">
        <v>5109</v>
      </c>
      <c r="K11" s="797">
        <f t="shared" si="0"/>
        <v>9431</v>
      </c>
      <c r="L11" s="824">
        <f t="shared" si="1"/>
        <v>23680</v>
      </c>
      <c r="N11" s="1893"/>
      <c r="O11" s="629" t="s">
        <v>1522</v>
      </c>
      <c r="P11" s="630">
        <v>0</v>
      </c>
      <c r="Q11" s="631">
        <f t="shared" si="5"/>
        <v>19118</v>
      </c>
      <c r="R11" s="631">
        <f t="shared" si="5"/>
        <v>12439</v>
      </c>
      <c r="S11" s="631">
        <f t="shared" si="5"/>
        <v>5608</v>
      </c>
      <c r="T11" s="631">
        <f t="shared" si="5"/>
        <v>120066</v>
      </c>
      <c r="U11" s="631">
        <f t="shared" si="5"/>
        <v>55200</v>
      </c>
      <c r="V11" s="631">
        <f t="shared" si="5"/>
        <v>21341</v>
      </c>
      <c r="W11" s="632">
        <f t="shared" si="5"/>
        <v>1642</v>
      </c>
      <c r="Z11" s="1662" t="s">
        <v>1533</v>
      </c>
      <c r="AA11" s="593" t="s">
        <v>1465</v>
      </c>
      <c r="AB11" s="581">
        <v>0</v>
      </c>
      <c r="AC11" s="582">
        <v>1075</v>
      </c>
      <c r="AD11" s="590">
        <v>2630</v>
      </c>
      <c r="AE11" s="582">
        <v>3871</v>
      </c>
      <c r="AF11" s="582">
        <v>4184</v>
      </c>
      <c r="AG11" s="582">
        <v>4462</v>
      </c>
      <c r="AH11" s="582">
        <v>6704</v>
      </c>
      <c r="AI11" s="605">
        <v>4130</v>
      </c>
      <c r="AL11" s="633" t="s">
        <v>1533</v>
      </c>
      <c r="AM11" s="593" t="s">
        <v>1465</v>
      </c>
      <c r="AN11" s="581">
        <v>0</v>
      </c>
      <c r="AO11" s="581">
        <v>7</v>
      </c>
      <c r="AP11" s="581">
        <v>15</v>
      </c>
      <c r="AQ11" s="581">
        <v>22</v>
      </c>
      <c r="AR11" s="581">
        <v>28</v>
      </c>
      <c r="AS11" s="581">
        <v>33</v>
      </c>
      <c r="AT11" s="581">
        <v>46</v>
      </c>
      <c r="AU11" s="620">
        <v>24</v>
      </c>
      <c r="AX11" s="662">
        <v>39</v>
      </c>
      <c r="AY11" s="663">
        <v>0</v>
      </c>
      <c r="AZ11" s="664">
        <v>0.26769911504424698</v>
      </c>
      <c r="BE11" s="998" t="s">
        <v>1534</v>
      </c>
      <c r="BF11" s="999">
        <v>6267</v>
      </c>
      <c r="BG11" s="1673">
        <v>728</v>
      </c>
      <c r="BH11" s="1673">
        <v>49</v>
      </c>
      <c r="BI11" s="1673">
        <v>2</v>
      </c>
      <c r="BJ11" s="999">
        <v>7046</v>
      </c>
      <c r="BK11" s="1000">
        <v>0.1</v>
      </c>
      <c r="BL11" s="1000">
        <v>0.01</v>
      </c>
      <c r="BM11" s="1673" t="s">
        <v>1524</v>
      </c>
    </row>
    <row r="12" spans="1:69" ht="47.25" x14ac:dyDescent="0.25">
      <c r="A12" s="1860"/>
      <c r="B12" s="798" t="s">
        <v>1518</v>
      </c>
      <c r="C12" s="799">
        <v>0</v>
      </c>
      <c r="D12" s="799">
        <v>28</v>
      </c>
      <c r="E12" s="799">
        <v>63</v>
      </c>
      <c r="F12" s="799">
        <v>91</v>
      </c>
      <c r="G12" s="799">
        <v>111</v>
      </c>
      <c r="H12" s="799">
        <v>134</v>
      </c>
      <c r="I12" s="799">
        <v>182</v>
      </c>
      <c r="J12" s="799">
        <v>97</v>
      </c>
      <c r="K12" s="790">
        <f t="shared" si="0"/>
        <v>182</v>
      </c>
      <c r="L12" s="824">
        <f t="shared" si="1"/>
        <v>524</v>
      </c>
      <c r="N12" s="1896"/>
      <c r="O12" s="629" t="s">
        <v>1526</v>
      </c>
      <c r="P12" s="630">
        <v>0</v>
      </c>
      <c r="Q12" s="631">
        <f t="shared" si="5"/>
        <v>11361</v>
      </c>
      <c r="R12" s="631">
        <f t="shared" si="5"/>
        <v>7699</v>
      </c>
      <c r="S12" s="631">
        <f t="shared" si="5"/>
        <v>3513</v>
      </c>
      <c r="T12" s="631">
        <f t="shared" si="5"/>
        <v>78362</v>
      </c>
      <c r="U12" s="631">
        <f t="shared" si="5"/>
        <v>34492</v>
      </c>
      <c r="V12" s="631">
        <f t="shared" si="5"/>
        <v>13487</v>
      </c>
      <c r="W12" s="632">
        <f t="shared" si="5"/>
        <v>1039</v>
      </c>
      <c r="Z12" s="1663"/>
      <c r="AA12" s="594" t="s">
        <v>1519</v>
      </c>
      <c r="AB12" s="583">
        <v>0</v>
      </c>
      <c r="AC12" s="584">
        <v>1449</v>
      </c>
      <c r="AD12" s="591">
        <v>3514</v>
      </c>
      <c r="AE12" s="584">
        <v>5154</v>
      </c>
      <c r="AF12" s="584">
        <v>5325</v>
      </c>
      <c r="AG12" s="584">
        <v>5725</v>
      </c>
      <c r="AH12" s="584">
        <v>8682</v>
      </c>
      <c r="AI12" s="606">
        <v>5473</v>
      </c>
      <c r="AL12" s="634"/>
      <c r="AM12" s="594" t="s">
        <v>1519</v>
      </c>
      <c r="AN12" s="583">
        <v>0</v>
      </c>
      <c r="AO12" s="583">
        <v>96</v>
      </c>
      <c r="AP12" s="583">
        <v>216</v>
      </c>
      <c r="AQ12" s="583">
        <v>308</v>
      </c>
      <c r="AR12" s="583">
        <v>379</v>
      </c>
      <c r="AS12" s="583">
        <v>455</v>
      </c>
      <c r="AT12" s="583">
        <v>617</v>
      </c>
      <c r="AU12" s="617">
        <v>336</v>
      </c>
      <c r="AX12" s="659">
        <v>44</v>
      </c>
      <c r="AY12" s="657">
        <v>3.1481481481481402E-2</v>
      </c>
      <c r="AZ12" s="653">
        <v>0.31194690265486702</v>
      </c>
      <c r="BA12" s="25"/>
      <c r="BE12" s="1001" t="s">
        <v>1535</v>
      </c>
      <c r="BF12" s="1002">
        <v>3937</v>
      </c>
      <c r="BG12" s="1003">
        <v>744</v>
      </c>
      <c r="BH12" s="1003">
        <v>60</v>
      </c>
      <c r="BI12" s="1003">
        <v>5</v>
      </c>
      <c r="BJ12" s="1002">
        <v>4746</v>
      </c>
      <c r="BK12" s="1004">
        <v>0.16</v>
      </c>
      <c r="BL12" s="1004">
        <v>0.01</v>
      </c>
      <c r="BM12" s="1003" t="s">
        <v>1524</v>
      </c>
    </row>
    <row r="13" spans="1:69" ht="31.5" x14ac:dyDescent="0.25">
      <c r="A13" s="1861"/>
      <c r="B13" s="798" t="s">
        <v>1522</v>
      </c>
      <c r="C13" s="799">
        <v>0</v>
      </c>
      <c r="D13" s="799">
        <v>11</v>
      </c>
      <c r="E13" s="799">
        <v>24</v>
      </c>
      <c r="F13" s="799">
        <v>33</v>
      </c>
      <c r="G13" s="799">
        <v>41</v>
      </c>
      <c r="H13" s="799">
        <v>57</v>
      </c>
      <c r="I13" s="799">
        <v>70</v>
      </c>
      <c r="J13" s="799">
        <v>35</v>
      </c>
      <c r="K13" s="790">
        <f t="shared" si="0"/>
        <v>68</v>
      </c>
      <c r="L13" s="824">
        <f t="shared" si="1"/>
        <v>203</v>
      </c>
      <c r="N13" s="1897" t="s">
        <v>1531</v>
      </c>
      <c r="O13" s="772" t="s">
        <v>1511</v>
      </c>
      <c r="P13" s="1020">
        <v>0</v>
      </c>
      <c r="Q13" s="1020">
        <v>2292</v>
      </c>
      <c r="R13" s="1020">
        <v>4938</v>
      </c>
      <c r="S13" s="1020">
        <v>6711</v>
      </c>
      <c r="T13" s="1020">
        <v>6407</v>
      </c>
      <c r="U13" s="1020">
        <v>9084</v>
      </c>
      <c r="V13" s="1020">
        <v>11967</v>
      </c>
      <c r="W13" s="1021">
        <v>7149</v>
      </c>
      <c r="Z13" s="1664"/>
      <c r="AA13" s="595" t="s">
        <v>1466</v>
      </c>
      <c r="AB13" s="585">
        <v>0</v>
      </c>
      <c r="AC13" s="586">
        <v>1598</v>
      </c>
      <c r="AD13" s="589">
        <v>3800</v>
      </c>
      <c r="AE13" s="586">
        <v>5509</v>
      </c>
      <c r="AF13" s="586">
        <v>5586</v>
      </c>
      <c r="AG13" s="586">
        <v>6305</v>
      </c>
      <c r="AH13" s="586">
        <v>9339</v>
      </c>
      <c r="AI13" s="607">
        <v>5837</v>
      </c>
      <c r="AL13" s="635"/>
      <c r="AM13" s="595" t="s">
        <v>1466</v>
      </c>
      <c r="AN13" s="585">
        <v>0</v>
      </c>
      <c r="AO13" s="585">
        <v>413</v>
      </c>
      <c r="AP13" s="585">
        <v>902</v>
      </c>
      <c r="AQ13" s="589">
        <v>1243</v>
      </c>
      <c r="AR13" s="586">
        <v>1446</v>
      </c>
      <c r="AS13" s="589">
        <v>1885</v>
      </c>
      <c r="AT13" s="586">
        <v>2520</v>
      </c>
      <c r="AU13" s="621">
        <v>1355</v>
      </c>
      <c r="AX13" s="659">
        <v>49</v>
      </c>
      <c r="AY13" s="657">
        <v>4.4444444444444203E-2</v>
      </c>
      <c r="AZ13" s="653">
        <v>0.35398230088495503</v>
      </c>
      <c r="BE13" s="1016" t="s">
        <v>1536</v>
      </c>
      <c r="BF13" s="1017">
        <v>2506</v>
      </c>
      <c r="BG13" s="1012">
        <v>619</v>
      </c>
      <c r="BH13" s="1012">
        <v>87</v>
      </c>
      <c r="BI13" s="1012">
        <v>4</v>
      </c>
      <c r="BJ13" s="1017">
        <v>3216</v>
      </c>
      <c r="BK13" s="1005">
        <v>0.19</v>
      </c>
      <c r="BL13" s="1005">
        <v>0.03</v>
      </c>
      <c r="BM13" s="1012" t="s">
        <v>1524</v>
      </c>
    </row>
    <row r="14" spans="1:69" ht="47.25" x14ac:dyDescent="0.25">
      <c r="A14" s="1859" t="s">
        <v>1537</v>
      </c>
      <c r="B14" s="786" t="s">
        <v>1511</v>
      </c>
      <c r="C14" s="787">
        <v>0</v>
      </c>
      <c r="D14" s="787">
        <v>228</v>
      </c>
      <c r="E14" s="787">
        <v>929</v>
      </c>
      <c r="F14" s="788">
        <v>1162</v>
      </c>
      <c r="G14" s="787">
        <v>409</v>
      </c>
      <c r="H14" s="787">
        <v>920</v>
      </c>
      <c r="I14" s="788">
        <v>2305</v>
      </c>
      <c r="J14" s="788">
        <v>1279</v>
      </c>
      <c r="K14" s="790">
        <f t="shared" si="0"/>
        <v>2319</v>
      </c>
      <c r="L14" s="824">
        <f t="shared" si="1"/>
        <v>4913</v>
      </c>
      <c r="N14" s="1898"/>
      <c r="O14" s="772" t="s">
        <v>1518</v>
      </c>
      <c r="P14" s="773">
        <v>0</v>
      </c>
      <c r="Q14" s="773">
        <v>742</v>
      </c>
      <c r="R14" s="774">
        <v>1505</v>
      </c>
      <c r="S14" s="1023">
        <v>1964</v>
      </c>
      <c r="T14" s="774">
        <v>2181</v>
      </c>
      <c r="U14" s="1023">
        <v>3435</v>
      </c>
      <c r="V14" s="774">
        <v>4175</v>
      </c>
      <c r="W14" s="1024">
        <v>2157</v>
      </c>
      <c r="Z14" s="1873" t="s">
        <v>1538</v>
      </c>
      <c r="AA14" s="593" t="s">
        <v>1465</v>
      </c>
      <c r="AB14" s="581">
        <v>0</v>
      </c>
      <c r="AC14" s="581">
        <v>134</v>
      </c>
      <c r="AD14" s="596">
        <v>540</v>
      </c>
      <c r="AE14" s="581">
        <v>683</v>
      </c>
      <c r="AF14" s="581">
        <v>257</v>
      </c>
      <c r="AG14" s="581">
        <v>579</v>
      </c>
      <c r="AH14" s="582">
        <v>1409</v>
      </c>
      <c r="AI14" s="608">
        <v>756</v>
      </c>
      <c r="AL14" s="633" t="s">
        <v>1538</v>
      </c>
      <c r="AM14" s="593" t="s">
        <v>1465</v>
      </c>
      <c r="AN14" s="581">
        <v>0</v>
      </c>
      <c r="AO14" s="581">
        <v>1</v>
      </c>
      <c r="AP14" s="581">
        <v>4</v>
      </c>
      <c r="AQ14" s="581">
        <v>4</v>
      </c>
      <c r="AR14" s="581">
        <v>2</v>
      </c>
      <c r="AS14" s="581">
        <v>5</v>
      </c>
      <c r="AT14" s="581">
        <v>10</v>
      </c>
      <c r="AU14" s="620">
        <v>5</v>
      </c>
      <c r="AX14" s="659">
        <v>54</v>
      </c>
      <c r="AY14" s="657">
        <v>7.0370370370370403E-2</v>
      </c>
      <c r="AZ14" s="653">
        <v>0.41371681415929101</v>
      </c>
      <c r="BE14" s="1018" t="s">
        <v>1539</v>
      </c>
      <c r="BF14" s="1019">
        <v>1807</v>
      </c>
      <c r="BG14" s="1013">
        <v>548</v>
      </c>
      <c r="BH14" s="1013">
        <v>101</v>
      </c>
      <c r="BI14" s="1013">
        <v>12</v>
      </c>
      <c r="BJ14" s="1019">
        <v>2468</v>
      </c>
      <c r="BK14" s="1006">
        <v>0.22</v>
      </c>
      <c r="BL14" s="1006">
        <v>0.04</v>
      </c>
      <c r="BM14" s="1013" t="s">
        <v>1524</v>
      </c>
      <c r="BO14" s="1845" t="s">
        <v>1540</v>
      </c>
      <c r="BP14" s="1845"/>
      <c r="BQ14" s="1845"/>
    </row>
    <row r="15" spans="1:69" ht="47.25" x14ac:dyDescent="0.25">
      <c r="A15" s="1860"/>
      <c r="B15" s="798" t="s">
        <v>1541</v>
      </c>
      <c r="C15" s="799">
        <v>0</v>
      </c>
      <c r="D15" s="799">
        <v>4</v>
      </c>
      <c r="E15" s="799">
        <v>15</v>
      </c>
      <c r="F15" s="799">
        <v>19</v>
      </c>
      <c r="G15" s="799">
        <v>8</v>
      </c>
      <c r="H15" s="799">
        <v>20</v>
      </c>
      <c r="I15" s="799">
        <v>45</v>
      </c>
      <c r="J15" s="799">
        <v>21</v>
      </c>
      <c r="K15" s="790">
        <f t="shared" si="0"/>
        <v>38</v>
      </c>
      <c r="L15" s="824">
        <f t="shared" si="1"/>
        <v>94</v>
      </c>
      <c r="N15" s="1898"/>
      <c r="O15" s="772" t="s">
        <v>1522</v>
      </c>
      <c r="P15" s="773">
        <v>0</v>
      </c>
      <c r="Q15" s="773">
        <v>408</v>
      </c>
      <c r="R15" s="773">
        <v>810</v>
      </c>
      <c r="S15" s="1023">
        <v>1069</v>
      </c>
      <c r="T15" s="774">
        <v>1174</v>
      </c>
      <c r="U15" s="1023">
        <v>2022</v>
      </c>
      <c r="V15" s="774">
        <v>2341</v>
      </c>
      <c r="W15" s="1024">
        <v>1145</v>
      </c>
      <c r="Z15" s="1874"/>
      <c r="AA15" s="594" t="s">
        <v>1519</v>
      </c>
      <c r="AB15" s="583">
        <v>0</v>
      </c>
      <c r="AC15" s="583">
        <v>240</v>
      </c>
      <c r="AD15" s="592">
        <v>982</v>
      </c>
      <c r="AE15" s="584">
        <v>1219</v>
      </c>
      <c r="AF15" s="583">
        <v>425</v>
      </c>
      <c r="AG15" s="583">
        <v>966</v>
      </c>
      <c r="AH15" s="584">
        <v>2432</v>
      </c>
      <c r="AI15" s="606">
        <v>1347</v>
      </c>
      <c r="AL15" s="634"/>
      <c r="AM15" s="594" t="s">
        <v>1519</v>
      </c>
      <c r="AN15" s="583">
        <v>0</v>
      </c>
      <c r="AO15" s="583">
        <v>12</v>
      </c>
      <c r="AP15" s="583">
        <v>44</v>
      </c>
      <c r="AQ15" s="583">
        <v>52</v>
      </c>
      <c r="AR15" s="583">
        <v>22</v>
      </c>
      <c r="AS15" s="583">
        <v>59</v>
      </c>
      <c r="AT15" s="583">
        <v>124</v>
      </c>
      <c r="AU15" s="617">
        <v>59</v>
      </c>
      <c r="AX15" s="659">
        <v>59</v>
      </c>
      <c r="AY15" s="657">
        <v>0.11111111111111099</v>
      </c>
      <c r="AZ15" s="653">
        <v>0.48008849557522099</v>
      </c>
      <c r="BE15" s="1016" t="s">
        <v>1542</v>
      </c>
      <c r="BF15" s="1012">
        <v>816</v>
      </c>
      <c r="BG15" s="1012">
        <v>356</v>
      </c>
      <c r="BH15" s="1012">
        <v>83</v>
      </c>
      <c r="BI15" s="1012">
        <v>18</v>
      </c>
      <c r="BJ15" s="1017">
        <v>1273</v>
      </c>
      <c r="BK15" s="1005">
        <v>0.28000000000000003</v>
      </c>
      <c r="BL15" s="1005">
        <v>7.0000000000000007E-2</v>
      </c>
      <c r="BM15" s="1005">
        <v>0.01</v>
      </c>
      <c r="BO15" s="1015" t="s">
        <v>1543</v>
      </c>
      <c r="BP15" s="9">
        <f>SUM(BH15:BH18)</f>
        <v>130</v>
      </c>
      <c r="BQ15" s="1014">
        <f>BH15/$BP$15</f>
        <v>0.63846153846153841</v>
      </c>
    </row>
    <row r="16" spans="1:69" ht="31.5" x14ac:dyDescent="0.25">
      <c r="A16" s="1861"/>
      <c r="B16" s="798" t="s">
        <v>1522</v>
      </c>
      <c r="C16" s="799">
        <v>0</v>
      </c>
      <c r="D16" s="799">
        <v>2</v>
      </c>
      <c r="E16" s="799">
        <v>7</v>
      </c>
      <c r="F16" s="799">
        <v>8</v>
      </c>
      <c r="G16" s="799">
        <v>3</v>
      </c>
      <c r="H16" s="799">
        <v>9</v>
      </c>
      <c r="I16" s="799">
        <v>20</v>
      </c>
      <c r="J16" s="799">
        <v>9</v>
      </c>
      <c r="K16" s="790">
        <f t="shared" si="0"/>
        <v>17</v>
      </c>
      <c r="L16" s="824">
        <f t="shared" si="1"/>
        <v>41</v>
      </c>
      <c r="N16" s="1899"/>
      <c r="O16" s="776" t="s">
        <v>1544</v>
      </c>
      <c r="P16" s="773">
        <v>0</v>
      </c>
      <c r="Q16" s="773">
        <v>248</v>
      </c>
      <c r="R16" s="773">
        <v>500</v>
      </c>
      <c r="S16" s="1025">
        <v>667</v>
      </c>
      <c r="T16" s="773">
        <v>752</v>
      </c>
      <c r="U16" s="1023">
        <v>1276</v>
      </c>
      <c r="V16" s="774">
        <v>1469</v>
      </c>
      <c r="W16" s="1026">
        <v>718</v>
      </c>
      <c r="Z16" s="1875"/>
      <c r="AA16" s="595" t="s">
        <v>1466</v>
      </c>
      <c r="AB16" s="585">
        <v>0</v>
      </c>
      <c r="AC16" s="585">
        <v>293</v>
      </c>
      <c r="AD16" s="597">
        <v>1165</v>
      </c>
      <c r="AE16" s="585">
        <v>1438</v>
      </c>
      <c r="AF16" s="585">
        <v>486</v>
      </c>
      <c r="AG16" s="585">
        <v>1155</v>
      </c>
      <c r="AH16" s="585">
        <v>2853</v>
      </c>
      <c r="AI16" s="609">
        <v>1573</v>
      </c>
      <c r="AL16" s="635"/>
      <c r="AM16" s="595" t="s">
        <v>1466</v>
      </c>
      <c r="AN16" s="585">
        <v>0</v>
      </c>
      <c r="AO16" s="585">
        <v>66</v>
      </c>
      <c r="AP16" s="585">
        <v>231</v>
      </c>
      <c r="AQ16" s="585">
        <v>260</v>
      </c>
      <c r="AR16" s="585">
        <v>103</v>
      </c>
      <c r="AS16" s="585">
        <v>305</v>
      </c>
      <c r="AT16" s="585">
        <v>646</v>
      </c>
      <c r="AU16" s="618">
        <v>298</v>
      </c>
      <c r="AX16" s="652">
        <v>64</v>
      </c>
      <c r="AY16" s="656">
        <v>0.16111111111111101</v>
      </c>
      <c r="AZ16" s="653">
        <v>0.54424778761061898</v>
      </c>
      <c r="BE16" s="1018" t="s">
        <v>1545</v>
      </c>
      <c r="BF16" s="1013">
        <v>263</v>
      </c>
      <c r="BG16" s="1013">
        <v>208</v>
      </c>
      <c r="BH16" s="1013">
        <v>38</v>
      </c>
      <c r="BI16" s="1013">
        <v>41</v>
      </c>
      <c r="BJ16" s="1013">
        <v>550</v>
      </c>
      <c r="BK16" s="1006">
        <v>0.38</v>
      </c>
      <c r="BL16" s="1006">
        <v>7.0000000000000007E-2</v>
      </c>
      <c r="BM16" s="1006">
        <v>7.0000000000000007E-2</v>
      </c>
      <c r="BO16" s="1014"/>
      <c r="BP16" s="9"/>
      <c r="BQ16" s="1014">
        <f>BH16/$BP$15</f>
        <v>0.29230769230769232</v>
      </c>
    </row>
    <row r="17" spans="1:69" ht="47.25" x14ac:dyDescent="0.25">
      <c r="A17" s="1859" t="s">
        <v>1546</v>
      </c>
      <c r="B17" s="786" t="s">
        <v>1511</v>
      </c>
      <c r="C17" s="787">
        <v>0</v>
      </c>
      <c r="D17" s="787">
        <v>52</v>
      </c>
      <c r="E17" s="787">
        <v>358</v>
      </c>
      <c r="F17" s="788">
        <v>1441</v>
      </c>
      <c r="G17" s="787">
        <v>162</v>
      </c>
      <c r="H17" s="787">
        <v>303</v>
      </c>
      <c r="I17" s="788">
        <v>1294</v>
      </c>
      <c r="J17" s="788">
        <v>2085</v>
      </c>
      <c r="K17" s="790">
        <f t="shared" si="0"/>
        <v>1851</v>
      </c>
      <c r="L17" s="824">
        <f t="shared" si="1"/>
        <v>3844</v>
      </c>
      <c r="M17" s="7"/>
      <c r="N17" s="1900" t="s">
        <v>1537</v>
      </c>
      <c r="O17" s="772" t="s">
        <v>1511</v>
      </c>
      <c r="P17" s="1020">
        <v>0</v>
      </c>
      <c r="Q17" s="1020">
        <v>431</v>
      </c>
      <c r="R17" s="1020">
        <v>1588</v>
      </c>
      <c r="S17" s="1020">
        <v>1842</v>
      </c>
      <c r="T17" s="1020">
        <v>578</v>
      </c>
      <c r="U17" s="1020">
        <v>1683</v>
      </c>
      <c r="V17" s="1020">
        <v>3823</v>
      </c>
      <c r="W17" s="1021">
        <v>2020</v>
      </c>
      <c r="Z17" s="1876" t="s">
        <v>1547</v>
      </c>
      <c r="AA17" s="593" t="s">
        <v>1465</v>
      </c>
      <c r="AB17" s="581">
        <v>0</v>
      </c>
      <c r="AC17" s="581">
        <v>36</v>
      </c>
      <c r="AD17" s="596">
        <v>253</v>
      </c>
      <c r="AE17" s="582">
        <v>1038</v>
      </c>
      <c r="AF17" s="581">
        <v>120</v>
      </c>
      <c r="AG17" s="581">
        <v>222</v>
      </c>
      <c r="AH17" s="581">
        <v>938</v>
      </c>
      <c r="AI17" s="605">
        <v>1501</v>
      </c>
      <c r="AL17" s="636" t="s">
        <v>1547</v>
      </c>
      <c r="AM17" s="593" t="s">
        <v>1465</v>
      </c>
      <c r="AN17" s="581">
        <v>0</v>
      </c>
      <c r="AO17" s="581">
        <v>0</v>
      </c>
      <c r="AP17" s="581">
        <v>2</v>
      </c>
      <c r="AQ17" s="581">
        <v>6</v>
      </c>
      <c r="AR17" s="581">
        <v>1</v>
      </c>
      <c r="AS17" s="581">
        <v>2</v>
      </c>
      <c r="AT17" s="581">
        <v>7</v>
      </c>
      <c r="AU17" s="620">
        <v>9</v>
      </c>
      <c r="AX17" s="652">
        <v>69</v>
      </c>
      <c r="AY17" s="656">
        <v>0.23703703703703699</v>
      </c>
      <c r="AZ17" s="653">
        <v>0.61504424778761002</v>
      </c>
      <c r="BE17" s="1016" t="s">
        <v>1548</v>
      </c>
      <c r="BF17" s="1012">
        <v>75</v>
      </c>
      <c r="BG17" s="1012">
        <v>135</v>
      </c>
      <c r="BH17" s="1012">
        <v>9</v>
      </c>
      <c r="BI17" s="1012">
        <v>52</v>
      </c>
      <c r="BJ17" s="1012">
        <v>271</v>
      </c>
      <c r="BK17" s="1005">
        <v>0.5</v>
      </c>
      <c r="BL17" s="1005">
        <v>0.03</v>
      </c>
      <c r="BM17" s="1005">
        <v>0.19</v>
      </c>
      <c r="BO17" s="1014"/>
      <c r="BP17" s="9"/>
      <c r="BQ17" s="1014">
        <f>BH17/$BP$15</f>
        <v>6.9230769230769235E-2</v>
      </c>
    </row>
    <row r="18" spans="1:69" ht="47.25" x14ac:dyDescent="0.25">
      <c r="A18" s="1860"/>
      <c r="B18" s="798" t="s">
        <v>1518</v>
      </c>
      <c r="C18" s="799">
        <v>0</v>
      </c>
      <c r="D18" s="799">
        <v>1</v>
      </c>
      <c r="E18" s="799">
        <v>6</v>
      </c>
      <c r="F18" s="799">
        <v>26</v>
      </c>
      <c r="G18" s="799">
        <v>3</v>
      </c>
      <c r="H18" s="799">
        <v>7</v>
      </c>
      <c r="I18" s="799">
        <v>26</v>
      </c>
      <c r="J18" s="799">
        <v>37</v>
      </c>
      <c r="K18" s="790">
        <f t="shared" si="0"/>
        <v>33</v>
      </c>
      <c r="L18" s="824">
        <f t="shared" si="1"/>
        <v>73</v>
      </c>
      <c r="M18" s="7"/>
      <c r="N18" s="1901"/>
      <c r="O18" s="772" t="s">
        <v>1518</v>
      </c>
      <c r="P18" s="773">
        <v>0</v>
      </c>
      <c r="Q18" s="773">
        <v>130</v>
      </c>
      <c r="R18" s="773">
        <v>448</v>
      </c>
      <c r="S18" s="1027">
        <v>489</v>
      </c>
      <c r="T18" s="773">
        <v>181</v>
      </c>
      <c r="U18" s="773">
        <v>612</v>
      </c>
      <c r="V18" s="774">
        <v>1235</v>
      </c>
      <c r="W18" s="1028">
        <v>556</v>
      </c>
      <c r="Z18" s="1877"/>
      <c r="AA18" s="594" t="s">
        <v>1519</v>
      </c>
      <c r="AB18" s="583">
        <v>0</v>
      </c>
      <c r="AC18" s="583">
        <v>59</v>
      </c>
      <c r="AD18" s="592">
        <v>410</v>
      </c>
      <c r="AE18" s="584">
        <v>1619</v>
      </c>
      <c r="AF18" s="583">
        <v>179</v>
      </c>
      <c r="AG18" s="583">
        <v>337</v>
      </c>
      <c r="AH18" s="584">
        <v>1459</v>
      </c>
      <c r="AI18" s="606">
        <v>2339</v>
      </c>
      <c r="AL18" s="637"/>
      <c r="AM18" s="594" t="s">
        <v>1519</v>
      </c>
      <c r="AN18" s="583">
        <v>0</v>
      </c>
      <c r="AO18" s="583">
        <v>4</v>
      </c>
      <c r="AP18" s="583">
        <v>23</v>
      </c>
      <c r="AQ18" s="583">
        <v>88</v>
      </c>
      <c r="AR18" s="583">
        <v>11</v>
      </c>
      <c r="AS18" s="583">
        <v>25</v>
      </c>
      <c r="AT18" s="583">
        <v>91</v>
      </c>
      <c r="AU18" s="617">
        <v>132</v>
      </c>
      <c r="AX18" s="652">
        <v>74</v>
      </c>
      <c r="AY18" s="656">
        <v>0.31481481481481399</v>
      </c>
      <c r="AZ18" s="653">
        <v>0.659292035398229</v>
      </c>
      <c r="BE18" s="1018" t="s">
        <v>97</v>
      </c>
      <c r="BF18" s="1013">
        <v>20</v>
      </c>
      <c r="BG18" s="1013">
        <v>42</v>
      </c>
      <c r="BH18" s="1013">
        <v>0</v>
      </c>
      <c r="BI18" s="1013">
        <v>20</v>
      </c>
      <c r="BJ18" s="1013">
        <v>82</v>
      </c>
      <c r="BK18" s="1006">
        <v>0.51</v>
      </c>
      <c r="BL18" s="1006">
        <v>0</v>
      </c>
      <c r="BM18" s="1006">
        <v>0.24</v>
      </c>
      <c r="BO18" s="1014"/>
      <c r="BP18" s="9"/>
      <c r="BQ18" s="1014">
        <f>BH18/$BP$15</f>
        <v>0</v>
      </c>
    </row>
    <row r="19" spans="1:69" ht="32.25" thickBot="1" x14ac:dyDescent="0.3">
      <c r="A19" s="1861"/>
      <c r="B19" s="798" t="s">
        <v>1522</v>
      </c>
      <c r="C19" s="799">
        <v>0</v>
      </c>
      <c r="D19" s="799">
        <v>0</v>
      </c>
      <c r="E19" s="799">
        <v>3</v>
      </c>
      <c r="F19" s="799">
        <v>10</v>
      </c>
      <c r="G19" s="799">
        <v>1</v>
      </c>
      <c r="H19" s="799">
        <v>3</v>
      </c>
      <c r="I19" s="799">
        <v>11</v>
      </c>
      <c r="J19" s="799">
        <v>14</v>
      </c>
      <c r="K19" s="790">
        <f t="shared" si="0"/>
        <v>13</v>
      </c>
      <c r="L19" s="824">
        <f t="shared" si="1"/>
        <v>29</v>
      </c>
      <c r="M19" s="7"/>
      <c r="N19" s="1901"/>
      <c r="O19" s="772" t="s">
        <v>1522</v>
      </c>
      <c r="P19" s="773">
        <v>0</v>
      </c>
      <c r="Q19" s="773">
        <v>71</v>
      </c>
      <c r="R19" s="773">
        <v>241</v>
      </c>
      <c r="S19" s="1025">
        <v>266</v>
      </c>
      <c r="T19" s="773">
        <v>95</v>
      </c>
      <c r="U19" s="773">
        <v>362</v>
      </c>
      <c r="V19" s="773">
        <v>689</v>
      </c>
      <c r="W19" s="1026">
        <v>292</v>
      </c>
      <c r="Z19" s="1878"/>
      <c r="AA19" s="610" t="s">
        <v>1466</v>
      </c>
      <c r="AB19" s="611">
        <v>0</v>
      </c>
      <c r="AC19" s="611">
        <v>67</v>
      </c>
      <c r="AD19" s="612">
        <v>453</v>
      </c>
      <c r="AE19" s="613">
        <v>1767</v>
      </c>
      <c r="AF19" s="611">
        <v>192</v>
      </c>
      <c r="AG19" s="611">
        <v>381</v>
      </c>
      <c r="AH19" s="613">
        <v>1609</v>
      </c>
      <c r="AI19" s="614">
        <v>2250</v>
      </c>
      <c r="AL19" s="638"/>
      <c r="AM19" s="610" t="s">
        <v>1466</v>
      </c>
      <c r="AN19" s="611">
        <v>0</v>
      </c>
      <c r="AO19" s="611">
        <v>18</v>
      </c>
      <c r="AP19" s="611">
        <v>106</v>
      </c>
      <c r="AQ19" s="611">
        <v>392</v>
      </c>
      <c r="AR19" s="611">
        <v>49</v>
      </c>
      <c r="AS19" s="611">
        <v>113</v>
      </c>
      <c r="AT19" s="611">
        <v>422</v>
      </c>
      <c r="AU19" s="619">
        <v>578</v>
      </c>
      <c r="AX19" s="652">
        <v>79</v>
      </c>
      <c r="AY19" s="656">
        <v>0.38888888888888901</v>
      </c>
      <c r="AZ19" s="653">
        <v>0.68141592920353899</v>
      </c>
      <c r="BE19" s="1016" t="s">
        <v>1549</v>
      </c>
      <c r="BF19" s="1012">
        <v>1</v>
      </c>
      <c r="BG19" s="1012">
        <v>0</v>
      </c>
      <c r="BH19" s="1012">
        <v>0</v>
      </c>
      <c r="BI19" s="1012">
        <v>0</v>
      </c>
      <c r="BJ19" s="1012">
        <v>1</v>
      </c>
      <c r="BK19" s="1005">
        <v>0</v>
      </c>
      <c r="BL19" s="1005">
        <v>0</v>
      </c>
      <c r="BM19" s="1005">
        <v>0</v>
      </c>
    </row>
    <row r="20" spans="1:69" ht="48" thickBot="1" x14ac:dyDescent="0.3">
      <c r="A20" s="1862" t="s">
        <v>1550</v>
      </c>
      <c r="B20" s="829" t="s">
        <v>1532</v>
      </c>
      <c r="C20" s="815">
        <f>C11-C26</f>
        <v>0</v>
      </c>
      <c r="D20" s="815">
        <f>D11-D26</f>
        <v>1339.9380530973451</v>
      </c>
      <c r="E20" s="815">
        <f t="shared" ref="C20:J25" si="6">E11-E26</f>
        <v>3271.5962389380525</v>
      </c>
      <c r="F20" s="815">
        <f t="shared" si="6"/>
        <v>4094.8230088495566</v>
      </c>
      <c r="G20" s="815">
        <f t="shared" si="6"/>
        <v>4947.533185840708</v>
      </c>
      <c r="H20" s="815">
        <f t="shared" si="6"/>
        <v>5292.5044247787609</v>
      </c>
      <c r="I20" s="815">
        <f t="shared" si="6"/>
        <v>7738.7732300884936</v>
      </c>
      <c r="J20" s="815">
        <f t="shared" si="6"/>
        <v>3816.3008849557514</v>
      </c>
      <c r="K20" s="827">
        <f>SUM(C20:F20)</f>
        <v>8706.3573008849544</v>
      </c>
      <c r="L20" s="828">
        <f t="shared" si="1"/>
        <v>21795.111725663715</v>
      </c>
      <c r="N20" s="1902"/>
      <c r="O20" s="776" t="s">
        <v>1544</v>
      </c>
      <c r="P20" s="773">
        <v>0</v>
      </c>
      <c r="Q20" s="773">
        <v>43</v>
      </c>
      <c r="R20" s="773">
        <v>142</v>
      </c>
      <c r="S20" s="1025">
        <v>157</v>
      </c>
      <c r="T20" s="773">
        <v>58</v>
      </c>
      <c r="U20" s="773">
        <v>225</v>
      </c>
      <c r="V20" s="773">
        <v>417</v>
      </c>
      <c r="W20" s="1026">
        <v>174</v>
      </c>
      <c r="Z20" s="1869" t="s">
        <v>1550</v>
      </c>
      <c r="AA20" s="811" t="s">
        <v>1465</v>
      </c>
      <c r="AB20" s="812">
        <f t="shared" ref="AB20:AI25" si="7">AB11-AB26</f>
        <v>0</v>
      </c>
      <c r="AC20" s="812">
        <f t="shared" si="7"/>
        <v>1068.3495575221239</v>
      </c>
      <c r="AD20" s="812">
        <f t="shared" si="7"/>
        <v>2584.2787610619466</v>
      </c>
      <c r="AE20" s="812">
        <f t="shared" si="7"/>
        <v>3256.0973451327427</v>
      </c>
      <c r="AF20" s="812">
        <f t="shared" si="7"/>
        <v>4114.603982300885</v>
      </c>
      <c r="AG20" s="812">
        <f t="shared" si="7"/>
        <v>4366.8163716814161</v>
      </c>
      <c r="AH20" s="812">
        <f t="shared" si="7"/>
        <v>6306.8440265486715</v>
      </c>
      <c r="AI20" s="813">
        <f t="shared" si="7"/>
        <v>3097.3185840707961</v>
      </c>
      <c r="AL20" s="1869" t="s">
        <v>1550</v>
      </c>
      <c r="AM20" s="811" t="s">
        <v>1465</v>
      </c>
      <c r="AN20" s="812">
        <f t="shared" ref="AN20:AU25" si="8">AN11-AN26</f>
        <v>0</v>
      </c>
      <c r="AO20" s="812">
        <f t="shared" si="8"/>
        <v>7.2190265486725664</v>
      </c>
      <c r="AP20" s="812">
        <f t="shared" si="8"/>
        <v>14.535398230088493</v>
      </c>
      <c r="AQ20" s="812">
        <f t="shared" si="8"/>
        <v>18.477876106194689</v>
      </c>
      <c r="AR20" s="812">
        <f t="shared" si="8"/>
        <v>27.39380530973451</v>
      </c>
      <c r="AS20" s="812">
        <f t="shared" si="8"/>
        <v>32.095132743362832</v>
      </c>
      <c r="AT20" s="812">
        <f t="shared" si="8"/>
        <v>42.838495575221231</v>
      </c>
      <c r="AU20" s="813">
        <f t="shared" si="8"/>
        <v>18.09734513274336</v>
      </c>
      <c r="AX20" s="654">
        <v>80</v>
      </c>
      <c r="AY20" s="660">
        <v>0.47222222222222199</v>
      </c>
      <c r="AZ20" s="661">
        <v>0.61946902654867197</v>
      </c>
      <c r="BE20" s="1007" t="s">
        <v>1258</v>
      </c>
      <c r="BF20" s="1008">
        <v>22047</v>
      </c>
      <c r="BG20" s="1008">
        <v>3776</v>
      </c>
      <c r="BH20" s="1009">
        <v>438</v>
      </c>
      <c r="BI20" s="1009">
        <v>155</v>
      </c>
      <c r="BJ20" s="1008">
        <v>26416</v>
      </c>
      <c r="BK20" s="1010">
        <v>0.14000000000000001</v>
      </c>
      <c r="BL20" s="1010">
        <v>0.02</v>
      </c>
      <c r="BM20" s="1010">
        <v>0.01</v>
      </c>
    </row>
    <row r="21" spans="1:69" ht="47.25" x14ac:dyDescent="0.25">
      <c r="A21" s="1862"/>
      <c r="B21" s="825" t="s">
        <v>1518</v>
      </c>
      <c r="C21" s="815">
        <f t="shared" si="6"/>
        <v>0</v>
      </c>
      <c r="D21" s="815">
        <f t="shared" si="6"/>
        <v>27.876106194690266</v>
      </c>
      <c r="E21" s="815">
        <f t="shared" si="6"/>
        <v>62.757743362831846</v>
      </c>
      <c r="F21" s="815">
        <f t="shared" si="6"/>
        <v>76.769911504424769</v>
      </c>
      <c r="G21" s="815">
        <f t="shared" si="6"/>
        <v>109.57522123893804</v>
      </c>
      <c r="H21" s="815">
        <f t="shared" si="6"/>
        <v>131.38053097345133</v>
      </c>
      <c r="I21" s="815">
        <f t="shared" si="6"/>
        <v>173.27323008849552</v>
      </c>
      <c r="J21" s="815">
        <f t="shared" si="6"/>
        <v>73.008849557522112</v>
      </c>
      <c r="K21" s="827">
        <f t="shared" si="0"/>
        <v>167.40376106194688</v>
      </c>
      <c r="L21" s="828">
        <f t="shared" si="1"/>
        <v>487.23783185840705</v>
      </c>
      <c r="N21" s="1897" t="s">
        <v>1547</v>
      </c>
      <c r="O21" s="772" t="s">
        <v>1511</v>
      </c>
      <c r="P21" s="1020">
        <v>0</v>
      </c>
      <c r="Q21" s="1020">
        <v>104</v>
      </c>
      <c r="R21" s="1020">
        <v>607</v>
      </c>
      <c r="S21" s="1020">
        <v>2179</v>
      </c>
      <c r="T21" s="1020">
        <v>221</v>
      </c>
      <c r="U21" s="1020">
        <v>533</v>
      </c>
      <c r="V21" s="1020">
        <v>2090</v>
      </c>
      <c r="W21" s="1021">
        <v>3139</v>
      </c>
      <c r="Z21" s="1862"/>
      <c r="AA21" s="814" t="s">
        <v>1519</v>
      </c>
      <c r="AB21" s="815">
        <f t="shared" si="7"/>
        <v>0</v>
      </c>
      <c r="AC21" s="815">
        <f t="shared" si="7"/>
        <v>1442.5663716814158</v>
      </c>
      <c r="AD21" s="815">
        <f t="shared" si="7"/>
        <v>3480.9402654867249</v>
      </c>
      <c r="AE21" s="815">
        <f t="shared" si="7"/>
        <v>4290.1327433628312</v>
      </c>
      <c r="AF21" s="815">
        <f t="shared" si="7"/>
        <v>5229.6836283185839</v>
      </c>
      <c r="AG21" s="815">
        <f t="shared" si="7"/>
        <v>5599.5796460176989</v>
      </c>
      <c r="AH21" s="815">
        <f t="shared" si="7"/>
        <v>8156.5221238938029</v>
      </c>
      <c r="AI21" s="816">
        <f t="shared" si="7"/>
        <v>3968.4247787610611</v>
      </c>
      <c r="AL21" s="1862"/>
      <c r="AM21" s="814" t="s">
        <v>1519</v>
      </c>
      <c r="AN21" s="815">
        <f t="shared" si="8"/>
        <v>0</v>
      </c>
      <c r="AO21" s="815">
        <f t="shared" si="8"/>
        <v>94.628318584070797</v>
      </c>
      <c r="AP21" s="815">
        <f t="shared" si="8"/>
        <v>209.88938053097343</v>
      </c>
      <c r="AQ21" s="815">
        <f t="shared" si="8"/>
        <v>252.21238938053094</v>
      </c>
      <c r="AR21" s="815">
        <f t="shared" si="8"/>
        <v>372.33185840707961</v>
      </c>
      <c r="AS21" s="815">
        <f t="shared" si="8"/>
        <v>442.9225663716814</v>
      </c>
      <c r="AT21" s="815">
        <f t="shared" si="8"/>
        <v>573.59734513274327</v>
      </c>
      <c r="AU21" s="816">
        <f t="shared" si="8"/>
        <v>240.54867256637164</v>
      </c>
      <c r="AX21" t="s">
        <v>1551</v>
      </c>
    </row>
    <row r="22" spans="1:69" ht="31.5" x14ac:dyDescent="0.25">
      <c r="A22" s="1862"/>
      <c r="B22" s="825" t="s">
        <v>1522</v>
      </c>
      <c r="C22" s="815">
        <f t="shared" si="6"/>
        <v>0</v>
      </c>
      <c r="D22" s="815">
        <f t="shared" si="6"/>
        <v>11.438053097345133</v>
      </c>
      <c r="E22" s="815">
        <f t="shared" si="6"/>
        <v>23.68694690265486</v>
      </c>
      <c r="F22" s="815">
        <f t="shared" si="6"/>
        <v>27.955752212389378</v>
      </c>
      <c r="G22" s="815">
        <f t="shared" si="6"/>
        <v>40.590707964601769</v>
      </c>
      <c r="H22" s="815">
        <f t="shared" si="6"/>
        <v>55.971238938053091</v>
      </c>
      <c r="I22" s="815">
        <f t="shared" si="6"/>
        <v>66.676991150442461</v>
      </c>
      <c r="J22" s="815">
        <f t="shared" si="6"/>
        <v>26.575221238938049</v>
      </c>
      <c r="K22" s="827">
        <f>SUM(C22:F22)</f>
        <v>63.08075221238937</v>
      </c>
      <c r="L22" s="828">
        <f t="shared" si="1"/>
        <v>189.81415929203536</v>
      </c>
      <c r="N22" s="1898"/>
      <c r="O22" s="772" t="s">
        <v>1518</v>
      </c>
      <c r="P22" s="773">
        <v>0</v>
      </c>
      <c r="Q22" s="773">
        <v>33</v>
      </c>
      <c r="R22" s="773">
        <v>181</v>
      </c>
      <c r="S22" s="1027">
        <v>632</v>
      </c>
      <c r="T22" s="773">
        <v>74</v>
      </c>
      <c r="U22" s="773">
        <v>202</v>
      </c>
      <c r="V22" s="773">
        <v>708</v>
      </c>
      <c r="W22" s="1028">
        <v>937</v>
      </c>
      <c r="Z22" s="1862"/>
      <c r="AA22" s="814" t="s">
        <v>1466</v>
      </c>
      <c r="AB22" s="815">
        <f t="shared" si="7"/>
        <v>0</v>
      </c>
      <c r="AC22" s="815">
        <f t="shared" si="7"/>
        <v>1595.1747787610618</v>
      </c>
      <c r="AD22" s="815">
        <f t="shared" si="7"/>
        <v>3794.1847345132733</v>
      </c>
      <c r="AE22" s="815">
        <f t="shared" si="7"/>
        <v>4632.79646017699</v>
      </c>
      <c r="AF22" s="815">
        <f t="shared" si="7"/>
        <v>5489.6946902654863</v>
      </c>
      <c r="AG22" s="815">
        <f t="shared" si="7"/>
        <v>6176.9756637168139</v>
      </c>
      <c r="AH22" s="815">
        <f t="shared" si="7"/>
        <v>8825.1227876106168</v>
      </c>
      <c r="AI22" s="816">
        <f t="shared" si="7"/>
        <v>4561.4247787610611</v>
      </c>
      <c r="AL22" s="1862"/>
      <c r="AM22" s="814" t="s">
        <v>1466</v>
      </c>
      <c r="AN22" s="815">
        <f t="shared" si="8"/>
        <v>0</v>
      </c>
      <c r="AO22" s="815">
        <f t="shared" si="8"/>
        <v>409.45575221238937</v>
      </c>
      <c r="AP22" s="815">
        <f t="shared" si="8"/>
        <v>884.6692477876104</v>
      </c>
      <c r="AQ22" s="815">
        <f t="shared" si="8"/>
        <v>1012.0619469026547</v>
      </c>
      <c r="AR22" s="815">
        <f t="shared" si="8"/>
        <v>1417.2809734513273</v>
      </c>
      <c r="AS22" s="815">
        <f t="shared" si="8"/>
        <v>1838.8030973451325</v>
      </c>
      <c r="AT22" s="815">
        <f t="shared" si="8"/>
        <v>2345.9668141592915</v>
      </c>
      <c r="AU22" s="816">
        <f t="shared" si="8"/>
        <v>961.60176991150422</v>
      </c>
    </row>
    <row r="23" spans="1:69" ht="47.25" x14ac:dyDescent="0.25">
      <c r="A23" s="1857" t="s">
        <v>1552</v>
      </c>
      <c r="B23" s="825" t="s">
        <v>1511</v>
      </c>
      <c r="C23" s="815">
        <f>C14-C29</f>
        <v>0</v>
      </c>
      <c r="D23" s="815">
        <f t="shared" si="6"/>
        <v>178.06194690265494</v>
      </c>
      <c r="E23" s="815">
        <f t="shared" si="6"/>
        <v>572.40376106194776</v>
      </c>
      <c r="F23" s="815">
        <f t="shared" si="6"/>
        <v>442.1769911504432</v>
      </c>
      <c r="G23" s="815">
        <f t="shared" si="6"/>
        <v>328.46681415929231</v>
      </c>
      <c r="H23" s="815">
        <f t="shared" si="6"/>
        <v>718.49557522123928</v>
      </c>
      <c r="I23" s="815">
        <f t="shared" si="6"/>
        <v>1420.2267699115064</v>
      </c>
      <c r="J23" s="815">
        <f t="shared" si="6"/>
        <v>486.69911504424852</v>
      </c>
      <c r="K23" s="827">
        <f t="shared" si="0"/>
        <v>1192.6426991150458</v>
      </c>
      <c r="L23" s="828">
        <f t="shared" si="1"/>
        <v>2953.8882743362865</v>
      </c>
      <c r="N23" s="1898"/>
      <c r="O23" s="772" t="s">
        <v>1522</v>
      </c>
      <c r="P23" s="773">
        <v>0</v>
      </c>
      <c r="Q23" s="773">
        <v>18</v>
      </c>
      <c r="R23" s="773">
        <v>100</v>
      </c>
      <c r="S23" s="1025">
        <v>352</v>
      </c>
      <c r="T23" s="773">
        <v>39</v>
      </c>
      <c r="U23" s="773">
        <v>121</v>
      </c>
      <c r="V23" s="773">
        <v>397</v>
      </c>
      <c r="W23" s="1026">
        <v>497</v>
      </c>
      <c r="Z23" s="1857" t="s">
        <v>1552</v>
      </c>
      <c r="AA23" s="814" t="s">
        <v>1465</v>
      </c>
      <c r="AB23" s="815">
        <f t="shared" si="7"/>
        <v>0</v>
      </c>
      <c r="AC23" s="815">
        <f t="shared" si="7"/>
        <v>104.65044247787615</v>
      </c>
      <c r="AD23" s="815">
        <f t="shared" si="7"/>
        <v>332.7212389380536</v>
      </c>
      <c r="AE23" s="815">
        <f t="shared" si="7"/>
        <v>259.90265486725701</v>
      </c>
      <c r="AF23" s="815">
        <f t="shared" si="7"/>
        <v>206.39601769911519</v>
      </c>
      <c r="AG23" s="815">
        <f t="shared" si="7"/>
        <v>452.18362831858428</v>
      </c>
      <c r="AH23" s="815">
        <f t="shared" si="7"/>
        <v>868.15597345132869</v>
      </c>
      <c r="AI23" s="816">
        <f t="shared" si="7"/>
        <v>287.68141592920398</v>
      </c>
      <c r="AL23" s="1857" t="s">
        <v>1552</v>
      </c>
      <c r="AM23" s="814" t="s">
        <v>1465</v>
      </c>
      <c r="AN23" s="815">
        <f t="shared" si="8"/>
        <v>0</v>
      </c>
      <c r="AO23" s="815">
        <f t="shared" si="8"/>
        <v>0.78097345132743401</v>
      </c>
      <c r="AP23" s="815">
        <f t="shared" si="8"/>
        <v>2.4646017699115079</v>
      </c>
      <c r="AQ23" s="815">
        <f t="shared" si="8"/>
        <v>1.5221238938053121</v>
      </c>
      <c r="AR23" s="815">
        <f t="shared" si="8"/>
        <v>1.606194690265488</v>
      </c>
      <c r="AS23" s="815">
        <f t="shared" si="8"/>
        <v>3.90486725663717</v>
      </c>
      <c r="AT23" s="815">
        <f t="shared" si="8"/>
        <v>6.1615044247787694</v>
      </c>
      <c r="AU23" s="816">
        <f t="shared" si="8"/>
        <v>1.9026548672566399</v>
      </c>
    </row>
    <row r="24" spans="1:69" ht="48" thickBot="1" x14ac:dyDescent="0.3">
      <c r="A24" s="1857"/>
      <c r="B24" s="825" t="s">
        <v>1541</v>
      </c>
      <c r="C24" s="815">
        <f t="shared" si="6"/>
        <v>0</v>
      </c>
      <c r="D24" s="815">
        <f t="shared" si="6"/>
        <v>3.123893805309736</v>
      </c>
      <c r="E24" s="815">
        <f t="shared" si="6"/>
        <v>9.242256637168154</v>
      </c>
      <c r="F24" s="815">
        <f t="shared" si="6"/>
        <v>7.2300884955752327</v>
      </c>
      <c r="G24" s="815">
        <f t="shared" si="6"/>
        <v>6.424778761061952</v>
      </c>
      <c r="H24" s="815">
        <f t="shared" si="6"/>
        <v>15.61946902654868</v>
      </c>
      <c r="I24" s="815">
        <f t="shared" si="6"/>
        <v>27.726769911504466</v>
      </c>
      <c r="J24" s="815">
        <f t="shared" si="6"/>
        <v>7.9911504424778883</v>
      </c>
      <c r="K24" s="827">
        <f t="shared" si="0"/>
        <v>19.596238938053123</v>
      </c>
      <c r="L24" s="828">
        <f t="shared" si="1"/>
        <v>57.762168141592987</v>
      </c>
      <c r="N24" s="1903"/>
      <c r="O24" s="777" t="s">
        <v>1544</v>
      </c>
      <c r="P24" s="778">
        <v>0</v>
      </c>
      <c r="Q24" s="778">
        <v>11</v>
      </c>
      <c r="R24" s="778">
        <v>61</v>
      </c>
      <c r="S24" s="1029">
        <v>217</v>
      </c>
      <c r="T24" s="778">
        <v>26</v>
      </c>
      <c r="U24" s="778">
        <v>76</v>
      </c>
      <c r="V24" s="778">
        <v>248</v>
      </c>
      <c r="W24" s="1030">
        <v>309</v>
      </c>
      <c r="Z24" s="1857"/>
      <c r="AA24" s="814" t="s">
        <v>1519</v>
      </c>
      <c r="AB24" s="815">
        <f t="shared" si="7"/>
        <v>0</v>
      </c>
      <c r="AC24" s="815">
        <f t="shared" si="7"/>
        <v>187.43362831858417</v>
      </c>
      <c r="AD24" s="815">
        <f t="shared" si="7"/>
        <v>605.0597345132752</v>
      </c>
      <c r="AE24" s="815">
        <f t="shared" si="7"/>
        <v>463.86725663716891</v>
      </c>
      <c r="AF24" s="815">
        <f t="shared" si="7"/>
        <v>341.31637168141617</v>
      </c>
      <c r="AG24" s="815">
        <f t="shared" si="7"/>
        <v>754.42035398230132</v>
      </c>
      <c r="AH24" s="815">
        <f t="shared" si="7"/>
        <v>1498.4778761061968</v>
      </c>
      <c r="AI24" s="816">
        <f t="shared" si="7"/>
        <v>512.57522123893887</v>
      </c>
      <c r="AL24" s="1857"/>
      <c r="AM24" s="814" t="s">
        <v>1519</v>
      </c>
      <c r="AN24" s="815">
        <f t="shared" si="8"/>
        <v>0</v>
      </c>
      <c r="AO24" s="815">
        <f t="shared" si="8"/>
        <v>9.3716814159292081</v>
      </c>
      <c r="AP24" s="815">
        <f t="shared" si="8"/>
        <v>27.110619469026588</v>
      </c>
      <c r="AQ24" s="815">
        <f t="shared" si="8"/>
        <v>19.787610619469056</v>
      </c>
      <c r="AR24" s="815">
        <f t="shared" si="8"/>
        <v>17.668141592920367</v>
      </c>
      <c r="AS24" s="815">
        <f t="shared" si="8"/>
        <v>46.077433628318609</v>
      </c>
      <c r="AT24" s="815">
        <f t="shared" si="8"/>
        <v>76.402654867256743</v>
      </c>
      <c r="AU24" s="816">
        <f t="shared" si="8"/>
        <v>22.45132743362835</v>
      </c>
    </row>
    <row r="25" spans="1:69" ht="32.25" thickBot="1" x14ac:dyDescent="0.3">
      <c r="A25" s="1857"/>
      <c r="B25" s="825" t="s">
        <v>1522</v>
      </c>
      <c r="C25" s="815">
        <f t="shared" si="6"/>
        <v>0</v>
      </c>
      <c r="D25" s="815">
        <f t="shared" si="6"/>
        <v>1.561946902654868</v>
      </c>
      <c r="E25" s="815">
        <f t="shared" si="6"/>
        <v>4.3130530973451391</v>
      </c>
      <c r="F25" s="815">
        <f t="shared" si="6"/>
        <v>3.0442477876106242</v>
      </c>
      <c r="G25" s="815">
        <f t="shared" si="6"/>
        <v>2.4092920353982321</v>
      </c>
      <c r="H25" s="815">
        <f t="shared" si="6"/>
        <v>7.0287610619469056</v>
      </c>
      <c r="I25" s="815">
        <f t="shared" si="6"/>
        <v>12.323008849557539</v>
      </c>
      <c r="J25" s="815">
        <f t="shared" si="6"/>
        <v>3.424778761061952</v>
      </c>
      <c r="K25" s="827">
        <f>SUM(C25:F25)</f>
        <v>8.9192477876106313</v>
      </c>
      <c r="L25" s="828">
        <f>SUM(G25:J25)</f>
        <v>25.18584070796463</v>
      </c>
      <c r="N25" s="1904" t="s">
        <v>1550</v>
      </c>
      <c r="O25" s="804" t="s">
        <v>1532</v>
      </c>
      <c r="P25" s="805">
        <f t="shared" ref="P25:W31" si="9">P13-P33</f>
        <v>0</v>
      </c>
      <c r="Q25" s="805">
        <f t="shared" si="9"/>
        <v>2282.4004424778759</v>
      </c>
      <c r="R25" s="805">
        <f t="shared" si="9"/>
        <v>4938</v>
      </c>
      <c r="S25" s="805">
        <f t="shared" si="9"/>
        <v>5673.0619469026533</v>
      </c>
      <c r="T25" s="805">
        <f t="shared" si="9"/>
        <v>6299.8097345132737</v>
      </c>
      <c r="U25" s="805">
        <f t="shared" si="9"/>
        <v>8919.6216814159288</v>
      </c>
      <c r="V25" s="805">
        <f t="shared" si="9"/>
        <v>11344.456858407077</v>
      </c>
      <c r="W25" s="806">
        <f t="shared" si="9"/>
        <v>5261.3274336283175</v>
      </c>
      <c r="Z25" s="1857"/>
      <c r="AA25" s="814" t="s">
        <v>1466</v>
      </c>
      <c r="AB25" s="815">
        <f t="shared" si="7"/>
        <v>0</v>
      </c>
      <c r="AC25" s="815">
        <f t="shared" si="7"/>
        <v>228.82522123893818</v>
      </c>
      <c r="AD25" s="815">
        <f t="shared" si="7"/>
        <v>717.81526548672673</v>
      </c>
      <c r="AE25" s="815">
        <f t="shared" si="7"/>
        <v>547.20353982300969</v>
      </c>
      <c r="AF25" s="815">
        <f t="shared" si="7"/>
        <v>390.30530973451357</v>
      </c>
      <c r="AG25" s="815">
        <f t="shared" si="7"/>
        <v>902.02433628318624</v>
      </c>
      <c r="AH25" s="815">
        <f t="shared" si="7"/>
        <v>1757.877212389383</v>
      </c>
      <c r="AI25" s="816">
        <f t="shared" si="7"/>
        <v>598.57522123893898</v>
      </c>
      <c r="AL25" s="1857"/>
      <c r="AM25" s="814" t="s">
        <v>1466</v>
      </c>
      <c r="AN25" s="815">
        <f t="shared" si="8"/>
        <v>0</v>
      </c>
      <c r="AO25" s="815">
        <f t="shared" si="8"/>
        <v>51.544247787610644</v>
      </c>
      <c r="AP25" s="815">
        <f t="shared" si="8"/>
        <v>142.3307522123896</v>
      </c>
      <c r="AQ25" s="815">
        <f t="shared" si="8"/>
        <v>98.938053097345289</v>
      </c>
      <c r="AR25" s="815">
        <f t="shared" si="8"/>
        <v>82.71902654867263</v>
      </c>
      <c r="AS25" s="815">
        <f t="shared" si="8"/>
        <v>238.19690265486736</v>
      </c>
      <c r="AT25" s="815">
        <f t="shared" si="8"/>
        <v>398.03318584070854</v>
      </c>
      <c r="AU25" s="816">
        <f t="shared" si="8"/>
        <v>113.39823008849575</v>
      </c>
    </row>
    <row r="26" spans="1:69" ht="47.25" x14ac:dyDescent="0.25">
      <c r="A26" s="1862" t="s">
        <v>1553</v>
      </c>
      <c r="B26" s="829" t="s">
        <v>1532</v>
      </c>
      <c r="C26" s="815">
        <f>C17-C29</f>
        <v>0</v>
      </c>
      <c r="D26" s="815">
        <f>D17-D29</f>
        <v>2.0619469026549524</v>
      </c>
      <c r="E26" s="1049">
        <f>E17-E29</f>
        <v>1.403761061947705</v>
      </c>
      <c r="F26" s="815">
        <f t="shared" ref="C26:J28" si="10">F17-F29</f>
        <v>721.1769911504432</v>
      </c>
      <c r="G26" s="815">
        <f t="shared" si="10"/>
        <v>81.466814159292298</v>
      </c>
      <c r="H26" s="815">
        <f t="shared" si="10"/>
        <v>101.49557522123928</v>
      </c>
      <c r="I26" s="815">
        <f t="shared" si="10"/>
        <v>409.22676991150649</v>
      </c>
      <c r="J26" s="815">
        <f t="shared" si="10"/>
        <v>1292.6991150442486</v>
      </c>
      <c r="K26" s="827">
        <f t="shared" si="0"/>
        <v>724.64269911504584</v>
      </c>
      <c r="L26" s="828">
        <f t="shared" si="1"/>
        <v>1884.8882743362867</v>
      </c>
      <c r="N26" s="1890"/>
      <c r="O26" s="629" t="s">
        <v>1518</v>
      </c>
      <c r="P26" s="630">
        <f t="shared" si="9"/>
        <v>0</v>
      </c>
      <c r="Q26" s="630">
        <f t="shared" si="9"/>
        <v>737.47345132743362</v>
      </c>
      <c r="R26" s="630">
        <f t="shared" si="9"/>
        <v>1495.964601769911</v>
      </c>
      <c r="S26" s="630">
        <f t="shared" si="9"/>
        <v>1634.9203539823006</v>
      </c>
      <c r="T26" s="630">
        <f t="shared" si="9"/>
        <v>2142.6393805309735</v>
      </c>
      <c r="U26" s="630">
        <f t="shared" si="9"/>
        <v>3367.0442477876104</v>
      </c>
      <c r="V26" s="630">
        <f t="shared" si="9"/>
        <v>3941.0542035398221</v>
      </c>
      <c r="W26" s="807">
        <f t="shared" si="9"/>
        <v>1564.4247787610616</v>
      </c>
      <c r="Z26" s="1862" t="s">
        <v>1553</v>
      </c>
      <c r="AA26" s="814" t="s">
        <v>1465</v>
      </c>
      <c r="AB26" s="815">
        <f t="shared" ref="AB26:AI28" si="11">AB17-AB29</f>
        <v>0</v>
      </c>
      <c r="AC26" s="815">
        <f t="shared" si="11"/>
        <v>6.6504424778761582</v>
      </c>
      <c r="AD26" s="815">
        <f t="shared" si="11"/>
        <v>45.721238938053574</v>
      </c>
      <c r="AE26" s="815">
        <f t="shared" si="11"/>
        <v>614.90265486725707</v>
      </c>
      <c r="AF26" s="815">
        <f t="shared" si="11"/>
        <v>69.396017699115205</v>
      </c>
      <c r="AG26" s="815">
        <f t="shared" si="11"/>
        <v>95.183628318584297</v>
      </c>
      <c r="AH26" s="815">
        <f t="shared" si="11"/>
        <v>397.15597345132869</v>
      </c>
      <c r="AI26" s="816">
        <f t="shared" si="11"/>
        <v>1032.6814159292039</v>
      </c>
      <c r="AL26" s="1862" t="s">
        <v>1553</v>
      </c>
      <c r="AM26" s="814" t="s">
        <v>1465</v>
      </c>
      <c r="AN26" s="815">
        <f t="shared" ref="AN26:AU27" si="12">AN17-AN29</f>
        <v>0</v>
      </c>
      <c r="AO26" s="815">
        <f t="shared" si="12"/>
        <v>-0.21902654867256599</v>
      </c>
      <c r="AP26" s="815">
        <f>AP17-AP29</f>
        <v>0.46460176991150792</v>
      </c>
      <c r="AQ26" s="815">
        <f t="shared" si="12"/>
        <v>3.5221238938053121</v>
      </c>
      <c r="AR26" s="815">
        <f t="shared" si="12"/>
        <v>0.606194690265488</v>
      </c>
      <c r="AS26" s="815">
        <f t="shared" si="12"/>
        <v>0.90486725663717005</v>
      </c>
      <c r="AT26" s="815">
        <f t="shared" si="12"/>
        <v>3.1615044247787698</v>
      </c>
      <c r="AU26" s="816">
        <f t="shared" si="12"/>
        <v>5.9026548672566399</v>
      </c>
      <c r="BE26" s="1846" t="s">
        <v>1554</v>
      </c>
      <c r="BF26" s="1847"/>
      <c r="BG26" s="1847"/>
      <c r="BH26" s="1847"/>
      <c r="BI26" s="1848"/>
    </row>
    <row r="27" spans="1:69" ht="48" thickBot="1" x14ac:dyDescent="0.3">
      <c r="A27" s="1862"/>
      <c r="B27" s="825" t="s">
        <v>1518</v>
      </c>
      <c r="C27" s="815">
        <f t="shared" si="10"/>
        <v>0</v>
      </c>
      <c r="D27" s="815">
        <f t="shared" si="10"/>
        <v>0.12389380530973604</v>
      </c>
      <c r="E27" s="815">
        <f t="shared" si="10"/>
        <v>0.24225663716815493</v>
      </c>
      <c r="F27" s="815">
        <f t="shared" si="10"/>
        <v>14.230088495575233</v>
      </c>
      <c r="G27" s="815">
        <f t="shared" si="10"/>
        <v>1.424778761061952</v>
      </c>
      <c r="H27" s="815">
        <f t="shared" si="10"/>
        <v>2.6194690265486802</v>
      </c>
      <c r="I27" s="815">
        <f t="shared" si="10"/>
        <v>8.7267699115044657</v>
      </c>
      <c r="J27" s="815">
        <f t="shared" si="10"/>
        <v>23.991150442477888</v>
      </c>
      <c r="K27" s="827">
        <f t="shared" si="0"/>
        <v>14.596238938053123</v>
      </c>
      <c r="L27" s="828">
        <f t="shared" si="1"/>
        <v>36.762168141592987</v>
      </c>
      <c r="N27" s="1890"/>
      <c r="O27" s="629" t="s">
        <v>1522</v>
      </c>
      <c r="P27" s="630">
        <f t="shared" si="9"/>
        <v>0</v>
      </c>
      <c r="Q27" s="630">
        <f t="shared" si="9"/>
        <v>405.55088495575217</v>
      </c>
      <c r="R27" s="630">
        <f t="shared" si="9"/>
        <v>802.50774336283166</v>
      </c>
      <c r="S27" s="630">
        <f t="shared" si="9"/>
        <v>881.77876106194674</v>
      </c>
      <c r="T27" s="630">
        <f t="shared" si="9"/>
        <v>1153.7057522123894</v>
      </c>
      <c r="U27" s="630">
        <f t="shared" si="9"/>
        <v>1980.287610619469</v>
      </c>
      <c r="V27" s="630">
        <f t="shared" si="9"/>
        <v>2208.4723451327427</v>
      </c>
      <c r="W27" s="807">
        <f t="shared" si="9"/>
        <v>828.88495575221225</v>
      </c>
      <c r="Z27" s="1862"/>
      <c r="AA27" s="814" t="s">
        <v>1519</v>
      </c>
      <c r="AB27" s="815">
        <f t="shared" si="11"/>
        <v>0</v>
      </c>
      <c r="AC27" s="815">
        <f t="shared" si="11"/>
        <v>6.4336283185841623</v>
      </c>
      <c r="AD27" s="815">
        <f t="shared" si="11"/>
        <v>33.059734513275203</v>
      </c>
      <c r="AE27" s="815">
        <f t="shared" si="11"/>
        <v>863.86725663716891</v>
      </c>
      <c r="AF27" s="815">
        <f t="shared" si="11"/>
        <v>95.3163716814162</v>
      </c>
      <c r="AG27" s="815">
        <f t="shared" si="11"/>
        <v>125.42035398230126</v>
      </c>
      <c r="AH27" s="815">
        <f t="shared" si="11"/>
        <v>525.47787610619685</v>
      </c>
      <c r="AI27" s="816">
        <f t="shared" si="11"/>
        <v>1504.5752212389389</v>
      </c>
      <c r="AL27" s="1862"/>
      <c r="AM27" s="814" t="s">
        <v>1519</v>
      </c>
      <c r="AN27" s="815">
        <f t="shared" si="12"/>
        <v>0</v>
      </c>
      <c r="AO27" s="815">
        <f t="shared" si="12"/>
        <v>1.3716814159292081</v>
      </c>
      <c r="AP27" s="815">
        <f t="shared" si="12"/>
        <v>6.110619469026588</v>
      </c>
      <c r="AQ27" s="815">
        <f t="shared" si="12"/>
        <v>55.787610619469056</v>
      </c>
      <c r="AR27" s="815">
        <f t="shared" si="12"/>
        <v>6.6681415929203682</v>
      </c>
      <c r="AS27" s="815">
        <f t="shared" si="12"/>
        <v>12.077433628318607</v>
      </c>
      <c r="AT27" s="815">
        <f t="shared" si="12"/>
        <v>43.402654867256743</v>
      </c>
      <c r="AU27" s="816">
        <f t="shared" si="12"/>
        <v>95.45132743362835</v>
      </c>
      <c r="BE27" s="1033" t="s">
        <v>1555</v>
      </c>
      <c r="BF27" s="91" t="s">
        <v>1556</v>
      </c>
      <c r="BG27" s="91" t="s">
        <v>1557</v>
      </c>
      <c r="BH27" s="237" t="s">
        <v>1258</v>
      </c>
      <c r="BI27" s="1040" t="s">
        <v>1558</v>
      </c>
      <c r="BJ27" s="1039"/>
    </row>
    <row r="28" spans="1:69" ht="32.25" thickTop="1" x14ac:dyDescent="0.25">
      <c r="A28" s="1862"/>
      <c r="B28" s="825" t="s">
        <v>1522</v>
      </c>
      <c r="C28" s="815">
        <f t="shared" si="10"/>
        <v>0</v>
      </c>
      <c r="D28" s="815">
        <f t="shared" si="10"/>
        <v>-0.43805309734513198</v>
      </c>
      <c r="E28" s="815">
        <f t="shared" si="10"/>
        <v>0.31305309734513909</v>
      </c>
      <c r="F28" s="815">
        <f t="shared" si="10"/>
        <v>5.0442477876106242</v>
      </c>
      <c r="G28" s="815">
        <f t="shared" si="10"/>
        <v>0.409292035398232</v>
      </c>
      <c r="H28" s="815">
        <f t="shared" si="10"/>
        <v>1.0287610619469061</v>
      </c>
      <c r="I28" s="815">
        <f t="shared" si="10"/>
        <v>3.3230088495575396</v>
      </c>
      <c r="J28" s="815">
        <f t="shared" si="10"/>
        <v>8.4247787610619511</v>
      </c>
      <c r="K28" s="827">
        <f t="shared" si="0"/>
        <v>4.9192477876106313</v>
      </c>
      <c r="L28" s="828">
        <f t="shared" si="1"/>
        <v>13.18584070796463</v>
      </c>
      <c r="N28" s="1891"/>
      <c r="O28" s="800" t="s">
        <v>1544</v>
      </c>
      <c r="P28" s="630">
        <f t="shared" si="9"/>
        <v>0</v>
      </c>
      <c r="Q28" s="630">
        <f t="shared" si="9"/>
        <v>246.41814159292034</v>
      </c>
      <c r="R28" s="630">
        <f t="shared" si="9"/>
        <v>493.50663716814148</v>
      </c>
      <c r="S28" s="630">
        <f t="shared" si="9"/>
        <v>547.25663716814154</v>
      </c>
      <c r="T28" s="630">
        <f t="shared" si="9"/>
        <v>737.42035398230087</v>
      </c>
      <c r="U28" s="630">
        <f t="shared" si="9"/>
        <v>1249.2809734513273</v>
      </c>
      <c r="V28" s="630">
        <f t="shared" si="9"/>
        <v>1381.0652654867254</v>
      </c>
      <c r="W28" s="807">
        <f t="shared" si="9"/>
        <v>516.78761061946898</v>
      </c>
      <c r="Z28" s="1862"/>
      <c r="AA28" s="814" t="s">
        <v>1466</v>
      </c>
      <c r="AB28" s="815">
        <f t="shared" si="11"/>
        <v>0</v>
      </c>
      <c r="AC28" s="815">
        <f t="shared" si="11"/>
        <v>2.8252212389381697</v>
      </c>
      <c r="AD28" s="1049">
        <f t="shared" si="11"/>
        <v>5.8152654867266733</v>
      </c>
      <c r="AE28" s="815">
        <f t="shared" si="11"/>
        <v>876.20353982300969</v>
      </c>
      <c r="AF28" s="815">
        <f t="shared" si="11"/>
        <v>96.305309734513585</v>
      </c>
      <c r="AG28" s="815">
        <f t="shared" si="11"/>
        <v>128.02433628318627</v>
      </c>
      <c r="AH28" s="815">
        <f t="shared" si="11"/>
        <v>513.87721238938298</v>
      </c>
      <c r="AI28" s="816">
        <f t="shared" si="11"/>
        <v>1275.5752212389389</v>
      </c>
      <c r="AL28" s="1862"/>
      <c r="AM28" s="814" t="s">
        <v>1466</v>
      </c>
      <c r="AN28" s="815">
        <f>AN19-AN31</f>
        <v>0</v>
      </c>
      <c r="AO28" s="815">
        <f t="shared" ref="AO28:AU28" si="13">AO19-AO31</f>
        <v>3.5442477876106437</v>
      </c>
      <c r="AP28" s="815">
        <f t="shared" si="13"/>
        <v>17.330752212389584</v>
      </c>
      <c r="AQ28" s="815">
        <f t="shared" si="13"/>
        <v>230.93805309734529</v>
      </c>
      <c r="AR28" s="815">
        <f t="shared" si="13"/>
        <v>28.71902654867263</v>
      </c>
      <c r="AS28" s="815">
        <f t="shared" si="13"/>
        <v>46.196902654867372</v>
      </c>
      <c r="AT28" s="815">
        <f t="shared" si="13"/>
        <v>174.03318584070854</v>
      </c>
      <c r="AU28" s="816">
        <f t="shared" si="13"/>
        <v>393.39823008849578</v>
      </c>
      <c r="BE28" s="1041" t="s">
        <v>75</v>
      </c>
      <c r="BF28" s="9">
        <v>0</v>
      </c>
      <c r="BG28" s="9">
        <v>0</v>
      </c>
      <c r="BH28" s="9">
        <f>SUM(BF28:BG28)</f>
        <v>0</v>
      </c>
      <c r="BI28" s="1035">
        <f>BH28/$BH$38</f>
        <v>0</v>
      </c>
      <c r="BJ28" s="4"/>
      <c r="BP28" s="8"/>
    </row>
    <row r="29" spans="1:69" ht="47.25" x14ac:dyDescent="0.25">
      <c r="A29" s="1857" t="s">
        <v>1559</v>
      </c>
      <c r="B29" s="825" t="s">
        <v>1511</v>
      </c>
      <c r="C29" s="815">
        <f>C14*probD15</f>
        <v>0</v>
      </c>
      <c r="D29" s="815">
        <f>D14*probD16</f>
        <v>49.938053097345048</v>
      </c>
      <c r="E29" s="815">
        <f>E14*probD40</f>
        <v>356.59623893805229</v>
      </c>
      <c r="F29" s="815">
        <f>probD60*F14</f>
        <v>719.8230088495568</v>
      </c>
      <c r="G29" s="815">
        <f>G14*probD15</f>
        <v>80.533185840707702</v>
      </c>
      <c r="H29" s="815">
        <f>H14*probD16</f>
        <v>201.50442477876072</v>
      </c>
      <c r="I29" s="815">
        <f>I14*probD40</f>
        <v>884.77323008849351</v>
      </c>
      <c r="J29" s="815">
        <f>probD60*J14</f>
        <v>792.30088495575148</v>
      </c>
      <c r="K29" s="827">
        <f>SUM(C29:F29)</f>
        <v>1126.3573008849542</v>
      </c>
      <c r="L29" s="828">
        <f>SUM(G29:J29)</f>
        <v>1959.1117256637135</v>
      </c>
      <c r="N29" s="1905" t="s">
        <v>1552</v>
      </c>
      <c r="O29" s="629" t="s">
        <v>1511</v>
      </c>
      <c r="P29" s="630">
        <f t="shared" si="9"/>
        <v>0</v>
      </c>
      <c r="Q29" s="630">
        <f t="shared" si="9"/>
        <v>336.59955752212409</v>
      </c>
      <c r="R29" s="630">
        <f t="shared" si="9"/>
        <v>981</v>
      </c>
      <c r="S29" s="630">
        <f t="shared" si="9"/>
        <v>700.93805309734626</v>
      </c>
      <c r="T29" s="630">
        <f t="shared" si="9"/>
        <v>464.19026548672605</v>
      </c>
      <c r="U29" s="630">
        <f t="shared" si="9"/>
        <v>1314.3783185840714</v>
      </c>
      <c r="V29" s="630">
        <f t="shared" si="9"/>
        <v>2355.5431415929238</v>
      </c>
      <c r="W29" s="807">
        <f t="shared" si="9"/>
        <v>768.67256637168271</v>
      </c>
      <c r="Z29" s="1857" t="s">
        <v>1559</v>
      </c>
      <c r="AA29" s="814" t="s">
        <v>1465</v>
      </c>
      <c r="AB29" s="815">
        <f>AB14*probD15</f>
        <v>0</v>
      </c>
      <c r="AC29" s="815">
        <f>AC14*probD16</f>
        <v>29.349557522123842</v>
      </c>
      <c r="AD29" s="815">
        <f>AD14*probD40</f>
        <v>207.27876106194643</v>
      </c>
      <c r="AE29" s="815">
        <f>AE14*probD60</f>
        <v>423.09734513274299</v>
      </c>
      <c r="AF29" s="815">
        <f>AF14*probD15</f>
        <v>50.603982300884795</v>
      </c>
      <c r="AG29" s="815">
        <f>AG14*probD16</f>
        <v>126.8163716814157</v>
      </c>
      <c r="AH29" s="815">
        <f>AH14*probD40</f>
        <v>540.84402654867131</v>
      </c>
      <c r="AI29" s="816">
        <f>AI14*probD60</f>
        <v>468.31858407079602</v>
      </c>
      <c r="AL29" s="1857" t="s">
        <v>1559</v>
      </c>
      <c r="AM29" s="814" t="s">
        <v>1465</v>
      </c>
      <c r="AN29" s="815">
        <f>AN14*probD15</f>
        <v>0</v>
      </c>
      <c r="AO29" s="815">
        <f>AO14*probD16</f>
        <v>0.21902654867256599</v>
      </c>
      <c r="AP29" s="815">
        <f>AP14*probD40</f>
        <v>1.5353982300884921</v>
      </c>
      <c r="AQ29" s="815">
        <f>AQ14*probD60</f>
        <v>2.4778761061946879</v>
      </c>
      <c r="AR29" s="815">
        <f>AR14*probD15</f>
        <v>0.393805309734512</v>
      </c>
      <c r="AS29" s="815">
        <f>AS14*probD16</f>
        <v>1.09513274336283</v>
      </c>
      <c r="AT29" s="815">
        <f>AT14*probD40</f>
        <v>3.8384955752212302</v>
      </c>
      <c r="AU29" s="816">
        <f>AU14*probD60</f>
        <v>3.0973451327433601</v>
      </c>
      <c r="BE29" s="1042" t="s">
        <v>76</v>
      </c>
      <c r="BF29" s="9">
        <v>1</v>
      </c>
      <c r="BG29" s="9">
        <v>0</v>
      </c>
      <c r="BH29" s="9">
        <f t="shared" ref="BH29:BH37" si="14">SUM(BF29:BG29)</f>
        <v>1</v>
      </c>
      <c r="BI29" s="1035">
        <f>BH29/$BH$38</f>
        <v>7.6511094108645751E-4</v>
      </c>
      <c r="BP29" s="8"/>
    </row>
    <row r="30" spans="1:69" ht="47.25" x14ac:dyDescent="0.25">
      <c r="A30" s="1857"/>
      <c r="B30" s="825" t="s">
        <v>1541</v>
      </c>
      <c r="C30" s="815">
        <f>C15*probD15</f>
        <v>0</v>
      </c>
      <c r="D30" s="815">
        <f>D15*probD16</f>
        <v>0.87610619469026396</v>
      </c>
      <c r="E30" s="815">
        <f>E15*probD40</f>
        <v>5.7577433628318451</v>
      </c>
      <c r="F30" s="815">
        <f>probD60*F15</f>
        <v>11.769911504424767</v>
      </c>
      <c r="G30" s="815">
        <f>G15*probD15</f>
        <v>1.575221238938048</v>
      </c>
      <c r="H30" s="815">
        <f>H15*probD16</f>
        <v>4.3805309734513198</v>
      </c>
      <c r="I30" s="815">
        <f>I15*probD40</f>
        <v>17.273230088495534</v>
      </c>
      <c r="J30" s="815">
        <f>probD60*J15</f>
        <v>13.008849557522112</v>
      </c>
      <c r="K30" s="827">
        <f t="shared" si="0"/>
        <v>18.403761061946877</v>
      </c>
      <c r="L30" s="828">
        <f t="shared" si="1"/>
        <v>36.237831858407013</v>
      </c>
      <c r="N30" s="1906"/>
      <c r="O30" s="629" t="s">
        <v>1541</v>
      </c>
      <c r="P30" s="630">
        <f t="shared" si="9"/>
        <v>0</v>
      </c>
      <c r="Q30" s="630">
        <f t="shared" si="9"/>
        <v>101.52654867256642</v>
      </c>
      <c r="R30" s="630">
        <f t="shared" si="9"/>
        <v>276.0353982300889</v>
      </c>
      <c r="S30" s="630">
        <f t="shared" si="9"/>
        <v>186.07964601769942</v>
      </c>
      <c r="T30" s="630">
        <f t="shared" si="9"/>
        <v>145.36061946902666</v>
      </c>
      <c r="U30" s="630">
        <f t="shared" si="9"/>
        <v>477.9557522123896</v>
      </c>
      <c r="V30" s="630">
        <f t="shared" si="9"/>
        <v>760.94579646017814</v>
      </c>
      <c r="W30" s="807">
        <f t="shared" si="9"/>
        <v>211.57522123893835</v>
      </c>
      <c r="Z30" s="1857"/>
      <c r="AA30" s="814" t="s">
        <v>1519</v>
      </c>
      <c r="AB30" s="815">
        <f>AB15*probD15</f>
        <v>0</v>
      </c>
      <c r="AC30" s="815">
        <f>AC15*probD16</f>
        <v>52.566371681415838</v>
      </c>
      <c r="AD30" s="815">
        <f>AD15*probD40</f>
        <v>376.9402654867248</v>
      </c>
      <c r="AE30" s="815">
        <f>AE15*probD60</f>
        <v>755.13274336283109</v>
      </c>
      <c r="AF30" s="815">
        <f>AF15*probD15</f>
        <v>83.6836283185838</v>
      </c>
      <c r="AG30" s="815">
        <f>AG15*probD16</f>
        <v>211.57964601769874</v>
      </c>
      <c r="AH30" s="815">
        <f>AH15*probD40</f>
        <v>933.52212389380315</v>
      </c>
      <c r="AI30" s="816">
        <f>AI15*probD60</f>
        <v>834.42477876106113</v>
      </c>
      <c r="AL30" s="1857"/>
      <c r="AM30" s="814" t="s">
        <v>1519</v>
      </c>
      <c r="AN30" s="815">
        <f>AN15*probD15</f>
        <v>0</v>
      </c>
      <c r="AO30" s="815">
        <f>AO15*probD16</f>
        <v>2.6283185840707919</v>
      </c>
      <c r="AP30" s="815">
        <f>AP15*probD40</f>
        <v>16.889380530973412</v>
      </c>
      <c r="AQ30" s="815">
        <f>AQ15*probD60</f>
        <v>32.212389380530944</v>
      </c>
      <c r="AR30" s="815">
        <f>AR15*probD15</f>
        <v>4.3318584070796318</v>
      </c>
      <c r="AS30" s="815">
        <f>AS15*probD16</f>
        <v>12.922566371681393</v>
      </c>
      <c r="AT30" s="815">
        <f>AT15*probD40</f>
        <v>47.597345132743257</v>
      </c>
      <c r="AU30" s="816">
        <f>AU15*probD60</f>
        <v>36.54867256637165</v>
      </c>
      <c r="BE30" s="1034" t="s">
        <v>77</v>
      </c>
      <c r="BF30" s="241">
        <v>5</v>
      </c>
      <c r="BG30" s="241">
        <v>2</v>
      </c>
      <c r="BH30" s="159">
        <f t="shared" si="14"/>
        <v>7</v>
      </c>
      <c r="BI30" s="1035">
        <f>BH30/$BH$38</f>
        <v>5.3557765876052028E-3</v>
      </c>
      <c r="BJ30" s="4"/>
      <c r="BP30" s="8"/>
    </row>
    <row r="31" spans="1:69" ht="32.25" thickBot="1" x14ac:dyDescent="0.3">
      <c r="A31" s="1858"/>
      <c r="B31" s="830" t="s">
        <v>1522</v>
      </c>
      <c r="C31" s="818">
        <f>C16*probD15</f>
        <v>0</v>
      </c>
      <c r="D31" s="818">
        <f>D16*probD16</f>
        <v>0.43805309734513198</v>
      </c>
      <c r="E31" s="818">
        <f>E16*probD40</f>
        <v>2.6869469026548609</v>
      </c>
      <c r="F31" s="818">
        <f>probD60*F16</f>
        <v>4.9557522123893758</v>
      </c>
      <c r="G31" s="818">
        <f>G16*probD15</f>
        <v>0.590707964601768</v>
      </c>
      <c r="H31" s="818">
        <f>H16*probD16</f>
        <v>1.9712389380530939</v>
      </c>
      <c r="I31" s="818">
        <f>I16*probD40</f>
        <v>7.6769911504424604</v>
      </c>
      <c r="J31" s="818">
        <f>probD60*J16</f>
        <v>5.575221238938048</v>
      </c>
      <c r="K31" s="831">
        <f>SUM(C31:F31)</f>
        <v>8.0807522123893687</v>
      </c>
      <c r="L31" s="832">
        <f>SUM(G31:J31)</f>
        <v>15.81415929203537</v>
      </c>
      <c r="N31" s="1906"/>
      <c r="O31" s="629" t="s">
        <v>1522</v>
      </c>
      <c r="P31" s="630">
        <f t="shared" si="9"/>
        <v>0</v>
      </c>
      <c r="Q31" s="630">
        <f t="shared" si="9"/>
        <v>55.449115044247819</v>
      </c>
      <c r="R31" s="630">
        <f t="shared" si="9"/>
        <v>148.49225663716834</v>
      </c>
      <c r="S31" s="630">
        <f t="shared" si="9"/>
        <v>101.22123893805326</v>
      </c>
      <c r="T31" s="630">
        <f t="shared" si="9"/>
        <v>76.294247787610686</v>
      </c>
      <c r="U31" s="630">
        <f t="shared" si="9"/>
        <v>282.71238938053114</v>
      </c>
      <c r="V31" s="630">
        <f t="shared" si="9"/>
        <v>424.52765486725724</v>
      </c>
      <c r="W31" s="807">
        <f t="shared" si="9"/>
        <v>111.11504424778778</v>
      </c>
      <c r="Z31" s="1858"/>
      <c r="AA31" s="817" t="s">
        <v>1466</v>
      </c>
      <c r="AB31" s="818">
        <f>AB16*probD15</f>
        <v>0</v>
      </c>
      <c r="AC31" s="818">
        <f>AC16*probD16</f>
        <v>64.17477876106183</v>
      </c>
      <c r="AD31" s="818">
        <f>AD16*probD40</f>
        <v>447.18473451327333</v>
      </c>
      <c r="AE31" s="818">
        <f>AE16*probD60</f>
        <v>890.79646017699031</v>
      </c>
      <c r="AF31" s="818">
        <f>AF16*probD15</f>
        <v>95.694690265486415</v>
      </c>
      <c r="AG31" s="818">
        <f>AG16*probD16</f>
        <v>252.97566371681373</v>
      </c>
      <c r="AH31" s="818">
        <f>AH16*probD40</f>
        <v>1095.122787610617</v>
      </c>
      <c r="AI31" s="819">
        <f>AI16*probD60</f>
        <v>974.42477876106102</v>
      </c>
      <c r="AL31" s="1858"/>
      <c r="AM31" s="817" t="s">
        <v>1466</v>
      </c>
      <c r="AN31" s="818">
        <f>AN16*probD15</f>
        <v>0</v>
      </c>
      <c r="AO31" s="818">
        <f>AO16*probD16</f>
        <v>14.455752212389356</v>
      </c>
      <c r="AP31" s="818">
        <f>AP16*probD40</f>
        <v>88.669247787610416</v>
      </c>
      <c r="AQ31" s="818">
        <f>AQ16*probD60</f>
        <v>161.06194690265471</v>
      </c>
      <c r="AR31" s="818">
        <f>AR16*probD15</f>
        <v>20.28097345132737</v>
      </c>
      <c r="AS31" s="818">
        <f>AS16*probD16</f>
        <v>66.803097345132628</v>
      </c>
      <c r="AT31" s="818">
        <f>AT16*probD40</f>
        <v>247.96681415929146</v>
      </c>
      <c r="AU31" s="819">
        <f>AU16*probD60</f>
        <v>184.60176991150425</v>
      </c>
      <c r="BE31" s="1034" t="s">
        <v>78</v>
      </c>
      <c r="BF31" s="241">
        <v>6</v>
      </c>
      <c r="BG31" s="241">
        <v>3</v>
      </c>
      <c r="BH31" s="159">
        <f t="shared" si="14"/>
        <v>9</v>
      </c>
      <c r="BI31" s="1035">
        <f t="shared" ref="BI31:BI37" si="15">BH31/$BH$38</f>
        <v>6.8859984697781174E-3</v>
      </c>
      <c r="BJ31" s="4"/>
    </row>
    <row r="32" spans="1:69" ht="30" x14ac:dyDescent="0.25">
      <c r="N32" s="1907"/>
      <c r="O32" s="800" t="s">
        <v>1544</v>
      </c>
      <c r="P32" s="630">
        <f>P20-P40</f>
        <v>0</v>
      </c>
      <c r="Q32" s="630">
        <f t="shared" ref="Q32:W32" si="16">Q20-Q40</f>
        <v>33.581858407079665</v>
      </c>
      <c r="R32" s="630">
        <f t="shared" si="16"/>
        <v>87.493362831858533</v>
      </c>
      <c r="S32" s="630">
        <f t="shared" si="16"/>
        <v>59.743362831858505</v>
      </c>
      <c r="T32" s="630">
        <f t="shared" si="16"/>
        <v>46.579646017699154</v>
      </c>
      <c r="U32" s="630">
        <f t="shared" si="16"/>
        <v>175.71902654867264</v>
      </c>
      <c r="V32" s="630">
        <f t="shared" si="16"/>
        <v>256.93473451327469</v>
      </c>
      <c r="W32" s="807">
        <f t="shared" si="16"/>
        <v>66.212389380531079</v>
      </c>
      <c r="BE32" s="1034" t="s">
        <v>79</v>
      </c>
      <c r="BF32" s="241">
        <v>13</v>
      </c>
      <c r="BG32" s="241">
        <v>8</v>
      </c>
      <c r="BH32" s="159">
        <f t="shared" si="14"/>
        <v>21</v>
      </c>
      <c r="BI32" s="1035">
        <f t="shared" si="15"/>
        <v>1.6067329762815608E-2</v>
      </c>
      <c r="BJ32" s="4"/>
    </row>
    <row r="33" spans="1:62" ht="30" x14ac:dyDescent="0.25">
      <c r="N33" s="1889" t="s">
        <v>1553</v>
      </c>
      <c r="O33" s="639" t="s">
        <v>1532</v>
      </c>
      <c r="P33" s="802">
        <f t="shared" ref="P33:W36" si="17">P21-P37</f>
        <v>0</v>
      </c>
      <c r="Q33" s="802">
        <f t="shared" si="17"/>
        <v>9.5995575221240586</v>
      </c>
      <c r="R33" s="1050">
        <f t="shared" si="17"/>
        <v>0</v>
      </c>
      <c r="S33" s="802">
        <f t="shared" si="17"/>
        <v>1037.9380530973463</v>
      </c>
      <c r="T33" s="802">
        <f t="shared" si="17"/>
        <v>107.19026548672603</v>
      </c>
      <c r="U33" s="802">
        <f t="shared" si="17"/>
        <v>164.37831858407145</v>
      </c>
      <c r="V33" s="802">
        <f t="shared" si="17"/>
        <v>622.5431415929238</v>
      </c>
      <c r="W33" s="808">
        <f t="shared" si="17"/>
        <v>1887.6725663716827</v>
      </c>
      <c r="BE33" s="1034" t="s">
        <v>80</v>
      </c>
      <c r="BF33" s="241">
        <v>29</v>
      </c>
      <c r="BG33" s="241">
        <v>26</v>
      </c>
      <c r="BH33" s="159">
        <f t="shared" si="14"/>
        <v>55</v>
      </c>
      <c r="BI33" s="1035">
        <f t="shared" si="15"/>
        <v>4.2081101759755164E-2</v>
      </c>
      <c r="BJ33" s="4"/>
    </row>
    <row r="34" spans="1:62" ht="30" x14ac:dyDescent="0.25">
      <c r="N34" s="1890"/>
      <c r="O34" s="629" t="s">
        <v>1518</v>
      </c>
      <c r="P34" s="802">
        <f t="shared" si="17"/>
        <v>0</v>
      </c>
      <c r="Q34" s="802">
        <f t="shared" si="17"/>
        <v>4.5265486725664204</v>
      </c>
      <c r="R34" s="802">
        <f t="shared" si="17"/>
        <v>9.0353982300889015</v>
      </c>
      <c r="S34" s="802">
        <f t="shared" si="17"/>
        <v>329.07964601769942</v>
      </c>
      <c r="T34" s="802">
        <f t="shared" si="17"/>
        <v>38.360619469026666</v>
      </c>
      <c r="U34" s="802">
        <f t="shared" si="17"/>
        <v>67.955752212389626</v>
      </c>
      <c r="V34" s="802">
        <f t="shared" si="17"/>
        <v>233.94579646017809</v>
      </c>
      <c r="W34" s="808">
        <f t="shared" si="17"/>
        <v>592.57522123893841</v>
      </c>
      <c r="BE34" s="1034" t="s">
        <v>81</v>
      </c>
      <c r="BF34" s="241">
        <v>68</v>
      </c>
      <c r="BG34" s="241">
        <v>26</v>
      </c>
      <c r="BH34" s="159">
        <f t="shared" si="14"/>
        <v>94</v>
      </c>
      <c r="BI34" s="1035">
        <f t="shared" si="15"/>
        <v>7.1920428462127012E-2</v>
      </c>
      <c r="BJ34" s="4"/>
    </row>
    <row r="35" spans="1:62" ht="21" customHeight="1" x14ac:dyDescent="0.25">
      <c r="N35" s="1890"/>
      <c r="O35" s="629" t="s">
        <v>1522</v>
      </c>
      <c r="P35" s="802">
        <f t="shared" si="17"/>
        <v>0</v>
      </c>
      <c r="Q35" s="802">
        <f t="shared" si="17"/>
        <v>2.4491150442478151</v>
      </c>
      <c r="R35" s="802">
        <f t="shared" si="17"/>
        <v>7.492256637168353</v>
      </c>
      <c r="S35" s="802">
        <f t="shared" si="17"/>
        <v>187.22123893805326</v>
      </c>
      <c r="T35" s="802">
        <f t="shared" si="17"/>
        <v>20.294247787610679</v>
      </c>
      <c r="U35" s="802">
        <f t="shared" si="17"/>
        <v>41.712389380531107</v>
      </c>
      <c r="V35" s="802">
        <f t="shared" si="17"/>
        <v>132.52765486725724</v>
      </c>
      <c r="W35" s="808">
        <f t="shared" si="17"/>
        <v>316.11504424778775</v>
      </c>
      <c r="BE35" s="1034" t="s">
        <v>82</v>
      </c>
      <c r="BF35" s="241">
        <v>159</v>
      </c>
      <c r="BG35" s="241">
        <v>93</v>
      </c>
      <c r="BH35" s="159">
        <f t="shared" si="14"/>
        <v>252</v>
      </c>
      <c r="BI35" s="1035">
        <f t="shared" si="15"/>
        <v>0.19280795715378729</v>
      </c>
      <c r="BJ35" s="4"/>
    </row>
    <row r="36" spans="1:62" ht="30" x14ac:dyDescent="0.25">
      <c r="A36" s="987"/>
      <c r="B36" s="988" t="s">
        <v>1560</v>
      </c>
      <c r="C36" s="780" t="s">
        <v>1479</v>
      </c>
      <c r="D36" s="780" t="s">
        <v>1480</v>
      </c>
      <c r="E36" s="780" t="s">
        <v>1481</v>
      </c>
      <c r="F36" s="780" t="s">
        <v>1482</v>
      </c>
      <c r="G36" s="780" t="s">
        <v>1479</v>
      </c>
      <c r="H36" s="780" t="s">
        <v>1480</v>
      </c>
      <c r="I36" s="780" t="s">
        <v>1481</v>
      </c>
      <c r="J36" s="780" t="s">
        <v>1482</v>
      </c>
      <c r="N36" s="1891"/>
      <c r="O36" s="800" t="s">
        <v>1544</v>
      </c>
      <c r="P36" s="802">
        <f t="shared" si="17"/>
        <v>0</v>
      </c>
      <c r="Q36" s="802">
        <f t="shared" si="17"/>
        <v>1.5818584070796629</v>
      </c>
      <c r="R36" s="802">
        <f t="shared" si="17"/>
        <v>6.4933628318585335</v>
      </c>
      <c r="S36" s="802">
        <f t="shared" si="17"/>
        <v>119.74336283185851</v>
      </c>
      <c r="T36" s="802">
        <f t="shared" si="17"/>
        <v>14.579646017699153</v>
      </c>
      <c r="U36" s="802">
        <f t="shared" si="17"/>
        <v>26.719026548672652</v>
      </c>
      <c r="V36" s="802">
        <f t="shared" si="17"/>
        <v>87.934734513274691</v>
      </c>
      <c r="W36" s="808">
        <f t="shared" si="17"/>
        <v>201.21238938053108</v>
      </c>
      <c r="BE36" s="1036" t="s">
        <v>83</v>
      </c>
      <c r="BF36" s="241">
        <v>253</v>
      </c>
      <c r="BG36" s="241">
        <v>254</v>
      </c>
      <c r="BH36" s="159">
        <f t="shared" si="14"/>
        <v>507</v>
      </c>
      <c r="BI36" s="1035">
        <f t="shared" si="15"/>
        <v>0.38791124713083397</v>
      </c>
      <c r="BJ36" s="4"/>
    </row>
    <row r="37" spans="1:62" ht="47.25" x14ac:dyDescent="0.25">
      <c r="A37" s="989" t="s">
        <v>1561</v>
      </c>
      <c r="B37" s="825" t="s">
        <v>1511</v>
      </c>
      <c r="C37" s="990">
        <f>C5-C17</f>
        <v>0</v>
      </c>
      <c r="D37" s="990">
        <f t="shared" ref="D37:J37" si="18">D5-D17</f>
        <v>54885</v>
      </c>
      <c r="E37" s="990">
        <f t="shared" si="18"/>
        <v>53490</v>
      </c>
      <c r="F37" s="990">
        <f t="shared" si="18"/>
        <v>30521</v>
      </c>
      <c r="G37" s="990">
        <f t="shared" si="18"/>
        <v>479376</v>
      </c>
      <c r="H37" s="990">
        <f t="shared" si="18"/>
        <v>153573</v>
      </c>
      <c r="I37" s="990">
        <f t="shared" si="18"/>
        <v>82941</v>
      </c>
      <c r="J37" s="991">
        <f t="shared" si="18"/>
        <v>11746</v>
      </c>
      <c r="N37" s="1892" t="s">
        <v>1559</v>
      </c>
      <c r="O37" s="629" t="s">
        <v>1511</v>
      </c>
      <c r="P37" s="802">
        <f>P17*probD15</f>
        <v>0</v>
      </c>
      <c r="Q37" s="802">
        <f>Q17*probD16</f>
        <v>94.400442477875941</v>
      </c>
      <c r="R37" s="1051">
        <v>607</v>
      </c>
      <c r="S37" s="802">
        <f>S17*probD60</f>
        <v>1141.0619469026537</v>
      </c>
      <c r="T37" s="802">
        <f>T17*probD15</f>
        <v>113.80973451327397</v>
      </c>
      <c r="U37" s="802">
        <f>U17*probD16</f>
        <v>368.62168141592855</v>
      </c>
      <c r="V37" s="802">
        <f>V17*probD40</f>
        <v>1467.4568584070762</v>
      </c>
      <c r="W37" s="808">
        <f>W17*probD60</f>
        <v>1251.3274336283173</v>
      </c>
      <c r="BE37" s="1034" t="s">
        <v>84</v>
      </c>
      <c r="BF37" s="241">
        <v>140</v>
      </c>
      <c r="BG37" s="241">
        <v>221</v>
      </c>
      <c r="BH37" s="159">
        <f t="shared" si="14"/>
        <v>361</v>
      </c>
      <c r="BI37" s="1035">
        <f t="shared" si="15"/>
        <v>0.27620504973221116</v>
      </c>
      <c r="BJ37" s="4"/>
    </row>
    <row r="38" spans="1:62" ht="48" thickBot="1" x14ac:dyDescent="0.3">
      <c r="A38" s="989"/>
      <c r="B38" s="825" t="s">
        <v>1541</v>
      </c>
      <c r="C38" s="990">
        <f>C6-C18</f>
        <v>0</v>
      </c>
      <c r="D38" s="990">
        <f t="shared" ref="D38:J38" si="19">D6-D18</f>
        <v>1238</v>
      </c>
      <c r="E38" s="990">
        <f t="shared" si="19"/>
        <v>1080</v>
      </c>
      <c r="F38" s="990">
        <f t="shared" si="19"/>
        <v>579</v>
      </c>
      <c r="G38" s="990">
        <f t="shared" si="19"/>
        <v>12707</v>
      </c>
      <c r="H38" s="990">
        <f t="shared" si="19"/>
        <v>3858</v>
      </c>
      <c r="I38" s="990">
        <f t="shared" si="19"/>
        <v>1991</v>
      </c>
      <c r="J38" s="991">
        <f t="shared" si="19"/>
        <v>232</v>
      </c>
      <c r="N38" s="1893"/>
      <c r="O38" s="629" t="s">
        <v>1541</v>
      </c>
      <c r="P38" s="802">
        <f>P18*probD15</f>
        <v>0</v>
      </c>
      <c r="Q38" s="802">
        <f>Q18*probD16</f>
        <v>28.47345132743358</v>
      </c>
      <c r="R38" s="802">
        <f>R18*probD40</f>
        <v>171.9646017699111</v>
      </c>
      <c r="S38" s="802">
        <f>S18*probD60</f>
        <v>302.92035398230058</v>
      </c>
      <c r="T38" s="802">
        <f>T18*probD15</f>
        <v>35.639380530973334</v>
      </c>
      <c r="U38" s="802">
        <f>U18*probD16</f>
        <v>134.04424778761037</v>
      </c>
      <c r="V38" s="802">
        <f>V18*probD40</f>
        <v>474.05420353982191</v>
      </c>
      <c r="W38" s="808">
        <f>W18*probD60</f>
        <v>344.42477876106165</v>
      </c>
      <c r="BE38" s="1037" t="s">
        <v>1562</v>
      </c>
      <c r="BF38" s="97">
        <f>SUM(BF28:BF37)</f>
        <v>674</v>
      </c>
      <c r="BG38" s="97">
        <f>SUM(BG28:BG37)</f>
        <v>633</v>
      </c>
      <c r="BH38" s="1038">
        <f>SUM(BF28:BG37)</f>
        <v>1307</v>
      </c>
      <c r="BI38" s="1043">
        <f>SUM(BI28:BI37)</f>
        <v>1</v>
      </c>
      <c r="BJ38" s="4"/>
    </row>
    <row r="39" spans="1:62" ht="32.25" thickBot="1" x14ac:dyDescent="0.3">
      <c r="A39" s="989"/>
      <c r="B39" s="830" t="s">
        <v>1522</v>
      </c>
      <c r="C39" s="990">
        <f>C7-C19</f>
        <v>0</v>
      </c>
      <c r="D39" s="990">
        <f t="shared" ref="D39:J39" si="20">D7-D19</f>
        <v>492</v>
      </c>
      <c r="E39" s="990">
        <f t="shared" si="20"/>
        <v>398</v>
      </c>
      <c r="F39" s="990">
        <f t="shared" si="20"/>
        <v>210</v>
      </c>
      <c r="G39" s="990">
        <f t="shared" si="20"/>
        <v>4406</v>
      </c>
      <c r="H39" s="990">
        <f t="shared" si="20"/>
        <v>1628</v>
      </c>
      <c r="I39" s="990">
        <f t="shared" si="20"/>
        <v>754</v>
      </c>
      <c r="J39" s="991">
        <f t="shared" si="20"/>
        <v>83</v>
      </c>
      <c r="N39" s="1893"/>
      <c r="O39" s="629" t="s">
        <v>1522</v>
      </c>
      <c r="P39" s="802">
        <f>P19*probD15</f>
        <v>0</v>
      </c>
      <c r="Q39" s="802">
        <f>Q19*probD16</f>
        <v>15.550884955752185</v>
      </c>
      <c r="R39" s="802">
        <f>R19*probD40</f>
        <v>92.507743362831647</v>
      </c>
      <c r="S39" s="802">
        <f>S19*probD60</f>
        <v>164.77876106194674</v>
      </c>
      <c r="T39" s="802">
        <f>T19*probD15</f>
        <v>18.705752212389321</v>
      </c>
      <c r="U39" s="802">
        <f>U19*probD16</f>
        <v>79.287610619468893</v>
      </c>
      <c r="V39" s="802">
        <f>V19*probD40</f>
        <v>264.47234513274276</v>
      </c>
      <c r="W39" s="808">
        <f>W19*probD60</f>
        <v>180.88495575221222</v>
      </c>
    </row>
    <row r="40" spans="1:62" ht="30.75" thickBot="1" x14ac:dyDescent="0.3">
      <c r="A40" s="989"/>
      <c r="B40" s="992"/>
      <c r="C40" s="992"/>
      <c r="D40" s="992"/>
      <c r="E40" s="992"/>
      <c r="F40" s="992"/>
      <c r="G40" s="992"/>
      <c r="H40" s="992"/>
      <c r="I40" s="992"/>
      <c r="J40" s="993"/>
      <c r="N40" s="1894"/>
      <c r="O40" s="801" t="s">
        <v>1544</v>
      </c>
      <c r="P40" s="809">
        <f>P20*probD15</f>
        <v>0</v>
      </c>
      <c r="Q40" s="809">
        <f>Q20*probD16</f>
        <v>9.4181415929203371</v>
      </c>
      <c r="R40" s="809">
        <f>R20*probD40</f>
        <v>54.506637168141467</v>
      </c>
      <c r="S40" s="809">
        <f>S20*probD60</f>
        <v>97.256637168141495</v>
      </c>
      <c r="T40" s="809">
        <f>T20*probD15</f>
        <v>11.420353982300847</v>
      </c>
      <c r="U40" s="809">
        <f>U20*probD16</f>
        <v>49.280973451327348</v>
      </c>
      <c r="V40" s="809">
        <f>V20*probD40</f>
        <v>160.06526548672531</v>
      </c>
      <c r="W40" s="810">
        <f>W20*probD60</f>
        <v>107.78761061946892</v>
      </c>
      <c r="BE40" s="13" t="s">
        <v>1563</v>
      </c>
    </row>
    <row r="41" spans="1:62" ht="47.25" x14ac:dyDescent="0.25">
      <c r="A41" s="989"/>
      <c r="B41" s="825" t="s">
        <v>1511</v>
      </c>
      <c r="C41" s="990">
        <f>C8+C20+C23</f>
        <v>0</v>
      </c>
      <c r="D41" s="990">
        <f t="shared" ref="D41:J41" si="21">D8+D20+D23</f>
        <v>54885</v>
      </c>
      <c r="E41" s="990">
        <f t="shared" si="21"/>
        <v>53490</v>
      </c>
      <c r="F41" s="990">
        <f t="shared" si="21"/>
        <v>30520.999999999996</v>
      </c>
      <c r="G41" s="990">
        <f t="shared" si="21"/>
        <v>479376</v>
      </c>
      <c r="H41" s="990">
        <f t="shared" si="21"/>
        <v>153573</v>
      </c>
      <c r="I41" s="990">
        <f t="shared" si="21"/>
        <v>82941</v>
      </c>
      <c r="J41" s="991">
        <f t="shared" si="21"/>
        <v>11746</v>
      </c>
      <c r="T41"/>
      <c r="U41"/>
      <c r="BE41" s="1032" t="s">
        <v>1564</v>
      </c>
    </row>
    <row r="42" spans="1:62" ht="28.5" customHeight="1" x14ac:dyDescent="0.25">
      <c r="A42" s="989"/>
      <c r="B42" s="825" t="s">
        <v>1541</v>
      </c>
      <c r="C42" s="990">
        <f>C9+C21+C24</f>
        <v>0</v>
      </c>
      <c r="D42" s="990">
        <f t="shared" ref="D42:J42" si="22">D9+D21+D24</f>
        <v>1238</v>
      </c>
      <c r="E42" s="990">
        <f t="shared" si="22"/>
        <v>1080</v>
      </c>
      <c r="F42" s="990">
        <f t="shared" si="22"/>
        <v>579</v>
      </c>
      <c r="G42" s="990">
        <f t="shared" si="22"/>
        <v>12707</v>
      </c>
      <c r="H42" s="990">
        <f t="shared" si="22"/>
        <v>3858</v>
      </c>
      <c r="I42" s="990">
        <f t="shared" si="22"/>
        <v>1991</v>
      </c>
      <c r="J42" s="991">
        <f t="shared" si="22"/>
        <v>232</v>
      </c>
      <c r="T42"/>
      <c r="U42"/>
    </row>
    <row r="43" spans="1:62" ht="31.5" x14ac:dyDescent="0.25">
      <c r="A43" s="994"/>
      <c r="B43" s="995" t="s">
        <v>1522</v>
      </c>
      <c r="C43" s="996">
        <f>C10+C22+C25</f>
        <v>0</v>
      </c>
      <c r="D43" s="996">
        <f t="shared" ref="D43:J43" si="23">D10+D22+D25</f>
        <v>492</v>
      </c>
      <c r="E43" s="996">
        <f t="shared" si="23"/>
        <v>398</v>
      </c>
      <c r="F43" s="996">
        <f t="shared" si="23"/>
        <v>210</v>
      </c>
      <c r="G43" s="996">
        <f t="shared" si="23"/>
        <v>4406</v>
      </c>
      <c r="H43" s="996">
        <f t="shared" si="23"/>
        <v>1628</v>
      </c>
      <c r="I43" s="996">
        <f t="shared" si="23"/>
        <v>754</v>
      </c>
      <c r="J43" s="997">
        <f t="shared" si="23"/>
        <v>83</v>
      </c>
      <c r="T43"/>
      <c r="U43"/>
    </row>
    <row r="44" spans="1:62" x14ac:dyDescent="0.25">
      <c r="T44"/>
      <c r="U44"/>
    </row>
    <row r="45" spans="1:62" x14ac:dyDescent="0.25">
      <c r="T45"/>
      <c r="U45"/>
    </row>
    <row r="46" spans="1:62" x14ac:dyDescent="0.25">
      <c r="T46"/>
      <c r="U46"/>
    </row>
    <row r="47" spans="1:62" x14ac:dyDescent="0.25">
      <c r="T47"/>
      <c r="U47"/>
    </row>
    <row r="48" spans="1:62" x14ac:dyDescent="0.25">
      <c r="T48"/>
      <c r="U48"/>
    </row>
    <row r="49" spans="7:21" x14ac:dyDescent="0.25">
      <c r="T49"/>
      <c r="U49"/>
    </row>
    <row r="50" spans="7:21" x14ac:dyDescent="0.25">
      <c r="T50"/>
      <c r="U50"/>
    </row>
    <row r="61" spans="7:21" x14ac:dyDescent="0.25">
      <c r="G61" s="986"/>
    </row>
    <row r="91" spans="2:2" x14ac:dyDescent="0.25">
      <c r="B91" s="44" t="s">
        <v>1565</v>
      </c>
    </row>
  </sheetData>
  <mergeCells count="48">
    <mergeCell ref="N33:N36"/>
    <mergeCell ref="N37:N40"/>
    <mergeCell ref="N9:N12"/>
    <mergeCell ref="N13:N16"/>
    <mergeCell ref="N17:N20"/>
    <mergeCell ref="N21:N24"/>
    <mergeCell ref="N25:N28"/>
    <mergeCell ref="N29:N32"/>
    <mergeCell ref="AL2:AU2"/>
    <mergeCell ref="Z14:Z16"/>
    <mergeCell ref="A23:A25"/>
    <mergeCell ref="Z17:Z19"/>
    <mergeCell ref="Z2:AI2"/>
    <mergeCell ref="N2:W2"/>
    <mergeCell ref="A2:J2"/>
    <mergeCell ref="A8:A10"/>
    <mergeCell ref="N5:N8"/>
    <mergeCell ref="Z8:Z10"/>
    <mergeCell ref="Z3:Z4"/>
    <mergeCell ref="Z5:Z7"/>
    <mergeCell ref="A14:A16"/>
    <mergeCell ref="A17:A19"/>
    <mergeCell ref="A3:A4"/>
    <mergeCell ref="A5:A7"/>
    <mergeCell ref="A29:A31"/>
    <mergeCell ref="A11:A13"/>
    <mergeCell ref="A20:A22"/>
    <mergeCell ref="A26:A28"/>
    <mergeCell ref="AL3:AL4"/>
    <mergeCell ref="AL5:AL7"/>
    <mergeCell ref="AL8:AL10"/>
    <mergeCell ref="Z20:Z22"/>
    <mergeCell ref="Z23:Z25"/>
    <mergeCell ref="Z26:Z28"/>
    <mergeCell ref="Z29:Z31"/>
    <mergeCell ref="AL20:AL22"/>
    <mergeCell ref="AL23:AL25"/>
    <mergeCell ref="AL26:AL28"/>
    <mergeCell ref="AL29:AL31"/>
    <mergeCell ref="BO14:BQ14"/>
    <mergeCell ref="BE26:BI26"/>
    <mergeCell ref="BE4:BE6"/>
    <mergeCell ref="BF4:BJ4"/>
    <mergeCell ref="BK4:BM4"/>
    <mergeCell ref="BF5:BF6"/>
    <mergeCell ref="BI5:BI6"/>
    <mergeCell ref="BJ5:BJ6"/>
    <mergeCell ref="BM5:BM6"/>
  </mergeCells>
  <hyperlinks>
    <hyperlink ref="A1" location="'Read me'!A1" display="Back to &quot;read me&quot;" xr:uid="{E8B303FC-6472-41C4-8401-44C6A2C199D0}"/>
    <hyperlink ref="BE40" r:id="rId1" location="covid19-summary-statistics" xr:uid="{CE7BCE1D-7B89-4CE3-B715-D500D48BC170}"/>
  </hyperlinks>
  <pageMargins left="0.7" right="0.7" top="0.75" bottom="0.75" header="0.3" footer="0.3"/>
  <pageSetup paperSize="9" orientation="portrait" horizontalDpi="1200" verticalDpi="1200" r:id="rId2"/>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V119"/>
  <sheetViews>
    <sheetView zoomScale="85" zoomScaleNormal="85" workbookViewId="0">
      <selection activeCell="A2" sqref="A2"/>
    </sheetView>
  </sheetViews>
  <sheetFormatPr defaultColWidth="9.140625" defaultRowHeight="15" x14ac:dyDescent="0.25"/>
  <cols>
    <col min="1" max="1" width="8.85546875" customWidth="1"/>
    <col min="2" max="5" width="9.140625" customWidth="1"/>
    <col min="6" max="6" width="3.5703125" customWidth="1"/>
    <col min="7" max="10" width="9.140625" customWidth="1"/>
    <col min="11" max="11" width="3.85546875" customWidth="1"/>
    <col min="12" max="12" width="17.5703125" customWidth="1"/>
    <col min="13" max="13" width="9.140625" customWidth="1"/>
    <col min="14" max="14" width="9.85546875" customWidth="1"/>
    <col min="15" max="15" width="12.140625" customWidth="1"/>
    <col min="16" max="16" width="14.85546875" customWidth="1"/>
    <col min="17" max="17" width="20.140625" customWidth="1"/>
    <col min="18" max="18" width="9.140625" style="304"/>
    <col min="19" max="19" width="11.85546875" style="304" customWidth="1"/>
    <col min="20" max="25" width="9.140625" style="304"/>
    <col min="26" max="33" width="0" style="304" hidden="1" customWidth="1"/>
    <col min="34" max="16384" width="9.140625" style="304"/>
  </cols>
  <sheetData>
    <row r="1" spans="1:22" customFormat="1" x14ac:dyDescent="0.25">
      <c r="A1" s="4" t="s">
        <v>1566</v>
      </c>
      <c r="B1" s="329"/>
      <c r="C1" s="329"/>
      <c r="D1" s="329"/>
      <c r="E1" s="329"/>
      <c r="F1" s="329"/>
      <c r="G1" s="329"/>
      <c r="H1" s="329"/>
      <c r="I1" s="329"/>
      <c r="J1" s="329"/>
      <c r="K1" s="329"/>
      <c r="L1" s="329"/>
      <c r="M1" s="329"/>
      <c r="N1" s="329"/>
      <c r="O1" s="329" t="s">
        <v>1567</v>
      </c>
      <c r="P1" s="329"/>
      <c r="Q1" s="329"/>
      <c r="R1" s="329"/>
      <c r="S1" s="329"/>
      <c r="T1" s="329"/>
      <c r="U1" s="329"/>
      <c r="V1" s="329"/>
    </row>
    <row r="2" spans="1:22" customFormat="1" x14ac:dyDescent="0.25">
      <c r="A2" s="13" t="s">
        <v>62</v>
      </c>
      <c r="B2" s="329"/>
      <c r="C2" s="329"/>
      <c r="D2" s="329"/>
      <c r="E2" s="329"/>
      <c r="F2" s="329"/>
      <c r="G2" s="329"/>
      <c r="H2" s="329"/>
      <c r="I2" s="329"/>
      <c r="J2" s="329"/>
      <c r="K2" s="329"/>
      <c r="L2" s="330"/>
      <c r="M2" s="329"/>
      <c r="N2" s="329"/>
      <c r="O2" s="329"/>
      <c r="P2" s="329"/>
      <c r="Q2" s="329"/>
      <c r="R2" s="329"/>
      <c r="S2" s="329"/>
      <c r="T2" s="329"/>
      <c r="U2" s="329"/>
      <c r="V2" s="329"/>
    </row>
    <row r="3" spans="1:22" customFormat="1" x14ac:dyDescent="0.25">
      <c r="A3" s="329"/>
      <c r="B3" s="1908" t="s">
        <v>1556</v>
      </c>
      <c r="C3" s="1908"/>
      <c r="D3" s="1908"/>
      <c r="E3" s="1908"/>
      <c r="F3" s="4"/>
      <c r="G3" s="1908" t="s">
        <v>1557</v>
      </c>
      <c r="H3" s="1908"/>
      <c r="I3" s="1908"/>
      <c r="J3" s="1908"/>
      <c r="K3" s="329"/>
      <c r="L3" s="306" t="s">
        <v>1568</v>
      </c>
      <c r="M3" s="329"/>
      <c r="N3" s="329"/>
      <c r="O3" s="329"/>
      <c r="P3" s="329"/>
      <c r="Q3" s="329"/>
      <c r="R3" s="329"/>
      <c r="S3" s="329"/>
      <c r="T3" s="329"/>
      <c r="U3" s="329"/>
      <c r="V3" s="329"/>
    </row>
    <row r="4" spans="1:22" customFormat="1" x14ac:dyDescent="0.25">
      <c r="A4" s="338"/>
      <c r="B4" s="339" t="s">
        <v>1569</v>
      </c>
      <c r="C4" s="340" t="s">
        <v>1570</v>
      </c>
      <c r="D4" s="339" t="s">
        <v>1571</v>
      </c>
      <c r="E4" s="340" t="s">
        <v>1572</v>
      </c>
      <c r="F4" s="341"/>
      <c r="G4" s="339" t="s">
        <v>1569</v>
      </c>
      <c r="H4" s="340" t="s">
        <v>1570</v>
      </c>
      <c r="I4" s="339" t="s">
        <v>1571</v>
      </c>
      <c r="J4" s="340" t="s">
        <v>1572</v>
      </c>
      <c r="K4" s="329"/>
      <c r="L4" s="331" t="s">
        <v>1573</v>
      </c>
      <c r="M4" s="329"/>
      <c r="N4" s="329"/>
      <c r="O4" s="332" t="s">
        <v>1574</v>
      </c>
      <c r="P4" s="332" t="s">
        <v>1557</v>
      </c>
      <c r="Q4" s="332"/>
      <c r="R4" s="329"/>
      <c r="S4" s="329"/>
      <c r="T4" s="329"/>
      <c r="U4" s="329"/>
      <c r="V4" s="329"/>
    </row>
    <row r="5" spans="1:22" customFormat="1" ht="30.75" thickBot="1" x14ac:dyDescent="0.3">
      <c r="A5" s="342" t="s">
        <v>66</v>
      </c>
      <c r="B5" s="343" t="s">
        <v>1575</v>
      </c>
      <c r="C5" s="344" t="s">
        <v>1576</v>
      </c>
      <c r="D5" s="343" t="s">
        <v>1575</v>
      </c>
      <c r="E5" s="344" t="s">
        <v>1577</v>
      </c>
      <c r="F5" s="345"/>
      <c r="G5" s="343" t="s">
        <v>1575</v>
      </c>
      <c r="H5" s="344" t="s">
        <v>1576</v>
      </c>
      <c r="I5" s="343" t="s">
        <v>1575</v>
      </c>
      <c r="J5" s="344" t="s">
        <v>1577</v>
      </c>
      <c r="K5" s="329"/>
      <c r="L5" s="331"/>
      <c r="M5" s="329"/>
      <c r="N5" s="1676" t="s">
        <v>1578</v>
      </c>
      <c r="O5" s="346" t="s">
        <v>1579</v>
      </c>
      <c r="P5" s="329" t="s">
        <v>1580</v>
      </c>
      <c r="Q5" s="333" t="s">
        <v>116</v>
      </c>
      <c r="R5" s="329"/>
      <c r="S5" s="329"/>
      <c r="T5" s="329"/>
      <c r="U5" s="329"/>
      <c r="V5" s="329"/>
    </row>
    <row r="6" spans="1:22" customFormat="1" x14ac:dyDescent="0.25">
      <c r="A6" s="347">
        <v>0</v>
      </c>
      <c r="B6" s="348">
        <v>100000</v>
      </c>
      <c r="C6" s="348">
        <v>3.64E-3</v>
      </c>
      <c r="D6" s="348">
        <v>99671</v>
      </c>
      <c r="E6" s="348">
        <v>80.851600000000005</v>
      </c>
      <c r="F6" s="348"/>
      <c r="G6" s="348">
        <v>100000</v>
      </c>
      <c r="H6" s="348">
        <v>2.97E-3</v>
      </c>
      <c r="I6" s="348">
        <v>99734</v>
      </c>
      <c r="J6" s="348">
        <v>85.040499999999994</v>
      </c>
      <c r="K6" s="329"/>
      <c r="L6" s="334">
        <f t="shared" ref="L6:L37" si="0">(E6*O6+J6*P6)/(O6+P6)</f>
        <v>82.885210242315125</v>
      </c>
      <c r="M6" s="329"/>
      <c r="N6" s="347">
        <v>0</v>
      </c>
      <c r="O6" s="349">
        <v>155749</v>
      </c>
      <c r="P6" s="349">
        <v>146956</v>
      </c>
      <c r="Q6" s="335">
        <f>P6/(O6+P6)</f>
        <v>0.4854759584413868</v>
      </c>
      <c r="R6" s="329"/>
      <c r="S6" s="329"/>
      <c r="T6" s="329"/>
      <c r="U6" s="329"/>
      <c r="V6" s="329"/>
    </row>
    <row r="7" spans="1:22" customFormat="1" x14ac:dyDescent="0.25">
      <c r="A7" s="347">
        <v>1</v>
      </c>
      <c r="B7" s="348">
        <v>99636</v>
      </c>
      <c r="C7" s="348">
        <v>2.5000000000000001E-4</v>
      </c>
      <c r="D7" s="348">
        <v>99622</v>
      </c>
      <c r="E7" s="348">
        <v>80.147009999999995</v>
      </c>
      <c r="F7" s="348"/>
      <c r="G7" s="348">
        <v>99703</v>
      </c>
      <c r="H7" s="348">
        <v>2.4000000000000001E-4</v>
      </c>
      <c r="I7" s="348">
        <v>99690</v>
      </c>
      <c r="J7" s="348">
        <v>84.293229999999994</v>
      </c>
      <c r="K7" s="329"/>
      <c r="L7" s="334">
        <f t="shared" si="0"/>
        <v>82.159758629829071</v>
      </c>
      <c r="M7" s="329"/>
      <c r="N7" s="347">
        <v>1</v>
      </c>
      <c r="O7" s="349">
        <v>156808</v>
      </c>
      <c r="P7" s="349">
        <v>147935</v>
      </c>
      <c r="Q7" s="335">
        <f t="shared" ref="Q7:Q70" si="1">P7/(O7+P7)</f>
        <v>0.48544183131359869</v>
      </c>
      <c r="R7" s="329"/>
      <c r="S7" s="329"/>
      <c r="T7" s="329"/>
      <c r="U7" s="329"/>
      <c r="V7" s="329"/>
    </row>
    <row r="8" spans="1:22" customFormat="1" x14ac:dyDescent="0.25">
      <c r="A8" s="347">
        <v>2</v>
      </c>
      <c r="B8" s="348">
        <v>99610</v>
      </c>
      <c r="C8" s="348">
        <v>1.3999999999999999E-4</v>
      </c>
      <c r="D8" s="348">
        <v>99603</v>
      </c>
      <c r="E8" s="348">
        <v>79.167270000000002</v>
      </c>
      <c r="F8" s="348"/>
      <c r="G8" s="348">
        <v>99679</v>
      </c>
      <c r="H8" s="348">
        <v>1.2E-4</v>
      </c>
      <c r="I8" s="348">
        <v>99673</v>
      </c>
      <c r="J8" s="348">
        <v>83.313519999999997</v>
      </c>
      <c r="K8" s="329"/>
      <c r="L8" s="334">
        <f t="shared" si="0"/>
        <v>81.180484484834082</v>
      </c>
      <c r="M8" s="329"/>
      <c r="N8" s="347">
        <v>2</v>
      </c>
      <c r="O8" s="349">
        <v>160092</v>
      </c>
      <c r="P8" s="349">
        <v>151099</v>
      </c>
      <c r="Q8" s="335">
        <f t="shared" si="1"/>
        <v>0.48555067466604113</v>
      </c>
      <c r="R8" s="329"/>
      <c r="S8" s="329"/>
      <c r="T8" s="329"/>
      <c r="U8" s="329"/>
      <c r="V8" s="329"/>
    </row>
    <row r="9" spans="1:22" customFormat="1" x14ac:dyDescent="0.25">
      <c r="A9" s="347">
        <v>3</v>
      </c>
      <c r="B9" s="348">
        <v>99596</v>
      </c>
      <c r="C9" s="348">
        <v>1.2E-4</v>
      </c>
      <c r="D9" s="348">
        <v>99590</v>
      </c>
      <c r="E9" s="348">
        <v>78.178399999999996</v>
      </c>
      <c r="F9" s="348"/>
      <c r="G9" s="348">
        <v>99668</v>
      </c>
      <c r="H9" s="348">
        <v>1E-4</v>
      </c>
      <c r="I9" s="348">
        <v>99663</v>
      </c>
      <c r="J9" s="348">
        <v>82.3232</v>
      </c>
      <c r="K9" s="329"/>
      <c r="L9" s="334">
        <f t="shared" si="0"/>
        <v>80.191844984188918</v>
      </c>
      <c r="M9" s="329"/>
      <c r="N9" s="347">
        <v>3</v>
      </c>
      <c r="O9" s="349">
        <v>168144</v>
      </c>
      <c r="P9" s="349">
        <v>158842</v>
      </c>
      <c r="Q9" s="335">
        <f t="shared" si="1"/>
        <v>0.48577614943759062</v>
      </c>
      <c r="R9" s="329"/>
      <c r="S9" s="329"/>
      <c r="T9" s="329"/>
      <c r="U9" s="329"/>
      <c r="V9" s="329"/>
    </row>
    <row r="10" spans="1:22" customFormat="1" x14ac:dyDescent="0.25">
      <c r="A10" s="347">
        <v>4</v>
      </c>
      <c r="B10" s="348">
        <v>99584</v>
      </c>
      <c r="C10" s="348">
        <v>1E-4</v>
      </c>
      <c r="D10" s="348">
        <v>99579</v>
      </c>
      <c r="E10" s="348">
        <v>77.187740000000005</v>
      </c>
      <c r="F10" s="348"/>
      <c r="G10" s="348">
        <v>99658</v>
      </c>
      <c r="H10" s="348">
        <v>8.0000000000000007E-5</v>
      </c>
      <c r="I10" s="348">
        <v>99653</v>
      </c>
      <c r="J10" s="348">
        <v>81.331379999999996</v>
      </c>
      <c r="K10" s="329"/>
      <c r="L10" s="334">
        <f t="shared" si="0"/>
        <v>79.204715242295123</v>
      </c>
      <c r="M10" s="329"/>
      <c r="N10" s="347">
        <v>4</v>
      </c>
      <c r="O10" s="349">
        <v>165031</v>
      </c>
      <c r="P10" s="349">
        <v>156519</v>
      </c>
      <c r="Q10" s="335">
        <f t="shared" si="1"/>
        <v>0.48676411133571762</v>
      </c>
      <c r="R10" s="329"/>
      <c r="S10" s="329"/>
      <c r="T10" s="329"/>
      <c r="U10" s="329"/>
      <c r="V10" s="329"/>
    </row>
    <row r="11" spans="1:22" customFormat="1" x14ac:dyDescent="0.25">
      <c r="A11" s="347">
        <v>5</v>
      </c>
      <c r="B11" s="348">
        <v>99574</v>
      </c>
      <c r="C11" s="348">
        <v>9.0000000000000006E-5</v>
      </c>
      <c r="D11" s="348">
        <v>99570</v>
      </c>
      <c r="E11" s="348">
        <v>76.195430000000002</v>
      </c>
      <c r="F11" s="348"/>
      <c r="G11" s="348">
        <v>99649</v>
      </c>
      <c r="H11" s="348">
        <v>6.9999999999999994E-5</v>
      </c>
      <c r="I11" s="348">
        <v>99645</v>
      </c>
      <c r="J11" s="348">
        <v>80.338239999999999</v>
      </c>
      <c r="K11" s="329"/>
      <c r="L11" s="334">
        <f t="shared" si="0"/>
        <v>78.213823105577319</v>
      </c>
      <c r="M11" s="329"/>
      <c r="N11" s="347">
        <v>5</v>
      </c>
      <c r="O11" s="349">
        <v>164946</v>
      </c>
      <c r="P11" s="349">
        <v>156714</v>
      </c>
      <c r="Q11" s="335">
        <f t="shared" si="1"/>
        <v>0.487203879873158</v>
      </c>
      <c r="R11" s="329"/>
      <c r="S11" s="329"/>
      <c r="T11" s="329"/>
      <c r="U11" s="329"/>
      <c r="V11" s="329"/>
    </row>
    <row r="12" spans="1:22" customFormat="1" x14ac:dyDescent="0.25">
      <c r="A12" s="347">
        <v>6</v>
      </c>
      <c r="B12" s="348">
        <v>99566</v>
      </c>
      <c r="C12" s="348">
        <v>8.0000000000000007E-5</v>
      </c>
      <c r="D12" s="348">
        <v>99562</v>
      </c>
      <c r="E12" s="348">
        <v>75.201880000000003</v>
      </c>
      <c r="F12" s="348"/>
      <c r="G12" s="348">
        <v>99642</v>
      </c>
      <c r="H12" s="348">
        <v>6.0000000000000002E-5</v>
      </c>
      <c r="I12" s="348">
        <v>99639</v>
      </c>
      <c r="J12" s="348">
        <v>79.344070000000002</v>
      </c>
      <c r="K12" s="329"/>
      <c r="L12" s="334">
        <f t="shared" si="0"/>
        <v>77.217203976052204</v>
      </c>
      <c r="M12" s="329"/>
      <c r="N12" s="347">
        <v>6</v>
      </c>
      <c r="O12" s="349">
        <v>167797</v>
      </c>
      <c r="P12" s="349">
        <v>158997</v>
      </c>
      <c r="Q12" s="335">
        <f t="shared" si="1"/>
        <v>0.48653586051151487</v>
      </c>
      <c r="R12" s="329"/>
      <c r="S12" s="329"/>
      <c r="T12" s="329"/>
      <c r="U12" s="329"/>
      <c r="V12" s="329"/>
    </row>
    <row r="13" spans="1:22" customFormat="1" x14ac:dyDescent="0.25">
      <c r="A13" s="347">
        <v>7</v>
      </c>
      <c r="B13" s="348">
        <v>99558</v>
      </c>
      <c r="C13" s="348">
        <v>6.9999999999999994E-5</v>
      </c>
      <c r="D13" s="348">
        <v>99554</v>
      </c>
      <c r="E13" s="348">
        <v>74.207570000000004</v>
      </c>
      <c r="F13" s="348"/>
      <c r="G13" s="348">
        <v>99635</v>
      </c>
      <c r="H13" s="348">
        <v>6.0000000000000002E-5</v>
      </c>
      <c r="I13" s="348">
        <v>99632</v>
      </c>
      <c r="J13" s="348">
        <v>78.349159999999998</v>
      </c>
      <c r="K13" s="329"/>
      <c r="L13" s="334">
        <f t="shared" si="0"/>
        <v>76.223851532178315</v>
      </c>
      <c r="M13" s="329"/>
      <c r="N13" s="347">
        <v>7</v>
      </c>
      <c r="O13" s="349">
        <v>166045</v>
      </c>
      <c r="P13" s="349">
        <v>157527</v>
      </c>
      <c r="Q13" s="335">
        <f t="shared" si="1"/>
        <v>0.48683755083876229</v>
      </c>
      <c r="R13" s="329"/>
      <c r="S13" s="329"/>
      <c r="T13" s="329"/>
      <c r="U13" s="329"/>
      <c r="V13" s="329"/>
    </row>
    <row r="14" spans="1:22" customFormat="1" x14ac:dyDescent="0.25">
      <c r="A14" s="347">
        <v>8</v>
      </c>
      <c r="B14" s="348">
        <v>99551</v>
      </c>
      <c r="C14" s="348">
        <v>6.9999999999999994E-5</v>
      </c>
      <c r="D14" s="348">
        <v>99547</v>
      </c>
      <c r="E14" s="348">
        <v>73.212900000000005</v>
      </c>
      <c r="F14" s="348"/>
      <c r="G14" s="348">
        <v>99630</v>
      </c>
      <c r="H14" s="348">
        <v>6.0000000000000002E-5</v>
      </c>
      <c r="I14" s="348">
        <v>99627</v>
      </c>
      <c r="J14" s="348">
        <v>77.35378</v>
      </c>
      <c r="K14" s="329"/>
      <c r="L14" s="334">
        <f t="shared" si="0"/>
        <v>75.229391011776386</v>
      </c>
      <c r="M14" s="329"/>
      <c r="N14" s="347">
        <v>8</v>
      </c>
      <c r="O14" s="349">
        <v>165544</v>
      </c>
      <c r="P14" s="349">
        <v>157136</v>
      </c>
      <c r="Q14" s="335">
        <f t="shared" si="1"/>
        <v>0.48697161274327505</v>
      </c>
      <c r="R14" s="329"/>
      <c r="S14" s="329"/>
      <c r="T14" s="329"/>
      <c r="U14" s="329"/>
      <c r="V14" s="329"/>
    </row>
    <row r="15" spans="1:22" customFormat="1" x14ac:dyDescent="0.25">
      <c r="A15" s="347">
        <v>9</v>
      </c>
      <c r="B15" s="348">
        <v>99544</v>
      </c>
      <c r="C15" s="348">
        <v>6.9999999999999994E-5</v>
      </c>
      <c r="D15" s="348">
        <v>99540</v>
      </c>
      <c r="E15" s="348">
        <v>72.21808</v>
      </c>
      <c r="F15" s="348"/>
      <c r="G15" s="348">
        <v>99624</v>
      </c>
      <c r="H15" s="348">
        <v>6.0000000000000002E-5</v>
      </c>
      <c r="I15" s="348">
        <v>99621</v>
      </c>
      <c r="J15" s="348">
        <v>76.358170000000001</v>
      </c>
      <c r="K15" s="329"/>
      <c r="L15" s="334">
        <f t="shared" si="0"/>
        <v>74.236985492270193</v>
      </c>
      <c r="M15" s="329"/>
      <c r="N15" s="347">
        <v>9</v>
      </c>
      <c r="O15" s="349">
        <v>166038</v>
      </c>
      <c r="P15" s="349">
        <v>158032</v>
      </c>
      <c r="Q15" s="335">
        <f t="shared" si="1"/>
        <v>0.48764773042861109</v>
      </c>
      <c r="R15" s="329"/>
      <c r="S15" s="329"/>
      <c r="T15" s="329"/>
      <c r="U15" s="329"/>
      <c r="V15" s="329"/>
    </row>
    <row r="16" spans="1:22" customFormat="1" x14ac:dyDescent="0.25">
      <c r="A16" s="347">
        <v>10</v>
      </c>
      <c r="B16" s="348">
        <v>99537</v>
      </c>
      <c r="C16" s="348">
        <v>6.9999999999999994E-5</v>
      </c>
      <c r="D16" s="348">
        <v>99533</v>
      </c>
      <c r="E16" s="348">
        <v>71.223200000000006</v>
      </c>
      <c r="F16" s="348"/>
      <c r="G16" s="348">
        <v>99618</v>
      </c>
      <c r="H16" s="348">
        <v>6.0000000000000002E-5</v>
      </c>
      <c r="I16" s="348">
        <v>99615</v>
      </c>
      <c r="J16" s="348">
        <v>75.362579999999994</v>
      </c>
      <c r="K16" s="329"/>
      <c r="L16" s="334">
        <f t="shared" si="0"/>
        <v>73.236015978204094</v>
      </c>
      <c r="M16" s="329"/>
      <c r="N16" s="347">
        <v>10</v>
      </c>
      <c r="O16" s="349">
        <v>164239</v>
      </c>
      <c r="P16" s="349">
        <v>155454</v>
      </c>
      <c r="Q16" s="335">
        <f t="shared" si="1"/>
        <v>0.48626025593303573</v>
      </c>
      <c r="R16" s="329"/>
      <c r="S16" s="329"/>
      <c r="T16" s="329"/>
      <c r="U16" s="329"/>
      <c r="V16" s="329"/>
    </row>
    <row r="17" spans="1:22" customFormat="1" x14ac:dyDescent="0.25">
      <c r="A17" s="347">
        <v>11</v>
      </c>
      <c r="B17" s="348">
        <v>99529</v>
      </c>
      <c r="C17" s="348">
        <v>8.0000000000000007E-5</v>
      </c>
      <c r="D17" s="348">
        <v>99526</v>
      </c>
      <c r="E17" s="348">
        <v>70.228359999999995</v>
      </c>
      <c r="F17" s="348"/>
      <c r="G17" s="348">
        <v>99612</v>
      </c>
      <c r="H17" s="348">
        <v>6.9999999999999994E-5</v>
      </c>
      <c r="I17" s="348">
        <v>99608</v>
      </c>
      <c r="J17" s="348">
        <v>74.367329999999995</v>
      </c>
      <c r="K17" s="329"/>
      <c r="L17" s="334">
        <f t="shared" si="0"/>
        <v>72.246286560471333</v>
      </c>
      <c r="M17" s="329"/>
      <c r="N17" s="347">
        <v>11</v>
      </c>
      <c r="O17" s="349">
        <v>163958</v>
      </c>
      <c r="P17" s="349">
        <v>155987</v>
      </c>
      <c r="Q17" s="335">
        <f t="shared" si="1"/>
        <v>0.48754317148259857</v>
      </c>
      <c r="R17" s="329"/>
      <c r="S17" s="361"/>
      <c r="T17" s="361" t="s">
        <v>1556</v>
      </c>
      <c r="U17" s="361" t="s">
        <v>1557</v>
      </c>
      <c r="V17" s="361"/>
    </row>
    <row r="18" spans="1:22" customFormat="1" x14ac:dyDescent="0.25">
      <c r="A18" s="347">
        <v>12</v>
      </c>
      <c r="B18" s="348">
        <v>99521</v>
      </c>
      <c r="C18" s="348">
        <v>1E-4</v>
      </c>
      <c r="D18" s="348">
        <v>99517</v>
      </c>
      <c r="E18" s="348">
        <v>69.233969999999999</v>
      </c>
      <c r="F18" s="348"/>
      <c r="G18" s="348">
        <v>99604</v>
      </c>
      <c r="H18" s="348">
        <v>9.0000000000000006E-5</v>
      </c>
      <c r="I18" s="348">
        <v>99600</v>
      </c>
      <c r="J18" s="348">
        <v>73.372789999999995</v>
      </c>
      <c r="K18" s="329"/>
      <c r="L18" s="334">
        <f t="shared" si="0"/>
        <v>71.24597847408792</v>
      </c>
      <c r="M18" s="329"/>
      <c r="N18" s="347">
        <v>12</v>
      </c>
      <c r="O18" s="349">
        <v>162656</v>
      </c>
      <c r="P18" s="349">
        <v>153876</v>
      </c>
      <c r="Q18" s="335">
        <f t="shared" si="1"/>
        <v>0.486130944106757</v>
      </c>
      <c r="R18" s="329"/>
      <c r="S18" s="362" t="s">
        <v>1581</v>
      </c>
      <c r="T18" s="363">
        <v>228349</v>
      </c>
      <c r="U18" s="363">
        <v>277194</v>
      </c>
      <c r="V18" s="361">
        <f>U18/(T18+U18)</f>
        <v>0.54830944153118533</v>
      </c>
    </row>
    <row r="19" spans="1:22" customFormat="1" x14ac:dyDescent="0.25">
      <c r="A19" s="347">
        <v>13</v>
      </c>
      <c r="B19" s="348">
        <v>99512</v>
      </c>
      <c r="C19" s="348">
        <v>1.2999999999999999E-4</v>
      </c>
      <c r="D19" s="348">
        <v>99506</v>
      </c>
      <c r="E19" s="348">
        <v>68.240750000000006</v>
      </c>
      <c r="F19" s="348"/>
      <c r="G19" s="348">
        <v>99595</v>
      </c>
      <c r="H19" s="348">
        <v>1.1E-4</v>
      </c>
      <c r="I19" s="348">
        <v>99590</v>
      </c>
      <c r="J19" s="348">
        <v>72.379350000000002</v>
      </c>
      <c r="K19" s="329"/>
      <c r="L19" s="334">
        <f t="shared" si="0"/>
        <v>70.253865924759552</v>
      </c>
      <c r="M19" s="329"/>
      <c r="N19" s="347">
        <v>13</v>
      </c>
      <c r="O19" s="349">
        <v>156884</v>
      </c>
      <c r="P19" s="349">
        <v>148590</v>
      </c>
      <c r="Q19" s="335">
        <f t="shared" si="1"/>
        <v>0.4864243765426845</v>
      </c>
      <c r="R19" s="329"/>
      <c r="S19" s="362" t="s">
        <v>1582</v>
      </c>
      <c r="T19" s="363">
        <v>129145</v>
      </c>
      <c r="U19" s="363">
        <v>183874</v>
      </c>
      <c r="V19" s="361">
        <f t="shared" ref="V19:V22" si="2">U19/(T19+U19)</f>
        <v>0.58742121085301535</v>
      </c>
    </row>
    <row r="20" spans="1:22" customFormat="1" x14ac:dyDescent="0.25">
      <c r="A20" s="347">
        <v>14</v>
      </c>
      <c r="B20" s="348">
        <v>99499</v>
      </c>
      <c r="C20" s="348">
        <v>1.7000000000000001E-4</v>
      </c>
      <c r="D20" s="348">
        <v>99491</v>
      </c>
      <c r="E20" s="348">
        <v>67.249480000000005</v>
      </c>
      <c r="F20" s="348"/>
      <c r="G20" s="348">
        <v>99584</v>
      </c>
      <c r="H20" s="348">
        <v>1.2999999999999999E-4</v>
      </c>
      <c r="I20" s="348">
        <v>99578</v>
      </c>
      <c r="J20" s="348">
        <v>71.387280000000004</v>
      </c>
      <c r="K20" s="329"/>
      <c r="L20" s="334">
        <f t="shared" si="0"/>
        <v>69.257854081908903</v>
      </c>
      <c r="M20" s="329"/>
      <c r="N20" s="347">
        <v>14</v>
      </c>
      <c r="O20" s="349">
        <v>151318</v>
      </c>
      <c r="P20" s="349">
        <v>142716</v>
      </c>
      <c r="Q20" s="335">
        <f t="shared" si="1"/>
        <v>0.48537243992191381</v>
      </c>
      <c r="R20" s="329"/>
      <c r="S20" s="362" t="s">
        <v>1583</v>
      </c>
      <c r="T20" s="363">
        <v>54604</v>
      </c>
      <c r="U20" s="363">
        <v>98860</v>
      </c>
      <c r="V20" s="361">
        <f t="shared" si="2"/>
        <v>0.6441901683782516</v>
      </c>
    </row>
    <row r="21" spans="1:22" customFormat="1" x14ac:dyDescent="0.25">
      <c r="A21" s="347">
        <v>15</v>
      </c>
      <c r="B21" s="348">
        <v>99481</v>
      </c>
      <c r="C21" s="348">
        <v>2.4000000000000001E-4</v>
      </c>
      <c r="D21" s="348">
        <v>99470</v>
      </c>
      <c r="E21" s="348">
        <v>66.261089999999996</v>
      </c>
      <c r="F21" s="348"/>
      <c r="G21" s="348">
        <v>99571</v>
      </c>
      <c r="H21" s="348">
        <v>1.6000000000000001E-4</v>
      </c>
      <c r="I21" s="348">
        <v>99564</v>
      </c>
      <c r="J21" s="348">
        <v>70.396709999999999</v>
      </c>
      <c r="K21" s="329"/>
      <c r="L21" s="334">
        <f t="shared" si="0"/>
        <v>68.265851805329959</v>
      </c>
      <c r="M21" s="329"/>
      <c r="N21" s="347">
        <v>15</v>
      </c>
      <c r="O21" s="349">
        <v>149722</v>
      </c>
      <c r="P21" s="349">
        <v>140862</v>
      </c>
      <c r="Q21" s="335">
        <f t="shared" si="1"/>
        <v>0.48475483853205958</v>
      </c>
      <c r="R21" s="329"/>
      <c r="S21" s="362" t="s">
        <v>1584</v>
      </c>
      <c r="T21" s="363">
        <v>12940</v>
      </c>
      <c r="U21" s="363">
        <v>31263</v>
      </c>
      <c r="V21" s="361">
        <f t="shared" si="2"/>
        <v>0.70725968825645313</v>
      </c>
    </row>
    <row r="22" spans="1:22" customFormat="1" x14ac:dyDescent="0.25">
      <c r="A22" s="347">
        <v>16</v>
      </c>
      <c r="B22" s="348">
        <v>99458</v>
      </c>
      <c r="C22" s="348">
        <v>3.1E-4</v>
      </c>
      <c r="D22" s="348">
        <v>99443</v>
      </c>
      <c r="E22" s="348">
        <v>65.276629999999997</v>
      </c>
      <c r="F22" s="348"/>
      <c r="G22" s="348">
        <v>99555</v>
      </c>
      <c r="H22" s="348">
        <v>1.8000000000000001E-4</v>
      </c>
      <c r="I22" s="348">
        <v>99547</v>
      </c>
      <c r="J22" s="348">
        <v>69.407740000000004</v>
      </c>
      <c r="K22" s="329"/>
      <c r="L22" s="334">
        <f t="shared" si="0"/>
        <v>67.292100741806323</v>
      </c>
      <c r="M22" s="329"/>
      <c r="N22" s="347">
        <v>16</v>
      </c>
      <c r="O22" s="349">
        <v>147740</v>
      </c>
      <c r="P22" s="349">
        <v>140745</v>
      </c>
      <c r="Q22" s="335">
        <f t="shared" si="1"/>
        <v>0.48787631939268938</v>
      </c>
      <c r="R22" s="329"/>
      <c r="S22" s="362" t="s">
        <v>1585</v>
      </c>
      <c r="T22" s="363">
        <v>1432</v>
      </c>
      <c r="U22" s="363">
        <v>3594</v>
      </c>
      <c r="V22" s="361">
        <f t="shared" si="2"/>
        <v>0.71508157580580978</v>
      </c>
    </row>
    <row r="23" spans="1:22" customFormat="1" x14ac:dyDescent="0.25">
      <c r="A23" s="347">
        <v>17</v>
      </c>
      <c r="B23" s="348">
        <v>99427</v>
      </c>
      <c r="C23" s="348">
        <v>4.0000000000000002E-4</v>
      </c>
      <c r="D23" s="348">
        <v>99407</v>
      </c>
      <c r="E23" s="348">
        <v>64.297030000000007</v>
      </c>
      <c r="F23" s="348"/>
      <c r="G23" s="348">
        <v>99537</v>
      </c>
      <c r="H23" s="348">
        <v>2.0000000000000001E-4</v>
      </c>
      <c r="I23" s="348">
        <v>99527</v>
      </c>
      <c r="J23" s="348">
        <v>68.420299999999997</v>
      </c>
      <c r="K23" s="329"/>
      <c r="L23" s="334">
        <f t="shared" si="0"/>
        <v>66.307457707383946</v>
      </c>
      <c r="M23" s="329"/>
      <c r="N23" s="347">
        <v>17</v>
      </c>
      <c r="O23" s="349">
        <v>148765</v>
      </c>
      <c r="P23" s="349">
        <v>141554</v>
      </c>
      <c r="Q23" s="335">
        <f t="shared" si="1"/>
        <v>0.487580902386685</v>
      </c>
      <c r="R23" s="329"/>
      <c r="S23" s="329"/>
      <c r="T23" s="329"/>
      <c r="U23" s="329"/>
      <c r="V23" s="329"/>
    </row>
    <row r="24" spans="1:22" customFormat="1" x14ac:dyDescent="0.25">
      <c r="A24" s="347">
        <v>18</v>
      </c>
      <c r="B24" s="348">
        <v>99386</v>
      </c>
      <c r="C24" s="348">
        <v>4.8000000000000001E-4</v>
      </c>
      <c r="D24" s="348">
        <v>99363</v>
      </c>
      <c r="E24" s="348">
        <v>63.322850000000003</v>
      </c>
      <c r="F24" s="348"/>
      <c r="G24" s="348">
        <v>99517</v>
      </c>
      <c r="H24" s="348">
        <v>2.2000000000000001E-4</v>
      </c>
      <c r="I24" s="348">
        <v>99506</v>
      </c>
      <c r="J24" s="348">
        <v>67.434139999999999</v>
      </c>
      <c r="K24" s="329"/>
      <c r="L24" s="334">
        <f t="shared" si="0"/>
        <v>65.317201085251909</v>
      </c>
      <c r="M24" s="329"/>
      <c r="N24" s="347">
        <v>18</v>
      </c>
      <c r="O24" s="349">
        <v>158389</v>
      </c>
      <c r="P24" s="349">
        <v>149217</v>
      </c>
      <c r="Q24" s="335">
        <f t="shared" si="1"/>
        <v>0.48509131811473116</v>
      </c>
      <c r="R24" s="329"/>
      <c r="S24" s="329"/>
      <c r="T24" s="329"/>
      <c r="U24" s="329"/>
      <c r="V24" s="329"/>
    </row>
    <row r="25" spans="1:22" customFormat="1" x14ac:dyDescent="0.25">
      <c r="A25" s="347">
        <v>19</v>
      </c>
      <c r="B25" s="348">
        <v>99339</v>
      </c>
      <c r="C25" s="348">
        <v>5.4000000000000001E-4</v>
      </c>
      <c r="D25" s="348">
        <v>99312</v>
      </c>
      <c r="E25" s="348">
        <v>62.353140000000003</v>
      </c>
      <c r="F25" s="348"/>
      <c r="G25" s="348">
        <v>99495</v>
      </c>
      <c r="H25" s="348">
        <v>2.3000000000000001E-4</v>
      </c>
      <c r="I25" s="348">
        <v>99484</v>
      </c>
      <c r="J25" s="348">
        <v>66.448849999999993</v>
      </c>
      <c r="K25" s="329"/>
      <c r="L25" s="334">
        <f t="shared" si="0"/>
        <v>64.339668107051537</v>
      </c>
      <c r="M25" s="329"/>
      <c r="N25" s="347">
        <v>19</v>
      </c>
      <c r="O25" s="349">
        <v>167560</v>
      </c>
      <c r="P25" s="349">
        <v>157816</v>
      </c>
      <c r="Q25" s="335">
        <f t="shared" si="1"/>
        <v>0.48502655389457122</v>
      </c>
      <c r="R25" s="329"/>
      <c r="S25" s="329"/>
      <c r="T25" s="329"/>
      <c r="U25" s="329"/>
      <c r="V25" s="329"/>
    </row>
    <row r="26" spans="1:22" customFormat="1" x14ac:dyDescent="0.25">
      <c r="A26" s="347">
        <v>20</v>
      </c>
      <c r="B26" s="348">
        <v>99285</v>
      </c>
      <c r="C26" s="348">
        <v>5.8E-4</v>
      </c>
      <c r="D26" s="348">
        <v>99256</v>
      </c>
      <c r="E26" s="348">
        <v>61.38673</v>
      </c>
      <c r="F26" s="348"/>
      <c r="G26" s="348">
        <v>99472</v>
      </c>
      <c r="H26" s="348">
        <v>2.4000000000000001E-4</v>
      </c>
      <c r="I26" s="348">
        <v>99461</v>
      </c>
      <c r="J26" s="348">
        <v>65.464029999999994</v>
      </c>
      <c r="K26" s="329"/>
      <c r="L26" s="334">
        <f t="shared" si="0"/>
        <v>63.359800548600056</v>
      </c>
      <c r="M26" s="329"/>
      <c r="N26" s="347">
        <v>20</v>
      </c>
      <c r="O26" s="349">
        <v>170573</v>
      </c>
      <c r="P26" s="349">
        <v>159941</v>
      </c>
      <c r="Q26" s="335">
        <f t="shared" si="1"/>
        <v>0.48391596119982816</v>
      </c>
      <c r="R26" s="329"/>
      <c r="S26" s="329"/>
      <c r="T26" s="329"/>
      <c r="U26" s="329"/>
      <c r="V26" s="329"/>
    </row>
    <row r="27" spans="1:22" customFormat="1" x14ac:dyDescent="0.25">
      <c r="A27" s="347">
        <v>21</v>
      </c>
      <c r="B27" s="348">
        <v>99227</v>
      </c>
      <c r="C27" s="348">
        <v>5.9999999999999995E-4</v>
      </c>
      <c r="D27" s="348">
        <v>99197</v>
      </c>
      <c r="E27" s="348">
        <v>60.422159999999998</v>
      </c>
      <c r="F27" s="348"/>
      <c r="G27" s="348">
        <v>99449</v>
      </c>
      <c r="H27" s="348">
        <v>2.4000000000000001E-4</v>
      </c>
      <c r="I27" s="348">
        <v>99437</v>
      </c>
      <c r="J27" s="348">
        <v>64.479299999999995</v>
      </c>
      <c r="K27" s="329"/>
      <c r="L27" s="334">
        <f t="shared" si="0"/>
        <v>62.396752077600453</v>
      </c>
      <c r="M27" s="329"/>
      <c r="N27" s="347">
        <v>21</v>
      </c>
      <c r="O27" s="349">
        <v>172247</v>
      </c>
      <c r="P27" s="349">
        <v>163318</v>
      </c>
      <c r="Q27" s="335">
        <f t="shared" si="1"/>
        <v>0.48669557313784217</v>
      </c>
      <c r="R27" s="329"/>
      <c r="S27" s="329"/>
      <c r="T27" s="329"/>
      <c r="U27" s="329"/>
      <c r="V27" s="329"/>
    </row>
    <row r="28" spans="1:22" customFormat="1" x14ac:dyDescent="0.25">
      <c r="A28" s="347">
        <v>22</v>
      </c>
      <c r="B28" s="348">
        <v>99167</v>
      </c>
      <c r="C28" s="348">
        <v>6.2E-4</v>
      </c>
      <c r="D28" s="348">
        <v>99136</v>
      </c>
      <c r="E28" s="348">
        <v>59.458329999999997</v>
      </c>
      <c r="F28" s="348"/>
      <c r="G28" s="348">
        <v>99425</v>
      </c>
      <c r="H28" s="348">
        <v>2.4000000000000001E-4</v>
      </c>
      <c r="I28" s="348">
        <v>99414</v>
      </c>
      <c r="J28" s="348">
        <v>63.494410000000002</v>
      </c>
      <c r="K28" s="329"/>
      <c r="L28" s="334">
        <f t="shared" si="0"/>
        <v>61.431007724279766</v>
      </c>
      <c r="M28" s="329"/>
      <c r="N28" s="347">
        <v>22</v>
      </c>
      <c r="O28" s="349">
        <v>177491</v>
      </c>
      <c r="P28" s="349">
        <v>169687</v>
      </c>
      <c r="Q28" s="335">
        <f t="shared" si="1"/>
        <v>0.48876080857658033</v>
      </c>
      <c r="R28" s="329"/>
      <c r="S28" s="329"/>
      <c r="T28" s="329"/>
      <c r="U28" s="329"/>
      <c r="V28" s="329"/>
    </row>
    <row r="29" spans="1:22" customFormat="1" x14ac:dyDescent="0.25">
      <c r="A29" s="347">
        <v>23</v>
      </c>
      <c r="B29" s="348">
        <v>99106</v>
      </c>
      <c r="C29" s="348">
        <v>6.3000000000000003E-4</v>
      </c>
      <c r="D29" s="348">
        <v>99075</v>
      </c>
      <c r="E29" s="348">
        <v>58.494720000000001</v>
      </c>
      <c r="F29" s="348"/>
      <c r="G29" s="348">
        <v>99402</v>
      </c>
      <c r="H29" s="348">
        <v>2.4000000000000001E-4</v>
      </c>
      <c r="I29" s="348">
        <v>99390</v>
      </c>
      <c r="J29" s="348">
        <v>62.509259999999998</v>
      </c>
      <c r="K29" s="329"/>
      <c r="L29" s="334">
        <f t="shared" si="0"/>
        <v>60.450249463953611</v>
      </c>
      <c r="M29" s="329"/>
      <c r="N29" s="347">
        <v>23</v>
      </c>
      <c r="O29" s="349">
        <v>187255</v>
      </c>
      <c r="P29" s="349">
        <v>177844</v>
      </c>
      <c r="Q29" s="335">
        <f t="shared" si="1"/>
        <v>0.48711171490472449</v>
      </c>
      <c r="R29" s="329"/>
      <c r="S29" s="329"/>
      <c r="T29" s="329"/>
      <c r="U29" s="329"/>
      <c r="V29" s="329"/>
    </row>
    <row r="30" spans="1:22" customFormat="1" x14ac:dyDescent="0.25">
      <c r="A30" s="347">
        <v>24</v>
      </c>
      <c r="B30" s="348">
        <v>99044</v>
      </c>
      <c r="C30" s="348">
        <v>6.4000000000000005E-4</v>
      </c>
      <c r="D30" s="348">
        <v>99012</v>
      </c>
      <c r="E30" s="348">
        <v>57.531179999999999</v>
      </c>
      <c r="F30" s="348"/>
      <c r="G30" s="348">
        <v>99379</v>
      </c>
      <c r="H30" s="348">
        <v>2.4000000000000001E-4</v>
      </c>
      <c r="I30" s="348">
        <v>99367</v>
      </c>
      <c r="J30" s="348">
        <v>61.523870000000002</v>
      </c>
      <c r="K30" s="329"/>
      <c r="L30" s="334">
        <f t="shared" si="0"/>
        <v>59.473085662013631</v>
      </c>
      <c r="M30" s="329"/>
      <c r="N30" s="347">
        <v>24</v>
      </c>
      <c r="O30" s="349">
        <v>195569</v>
      </c>
      <c r="P30" s="349">
        <v>185186</v>
      </c>
      <c r="Q30" s="335">
        <f t="shared" si="1"/>
        <v>0.48636524799411696</v>
      </c>
      <c r="R30" s="329"/>
      <c r="S30" s="329"/>
      <c r="T30" s="329"/>
      <c r="U30" s="329"/>
      <c r="V30" s="329"/>
    </row>
    <row r="31" spans="1:22" customFormat="1" x14ac:dyDescent="0.25">
      <c r="A31" s="347">
        <v>25</v>
      </c>
      <c r="B31" s="348">
        <v>98980</v>
      </c>
      <c r="C31" s="348">
        <v>6.4999999999999997E-4</v>
      </c>
      <c r="D31" s="348">
        <v>98948</v>
      </c>
      <c r="E31" s="348">
        <v>56.567599999999999</v>
      </c>
      <c r="F31" s="348"/>
      <c r="G31" s="348">
        <v>99355</v>
      </c>
      <c r="H31" s="348">
        <v>2.4000000000000001E-4</v>
      </c>
      <c r="I31" s="348">
        <v>99343</v>
      </c>
      <c r="J31" s="348">
        <v>60.53839</v>
      </c>
      <c r="K31" s="329"/>
      <c r="L31" s="334">
        <f t="shared" si="0"/>
        <v>58.511546023428302</v>
      </c>
      <c r="M31" s="329"/>
      <c r="N31" s="347">
        <v>25</v>
      </c>
      <c r="O31" s="349">
        <v>193863</v>
      </c>
      <c r="P31" s="349">
        <v>185934</v>
      </c>
      <c r="Q31" s="335">
        <f t="shared" si="1"/>
        <v>0.48956152892202942</v>
      </c>
      <c r="R31" s="329"/>
      <c r="S31" s="329"/>
      <c r="T31" s="329"/>
      <c r="U31" s="329"/>
      <c r="V31" s="329"/>
    </row>
    <row r="32" spans="1:22" customFormat="1" x14ac:dyDescent="0.25">
      <c r="A32" s="347">
        <v>26</v>
      </c>
      <c r="B32" s="348">
        <v>98916</v>
      </c>
      <c r="C32" s="348">
        <v>6.6E-4</v>
      </c>
      <c r="D32" s="348">
        <v>98884</v>
      </c>
      <c r="E32" s="348">
        <v>55.603850000000001</v>
      </c>
      <c r="F32" s="348"/>
      <c r="G32" s="348">
        <v>99331</v>
      </c>
      <c r="H32" s="348">
        <v>2.5999999999999998E-4</v>
      </c>
      <c r="I32" s="348">
        <v>99318</v>
      </c>
      <c r="J32" s="348">
        <v>59.552990000000001</v>
      </c>
      <c r="K32" s="329"/>
      <c r="L32" s="334">
        <f t="shared" si="0"/>
        <v>57.553097412556994</v>
      </c>
      <c r="M32" s="329"/>
      <c r="N32" s="347">
        <v>26</v>
      </c>
      <c r="O32" s="349">
        <v>190926</v>
      </c>
      <c r="P32" s="349">
        <v>186091</v>
      </c>
      <c r="Q32" s="335">
        <f t="shared" si="1"/>
        <v>0.4935878222997902</v>
      </c>
      <c r="R32" s="329"/>
      <c r="S32" s="329"/>
      <c r="T32" s="329"/>
      <c r="U32" s="329"/>
      <c r="V32" s="329"/>
    </row>
    <row r="33" spans="1:22" customFormat="1" x14ac:dyDescent="0.25">
      <c r="A33" s="347">
        <v>27</v>
      </c>
      <c r="B33" s="348">
        <v>98851</v>
      </c>
      <c r="C33" s="348">
        <v>6.7000000000000002E-4</v>
      </c>
      <c r="D33" s="348">
        <v>98819</v>
      </c>
      <c r="E33" s="348">
        <v>54.64002</v>
      </c>
      <c r="F33" s="348"/>
      <c r="G33" s="348">
        <v>99305</v>
      </c>
      <c r="H33" s="348">
        <v>2.7E-4</v>
      </c>
      <c r="I33" s="348">
        <v>99292</v>
      </c>
      <c r="J33" s="348">
        <v>58.568100000000001</v>
      </c>
      <c r="K33" s="329"/>
      <c r="L33" s="334">
        <f t="shared" si="0"/>
        <v>56.596433456584201</v>
      </c>
      <c r="M33" s="329"/>
      <c r="N33" s="347">
        <v>27</v>
      </c>
      <c r="O33" s="349">
        <v>189888</v>
      </c>
      <c r="P33" s="349">
        <v>188419</v>
      </c>
      <c r="Q33" s="335">
        <f t="shared" si="1"/>
        <v>0.49805845517000741</v>
      </c>
      <c r="R33" s="329"/>
      <c r="S33" s="329"/>
      <c r="T33" s="329"/>
      <c r="U33" s="329"/>
      <c r="V33" s="329"/>
    </row>
    <row r="34" spans="1:22" customFormat="1" x14ac:dyDescent="0.25">
      <c r="A34" s="347">
        <v>28</v>
      </c>
      <c r="B34" s="348">
        <v>98785</v>
      </c>
      <c r="C34" s="348">
        <v>6.8999999999999997E-4</v>
      </c>
      <c r="D34" s="348">
        <v>98751</v>
      </c>
      <c r="E34" s="348">
        <v>53.67633</v>
      </c>
      <c r="F34" s="348"/>
      <c r="G34" s="348">
        <v>99279</v>
      </c>
      <c r="H34" s="348">
        <v>2.7999999999999998E-4</v>
      </c>
      <c r="I34" s="348">
        <v>99265</v>
      </c>
      <c r="J34" s="348">
        <v>57.583680000000001</v>
      </c>
      <c r="K34" s="329"/>
      <c r="L34" s="334">
        <f t="shared" si="0"/>
        <v>55.636845698391312</v>
      </c>
      <c r="M34" s="329"/>
      <c r="N34" s="347">
        <v>28</v>
      </c>
      <c r="O34" s="349">
        <v>191533</v>
      </c>
      <c r="P34" s="349">
        <v>192879</v>
      </c>
      <c r="Q34" s="335">
        <f t="shared" si="1"/>
        <v>0.50175072578379443</v>
      </c>
      <c r="R34" s="329"/>
      <c r="S34" s="329"/>
      <c r="T34" s="329"/>
      <c r="U34" s="329"/>
      <c r="V34" s="329"/>
    </row>
    <row r="35" spans="1:22" customFormat="1" x14ac:dyDescent="0.25">
      <c r="A35" s="347">
        <v>29</v>
      </c>
      <c r="B35" s="348">
        <v>98717</v>
      </c>
      <c r="C35" s="348">
        <v>7.2000000000000005E-4</v>
      </c>
      <c r="D35" s="348">
        <v>98682</v>
      </c>
      <c r="E35" s="348">
        <v>52.713169999999998</v>
      </c>
      <c r="F35" s="348"/>
      <c r="G35" s="348">
        <v>99251</v>
      </c>
      <c r="H35" s="348">
        <v>2.7999999999999998E-4</v>
      </c>
      <c r="I35" s="348">
        <v>99237</v>
      </c>
      <c r="J35" s="348">
        <v>56.599400000000003</v>
      </c>
      <c r="K35" s="329"/>
      <c r="L35" s="334">
        <f t="shared" si="0"/>
        <v>54.670400289876312</v>
      </c>
      <c r="M35" s="329"/>
      <c r="N35" s="347">
        <v>29</v>
      </c>
      <c r="O35" s="349">
        <v>193101</v>
      </c>
      <c r="P35" s="349">
        <v>195927</v>
      </c>
      <c r="Q35" s="335">
        <f t="shared" si="1"/>
        <v>0.50363212930688794</v>
      </c>
      <c r="R35" s="329"/>
      <c r="S35" s="329"/>
      <c r="T35" s="329"/>
      <c r="U35" s="329"/>
      <c r="V35" s="329"/>
    </row>
    <row r="36" spans="1:22" customFormat="1" x14ac:dyDescent="0.25">
      <c r="A36" s="347">
        <v>30</v>
      </c>
      <c r="B36" s="348">
        <v>98646</v>
      </c>
      <c r="C36" s="348">
        <v>7.5000000000000002E-4</v>
      </c>
      <c r="D36" s="348">
        <v>98609</v>
      </c>
      <c r="E36" s="348">
        <v>51.750799999999998</v>
      </c>
      <c r="F36" s="348"/>
      <c r="G36" s="348">
        <v>99223</v>
      </c>
      <c r="H36" s="348">
        <v>2.9999999999999997E-4</v>
      </c>
      <c r="I36" s="348">
        <v>99208</v>
      </c>
      <c r="J36" s="348">
        <v>55.61533</v>
      </c>
      <c r="K36" s="329"/>
      <c r="L36" s="334">
        <f t="shared" si="0"/>
        <v>53.707509047755096</v>
      </c>
      <c r="M36" s="329"/>
      <c r="N36" s="347">
        <v>30</v>
      </c>
      <c r="O36" s="349">
        <v>188331</v>
      </c>
      <c r="P36" s="349">
        <v>193157</v>
      </c>
      <c r="Q36" s="335">
        <f t="shared" si="1"/>
        <v>0.50632523172419575</v>
      </c>
      <c r="R36" s="329"/>
      <c r="S36" s="329"/>
      <c r="T36" s="329"/>
      <c r="U36" s="329"/>
      <c r="V36" s="329"/>
    </row>
    <row r="37" spans="1:22" customFormat="1" x14ac:dyDescent="0.25">
      <c r="A37" s="347">
        <v>31</v>
      </c>
      <c r="B37" s="348">
        <v>98572</v>
      </c>
      <c r="C37" s="348">
        <v>7.9000000000000001E-4</v>
      </c>
      <c r="D37" s="348">
        <v>98533</v>
      </c>
      <c r="E37" s="348">
        <v>50.789369999999998</v>
      </c>
      <c r="F37" s="348"/>
      <c r="G37" s="348">
        <v>99193</v>
      </c>
      <c r="H37" s="348">
        <v>3.3E-4</v>
      </c>
      <c r="I37" s="348">
        <v>99177</v>
      </c>
      <c r="J37" s="348">
        <v>54.631860000000003</v>
      </c>
      <c r="K37" s="329"/>
      <c r="L37" s="334">
        <f t="shared" si="0"/>
        <v>52.73581403900117</v>
      </c>
      <c r="M37" s="329"/>
      <c r="N37" s="347">
        <v>31</v>
      </c>
      <c r="O37" s="349">
        <v>187806</v>
      </c>
      <c r="P37" s="349">
        <v>192798</v>
      </c>
      <c r="Q37" s="335">
        <f t="shared" si="1"/>
        <v>0.50655799728852036</v>
      </c>
      <c r="R37" s="329"/>
      <c r="S37" s="329"/>
      <c r="T37" s="329"/>
      <c r="U37" s="329"/>
      <c r="V37" s="329"/>
    </row>
    <row r="38" spans="1:22" customFormat="1" x14ac:dyDescent="0.25">
      <c r="A38" s="347">
        <v>32</v>
      </c>
      <c r="B38" s="348">
        <v>98494</v>
      </c>
      <c r="C38" s="348">
        <v>8.3000000000000001E-4</v>
      </c>
      <c r="D38" s="348">
        <v>98453</v>
      </c>
      <c r="E38" s="348">
        <v>49.828969999999998</v>
      </c>
      <c r="F38" s="348"/>
      <c r="G38" s="348">
        <v>99161</v>
      </c>
      <c r="H38" s="348">
        <v>3.6999999999999999E-4</v>
      </c>
      <c r="I38" s="348">
        <v>99143</v>
      </c>
      <c r="J38" s="348">
        <v>53.649560000000001</v>
      </c>
      <c r="K38" s="329"/>
      <c r="L38" s="334">
        <f t="shared" ref="L38:L69" si="3">(E38*O38+J38*P38)/(O38+P38)</f>
        <v>51.763918029196489</v>
      </c>
      <c r="M38" s="329"/>
      <c r="N38" s="347">
        <v>32</v>
      </c>
      <c r="O38" s="349">
        <v>185711</v>
      </c>
      <c r="P38" s="349">
        <v>190567</v>
      </c>
      <c r="Q38" s="335">
        <f t="shared" si="1"/>
        <v>0.50645267594703913</v>
      </c>
      <c r="R38" s="329"/>
      <c r="S38" s="329"/>
      <c r="T38" s="329"/>
      <c r="U38" s="329"/>
      <c r="V38" s="329"/>
    </row>
    <row r="39" spans="1:22" customFormat="1" x14ac:dyDescent="0.25">
      <c r="A39" s="347">
        <v>33</v>
      </c>
      <c r="B39" s="348">
        <v>98412</v>
      </c>
      <c r="C39" s="348">
        <v>8.8000000000000003E-4</v>
      </c>
      <c r="D39" s="348">
        <v>98369</v>
      </c>
      <c r="E39" s="348">
        <v>48.869979999999998</v>
      </c>
      <c r="F39" s="348"/>
      <c r="G39" s="348">
        <v>99125</v>
      </c>
      <c r="H39" s="348">
        <v>4.0999999999999999E-4</v>
      </c>
      <c r="I39" s="348">
        <v>99105</v>
      </c>
      <c r="J39" s="348">
        <v>52.669020000000003</v>
      </c>
      <c r="K39" s="329"/>
      <c r="L39" s="334">
        <f t="shared" si="3"/>
        <v>50.794249838239651</v>
      </c>
      <c r="M39" s="329"/>
      <c r="N39" s="347">
        <v>33</v>
      </c>
      <c r="O39" s="349">
        <v>186948</v>
      </c>
      <c r="P39" s="349">
        <v>191884</v>
      </c>
      <c r="Q39" s="335">
        <f t="shared" si="1"/>
        <v>0.50651476116062</v>
      </c>
      <c r="R39" s="329"/>
      <c r="S39" s="329"/>
      <c r="T39" s="329"/>
      <c r="U39" s="329"/>
      <c r="V39" s="329"/>
    </row>
    <row r="40" spans="1:22" customFormat="1" x14ac:dyDescent="0.25">
      <c r="A40" s="347">
        <v>34</v>
      </c>
      <c r="B40" s="348">
        <v>98325</v>
      </c>
      <c r="C40" s="348">
        <v>9.3999999999999997E-4</v>
      </c>
      <c r="D40" s="348">
        <v>98280</v>
      </c>
      <c r="E40" s="348">
        <v>47.91263</v>
      </c>
      <c r="F40" s="348"/>
      <c r="G40" s="348">
        <v>99084</v>
      </c>
      <c r="H40" s="348">
        <v>4.4999999999999999E-4</v>
      </c>
      <c r="I40" s="348">
        <v>99062</v>
      </c>
      <c r="J40" s="348">
        <v>51.690260000000002</v>
      </c>
      <c r="K40" s="329"/>
      <c r="L40" s="334">
        <f t="shared" si="3"/>
        <v>49.828538399365456</v>
      </c>
      <c r="M40" s="329"/>
      <c r="N40" s="347">
        <v>34</v>
      </c>
      <c r="O40" s="349">
        <v>184534</v>
      </c>
      <c r="P40" s="349">
        <v>189905</v>
      </c>
      <c r="Q40" s="335">
        <f t="shared" si="1"/>
        <v>0.50717206273919113</v>
      </c>
      <c r="R40" s="329"/>
      <c r="S40" s="329"/>
      <c r="T40" s="329"/>
      <c r="U40" s="329"/>
      <c r="V40" s="329"/>
    </row>
    <row r="41" spans="1:22" customFormat="1" x14ac:dyDescent="0.25">
      <c r="A41" s="347">
        <v>35</v>
      </c>
      <c r="B41" s="348">
        <v>98233</v>
      </c>
      <c r="C41" s="348">
        <v>1E-3</v>
      </c>
      <c r="D41" s="348">
        <v>98185</v>
      </c>
      <c r="E41" s="348">
        <v>46.957099999999997</v>
      </c>
      <c r="F41" s="348"/>
      <c r="G41" s="348">
        <v>99039</v>
      </c>
      <c r="H41" s="348">
        <v>5.0000000000000001E-4</v>
      </c>
      <c r="I41" s="348">
        <v>99015</v>
      </c>
      <c r="J41" s="348">
        <v>50.713529999999999</v>
      </c>
      <c r="K41" s="329"/>
      <c r="L41" s="334">
        <f t="shared" si="3"/>
        <v>48.854560692942847</v>
      </c>
      <c r="M41" s="329"/>
      <c r="N41" s="347">
        <v>35</v>
      </c>
      <c r="O41" s="349">
        <v>184055</v>
      </c>
      <c r="P41" s="349">
        <v>187866</v>
      </c>
      <c r="Q41" s="335">
        <f t="shared" si="1"/>
        <v>0.50512339986179866</v>
      </c>
      <c r="R41" s="329"/>
      <c r="S41" s="329"/>
      <c r="T41" s="329"/>
      <c r="U41" s="329"/>
      <c r="V41" s="329"/>
    </row>
    <row r="42" spans="1:22" customFormat="1" x14ac:dyDescent="0.25">
      <c r="A42" s="347">
        <v>36</v>
      </c>
      <c r="B42" s="348">
        <v>98135</v>
      </c>
      <c r="C42" s="348">
        <v>1.07E-3</v>
      </c>
      <c r="D42" s="348">
        <v>98083</v>
      </c>
      <c r="E42" s="348">
        <v>46.003610000000002</v>
      </c>
      <c r="F42" s="348"/>
      <c r="G42" s="348">
        <v>98990</v>
      </c>
      <c r="H42" s="348">
        <v>5.4000000000000001E-4</v>
      </c>
      <c r="I42" s="348">
        <v>98963</v>
      </c>
      <c r="J42" s="348">
        <v>49.738639999999997</v>
      </c>
      <c r="K42" s="329"/>
      <c r="L42" s="334">
        <f t="shared" si="3"/>
        <v>47.885238505120952</v>
      </c>
      <c r="M42" s="329"/>
      <c r="N42" s="347">
        <v>36</v>
      </c>
      <c r="O42" s="349">
        <v>182996</v>
      </c>
      <c r="P42" s="349">
        <v>185783</v>
      </c>
      <c r="Q42" s="335">
        <f t="shared" si="1"/>
        <v>0.50377868587961894</v>
      </c>
      <c r="R42" s="329"/>
      <c r="S42" s="329"/>
      <c r="T42" s="329"/>
      <c r="U42" s="329"/>
      <c r="V42" s="329"/>
    </row>
    <row r="43" spans="1:22" customFormat="1" x14ac:dyDescent="0.25">
      <c r="A43" s="347">
        <v>37</v>
      </c>
      <c r="B43" s="348">
        <v>98030</v>
      </c>
      <c r="C43" s="348">
        <v>1.14E-3</v>
      </c>
      <c r="D43" s="348">
        <v>97975</v>
      </c>
      <c r="E43" s="348">
        <v>45.052289999999999</v>
      </c>
      <c r="F43" s="348"/>
      <c r="G43" s="348">
        <v>98936</v>
      </c>
      <c r="H43" s="348">
        <v>5.8E-4</v>
      </c>
      <c r="I43" s="348">
        <v>98908</v>
      </c>
      <c r="J43" s="348">
        <v>48.765180000000001</v>
      </c>
      <c r="K43" s="329"/>
      <c r="L43" s="334">
        <f t="shared" si="3"/>
        <v>46.917329796947072</v>
      </c>
      <c r="M43" s="329"/>
      <c r="N43" s="347">
        <v>37</v>
      </c>
      <c r="O43" s="349">
        <v>178017</v>
      </c>
      <c r="P43" s="349">
        <v>179673</v>
      </c>
      <c r="Q43" s="335">
        <f t="shared" si="1"/>
        <v>0.50231485364421702</v>
      </c>
      <c r="R43" s="329"/>
      <c r="S43" s="329"/>
      <c r="T43" s="329"/>
      <c r="U43" s="329"/>
      <c r="V43" s="329"/>
    </row>
    <row r="44" spans="1:22" customFormat="1" x14ac:dyDescent="0.25">
      <c r="A44" s="347">
        <v>38</v>
      </c>
      <c r="B44" s="348">
        <v>97919</v>
      </c>
      <c r="C44" s="348">
        <v>1.2099999999999999E-3</v>
      </c>
      <c r="D44" s="348">
        <v>97860</v>
      </c>
      <c r="E44" s="348">
        <v>44.103090000000002</v>
      </c>
      <c r="F44" s="348"/>
      <c r="G44" s="348">
        <v>98879</v>
      </c>
      <c r="H44" s="348">
        <v>6.4000000000000005E-4</v>
      </c>
      <c r="I44" s="348">
        <v>98848</v>
      </c>
      <c r="J44" s="348">
        <v>47.79327</v>
      </c>
      <c r="K44" s="329"/>
      <c r="L44" s="334">
        <f t="shared" si="3"/>
        <v>45.955615370079421</v>
      </c>
      <c r="M44" s="329"/>
      <c r="N44" s="347">
        <v>38</v>
      </c>
      <c r="O44" s="349">
        <v>173376</v>
      </c>
      <c r="P44" s="349">
        <v>174779</v>
      </c>
      <c r="Q44" s="335">
        <f t="shared" si="1"/>
        <v>0.50201490715342301</v>
      </c>
      <c r="R44" s="329"/>
      <c r="S44" s="329"/>
      <c r="T44" s="329"/>
      <c r="U44" s="329"/>
      <c r="V44" s="329"/>
    </row>
    <row r="45" spans="1:22" customFormat="1" x14ac:dyDescent="0.25">
      <c r="A45" s="347">
        <v>39</v>
      </c>
      <c r="B45" s="348">
        <v>97800</v>
      </c>
      <c r="C45" s="348">
        <v>1.2899999999999999E-3</v>
      </c>
      <c r="D45" s="348">
        <v>97737</v>
      </c>
      <c r="E45" s="348">
        <v>43.156030000000001</v>
      </c>
      <c r="F45" s="348"/>
      <c r="G45" s="348">
        <v>98816</v>
      </c>
      <c r="H45" s="348">
        <v>6.9999999999999999E-4</v>
      </c>
      <c r="I45" s="348">
        <v>98782</v>
      </c>
      <c r="J45" s="348">
        <v>46.82347</v>
      </c>
      <c r="K45" s="329"/>
      <c r="L45" s="334">
        <f t="shared" si="3"/>
        <v>44.998787587879583</v>
      </c>
      <c r="M45" s="329"/>
      <c r="N45" s="347">
        <v>39</v>
      </c>
      <c r="O45" s="349">
        <v>166365</v>
      </c>
      <c r="P45" s="349">
        <v>168013</v>
      </c>
      <c r="Q45" s="335">
        <f t="shared" si="1"/>
        <v>0.50246427695601981</v>
      </c>
      <c r="R45" s="329"/>
      <c r="S45" s="329"/>
      <c r="T45" s="329"/>
      <c r="U45" s="329"/>
      <c r="V45" s="329"/>
    </row>
    <row r="46" spans="1:22" customFormat="1" x14ac:dyDescent="0.25">
      <c r="A46" s="347">
        <v>40</v>
      </c>
      <c r="B46" s="348">
        <v>97673</v>
      </c>
      <c r="C46" s="348">
        <v>1.3799999999999999E-3</v>
      </c>
      <c r="D46" s="348">
        <v>97607</v>
      </c>
      <c r="E46" s="348">
        <v>42.211219999999997</v>
      </c>
      <c r="F46" s="348"/>
      <c r="G46" s="348">
        <v>98747</v>
      </c>
      <c r="H46" s="348">
        <v>7.6000000000000004E-4</v>
      </c>
      <c r="I46" s="348">
        <v>98710</v>
      </c>
      <c r="J46" s="348">
        <v>45.855919999999998</v>
      </c>
      <c r="K46" s="329"/>
      <c r="L46" s="334">
        <f t="shared" si="3"/>
        <v>44.045042834665075</v>
      </c>
      <c r="M46" s="329"/>
      <c r="N46" s="347">
        <v>40</v>
      </c>
      <c r="O46" s="349">
        <v>161234</v>
      </c>
      <c r="P46" s="349">
        <v>163277</v>
      </c>
      <c r="Q46" s="335">
        <f t="shared" si="1"/>
        <v>0.50314781317120216</v>
      </c>
      <c r="R46" s="329"/>
      <c r="S46" s="329"/>
      <c r="T46" s="329"/>
      <c r="U46" s="329"/>
      <c r="V46" s="329"/>
    </row>
    <row r="47" spans="1:22" customFormat="1" x14ac:dyDescent="0.25">
      <c r="A47" s="347">
        <v>41</v>
      </c>
      <c r="B47" s="348">
        <v>97539</v>
      </c>
      <c r="C47" s="348">
        <v>1.47E-3</v>
      </c>
      <c r="D47" s="348">
        <v>97468</v>
      </c>
      <c r="E47" s="348">
        <v>41.268659999999997</v>
      </c>
      <c r="F47" s="348"/>
      <c r="G47" s="348">
        <v>98672</v>
      </c>
      <c r="H47" s="348">
        <v>8.1999999999999998E-4</v>
      </c>
      <c r="I47" s="348">
        <v>98632</v>
      </c>
      <c r="J47" s="348">
        <v>44.890309999999999</v>
      </c>
      <c r="K47" s="329"/>
      <c r="L47" s="334">
        <f t="shared" si="3"/>
        <v>43.091149249675723</v>
      </c>
      <c r="M47" s="329"/>
      <c r="N47" s="347">
        <v>41</v>
      </c>
      <c r="O47" s="349">
        <v>158179</v>
      </c>
      <c r="P47" s="349">
        <v>160230</v>
      </c>
      <c r="Q47" s="335">
        <f t="shared" si="1"/>
        <v>0.50322070041990019</v>
      </c>
      <c r="R47" s="329"/>
      <c r="S47" s="329"/>
      <c r="T47" s="329"/>
      <c r="U47" s="329"/>
      <c r="V47" s="329"/>
    </row>
    <row r="48" spans="1:22" customFormat="1" x14ac:dyDescent="0.25">
      <c r="A48" s="347">
        <v>42</v>
      </c>
      <c r="B48" s="348">
        <v>97396</v>
      </c>
      <c r="C48" s="348">
        <v>1.57E-3</v>
      </c>
      <c r="D48" s="348">
        <v>97320</v>
      </c>
      <c r="E48" s="348">
        <v>40.328519999999997</v>
      </c>
      <c r="F48" s="348"/>
      <c r="G48" s="348">
        <v>98591</v>
      </c>
      <c r="H48" s="348">
        <v>8.9999999999999998E-4</v>
      </c>
      <c r="I48" s="348">
        <v>98547</v>
      </c>
      <c r="J48" s="348">
        <v>43.926830000000002</v>
      </c>
      <c r="K48" s="329"/>
      <c r="L48" s="334">
        <f t="shared" si="3"/>
        <v>42.137396589067741</v>
      </c>
      <c r="M48" s="329"/>
      <c r="N48" s="347">
        <v>42</v>
      </c>
      <c r="O48" s="349">
        <v>157010</v>
      </c>
      <c r="P48" s="349">
        <v>158716</v>
      </c>
      <c r="Q48" s="335">
        <f t="shared" si="1"/>
        <v>0.50270170971031847</v>
      </c>
      <c r="R48" s="329"/>
      <c r="S48" s="329"/>
      <c r="T48" s="329"/>
      <c r="U48" s="329"/>
      <c r="V48" s="329"/>
    </row>
    <row r="49" spans="1:22" customFormat="1" x14ac:dyDescent="0.25">
      <c r="A49" s="347">
        <v>43</v>
      </c>
      <c r="B49" s="348">
        <v>97243</v>
      </c>
      <c r="C49" s="348">
        <v>1.6999999999999999E-3</v>
      </c>
      <c r="D49" s="348">
        <v>97162</v>
      </c>
      <c r="E49" s="348">
        <v>39.391159999999999</v>
      </c>
      <c r="F49" s="348"/>
      <c r="G49" s="348">
        <v>98502</v>
      </c>
      <c r="H49" s="348">
        <v>9.8999999999999999E-4</v>
      </c>
      <c r="I49" s="348">
        <v>98454</v>
      </c>
      <c r="J49" s="348">
        <v>42.96604</v>
      </c>
      <c r="K49" s="329"/>
      <c r="L49" s="334">
        <f t="shared" si="3"/>
        <v>41.186056680802906</v>
      </c>
      <c r="M49" s="329"/>
      <c r="N49" s="347">
        <v>43</v>
      </c>
      <c r="O49" s="349">
        <v>158384</v>
      </c>
      <c r="P49" s="349">
        <v>159711</v>
      </c>
      <c r="Q49" s="335">
        <f t="shared" si="1"/>
        <v>0.50208585485468182</v>
      </c>
      <c r="R49" s="329"/>
      <c r="S49" s="329"/>
      <c r="T49" s="329"/>
      <c r="U49" s="329"/>
      <c r="V49" s="329"/>
    </row>
    <row r="50" spans="1:22" customFormat="1" x14ac:dyDescent="0.25">
      <c r="A50" s="347">
        <v>44</v>
      </c>
      <c r="B50" s="348">
        <v>97078</v>
      </c>
      <c r="C50" s="348">
        <v>1.8400000000000001E-3</v>
      </c>
      <c r="D50" s="348">
        <v>96990</v>
      </c>
      <c r="E50" s="348">
        <v>38.457180000000001</v>
      </c>
      <c r="F50" s="348"/>
      <c r="G50" s="348">
        <v>98405</v>
      </c>
      <c r="H50" s="348">
        <v>1.07E-3</v>
      </c>
      <c r="I50" s="348">
        <v>98352</v>
      </c>
      <c r="J50" s="348">
        <v>42.007950000000001</v>
      </c>
      <c r="K50" s="329"/>
      <c r="L50" s="334">
        <f t="shared" si="3"/>
        <v>40.244254319642579</v>
      </c>
      <c r="M50" s="329"/>
      <c r="N50" s="347">
        <v>44</v>
      </c>
      <c r="O50" s="349">
        <v>158425</v>
      </c>
      <c r="P50" s="349">
        <v>160525</v>
      </c>
      <c r="Q50" s="335">
        <f t="shared" si="1"/>
        <v>0.50329205204577521</v>
      </c>
      <c r="R50" s="329"/>
      <c r="S50" s="329"/>
      <c r="T50" s="329"/>
      <c r="U50" s="329"/>
      <c r="V50" s="329"/>
    </row>
    <row r="51" spans="1:22" customFormat="1" x14ac:dyDescent="0.25">
      <c r="A51" s="347">
        <v>45</v>
      </c>
      <c r="B51" s="348">
        <v>96899</v>
      </c>
      <c r="C51" s="348">
        <v>2E-3</v>
      </c>
      <c r="D51" s="348">
        <v>96804</v>
      </c>
      <c r="E51" s="348">
        <v>37.527239999999999</v>
      </c>
      <c r="F51" s="348"/>
      <c r="G51" s="348">
        <v>98299</v>
      </c>
      <c r="H51" s="348">
        <v>1.16E-3</v>
      </c>
      <c r="I51" s="348">
        <v>98243</v>
      </c>
      <c r="J51" s="348">
        <v>41.05254</v>
      </c>
      <c r="K51" s="329"/>
      <c r="L51" s="334">
        <f t="shared" si="3"/>
        <v>39.301760548899118</v>
      </c>
      <c r="M51" s="329"/>
      <c r="N51" s="347">
        <v>45</v>
      </c>
      <c r="O51" s="349">
        <v>162607</v>
      </c>
      <c r="P51" s="349">
        <v>164812</v>
      </c>
      <c r="Q51" s="335">
        <f t="shared" si="1"/>
        <v>0.50336724502854147</v>
      </c>
      <c r="R51" s="329"/>
      <c r="S51" s="329"/>
      <c r="T51" s="329"/>
      <c r="U51" s="329"/>
      <c r="V51" s="329"/>
    </row>
    <row r="52" spans="1:22" customFormat="1" x14ac:dyDescent="0.25">
      <c r="A52" s="347">
        <v>46</v>
      </c>
      <c r="B52" s="348">
        <v>96705</v>
      </c>
      <c r="C52" s="348">
        <v>2.1700000000000001E-3</v>
      </c>
      <c r="D52" s="348">
        <v>96602</v>
      </c>
      <c r="E52" s="348">
        <v>36.601590000000002</v>
      </c>
      <c r="F52" s="348"/>
      <c r="G52" s="348">
        <v>98185</v>
      </c>
      <c r="H52" s="348">
        <v>1.25E-3</v>
      </c>
      <c r="I52" s="348">
        <v>98125</v>
      </c>
      <c r="J52" s="348">
        <v>40.09948</v>
      </c>
      <c r="K52" s="329"/>
      <c r="L52" s="334">
        <f t="shared" si="3"/>
        <v>38.374744669623247</v>
      </c>
      <c r="M52" s="329"/>
      <c r="N52" s="347">
        <v>46</v>
      </c>
      <c r="O52" s="349">
        <v>164105</v>
      </c>
      <c r="P52" s="349">
        <v>168712</v>
      </c>
      <c r="Q52" s="335">
        <f t="shared" si="1"/>
        <v>0.50692122097128456</v>
      </c>
      <c r="R52" s="329"/>
      <c r="S52" s="329"/>
      <c r="T52" s="329"/>
      <c r="U52" s="329"/>
      <c r="V52" s="329"/>
    </row>
    <row r="53" spans="1:22" customFormat="1" x14ac:dyDescent="0.25">
      <c r="A53" s="347">
        <v>47</v>
      </c>
      <c r="B53" s="348">
        <v>96495</v>
      </c>
      <c r="C53" s="348">
        <v>2.33E-3</v>
      </c>
      <c r="D53" s="348">
        <v>96384</v>
      </c>
      <c r="E53" s="348">
        <v>35.680010000000003</v>
      </c>
      <c r="F53" s="348"/>
      <c r="G53" s="348">
        <v>98063</v>
      </c>
      <c r="H53" s="348">
        <v>1.3600000000000001E-3</v>
      </c>
      <c r="I53" s="348">
        <v>97997</v>
      </c>
      <c r="J53" s="348">
        <v>39.148949999999999</v>
      </c>
      <c r="K53" s="329"/>
      <c r="L53" s="334">
        <f t="shared" si="3"/>
        <v>37.445136386520431</v>
      </c>
      <c r="M53" s="329"/>
      <c r="N53" s="347">
        <v>47</v>
      </c>
      <c r="O53" s="349">
        <v>169012</v>
      </c>
      <c r="P53" s="349">
        <v>175094</v>
      </c>
      <c r="Q53" s="335">
        <f t="shared" si="1"/>
        <v>0.50883739312886145</v>
      </c>
      <c r="R53" s="329"/>
      <c r="S53" s="329"/>
      <c r="T53" s="329"/>
      <c r="U53" s="329"/>
      <c r="V53" s="329"/>
    </row>
    <row r="54" spans="1:22" customFormat="1" x14ac:dyDescent="0.25">
      <c r="A54" s="347">
        <v>48</v>
      </c>
      <c r="B54" s="348">
        <v>96270</v>
      </c>
      <c r="C54" s="348">
        <v>2.5000000000000001E-3</v>
      </c>
      <c r="D54" s="348">
        <v>96151</v>
      </c>
      <c r="E54" s="348">
        <v>34.762320000000003</v>
      </c>
      <c r="F54" s="348"/>
      <c r="G54" s="348">
        <v>97930</v>
      </c>
      <c r="H54" s="348">
        <v>1.48E-3</v>
      </c>
      <c r="I54" s="348">
        <v>97858</v>
      </c>
      <c r="J54" s="348">
        <v>38.201390000000004</v>
      </c>
      <c r="K54" s="329"/>
      <c r="L54" s="334">
        <f t="shared" si="3"/>
        <v>36.52422557384736</v>
      </c>
      <c r="M54" s="329"/>
      <c r="N54" s="347">
        <v>48</v>
      </c>
      <c r="O54" s="349">
        <v>169535</v>
      </c>
      <c r="P54" s="349">
        <v>178101</v>
      </c>
      <c r="Q54" s="335">
        <f t="shared" si="1"/>
        <v>0.51232035807568832</v>
      </c>
      <c r="R54" s="329"/>
      <c r="S54" s="329"/>
      <c r="T54" s="329"/>
      <c r="U54" s="329"/>
      <c r="V54" s="329"/>
    </row>
    <row r="55" spans="1:22" customFormat="1" x14ac:dyDescent="0.25">
      <c r="A55" s="347">
        <v>49</v>
      </c>
      <c r="B55" s="348">
        <v>96029</v>
      </c>
      <c r="C55" s="348">
        <v>2.6800000000000001E-3</v>
      </c>
      <c r="D55" s="348">
        <v>95902</v>
      </c>
      <c r="E55" s="348">
        <v>33.848289999999999</v>
      </c>
      <c r="F55" s="348"/>
      <c r="G55" s="348">
        <v>97785</v>
      </c>
      <c r="H55" s="348">
        <v>1.6199999999999999E-3</v>
      </c>
      <c r="I55" s="348">
        <v>97707</v>
      </c>
      <c r="J55" s="348">
        <v>37.257359999999998</v>
      </c>
      <c r="K55" s="329"/>
      <c r="L55" s="334">
        <f t="shared" si="3"/>
        <v>35.588649316776852</v>
      </c>
      <c r="M55" s="329"/>
      <c r="N55" s="347">
        <v>49</v>
      </c>
      <c r="O55" s="349">
        <v>159631</v>
      </c>
      <c r="P55" s="349">
        <v>166485</v>
      </c>
      <c r="Q55" s="335">
        <f t="shared" si="1"/>
        <v>0.51050853070686508</v>
      </c>
      <c r="R55" s="329"/>
      <c r="S55" s="329"/>
      <c r="T55" s="329"/>
      <c r="U55" s="329"/>
      <c r="V55" s="329"/>
    </row>
    <row r="56" spans="1:22" customFormat="1" x14ac:dyDescent="0.25">
      <c r="A56" s="347">
        <v>50</v>
      </c>
      <c r="B56" s="348">
        <v>95772</v>
      </c>
      <c r="C56" s="348">
        <v>2.8700000000000002E-3</v>
      </c>
      <c r="D56" s="348">
        <v>95635</v>
      </c>
      <c r="E56" s="348">
        <v>32.93797</v>
      </c>
      <c r="F56" s="348"/>
      <c r="G56" s="348">
        <v>97627</v>
      </c>
      <c r="H56" s="348">
        <v>1.7600000000000001E-3</v>
      </c>
      <c r="I56" s="348">
        <v>97542</v>
      </c>
      <c r="J56" s="348">
        <v>36.316870000000002</v>
      </c>
      <c r="K56" s="329"/>
      <c r="L56" s="334">
        <f t="shared" si="3"/>
        <v>34.671048540867631</v>
      </c>
      <c r="M56" s="329"/>
      <c r="N56" s="347">
        <v>50</v>
      </c>
      <c r="O56" s="349">
        <v>156081</v>
      </c>
      <c r="P56" s="349">
        <v>164356</v>
      </c>
      <c r="Q56" s="335">
        <f t="shared" si="1"/>
        <v>0.51291205447560673</v>
      </c>
      <c r="R56" s="329"/>
      <c r="S56" s="329"/>
      <c r="T56" s="329"/>
      <c r="U56" s="329"/>
      <c r="V56" s="329"/>
    </row>
    <row r="57" spans="1:22" customFormat="1" x14ac:dyDescent="0.25">
      <c r="A57" s="347">
        <v>51</v>
      </c>
      <c r="B57" s="348">
        <v>95496</v>
      </c>
      <c r="C57" s="348">
        <v>3.0899999999999999E-3</v>
      </c>
      <c r="D57" s="348">
        <v>95350</v>
      </c>
      <c r="E57" s="348">
        <v>32.031469999999999</v>
      </c>
      <c r="F57" s="348"/>
      <c r="G57" s="348">
        <v>97455</v>
      </c>
      <c r="H57" s="348">
        <v>1.91E-3</v>
      </c>
      <c r="I57" s="348">
        <v>97363</v>
      </c>
      <c r="J57" s="348">
        <v>35.379930000000002</v>
      </c>
      <c r="K57" s="329"/>
      <c r="L57" s="334">
        <f t="shared" si="3"/>
        <v>33.745238875571701</v>
      </c>
      <c r="M57" s="329"/>
      <c r="N57" s="347">
        <v>51</v>
      </c>
      <c r="O57" s="349">
        <v>151360</v>
      </c>
      <c r="P57" s="349">
        <v>158682</v>
      </c>
      <c r="Q57" s="335">
        <f t="shared" si="1"/>
        <v>0.51180807761529079</v>
      </c>
      <c r="R57" s="329"/>
      <c r="S57" s="329"/>
      <c r="T57" s="329"/>
      <c r="U57" s="329"/>
      <c r="V57" s="329"/>
    </row>
    <row r="58" spans="1:22" customFormat="1" x14ac:dyDescent="0.25">
      <c r="A58" s="347">
        <v>52</v>
      </c>
      <c r="B58" s="348">
        <v>95201</v>
      </c>
      <c r="C58" s="348">
        <v>3.3400000000000001E-3</v>
      </c>
      <c r="D58" s="348">
        <v>95044</v>
      </c>
      <c r="E58" s="348">
        <v>31.12923</v>
      </c>
      <c r="F58" s="348"/>
      <c r="G58" s="348">
        <v>97269</v>
      </c>
      <c r="H58" s="348">
        <v>2.0699999999999998E-3</v>
      </c>
      <c r="I58" s="348">
        <v>97169</v>
      </c>
      <c r="J58" s="348">
        <v>34.446730000000002</v>
      </c>
      <c r="K58" s="329"/>
      <c r="L58" s="334">
        <f t="shared" si="3"/>
        <v>32.824808819613814</v>
      </c>
      <c r="M58" s="329"/>
      <c r="N58" s="347">
        <v>52</v>
      </c>
      <c r="O58" s="349">
        <v>147334</v>
      </c>
      <c r="P58" s="349">
        <v>154025</v>
      </c>
      <c r="Q58" s="335">
        <f t="shared" si="1"/>
        <v>0.51110137742692274</v>
      </c>
      <c r="R58" s="329"/>
      <c r="S58" s="329"/>
      <c r="T58" s="329"/>
      <c r="U58" s="329"/>
      <c r="V58" s="329"/>
    </row>
    <row r="59" spans="1:22" customFormat="1" x14ac:dyDescent="0.25">
      <c r="A59" s="347">
        <v>53</v>
      </c>
      <c r="B59" s="348">
        <v>94883</v>
      </c>
      <c r="C59" s="348">
        <v>3.63E-3</v>
      </c>
      <c r="D59" s="348">
        <v>94713</v>
      </c>
      <c r="E59" s="348">
        <v>30.231919999999999</v>
      </c>
      <c r="F59" s="348"/>
      <c r="G59" s="348">
        <v>97067</v>
      </c>
      <c r="H59" s="348">
        <v>2.2499999999999998E-3</v>
      </c>
      <c r="I59" s="348">
        <v>96960</v>
      </c>
      <c r="J59" s="348">
        <v>33.517139999999998</v>
      </c>
      <c r="K59" s="329"/>
      <c r="L59" s="334">
        <f t="shared" si="3"/>
        <v>31.906582519026323</v>
      </c>
      <c r="M59" s="329"/>
      <c r="N59" s="347">
        <v>53</v>
      </c>
      <c r="O59" s="349">
        <v>148029</v>
      </c>
      <c r="P59" s="349">
        <v>153921</v>
      </c>
      <c r="Q59" s="335">
        <f t="shared" si="1"/>
        <v>0.50975658221559861</v>
      </c>
      <c r="R59" s="329"/>
      <c r="S59" s="329"/>
      <c r="T59" s="329"/>
      <c r="U59" s="329"/>
      <c r="V59" s="329"/>
    </row>
    <row r="60" spans="1:22" customFormat="1" x14ac:dyDescent="0.25">
      <c r="A60" s="347">
        <v>54</v>
      </c>
      <c r="B60" s="348">
        <v>94538</v>
      </c>
      <c r="C60" s="348">
        <v>3.96E-3</v>
      </c>
      <c r="D60" s="348">
        <v>94354</v>
      </c>
      <c r="E60" s="348">
        <v>29.340219999999999</v>
      </c>
      <c r="F60" s="348"/>
      <c r="G60" s="348">
        <v>96849</v>
      </c>
      <c r="H60" s="348">
        <v>2.4399999999999999E-3</v>
      </c>
      <c r="I60" s="348">
        <v>96733</v>
      </c>
      <c r="J60" s="348">
        <v>32.591439999999999</v>
      </c>
      <c r="K60" s="329"/>
      <c r="L60" s="334">
        <f t="shared" si="3"/>
        <v>30.998037035235484</v>
      </c>
      <c r="M60" s="329"/>
      <c r="N60" s="347">
        <v>54</v>
      </c>
      <c r="O60" s="349">
        <v>147506</v>
      </c>
      <c r="P60" s="349">
        <v>153469</v>
      </c>
      <c r="Q60" s="335">
        <f t="shared" si="1"/>
        <v>0.50990613838358667</v>
      </c>
      <c r="R60" s="329"/>
      <c r="S60" s="329"/>
      <c r="T60" s="329"/>
      <c r="U60" s="329"/>
      <c r="V60" s="329"/>
    </row>
    <row r="61" spans="1:22" customFormat="1" x14ac:dyDescent="0.25">
      <c r="A61" s="347">
        <v>55</v>
      </c>
      <c r="B61" s="348">
        <v>94164</v>
      </c>
      <c r="C61" s="348">
        <v>4.3200000000000001E-3</v>
      </c>
      <c r="D61" s="348">
        <v>93963</v>
      </c>
      <c r="E61" s="348">
        <v>28.454889999999999</v>
      </c>
      <c r="F61" s="348"/>
      <c r="G61" s="348">
        <v>96613</v>
      </c>
      <c r="H61" s="348">
        <v>2.64E-3</v>
      </c>
      <c r="I61" s="348">
        <v>96487</v>
      </c>
      <c r="J61" s="348">
        <v>31.66986</v>
      </c>
      <c r="K61" s="329"/>
      <c r="L61" s="334">
        <f t="shared" si="3"/>
        <v>30.093279749301921</v>
      </c>
      <c r="M61" s="329"/>
      <c r="N61" s="347">
        <v>55</v>
      </c>
      <c r="O61" s="349">
        <v>152966</v>
      </c>
      <c r="P61" s="349">
        <v>158963</v>
      </c>
      <c r="Q61" s="335">
        <f t="shared" si="1"/>
        <v>0.50961276444319059</v>
      </c>
      <c r="R61" s="329"/>
      <c r="S61" s="329"/>
      <c r="T61" s="329"/>
      <c r="U61" s="329"/>
      <c r="V61" s="329"/>
    </row>
    <row r="62" spans="1:22" customFormat="1" x14ac:dyDescent="0.25">
      <c r="A62" s="347">
        <v>56</v>
      </c>
      <c r="B62" s="348">
        <v>93757</v>
      </c>
      <c r="C62" s="348">
        <v>4.7200000000000002E-3</v>
      </c>
      <c r="D62" s="348">
        <v>93539</v>
      </c>
      <c r="E62" s="348">
        <v>27.576180000000001</v>
      </c>
      <c r="F62" s="348"/>
      <c r="G62" s="348">
        <v>96358</v>
      </c>
      <c r="H62" s="348">
        <v>2.8500000000000001E-3</v>
      </c>
      <c r="I62" s="348">
        <v>96223</v>
      </c>
      <c r="J62" s="348">
        <v>30.752320000000001</v>
      </c>
      <c r="K62" s="329"/>
      <c r="L62" s="334">
        <f t="shared" si="3"/>
        <v>29.192996462875978</v>
      </c>
      <c r="M62" s="329"/>
      <c r="N62" s="347">
        <v>56</v>
      </c>
      <c r="O62" s="349">
        <v>154053</v>
      </c>
      <c r="P62" s="349">
        <v>159733</v>
      </c>
      <c r="Q62" s="335">
        <f t="shared" si="1"/>
        <v>0.50905075433575753</v>
      </c>
      <c r="R62" s="329"/>
      <c r="S62" s="329"/>
      <c r="T62" s="329"/>
      <c r="U62" s="329"/>
      <c r="V62" s="329"/>
    </row>
    <row r="63" spans="1:22" customFormat="1" x14ac:dyDescent="0.25">
      <c r="A63" s="347">
        <v>57</v>
      </c>
      <c r="B63" s="348">
        <v>93315</v>
      </c>
      <c r="C63" s="348">
        <v>5.1500000000000001E-3</v>
      </c>
      <c r="D63" s="348">
        <v>93078</v>
      </c>
      <c r="E63" s="348">
        <v>26.704450000000001</v>
      </c>
      <c r="F63" s="348"/>
      <c r="G63" s="348">
        <v>96084</v>
      </c>
      <c r="H63" s="348">
        <v>3.0799999999999998E-3</v>
      </c>
      <c r="I63" s="348">
        <v>95938</v>
      </c>
      <c r="J63" s="348">
        <v>29.83867</v>
      </c>
      <c r="K63" s="329"/>
      <c r="L63" s="334">
        <f t="shared" si="3"/>
        <v>28.298710828576016</v>
      </c>
      <c r="M63" s="329"/>
      <c r="N63" s="347">
        <v>57</v>
      </c>
      <c r="O63" s="349">
        <v>153027</v>
      </c>
      <c r="P63" s="349">
        <v>158423</v>
      </c>
      <c r="Q63" s="335">
        <f t="shared" si="1"/>
        <v>0.50866270669449354</v>
      </c>
      <c r="R63" s="329"/>
      <c r="S63" s="329"/>
      <c r="T63" s="329"/>
      <c r="U63" s="329"/>
      <c r="V63" s="329"/>
    </row>
    <row r="64" spans="1:22" customFormat="1" x14ac:dyDescent="0.25">
      <c r="A64" s="347">
        <v>58</v>
      </c>
      <c r="B64" s="348">
        <v>92835</v>
      </c>
      <c r="C64" s="348">
        <v>5.62E-3</v>
      </c>
      <c r="D64" s="348">
        <v>92577</v>
      </c>
      <c r="E64" s="348">
        <v>25.839980000000001</v>
      </c>
      <c r="F64" s="348"/>
      <c r="G64" s="348">
        <v>95788</v>
      </c>
      <c r="H64" s="348">
        <v>3.3600000000000001E-3</v>
      </c>
      <c r="I64" s="348">
        <v>95629</v>
      </c>
      <c r="J64" s="348">
        <v>28.929369999999999</v>
      </c>
      <c r="K64" s="329"/>
      <c r="L64" s="334">
        <f t="shared" si="3"/>
        <v>27.416681689556349</v>
      </c>
      <c r="M64" s="329"/>
      <c r="N64" s="347">
        <v>58</v>
      </c>
      <c r="O64" s="349">
        <v>151379</v>
      </c>
      <c r="P64" s="349">
        <v>157785</v>
      </c>
      <c r="Q64" s="335">
        <f t="shared" si="1"/>
        <v>0.51036019717690284</v>
      </c>
      <c r="R64" s="329"/>
      <c r="S64" s="329"/>
      <c r="T64" s="329"/>
      <c r="U64" s="329"/>
      <c r="V64" s="329"/>
    </row>
    <row r="65" spans="1:22" customFormat="1" x14ac:dyDescent="0.25">
      <c r="A65" s="347">
        <v>59</v>
      </c>
      <c r="B65" s="348">
        <v>92313</v>
      </c>
      <c r="C65" s="348">
        <v>6.1399999999999996E-3</v>
      </c>
      <c r="D65" s="348">
        <v>92033</v>
      </c>
      <c r="E65" s="348">
        <v>24.98321</v>
      </c>
      <c r="F65" s="348"/>
      <c r="G65" s="348">
        <v>95466</v>
      </c>
      <c r="H65" s="348">
        <v>3.64E-3</v>
      </c>
      <c r="I65" s="348">
        <v>95295</v>
      </c>
      <c r="J65" s="348">
        <v>28.025089999999999</v>
      </c>
      <c r="K65" s="329"/>
      <c r="L65" s="334">
        <f t="shared" si="3"/>
        <v>26.541630892781807</v>
      </c>
      <c r="M65" s="329"/>
      <c r="N65" s="347">
        <v>59</v>
      </c>
      <c r="O65" s="349">
        <v>145651</v>
      </c>
      <c r="P65" s="349">
        <v>153011</v>
      </c>
      <c r="Q65" s="335">
        <f t="shared" si="1"/>
        <v>0.51232162109675816</v>
      </c>
      <c r="R65" s="329"/>
      <c r="S65" s="329"/>
      <c r="T65" s="329"/>
      <c r="U65" s="329"/>
      <c r="V65" s="329"/>
    </row>
    <row r="66" spans="1:22" customFormat="1" x14ac:dyDescent="0.25">
      <c r="A66" s="347">
        <v>60</v>
      </c>
      <c r="B66" s="348">
        <v>91746</v>
      </c>
      <c r="C66" s="348">
        <v>6.6899999999999998E-3</v>
      </c>
      <c r="D66" s="348">
        <v>91443</v>
      </c>
      <c r="E66" s="348">
        <v>24.13439</v>
      </c>
      <c r="F66" s="348"/>
      <c r="G66" s="348">
        <v>95119</v>
      </c>
      <c r="H66" s="348">
        <v>3.9699999999999996E-3</v>
      </c>
      <c r="I66" s="348">
        <v>94932</v>
      </c>
      <c r="J66" s="348">
        <v>27.125679999999999</v>
      </c>
      <c r="K66" s="329"/>
      <c r="L66" s="334">
        <f t="shared" si="3"/>
        <v>25.664449947516587</v>
      </c>
      <c r="M66" s="329"/>
      <c r="N66" s="347">
        <v>60</v>
      </c>
      <c r="O66" s="349">
        <v>141941</v>
      </c>
      <c r="P66" s="349">
        <v>148627</v>
      </c>
      <c r="Q66" s="335">
        <f t="shared" si="1"/>
        <v>0.51150505217367359</v>
      </c>
      <c r="R66" s="329"/>
      <c r="S66" s="329"/>
      <c r="T66" s="329"/>
      <c r="U66" s="329"/>
      <c r="V66" s="329"/>
    </row>
    <row r="67" spans="1:22" customFormat="1" x14ac:dyDescent="0.25">
      <c r="A67" s="347">
        <v>61</v>
      </c>
      <c r="B67" s="348">
        <v>91132</v>
      </c>
      <c r="C67" s="348">
        <v>7.28E-3</v>
      </c>
      <c r="D67" s="348">
        <v>90805</v>
      </c>
      <c r="E67" s="348">
        <v>23.293510000000001</v>
      </c>
      <c r="F67" s="348"/>
      <c r="G67" s="348">
        <v>94741</v>
      </c>
      <c r="H67" s="348">
        <v>4.3200000000000001E-3</v>
      </c>
      <c r="I67" s="348">
        <v>94539</v>
      </c>
      <c r="J67" s="348">
        <v>26.2317</v>
      </c>
      <c r="K67" s="329"/>
      <c r="L67" s="334">
        <f t="shared" si="3"/>
        <v>24.802784250126098</v>
      </c>
      <c r="M67" s="329"/>
      <c r="N67" s="347">
        <v>61</v>
      </c>
      <c r="O67" s="349">
        <v>138840</v>
      </c>
      <c r="P67" s="349">
        <v>146648</v>
      </c>
      <c r="Q67" s="335">
        <f t="shared" si="1"/>
        <v>0.51367483046572882</v>
      </c>
      <c r="R67" s="329"/>
      <c r="S67" s="329"/>
      <c r="T67" s="329"/>
      <c r="U67" s="329"/>
      <c r="V67" s="329"/>
    </row>
    <row r="68" spans="1:22" customFormat="1" x14ac:dyDescent="0.25">
      <c r="A68" s="347">
        <v>62</v>
      </c>
      <c r="B68" s="348">
        <v>90469</v>
      </c>
      <c r="C68" s="348">
        <v>7.9100000000000004E-3</v>
      </c>
      <c r="D68" s="348">
        <v>90116</v>
      </c>
      <c r="E68" s="348">
        <v>22.46059</v>
      </c>
      <c r="F68" s="348"/>
      <c r="G68" s="348">
        <v>94332</v>
      </c>
      <c r="H68" s="348">
        <v>4.6600000000000001E-3</v>
      </c>
      <c r="I68" s="348">
        <v>94115</v>
      </c>
      <c r="J68" s="348">
        <v>25.343309999999999</v>
      </c>
      <c r="K68" s="329"/>
      <c r="L68" s="334">
        <f t="shared" si="3"/>
        <v>23.939982156594048</v>
      </c>
      <c r="M68" s="329"/>
      <c r="N68" s="347">
        <v>62</v>
      </c>
      <c r="O68" s="349">
        <v>134993</v>
      </c>
      <c r="P68" s="349">
        <v>142310</v>
      </c>
      <c r="Q68" s="335">
        <f t="shared" si="1"/>
        <v>0.51319314973152108</v>
      </c>
      <c r="R68" s="329"/>
      <c r="S68" s="329"/>
      <c r="T68" s="329"/>
      <c r="U68" s="329"/>
      <c r="V68" s="329"/>
    </row>
    <row r="69" spans="1:22" customFormat="1" x14ac:dyDescent="0.25">
      <c r="A69" s="347">
        <v>63</v>
      </c>
      <c r="B69" s="348">
        <v>89754</v>
      </c>
      <c r="C69" s="348">
        <v>8.5599999999999999E-3</v>
      </c>
      <c r="D69" s="348">
        <v>89374</v>
      </c>
      <c r="E69" s="348">
        <v>21.635580000000001</v>
      </c>
      <c r="F69" s="348"/>
      <c r="G69" s="348">
        <v>93893</v>
      </c>
      <c r="H69" s="348">
        <v>4.9899999999999996E-3</v>
      </c>
      <c r="I69" s="348">
        <v>93661</v>
      </c>
      <c r="J69" s="348">
        <v>24.459530000000001</v>
      </c>
      <c r="K69" s="329"/>
      <c r="L69" s="334">
        <f t="shared" si="3"/>
        <v>23.080844950153335</v>
      </c>
      <c r="M69" s="329"/>
      <c r="N69" s="347">
        <v>63</v>
      </c>
      <c r="O69" s="349">
        <v>133251</v>
      </c>
      <c r="P69" s="349">
        <v>139686</v>
      </c>
      <c r="Q69" s="335">
        <f t="shared" si="1"/>
        <v>0.51178843469372048</v>
      </c>
      <c r="R69" s="329"/>
      <c r="S69" s="329"/>
      <c r="T69" s="329"/>
      <c r="U69" s="329"/>
      <c r="V69" s="329"/>
    </row>
    <row r="70" spans="1:22" customFormat="1" x14ac:dyDescent="0.25">
      <c r="A70" s="347">
        <v>64</v>
      </c>
      <c r="B70" s="348">
        <v>88985</v>
      </c>
      <c r="C70" s="348">
        <v>9.2499999999999995E-3</v>
      </c>
      <c r="D70" s="348">
        <v>88578</v>
      </c>
      <c r="E70" s="348">
        <v>20.818110000000001</v>
      </c>
      <c r="F70" s="348"/>
      <c r="G70" s="348">
        <v>93424</v>
      </c>
      <c r="H70" s="348">
        <v>5.3600000000000002E-3</v>
      </c>
      <c r="I70" s="348">
        <v>93177</v>
      </c>
      <c r="J70" s="348">
        <v>23.579560000000001</v>
      </c>
      <c r="K70" s="329"/>
      <c r="L70" s="334">
        <f t="shared" ref="L70:L106" si="4">(E70*O70+J70*P70)/(O70+P70)</f>
        <v>22.241802745291956</v>
      </c>
      <c r="M70" s="329"/>
      <c r="N70" s="347">
        <v>64</v>
      </c>
      <c r="O70" s="349">
        <v>126871</v>
      </c>
      <c r="P70" s="349">
        <v>135021</v>
      </c>
      <c r="Q70" s="335">
        <f t="shared" si="1"/>
        <v>0.51555984909810149</v>
      </c>
      <c r="R70" s="329"/>
      <c r="S70" s="329"/>
      <c r="T70" s="329"/>
      <c r="U70" s="329"/>
      <c r="V70" s="329"/>
    </row>
    <row r="71" spans="1:22" customFormat="1" x14ac:dyDescent="0.25">
      <c r="A71" s="347">
        <v>65</v>
      </c>
      <c r="B71" s="348">
        <v>88161</v>
      </c>
      <c r="C71" s="348">
        <v>0.01</v>
      </c>
      <c r="D71" s="348">
        <v>87726</v>
      </c>
      <c r="E71" s="348">
        <v>20.007860000000001</v>
      </c>
      <c r="F71" s="348"/>
      <c r="G71" s="348">
        <v>92923</v>
      </c>
      <c r="H71" s="348">
        <v>5.8300000000000001E-3</v>
      </c>
      <c r="I71" s="348">
        <v>92656</v>
      </c>
      <c r="J71" s="348">
        <v>22.703990000000001</v>
      </c>
      <c r="K71" s="329"/>
      <c r="L71" s="334">
        <f t="shared" si="4"/>
        <v>21.402959811792403</v>
      </c>
      <c r="M71" s="329"/>
      <c r="N71" s="347">
        <v>65</v>
      </c>
      <c r="O71" s="349">
        <v>122967</v>
      </c>
      <c r="P71" s="349">
        <v>131858</v>
      </c>
      <c r="Q71" s="335">
        <f t="shared" ref="Q71:Q107" si="5">P71/(O71+P71)</f>
        <v>0.51744530560188362</v>
      </c>
      <c r="R71" s="329"/>
      <c r="S71" s="329"/>
      <c r="T71" s="329"/>
      <c r="U71" s="329"/>
      <c r="V71" s="329"/>
    </row>
    <row r="72" spans="1:22" customFormat="1" x14ac:dyDescent="0.25">
      <c r="A72" s="347">
        <v>66</v>
      </c>
      <c r="B72" s="348">
        <v>87279</v>
      </c>
      <c r="C72" s="348">
        <v>1.0829999999999999E-2</v>
      </c>
      <c r="D72" s="348">
        <v>86812</v>
      </c>
      <c r="E72" s="348">
        <v>19.204899999999999</v>
      </c>
      <c r="F72" s="348"/>
      <c r="G72" s="348">
        <v>92382</v>
      </c>
      <c r="H72" s="348">
        <v>6.3899999999999998E-3</v>
      </c>
      <c r="I72" s="348">
        <v>92091</v>
      </c>
      <c r="J72" s="348">
        <v>21.83417</v>
      </c>
      <c r="K72" s="329"/>
      <c r="L72" s="334">
        <f t="shared" si="4"/>
        <v>20.558151834538382</v>
      </c>
      <c r="M72" s="329"/>
      <c r="N72" s="347">
        <v>66</v>
      </c>
      <c r="O72" s="349">
        <v>122028</v>
      </c>
      <c r="P72" s="349">
        <v>129414</v>
      </c>
      <c r="Q72" s="335">
        <f t="shared" si="5"/>
        <v>0.51468728374734529</v>
      </c>
      <c r="R72" s="329"/>
      <c r="S72" s="329"/>
      <c r="T72" s="329"/>
      <c r="U72" s="329"/>
      <c r="V72" s="329"/>
    </row>
    <row r="73" spans="1:22" customFormat="1" x14ac:dyDescent="0.25">
      <c r="A73" s="347">
        <v>67</v>
      </c>
      <c r="B73" s="348">
        <v>86334</v>
      </c>
      <c r="C73" s="348">
        <v>1.176E-2</v>
      </c>
      <c r="D73" s="348">
        <v>85833</v>
      </c>
      <c r="E73" s="348">
        <v>18.40971</v>
      </c>
      <c r="F73" s="348"/>
      <c r="G73" s="348">
        <v>91791</v>
      </c>
      <c r="H73" s="348">
        <v>7.0499999999999998E-3</v>
      </c>
      <c r="I73" s="348">
        <v>91473</v>
      </c>
      <c r="J73" s="348">
        <v>20.971299999999999</v>
      </c>
      <c r="K73" s="329"/>
      <c r="L73" s="334">
        <f t="shared" si="4"/>
        <v>19.723056218816598</v>
      </c>
      <c r="M73" s="329"/>
      <c r="N73" s="347">
        <v>67</v>
      </c>
      <c r="O73" s="349">
        <v>118665</v>
      </c>
      <c r="P73" s="349">
        <v>124854</v>
      </c>
      <c r="Q73" s="335">
        <f t="shared" si="5"/>
        <v>0.51270742734653152</v>
      </c>
      <c r="R73" s="329"/>
      <c r="S73" s="329"/>
      <c r="T73" s="329"/>
      <c r="U73" s="329"/>
      <c r="V73" s="329"/>
    </row>
    <row r="74" spans="1:22" customFormat="1" x14ac:dyDescent="0.25">
      <c r="A74" s="347">
        <v>68</v>
      </c>
      <c r="B74" s="348">
        <v>85319</v>
      </c>
      <c r="C74" s="348">
        <v>1.281E-2</v>
      </c>
      <c r="D74" s="348">
        <v>84780</v>
      </c>
      <c r="E74" s="348">
        <v>17.622679999999999</v>
      </c>
      <c r="F74" s="348"/>
      <c r="G74" s="348">
        <v>91144</v>
      </c>
      <c r="H74" s="348">
        <v>7.79E-3</v>
      </c>
      <c r="I74" s="348">
        <v>90795</v>
      </c>
      <c r="J74" s="348">
        <v>20.116620000000001</v>
      </c>
      <c r="K74" s="329"/>
      <c r="L74" s="334">
        <f t="shared" si="4"/>
        <v>18.900619264443829</v>
      </c>
      <c r="M74" s="329"/>
      <c r="N74" s="347">
        <v>68</v>
      </c>
      <c r="O74" s="349">
        <v>117382</v>
      </c>
      <c r="P74" s="349">
        <v>123361</v>
      </c>
      <c r="Q74" s="335">
        <f t="shared" si="5"/>
        <v>0.51241780654058477</v>
      </c>
      <c r="R74" s="329"/>
      <c r="S74" s="329"/>
      <c r="T74" s="329"/>
      <c r="U74" s="329"/>
      <c r="V74" s="329"/>
    </row>
    <row r="75" spans="1:22" customFormat="1" x14ac:dyDescent="0.25">
      <c r="A75" s="347">
        <v>69</v>
      </c>
      <c r="B75" s="348">
        <v>84226</v>
      </c>
      <c r="C75" s="348">
        <v>1.401E-2</v>
      </c>
      <c r="D75" s="348">
        <v>83644</v>
      </c>
      <c r="E75" s="348">
        <v>16.844709999999999</v>
      </c>
      <c r="F75" s="348"/>
      <c r="G75" s="348">
        <v>90434</v>
      </c>
      <c r="H75" s="348">
        <v>8.6E-3</v>
      </c>
      <c r="I75" s="348">
        <v>90051</v>
      </c>
      <c r="J75" s="348">
        <v>19.270569999999999</v>
      </c>
      <c r="K75" s="329"/>
      <c r="L75" s="334">
        <f t="shared" si="4"/>
        <v>18.087342084073061</v>
      </c>
      <c r="M75" s="329"/>
      <c r="N75" s="347">
        <v>69</v>
      </c>
      <c r="O75" s="349">
        <v>114291</v>
      </c>
      <c r="P75" s="349">
        <v>120029</v>
      </c>
      <c r="Q75" s="335">
        <f t="shared" si="5"/>
        <v>0.51224393991123252</v>
      </c>
      <c r="R75" s="329"/>
      <c r="S75" s="329"/>
      <c r="T75" s="329"/>
      <c r="U75" s="329"/>
      <c r="V75" s="329"/>
    </row>
    <row r="76" spans="1:22" customFormat="1" x14ac:dyDescent="0.25">
      <c r="A76" s="347">
        <v>70</v>
      </c>
      <c r="B76" s="348">
        <v>83046</v>
      </c>
      <c r="C76" s="348">
        <v>1.5389999999999999E-2</v>
      </c>
      <c r="D76" s="348">
        <v>82416</v>
      </c>
      <c r="E76" s="348">
        <v>16.07686</v>
      </c>
      <c r="F76" s="348"/>
      <c r="G76" s="348">
        <v>89656</v>
      </c>
      <c r="H76" s="348">
        <v>9.5399999999999999E-3</v>
      </c>
      <c r="I76" s="348">
        <v>89236</v>
      </c>
      <c r="J76" s="348">
        <v>18.43338</v>
      </c>
      <c r="K76" s="329"/>
      <c r="L76" s="334">
        <f t="shared" si="4"/>
        <v>17.27849290121409</v>
      </c>
      <c r="M76" s="329"/>
      <c r="N76" s="347">
        <v>70</v>
      </c>
      <c r="O76" s="349">
        <v>110805</v>
      </c>
      <c r="P76" s="349">
        <v>115290</v>
      </c>
      <c r="Q76" s="335">
        <f t="shared" si="5"/>
        <v>0.50991839713394815</v>
      </c>
      <c r="R76" s="329"/>
      <c r="S76" s="329"/>
      <c r="T76" s="329"/>
      <c r="U76" s="329"/>
      <c r="V76" s="329"/>
    </row>
    <row r="77" spans="1:22" customFormat="1" x14ac:dyDescent="0.25">
      <c r="A77" s="347">
        <v>71</v>
      </c>
      <c r="B77" s="348">
        <v>81768</v>
      </c>
      <c r="C77" s="348">
        <v>1.695E-2</v>
      </c>
      <c r="D77" s="348">
        <v>81085</v>
      </c>
      <c r="E77" s="348">
        <v>15.320209999999999</v>
      </c>
      <c r="F77" s="348"/>
      <c r="G77" s="348">
        <v>88801</v>
      </c>
      <c r="H77" s="348">
        <v>1.061E-2</v>
      </c>
      <c r="I77" s="348">
        <v>88338</v>
      </c>
      <c r="J77" s="348">
        <v>17.605979999999999</v>
      </c>
      <c r="K77" s="329"/>
      <c r="L77" s="334">
        <f t="shared" si="4"/>
        <v>16.481145015722714</v>
      </c>
      <c r="M77" s="329"/>
      <c r="N77" s="347">
        <v>71</v>
      </c>
      <c r="O77" s="349">
        <v>111424</v>
      </c>
      <c r="P77" s="349">
        <v>115000</v>
      </c>
      <c r="Q77" s="335">
        <f t="shared" si="5"/>
        <v>0.5078966893968837</v>
      </c>
      <c r="R77" s="329"/>
      <c r="S77" s="329"/>
      <c r="T77" s="329"/>
      <c r="U77" s="329"/>
      <c r="V77" s="329"/>
    </row>
    <row r="78" spans="1:22" customFormat="1" x14ac:dyDescent="0.25">
      <c r="A78" s="347">
        <v>72</v>
      </c>
      <c r="B78" s="348">
        <v>80382</v>
      </c>
      <c r="C78" s="348">
        <v>1.8700000000000001E-2</v>
      </c>
      <c r="D78" s="348">
        <v>79641</v>
      </c>
      <c r="E78" s="348">
        <v>14.57564</v>
      </c>
      <c r="F78" s="348"/>
      <c r="G78" s="348">
        <v>87859</v>
      </c>
      <c r="H78" s="348">
        <v>1.1860000000000001E-2</v>
      </c>
      <c r="I78" s="348">
        <v>87347</v>
      </c>
      <c r="J78" s="348">
        <v>16.789349999999999</v>
      </c>
      <c r="K78" s="329"/>
      <c r="L78" s="334">
        <f t="shared" si="4"/>
        <v>15.700187624559049</v>
      </c>
      <c r="M78" s="329"/>
      <c r="N78" s="347">
        <v>72</v>
      </c>
      <c r="O78" s="349">
        <v>113671</v>
      </c>
      <c r="P78" s="349">
        <v>117364</v>
      </c>
      <c r="Q78" s="335">
        <f t="shared" si="5"/>
        <v>0.50799229553963687</v>
      </c>
      <c r="R78" s="329"/>
      <c r="S78" s="329"/>
      <c r="T78" s="329"/>
      <c r="U78" s="329"/>
      <c r="V78" s="329"/>
    </row>
    <row r="79" spans="1:22" customFormat="1" x14ac:dyDescent="0.25">
      <c r="A79" s="347">
        <v>73</v>
      </c>
      <c r="B79" s="348">
        <v>78879</v>
      </c>
      <c r="C79" s="348">
        <v>2.068E-2</v>
      </c>
      <c r="D79" s="348">
        <v>78075</v>
      </c>
      <c r="E79" s="348">
        <v>13.84375</v>
      </c>
      <c r="F79" s="348"/>
      <c r="G79" s="348">
        <v>86817</v>
      </c>
      <c r="H79" s="348">
        <v>1.3259999999999999E-2</v>
      </c>
      <c r="I79" s="348">
        <v>86250</v>
      </c>
      <c r="J79" s="348">
        <v>15.98479</v>
      </c>
      <c r="K79" s="329"/>
      <c r="L79" s="334">
        <f t="shared" si="4"/>
        <v>14.9337687056177</v>
      </c>
      <c r="M79" s="329"/>
      <c r="N79" s="347">
        <v>73</v>
      </c>
      <c r="O79" s="349">
        <v>94706</v>
      </c>
      <c r="P79" s="349">
        <v>98220</v>
      </c>
      <c r="Q79" s="335">
        <f t="shared" si="5"/>
        <v>0.50910711879166104</v>
      </c>
      <c r="R79" s="329"/>
      <c r="S79" s="329"/>
      <c r="T79" s="329"/>
      <c r="U79" s="329"/>
      <c r="V79" s="329"/>
    </row>
    <row r="80" spans="1:22" customFormat="1" x14ac:dyDescent="0.25">
      <c r="A80" s="347">
        <v>74</v>
      </c>
      <c r="B80" s="348">
        <v>77248</v>
      </c>
      <c r="C80" s="348">
        <v>2.2890000000000001E-2</v>
      </c>
      <c r="D80" s="348">
        <v>76377</v>
      </c>
      <c r="E80" s="348">
        <v>13.12533</v>
      </c>
      <c r="F80" s="348"/>
      <c r="G80" s="348">
        <v>85665</v>
      </c>
      <c r="H80" s="348">
        <v>1.481E-2</v>
      </c>
      <c r="I80" s="348">
        <v>85041</v>
      </c>
      <c r="J80" s="348">
        <v>15.192830000000001</v>
      </c>
      <c r="K80" s="329"/>
      <c r="L80" s="334">
        <f t="shared" si="4"/>
        <v>14.186797195455249</v>
      </c>
      <c r="M80" s="329"/>
      <c r="N80" s="347">
        <v>74</v>
      </c>
      <c r="O80" s="349">
        <v>88309</v>
      </c>
      <c r="P80" s="349">
        <v>93175</v>
      </c>
      <c r="Q80" s="335">
        <f t="shared" si="5"/>
        <v>0.51340614048621369</v>
      </c>
      <c r="R80" s="329"/>
      <c r="S80" s="329"/>
      <c r="T80" s="329"/>
      <c r="U80" s="329"/>
      <c r="V80" s="329"/>
    </row>
    <row r="81" spans="1:22" customFormat="1" x14ac:dyDescent="0.25">
      <c r="A81" s="347">
        <v>75</v>
      </c>
      <c r="B81" s="348">
        <v>75480</v>
      </c>
      <c r="C81" s="348">
        <v>2.5420000000000002E-2</v>
      </c>
      <c r="D81" s="348">
        <v>74535</v>
      </c>
      <c r="E81" s="348">
        <v>12.42088</v>
      </c>
      <c r="F81" s="348"/>
      <c r="G81" s="348">
        <v>84396</v>
      </c>
      <c r="H81" s="348">
        <v>1.6580000000000001E-2</v>
      </c>
      <c r="I81" s="348">
        <v>83708</v>
      </c>
      <c r="J81" s="348">
        <v>14.41362</v>
      </c>
      <c r="K81" s="329"/>
      <c r="L81" s="334">
        <f t="shared" si="4"/>
        <v>13.448502273927778</v>
      </c>
      <c r="M81" s="329"/>
      <c r="N81" s="347">
        <v>75</v>
      </c>
      <c r="O81" s="349">
        <v>82886</v>
      </c>
      <c r="P81" s="349">
        <v>88254</v>
      </c>
      <c r="Q81" s="335">
        <f t="shared" si="5"/>
        <v>0.51568306649526707</v>
      </c>
      <c r="R81" s="329"/>
      <c r="S81" s="329"/>
      <c r="T81" s="329"/>
      <c r="U81" s="329"/>
      <c r="V81" s="329"/>
    </row>
    <row r="82" spans="1:22" customFormat="1" x14ac:dyDescent="0.25">
      <c r="A82" s="347">
        <v>76</v>
      </c>
      <c r="B82" s="348">
        <v>73562</v>
      </c>
      <c r="C82" s="348">
        <v>2.835E-2</v>
      </c>
      <c r="D82" s="348">
        <v>72535</v>
      </c>
      <c r="E82" s="348">
        <v>11.731579999999999</v>
      </c>
      <c r="F82" s="348"/>
      <c r="G82" s="348">
        <v>82997</v>
      </c>
      <c r="H82" s="348">
        <v>1.856E-2</v>
      </c>
      <c r="I82" s="348">
        <v>82240</v>
      </c>
      <c r="J82" s="348">
        <v>13.648009999999999</v>
      </c>
      <c r="K82" s="329"/>
      <c r="L82" s="334">
        <f t="shared" si="4"/>
        <v>12.726684359858858</v>
      </c>
      <c r="M82" s="329"/>
      <c r="N82" s="347">
        <v>76</v>
      </c>
      <c r="O82" s="349">
        <v>73028</v>
      </c>
      <c r="P82" s="349">
        <v>78876</v>
      </c>
      <c r="Q82" s="335">
        <f t="shared" si="5"/>
        <v>0.51924899936802194</v>
      </c>
      <c r="R82" s="329"/>
      <c r="S82" s="329"/>
      <c r="T82" s="329"/>
      <c r="U82" s="329"/>
      <c r="V82" s="329"/>
    </row>
    <row r="83" spans="1:22" customFormat="1" x14ac:dyDescent="0.25">
      <c r="A83" s="347">
        <v>77</v>
      </c>
      <c r="B83" s="348">
        <v>71476</v>
      </c>
      <c r="C83" s="348">
        <v>3.175E-2</v>
      </c>
      <c r="D83" s="348">
        <v>70359</v>
      </c>
      <c r="E83" s="348">
        <v>11.05908</v>
      </c>
      <c r="F83" s="348"/>
      <c r="G83" s="348">
        <v>81457</v>
      </c>
      <c r="H83" s="348">
        <v>2.0809999999999999E-2</v>
      </c>
      <c r="I83" s="348">
        <v>80624</v>
      </c>
      <c r="J83" s="348">
        <v>12.896470000000001</v>
      </c>
      <c r="K83" s="329"/>
      <c r="L83" s="334">
        <f t="shared" si="4"/>
        <v>12.014030386273625</v>
      </c>
      <c r="M83" s="329"/>
      <c r="N83" s="347">
        <v>77</v>
      </c>
      <c r="O83" s="349">
        <v>71181</v>
      </c>
      <c r="P83" s="349">
        <v>77030</v>
      </c>
      <c r="Q83" s="335">
        <f t="shared" si="5"/>
        <v>0.51973200369743133</v>
      </c>
      <c r="R83" s="329"/>
      <c r="S83" s="329"/>
      <c r="T83" s="329"/>
      <c r="U83" s="329"/>
      <c r="V83" s="329"/>
    </row>
    <row r="84" spans="1:22" customFormat="1" x14ac:dyDescent="0.25">
      <c r="A84" s="347">
        <v>78</v>
      </c>
      <c r="B84" s="348">
        <v>69207</v>
      </c>
      <c r="C84" s="348">
        <v>3.5680000000000003E-2</v>
      </c>
      <c r="D84" s="348">
        <v>67991</v>
      </c>
      <c r="E84" s="348">
        <v>10.40504</v>
      </c>
      <c r="F84" s="348"/>
      <c r="G84" s="348">
        <v>79761</v>
      </c>
      <c r="H84" s="348">
        <v>2.3460000000000002E-2</v>
      </c>
      <c r="I84" s="348">
        <v>78842</v>
      </c>
      <c r="J84" s="348">
        <v>12.15977</v>
      </c>
      <c r="K84" s="329"/>
      <c r="L84" s="334">
        <f t="shared" si="4"/>
        <v>11.328714276356072</v>
      </c>
      <c r="M84" s="329"/>
      <c r="N84" s="347">
        <v>78</v>
      </c>
      <c r="O84" s="349">
        <v>64201</v>
      </c>
      <c r="P84" s="349">
        <v>71356</v>
      </c>
      <c r="Q84" s="335">
        <f t="shared" si="5"/>
        <v>0.52639111222585333</v>
      </c>
      <c r="R84" s="329"/>
      <c r="S84" s="329"/>
      <c r="T84" s="329"/>
      <c r="U84" s="329"/>
      <c r="V84" s="329"/>
    </row>
    <row r="85" spans="1:22" customFormat="1" x14ac:dyDescent="0.25">
      <c r="A85" s="347">
        <v>79</v>
      </c>
      <c r="B85" s="348">
        <v>66738</v>
      </c>
      <c r="C85" s="348">
        <v>4.0140000000000002E-2</v>
      </c>
      <c r="D85" s="348">
        <v>65418</v>
      </c>
      <c r="E85" s="348">
        <v>9.7712000000000003</v>
      </c>
      <c r="F85" s="348"/>
      <c r="G85" s="348">
        <v>77890</v>
      </c>
      <c r="H85" s="348">
        <v>2.6530000000000001E-2</v>
      </c>
      <c r="I85" s="348">
        <v>76876</v>
      </c>
      <c r="J85" s="348">
        <v>11.439640000000001</v>
      </c>
      <c r="K85" s="329"/>
      <c r="L85" s="334">
        <f t="shared" si="4"/>
        <v>10.655859991683993</v>
      </c>
      <c r="M85" s="329"/>
      <c r="N85" s="347">
        <v>79</v>
      </c>
      <c r="O85" s="349">
        <v>59879</v>
      </c>
      <c r="P85" s="349">
        <v>67586</v>
      </c>
      <c r="Q85" s="335">
        <f t="shared" si="5"/>
        <v>0.5302318283450359</v>
      </c>
      <c r="R85" s="329"/>
      <c r="S85" s="329"/>
      <c r="T85" s="329"/>
      <c r="U85" s="329"/>
      <c r="V85" s="329"/>
    </row>
    <row r="86" spans="1:22" customFormat="1" x14ac:dyDescent="0.25">
      <c r="A86" s="347">
        <v>80</v>
      </c>
      <c r="B86" s="348">
        <v>64059</v>
      </c>
      <c r="C86" s="348">
        <v>4.5179999999999998E-2</v>
      </c>
      <c r="D86" s="348">
        <v>62633</v>
      </c>
      <c r="E86" s="348">
        <v>9.1585599999999996</v>
      </c>
      <c r="F86" s="348"/>
      <c r="G86" s="348">
        <v>75824</v>
      </c>
      <c r="H86" s="348">
        <v>3.0159999999999999E-2</v>
      </c>
      <c r="I86" s="348">
        <v>74702</v>
      </c>
      <c r="J86" s="348">
        <v>10.73751</v>
      </c>
      <c r="K86" s="329"/>
      <c r="L86" s="334">
        <f t="shared" si="4"/>
        <v>10.006248362210838</v>
      </c>
      <c r="M86" s="329"/>
      <c r="N86" s="347">
        <v>80</v>
      </c>
      <c r="O86" s="349">
        <v>54876</v>
      </c>
      <c r="P86" s="349">
        <v>63613</v>
      </c>
      <c r="Q86" s="335">
        <f t="shared" si="5"/>
        <v>0.5368684012861954</v>
      </c>
      <c r="R86" s="329"/>
      <c r="S86" s="329"/>
      <c r="T86" s="329"/>
      <c r="U86" s="329"/>
      <c r="V86" s="329"/>
    </row>
    <row r="87" spans="1:22" customFormat="1" x14ac:dyDescent="0.25">
      <c r="A87" s="347">
        <v>81</v>
      </c>
      <c r="B87" s="348">
        <v>61165</v>
      </c>
      <c r="C87" s="348">
        <v>5.0849999999999999E-2</v>
      </c>
      <c r="D87" s="348">
        <v>59631</v>
      </c>
      <c r="E87" s="348">
        <v>8.5678999999999998</v>
      </c>
      <c r="F87" s="348"/>
      <c r="G87" s="348">
        <v>73537</v>
      </c>
      <c r="H87" s="348">
        <v>3.4439999999999998E-2</v>
      </c>
      <c r="I87" s="348">
        <v>72294</v>
      </c>
      <c r="J87" s="348">
        <v>10.0556</v>
      </c>
      <c r="K87" s="329"/>
      <c r="L87" s="334">
        <f t="shared" si="4"/>
        <v>9.3762918133778701</v>
      </c>
      <c r="M87" s="329"/>
      <c r="N87" s="347">
        <v>81</v>
      </c>
      <c r="O87" s="349">
        <v>50031</v>
      </c>
      <c r="P87" s="349">
        <v>59538</v>
      </c>
      <c r="Q87" s="335">
        <f t="shared" si="5"/>
        <v>0.54338362127974149</v>
      </c>
      <c r="R87" s="329"/>
      <c r="S87" s="329"/>
      <c r="T87" s="329"/>
      <c r="U87" s="329"/>
      <c r="V87" s="329"/>
    </row>
    <row r="88" spans="1:22" customFormat="1" x14ac:dyDescent="0.25">
      <c r="A88" s="347">
        <v>82</v>
      </c>
      <c r="B88" s="348">
        <v>58055</v>
      </c>
      <c r="C88" s="348">
        <v>5.7270000000000001E-2</v>
      </c>
      <c r="D88" s="348">
        <v>56414</v>
      </c>
      <c r="E88" s="348">
        <v>7.9997400000000001</v>
      </c>
      <c r="F88" s="348"/>
      <c r="G88" s="348">
        <v>71005</v>
      </c>
      <c r="H88" s="348">
        <v>3.9419999999999997E-2</v>
      </c>
      <c r="I88" s="348">
        <v>69631</v>
      </c>
      <c r="J88" s="348">
        <v>9.3961000000000006</v>
      </c>
      <c r="K88" s="329"/>
      <c r="L88" s="334">
        <f t="shared" si="4"/>
        <v>8.7630067247656918</v>
      </c>
      <c r="M88" s="329"/>
      <c r="N88" s="347">
        <v>82</v>
      </c>
      <c r="O88" s="349">
        <v>46198</v>
      </c>
      <c r="P88" s="349">
        <v>55697</v>
      </c>
      <c r="Q88" s="335">
        <f t="shared" si="5"/>
        <v>0.54661170813091908</v>
      </c>
      <c r="R88" s="329"/>
      <c r="S88" s="329"/>
      <c r="T88" s="329"/>
      <c r="U88" s="329"/>
      <c r="V88" s="329"/>
    </row>
    <row r="89" spans="1:22" customFormat="1" x14ac:dyDescent="0.25">
      <c r="A89" s="347">
        <v>83</v>
      </c>
      <c r="B89" s="348">
        <v>54730</v>
      </c>
      <c r="C89" s="348">
        <v>6.4579999999999999E-2</v>
      </c>
      <c r="D89" s="348">
        <v>52984</v>
      </c>
      <c r="E89" s="348">
        <v>7.4550000000000001</v>
      </c>
      <c r="F89" s="348"/>
      <c r="G89" s="348">
        <v>68206</v>
      </c>
      <c r="H89" s="348">
        <v>4.5190000000000001E-2</v>
      </c>
      <c r="I89" s="348">
        <v>66692</v>
      </c>
      <c r="J89" s="348">
        <v>8.7607900000000001</v>
      </c>
      <c r="K89" s="329"/>
      <c r="L89" s="334">
        <f t="shared" si="4"/>
        <v>8.1806603112438996</v>
      </c>
      <c r="M89" s="329"/>
      <c r="N89" s="347">
        <v>83</v>
      </c>
      <c r="O89" s="349">
        <v>41338</v>
      </c>
      <c r="P89" s="349">
        <v>51708</v>
      </c>
      <c r="Q89" s="335">
        <f t="shared" si="5"/>
        <v>0.55572512520688688</v>
      </c>
      <c r="R89" s="329"/>
      <c r="S89" s="329"/>
      <c r="T89" s="329"/>
      <c r="U89" s="329"/>
      <c r="V89" s="329"/>
    </row>
    <row r="90" spans="1:22" customFormat="1" x14ac:dyDescent="0.25">
      <c r="A90" s="347">
        <v>84</v>
      </c>
      <c r="B90" s="348">
        <v>51196</v>
      </c>
      <c r="C90" s="348">
        <v>7.2999999999999995E-2</v>
      </c>
      <c r="D90" s="348">
        <v>49348</v>
      </c>
      <c r="E90" s="348">
        <v>6.9347700000000003</v>
      </c>
      <c r="F90" s="348"/>
      <c r="G90" s="348">
        <v>65124</v>
      </c>
      <c r="H90" s="348">
        <v>5.1999999999999998E-2</v>
      </c>
      <c r="I90" s="348">
        <v>63460</v>
      </c>
      <c r="J90" s="348">
        <v>8.1513399999999994</v>
      </c>
      <c r="K90" s="329"/>
      <c r="L90" s="334">
        <f t="shared" si="4"/>
        <v>7.6221414826032179</v>
      </c>
      <c r="M90" s="329"/>
      <c r="N90" s="358">
        <v>84</v>
      </c>
      <c r="O90" s="359">
        <v>35906</v>
      </c>
      <c r="P90" s="359">
        <v>46638</v>
      </c>
      <c r="Q90" s="360">
        <f t="shared" si="5"/>
        <v>0.56500775344058929</v>
      </c>
      <c r="R90" s="329"/>
      <c r="S90" s="329"/>
      <c r="T90" s="329"/>
      <c r="U90" s="329"/>
      <c r="V90" s="329"/>
    </row>
    <row r="91" spans="1:22" customFormat="1" x14ac:dyDescent="0.25">
      <c r="A91" s="347">
        <v>85</v>
      </c>
      <c r="B91" s="348">
        <v>47458</v>
      </c>
      <c r="C91" s="348">
        <v>8.2610000000000003E-2</v>
      </c>
      <c r="D91" s="348">
        <v>45517</v>
      </c>
      <c r="E91" s="348">
        <v>6.4410499999999997</v>
      </c>
      <c r="F91" s="348"/>
      <c r="G91" s="348">
        <v>61737</v>
      </c>
      <c r="H91" s="348">
        <v>5.9799999999999999E-2</v>
      </c>
      <c r="I91" s="348">
        <v>59921</v>
      </c>
      <c r="J91" s="348">
        <v>7.5705400000000003</v>
      </c>
      <c r="K91" s="329"/>
      <c r="L91" s="334">
        <f t="shared" si="4"/>
        <v>7.1045363834463728</v>
      </c>
      <c r="M91" s="329"/>
      <c r="N91" s="358">
        <v>85</v>
      </c>
      <c r="O91" s="359">
        <f>129145/5</f>
        <v>25829</v>
      </c>
      <c r="P91" s="359">
        <f>183874/5</f>
        <v>36774.800000000003</v>
      </c>
      <c r="Q91" s="360">
        <f>P91/(O91+P91)</f>
        <v>0.58742121085301535</v>
      </c>
      <c r="R91" s="329"/>
      <c r="S91" s="329"/>
      <c r="T91" s="329"/>
      <c r="U91" s="329"/>
      <c r="V91" s="329"/>
    </row>
    <row r="92" spans="1:22" customFormat="1" x14ac:dyDescent="0.25">
      <c r="A92" s="347">
        <v>86</v>
      </c>
      <c r="B92" s="348">
        <v>43538</v>
      </c>
      <c r="C92" s="348">
        <v>9.3399999999999997E-2</v>
      </c>
      <c r="D92" s="348">
        <v>41521</v>
      </c>
      <c r="E92" s="348">
        <v>5.9756099999999996</v>
      </c>
      <c r="F92" s="348"/>
      <c r="G92" s="348">
        <v>58046</v>
      </c>
      <c r="H92" s="348">
        <v>6.8510000000000001E-2</v>
      </c>
      <c r="I92" s="348">
        <v>56086</v>
      </c>
      <c r="J92" s="348">
        <v>7.0197000000000003</v>
      </c>
      <c r="K92" s="329"/>
      <c r="L92" s="334">
        <f t="shared" si="4"/>
        <v>6.5889306120395252</v>
      </c>
      <c r="M92" s="329"/>
      <c r="N92" s="358">
        <v>86</v>
      </c>
      <c r="O92" s="359">
        <f t="shared" ref="O92:O95" si="6">129145/5</f>
        <v>25829</v>
      </c>
      <c r="P92" s="359">
        <f t="shared" ref="P92:P95" si="7">183874/5</f>
        <v>36774.800000000003</v>
      </c>
      <c r="Q92" s="360">
        <f>$Q$91</f>
        <v>0.58742121085301535</v>
      </c>
      <c r="R92" s="329"/>
      <c r="S92" s="329"/>
      <c r="T92" s="329"/>
      <c r="U92" s="329"/>
      <c r="V92" s="329"/>
    </row>
    <row r="93" spans="1:22" customFormat="1" x14ac:dyDescent="0.25">
      <c r="A93" s="347">
        <v>87</v>
      </c>
      <c r="B93" s="348">
        <v>39471</v>
      </c>
      <c r="C93" s="348">
        <v>0.10549</v>
      </c>
      <c r="D93" s="348">
        <v>37402</v>
      </c>
      <c r="E93" s="348">
        <v>5.5392999999999999</v>
      </c>
      <c r="F93" s="348"/>
      <c r="G93" s="348">
        <v>54069</v>
      </c>
      <c r="H93" s="348">
        <v>7.8490000000000004E-2</v>
      </c>
      <c r="I93" s="348">
        <v>51974</v>
      </c>
      <c r="J93" s="348">
        <v>6.4987199999999996</v>
      </c>
      <c r="K93" s="329"/>
      <c r="L93" s="334">
        <f t="shared" si="4"/>
        <v>6.1028836581165997</v>
      </c>
      <c r="M93" s="329"/>
      <c r="N93" s="358">
        <v>87</v>
      </c>
      <c r="O93" s="359">
        <f t="shared" si="6"/>
        <v>25829</v>
      </c>
      <c r="P93" s="359">
        <f t="shared" si="7"/>
        <v>36774.800000000003</v>
      </c>
      <c r="Q93" s="360">
        <f t="shared" ref="Q93:Q95" si="8">$Q$91</f>
        <v>0.58742121085301535</v>
      </c>
      <c r="R93" s="329"/>
      <c r="S93" s="329"/>
      <c r="T93" s="329"/>
      <c r="U93" s="329"/>
      <c r="V93" s="329"/>
    </row>
    <row r="94" spans="1:22" customFormat="1" x14ac:dyDescent="0.25">
      <c r="A94" s="347">
        <v>88</v>
      </c>
      <c r="B94" s="348">
        <v>35307</v>
      </c>
      <c r="C94" s="348">
        <v>0.11899999999999999</v>
      </c>
      <c r="D94" s="348">
        <v>33214</v>
      </c>
      <c r="E94" s="348">
        <v>5.1332300000000002</v>
      </c>
      <c r="F94" s="348"/>
      <c r="G94" s="348">
        <v>49825</v>
      </c>
      <c r="H94" s="348">
        <v>8.9700000000000002E-2</v>
      </c>
      <c r="I94" s="348">
        <v>47615</v>
      </c>
      <c r="J94" s="348">
        <v>6.0091099999999997</v>
      </c>
      <c r="K94" s="329"/>
      <c r="L94" s="334">
        <f t="shared" si="4"/>
        <v>5.6477404901619384</v>
      </c>
      <c r="M94" s="329"/>
      <c r="N94" s="358">
        <v>88</v>
      </c>
      <c r="O94" s="359">
        <f t="shared" si="6"/>
        <v>25829</v>
      </c>
      <c r="P94" s="359">
        <f t="shared" si="7"/>
        <v>36774.800000000003</v>
      </c>
      <c r="Q94" s="360">
        <f t="shared" si="8"/>
        <v>0.58742121085301535</v>
      </c>
      <c r="R94" s="329"/>
      <c r="S94" s="329"/>
      <c r="T94" s="329"/>
      <c r="U94" s="329"/>
      <c r="V94" s="329"/>
    </row>
    <row r="95" spans="1:22" customFormat="1" x14ac:dyDescent="0.25">
      <c r="A95" s="347">
        <v>89</v>
      </c>
      <c r="B95" s="348">
        <v>31106</v>
      </c>
      <c r="C95" s="348">
        <v>0.13397000000000001</v>
      </c>
      <c r="D95" s="348">
        <v>29022</v>
      </c>
      <c r="E95" s="348">
        <v>4.7588299999999997</v>
      </c>
      <c r="F95" s="348"/>
      <c r="G95" s="348">
        <v>45355</v>
      </c>
      <c r="H95" s="348">
        <v>0.10258</v>
      </c>
      <c r="I95" s="348">
        <v>43051</v>
      </c>
      <c r="J95" s="348">
        <v>5.5514400000000004</v>
      </c>
      <c r="K95" s="329"/>
      <c r="L95" s="334">
        <f t="shared" si="4"/>
        <v>5.2244259259342094</v>
      </c>
      <c r="M95" s="329"/>
      <c r="N95" s="358">
        <v>89</v>
      </c>
      <c r="O95" s="359">
        <f t="shared" si="6"/>
        <v>25829</v>
      </c>
      <c r="P95" s="359">
        <f t="shared" si="7"/>
        <v>36774.800000000003</v>
      </c>
      <c r="Q95" s="360">
        <f t="shared" si="8"/>
        <v>0.58742121085301535</v>
      </c>
      <c r="R95" s="329"/>
      <c r="S95" s="329"/>
      <c r="T95" s="329"/>
      <c r="U95" s="329"/>
      <c r="V95" s="329"/>
    </row>
    <row r="96" spans="1:22" customFormat="1" x14ac:dyDescent="0.25">
      <c r="A96" s="347">
        <v>90</v>
      </c>
      <c r="B96" s="348">
        <v>26938</v>
      </c>
      <c r="C96" s="348">
        <v>0.15007999999999999</v>
      </c>
      <c r="D96" s="348">
        <v>24908</v>
      </c>
      <c r="E96" s="348">
        <v>4.4176599999999997</v>
      </c>
      <c r="F96" s="348"/>
      <c r="G96" s="348">
        <v>40703</v>
      </c>
      <c r="H96" s="348">
        <v>0.11717</v>
      </c>
      <c r="I96" s="348">
        <v>38333</v>
      </c>
      <c r="J96" s="348">
        <v>5.1283099999999999</v>
      </c>
      <c r="K96" s="329"/>
      <c r="L96" s="334">
        <f t="shared" si="4"/>
        <v>4.8754537431580038</v>
      </c>
      <c r="M96" s="329"/>
      <c r="N96" s="358">
        <v>90</v>
      </c>
      <c r="O96" s="359">
        <f>54604/5</f>
        <v>10920.8</v>
      </c>
      <c r="P96" s="359">
        <f>98860/5</f>
        <v>19772</v>
      </c>
      <c r="Q96" s="360">
        <f t="shared" si="5"/>
        <v>0.6441901683782516</v>
      </c>
      <c r="R96" s="329"/>
      <c r="S96" s="329"/>
      <c r="T96" s="329"/>
      <c r="U96" s="329"/>
      <c r="V96" s="329"/>
    </row>
    <row r="97" spans="1:22" customFormat="1" x14ac:dyDescent="0.25">
      <c r="A97" s="347">
        <v>91</v>
      </c>
      <c r="B97" s="348">
        <v>22896</v>
      </c>
      <c r="C97" s="348">
        <v>0.16705</v>
      </c>
      <c r="D97" s="348">
        <v>20965</v>
      </c>
      <c r="E97" s="348">
        <v>4.1098400000000002</v>
      </c>
      <c r="F97" s="348"/>
      <c r="G97" s="348">
        <v>35934</v>
      </c>
      <c r="H97" s="348">
        <v>0.13299</v>
      </c>
      <c r="I97" s="348">
        <v>33549</v>
      </c>
      <c r="J97" s="348">
        <v>4.7421499999999996</v>
      </c>
      <c r="K97" s="329"/>
      <c r="L97" s="334">
        <f t="shared" si="4"/>
        <v>4.517167885367253</v>
      </c>
      <c r="M97" s="329"/>
      <c r="N97" s="358">
        <v>91</v>
      </c>
      <c r="O97" s="359">
        <f t="shared" ref="O97:O100" si="9">54604/5</f>
        <v>10920.8</v>
      </c>
      <c r="P97" s="359">
        <f t="shared" ref="P97:P100" si="10">98860/5</f>
        <v>19772</v>
      </c>
      <c r="Q97" s="360">
        <f>$Q$96</f>
        <v>0.6441901683782516</v>
      </c>
      <c r="R97" s="329"/>
      <c r="S97" s="329"/>
      <c r="T97" s="329"/>
      <c r="U97" s="329"/>
      <c r="V97" s="329"/>
    </row>
    <row r="98" spans="1:22" customFormat="1" x14ac:dyDescent="0.25">
      <c r="A98" s="347">
        <v>92</v>
      </c>
      <c r="B98" s="348">
        <v>19071</v>
      </c>
      <c r="C98" s="348">
        <v>0.18446000000000001</v>
      </c>
      <c r="D98" s="348">
        <v>17284</v>
      </c>
      <c r="E98" s="348">
        <v>3.8347799999999999</v>
      </c>
      <c r="F98" s="348"/>
      <c r="G98" s="348">
        <v>31155</v>
      </c>
      <c r="H98" s="348">
        <v>0.14985000000000001</v>
      </c>
      <c r="I98" s="348">
        <v>28814</v>
      </c>
      <c r="J98" s="348">
        <v>4.3927199999999997</v>
      </c>
      <c r="K98" s="329"/>
      <c r="L98" s="334">
        <f t="shared" si="4"/>
        <v>4.1941994625449608</v>
      </c>
      <c r="M98" s="329"/>
      <c r="N98" s="358">
        <v>92</v>
      </c>
      <c r="O98" s="359">
        <f t="shared" si="9"/>
        <v>10920.8</v>
      </c>
      <c r="P98" s="359">
        <f t="shared" si="10"/>
        <v>19772</v>
      </c>
      <c r="Q98" s="360">
        <f t="shared" ref="Q98:Q100" si="11">$Q$96</f>
        <v>0.6441901683782516</v>
      </c>
      <c r="R98" s="329"/>
      <c r="S98" s="329"/>
      <c r="T98" s="329"/>
      <c r="U98" s="329"/>
      <c r="V98" s="329"/>
    </row>
    <row r="99" spans="1:22" x14ac:dyDescent="0.25">
      <c r="A99" s="347">
        <v>93</v>
      </c>
      <c r="B99" s="348">
        <v>15553</v>
      </c>
      <c r="C99" s="348">
        <v>0.2016</v>
      </c>
      <c r="D99" s="348">
        <v>13949</v>
      </c>
      <c r="E99" s="348">
        <v>3.59084</v>
      </c>
      <c r="F99" s="348"/>
      <c r="G99" s="348">
        <v>26486</v>
      </c>
      <c r="H99" s="348">
        <v>0.16780999999999999</v>
      </c>
      <c r="I99" s="348">
        <v>24248</v>
      </c>
      <c r="J99" s="348">
        <v>4.0791199999999996</v>
      </c>
      <c r="K99" s="329"/>
      <c r="L99" s="334">
        <f t="shared" si="4"/>
        <v>3.9053851754157329</v>
      </c>
      <c r="M99" s="329"/>
      <c r="N99" s="358">
        <v>93</v>
      </c>
      <c r="O99" s="359">
        <f t="shared" si="9"/>
        <v>10920.8</v>
      </c>
      <c r="P99" s="359">
        <f t="shared" si="10"/>
        <v>19772</v>
      </c>
      <c r="Q99" s="360">
        <f t="shared" si="11"/>
        <v>0.6441901683782516</v>
      </c>
      <c r="R99" s="336"/>
      <c r="S99" s="336"/>
      <c r="T99" s="336"/>
      <c r="U99" s="336"/>
      <c r="V99" s="336"/>
    </row>
    <row r="100" spans="1:22" x14ac:dyDescent="0.25">
      <c r="A100" s="347">
        <v>94</v>
      </c>
      <c r="B100" s="348">
        <v>12418</v>
      </c>
      <c r="C100" s="348">
        <v>0.21751000000000001</v>
      </c>
      <c r="D100" s="348">
        <v>11017</v>
      </c>
      <c r="E100" s="348">
        <v>3.3742100000000002</v>
      </c>
      <c r="F100" s="348"/>
      <c r="G100" s="348">
        <v>22042</v>
      </c>
      <c r="H100" s="348">
        <v>0.187</v>
      </c>
      <c r="I100" s="348">
        <v>19937</v>
      </c>
      <c r="J100" s="348">
        <v>3.8015400000000001</v>
      </c>
      <c r="K100" s="329"/>
      <c r="L100" s="334">
        <f t="shared" si="4"/>
        <v>3.6494917846530779</v>
      </c>
      <c r="M100" s="329"/>
      <c r="N100" s="358">
        <v>94</v>
      </c>
      <c r="O100" s="359">
        <f t="shared" si="9"/>
        <v>10920.8</v>
      </c>
      <c r="P100" s="359">
        <f t="shared" si="10"/>
        <v>19772</v>
      </c>
      <c r="Q100" s="360">
        <f t="shared" si="11"/>
        <v>0.6441901683782516</v>
      </c>
      <c r="R100" s="336"/>
      <c r="S100" s="336"/>
      <c r="T100" s="336"/>
      <c r="U100" s="336"/>
      <c r="V100" s="336"/>
    </row>
    <row r="101" spans="1:22" s="305" customFormat="1" x14ac:dyDescent="0.25">
      <c r="A101" s="353">
        <v>95</v>
      </c>
      <c r="B101" s="354">
        <v>9717</v>
      </c>
      <c r="C101" s="354">
        <v>0.22528000000000001</v>
      </c>
      <c r="D101" s="354">
        <v>8580</v>
      </c>
      <c r="E101" s="355">
        <v>3.1782699999999999</v>
      </c>
      <c r="F101" s="354"/>
      <c r="G101" s="354">
        <v>17920</v>
      </c>
      <c r="H101" s="354">
        <v>0.19742999999999999</v>
      </c>
      <c r="I101" s="354">
        <v>16114</v>
      </c>
      <c r="J101" s="355">
        <v>3.5634399999999999</v>
      </c>
      <c r="K101" s="329"/>
      <c r="L101" s="334">
        <f t="shared" si="4"/>
        <v>3.450685214125738</v>
      </c>
      <c r="M101" s="329"/>
      <c r="N101" s="358">
        <v>95</v>
      </c>
      <c r="O101" s="359">
        <f>12940/5</f>
        <v>2588</v>
      </c>
      <c r="P101" s="359">
        <f>31263/5</f>
        <v>6252.6</v>
      </c>
      <c r="Q101" s="360">
        <f t="shared" si="5"/>
        <v>0.70725968825645325</v>
      </c>
    </row>
    <row r="102" spans="1:22" x14ac:dyDescent="0.25">
      <c r="A102" s="356">
        <v>96</v>
      </c>
      <c r="B102" s="357">
        <v>7528</v>
      </c>
      <c r="C102" s="357">
        <v>0.24431</v>
      </c>
      <c r="D102" s="357">
        <v>6576</v>
      </c>
      <c r="E102" s="357">
        <v>2.9626199999999998</v>
      </c>
      <c r="F102" s="357"/>
      <c r="G102" s="357">
        <v>14382</v>
      </c>
      <c r="H102" s="357">
        <v>0.22284999999999999</v>
      </c>
      <c r="I102" s="357">
        <v>12741</v>
      </c>
      <c r="J102" s="357">
        <v>3.3196099999999999</v>
      </c>
      <c r="K102" s="329"/>
      <c r="L102" s="334">
        <f t="shared" si="4"/>
        <v>3.215104636110671</v>
      </c>
      <c r="M102" s="329"/>
      <c r="N102" s="358">
        <v>96</v>
      </c>
      <c r="O102" s="359">
        <f t="shared" ref="O102:O105" si="12">12940/5</f>
        <v>2588</v>
      </c>
      <c r="P102" s="359">
        <f t="shared" ref="P102:P105" si="13">31263/5</f>
        <v>6252.6</v>
      </c>
      <c r="Q102" s="360">
        <f>$Q$101</f>
        <v>0.70725968825645325</v>
      </c>
      <c r="R102" s="336"/>
      <c r="S102" s="336"/>
      <c r="T102" s="336"/>
      <c r="U102" s="336"/>
      <c r="V102" s="336"/>
    </row>
    <row r="103" spans="1:22" x14ac:dyDescent="0.25">
      <c r="A103" s="356">
        <v>97</v>
      </c>
      <c r="B103" s="357">
        <v>5689</v>
      </c>
      <c r="C103" s="357">
        <v>0.26334000000000002</v>
      </c>
      <c r="D103" s="357">
        <v>4906</v>
      </c>
      <c r="E103" s="357">
        <v>2.7644099999999998</v>
      </c>
      <c r="F103" s="357"/>
      <c r="G103" s="357">
        <v>11177</v>
      </c>
      <c r="H103" s="357">
        <v>0.23874000000000001</v>
      </c>
      <c r="I103" s="357">
        <v>9787</v>
      </c>
      <c r="J103" s="357">
        <v>3.1315300000000001</v>
      </c>
      <c r="K103" s="329"/>
      <c r="L103" s="334">
        <f t="shared" si="4"/>
        <v>3.0240591767527092</v>
      </c>
      <c r="M103" s="329"/>
      <c r="N103" s="358">
        <v>97</v>
      </c>
      <c r="O103" s="359">
        <f t="shared" si="12"/>
        <v>2588</v>
      </c>
      <c r="P103" s="359">
        <f t="shared" si="13"/>
        <v>6252.6</v>
      </c>
      <c r="Q103" s="360">
        <f t="shared" ref="Q103:Q105" si="14">$Q$101</f>
        <v>0.70725968825645325</v>
      </c>
      <c r="R103" s="336"/>
      <c r="S103" s="336"/>
      <c r="T103" s="336"/>
      <c r="U103" s="336"/>
      <c r="V103" s="336"/>
    </row>
    <row r="104" spans="1:22" x14ac:dyDescent="0.25">
      <c r="A104" s="356">
        <v>98</v>
      </c>
      <c r="B104" s="357">
        <v>4191</v>
      </c>
      <c r="C104" s="357">
        <v>0.28237000000000001</v>
      </c>
      <c r="D104" s="357">
        <v>3568</v>
      </c>
      <c r="E104" s="357">
        <v>2.5818400000000001</v>
      </c>
      <c r="F104" s="357"/>
      <c r="G104" s="357">
        <v>8509</v>
      </c>
      <c r="H104" s="357">
        <v>0.25275999999999998</v>
      </c>
      <c r="I104" s="357">
        <v>7383</v>
      </c>
      <c r="J104" s="357">
        <v>2.9632900000000002</v>
      </c>
      <c r="K104" s="329"/>
      <c r="L104" s="334">
        <f t="shared" si="4"/>
        <v>2.8516242080854246</v>
      </c>
      <c r="M104" s="329"/>
      <c r="N104" s="358">
        <v>98</v>
      </c>
      <c r="O104" s="359">
        <f t="shared" si="12"/>
        <v>2588</v>
      </c>
      <c r="P104" s="359">
        <f t="shared" si="13"/>
        <v>6252.6</v>
      </c>
      <c r="Q104" s="360">
        <f t="shared" si="14"/>
        <v>0.70725968825645325</v>
      </c>
      <c r="R104" s="336"/>
      <c r="S104" s="336"/>
      <c r="T104" s="336"/>
      <c r="U104" s="336"/>
      <c r="V104" s="336"/>
    </row>
    <row r="105" spans="1:22" x14ac:dyDescent="0.25">
      <c r="A105" s="356">
        <v>99</v>
      </c>
      <c r="B105" s="357">
        <v>3007</v>
      </c>
      <c r="C105" s="357">
        <v>0.3014</v>
      </c>
      <c r="D105" s="357">
        <v>2526</v>
      </c>
      <c r="E105" s="357">
        <v>2.4113699999999998</v>
      </c>
      <c r="F105" s="357"/>
      <c r="G105" s="357">
        <v>6358</v>
      </c>
      <c r="H105" s="357">
        <v>0.26773999999999998</v>
      </c>
      <c r="I105" s="357">
        <v>5464</v>
      </c>
      <c r="J105" s="357">
        <v>2.8043800000000001</v>
      </c>
      <c r="K105" s="329"/>
      <c r="L105" s="334">
        <f t="shared" si="4"/>
        <v>2.6893301300816685</v>
      </c>
      <c r="M105" s="329"/>
      <c r="N105" s="358">
        <v>99</v>
      </c>
      <c r="O105" s="359">
        <f t="shared" si="12"/>
        <v>2588</v>
      </c>
      <c r="P105" s="359">
        <f t="shared" si="13"/>
        <v>6252.6</v>
      </c>
      <c r="Q105" s="360">
        <f t="shared" si="14"/>
        <v>0.70725968825645325</v>
      </c>
      <c r="R105" s="336"/>
      <c r="S105" s="336"/>
      <c r="T105" s="336"/>
      <c r="U105" s="336"/>
      <c r="V105" s="336"/>
    </row>
    <row r="106" spans="1:22" x14ac:dyDescent="0.25">
      <c r="A106" s="356">
        <v>100</v>
      </c>
      <c r="B106" s="357">
        <v>2101</v>
      </c>
      <c r="C106" s="357">
        <v>0.32042999999999999</v>
      </c>
      <c r="D106" s="357">
        <v>4726</v>
      </c>
      <c r="E106" s="357">
        <v>2.2492999999999999</v>
      </c>
      <c r="F106" s="357"/>
      <c r="G106" s="357">
        <v>4656</v>
      </c>
      <c r="H106" s="357">
        <v>0.28384999999999999</v>
      </c>
      <c r="I106" s="357">
        <v>12366</v>
      </c>
      <c r="J106" s="357">
        <v>2.6562000000000001</v>
      </c>
      <c r="K106" s="329"/>
      <c r="L106" s="334">
        <f t="shared" si="4"/>
        <v>2.5402666931953846</v>
      </c>
      <c r="M106" s="329"/>
      <c r="N106" s="347">
        <v>100</v>
      </c>
      <c r="O106" s="350">
        <v>1432</v>
      </c>
      <c r="P106" s="350">
        <v>3594</v>
      </c>
      <c r="Q106" s="335">
        <f t="shared" si="5"/>
        <v>0.71508157580580978</v>
      </c>
      <c r="R106" s="336"/>
      <c r="S106" s="336"/>
      <c r="T106" s="336"/>
      <c r="U106" s="336"/>
      <c r="V106" s="336"/>
    </row>
    <row r="107" spans="1:22" x14ac:dyDescent="0.25">
      <c r="A107" s="16"/>
      <c r="B107" s="337"/>
      <c r="C107" s="16"/>
      <c r="D107" s="337"/>
      <c r="E107" s="16"/>
      <c r="F107" s="16"/>
      <c r="G107" s="337"/>
      <c r="H107" s="16"/>
      <c r="I107" s="337"/>
      <c r="J107" s="16"/>
      <c r="K107" s="329"/>
      <c r="L107" s="329"/>
      <c r="M107" s="329"/>
      <c r="N107" s="351" t="s">
        <v>1586</v>
      </c>
      <c r="O107" s="352">
        <v>12581307</v>
      </c>
      <c r="P107" s="352">
        <v>12783000</v>
      </c>
      <c r="Q107" s="335">
        <f t="shared" si="5"/>
        <v>0.50397592175492911</v>
      </c>
      <c r="R107" s="336"/>
      <c r="S107" s="336"/>
      <c r="T107" s="336"/>
      <c r="U107" s="336"/>
      <c r="V107" s="336"/>
    </row>
    <row r="108" spans="1:22" x14ac:dyDescent="0.25">
      <c r="A108" s="16"/>
      <c r="B108" s="337"/>
      <c r="C108" s="16"/>
      <c r="D108" s="337"/>
      <c r="E108" s="16"/>
      <c r="F108" s="16"/>
      <c r="G108" s="337"/>
      <c r="H108" s="16"/>
      <c r="I108" s="337"/>
      <c r="J108" s="16"/>
      <c r="K108" s="329"/>
      <c r="L108" s="329"/>
      <c r="M108" s="329"/>
      <c r="N108" s="329"/>
      <c r="O108" s="329"/>
      <c r="P108" s="329"/>
      <c r="Q108" s="329"/>
      <c r="R108" s="336"/>
      <c r="S108" s="336"/>
      <c r="T108" s="336"/>
      <c r="U108" s="336"/>
      <c r="V108" s="336"/>
    </row>
    <row r="109" spans="1:22" x14ac:dyDescent="0.25">
      <c r="A109" s="1"/>
      <c r="B109" s="2"/>
      <c r="D109" s="3"/>
      <c r="G109" s="2"/>
      <c r="I109" s="3"/>
    </row>
    <row r="119" spans="2:2" x14ac:dyDescent="0.25">
      <c r="B119" s="9" t="s">
        <v>1587</v>
      </c>
    </row>
  </sheetData>
  <mergeCells count="2">
    <mergeCell ref="B3:E3"/>
    <mergeCell ref="G3:J3"/>
  </mergeCells>
  <hyperlinks>
    <hyperlink ref="A2" location="'Read me'!A1" display="Back to home" xr:uid="{E8D84549-4708-4641-8AAC-536AC95DEE70}"/>
  </hyperlinks>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dimension ref="A1:O210"/>
  <sheetViews>
    <sheetView workbookViewId="0">
      <selection activeCell="A2" sqref="A2"/>
    </sheetView>
  </sheetViews>
  <sheetFormatPr defaultRowHeight="15" x14ac:dyDescent="0.25"/>
  <cols>
    <col min="1" max="1" width="10.7109375" customWidth="1"/>
    <col min="4" max="4" width="9.140625" style="159"/>
    <col min="5" max="5" width="9.140625" customWidth="1"/>
    <col min="13" max="13" width="11.7109375" customWidth="1"/>
  </cols>
  <sheetData>
    <row r="1" spans="1:14" x14ac:dyDescent="0.25">
      <c r="A1" s="4" t="s">
        <v>1588</v>
      </c>
      <c r="D1"/>
    </row>
    <row r="2" spans="1:14" x14ac:dyDescent="0.25">
      <c r="A2" s="13" t="s">
        <v>62</v>
      </c>
      <c r="D2"/>
    </row>
    <row r="3" spans="1:14" x14ac:dyDescent="0.25">
      <c r="A3" s="1909" t="s">
        <v>1589</v>
      </c>
      <c r="B3" s="1908"/>
      <c r="C3" s="1908"/>
      <c r="D3" s="1910"/>
    </row>
    <row r="4" spans="1:14" ht="16.5" thickBot="1" x14ac:dyDescent="0.3">
      <c r="A4" s="90" t="s">
        <v>1555</v>
      </c>
      <c r="B4" s="91" t="s">
        <v>1556</v>
      </c>
      <c r="C4" s="91" t="s">
        <v>1557</v>
      </c>
      <c r="D4" s="237" t="s">
        <v>1258</v>
      </c>
    </row>
    <row r="5" spans="1:14" ht="16.5" thickTop="1" x14ac:dyDescent="0.25">
      <c r="A5" s="10" t="s">
        <v>75</v>
      </c>
      <c r="B5">
        <v>0</v>
      </c>
      <c r="C5">
        <v>0</v>
      </c>
      <c r="D5" s="159">
        <f>SUM(B5:C5)</f>
        <v>0</v>
      </c>
      <c r="N5" s="17"/>
    </row>
    <row r="6" spans="1:14" ht="15.75" x14ac:dyDescent="0.25">
      <c r="A6" s="11" t="s">
        <v>76</v>
      </c>
      <c r="B6">
        <v>0</v>
      </c>
      <c r="C6">
        <v>0</v>
      </c>
      <c r="D6" s="159">
        <f t="shared" ref="D6:D15" si="0">SUM(B6:C6)</f>
        <v>0</v>
      </c>
    </row>
    <row r="7" spans="1:14" ht="15.75" x14ac:dyDescent="0.25">
      <c r="A7" s="10" t="s">
        <v>77</v>
      </c>
      <c r="B7">
        <v>1</v>
      </c>
      <c r="C7">
        <v>0</v>
      </c>
      <c r="D7" s="159">
        <f t="shared" si="0"/>
        <v>1</v>
      </c>
    </row>
    <row r="8" spans="1:14" ht="21.6" customHeight="1" x14ac:dyDescent="0.25">
      <c r="A8" s="10" t="s">
        <v>78</v>
      </c>
      <c r="B8">
        <v>2</v>
      </c>
      <c r="C8">
        <v>0</v>
      </c>
      <c r="D8" s="159">
        <f t="shared" si="0"/>
        <v>2</v>
      </c>
    </row>
    <row r="9" spans="1:14" ht="15.75" x14ac:dyDescent="0.25">
      <c r="A9" s="10" t="s">
        <v>79</v>
      </c>
      <c r="B9">
        <v>2</v>
      </c>
      <c r="C9">
        <v>0</v>
      </c>
      <c r="D9" s="159">
        <f t="shared" si="0"/>
        <v>2</v>
      </c>
    </row>
    <row r="10" spans="1:14" ht="15.75" x14ac:dyDescent="0.25">
      <c r="A10" s="10" t="s">
        <v>80</v>
      </c>
      <c r="B10">
        <v>10</v>
      </c>
      <c r="C10">
        <v>5</v>
      </c>
      <c r="D10" s="159">
        <f t="shared" si="0"/>
        <v>15</v>
      </c>
    </row>
    <row r="11" spans="1:14" ht="16.5" customHeight="1" x14ac:dyDescent="0.25">
      <c r="A11" s="10" t="s">
        <v>81</v>
      </c>
      <c r="B11">
        <v>26</v>
      </c>
      <c r="C11">
        <v>12</v>
      </c>
      <c r="D11" s="159">
        <f t="shared" si="0"/>
        <v>38</v>
      </c>
    </row>
    <row r="12" spans="1:14" ht="15.75" x14ac:dyDescent="0.25">
      <c r="A12" s="10" t="s">
        <v>82</v>
      </c>
      <c r="B12">
        <v>101</v>
      </c>
      <c r="C12">
        <v>56</v>
      </c>
      <c r="D12" s="159">
        <f t="shared" si="0"/>
        <v>157</v>
      </c>
    </row>
    <row r="13" spans="1:14" ht="15.75" x14ac:dyDescent="0.25">
      <c r="A13" s="12" t="s">
        <v>83</v>
      </c>
      <c r="B13">
        <f>184-1</f>
        <v>183</v>
      </c>
      <c r="C13">
        <v>196</v>
      </c>
      <c r="D13" s="159">
        <f t="shared" si="0"/>
        <v>379</v>
      </c>
    </row>
    <row r="14" spans="1:14" ht="15.75" x14ac:dyDescent="0.25">
      <c r="A14" s="10" t="s">
        <v>84</v>
      </c>
      <c r="B14">
        <v>115</v>
      </c>
      <c r="C14">
        <v>200</v>
      </c>
      <c r="D14" s="159">
        <f t="shared" si="0"/>
        <v>315</v>
      </c>
    </row>
    <row r="15" spans="1:14" ht="16.5" thickBot="1" x14ac:dyDescent="0.3">
      <c r="A15" s="87" t="s">
        <v>1562</v>
      </c>
      <c r="B15" s="89">
        <f>SUM(B5:B14)</f>
        <v>440</v>
      </c>
      <c r="C15" s="89">
        <f>SUM(C5:C14)</f>
        <v>469</v>
      </c>
      <c r="D15" s="238">
        <f t="shared" si="0"/>
        <v>909</v>
      </c>
    </row>
    <row r="16" spans="1:14" ht="15.75" thickTop="1" x14ac:dyDescent="0.25">
      <c r="D16" s="241"/>
      <c r="E16" s="241"/>
    </row>
    <row r="17" spans="1:15" x14ac:dyDescent="0.25">
      <c r="D17" s="241"/>
      <c r="E17" s="241"/>
    </row>
    <row r="18" spans="1:15" x14ac:dyDescent="0.25">
      <c r="D18" s="241"/>
      <c r="E18" s="241"/>
    </row>
    <row r="19" spans="1:15" x14ac:dyDescent="0.25">
      <c r="D19" s="241"/>
      <c r="E19" s="241"/>
      <c r="F19" s="241"/>
      <c r="G19" s="241"/>
      <c r="H19" s="241"/>
    </row>
    <row r="20" spans="1:15" ht="15.75" x14ac:dyDescent="0.25">
      <c r="A20" s="5" t="s">
        <v>1590</v>
      </c>
      <c r="D20" s="241"/>
      <c r="E20" s="241"/>
      <c r="F20" s="241"/>
      <c r="G20" s="241"/>
      <c r="H20" s="241"/>
    </row>
    <row r="21" spans="1:15" ht="15.75" x14ac:dyDescent="0.25">
      <c r="A21" s="5" t="s">
        <v>1591</v>
      </c>
      <c r="D21" s="241"/>
      <c r="E21" s="241"/>
      <c r="F21" s="241"/>
      <c r="G21" s="241"/>
      <c r="H21" s="241"/>
    </row>
    <row r="22" spans="1:15" x14ac:dyDescent="0.25">
      <c r="D22" s="241"/>
      <c r="E22" s="241"/>
      <c r="F22" s="241"/>
      <c r="G22" s="241"/>
      <c r="H22" s="241"/>
    </row>
    <row r="23" spans="1:15" ht="16.5" thickBot="1" x14ac:dyDescent="0.3">
      <c r="A23" s="90" t="s">
        <v>1555</v>
      </c>
      <c r="B23" s="91" t="s">
        <v>1556</v>
      </c>
      <c r="C23" s="91" t="s">
        <v>1557</v>
      </c>
      <c r="D23" s="237" t="s">
        <v>1258</v>
      </c>
    </row>
    <row r="24" spans="1:15" ht="16.5" thickTop="1" x14ac:dyDescent="0.25">
      <c r="A24" s="10" t="s">
        <v>75</v>
      </c>
      <c r="B24" s="8">
        <f>B5/$B$15</f>
        <v>0</v>
      </c>
      <c r="C24" s="8">
        <f>C5/$C$15</f>
        <v>0</v>
      </c>
      <c r="D24" s="239">
        <f t="shared" ref="D24:D34" si="1">D5/$D$15</f>
        <v>0</v>
      </c>
    </row>
    <row r="25" spans="1:15" ht="15.75" x14ac:dyDescent="0.25">
      <c r="A25" s="11" t="s">
        <v>76</v>
      </c>
      <c r="B25" s="8">
        <f t="shared" ref="B25:B34" si="2">B6/$B$15</f>
        <v>0</v>
      </c>
      <c r="C25" s="8">
        <f t="shared" ref="C25:C34" si="3">C6/$C$15</f>
        <v>0</v>
      </c>
      <c r="D25" s="239">
        <f t="shared" si="1"/>
        <v>0</v>
      </c>
    </row>
    <row r="26" spans="1:15" ht="15.75" x14ac:dyDescent="0.25">
      <c r="A26" s="10" t="s">
        <v>77</v>
      </c>
      <c r="B26" s="8">
        <f t="shared" si="2"/>
        <v>2.2727272727272726E-3</v>
      </c>
      <c r="C26" s="8">
        <f t="shared" si="3"/>
        <v>0</v>
      </c>
      <c r="D26" s="239">
        <f t="shared" si="1"/>
        <v>1.1001100110011001E-3</v>
      </c>
      <c r="N26" s="20"/>
      <c r="O26" s="20"/>
    </row>
    <row r="27" spans="1:15" ht="15.75" x14ac:dyDescent="0.25">
      <c r="A27" s="10" t="s">
        <v>78</v>
      </c>
      <c r="B27" s="8">
        <f t="shared" si="2"/>
        <v>4.5454545454545452E-3</v>
      </c>
      <c r="C27" s="8">
        <f t="shared" si="3"/>
        <v>0</v>
      </c>
      <c r="D27" s="239">
        <f t="shared" si="1"/>
        <v>2.2002200220022001E-3</v>
      </c>
    </row>
    <row r="28" spans="1:15" ht="15.75" x14ac:dyDescent="0.25">
      <c r="A28" s="10" t="s">
        <v>79</v>
      </c>
      <c r="B28" s="8">
        <f t="shared" si="2"/>
        <v>4.5454545454545452E-3</v>
      </c>
      <c r="C28" s="8">
        <f t="shared" si="3"/>
        <v>0</v>
      </c>
      <c r="D28" s="239">
        <f t="shared" si="1"/>
        <v>2.2002200220022001E-3</v>
      </c>
    </row>
    <row r="29" spans="1:15" ht="15.75" x14ac:dyDescent="0.25">
      <c r="A29" s="10" t="s">
        <v>80</v>
      </c>
      <c r="B29" s="8">
        <f t="shared" si="2"/>
        <v>2.2727272727272728E-2</v>
      </c>
      <c r="C29" s="8">
        <f t="shared" si="3"/>
        <v>1.0660980810234541E-2</v>
      </c>
      <c r="D29" s="239">
        <f t="shared" si="1"/>
        <v>1.65016501650165E-2</v>
      </c>
    </row>
    <row r="30" spans="1:15" ht="15.75" x14ac:dyDescent="0.25">
      <c r="A30" s="10" t="s">
        <v>81</v>
      </c>
      <c r="B30" s="8">
        <f t="shared" si="2"/>
        <v>5.909090909090909E-2</v>
      </c>
      <c r="C30" s="8">
        <f t="shared" si="3"/>
        <v>2.5586353944562899E-2</v>
      </c>
      <c r="D30" s="239">
        <f t="shared" si="1"/>
        <v>4.1804180418041806E-2</v>
      </c>
    </row>
    <row r="31" spans="1:15" ht="15.75" x14ac:dyDescent="0.25">
      <c r="A31" s="10" t="s">
        <v>82</v>
      </c>
      <c r="B31" s="8">
        <f t="shared" si="2"/>
        <v>0.22954545454545455</v>
      </c>
      <c r="C31" s="8">
        <f t="shared" si="3"/>
        <v>0.11940298507462686</v>
      </c>
      <c r="D31" s="239">
        <f t="shared" si="1"/>
        <v>0.17271727172717272</v>
      </c>
    </row>
    <row r="32" spans="1:15" ht="15.75" x14ac:dyDescent="0.25">
      <c r="A32" s="12" t="s">
        <v>83</v>
      </c>
      <c r="B32" s="8">
        <f t="shared" si="2"/>
        <v>0.41590909090909089</v>
      </c>
      <c r="C32" s="8">
        <f t="shared" si="3"/>
        <v>0.41791044776119401</v>
      </c>
      <c r="D32" s="239">
        <f t="shared" si="1"/>
        <v>0.41694169416941695</v>
      </c>
    </row>
    <row r="33" spans="1:4" ht="15.75" x14ac:dyDescent="0.25">
      <c r="A33" s="10" t="s">
        <v>84</v>
      </c>
      <c r="B33" s="8">
        <f t="shared" si="2"/>
        <v>0.26136363636363635</v>
      </c>
      <c r="C33" s="8">
        <f t="shared" si="3"/>
        <v>0.42643923240938164</v>
      </c>
      <c r="D33" s="239">
        <f t="shared" si="1"/>
        <v>0.34653465346534651</v>
      </c>
    </row>
    <row r="34" spans="1:4" ht="16.5" thickBot="1" x14ac:dyDescent="0.3">
      <c r="A34" s="87" t="s">
        <v>1562</v>
      </c>
      <c r="B34" s="88">
        <f t="shared" si="2"/>
        <v>1</v>
      </c>
      <c r="C34" s="88">
        <f t="shared" si="3"/>
        <v>1</v>
      </c>
      <c r="D34" s="240">
        <f t="shared" si="1"/>
        <v>1</v>
      </c>
    </row>
    <row r="35" spans="1:4" ht="15.75" thickTop="1" x14ac:dyDescent="0.25">
      <c r="D35"/>
    </row>
    <row r="36" spans="1:4" x14ac:dyDescent="0.25">
      <c r="D36"/>
    </row>
    <row r="37" spans="1:4" x14ac:dyDescent="0.25">
      <c r="D37"/>
    </row>
    <row r="38" spans="1:4" x14ac:dyDescent="0.25">
      <c r="D38"/>
    </row>
    <row r="39" spans="1:4" x14ac:dyDescent="0.25">
      <c r="D39"/>
    </row>
    <row r="40" spans="1:4" x14ac:dyDescent="0.25">
      <c r="D40"/>
    </row>
    <row r="41" spans="1:4" x14ac:dyDescent="0.25">
      <c r="D41"/>
    </row>
    <row r="42" spans="1:4" x14ac:dyDescent="0.25">
      <c r="D42"/>
    </row>
    <row r="43" spans="1:4" x14ac:dyDescent="0.25">
      <c r="D43"/>
    </row>
    <row r="44" spans="1:4" x14ac:dyDescent="0.25">
      <c r="D44"/>
    </row>
    <row r="45" spans="1:4" x14ac:dyDescent="0.25">
      <c r="D45"/>
    </row>
    <row r="46" spans="1:4" x14ac:dyDescent="0.25">
      <c r="D46"/>
    </row>
    <row r="47" spans="1:4" x14ac:dyDescent="0.25">
      <c r="D47"/>
    </row>
    <row r="48" spans="1:4" x14ac:dyDescent="0.25">
      <c r="D48"/>
    </row>
    <row r="49" spans="4:4" x14ac:dyDescent="0.25">
      <c r="D49"/>
    </row>
    <row r="50" spans="4:4" x14ac:dyDescent="0.25">
      <c r="D50"/>
    </row>
    <row r="51" spans="4:4" x14ac:dyDescent="0.25">
      <c r="D51"/>
    </row>
    <row r="52" spans="4:4" x14ac:dyDescent="0.25">
      <c r="D52"/>
    </row>
    <row r="53" spans="4:4" x14ac:dyDescent="0.25">
      <c r="D53"/>
    </row>
    <row r="54" spans="4:4" x14ac:dyDescent="0.25">
      <c r="D54"/>
    </row>
    <row r="55" spans="4:4" x14ac:dyDescent="0.25">
      <c r="D55"/>
    </row>
    <row r="56" spans="4:4" x14ac:dyDescent="0.25">
      <c r="D56"/>
    </row>
    <row r="57" spans="4:4" x14ac:dyDescent="0.25">
      <c r="D57"/>
    </row>
    <row r="58" spans="4:4" x14ac:dyDescent="0.25">
      <c r="D58"/>
    </row>
    <row r="59" spans="4:4" x14ac:dyDescent="0.25">
      <c r="D59"/>
    </row>
    <row r="60" spans="4:4" x14ac:dyDescent="0.25">
      <c r="D60"/>
    </row>
    <row r="61" spans="4:4" x14ac:dyDescent="0.25">
      <c r="D61"/>
    </row>
    <row r="62" spans="4:4" x14ac:dyDescent="0.25">
      <c r="D62"/>
    </row>
    <row r="63" spans="4:4" x14ac:dyDescent="0.25">
      <c r="D63"/>
    </row>
    <row r="64" spans="4:4" x14ac:dyDescent="0.25">
      <c r="D64"/>
    </row>
    <row r="65" spans="4:4" x14ac:dyDescent="0.25">
      <c r="D65"/>
    </row>
    <row r="66" spans="4:4" x14ac:dyDescent="0.25">
      <c r="D66"/>
    </row>
    <row r="67" spans="4:4" x14ac:dyDescent="0.25">
      <c r="D67"/>
    </row>
    <row r="68" spans="4:4" x14ac:dyDescent="0.25">
      <c r="D68"/>
    </row>
    <row r="69" spans="4:4" x14ac:dyDescent="0.25">
      <c r="D69"/>
    </row>
    <row r="70" spans="4:4" x14ac:dyDescent="0.25">
      <c r="D70"/>
    </row>
    <row r="71" spans="4:4" x14ac:dyDescent="0.25">
      <c r="D71"/>
    </row>
    <row r="72" spans="4:4" x14ac:dyDescent="0.25">
      <c r="D72"/>
    </row>
    <row r="73" spans="4:4" x14ac:dyDescent="0.25">
      <c r="D73"/>
    </row>
    <row r="74" spans="4:4" x14ac:dyDescent="0.25">
      <c r="D74"/>
    </row>
    <row r="75" spans="4:4" x14ac:dyDescent="0.25">
      <c r="D75"/>
    </row>
    <row r="76" spans="4:4" x14ac:dyDescent="0.25">
      <c r="D76"/>
    </row>
    <row r="77" spans="4:4" x14ac:dyDescent="0.25">
      <c r="D77"/>
    </row>
    <row r="78" spans="4:4" x14ac:dyDescent="0.25">
      <c r="D78"/>
    </row>
    <row r="79" spans="4:4" x14ac:dyDescent="0.25">
      <c r="D79"/>
    </row>
    <row r="80" spans="4:4" x14ac:dyDescent="0.25">
      <c r="D80"/>
    </row>
    <row r="81" spans="4:4" x14ac:dyDescent="0.25">
      <c r="D81"/>
    </row>
    <row r="82" spans="4:4" x14ac:dyDescent="0.25">
      <c r="D82"/>
    </row>
    <row r="83" spans="4:4" x14ac:dyDescent="0.25">
      <c r="D83"/>
    </row>
    <row r="84" spans="4:4" x14ac:dyDescent="0.25">
      <c r="D84"/>
    </row>
    <row r="85" spans="4:4" x14ac:dyDescent="0.25">
      <c r="D85"/>
    </row>
    <row r="86" spans="4:4" x14ac:dyDescent="0.25">
      <c r="D86"/>
    </row>
    <row r="87" spans="4:4" x14ac:dyDescent="0.25">
      <c r="D87"/>
    </row>
    <row r="88" spans="4:4" x14ac:dyDescent="0.25">
      <c r="D88"/>
    </row>
    <row r="89" spans="4:4" x14ac:dyDescent="0.25">
      <c r="D89"/>
    </row>
    <row r="90" spans="4:4" x14ac:dyDescent="0.25">
      <c r="D90"/>
    </row>
    <row r="91" spans="4:4" x14ac:dyDescent="0.25">
      <c r="D91"/>
    </row>
    <row r="92" spans="4:4" x14ac:dyDescent="0.25">
      <c r="D92"/>
    </row>
    <row r="93" spans="4:4" x14ac:dyDescent="0.25">
      <c r="D93"/>
    </row>
    <row r="94" spans="4:4" x14ac:dyDescent="0.25">
      <c r="D94"/>
    </row>
    <row r="95" spans="4:4" x14ac:dyDescent="0.25">
      <c r="D95"/>
    </row>
    <row r="96" spans="4:4" x14ac:dyDescent="0.25">
      <c r="D96"/>
    </row>
    <row r="97" spans="4:4" x14ac:dyDescent="0.25">
      <c r="D97"/>
    </row>
    <row r="98" spans="4:4" x14ac:dyDescent="0.25">
      <c r="D98"/>
    </row>
    <row r="99" spans="4:4" x14ac:dyDescent="0.25">
      <c r="D99"/>
    </row>
    <row r="100" spans="4:4" x14ac:dyDescent="0.25">
      <c r="D100"/>
    </row>
    <row r="101" spans="4:4" x14ac:dyDescent="0.25">
      <c r="D101"/>
    </row>
    <row r="102" spans="4:4" x14ac:dyDescent="0.25">
      <c r="D102"/>
    </row>
    <row r="103" spans="4:4" x14ac:dyDescent="0.25">
      <c r="D103"/>
    </row>
    <row r="104" spans="4:4" x14ac:dyDescent="0.25">
      <c r="D104"/>
    </row>
    <row r="105" spans="4:4" x14ac:dyDescent="0.25">
      <c r="D105"/>
    </row>
    <row r="106" spans="4:4" x14ac:dyDescent="0.25">
      <c r="D106"/>
    </row>
    <row r="107" spans="4:4" x14ac:dyDescent="0.25">
      <c r="D107"/>
    </row>
    <row r="108" spans="4:4" x14ac:dyDescent="0.25">
      <c r="D108"/>
    </row>
    <row r="109" spans="4:4" x14ac:dyDescent="0.25">
      <c r="D109"/>
    </row>
    <row r="110" spans="4:4" x14ac:dyDescent="0.25">
      <c r="D110"/>
    </row>
    <row r="111" spans="4:4" x14ac:dyDescent="0.25">
      <c r="D111"/>
    </row>
    <row r="112" spans="4:4" x14ac:dyDescent="0.25">
      <c r="D112"/>
    </row>
    <row r="113" spans="4:4" x14ac:dyDescent="0.25">
      <c r="D113"/>
    </row>
    <row r="114" spans="4:4" x14ac:dyDescent="0.25">
      <c r="D114"/>
    </row>
    <row r="115" spans="4:4" x14ac:dyDescent="0.25">
      <c r="D115"/>
    </row>
    <row r="116" spans="4:4" x14ac:dyDescent="0.25">
      <c r="D116"/>
    </row>
    <row r="117" spans="4:4" x14ac:dyDescent="0.25">
      <c r="D117"/>
    </row>
    <row r="118" spans="4:4" x14ac:dyDescent="0.25">
      <c r="D118"/>
    </row>
    <row r="119" spans="4:4" x14ac:dyDescent="0.25">
      <c r="D119"/>
    </row>
    <row r="120" spans="4:4" x14ac:dyDescent="0.25">
      <c r="D120"/>
    </row>
    <row r="121" spans="4:4" x14ac:dyDescent="0.25">
      <c r="D121"/>
    </row>
    <row r="122" spans="4:4" x14ac:dyDescent="0.25">
      <c r="D122"/>
    </row>
    <row r="123" spans="4:4" x14ac:dyDescent="0.25">
      <c r="D123"/>
    </row>
    <row r="124" spans="4:4" x14ac:dyDescent="0.25">
      <c r="D124"/>
    </row>
    <row r="125" spans="4:4" x14ac:dyDescent="0.25">
      <c r="D125"/>
    </row>
    <row r="126" spans="4:4" x14ac:dyDescent="0.25">
      <c r="D126"/>
    </row>
    <row r="127" spans="4:4" x14ac:dyDescent="0.25">
      <c r="D127"/>
    </row>
    <row r="128" spans="4:4"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sheetData>
  <mergeCells count="1">
    <mergeCell ref="A3:D3"/>
  </mergeCells>
  <hyperlinks>
    <hyperlink ref="A2" location="'Read me'!A1" display="Back to home" xr:uid="{26BB602E-E611-44B6-AF54-857E5D9B4F80}"/>
  </hyperlink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S56"/>
  <sheetViews>
    <sheetView zoomScale="85" zoomScaleNormal="85" workbookViewId="0"/>
  </sheetViews>
  <sheetFormatPr defaultRowHeight="15" x14ac:dyDescent="0.25"/>
  <cols>
    <col min="1" max="1" width="9.140625" customWidth="1"/>
    <col min="2" max="2" width="11.5703125" customWidth="1"/>
    <col min="3" max="3" width="13.42578125" customWidth="1"/>
    <col min="4" max="4" width="10.5703125" bestFit="1" customWidth="1"/>
    <col min="5" max="5" width="9.5703125" bestFit="1" customWidth="1"/>
    <col min="6" max="6" width="17.28515625" customWidth="1"/>
    <col min="7" max="9" width="9.5703125" bestFit="1" customWidth="1"/>
    <col min="14" max="14" width="15.5703125" customWidth="1"/>
    <col min="15" max="15" width="10.5703125" customWidth="1"/>
  </cols>
  <sheetData>
    <row r="1" spans="1:19" s="248" customFormat="1" ht="27.75" customHeight="1" x14ac:dyDescent="0.3">
      <c r="A1" s="855" t="s">
        <v>62</v>
      </c>
      <c r="B1" s="247"/>
      <c r="C1" s="856" t="s">
        <v>1592</v>
      </c>
      <c r="D1" s="856"/>
      <c r="E1" s="247"/>
      <c r="F1" s="247"/>
      <c r="G1" s="247"/>
      <c r="H1" s="247"/>
      <c r="I1" s="247"/>
      <c r="J1" s="247"/>
      <c r="K1" s="247"/>
      <c r="L1" s="247"/>
      <c r="M1" s="247"/>
      <c r="N1" s="247"/>
      <c r="O1" s="247"/>
      <c r="P1" s="247"/>
      <c r="Q1" s="247"/>
      <c r="R1" s="247"/>
      <c r="S1" s="247"/>
    </row>
    <row r="2" spans="1:19" x14ac:dyDescent="0.25">
      <c r="A2" s="244"/>
      <c r="B2" s="1911" t="s">
        <v>1593</v>
      </c>
      <c r="C2" s="1911"/>
      <c r="D2" s="1911"/>
      <c r="E2" s="1911"/>
      <c r="F2" s="1911"/>
      <c r="G2" s="1913"/>
      <c r="H2" s="1913"/>
      <c r="I2" s="1913"/>
      <c r="J2" s="1913"/>
      <c r="K2" s="1913"/>
      <c r="L2" s="1913"/>
      <c r="M2" s="1913"/>
      <c r="N2" s="1913"/>
      <c r="O2" s="1913"/>
    </row>
    <row r="3" spans="1:19" ht="15" customHeight="1" x14ac:dyDescent="0.25">
      <c r="A3" s="1926" t="s">
        <v>1594</v>
      </c>
      <c r="B3" s="1915" t="s">
        <v>1595</v>
      </c>
      <c r="C3" s="1916"/>
      <c r="D3" s="1916"/>
      <c r="E3" s="1916"/>
      <c r="F3" s="1917"/>
      <c r="G3" s="1914"/>
      <c r="H3" s="1914"/>
      <c r="I3" s="1914"/>
      <c r="J3" s="1914"/>
      <c r="K3" s="1914"/>
      <c r="L3" s="1914"/>
      <c r="M3" s="1914"/>
      <c r="N3" s="1914"/>
      <c r="O3" s="1914"/>
    </row>
    <row r="4" spans="1:19" ht="30" x14ac:dyDescent="0.25">
      <c r="A4" s="1926"/>
      <c r="B4" s="1927" t="s">
        <v>1596</v>
      </c>
      <c r="C4" s="1927"/>
      <c r="D4" s="1927"/>
      <c r="E4" s="1668" t="s">
        <v>1597</v>
      </c>
      <c r="F4" s="1668" t="s">
        <v>1598</v>
      </c>
      <c r="G4" s="1914"/>
      <c r="H4" s="1914"/>
      <c r="I4" s="1914"/>
      <c r="J4" s="1669"/>
      <c r="K4" s="1669"/>
      <c r="L4" s="1669"/>
      <c r="M4" s="1669"/>
      <c r="N4" s="1669"/>
      <c r="O4" s="1669"/>
    </row>
    <row r="5" spans="1:19" x14ac:dyDescent="0.25">
      <c r="A5" s="1926"/>
      <c r="B5" s="1668" t="s">
        <v>1556</v>
      </c>
      <c r="C5" s="1668" t="s">
        <v>1557</v>
      </c>
      <c r="D5" s="1668" t="s">
        <v>1599</v>
      </c>
      <c r="E5" s="1668" t="s">
        <v>1599</v>
      </c>
      <c r="F5" s="1668"/>
      <c r="G5" s="1669"/>
      <c r="H5" s="1669"/>
      <c r="I5" s="1669"/>
      <c r="J5" s="1669"/>
      <c r="K5" s="1669"/>
      <c r="L5" s="1669"/>
      <c r="M5" s="1669"/>
      <c r="N5" s="1669"/>
      <c r="O5" s="1669"/>
    </row>
    <row r="6" spans="1:19" x14ac:dyDescent="0.25">
      <c r="A6" s="262" t="s">
        <v>1600</v>
      </c>
      <c r="B6" s="263">
        <v>792</v>
      </c>
      <c r="C6" s="263">
        <v>711</v>
      </c>
      <c r="D6" s="245">
        <v>1503</v>
      </c>
      <c r="E6" s="245">
        <f>AgeDCovid!D5</f>
        <v>0</v>
      </c>
      <c r="F6" s="264">
        <f>D6-E6</f>
        <v>1503</v>
      </c>
      <c r="G6" s="364"/>
      <c r="H6" s="364"/>
      <c r="I6" s="365"/>
      <c r="J6" s="365"/>
      <c r="K6" s="126"/>
      <c r="L6" s="126"/>
      <c r="M6" s="366"/>
      <c r="N6" s="366"/>
      <c r="O6" s="366"/>
    </row>
    <row r="7" spans="1:19" x14ac:dyDescent="0.25">
      <c r="A7" s="265" t="s">
        <v>1601</v>
      </c>
      <c r="B7" s="266">
        <v>1254</v>
      </c>
      <c r="C7" s="266">
        <v>1197</v>
      </c>
      <c r="D7" s="266">
        <v>2451</v>
      </c>
      <c r="E7" s="245">
        <f>AgeDCovid!D6</f>
        <v>0</v>
      </c>
      <c r="F7" s="264">
        <f t="shared" ref="F7:F15" si="0">D7-E7</f>
        <v>2451</v>
      </c>
      <c r="G7" s="364"/>
      <c r="H7" s="364"/>
      <c r="I7" s="365"/>
      <c r="J7" s="365"/>
      <c r="K7" s="126"/>
      <c r="L7" s="126"/>
      <c r="M7" s="366"/>
      <c r="N7" s="366"/>
      <c r="O7" s="366"/>
    </row>
    <row r="8" spans="1:19" x14ac:dyDescent="0.25">
      <c r="A8" s="262" t="s">
        <v>1602</v>
      </c>
      <c r="B8" s="245">
        <v>3067</v>
      </c>
      <c r="C8" s="245">
        <v>3366</v>
      </c>
      <c r="D8" s="245">
        <v>6455</v>
      </c>
      <c r="E8" s="245">
        <f>AgeDCovid!D7</f>
        <v>1</v>
      </c>
      <c r="F8" s="264">
        <f t="shared" si="0"/>
        <v>6454</v>
      </c>
      <c r="G8" s="367"/>
      <c r="H8" s="367"/>
      <c r="I8" s="365"/>
      <c r="J8" s="365"/>
      <c r="K8" s="126"/>
      <c r="L8" s="126"/>
      <c r="M8" s="366"/>
      <c r="N8" s="366"/>
      <c r="O8" s="366"/>
    </row>
    <row r="9" spans="1:19" x14ac:dyDescent="0.25">
      <c r="A9" s="265" t="s">
        <v>1603</v>
      </c>
      <c r="B9" s="266">
        <v>2587</v>
      </c>
      <c r="C9" s="266">
        <v>2493</v>
      </c>
      <c r="D9" s="266">
        <v>5095</v>
      </c>
      <c r="E9" s="245">
        <f>AgeDCovid!D8</f>
        <v>2</v>
      </c>
      <c r="F9" s="264">
        <f t="shared" si="0"/>
        <v>5093</v>
      </c>
      <c r="G9" s="368"/>
      <c r="H9" s="368"/>
      <c r="I9" s="365"/>
      <c r="J9" s="365"/>
      <c r="K9" s="126"/>
      <c r="L9" s="126"/>
      <c r="M9" s="366"/>
      <c r="N9" s="366"/>
      <c r="O9" s="366"/>
    </row>
    <row r="10" spans="1:19" x14ac:dyDescent="0.25">
      <c r="A10" s="262" t="s">
        <v>1604</v>
      </c>
      <c r="B10" s="245">
        <v>1890</v>
      </c>
      <c r="C10" s="245">
        <v>1788</v>
      </c>
      <c r="D10" s="245">
        <v>3706</v>
      </c>
      <c r="E10" s="245">
        <f>AgeDCovid!D9</f>
        <v>2</v>
      </c>
      <c r="F10" s="264">
        <f t="shared" si="0"/>
        <v>3704</v>
      </c>
      <c r="G10" s="367"/>
      <c r="H10" s="367"/>
      <c r="I10" s="365"/>
      <c r="J10" s="365"/>
      <c r="K10" s="126"/>
      <c r="L10" s="126"/>
      <c r="M10" s="366"/>
      <c r="N10" s="366"/>
      <c r="O10" s="366"/>
    </row>
    <row r="11" spans="1:19" x14ac:dyDescent="0.25">
      <c r="A11" s="265" t="s">
        <v>1605</v>
      </c>
      <c r="B11" s="266">
        <v>1647</v>
      </c>
      <c r="C11" s="266">
        <v>1741</v>
      </c>
      <c r="D11" s="266">
        <v>3396</v>
      </c>
      <c r="E11" s="245">
        <f>AgeDCovid!D10</f>
        <v>15</v>
      </c>
      <c r="F11" s="264">
        <f t="shared" si="0"/>
        <v>3381</v>
      </c>
      <c r="G11" s="368"/>
      <c r="H11" s="368"/>
      <c r="I11" s="365"/>
      <c r="J11" s="365"/>
      <c r="K11" s="126"/>
      <c r="L11" s="126"/>
      <c r="M11" s="366"/>
      <c r="N11" s="366"/>
      <c r="O11" s="366"/>
    </row>
    <row r="12" spans="1:19" x14ac:dyDescent="0.25">
      <c r="A12" s="262" t="s">
        <v>1606</v>
      </c>
      <c r="B12" s="245">
        <v>1199</v>
      </c>
      <c r="C12" s="245">
        <v>1220</v>
      </c>
      <c r="D12" s="245">
        <v>2421</v>
      </c>
      <c r="E12" s="245">
        <f>AgeDCovid!D11</f>
        <v>38</v>
      </c>
      <c r="F12" s="264">
        <f t="shared" si="0"/>
        <v>2383</v>
      </c>
      <c r="G12" s="367"/>
      <c r="H12" s="367"/>
      <c r="I12" s="365"/>
      <c r="J12" s="365"/>
      <c r="K12" s="126"/>
      <c r="L12" s="126"/>
      <c r="M12" s="366"/>
      <c r="N12" s="366"/>
      <c r="O12" s="366"/>
    </row>
    <row r="13" spans="1:19" x14ac:dyDescent="0.25">
      <c r="A13" s="265" t="s">
        <v>1607</v>
      </c>
      <c r="B13" s="267">
        <v>856</v>
      </c>
      <c r="C13" s="267">
        <v>756</v>
      </c>
      <c r="D13" s="266">
        <v>1612</v>
      </c>
      <c r="E13" s="245">
        <f>AgeDCovid!D12</f>
        <v>157</v>
      </c>
      <c r="F13" s="264">
        <f t="shared" si="0"/>
        <v>1455</v>
      </c>
      <c r="G13" s="368"/>
      <c r="H13" s="368"/>
      <c r="I13" s="365"/>
      <c r="J13" s="365"/>
      <c r="K13" s="126"/>
      <c r="L13" s="126"/>
      <c r="M13" s="366"/>
      <c r="N13" s="366"/>
      <c r="O13" s="366"/>
    </row>
    <row r="14" spans="1:19" x14ac:dyDescent="0.25">
      <c r="A14" s="262" t="s">
        <v>1608</v>
      </c>
      <c r="B14" s="263">
        <v>495</v>
      </c>
      <c r="C14" s="263">
        <v>780</v>
      </c>
      <c r="D14" s="245">
        <v>1275</v>
      </c>
      <c r="E14" s="245">
        <f>AgeDCovid!D13</f>
        <v>379</v>
      </c>
      <c r="F14" s="264">
        <f t="shared" si="0"/>
        <v>896</v>
      </c>
      <c r="G14" s="367"/>
      <c r="H14" s="367"/>
      <c r="I14" s="365"/>
      <c r="J14" s="365"/>
      <c r="K14" s="126"/>
      <c r="L14" s="126"/>
      <c r="M14" s="366"/>
      <c r="N14" s="366"/>
      <c r="O14" s="366"/>
    </row>
    <row r="15" spans="1:19" ht="30" x14ac:dyDescent="0.25">
      <c r="A15" s="265" t="s">
        <v>1609</v>
      </c>
      <c r="B15" s="267">
        <v>229</v>
      </c>
      <c r="C15" s="267">
        <v>552</v>
      </c>
      <c r="D15" s="267">
        <v>782</v>
      </c>
      <c r="E15" s="245">
        <f>AgeDCovid!D14</f>
        <v>315</v>
      </c>
      <c r="F15" s="264">
        <f t="shared" si="0"/>
        <v>467</v>
      </c>
      <c r="G15" s="368"/>
      <c r="H15" s="368"/>
      <c r="I15" s="365"/>
      <c r="J15" s="365"/>
      <c r="K15" s="126"/>
      <c r="L15" s="126"/>
      <c r="M15" s="366"/>
      <c r="N15" s="366"/>
      <c r="O15" s="366"/>
    </row>
    <row r="16" spans="1:19" x14ac:dyDescent="0.25">
      <c r="A16" s="56"/>
      <c r="B16" s="56"/>
      <c r="C16" s="56"/>
      <c r="D16" s="370">
        <f>SUM(D6:D15)</f>
        <v>28696</v>
      </c>
      <c r="E16" s="370">
        <f>SUM(E6:E15)</f>
        <v>909</v>
      </c>
      <c r="F16" s="264">
        <f>SUM(F6:F15)</f>
        <v>27787</v>
      </c>
      <c r="G16" s="365"/>
      <c r="H16" s="365"/>
      <c r="I16" s="365"/>
      <c r="J16" s="365"/>
      <c r="K16" s="365"/>
      <c r="L16" s="365"/>
      <c r="M16" s="369"/>
      <c r="N16" s="369"/>
      <c r="O16" s="369"/>
    </row>
    <row r="17" spans="1:18" x14ac:dyDescent="0.25">
      <c r="A17" s="291" t="s">
        <v>1610</v>
      </c>
      <c r="B17" s="291"/>
      <c r="C17" s="291"/>
      <c r="D17" s="292"/>
      <c r="E17" s="292"/>
      <c r="F17" s="293">
        <f>SUM((F7/10)*9,F8:F15)</f>
        <v>26038.9</v>
      </c>
      <c r="G17" s="365"/>
      <c r="H17" s="365"/>
      <c r="I17" s="365"/>
      <c r="J17" s="365"/>
      <c r="K17" s="126"/>
      <c r="L17" s="126"/>
      <c r="M17" s="366"/>
      <c r="N17" s="366"/>
      <c r="O17" s="366"/>
    </row>
    <row r="18" spans="1:18" ht="25.5" customHeight="1" x14ac:dyDescent="0.25">
      <c r="A18" s="1923" t="s">
        <v>1611</v>
      </c>
      <c r="B18" s="1924"/>
      <c r="C18" s="1924"/>
      <c r="D18" s="1924"/>
      <c r="E18" s="1924"/>
      <c r="F18" s="1925"/>
      <c r="G18" s="1929"/>
      <c r="H18" s="1929"/>
      <c r="I18" s="1929"/>
      <c r="J18" s="1929"/>
      <c r="K18" s="1913"/>
      <c r="L18" s="1913"/>
      <c r="M18" s="1913"/>
      <c r="N18" s="1913"/>
      <c r="O18" s="1913"/>
    </row>
    <row r="20" spans="1:18" ht="42" customHeight="1" x14ac:dyDescent="0.3">
      <c r="A20" s="1928" t="s">
        <v>1612</v>
      </c>
      <c r="B20" s="1928"/>
      <c r="C20" s="1928"/>
      <c r="D20" s="1928"/>
      <c r="E20" s="1928"/>
      <c r="F20" s="1928"/>
      <c r="G20" s="1928"/>
      <c r="H20" s="1928"/>
      <c r="I20" s="1928"/>
      <c r="J20" s="1928"/>
      <c r="K20" s="1928"/>
      <c r="L20" s="1928"/>
      <c r="M20" s="1928"/>
      <c r="N20" s="1928"/>
      <c r="O20" s="1928"/>
    </row>
    <row r="21" spans="1:18" ht="17.25" x14ac:dyDescent="0.25">
      <c r="A21" s="17" t="s">
        <v>1613</v>
      </c>
    </row>
    <row r="23" spans="1:18" ht="15.75" thickBot="1" x14ac:dyDescent="0.3">
      <c r="A23" s="1849" t="s">
        <v>1614</v>
      </c>
      <c r="B23" s="1850" t="s">
        <v>1596</v>
      </c>
      <c r="C23" s="1852"/>
      <c r="D23" s="1850" t="s">
        <v>1615</v>
      </c>
      <c r="E23" s="1852"/>
      <c r="F23" s="1850" t="s">
        <v>1616</v>
      </c>
      <c r="G23" s="1852"/>
      <c r="H23" s="1850" t="s">
        <v>1547</v>
      </c>
      <c r="I23" s="1851"/>
      <c r="J23" s="1932" t="s">
        <v>1617</v>
      </c>
      <c r="K23" s="1932"/>
      <c r="L23" s="1932"/>
      <c r="M23" s="1932" t="s">
        <v>1618</v>
      </c>
      <c r="N23" s="1932"/>
      <c r="O23" s="1933" t="s">
        <v>1619</v>
      </c>
      <c r="P23" s="1912"/>
    </row>
    <row r="24" spans="1:18" ht="60" x14ac:dyDescent="0.25">
      <c r="A24" s="1849"/>
      <c r="B24" s="19" t="s">
        <v>1258</v>
      </c>
      <c r="C24" s="19" t="s">
        <v>1620</v>
      </c>
      <c r="D24" s="19" t="s">
        <v>1621</v>
      </c>
      <c r="E24" s="19" t="s">
        <v>1622</v>
      </c>
      <c r="F24" s="19" t="s">
        <v>1621</v>
      </c>
      <c r="G24" s="19" t="s">
        <v>1623</v>
      </c>
      <c r="H24" s="19" t="s">
        <v>1621</v>
      </c>
      <c r="I24" s="18" t="s">
        <v>1624</v>
      </c>
      <c r="J24" s="1671" t="s">
        <v>1621</v>
      </c>
      <c r="K24" s="1671"/>
      <c r="L24" s="1671" t="s">
        <v>1625</v>
      </c>
      <c r="M24" s="1671" t="s">
        <v>1621</v>
      </c>
      <c r="N24" s="1671" t="s">
        <v>1626</v>
      </c>
      <c r="O24" s="1933"/>
      <c r="P24" s="1912"/>
    </row>
    <row r="25" spans="1:18" x14ac:dyDescent="0.25">
      <c r="A25" s="249" t="s">
        <v>75</v>
      </c>
      <c r="B25" s="250">
        <v>1486</v>
      </c>
      <c r="C25" s="250">
        <v>1441</v>
      </c>
      <c r="D25" s="251">
        <v>42</v>
      </c>
      <c r="E25" s="252">
        <v>2.9100000000000001E-2</v>
      </c>
      <c r="F25" s="251">
        <v>3</v>
      </c>
      <c r="G25" s="252">
        <v>2E-3</v>
      </c>
      <c r="H25" s="251">
        <v>0</v>
      </c>
      <c r="I25" s="251">
        <v>0</v>
      </c>
      <c r="J25" s="9">
        <f>D25-F25</f>
        <v>39</v>
      </c>
      <c r="K25" s="9"/>
      <c r="L25" s="246">
        <f>J25/C25</f>
        <v>2.7064538514920196E-2</v>
      </c>
      <c r="M25" s="107">
        <f t="shared" ref="M25:M35" si="1">F25</f>
        <v>3</v>
      </c>
      <c r="N25" s="246">
        <f>M25/C25</f>
        <v>2.0818875780707841E-3</v>
      </c>
      <c r="O25" s="246">
        <f>1-(L25+N25)</f>
        <v>0.97085357390700899</v>
      </c>
      <c r="R25" s="14"/>
    </row>
    <row r="26" spans="1:18" x14ac:dyDescent="0.25">
      <c r="A26" s="253" t="s">
        <v>76</v>
      </c>
      <c r="B26" s="254">
        <v>2390</v>
      </c>
      <c r="C26" s="254">
        <v>2333</v>
      </c>
      <c r="D26" s="255">
        <v>32</v>
      </c>
      <c r="E26" s="256">
        <v>1.37E-2</v>
      </c>
      <c r="F26" s="255">
        <v>4</v>
      </c>
      <c r="G26" s="256">
        <v>1.6999999999999999E-3</v>
      </c>
      <c r="H26" s="255">
        <v>0</v>
      </c>
      <c r="I26" s="255">
        <v>0</v>
      </c>
      <c r="J26" s="9">
        <f t="shared" ref="J26:J35" si="2">D26-F26</f>
        <v>28</v>
      </c>
      <c r="K26" s="9"/>
      <c r="L26" s="246">
        <f t="shared" ref="L26:L35" si="3">J26/C26</f>
        <v>1.2001714530647235E-2</v>
      </c>
      <c r="M26" s="107">
        <f t="shared" si="1"/>
        <v>4</v>
      </c>
      <c r="N26" s="246">
        <f t="shared" ref="N26:N35" si="4">M26/C26</f>
        <v>1.7145306472353193E-3</v>
      </c>
      <c r="O26" s="246">
        <f t="shared" ref="O26:O35" si="5">1-(L26+N26)</f>
        <v>0.9862837548221175</v>
      </c>
      <c r="R26" s="14"/>
    </row>
    <row r="27" spans="1:18" x14ac:dyDescent="0.25">
      <c r="A27" s="249" t="s">
        <v>77</v>
      </c>
      <c r="B27" s="250">
        <v>5990</v>
      </c>
      <c r="C27" s="250">
        <v>5811</v>
      </c>
      <c r="D27" s="251">
        <v>173</v>
      </c>
      <c r="E27" s="252">
        <v>2.98E-2</v>
      </c>
      <c r="F27" s="251">
        <v>20</v>
      </c>
      <c r="G27" s="252">
        <v>3.3E-3</v>
      </c>
      <c r="H27" s="251">
        <v>1</v>
      </c>
      <c r="I27" s="251">
        <v>0.02</v>
      </c>
      <c r="J27" s="9">
        <f t="shared" si="2"/>
        <v>153</v>
      </c>
      <c r="K27" s="9"/>
      <c r="L27" s="246">
        <f t="shared" si="3"/>
        <v>2.6329375322663912E-2</v>
      </c>
      <c r="M27" s="107">
        <f t="shared" si="1"/>
        <v>20</v>
      </c>
      <c r="N27" s="246">
        <f t="shared" si="4"/>
        <v>3.441748408191361E-3</v>
      </c>
      <c r="O27" s="246">
        <f t="shared" si="5"/>
        <v>0.97022887626914478</v>
      </c>
      <c r="R27" s="14"/>
    </row>
    <row r="28" spans="1:18" x14ac:dyDescent="0.25">
      <c r="A28" s="257" t="s">
        <v>78</v>
      </c>
      <c r="B28" s="254">
        <v>4719</v>
      </c>
      <c r="C28" s="254">
        <v>4538</v>
      </c>
      <c r="D28" s="255">
        <v>211</v>
      </c>
      <c r="E28" s="256">
        <v>4.65E-2</v>
      </c>
      <c r="F28" s="255">
        <v>35</v>
      </c>
      <c r="G28" s="256">
        <v>7.4000000000000003E-3</v>
      </c>
      <c r="H28" s="255">
        <v>2</v>
      </c>
      <c r="I28" s="255">
        <v>0.05</v>
      </c>
      <c r="J28" s="9">
        <f t="shared" si="2"/>
        <v>176</v>
      </c>
      <c r="K28" s="9"/>
      <c r="L28" s="246">
        <f t="shared" si="3"/>
        <v>3.8783605112384309E-2</v>
      </c>
      <c r="M28" s="107">
        <f t="shared" si="1"/>
        <v>35</v>
      </c>
      <c r="N28" s="246">
        <f t="shared" si="4"/>
        <v>7.7126487439400614E-3</v>
      </c>
      <c r="O28" s="246">
        <f t="shared" si="5"/>
        <v>0.95350374614367561</v>
      </c>
      <c r="R28" s="14"/>
    </row>
    <row r="29" spans="1:18" x14ac:dyDescent="0.25">
      <c r="A29" s="249" t="s">
        <v>79</v>
      </c>
      <c r="B29" s="250">
        <v>3409</v>
      </c>
      <c r="C29" s="250">
        <v>3266</v>
      </c>
      <c r="D29" s="251">
        <v>264</v>
      </c>
      <c r="E29" s="252">
        <v>8.0799999999999997E-2</v>
      </c>
      <c r="F29" s="251">
        <v>50</v>
      </c>
      <c r="G29" s="252">
        <v>1.47E-2</v>
      </c>
      <c r="H29" s="251">
        <v>1</v>
      </c>
      <c r="I29" s="251">
        <v>0.03</v>
      </c>
      <c r="J29" s="9">
        <f t="shared" si="2"/>
        <v>214</v>
      </c>
      <c r="K29" s="9"/>
      <c r="L29" s="246">
        <f t="shared" si="3"/>
        <v>6.5523576240048995E-2</v>
      </c>
      <c r="M29" s="107">
        <f t="shared" si="1"/>
        <v>50</v>
      </c>
      <c r="N29" s="246">
        <f t="shared" si="4"/>
        <v>1.5309246785058175E-2</v>
      </c>
      <c r="O29" s="246">
        <f t="shared" si="5"/>
        <v>0.91916717697489281</v>
      </c>
      <c r="R29" s="14"/>
    </row>
    <row r="30" spans="1:18" x14ac:dyDescent="0.25">
      <c r="A30" s="257" t="s">
        <v>80</v>
      </c>
      <c r="B30" s="254">
        <v>3011</v>
      </c>
      <c r="C30" s="254">
        <v>2930</v>
      </c>
      <c r="D30" s="255">
        <v>374</v>
      </c>
      <c r="E30" s="256">
        <v>0.12759999999999999</v>
      </c>
      <c r="F30" s="255">
        <v>107</v>
      </c>
      <c r="G30" s="256">
        <v>3.5499999999999997E-2</v>
      </c>
      <c r="H30" s="255">
        <v>15</v>
      </c>
      <c r="I30" s="255">
        <v>0.53</v>
      </c>
      <c r="J30" s="9">
        <f t="shared" si="2"/>
        <v>267</v>
      </c>
      <c r="K30" s="9"/>
      <c r="L30" s="246">
        <f t="shared" si="3"/>
        <v>9.1126279863481235E-2</v>
      </c>
      <c r="M30" s="107">
        <f t="shared" si="1"/>
        <v>107</v>
      </c>
      <c r="N30" s="246">
        <f t="shared" si="4"/>
        <v>3.651877133105802E-2</v>
      </c>
      <c r="O30" s="246">
        <f t="shared" si="5"/>
        <v>0.87235494880546072</v>
      </c>
      <c r="R30" s="14"/>
    </row>
    <row r="31" spans="1:18" x14ac:dyDescent="0.25">
      <c r="A31" s="249" t="s">
        <v>81</v>
      </c>
      <c r="B31" s="250">
        <v>2008</v>
      </c>
      <c r="C31" s="250">
        <v>1956</v>
      </c>
      <c r="D31" s="251">
        <v>432</v>
      </c>
      <c r="E31" s="252">
        <v>0.22090000000000001</v>
      </c>
      <c r="F31" s="251">
        <v>115</v>
      </c>
      <c r="G31" s="252">
        <v>5.7299999999999997E-2</v>
      </c>
      <c r="H31" s="251">
        <v>34</v>
      </c>
      <c r="I31" s="251">
        <v>1.82</v>
      </c>
      <c r="J31" s="9">
        <f t="shared" si="2"/>
        <v>317</v>
      </c>
      <c r="K31" s="9"/>
      <c r="L31" s="246">
        <f t="shared" si="3"/>
        <v>0.16206543967280163</v>
      </c>
      <c r="M31" s="107">
        <f t="shared" si="1"/>
        <v>115</v>
      </c>
      <c r="N31" s="246">
        <f t="shared" si="4"/>
        <v>5.8793456032719835E-2</v>
      </c>
      <c r="O31" s="246">
        <f t="shared" si="5"/>
        <v>0.77914110429447847</v>
      </c>
      <c r="R31" s="14"/>
    </row>
    <row r="32" spans="1:18" x14ac:dyDescent="0.25">
      <c r="A32" s="257" t="s">
        <v>82</v>
      </c>
      <c r="B32" s="254">
        <v>1344</v>
      </c>
      <c r="C32" s="254">
        <v>1313</v>
      </c>
      <c r="D32" s="255">
        <v>511</v>
      </c>
      <c r="E32" s="256">
        <v>0.38919999999999999</v>
      </c>
      <c r="F32" s="255">
        <v>104</v>
      </c>
      <c r="G32" s="256">
        <v>7.7399999999999997E-2</v>
      </c>
      <c r="H32" s="255">
        <v>148</v>
      </c>
      <c r="I32" s="255">
        <v>11.7</v>
      </c>
      <c r="J32" s="9">
        <f t="shared" si="2"/>
        <v>407</v>
      </c>
      <c r="K32" s="9"/>
      <c r="L32" s="246">
        <f t="shared" si="3"/>
        <v>0.30997715156131</v>
      </c>
      <c r="M32" s="107">
        <f t="shared" si="1"/>
        <v>104</v>
      </c>
      <c r="N32" s="246">
        <f t="shared" si="4"/>
        <v>7.9207920792079209E-2</v>
      </c>
      <c r="O32" s="246">
        <f t="shared" si="5"/>
        <v>0.61081492764661083</v>
      </c>
      <c r="R32" s="14"/>
    </row>
    <row r="33" spans="1:19" x14ac:dyDescent="0.25">
      <c r="A33" s="249" t="s">
        <v>83</v>
      </c>
      <c r="B33" s="250">
        <v>1230</v>
      </c>
      <c r="C33" s="250">
        <v>1216</v>
      </c>
      <c r="D33" s="251">
        <v>652</v>
      </c>
      <c r="E33" s="252">
        <v>0.53620000000000001</v>
      </c>
      <c r="F33" s="251">
        <v>33</v>
      </c>
      <c r="G33" s="252">
        <v>2.6800000000000001E-2</v>
      </c>
      <c r="H33" s="251">
        <v>374</v>
      </c>
      <c r="I33" s="251">
        <v>31.04</v>
      </c>
      <c r="J33" s="9">
        <f t="shared" si="2"/>
        <v>619</v>
      </c>
      <c r="K33" s="9"/>
      <c r="L33" s="246">
        <f t="shared" si="3"/>
        <v>0.50904605263157898</v>
      </c>
      <c r="M33" s="107">
        <f t="shared" si="1"/>
        <v>33</v>
      </c>
      <c r="N33" s="246">
        <f t="shared" si="4"/>
        <v>2.7138157894736843E-2</v>
      </c>
      <c r="O33" s="246">
        <f t="shared" si="5"/>
        <v>0.46381578947368418</v>
      </c>
      <c r="R33" s="14"/>
    </row>
    <row r="34" spans="1:19" x14ac:dyDescent="0.25">
      <c r="A34" s="257" t="s">
        <v>97</v>
      </c>
      <c r="B34" s="255">
        <v>782</v>
      </c>
      <c r="C34" s="255">
        <v>771</v>
      </c>
      <c r="D34" s="255">
        <v>356</v>
      </c>
      <c r="E34" s="256">
        <v>0.4617</v>
      </c>
      <c r="F34" s="255">
        <v>2</v>
      </c>
      <c r="G34" s="256">
        <v>2.5999999999999999E-3</v>
      </c>
      <c r="H34" s="255">
        <v>315</v>
      </c>
      <c r="I34" s="255">
        <v>40.54</v>
      </c>
      <c r="J34" s="9">
        <f t="shared" si="2"/>
        <v>354</v>
      </c>
      <c r="K34" s="9"/>
      <c r="L34" s="246">
        <f t="shared" si="3"/>
        <v>0.45914396887159531</v>
      </c>
      <c r="M34" s="107">
        <f t="shared" si="1"/>
        <v>2</v>
      </c>
      <c r="N34" s="246">
        <f t="shared" si="4"/>
        <v>2.5940337224383916E-3</v>
      </c>
      <c r="O34" s="246">
        <f t="shared" si="5"/>
        <v>0.53826199740596636</v>
      </c>
      <c r="R34" s="14"/>
    </row>
    <row r="35" spans="1:19" x14ac:dyDescent="0.25">
      <c r="A35" s="258" t="s">
        <v>1258</v>
      </c>
      <c r="B35" s="259">
        <v>26369</v>
      </c>
      <c r="C35" s="259">
        <v>25575</v>
      </c>
      <c r="D35" s="259">
        <v>3047</v>
      </c>
      <c r="E35" s="260">
        <v>0.1191</v>
      </c>
      <c r="F35" s="261">
        <v>473</v>
      </c>
      <c r="G35" s="260">
        <v>1.7899999999999999E-2</v>
      </c>
      <c r="H35" s="261">
        <v>890</v>
      </c>
      <c r="I35" s="261">
        <v>3.38</v>
      </c>
      <c r="J35" s="9">
        <f t="shared" si="2"/>
        <v>2574</v>
      </c>
      <c r="K35" s="9"/>
      <c r="L35" s="246">
        <f t="shared" si="3"/>
        <v>0.10064516129032258</v>
      </c>
      <c r="M35" s="107">
        <f t="shared" si="1"/>
        <v>473</v>
      </c>
      <c r="N35" s="246">
        <f t="shared" si="4"/>
        <v>1.8494623655913978E-2</v>
      </c>
      <c r="O35" s="246">
        <f t="shared" si="5"/>
        <v>0.88086021505376344</v>
      </c>
      <c r="R35" s="14"/>
    </row>
    <row r="38" spans="1:19" x14ac:dyDescent="0.25">
      <c r="A38" s="1920" t="s">
        <v>1593</v>
      </c>
      <c r="B38" s="1921"/>
      <c r="C38" s="1921"/>
      <c r="D38" s="1921"/>
      <c r="E38" s="1921"/>
      <c r="F38" s="1921"/>
      <c r="G38" s="1921"/>
      <c r="H38" s="1921"/>
      <c r="I38" s="1921"/>
      <c r="J38" s="1921"/>
      <c r="K38" s="1922"/>
      <c r="L38" s="243"/>
      <c r="M38" s="243"/>
      <c r="N38" s="243"/>
      <c r="O38" s="243"/>
      <c r="P38" s="243"/>
      <c r="Q38" s="243"/>
      <c r="R38" s="243"/>
      <c r="S38" s="243"/>
    </row>
    <row r="39" spans="1:19" x14ac:dyDescent="0.25">
      <c r="A39" s="1930" t="s">
        <v>1507</v>
      </c>
      <c r="B39" s="1918" t="s">
        <v>1627</v>
      </c>
      <c r="C39" s="1773"/>
      <c r="D39" s="1773"/>
      <c r="E39" s="1773"/>
      <c r="F39" s="1919"/>
      <c r="G39" s="1918" t="s">
        <v>1628</v>
      </c>
      <c r="H39" s="1773"/>
      <c r="I39" s="1773"/>
      <c r="J39" s="1773"/>
      <c r="K39" s="1919"/>
    </row>
    <row r="40" spans="1:19" ht="30" x14ac:dyDescent="0.25">
      <c r="A40" s="1931"/>
      <c r="B40" s="108" t="s">
        <v>166</v>
      </c>
      <c r="C40" s="268" t="s">
        <v>1629</v>
      </c>
      <c r="D40" s="109" t="s">
        <v>154</v>
      </c>
      <c r="E40" s="109" t="s">
        <v>93</v>
      </c>
      <c r="F40" s="109" t="s">
        <v>95</v>
      </c>
      <c r="G40" s="269" t="s">
        <v>166</v>
      </c>
      <c r="H40" s="268" t="s">
        <v>1629</v>
      </c>
      <c r="I40" s="109" t="s">
        <v>154</v>
      </c>
      <c r="J40" s="109" t="s">
        <v>93</v>
      </c>
      <c r="K40" s="109" t="s">
        <v>95</v>
      </c>
    </row>
    <row r="41" spans="1:19" x14ac:dyDescent="0.25">
      <c r="A41" s="276" t="s">
        <v>75</v>
      </c>
      <c r="B41" s="270">
        <f>D6</f>
        <v>1503</v>
      </c>
      <c r="C41" s="21">
        <f>B41*17%</f>
        <v>255.51000000000002</v>
      </c>
      <c r="D41" s="21">
        <f>(B41*O25)-C41</f>
        <v>1203.6829215822345</v>
      </c>
      <c r="E41" s="21">
        <f>B41*L25</f>
        <v>40.678001387925057</v>
      </c>
      <c r="F41" s="271">
        <f>B41*N25</f>
        <v>3.1290770298403885</v>
      </c>
      <c r="G41" s="277">
        <f>F6</f>
        <v>1503</v>
      </c>
      <c r="H41" s="277">
        <f>G41*17%</f>
        <v>255.51000000000002</v>
      </c>
      <c r="I41" s="277">
        <f>(G41*O25)-H41</f>
        <v>1203.6829215822345</v>
      </c>
      <c r="J41" s="277">
        <f>G41*L25</f>
        <v>40.678001387925057</v>
      </c>
      <c r="K41" s="278">
        <f>G41*N25</f>
        <v>3.1290770298403885</v>
      </c>
    </row>
    <row r="42" spans="1:19" x14ac:dyDescent="0.25">
      <c r="A42" s="279" t="s">
        <v>76</v>
      </c>
      <c r="B42" s="270">
        <f t="shared" ref="B42:B51" si="6">D7</f>
        <v>2451</v>
      </c>
      <c r="C42" s="21">
        <f t="shared" ref="C42:C50" si="7">B42*17%</f>
        <v>416.67</v>
      </c>
      <c r="D42" s="21">
        <f t="shared" ref="D42:D50" si="8">(B42*O26)-C42</f>
        <v>2000.7114830690098</v>
      </c>
      <c r="E42" s="21">
        <f t="shared" ref="E42:E50" si="9">B42*L26</f>
        <v>29.41620231461637</v>
      </c>
      <c r="F42" s="271">
        <f t="shared" ref="F42:F50" si="10">B42*N26</f>
        <v>4.2023146163737675</v>
      </c>
      <c r="G42" s="277">
        <f t="shared" ref="G42:G50" si="11">F7</f>
        <v>2451</v>
      </c>
      <c r="H42" s="277">
        <f t="shared" ref="H42:H50" si="12">G42*17%</f>
        <v>416.67</v>
      </c>
      <c r="I42" s="277">
        <f t="shared" ref="I42:I50" si="13">(G42*O26)-H42</f>
        <v>2000.7114830690098</v>
      </c>
      <c r="J42" s="277">
        <f t="shared" ref="J42:J50" si="14">G42*L26</f>
        <v>29.41620231461637</v>
      </c>
      <c r="K42" s="278">
        <f t="shared" ref="K42:K50" si="15">G42*N26</f>
        <v>4.2023146163737675</v>
      </c>
    </row>
    <row r="43" spans="1:19" x14ac:dyDescent="0.25">
      <c r="A43" s="276" t="s">
        <v>77</v>
      </c>
      <c r="B43" s="270">
        <f t="shared" si="6"/>
        <v>6455</v>
      </c>
      <c r="C43" s="21">
        <f t="shared" si="7"/>
        <v>1097.3500000000001</v>
      </c>
      <c r="D43" s="21">
        <f t="shared" si="8"/>
        <v>5165.4773963173293</v>
      </c>
      <c r="E43" s="21">
        <f t="shared" si="9"/>
        <v>169.95611770779556</v>
      </c>
      <c r="F43" s="271">
        <f t="shared" si="10"/>
        <v>22.216485974875237</v>
      </c>
      <c r="G43" s="277">
        <f t="shared" si="11"/>
        <v>6454</v>
      </c>
      <c r="H43" s="277">
        <f t="shared" si="12"/>
        <v>1097.18</v>
      </c>
      <c r="I43" s="277">
        <f t="shared" si="13"/>
        <v>5164.6771674410602</v>
      </c>
      <c r="J43" s="277">
        <f t="shared" si="14"/>
        <v>169.9297883324729</v>
      </c>
      <c r="K43" s="278">
        <f t="shared" si="15"/>
        <v>22.213044226467044</v>
      </c>
    </row>
    <row r="44" spans="1:19" x14ac:dyDescent="0.25">
      <c r="A44" s="280" t="s">
        <v>78</v>
      </c>
      <c r="B44" s="270">
        <f t="shared" si="6"/>
        <v>5095</v>
      </c>
      <c r="C44" s="21">
        <f t="shared" si="7"/>
        <v>866.15000000000009</v>
      </c>
      <c r="D44" s="21">
        <f t="shared" si="8"/>
        <v>3991.951586602027</v>
      </c>
      <c r="E44" s="21">
        <f t="shared" si="9"/>
        <v>197.60246804759805</v>
      </c>
      <c r="F44" s="271">
        <f t="shared" si="10"/>
        <v>39.295945350374616</v>
      </c>
      <c r="G44" s="277">
        <f t="shared" si="11"/>
        <v>5093</v>
      </c>
      <c r="H44" s="277">
        <f t="shared" si="12"/>
        <v>865.81000000000006</v>
      </c>
      <c r="I44" s="277">
        <f t="shared" si="13"/>
        <v>3990.3845791097397</v>
      </c>
      <c r="J44" s="277">
        <f t="shared" si="14"/>
        <v>197.52490083737328</v>
      </c>
      <c r="K44" s="278">
        <f t="shared" si="15"/>
        <v>39.280520052886736</v>
      </c>
    </row>
    <row r="45" spans="1:19" x14ac:dyDescent="0.25">
      <c r="A45" s="276" t="s">
        <v>79</v>
      </c>
      <c r="B45" s="270">
        <f t="shared" si="6"/>
        <v>3706</v>
      </c>
      <c r="C45" s="21">
        <f t="shared" si="7"/>
        <v>630.0200000000001</v>
      </c>
      <c r="D45" s="21">
        <f t="shared" si="8"/>
        <v>2776.4135578689529</v>
      </c>
      <c r="E45" s="21">
        <f t="shared" si="9"/>
        <v>242.83037354562157</v>
      </c>
      <c r="F45" s="271">
        <f t="shared" si="10"/>
        <v>56.736068585425599</v>
      </c>
      <c r="G45" s="277">
        <f t="shared" si="11"/>
        <v>3704</v>
      </c>
      <c r="H45" s="277">
        <f t="shared" si="12"/>
        <v>629.68000000000006</v>
      </c>
      <c r="I45" s="277">
        <f t="shared" si="13"/>
        <v>2774.9152235150032</v>
      </c>
      <c r="J45" s="277">
        <f t="shared" si="14"/>
        <v>242.69932639314149</v>
      </c>
      <c r="K45" s="278">
        <f t="shared" si="15"/>
        <v>56.705450091855482</v>
      </c>
    </row>
    <row r="46" spans="1:19" x14ac:dyDescent="0.25">
      <c r="A46" s="280" t="s">
        <v>80</v>
      </c>
      <c r="B46" s="270">
        <f t="shared" si="6"/>
        <v>3396</v>
      </c>
      <c r="C46" s="21">
        <f t="shared" si="7"/>
        <v>577.32000000000005</v>
      </c>
      <c r="D46" s="21">
        <f t="shared" si="8"/>
        <v>2385.1974061433443</v>
      </c>
      <c r="E46" s="21">
        <f t="shared" si="9"/>
        <v>309.46484641638227</v>
      </c>
      <c r="F46" s="271">
        <f t="shared" si="10"/>
        <v>124.01774744027304</v>
      </c>
      <c r="G46" s="277">
        <f t="shared" si="11"/>
        <v>3381</v>
      </c>
      <c r="H46" s="277">
        <f t="shared" si="12"/>
        <v>574.7700000000001</v>
      </c>
      <c r="I46" s="277">
        <f t="shared" si="13"/>
        <v>2374.6620819112627</v>
      </c>
      <c r="J46" s="277">
        <f t="shared" si="14"/>
        <v>308.09795221843007</v>
      </c>
      <c r="K46" s="278">
        <f t="shared" si="15"/>
        <v>123.46996587030716</v>
      </c>
    </row>
    <row r="47" spans="1:19" x14ac:dyDescent="0.25">
      <c r="A47" s="276" t="s">
        <v>81</v>
      </c>
      <c r="B47" s="270">
        <f t="shared" si="6"/>
        <v>2421</v>
      </c>
      <c r="C47" s="21">
        <f t="shared" si="7"/>
        <v>411.57000000000005</v>
      </c>
      <c r="D47" s="21">
        <f t="shared" si="8"/>
        <v>1474.7306134969322</v>
      </c>
      <c r="E47" s="21">
        <f t="shared" si="9"/>
        <v>392.36042944785271</v>
      </c>
      <c r="F47" s="271">
        <f t="shared" si="10"/>
        <v>142.33895705521471</v>
      </c>
      <c r="G47" s="277">
        <f t="shared" si="11"/>
        <v>2383</v>
      </c>
      <c r="H47" s="277">
        <f t="shared" si="12"/>
        <v>405.11</v>
      </c>
      <c r="I47" s="277">
        <f t="shared" si="13"/>
        <v>1451.583251533742</v>
      </c>
      <c r="J47" s="277">
        <f t="shared" si="14"/>
        <v>386.20194274028626</v>
      </c>
      <c r="K47" s="278">
        <f t="shared" si="15"/>
        <v>140.10480572597137</v>
      </c>
      <c r="L47" s="505"/>
      <c r="M47" s="501"/>
    </row>
    <row r="48" spans="1:19" x14ac:dyDescent="0.25">
      <c r="A48" s="280" t="s">
        <v>82</v>
      </c>
      <c r="B48" s="270">
        <f t="shared" si="6"/>
        <v>1612</v>
      </c>
      <c r="C48" s="21">
        <f t="shared" si="7"/>
        <v>274.04000000000002</v>
      </c>
      <c r="D48" s="21">
        <f t="shared" si="8"/>
        <v>710.59366336633661</v>
      </c>
      <c r="E48" s="21">
        <f t="shared" si="9"/>
        <v>499.68316831683171</v>
      </c>
      <c r="F48" s="271">
        <f t="shared" si="10"/>
        <v>127.68316831683168</v>
      </c>
      <c r="G48" s="277">
        <f t="shared" si="11"/>
        <v>1455</v>
      </c>
      <c r="H48" s="277">
        <f t="shared" si="12"/>
        <v>247.35000000000002</v>
      </c>
      <c r="I48" s="277">
        <f t="shared" si="13"/>
        <v>641.38571972581872</v>
      </c>
      <c r="J48" s="277">
        <f t="shared" si="14"/>
        <v>451.01675552170605</v>
      </c>
      <c r="K48" s="278">
        <f t="shared" si="15"/>
        <v>115.24752475247524</v>
      </c>
      <c r="L48" s="505"/>
      <c r="M48" s="501"/>
    </row>
    <row r="49" spans="1:13" x14ac:dyDescent="0.25">
      <c r="A49" s="276" t="s">
        <v>83</v>
      </c>
      <c r="B49" s="270">
        <f t="shared" si="6"/>
        <v>1275</v>
      </c>
      <c r="C49" s="21">
        <f t="shared" si="7"/>
        <v>216.75000000000003</v>
      </c>
      <c r="D49" s="21">
        <f t="shared" si="8"/>
        <v>374.61513157894728</v>
      </c>
      <c r="E49" s="21">
        <f t="shared" si="9"/>
        <v>649.03371710526324</v>
      </c>
      <c r="F49" s="271">
        <f t="shared" si="10"/>
        <v>34.601151315789473</v>
      </c>
      <c r="G49" s="277">
        <f t="shared" si="11"/>
        <v>896</v>
      </c>
      <c r="H49" s="277">
        <f t="shared" si="12"/>
        <v>152.32000000000002</v>
      </c>
      <c r="I49" s="277">
        <f t="shared" si="13"/>
        <v>263.25894736842099</v>
      </c>
      <c r="J49" s="277">
        <f t="shared" si="14"/>
        <v>456.1052631578948</v>
      </c>
      <c r="K49" s="278">
        <f t="shared" si="15"/>
        <v>24.315789473684212</v>
      </c>
      <c r="L49" s="505"/>
      <c r="M49" s="501"/>
    </row>
    <row r="50" spans="1:13" x14ac:dyDescent="0.25">
      <c r="A50" s="280" t="s">
        <v>97</v>
      </c>
      <c r="B50" s="270">
        <f t="shared" si="6"/>
        <v>782</v>
      </c>
      <c r="C50" s="21">
        <f t="shared" si="7"/>
        <v>132.94</v>
      </c>
      <c r="D50" s="21">
        <f t="shared" si="8"/>
        <v>287.98088197146569</v>
      </c>
      <c r="E50" s="21">
        <f t="shared" si="9"/>
        <v>359.05058365758754</v>
      </c>
      <c r="F50" s="271">
        <f t="shared" si="10"/>
        <v>2.0285343709468222</v>
      </c>
      <c r="G50" s="277">
        <f t="shared" si="11"/>
        <v>467</v>
      </c>
      <c r="H50" s="277">
        <f t="shared" si="12"/>
        <v>79.39</v>
      </c>
      <c r="I50" s="277">
        <f t="shared" si="13"/>
        <v>171.97835278858628</v>
      </c>
      <c r="J50" s="277">
        <f t="shared" si="14"/>
        <v>214.420233463035</v>
      </c>
      <c r="K50" s="278">
        <f t="shared" si="15"/>
        <v>1.2114137483787288</v>
      </c>
      <c r="L50" s="505"/>
      <c r="M50" s="501"/>
    </row>
    <row r="51" spans="1:13" x14ac:dyDescent="0.25">
      <c r="A51" s="404" t="s">
        <v>1258</v>
      </c>
      <c r="B51" s="282">
        <f t="shared" si="6"/>
        <v>28696</v>
      </c>
      <c r="C51" s="287">
        <f>SUM(C41:C50)</f>
        <v>4878.32</v>
      </c>
      <c r="D51" s="287">
        <f>SUM(D41:D50)</f>
        <v>20371.354641996579</v>
      </c>
      <c r="E51" s="287">
        <f>SUM(E41:E50)</f>
        <v>2890.0759079474742</v>
      </c>
      <c r="F51" s="287">
        <f>SUM(F41:F50)</f>
        <v>556.24945005594532</v>
      </c>
      <c r="G51" s="288">
        <f>F16</f>
        <v>27787</v>
      </c>
      <c r="H51" s="288">
        <f>SUM(H41:H50)</f>
        <v>4723.7900000000009</v>
      </c>
      <c r="I51" s="288">
        <f>SUM(I41:I50)</f>
        <v>20037.239728044875</v>
      </c>
      <c r="J51" s="288">
        <f>SUM(J41:J50)</f>
        <v>2496.090366366881</v>
      </c>
      <c r="K51" s="289">
        <f>SUM(K41:K50)</f>
        <v>529.87990558824004</v>
      </c>
    </row>
    <row r="52" spans="1:13" x14ac:dyDescent="0.25">
      <c r="A52" s="281" t="s">
        <v>1630</v>
      </c>
      <c r="B52" s="283"/>
      <c r="C52" s="284">
        <f>C51/$B$51</f>
        <v>0.16999999999999998</v>
      </c>
      <c r="D52" s="284">
        <f t="shared" ref="D52:F52" si="16">D51/$B$51</f>
        <v>0.70990223870910851</v>
      </c>
      <c r="E52" s="284">
        <f t="shared" si="16"/>
        <v>0.10071354571882751</v>
      </c>
      <c r="F52" s="290">
        <f t="shared" si="16"/>
        <v>1.9384215572063889E-2</v>
      </c>
      <c r="G52" s="283"/>
      <c r="H52" s="285">
        <f>H51/$G$51</f>
        <v>0.17000000000000004</v>
      </c>
      <c r="I52" s="285">
        <f t="shared" ref="I52:K52" si="17">I51/$G$51</f>
        <v>0.72110122460304726</v>
      </c>
      <c r="J52" s="285">
        <f t="shared" si="17"/>
        <v>8.9829429818507972E-2</v>
      </c>
      <c r="K52" s="286">
        <f t="shared" si="17"/>
        <v>1.9069345578444599E-2</v>
      </c>
    </row>
    <row r="53" spans="1:13" ht="19.5" customHeight="1" x14ac:dyDescent="0.25">
      <c r="A53" s="405" t="s">
        <v>1631</v>
      </c>
      <c r="B53" s="406"/>
      <c r="C53" s="407"/>
      <c r="D53" s="407"/>
      <c r="E53" s="407"/>
      <c r="F53" s="407"/>
      <c r="G53" s="406"/>
      <c r="H53" s="408"/>
      <c r="I53" s="408"/>
      <c r="J53" s="408"/>
      <c r="K53" s="409"/>
    </row>
    <row r="54" spans="1:13" x14ac:dyDescent="0.25">
      <c r="A54" s="281" t="s">
        <v>1632</v>
      </c>
      <c r="B54" s="283"/>
      <c r="C54" s="283"/>
      <c r="D54" s="283"/>
      <c r="E54" s="283"/>
      <c r="F54" s="410">
        <f>SUM(F47/2,F48:F50)*90.6%</f>
        <v>213.34699327324486</v>
      </c>
      <c r="G54" s="410"/>
      <c r="H54" s="410"/>
      <c r="I54" s="410"/>
      <c r="J54" s="410"/>
      <c r="K54" s="411">
        <f>SUM(K47,K48:K50)*90.6%</f>
        <v>254.47685753266165</v>
      </c>
    </row>
    <row r="55" spans="1:13" x14ac:dyDescent="0.25">
      <c r="A55" s="303" t="s">
        <v>1633</v>
      </c>
      <c r="B55" s="303"/>
      <c r="C55" s="303"/>
      <c r="D55" s="303"/>
      <c r="E55" s="303"/>
      <c r="F55" s="303"/>
      <c r="G55" s="303"/>
      <c r="H55" s="303"/>
      <c r="I55" s="303"/>
      <c r="J55" s="303"/>
      <c r="K55" s="412">
        <f>SUM(J44:K50)</f>
        <v>2756.4018440474251</v>
      </c>
    </row>
    <row r="56" spans="1:13" x14ac:dyDescent="0.25">
      <c r="K56" s="505">
        <f>G51</f>
        <v>27787</v>
      </c>
      <c r="L56" s="8">
        <f>K55/K56</f>
        <v>9.9197532804816108E-2</v>
      </c>
    </row>
  </sheetData>
  <mergeCells count="26">
    <mergeCell ref="G39:K39"/>
    <mergeCell ref="A38:K38"/>
    <mergeCell ref="A23:A24"/>
    <mergeCell ref="A18:F18"/>
    <mergeCell ref="A3:A5"/>
    <mergeCell ref="B4:D4"/>
    <mergeCell ref="G4:I4"/>
    <mergeCell ref="A20:O20"/>
    <mergeCell ref="G18:J18"/>
    <mergeCell ref="K18:O18"/>
    <mergeCell ref="A39:A40"/>
    <mergeCell ref="J23:L23"/>
    <mergeCell ref="M23:N23"/>
    <mergeCell ref="O23:O24"/>
    <mergeCell ref="B39:F39"/>
    <mergeCell ref="B2:F2"/>
    <mergeCell ref="P23:P24"/>
    <mergeCell ref="G2:J2"/>
    <mergeCell ref="K2:O2"/>
    <mergeCell ref="G3:J3"/>
    <mergeCell ref="B3:F3"/>
    <mergeCell ref="K3:O3"/>
    <mergeCell ref="B23:C23"/>
    <mergeCell ref="D23:E23"/>
    <mergeCell ref="F23:G23"/>
    <mergeCell ref="H23:I23"/>
  </mergeCells>
  <hyperlinks>
    <hyperlink ref="A1" location="'Read me'!A1" display="Back to home" xr:uid="{46599760-1D88-4C09-AEDE-5EA1CE9100D0}"/>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Z189"/>
  <sheetViews>
    <sheetView zoomScale="70" zoomScaleNormal="70" workbookViewId="0">
      <selection activeCell="A2" sqref="A2:A3"/>
    </sheetView>
  </sheetViews>
  <sheetFormatPr defaultRowHeight="15" x14ac:dyDescent="0.25"/>
  <cols>
    <col min="1" max="1" width="20.7109375" customWidth="1"/>
    <col min="2" max="2" width="15.5703125" hidden="1" customWidth="1"/>
    <col min="6" max="6" width="13.42578125" customWidth="1"/>
    <col min="11" max="11" width="13.28515625" customWidth="1"/>
    <col min="12" max="12" width="19.5703125" customWidth="1"/>
    <col min="13" max="13" width="16.7109375" style="16" customWidth="1"/>
    <col min="14" max="14" width="19.7109375" customWidth="1"/>
    <col min="15" max="15" width="9.7109375" bestFit="1" customWidth="1"/>
    <col min="17" max="17" width="14.85546875" customWidth="1"/>
    <col min="18" max="18" width="61.5703125" customWidth="1"/>
    <col min="19" max="19" width="34.85546875" style="302" customWidth="1"/>
    <col min="20" max="20" width="23.5703125" style="388" customWidth="1"/>
    <col min="21" max="21" width="23.5703125" style="302" customWidth="1"/>
    <col min="22" max="22" width="25.28515625" customWidth="1"/>
    <col min="23" max="23" width="11.5703125" customWidth="1"/>
    <col min="24" max="24" width="14.28515625" bestFit="1" customWidth="1"/>
    <col min="25" max="25" width="35.5703125" customWidth="1"/>
    <col min="26" max="26" width="40.7109375" bestFit="1" customWidth="1"/>
  </cols>
  <sheetData>
    <row r="1" spans="1:26" ht="63.75" customHeight="1" thickBot="1" x14ac:dyDescent="0.35">
      <c r="A1" s="857" t="s">
        <v>62</v>
      </c>
      <c r="B1" s="104"/>
      <c r="C1" s="104"/>
      <c r="D1" s="104"/>
      <c r="E1" s="104"/>
      <c r="F1" s="104"/>
      <c r="G1" s="104"/>
      <c r="H1" s="104"/>
      <c r="I1" s="104"/>
      <c r="J1" s="104"/>
      <c r="K1" s="104"/>
      <c r="L1" s="104"/>
      <c r="M1" s="104"/>
      <c r="P1" s="73" t="s">
        <v>1634</v>
      </c>
      <c r="S1" s="1656"/>
      <c r="U1" s="1656"/>
    </row>
    <row r="2" spans="1:26" s="4" customFormat="1" x14ac:dyDescent="0.25">
      <c r="A2" s="1935" t="s">
        <v>1635</v>
      </c>
      <c r="B2" s="1938" t="s">
        <v>1636</v>
      </c>
      <c r="C2" s="80"/>
      <c r="D2" s="80"/>
      <c r="E2" s="80"/>
      <c r="F2" s="1937" t="s">
        <v>1637</v>
      </c>
      <c r="G2" s="1937"/>
      <c r="H2" s="1937"/>
      <c r="M2" s="116"/>
      <c r="P2" t="s">
        <v>1638</v>
      </c>
      <c r="S2" s="1657"/>
      <c r="T2" s="389"/>
      <c r="U2" s="1657"/>
    </row>
    <row r="3" spans="1:26" s="4" customFormat="1" x14ac:dyDescent="0.25">
      <c r="A3" s="1936"/>
      <c r="B3" s="1938"/>
      <c r="C3" s="1674" t="s">
        <v>116</v>
      </c>
      <c r="D3" s="1674" t="s">
        <v>103</v>
      </c>
      <c r="E3" s="1674" t="s">
        <v>104</v>
      </c>
      <c r="F3" s="81" t="s">
        <v>1639</v>
      </c>
      <c r="G3" s="81" t="s">
        <v>1640</v>
      </c>
      <c r="H3" s="81" t="s">
        <v>1641</v>
      </c>
      <c r="M3" s="116"/>
      <c r="S3" s="1657"/>
      <c r="T3" s="389"/>
      <c r="U3" s="1657"/>
    </row>
    <row r="4" spans="1:26" ht="30" x14ac:dyDescent="0.25">
      <c r="A4" s="23">
        <v>35</v>
      </c>
      <c r="B4">
        <f>A4/7</f>
        <v>5</v>
      </c>
      <c r="C4" s="14">
        <f>F4/100</f>
        <v>0.21</v>
      </c>
      <c r="D4" s="14">
        <f>G4/100</f>
        <v>0.17800000000000002</v>
      </c>
      <c r="E4" s="14">
        <f>H4/100</f>
        <v>0.248</v>
      </c>
      <c r="F4" s="6">
        <v>21</v>
      </c>
      <c r="G4" s="6">
        <v>17.8</v>
      </c>
      <c r="H4" s="6">
        <v>24.8</v>
      </c>
      <c r="P4" s="1672" t="s">
        <v>162</v>
      </c>
      <c r="Q4" s="77" t="s">
        <v>1642</v>
      </c>
      <c r="R4" s="74" t="s">
        <v>1643</v>
      </c>
      <c r="S4" s="129" t="s">
        <v>163</v>
      </c>
      <c r="T4" s="130" t="s">
        <v>103</v>
      </c>
      <c r="U4" s="129" t="s">
        <v>104</v>
      </c>
      <c r="V4" s="1672"/>
      <c r="W4" s="1672" t="s">
        <v>1644</v>
      </c>
      <c r="X4" s="1672" t="s">
        <v>1645</v>
      </c>
      <c r="Y4" s="83" t="s">
        <v>1646</v>
      </c>
      <c r="Z4" s="83" t="s">
        <v>1647</v>
      </c>
    </row>
    <row r="5" spans="1:26" x14ac:dyDescent="0.25">
      <c r="A5" s="23">
        <v>35</v>
      </c>
      <c r="B5">
        <f t="shared" ref="B5:B68" si="0">A5/7</f>
        <v>5</v>
      </c>
      <c r="C5" s="14">
        <f t="shared" ref="C5:C68" si="1">F5/100</f>
        <v>0.21</v>
      </c>
      <c r="D5" s="14">
        <f t="shared" ref="D5:D68" si="2">G5/100</f>
        <v>0.17800000000000002</v>
      </c>
      <c r="E5" s="14">
        <f t="shared" ref="E5:E68" si="3">H5/100</f>
        <v>0.248</v>
      </c>
      <c r="F5" s="6">
        <v>21</v>
      </c>
      <c r="G5" s="6">
        <v>17.8</v>
      </c>
      <c r="H5" s="6">
        <v>24.8</v>
      </c>
      <c r="P5" s="518">
        <v>0</v>
      </c>
      <c r="Q5" s="75">
        <v>0.5</v>
      </c>
      <c r="R5" s="387">
        <f>$W$7*EXP($X$7*P5)</f>
        <v>0.33579999999999999</v>
      </c>
      <c r="S5" s="141">
        <v>0.31109999999999999</v>
      </c>
      <c r="T5" s="142">
        <v>0.28870000000000001</v>
      </c>
      <c r="U5" s="142">
        <v>0.33579999999999999</v>
      </c>
      <c r="V5" s="56" t="s">
        <v>163</v>
      </c>
      <c r="W5" s="56">
        <v>0.31109999999999999</v>
      </c>
      <c r="X5" s="84">
        <v>-6.0999999999999999E-2</v>
      </c>
      <c r="Y5" s="82">
        <v>1.2999999999999999E-2</v>
      </c>
      <c r="Z5" s="78">
        <v>5.4668331332224181E-4</v>
      </c>
    </row>
    <row r="6" spans="1:26" x14ac:dyDescent="0.25">
      <c r="A6" s="23">
        <v>36</v>
      </c>
      <c r="B6">
        <f t="shared" si="0"/>
        <v>5.1428571428571432</v>
      </c>
      <c r="C6" s="14">
        <f t="shared" si="1"/>
        <v>0.21</v>
      </c>
      <c r="D6" s="14">
        <f t="shared" si="2"/>
        <v>0.17800000000000002</v>
      </c>
      <c r="E6" s="14">
        <f t="shared" si="3"/>
        <v>0.248</v>
      </c>
      <c r="F6" s="6">
        <v>21</v>
      </c>
      <c r="G6" s="6">
        <v>17.8</v>
      </c>
      <c r="H6" s="6">
        <v>24.8</v>
      </c>
      <c r="P6" s="518">
        <v>1</v>
      </c>
      <c r="Q6" s="518"/>
      <c r="R6" s="387">
        <f t="shared" ref="R6:R69" si="4">$W$7*EXP($X$7*P6)</f>
        <v>0.31974242335275793</v>
      </c>
      <c r="S6" s="141">
        <v>0.2926901098943166</v>
      </c>
      <c r="T6" s="142">
        <v>0.2683757596284464</v>
      </c>
      <c r="U6" s="142">
        <v>0.31974242335275793</v>
      </c>
      <c r="V6" s="56" t="s">
        <v>103</v>
      </c>
      <c r="W6" s="56">
        <v>0.28870000000000001</v>
      </c>
      <c r="X6" s="84">
        <v>-7.2999999999999995E-2</v>
      </c>
      <c r="Y6" s="82">
        <v>6.0000000000000001E-3</v>
      </c>
      <c r="Z6" s="78">
        <v>1.4564080718918704E-4</v>
      </c>
    </row>
    <row r="7" spans="1:26" x14ac:dyDescent="0.25">
      <c r="A7" s="23">
        <v>36</v>
      </c>
      <c r="B7">
        <f t="shared" si="0"/>
        <v>5.1428571428571432</v>
      </c>
      <c r="C7" s="14">
        <f t="shared" si="1"/>
        <v>0.19800000000000001</v>
      </c>
      <c r="D7" s="14">
        <f t="shared" si="2"/>
        <v>0.16699999999999998</v>
      </c>
      <c r="E7" s="14">
        <f t="shared" si="3"/>
        <v>0.23600000000000002</v>
      </c>
      <c r="F7" s="6">
        <v>19.8</v>
      </c>
      <c r="G7" s="6">
        <v>16.7</v>
      </c>
      <c r="H7" s="6">
        <v>23.6</v>
      </c>
      <c r="P7" s="518">
        <v>2</v>
      </c>
      <c r="Q7" s="518"/>
      <c r="R7" s="387">
        <f t="shared" si="4"/>
        <v>0.30445270188056661</v>
      </c>
      <c r="S7" s="141">
        <v>0.27536965744116731</v>
      </c>
      <c r="T7" s="142">
        <v>0.24948232890940639</v>
      </c>
      <c r="U7" s="142">
        <v>0.30445270188056661</v>
      </c>
      <c r="V7" s="56" t="s">
        <v>104</v>
      </c>
      <c r="W7" s="56">
        <v>0.33579999999999999</v>
      </c>
      <c r="X7" s="84">
        <v>-4.9000000000000002E-2</v>
      </c>
      <c r="Y7" s="82">
        <v>2.5999999999999999E-2</v>
      </c>
      <c r="Z7" s="78">
        <v>2.055493046846513E-3</v>
      </c>
    </row>
    <row r="8" spans="1:26" x14ac:dyDescent="0.25">
      <c r="A8" s="23">
        <v>37</v>
      </c>
      <c r="B8">
        <f t="shared" si="0"/>
        <v>5.2857142857142856</v>
      </c>
      <c r="C8" s="14">
        <f t="shared" si="1"/>
        <v>0.19800000000000001</v>
      </c>
      <c r="D8" s="14">
        <f t="shared" si="2"/>
        <v>0.16699999999999998</v>
      </c>
      <c r="E8" s="14">
        <f t="shared" si="3"/>
        <v>0.23600000000000002</v>
      </c>
      <c r="F8" s="6">
        <v>19.8</v>
      </c>
      <c r="G8" s="6">
        <v>16.7</v>
      </c>
      <c r="H8" s="6">
        <v>23.6</v>
      </c>
      <c r="P8" s="518">
        <v>3</v>
      </c>
      <c r="Q8" s="76"/>
      <c r="R8" s="387">
        <f t="shared" si="4"/>
        <v>0.28989411761640005</v>
      </c>
      <c r="S8" s="141">
        <v>0.25907417324980897</v>
      </c>
      <c r="T8" s="142">
        <v>0.23191898003095199</v>
      </c>
      <c r="U8" s="142">
        <v>0.28989411761640005</v>
      </c>
    </row>
    <row r="9" spans="1:26" x14ac:dyDescent="0.25">
      <c r="A9" s="23">
        <v>37</v>
      </c>
      <c r="B9">
        <f t="shared" si="0"/>
        <v>5.2857142857142856</v>
      </c>
      <c r="C9" s="14">
        <f t="shared" si="1"/>
        <v>0.19399999999999998</v>
      </c>
      <c r="D9" s="14">
        <f t="shared" si="2"/>
        <v>0.16399999999999998</v>
      </c>
      <c r="E9" s="14">
        <f t="shared" si="3"/>
        <v>0.23100000000000001</v>
      </c>
      <c r="F9" s="6">
        <v>19.399999999999999</v>
      </c>
      <c r="G9" s="6">
        <v>16.399999999999999</v>
      </c>
      <c r="H9" s="6">
        <v>23.1</v>
      </c>
      <c r="P9" s="518">
        <v>4</v>
      </c>
      <c r="Q9" s="76"/>
      <c r="R9" s="387">
        <f t="shared" si="4"/>
        <v>0.27603170840493502</v>
      </c>
      <c r="S9" s="141">
        <v>0.24374300301917651</v>
      </c>
      <c r="T9" s="142">
        <v>0.2155920763355082</v>
      </c>
      <c r="U9" s="142">
        <v>0.27603170840493502</v>
      </c>
    </row>
    <row r="10" spans="1:26" x14ac:dyDescent="0.25">
      <c r="A10" s="23">
        <v>38</v>
      </c>
      <c r="B10">
        <f t="shared" si="0"/>
        <v>5.4285714285714288</v>
      </c>
      <c r="C10" s="14">
        <f t="shared" si="1"/>
        <v>0.19399999999999998</v>
      </c>
      <c r="D10" s="14">
        <f t="shared" si="2"/>
        <v>0.16399999999999998</v>
      </c>
      <c r="E10" s="14">
        <f t="shared" si="3"/>
        <v>0.23100000000000001</v>
      </c>
      <c r="F10" s="6">
        <v>19.399999999999999</v>
      </c>
      <c r="G10" s="6">
        <v>16.399999999999999</v>
      </c>
      <c r="H10" s="6">
        <v>23.1</v>
      </c>
      <c r="P10" s="518">
        <v>5</v>
      </c>
      <c r="Q10" s="78">
        <f>VLOOKUP(P10,B4:H157,2,FALSE)</f>
        <v>0.21</v>
      </c>
      <c r="R10" s="387">
        <f t="shared" si="4"/>
        <v>0.26283218394161934</v>
      </c>
      <c r="S10" s="141">
        <v>0.2293190817732354</v>
      </c>
      <c r="T10" s="142">
        <v>0.20041457310847252</v>
      </c>
      <c r="U10" s="142">
        <v>0.26283218394161934</v>
      </c>
    </row>
    <row r="11" spans="1:26" x14ac:dyDescent="0.25">
      <c r="A11" s="23">
        <v>38</v>
      </c>
      <c r="B11">
        <f t="shared" si="0"/>
        <v>5.4285714285714288</v>
      </c>
      <c r="C11" s="14">
        <f t="shared" si="1"/>
        <v>0.191</v>
      </c>
      <c r="D11" s="14">
        <f t="shared" si="2"/>
        <v>0.161</v>
      </c>
      <c r="E11" s="14">
        <f t="shared" si="3"/>
        <v>0.22800000000000001</v>
      </c>
      <c r="F11" s="6">
        <v>19.100000000000001</v>
      </c>
      <c r="G11" s="6">
        <v>16.100000000000001</v>
      </c>
      <c r="H11" s="6">
        <v>22.8</v>
      </c>
      <c r="P11" s="518">
        <v>6</v>
      </c>
      <c r="Q11" s="78">
        <f t="shared" ref="Q11:Q24" si="5">VLOOKUP(P11,B5:H158,2,FALSE)</f>
        <v>0.184</v>
      </c>
      <c r="R11" s="387">
        <f t="shared" si="4"/>
        <v>0.25026384582665628</v>
      </c>
      <c r="S11" s="141">
        <v>0.21574872145635504</v>
      </c>
      <c r="T11" s="142">
        <v>0.18630555351090095</v>
      </c>
      <c r="U11" s="142">
        <v>0.25026384582665628</v>
      </c>
    </row>
    <row r="12" spans="1:26" x14ac:dyDescent="0.25">
      <c r="A12" s="23">
        <v>39</v>
      </c>
      <c r="B12">
        <f t="shared" si="0"/>
        <v>5.5714285714285712</v>
      </c>
      <c r="C12" s="14">
        <f t="shared" si="1"/>
        <v>0.191</v>
      </c>
      <c r="D12" s="14">
        <f t="shared" si="2"/>
        <v>0.161</v>
      </c>
      <c r="E12" s="14">
        <f t="shared" si="3"/>
        <v>0.22800000000000001</v>
      </c>
      <c r="F12" s="6">
        <v>19.100000000000001</v>
      </c>
      <c r="G12" s="6">
        <v>16.100000000000001</v>
      </c>
      <c r="H12" s="6">
        <v>22.8</v>
      </c>
      <c r="P12" s="518">
        <v>7</v>
      </c>
      <c r="Q12" s="78">
        <f t="shared" si="5"/>
        <v>0.17199999999999999</v>
      </c>
      <c r="R12" s="387">
        <f t="shared" si="4"/>
        <v>0.23829651144191807</v>
      </c>
      <c r="S12" s="141">
        <v>0.20298141109809981</v>
      </c>
      <c r="T12" s="142">
        <v>0.17318979718214828</v>
      </c>
      <c r="U12" s="142">
        <v>0.23829651144191807</v>
      </c>
    </row>
    <row r="13" spans="1:26" x14ac:dyDescent="0.25">
      <c r="A13" s="23">
        <v>39</v>
      </c>
      <c r="B13">
        <f t="shared" si="0"/>
        <v>5.5714285714285712</v>
      </c>
      <c r="C13" s="14">
        <f t="shared" si="1"/>
        <v>0.18600000000000003</v>
      </c>
      <c r="D13" s="14">
        <f t="shared" si="2"/>
        <v>0.156</v>
      </c>
      <c r="E13" s="14">
        <f t="shared" si="3"/>
        <v>0.221</v>
      </c>
      <c r="F13" s="6">
        <v>18.600000000000001</v>
      </c>
      <c r="G13" s="6">
        <v>15.6</v>
      </c>
      <c r="H13" s="6">
        <v>22.1</v>
      </c>
      <c r="P13" s="518">
        <v>8</v>
      </c>
      <c r="Q13" s="78">
        <f t="shared" si="5"/>
        <v>0.16399999999999998</v>
      </c>
      <c r="R13" s="387">
        <f t="shared" si="4"/>
        <v>0.22690144146797822</v>
      </c>
      <c r="S13" s="141">
        <v>0.19096962880362039</v>
      </c>
      <c r="T13" s="142">
        <v>0.16099737921252374</v>
      </c>
      <c r="U13" s="142">
        <v>0.22690144146797822</v>
      </c>
    </row>
    <row r="14" spans="1:26" x14ac:dyDescent="0.25">
      <c r="A14" s="23">
        <v>40</v>
      </c>
      <c r="B14">
        <f t="shared" si="0"/>
        <v>5.7142857142857144</v>
      </c>
      <c r="C14" s="14">
        <f t="shared" si="1"/>
        <v>0.18600000000000003</v>
      </c>
      <c r="D14" s="14">
        <f t="shared" si="2"/>
        <v>0.156</v>
      </c>
      <c r="E14" s="14">
        <f t="shared" si="3"/>
        <v>0.221</v>
      </c>
      <c r="F14" s="6">
        <v>18.600000000000001</v>
      </c>
      <c r="G14" s="6">
        <v>15.6</v>
      </c>
      <c r="H14" s="6">
        <v>22.1</v>
      </c>
      <c r="P14" s="518">
        <v>9</v>
      </c>
      <c r="Q14" s="78">
        <f t="shared" si="5"/>
        <v>0.16399999999999998</v>
      </c>
      <c r="R14" s="387">
        <f t="shared" si="4"/>
        <v>0.21605127086719869</v>
      </c>
      <c r="S14" s="141">
        <v>0.17966866486984409</v>
      </c>
      <c r="T14" s="142">
        <v>0.14966329734793937</v>
      </c>
      <c r="U14" s="142">
        <v>0.21605127086719869</v>
      </c>
    </row>
    <row r="15" spans="1:26" x14ac:dyDescent="0.25">
      <c r="A15" s="23">
        <v>40</v>
      </c>
      <c r="B15">
        <f t="shared" si="0"/>
        <v>5.7142857142857144</v>
      </c>
      <c r="C15" s="14">
        <f t="shared" si="1"/>
        <v>0.184</v>
      </c>
      <c r="D15" s="14">
        <f t="shared" si="2"/>
        <v>0.155</v>
      </c>
      <c r="E15" s="14">
        <f t="shared" si="3"/>
        <v>0.22</v>
      </c>
      <c r="F15" s="6">
        <v>18.399999999999999</v>
      </c>
      <c r="G15" s="6">
        <v>15.5</v>
      </c>
      <c r="H15" s="6">
        <v>22</v>
      </c>
      <c r="P15" s="518">
        <v>10</v>
      </c>
      <c r="Q15" s="78">
        <f t="shared" si="5"/>
        <v>0.16200000000000001</v>
      </c>
      <c r="R15" s="387">
        <f t="shared" si="4"/>
        <v>0.20571994316712691</v>
      </c>
      <c r="S15" s="141">
        <v>0.16903645536907688</v>
      </c>
      <c r="T15" s="142">
        <v>0.13912712543904146</v>
      </c>
      <c r="U15" s="142">
        <v>0.20571994316712691</v>
      </c>
    </row>
    <row r="16" spans="1:26" x14ac:dyDescent="0.25">
      <c r="A16" s="23">
        <v>41</v>
      </c>
      <c r="B16">
        <f t="shared" si="0"/>
        <v>5.8571428571428568</v>
      </c>
      <c r="C16" s="14">
        <f t="shared" si="1"/>
        <v>0.184</v>
      </c>
      <c r="D16" s="14">
        <f t="shared" si="2"/>
        <v>0.155</v>
      </c>
      <c r="E16" s="14">
        <f t="shared" si="3"/>
        <v>0.22</v>
      </c>
      <c r="F16" s="6">
        <v>18.399999999999999</v>
      </c>
      <c r="G16" s="6">
        <v>15.5</v>
      </c>
      <c r="H16" s="6">
        <v>22</v>
      </c>
      <c r="P16" s="518">
        <v>11</v>
      </c>
      <c r="Q16" s="78">
        <f t="shared" si="5"/>
        <v>0.153</v>
      </c>
      <c r="R16" s="387">
        <f t="shared" si="4"/>
        <v>0.1958826478863871</v>
      </c>
      <c r="S16" s="141">
        <v>0.15903342558058778</v>
      </c>
      <c r="T16" s="142">
        <v>0.12933269128723551</v>
      </c>
      <c r="U16" s="142">
        <v>0.1958826478863871</v>
      </c>
    </row>
    <row r="17" spans="1:21" x14ac:dyDescent="0.25">
      <c r="A17" s="23">
        <v>41</v>
      </c>
      <c r="B17">
        <f t="shared" si="0"/>
        <v>5.8571428571428568</v>
      </c>
      <c r="C17" s="14">
        <f t="shared" si="1"/>
        <v>0.184</v>
      </c>
      <c r="D17" s="14">
        <f t="shared" si="2"/>
        <v>0.155</v>
      </c>
      <c r="E17" s="14">
        <f t="shared" si="3"/>
        <v>0.22</v>
      </c>
      <c r="F17" s="6">
        <v>18.399999999999999</v>
      </c>
      <c r="G17" s="6">
        <v>15.5</v>
      </c>
      <c r="H17" s="6">
        <v>22</v>
      </c>
      <c r="P17" s="518">
        <v>12</v>
      </c>
      <c r="Q17" s="78">
        <f t="shared" si="5"/>
        <v>0.13699999999999998</v>
      </c>
      <c r="R17" s="387">
        <f t="shared" si="4"/>
        <v>0.18651576095279451</v>
      </c>
      <c r="S17" s="141">
        <v>0.14962234268740554</v>
      </c>
      <c r="T17" s="142">
        <v>0.12022777717008375</v>
      </c>
      <c r="U17" s="142">
        <v>0.18651576095279451</v>
      </c>
    </row>
    <row r="18" spans="1:21" x14ac:dyDescent="0.25">
      <c r="A18" s="23">
        <v>42</v>
      </c>
      <c r="B18">
        <f t="shared" si="0"/>
        <v>6</v>
      </c>
      <c r="C18" s="14">
        <f t="shared" si="1"/>
        <v>0.184</v>
      </c>
      <c r="D18" s="14">
        <f t="shared" si="2"/>
        <v>0.155</v>
      </c>
      <c r="E18" s="14">
        <f t="shared" si="3"/>
        <v>0.22</v>
      </c>
      <c r="F18" s="6">
        <v>18.399999999999999</v>
      </c>
      <c r="G18" s="6">
        <v>15.5</v>
      </c>
      <c r="H18" s="6">
        <v>22</v>
      </c>
      <c r="P18" s="518">
        <v>13</v>
      </c>
      <c r="Q18" s="78">
        <f t="shared" si="5"/>
        <v>0.13600000000000001</v>
      </c>
      <c r="R18" s="387">
        <f t="shared" si="4"/>
        <v>0.17759678797060818</v>
      </c>
      <c r="S18" s="141">
        <v>0.14076817719004125</v>
      </c>
      <c r="T18" s="142">
        <v>0.1117638414494659</v>
      </c>
      <c r="U18" s="142">
        <v>0.17759678797060818</v>
      </c>
    </row>
    <row r="19" spans="1:21" x14ac:dyDescent="0.25">
      <c r="A19" s="23">
        <v>42</v>
      </c>
      <c r="B19">
        <f t="shared" si="0"/>
        <v>6</v>
      </c>
      <c r="C19" s="14">
        <f t="shared" si="1"/>
        <v>0.184</v>
      </c>
      <c r="D19" s="14">
        <f t="shared" si="2"/>
        <v>0.155</v>
      </c>
      <c r="E19" s="14">
        <f t="shared" si="3"/>
        <v>0.22</v>
      </c>
      <c r="F19" s="6">
        <v>18.399999999999999</v>
      </c>
      <c r="G19" s="6">
        <v>15.5</v>
      </c>
      <c r="H19" s="6">
        <v>22</v>
      </c>
      <c r="P19" s="518">
        <v>14</v>
      </c>
      <c r="Q19" s="78">
        <f t="shared" si="5"/>
        <v>0.13300000000000001</v>
      </c>
      <c r="R19" s="387">
        <f t="shared" si="4"/>
        <v>0.16910431020067951</v>
      </c>
      <c r="S19" s="141">
        <v>0.13243797252129799</v>
      </c>
      <c r="T19" s="142">
        <v>0.1038957597782946</v>
      </c>
      <c r="U19" s="142">
        <v>0.16910431020067951</v>
      </c>
    </row>
    <row r="20" spans="1:21" x14ac:dyDescent="0.25">
      <c r="A20" s="23">
        <v>43</v>
      </c>
      <c r="B20">
        <f t="shared" si="0"/>
        <v>6.1428571428571432</v>
      </c>
      <c r="C20" s="14">
        <f t="shared" si="1"/>
        <v>0.184</v>
      </c>
      <c r="D20" s="14">
        <f t="shared" si="2"/>
        <v>0.155</v>
      </c>
      <c r="E20" s="14">
        <f t="shared" si="3"/>
        <v>0.22</v>
      </c>
      <c r="F20" s="6">
        <v>18.399999999999999</v>
      </c>
      <c r="G20" s="6">
        <v>15.5</v>
      </c>
      <c r="H20" s="6">
        <v>22</v>
      </c>
      <c r="P20" s="518">
        <v>15</v>
      </c>
      <c r="Q20" s="78">
        <f t="shared" si="5"/>
        <v>0.129</v>
      </c>
      <c r="R20" s="387">
        <f t="shared" si="4"/>
        <v>0.16101793312376944</v>
      </c>
      <c r="S20" s="141">
        <v>0.12460072237685371</v>
      </c>
      <c r="T20" s="142">
        <v>9.6581584526063025E-2</v>
      </c>
      <c r="U20" s="142">
        <v>0.16101793312376944</v>
      </c>
    </row>
    <row r="21" spans="1:21" x14ac:dyDescent="0.25">
      <c r="A21" s="23">
        <v>43</v>
      </c>
      <c r="B21">
        <f t="shared" si="0"/>
        <v>6.1428571428571432</v>
      </c>
      <c r="C21" s="14">
        <f t="shared" si="1"/>
        <v>0.184</v>
      </c>
      <c r="D21" s="14">
        <f t="shared" si="2"/>
        <v>0.155</v>
      </c>
      <c r="E21" s="14">
        <f t="shared" si="3"/>
        <v>0.22</v>
      </c>
      <c r="F21" s="6">
        <v>18.399999999999999</v>
      </c>
      <c r="G21" s="6">
        <v>15.5</v>
      </c>
      <c r="H21" s="6">
        <v>22</v>
      </c>
      <c r="P21" s="518">
        <v>16</v>
      </c>
      <c r="Q21" s="78">
        <f t="shared" si="5"/>
        <v>0.122</v>
      </c>
      <c r="R21" s="387">
        <f t="shared" si="4"/>
        <v>0.15331823746350909</v>
      </c>
      <c r="S21" s="141">
        <v>0.11722725530502268</v>
      </c>
      <c r="T21" s="142">
        <v>8.9782321140634447E-2</v>
      </c>
      <c r="U21" s="142">
        <v>0.15331823746350909</v>
      </c>
    </row>
    <row r="22" spans="1:21" x14ac:dyDescent="0.25">
      <c r="A22" s="23">
        <v>44</v>
      </c>
      <c r="B22">
        <f t="shared" si="0"/>
        <v>6.2857142857142856</v>
      </c>
      <c r="C22" s="14">
        <f t="shared" si="1"/>
        <v>0.184</v>
      </c>
      <c r="D22" s="14">
        <f t="shared" si="2"/>
        <v>0.155</v>
      </c>
      <c r="E22" s="14">
        <f t="shared" si="3"/>
        <v>0.22</v>
      </c>
      <c r="F22" s="6">
        <v>18.399999999999999</v>
      </c>
      <c r="G22" s="6">
        <v>15.5</v>
      </c>
      <c r="H22" s="6">
        <v>22</v>
      </c>
      <c r="P22" s="518">
        <v>17</v>
      </c>
      <c r="Q22" s="78">
        <f t="shared" si="5"/>
        <v>0.122</v>
      </c>
      <c r="R22" s="387">
        <f t="shared" si="4"/>
        <v>0.14598673255138769</v>
      </c>
      <c r="S22" s="141">
        <v>0.11029012612612087</v>
      </c>
      <c r="T22" s="142">
        <v>8.3461720253976052E-2</v>
      </c>
      <c r="U22" s="142">
        <v>0.14598673255138769</v>
      </c>
    </row>
    <row r="23" spans="1:21" x14ac:dyDescent="0.25">
      <c r="A23" s="23">
        <v>44</v>
      </c>
      <c r="B23">
        <f t="shared" si="0"/>
        <v>6.2857142857142856</v>
      </c>
      <c r="C23" s="14">
        <f t="shared" si="1"/>
        <v>0.18</v>
      </c>
      <c r="D23" s="14">
        <f t="shared" si="2"/>
        <v>0.151</v>
      </c>
      <c r="E23" s="14">
        <f t="shared" si="3"/>
        <v>0.215</v>
      </c>
      <c r="F23" s="6">
        <v>18</v>
      </c>
      <c r="G23" s="6">
        <v>15.1</v>
      </c>
      <c r="H23" s="6">
        <v>21.5</v>
      </c>
      <c r="P23" s="518">
        <v>18</v>
      </c>
      <c r="Q23" s="78"/>
      <c r="R23" s="387">
        <f t="shared" si="4"/>
        <v>0.13900581192177383</v>
      </c>
      <c r="S23" s="141">
        <v>0.10376351377728177</v>
      </c>
      <c r="T23" s="142">
        <v>7.758608442347667E-2</v>
      </c>
      <c r="U23" s="142">
        <v>0.13900581192177383</v>
      </c>
    </row>
    <row r="24" spans="1:21" x14ac:dyDescent="0.25">
      <c r="A24" s="23">
        <v>45</v>
      </c>
      <c r="B24">
        <f t="shared" si="0"/>
        <v>6.4285714285714288</v>
      </c>
      <c r="C24" s="14">
        <f t="shared" si="1"/>
        <v>0.18</v>
      </c>
      <c r="D24" s="14">
        <f t="shared" si="2"/>
        <v>0.151</v>
      </c>
      <c r="E24" s="14">
        <f t="shared" si="3"/>
        <v>0.215</v>
      </c>
      <c r="F24" s="6">
        <v>18</v>
      </c>
      <c r="G24" s="6">
        <v>15.1</v>
      </c>
      <c r="H24" s="6">
        <v>21.5</v>
      </c>
      <c r="P24" s="518">
        <v>19</v>
      </c>
      <c r="Q24" s="78">
        <f t="shared" si="5"/>
        <v>0.122</v>
      </c>
      <c r="R24" s="387">
        <f t="shared" si="4"/>
        <v>0.1323587110303325</v>
      </c>
      <c r="S24" s="141">
        <v>9.7623125202484839E-2</v>
      </c>
      <c r="T24" s="142">
        <v>7.2124088478515133E-2</v>
      </c>
      <c r="U24" s="142">
        <v>0.1323587110303325</v>
      </c>
    </row>
    <row r="25" spans="1:21" x14ac:dyDescent="0.25">
      <c r="A25" s="23">
        <v>45</v>
      </c>
      <c r="B25">
        <f t="shared" si="0"/>
        <v>6.4285714285714288</v>
      </c>
      <c r="C25" s="14">
        <f t="shared" si="1"/>
        <v>0.18</v>
      </c>
      <c r="D25" s="14">
        <f t="shared" si="2"/>
        <v>0.151</v>
      </c>
      <c r="E25" s="14">
        <f t="shared" si="3"/>
        <v>0.215</v>
      </c>
      <c r="F25" s="6">
        <v>18</v>
      </c>
      <c r="G25" s="6">
        <v>15.1</v>
      </c>
      <c r="H25" s="6">
        <v>21.5</v>
      </c>
      <c r="P25" s="518">
        <v>20</v>
      </c>
      <c r="Q25" s="76"/>
      <c r="R25" s="387">
        <f t="shared" si="4"/>
        <v>0.12602946699429998</v>
      </c>
      <c r="S25" s="141">
        <v>9.1846104930060818E-2</v>
      </c>
      <c r="T25" s="142">
        <v>6.704661251448138E-2</v>
      </c>
      <c r="U25" s="142">
        <v>0.12602946699429998</v>
      </c>
    </row>
    <row r="26" spans="1:21" x14ac:dyDescent="0.25">
      <c r="A26" s="23">
        <v>46</v>
      </c>
      <c r="B26">
        <f t="shared" si="0"/>
        <v>6.5714285714285712</v>
      </c>
      <c r="C26" s="14">
        <f t="shared" si="1"/>
        <v>0.18</v>
      </c>
      <c r="D26" s="14">
        <f t="shared" si="2"/>
        <v>0.151</v>
      </c>
      <c r="E26" s="14">
        <f t="shared" si="3"/>
        <v>0.215</v>
      </c>
      <c r="F26" s="6">
        <v>18</v>
      </c>
      <c r="G26" s="6">
        <v>15.1</v>
      </c>
      <c r="H26" s="6">
        <v>21.5</v>
      </c>
      <c r="P26" s="518">
        <v>21</v>
      </c>
      <c r="Q26" s="76"/>
      <c r="R26" s="387">
        <f t="shared" si="4"/>
        <v>0.12000288025793295</v>
      </c>
      <c r="S26" s="141">
        <v>8.641095000110717E-2</v>
      </c>
      <c r="T26" s="142">
        <v>6.2326586643879592E-2</v>
      </c>
      <c r="U26" s="142">
        <v>0.12000288025793295</v>
      </c>
    </row>
    <row r="27" spans="1:21" x14ac:dyDescent="0.25">
      <c r="A27" s="23">
        <v>46</v>
      </c>
      <c r="B27">
        <f t="shared" si="0"/>
        <v>6.5714285714285712</v>
      </c>
      <c r="C27" s="14">
        <f t="shared" si="1"/>
        <v>0.17199999999999999</v>
      </c>
      <c r="D27" s="14">
        <f t="shared" si="2"/>
        <v>0.14400000000000002</v>
      </c>
      <c r="E27" s="14">
        <f t="shared" si="3"/>
        <v>0.20699999999999999</v>
      </c>
      <c r="F27" s="6">
        <v>17.2</v>
      </c>
      <c r="G27" s="6">
        <v>14.4</v>
      </c>
      <c r="H27" s="6">
        <v>20.7</v>
      </c>
      <c r="P27" s="518">
        <v>22</v>
      </c>
      <c r="Q27" s="76"/>
      <c r="R27" s="387">
        <f t="shared" si="4"/>
        <v>0.114264478091073</v>
      </c>
      <c r="S27" s="141">
        <v>8.1297429932164419E-2</v>
      </c>
      <c r="T27" s="142">
        <v>5.7938846676824952E-2</v>
      </c>
      <c r="U27" s="142">
        <v>0.114264478091073</v>
      </c>
    </row>
    <row r="28" spans="1:21" x14ac:dyDescent="0.25">
      <c r="A28" s="23">
        <v>47</v>
      </c>
      <c r="B28">
        <f t="shared" si="0"/>
        <v>6.7142857142857144</v>
      </c>
      <c r="C28" s="14">
        <f t="shared" si="1"/>
        <v>0.17199999999999999</v>
      </c>
      <c r="D28" s="14">
        <f t="shared" si="2"/>
        <v>0.14400000000000002</v>
      </c>
      <c r="E28" s="14">
        <f t="shared" si="3"/>
        <v>0.20699999999999999</v>
      </c>
      <c r="F28" s="6">
        <v>17.2</v>
      </c>
      <c r="G28" s="6">
        <v>14.4</v>
      </c>
      <c r="H28" s="6">
        <v>20.7</v>
      </c>
      <c r="P28" s="518">
        <v>23</v>
      </c>
      <c r="Q28" s="76"/>
      <c r="R28" s="387">
        <f t="shared" si="4"/>
        <v>0.10880047983316797</v>
      </c>
      <c r="S28" s="141">
        <v>7.6486511414242078E-2</v>
      </c>
      <c r="T28" s="142">
        <v>5.3859999961513617E-2</v>
      </c>
      <c r="U28" s="142">
        <v>0.10880047983316797</v>
      </c>
    </row>
    <row r="29" spans="1:21" x14ac:dyDescent="0.25">
      <c r="A29" s="23">
        <v>47</v>
      </c>
      <c r="B29">
        <f t="shared" si="0"/>
        <v>6.7142857142857144</v>
      </c>
      <c r="C29" s="14">
        <f t="shared" si="1"/>
        <v>0.17199999999999999</v>
      </c>
      <c r="D29" s="14">
        <f t="shared" si="2"/>
        <v>0.14400000000000002</v>
      </c>
      <c r="E29" s="14">
        <f t="shared" si="3"/>
        <v>0.20600000000000002</v>
      </c>
      <c r="F29" s="6">
        <v>17.2</v>
      </c>
      <c r="G29" s="6">
        <v>14.4</v>
      </c>
      <c r="H29" s="6">
        <v>20.6</v>
      </c>
      <c r="P29" s="518">
        <v>24</v>
      </c>
      <c r="Q29" s="76"/>
      <c r="R29" s="387">
        <f t="shared" si="4"/>
        <v>0.10359776379928526</v>
      </c>
      <c r="S29" s="141">
        <v>7.1960287467911985E-2</v>
      </c>
      <c r="T29" s="142">
        <v>5.006830066941223E-2</v>
      </c>
      <c r="U29" s="142">
        <v>0.10359776379928526</v>
      </c>
    </row>
    <row r="30" spans="1:21" x14ac:dyDescent="0.25">
      <c r="A30" s="23">
        <v>48</v>
      </c>
      <c r="B30">
        <f t="shared" si="0"/>
        <v>6.8571428571428568</v>
      </c>
      <c r="C30" s="14">
        <f t="shared" si="1"/>
        <v>0.17199999999999999</v>
      </c>
      <c r="D30" s="14">
        <f t="shared" si="2"/>
        <v>0.14400000000000002</v>
      </c>
      <c r="E30" s="14">
        <f t="shared" si="3"/>
        <v>0.20600000000000002</v>
      </c>
      <c r="F30" s="6">
        <v>17.2</v>
      </c>
      <c r="G30" s="6">
        <v>14.4</v>
      </c>
      <c r="H30" s="6">
        <v>20.6</v>
      </c>
      <c r="P30" s="518">
        <v>25</v>
      </c>
      <c r="Q30" s="76"/>
      <c r="R30" s="387">
        <f t="shared" si="4"/>
        <v>9.8643835768642302E-2</v>
      </c>
      <c r="S30" s="141">
        <v>6.770191079077395E-2</v>
      </c>
      <c r="T30" s="142">
        <v>4.6543533860266557E-2</v>
      </c>
      <c r="U30" s="142">
        <v>9.8643835768642302E-2</v>
      </c>
    </row>
    <row r="31" spans="1:21" x14ac:dyDescent="0.25">
      <c r="A31" s="23">
        <v>48</v>
      </c>
      <c r="B31">
        <f t="shared" si="0"/>
        <v>6.8571428571428568</v>
      </c>
      <c r="C31" s="14">
        <f t="shared" si="1"/>
        <v>0.17199999999999999</v>
      </c>
      <c r="D31" s="14">
        <f t="shared" si="2"/>
        <v>0.14400000000000002</v>
      </c>
      <c r="E31" s="14">
        <f t="shared" si="3"/>
        <v>0.20600000000000002</v>
      </c>
      <c r="F31" s="6">
        <v>17.2</v>
      </c>
      <c r="G31" s="6">
        <v>14.4</v>
      </c>
      <c r="H31" s="6">
        <v>20.6</v>
      </c>
      <c r="P31" s="518">
        <v>26</v>
      </c>
      <c r="Q31" s="76"/>
      <c r="R31" s="387">
        <f t="shared" si="4"/>
        <v>9.3926798979979631E-2</v>
      </c>
      <c r="S31" s="141">
        <v>6.369553104920235E-2</v>
      </c>
      <c r="T31" s="142">
        <v>4.3266907708837378E-2</v>
      </c>
      <c r="U31" s="142">
        <v>9.3926798979979631E-2</v>
      </c>
    </row>
    <row r="32" spans="1:21" x14ac:dyDescent="0.25">
      <c r="A32" s="23">
        <v>49</v>
      </c>
      <c r="B32">
        <f t="shared" si="0"/>
        <v>7</v>
      </c>
      <c r="C32" s="14">
        <f t="shared" si="1"/>
        <v>0.17199999999999999</v>
      </c>
      <c r="D32" s="14">
        <f t="shared" si="2"/>
        <v>0.14400000000000002</v>
      </c>
      <c r="E32" s="14">
        <f t="shared" si="3"/>
        <v>0.20600000000000002</v>
      </c>
      <c r="F32" s="6">
        <v>17.2</v>
      </c>
      <c r="G32" s="6">
        <v>14.4</v>
      </c>
      <c r="H32" s="6">
        <v>20.6</v>
      </c>
      <c r="P32" s="518">
        <v>27</v>
      </c>
      <c r="Q32" s="76"/>
      <c r="R32" s="387">
        <f t="shared" si="4"/>
        <v>8.9435325561721374E-2</v>
      </c>
      <c r="S32" s="141">
        <v>5.9926235880963963E-2</v>
      </c>
      <c r="T32" s="142">
        <v>4.02209533187846E-2</v>
      </c>
      <c r="U32" s="142">
        <v>8.9435325561721374E-2</v>
      </c>
    </row>
    <row r="33" spans="1:21" x14ac:dyDescent="0.25">
      <c r="A33" s="23">
        <v>49</v>
      </c>
      <c r="B33">
        <f t="shared" si="0"/>
        <v>7</v>
      </c>
      <c r="C33" s="14">
        <f t="shared" si="1"/>
        <v>0.17199999999999999</v>
      </c>
      <c r="D33" s="14">
        <f t="shared" si="2"/>
        <v>0.14400000000000002</v>
      </c>
      <c r="E33" s="14">
        <f t="shared" si="3"/>
        <v>0.20600000000000002</v>
      </c>
      <c r="F33" s="6">
        <v>17.2</v>
      </c>
      <c r="G33" s="6">
        <v>14.4</v>
      </c>
      <c r="H33" s="6">
        <v>20.6</v>
      </c>
      <c r="P33" s="518">
        <v>28</v>
      </c>
      <c r="Q33" s="76"/>
      <c r="R33" s="387">
        <f t="shared" si="4"/>
        <v>8.5158629328313404E-2</v>
      </c>
      <c r="S33" s="141">
        <v>5.6379995389109878E-2</v>
      </c>
      <c r="T33" s="142">
        <v>3.7389431589570817E-2</v>
      </c>
      <c r="U33" s="142">
        <v>8.5158629328313404E-2</v>
      </c>
    </row>
    <row r="34" spans="1:21" x14ac:dyDescent="0.25">
      <c r="A34" s="23">
        <v>50</v>
      </c>
      <c r="B34">
        <f t="shared" si="0"/>
        <v>7.1428571428571432</v>
      </c>
      <c r="C34" s="14">
        <f t="shared" si="1"/>
        <v>0.17199999999999999</v>
      </c>
      <c r="D34" s="14">
        <f t="shared" si="2"/>
        <v>0.14400000000000002</v>
      </c>
      <c r="E34" s="14">
        <f t="shared" si="3"/>
        <v>0.20600000000000002</v>
      </c>
      <c r="F34" s="6">
        <v>17.2</v>
      </c>
      <c r="G34" s="6">
        <v>14.4</v>
      </c>
      <c r="H34" s="6">
        <v>20.6</v>
      </c>
      <c r="P34" s="518">
        <v>29</v>
      </c>
      <c r="Q34" s="76"/>
      <c r="R34" s="387">
        <f t="shared" si="4"/>
        <v>8.1086439877409697E-2</v>
      </c>
      <c r="S34" s="141">
        <v>5.3043609920538845E-2</v>
      </c>
      <c r="T34" s="142">
        <v>3.4757246639857631E-2</v>
      </c>
      <c r="U34" s="142">
        <v>8.1086439877409697E-2</v>
      </c>
    </row>
    <row r="35" spans="1:21" x14ac:dyDescent="0.25">
      <c r="A35" s="23">
        <v>50</v>
      </c>
      <c r="B35">
        <f t="shared" si="0"/>
        <v>7.1428571428571432</v>
      </c>
      <c r="C35" s="14">
        <f t="shared" si="1"/>
        <v>0.17100000000000001</v>
      </c>
      <c r="D35" s="14">
        <f t="shared" si="2"/>
        <v>0.14300000000000002</v>
      </c>
      <c r="E35" s="14">
        <f t="shared" si="3"/>
        <v>0.20499999999999999</v>
      </c>
      <c r="F35" s="6">
        <v>17.100000000000001</v>
      </c>
      <c r="G35" s="6">
        <v>14.3</v>
      </c>
      <c r="H35" s="6">
        <v>20.5</v>
      </c>
      <c r="P35" s="518">
        <v>30</v>
      </c>
      <c r="Q35" s="76"/>
      <c r="R35" s="387">
        <f t="shared" si="4"/>
        <v>7.720897792570186E-2</v>
      </c>
      <c r="S35" s="141">
        <v>4.9904660934856238E-2</v>
      </c>
      <c r="T35" s="142">
        <v>3.2310365325822848E-2</v>
      </c>
      <c r="U35" s="142">
        <v>7.720897792570186E-2</v>
      </c>
    </row>
    <row r="36" spans="1:21" x14ac:dyDescent="0.25">
      <c r="A36" s="23">
        <v>51</v>
      </c>
      <c r="B36">
        <f t="shared" si="0"/>
        <v>7.2857142857142856</v>
      </c>
      <c r="C36" s="14">
        <f t="shared" si="1"/>
        <v>0.17100000000000001</v>
      </c>
      <c r="D36" s="14">
        <f t="shared" si="2"/>
        <v>0.14300000000000002</v>
      </c>
      <c r="E36" s="14">
        <f t="shared" si="3"/>
        <v>0.20499999999999999</v>
      </c>
      <c r="F36" s="6">
        <v>17.100000000000001</v>
      </c>
      <c r="G36" s="6">
        <v>14.3</v>
      </c>
      <c r="H36" s="6">
        <v>20.5</v>
      </c>
      <c r="P36" s="518">
        <v>31</v>
      </c>
      <c r="Q36" s="76"/>
      <c r="R36" s="387">
        <f t="shared" si="4"/>
        <v>7.3516931824161705E-2</v>
      </c>
      <c r="S36" s="141">
        <v>4.6951464780654727E-2</v>
      </c>
      <c r="T36" s="142">
        <v>3.0035742425321515E-2</v>
      </c>
      <c r="U36" s="142">
        <v>7.3516931824161705E-2</v>
      </c>
    </row>
    <row r="37" spans="1:21" x14ac:dyDescent="0.25">
      <c r="A37" s="23">
        <v>51</v>
      </c>
      <c r="B37">
        <f t="shared" si="0"/>
        <v>7.2857142857142856</v>
      </c>
      <c r="C37" s="14">
        <f t="shared" si="1"/>
        <v>0.16500000000000001</v>
      </c>
      <c r="D37" s="14">
        <f t="shared" si="2"/>
        <v>0.13699999999999998</v>
      </c>
      <c r="E37" s="14">
        <f t="shared" si="3"/>
        <v>0.19800000000000001</v>
      </c>
      <c r="F37" s="6">
        <v>16.5</v>
      </c>
      <c r="G37" s="6">
        <v>13.7</v>
      </c>
      <c r="H37" s="6">
        <v>19.8</v>
      </c>
      <c r="P37" s="518">
        <v>32</v>
      </c>
      <c r="Q37" s="76"/>
      <c r="R37" s="387">
        <f t="shared" si="4"/>
        <v>7.000143519629827E-2</v>
      </c>
      <c r="S37" s="141">
        <v>4.4173029207164795E-2</v>
      </c>
      <c r="T37" s="142">
        <v>2.7921251089019796E-2</v>
      </c>
      <c r="U37" s="142">
        <v>7.000143519629827E-2</v>
      </c>
    </row>
    <row r="38" spans="1:21" x14ac:dyDescent="0.25">
      <c r="A38" s="23">
        <v>52</v>
      </c>
      <c r="B38">
        <f t="shared" si="0"/>
        <v>7.4285714285714288</v>
      </c>
      <c r="C38" s="14">
        <f t="shared" si="1"/>
        <v>0.16500000000000001</v>
      </c>
      <c r="D38" s="14">
        <f t="shared" si="2"/>
        <v>0.13699999999999998</v>
      </c>
      <c r="E38" s="14">
        <f t="shared" si="3"/>
        <v>0.19800000000000001</v>
      </c>
      <c r="F38" s="6">
        <v>16.5</v>
      </c>
      <c r="G38" s="6">
        <v>13.7</v>
      </c>
      <c r="H38" s="6">
        <v>19.8</v>
      </c>
      <c r="P38" s="518">
        <v>33</v>
      </c>
      <c r="Q38" s="76"/>
      <c r="R38" s="387">
        <f t="shared" si="4"/>
        <v>6.6654045645727966E-2</v>
      </c>
      <c r="S38" s="141">
        <v>4.1559012449405089E-2</v>
      </c>
      <c r="T38" s="142">
        <v>2.5955618187711374E-2</v>
      </c>
      <c r="U38" s="142">
        <v>6.6654045645727966E-2</v>
      </c>
    </row>
    <row r="39" spans="1:21" x14ac:dyDescent="0.25">
      <c r="A39" s="23">
        <v>52</v>
      </c>
      <c r="B39">
        <f t="shared" si="0"/>
        <v>7.4285714285714288</v>
      </c>
      <c r="C39" s="14">
        <f t="shared" si="1"/>
        <v>0.16500000000000001</v>
      </c>
      <c r="D39" s="14">
        <f t="shared" si="2"/>
        <v>0.13699999999999998</v>
      </c>
      <c r="E39" s="14">
        <f t="shared" si="3"/>
        <v>0.19800000000000001</v>
      </c>
      <c r="F39" s="6">
        <v>16.5</v>
      </c>
      <c r="G39" s="6">
        <v>13.7</v>
      </c>
      <c r="H39" s="6">
        <v>19.8</v>
      </c>
      <c r="P39" s="518">
        <v>34</v>
      </c>
      <c r="Q39" s="76"/>
      <c r="R39" s="387">
        <f t="shared" si="4"/>
        <v>6.346672448192496E-2</v>
      </c>
      <c r="S39" s="141">
        <v>3.909968473454082E-2</v>
      </c>
      <c r="T39" s="142">
        <v>2.4128364211129055E-2</v>
      </c>
      <c r="U39" s="142">
        <v>6.346672448192496E-2</v>
      </c>
    </row>
    <row r="40" spans="1:21" x14ac:dyDescent="0.25">
      <c r="A40" s="23">
        <v>53</v>
      </c>
      <c r="B40">
        <f t="shared" si="0"/>
        <v>7.5714285714285712</v>
      </c>
      <c r="C40" s="14">
        <f t="shared" si="1"/>
        <v>0.16500000000000001</v>
      </c>
      <c r="D40" s="14">
        <f t="shared" si="2"/>
        <v>0.13699999999999998</v>
      </c>
      <c r="E40" s="14">
        <f t="shared" si="3"/>
        <v>0.19800000000000001</v>
      </c>
      <c r="F40" s="6">
        <v>16.5</v>
      </c>
      <c r="G40" s="6">
        <v>13.7</v>
      </c>
      <c r="H40" s="6">
        <v>19.8</v>
      </c>
      <c r="P40" s="518">
        <v>35</v>
      </c>
      <c r="Q40" s="76"/>
      <c r="R40" s="387">
        <f t="shared" si="4"/>
        <v>6.0431817415463066E-2</v>
      </c>
      <c r="S40" s="141">
        <v>3.6785892066171284E-2</v>
      </c>
      <c r="T40" s="142">
        <v>2.2429747397830203E-2</v>
      </c>
      <c r="U40" s="142">
        <v>6.0431817415463066E-2</v>
      </c>
    </row>
    <row r="41" spans="1:21" x14ac:dyDescent="0.25">
      <c r="A41" s="23">
        <v>53</v>
      </c>
      <c r="B41">
        <f t="shared" si="0"/>
        <v>7.5714285714285712</v>
      </c>
      <c r="C41" s="14">
        <f t="shared" si="1"/>
        <v>0.16399999999999998</v>
      </c>
      <c r="D41" s="14">
        <f t="shared" si="2"/>
        <v>0.13600000000000001</v>
      </c>
      <c r="E41" s="14">
        <f t="shared" si="3"/>
        <v>0.19699999999999998</v>
      </c>
      <c r="F41" s="6">
        <v>16.399999999999999</v>
      </c>
      <c r="G41" s="6">
        <v>13.6</v>
      </c>
      <c r="H41" s="6">
        <v>19.7</v>
      </c>
      <c r="P41" s="518">
        <v>36</v>
      </c>
      <c r="Q41" s="76"/>
      <c r="R41" s="387">
        <f t="shared" si="4"/>
        <v>5.7542036176389401E-2</v>
      </c>
      <c r="S41" s="141">
        <v>3.4609022151745883E-2</v>
      </c>
      <c r="T41" s="142">
        <v>2.0850711798291822E-2</v>
      </c>
      <c r="U41" s="142">
        <v>5.7542036176389401E-2</v>
      </c>
    </row>
    <row r="42" spans="1:21" x14ac:dyDescent="0.25">
      <c r="A42" s="23">
        <v>54</v>
      </c>
      <c r="B42">
        <f t="shared" si="0"/>
        <v>7.7142857142857144</v>
      </c>
      <c r="C42" s="14">
        <f t="shared" si="1"/>
        <v>0.16399999999999998</v>
      </c>
      <c r="D42" s="14">
        <f t="shared" si="2"/>
        <v>0.13600000000000001</v>
      </c>
      <c r="E42" s="14">
        <f t="shared" si="3"/>
        <v>0.19699999999999998</v>
      </c>
      <c r="F42" s="6">
        <v>16.399999999999999</v>
      </c>
      <c r="G42" s="6">
        <v>13.6</v>
      </c>
      <c r="H42" s="6">
        <v>19.7</v>
      </c>
      <c r="P42" s="518">
        <v>37</v>
      </c>
      <c r="Q42" s="76"/>
      <c r="R42" s="387">
        <f t="shared" si="4"/>
        <v>5.4790441011586692E-2</v>
      </c>
      <c r="S42" s="141">
        <v>3.2560972346285237E-2</v>
      </c>
      <c r="T42" s="142">
        <v>1.9382838994320667E-2</v>
      </c>
      <c r="U42" s="142">
        <v>5.4790441011586692E-2</v>
      </c>
    </row>
    <row r="43" spans="1:21" x14ac:dyDescent="0.25">
      <c r="A43" s="23">
        <v>54</v>
      </c>
      <c r="B43">
        <f t="shared" si="0"/>
        <v>7.7142857142857144</v>
      </c>
      <c r="C43" s="14">
        <f t="shared" si="1"/>
        <v>0.16399999999999998</v>
      </c>
      <c r="D43" s="14">
        <f t="shared" si="2"/>
        <v>0.13600000000000001</v>
      </c>
      <c r="E43" s="14">
        <f t="shared" si="3"/>
        <v>0.19699999999999998</v>
      </c>
      <c r="F43" s="6">
        <v>16.399999999999999</v>
      </c>
      <c r="G43" s="6">
        <v>13.6</v>
      </c>
      <c r="H43" s="6">
        <v>19.7</v>
      </c>
      <c r="P43" s="518">
        <v>38</v>
      </c>
      <c r="Q43" s="76"/>
      <c r="R43" s="387">
        <f t="shared" si="4"/>
        <v>5.2170424019091909E-2</v>
      </c>
      <c r="S43" s="141">
        <v>3.063411949308914E-2</v>
      </c>
      <c r="T43" s="142">
        <v>1.8018303217376786E-2</v>
      </c>
      <c r="U43" s="142">
        <v>5.2170424019091909E-2</v>
      </c>
    </row>
    <row r="44" spans="1:21" x14ac:dyDescent="0.25">
      <c r="A44" s="23">
        <v>55</v>
      </c>
      <c r="B44">
        <f t="shared" si="0"/>
        <v>7.8571428571428568</v>
      </c>
      <c r="C44" s="14">
        <f t="shared" si="1"/>
        <v>0.16399999999999998</v>
      </c>
      <c r="D44" s="14">
        <f t="shared" si="2"/>
        <v>0.13600000000000001</v>
      </c>
      <c r="E44" s="14">
        <f t="shared" si="3"/>
        <v>0.19699999999999998</v>
      </c>
      <c r="F44" s="6">
        <v>16.399999999999999</v>
      </c>
      <c r="G44" s="6">
        <v>13.6</v>
      </c>
      <c r="H44" s="6">
        <v>19.7</v>
      </c>
      <c r="P44" s="518">
        <v>39</v>
      </c>
      <c r="Q44" s="76"/>
      <c r="R44" s="387">
        <f t="shared" si="4"/>
        <v>4.9675693279348954E-2</v>
      </c>
      <c r="S44" s="141">
        <v>2.8821291549173535E-2</v>
      </c>
      <c r="T44" s="142">
        <v>1.6749829626529874E-2</v>
      </c>
      <c r="U44" s="142">
        <v>4.9675693279348954E-2</v>
      </c>
    </row>
    <row r="45" spans="1:21" x14ac:dyDescent="0.25">
      <c r="A45" s="23">
        <v>55</v>
      </c>
      <c r="B45">
        <f t="shared" si="0"/>
        <v>7.8571428571428568</v>
      </c>
      <c r="C45" s="14">
        <f t="shared" si="1"/>
        <v>0.16399999999999998</v>
      </c>
      <c r="D45" s="14">
        <f t="shared" si="2"/>
        <v>0.13600000000000001</v>
      </c>
      <c r="E45" s="14">
        <f t="shared" si="3"/>
        <v>0.19699999999999998</v>
      </c>
      <c r="F45" s="6">
        <v>16.399999999999999</v>
      </c>
      <c r="G45" s="6">
        <v>13.6</v>
      </c>
      <c r="H45" s="6">
        <v>19.7</v>
      </c>
      <c r="P45" s="518">
        <v>40</v>
      </c>
      <c r="Q45" s="76"/>
      <c r="R45" s="387">
        <f t="shared" si="4"/>
        <v>4.7300257745286907E-2</v>
      </c>
      <c r="S45" s="141">
        <v>2.7115740889822382E-2</v>
      </c>
      <c r="T45" s="142">
        <v>1.5570655523612783E-2</v>
      </c>
      <c r="U45" s="142">
        <v>4.7300257745286907E-2</v>
      </c>
    </row>
    <row r="46" spans="1:21" x14ac:dyDescent="0.25">
      <c r="A46" s="23">
        <v>56</v>
      </c>
      <c r="B46">
        <f t="shared" si="0"/>
        <v>8</v>
      </c>
      <c r="C46" s="14">
        <f t="shared" si="1"/>
        <v>0.16399999999999998</v>
      </c>
      <c r="D46" s="14">
        <f t="shared" si="2"/>
        <v>0.13600000000000001</v>
      </c>
      <c r="E46" s="14">
        <f t="shared" si="3"/>
        <v>0.19699999999999998</v>
      </c>
      <c r="F46" s="6">
        <v>16.399999999999999</v>
      </c>
      <c r="G46" s="6">
        <v>13.6</v>
      </c>
      <c r="H46" s="6">
        <v>19.7</v>
      </c>
      <c r="P46" s="518">
        <v>41</v>
      </c>
      <c r="Q46" s="76"/>
      <c r="R46" s="387">
        <f t="shared" si="4"/>
        <v>4.5038412854937752E-2</v>
      </c>
      <c r="S46" s="141">
        <v>2.5511119192889516E-2</v>
      </c>
      <c r="T46" s="142">
        <v>1.4474494298796138E-2</v>
      </c>
      <c r="U46" s="142">
        <v>4.5038412854937752E-2</v>
      </c>
    </row>
    <row r="47" spans="1:21" x14ac:dyDescent="0.25">
      <c r="A47" s="23">
        <v>56</v>
      </c>
      <c r="B47">
        <f t="shared" si="0"/>
        <v>8</v>
      </c>
      <c r="C47" s="14">
        <f t="shared" si="1"/>
        <v>0.16399999999999998</v>
      </c>
      <c r="D47" s="14">
        <f t="shared" si="2"/>
        <v>0.13600000000000001</v>
      </c>
      <c r="E47" s="14">
        <f t="shared" si="3"/>
        <v>0.19699999999999998</v>
      </c>
      <c r="F47" s="6">
        <v>16.399999999999999</v>
      </c>
      <c r="G47" s="6">
        <v>13.6</v>
      </c>
      <c r="H47" s="6">
        <v>19.7</v>
      </c>
      <c r="P47" s="518">
        <v>42</v>
      </c>
      <c r="Q47" s="76"/>
      <c r="R47" s="387">
        <f t="shared" si="4"/>
        <v>4.2884726832042273E-2</v>
      </c>
      <c r="S47" s="141">
        <v>2.4001453809366257E-2</v>
      </c>
      <c r="T47" s="142">
        <v>1.3455501914364495E-2</v>
      </c>
      <c r="U47" s="142">
        <v>4.2884726832042273E-2</v>
      </c>
    </row>
    <row r="48" spans="1:21" x14ac:dyDescent="0.25">
      <c r="A48" s="23">
        <v>57</v>
      </c>
      <c r="B48">
        <f t="shared" si="0"/>
        <v>8.1428571428571423</v>
      </c>
      <c r="C48" s="14">
        <f t="shared" si="1"/>
        <v>0.16399999999999998</v>
      </c>
      <c r="D48" s="14">
        <f t="shared" si="2"/>
        <v>0.13600000000000001</v>
      </c>
      <c r="E48" s="14">
        <f t="shared" si="3"/>
        <v>0.19699999999999998</v>
      </c>
      <c r="F48" s="6">
        <v>16.399999999999999</v>
      </c>
      <c r="G48" s="6">
        <v>13.6</v>
      </c>
      <c r="H48" s="6">
        <v>19.7</v>
      </c>
      <c r="P48" s="518">
        <v>43</v>
      </c>
      <c r="Q48" s="76"/>
      <c r="R48" s="387">
        <f t="shared" si="4"/>
        <v>4.0834027641745797E-2</v>
      </c>
      <c r="S48" s="141">
        <v>2.2581125532262214E-2</v>
      </c>
      <c r="T48" s="142">
        <v>1.2508245748006878E-2</v>
      </c>
      <c r="U48" s="142">
        <v>4.0834027641745797E-2</v>
      </c>
    </row>
    <row r="49" spans="1:21" x14ac:dyDescent="0.25">
      <c r="A49" s="23">
        <v>57</v>
      </c>
      <c r="B49">
        <f t="shared" si="0"/>
        <v>8.1428571428571423</v>
      </c>
      <c r="C49" s="14">
        <f t="shared" si="1"/>
        <v>0.16399999999999998</v>
      </c>
      <c r="D49" s="14">
        <f t="shared" si="2"/>
        <v>0.13600000000000001</v>
      </c>
      <c r="E49" s="14">
        <f t="shared" si="3"/>
        <v>0.19699999999999998</v>
      </c>
      <c r="F49" s="6">
        <v>16.399999999999999</v>
      </c>
      <c r="G49" s="6">
        <v>13.6</v>
      </c>
      <c r="H49" s="6">
        <v>19.7</v>
      </c>
      <c r="P49" s="518">
        <v>44</v>
      </c>
      <c r="Q49" s="76"/>
      <c r="R49" s="387">
        <f t="shared" si="4"/>
        <v>3.8881390570057489E-2</v>
      </c>
      <c r="S49" s="141">
        <v>2.1244847681051702E-2</v>
      </c>
      <c r="T49" s="142">
        <v>1.1627675629513785E-2</v>
      </c>
      <c r="U49" s="142">
        <v>3.8881390570057489E-2</v>
      </c>
    </row>
    <row r="50" spans="1:21" x14ac:dyDescent="0.25">
      <c r="A50" s="23">
        <v>58</v>
      </c>
      <c r="B50">
        <f t="shared" si="0"/>
        <v>8.2857142857142865</v>
      </c>
      <c r="C50" s="14">
        <f t="shared" si="1"/>
        <v>0.16399999999999998</v>
      </c>
      <c r="D50" s="14">
        <f t="shared" si="2"/>
        <v>0.13600000000000001</v>
      </c>
      <c r="E50" s="14">
        <f t="shared" si="3"/>
        <v>0.19699999999999998</v>
      </c>
      <c r="F50" s="6">
        <v>16.399999999999999</v>
      </c>
      <c r="G50" s="6">
        <v>13.6</v>
      </c>
      <c r="H50" s="6">
        <v>19.7</v>
      </c>
      <c r="P50" s="518">
        <v>45</v>
      </c>
      <c r="Q50" s="76"/>
      <c r="R50" s="387">
        <f t="shared" si="4"/>
        <v>3.7022126397246134E-2</v>
      </c>
      <c r="S50" s="141">
        <v>1.9987646423834909E-2</v>
      </c>
      <c r="T50" s="142">
        <v>1.0809096916466698E-2</v>
      </c>
      <c r="U50" s="142">
        <v>3.7022126397246134E-2</v>
      </c>
    </row>
    <row r="51" spans="1:21" x14ac:dyDescent="0.25">
      <c r="A51" s="23">
        <v>58</v>
      </c>
      <c r="B51">
        <f t="shared" si="0"/>
        <v>8.2857142857142865</v>
      </c>
      <c r="C51" s="14">
        <f t="shared" si="1"/>
        <v>0.16399999999999998</v>
      </c>
      <c r="D51" s="14">
        <f t="shared" si="2"/>
        <v>0.13600000000000001</v>
      </c>
      <c r="E51" s="14">
        <f t="shared" si="3"/>
        <v>0.19699999999999998</v>
      </c>
      <c r="F51" s="6">
        <v>16.399999999999999</v>
      </c>
      <c r="G51" s="6">
        <v>13.6</v>
      </c>
      <c r="H51" s="6">
        <v>19.7</v>
      </c>
      <c r="P51" s="518">
        <v>46</v>
      </c>
      <c r="Q51" s="76"/>
      <c r="R51" s="387">
        <f t="shared" si="4"/>
        <v>3.5251770136770666E-2</v>
      </c>
      <c r="S51" s="141">
        <v>1.8804842263969734E-2</v>
      </c>
      <c r="T51" s="142">
        <v>1.004814546537668E-2</v>
      </c>
      <c r="U51" s="142">
        <v>3.5251770136770666E-2</v>
      </c>
    </row>
    <row r="52" spans="1:21" x14ac:dyDescent="0.25">
      <c r="A52" s="23">
        <v>59</v>
      </c>
      <c r="B52">
        <f t="shared" si="0"/>
        <v>8.4285714285714288</v>
      </c>
      <c r="C52" s="14">
        <f t="shared" si="1"/>
        <v>0.16399999999999998</v>
      </c>
      <c r="D52" s="14">
        <f t="shared" si="2"/>
        <v>0.13600000000000001</v>
      </c>
      <c r="E52" s="14">
        <f t="shared" si="3"/>
        <v>0.19699999999999998</v>
      </c>
      <c r="F52" s="6">
        <v>16.399999999999999</v>
      </c>
      <c r="G52" s="6">
        <v>13.6</v>
      </c>
      <c r="H52" s="6">
        <v>19.7</v>
      </c>
      <c r="P52" s="518">
        <v>47</v>
      </c>
      <c r="Q52" s="76"/>
      <c r="R52" s="387">
        <f t="shared" si="4"/>
        <v>3.3566070312702312E-2</v>
      </c>
      <c r="S52" s="141">
        <v>1.769203262226484E-2</v>
      </c>
      <c r="T52" s="142">
        <v>9.3407643648340689E-3</v>
      </c>
      <c r="U52" s="142">
        <v>3.3566070312702312E-2</v>
      </c>
    </row>
    <row r="53" spans="1:21" x14ac:dyDescent="0.25">
      <c r="A53" s="23">
        <v>59</v>
      </c>
      <c r="B53">
        <f t="shared" si="0"/>
        <v>8.4285714285714288</v>
      </c>
      <c r="C53" s="14">
        <f t="shared" si="1"/>
        <v>0.16399999999999998</v>
      </c>
      <c r="D53" s="14">
        <f t="shared" si="2"/>
        <v>0.13600000000000001</v>
      </c>
      <c r="E53" s="14">
        <f t="shared" si="3"/>
        <v>0.19699999999999998</v>
      </c>
      <c r="F53" s="6">
        <v>16.399999999999999</v>
      </c>
      <c r="G53" s="6">
        <v>13.6</v>
      </c>
      <c r="H53" s="6">
        <v>19.7</v>
      </c>
      <c r="P53" s="518">
        <v>48</v>
      </c>
      <c r="Q53" s="76"/>
      <c r="R53" s="387">
        <f t="shared" si="4"/>
        <v>3.1960978749888319E-2</v>
      </c>
      <c r="S53" s="141">
        <v>1.6645075449902059E-2</v>
      </c>
      <c r="T53" s="142">
        <v>8.6831823066250962E-3</v>
      </c>
      <c r="U53" s="142">
        <v>3.1960978749888319E-2</v>
      </c>
    </row>
    <row r="54" spans="1:21" x14ac:dyDescent="0.25">
      <c r="A54" s="23">
        <v>60</v>
      </c>
      <c r="B54">
        <f t="shared" si="0"/>
        <v>8.5714285714285712</v>
      </c>
      <c r="C54" s="14">
        <f t="shared" si="1"/>
        <v>0.16399999999999998</v>
      </c>
      <c r="D54" s="14">
        <f t="shared" si="2"/>
        <v>0.13600000000000001</v>
      </c>
      <c r="E54" s="14">
        <f t="shared" si="3"/>
        <v>0.19699999999999998</v>
      </c>
      <c r="F54" s="6">
        <v>16.399999999999999</v>
      </c>
      <c r="G54" s="6">
        <v>13.6</v>
      </c>
      <c r="H54" s="6">
        <v>19.7</v>
      </c>
      <c r="P54" s="518">
        <v>49</v>
      </c>
      <c r="Q54" s="76"/>
      <c r="R54" s="387">
        <f t="shared" si="4"/>
        <v>3.0432640852338572E-2</v>
      </c>
      <c r="S54" s="141">
        <v>1.5660073811092981E-2</v>
      </c>
      <c r="T54" s="142">
        <v>8.0718934795039627E-3</v>
      </c>
      <c r="U54" s="142">
        <v>3.0432640852338572E-2</v>
      </c>
    </row>
    <row r="55" spans="1:21" x14ac:dyDescent="0.25">
      <c r="A55" s="23">
        <v>60</v>
      </c>
      <c r="B55">
        <f t="shared" si="0"/>
        <v>8.5714285714285712</v>
      </c>
      <c r="C55" s="14">
        <f t="shared" si="1"/>
        <v>0.16399999999999998</v>
      </c>
      <c r="D55" s="14">
        <f t="shared" si="2"/>
        <v>0.13600000000000001</v>
      </c>
      <c r="E55" s="14">
        <f t="shared" si="3"/>
        <v>0.19699999999999998</v>
      </c>
      <c r="F55" s="6">
        <v>16.399999999999999</v>
      </c>
      <c r="G55" s="6">
        <v>13.6</v>
      </c>
      <c r="H55" s="6">
        <v>19.7</v>
      </c>
      <c r="P55" s="518">
        <v>50</v>
      </c>
      <c r="Q55" s="76"/>
      <c r="R55" s="387">
        <f t="shared" si="4"/>
        <v>2.8977386346488609E-2</v>
      </c>
      <c r="S55" s="141">
        <v>1.4733361378083943E-2</v>
      </c>
      <c r="T55" s="142">
        <v>7.5036388784266691E-3</v>
      </c>
      <c r="U55" s="142">
        <v>2.8977386346488609E-2</v>
      </c>
    </row>
    <row r="56" spans="1:21" x14ac:dyDescent="0.25">
      <c r="A56" s="23">
        <v>61</v>
      </c>
      <c r="B56">
        <f t="shared" si="0"/>
        <v>8.7142857142857135</v>
      </c>
      <c r="C56" s="14">
        <f t="shared" si="1"/>
        <v>0.16399999999999998</v>
      </c>
      <c r="D56" s="14">
        <f t="shared" si="2"/>
        <v>0.13600000000000001</v>
      </c>
      <c r="E56" s="14">
        <f t="shared" si="3"/>
        <v>0.19699999999999998</v>
      </c>
      <c r="F56" s="6">
        <v>16.399999999999999</v>
      </c>
      <c r="G56" s="6">
        <v>13.6</v>
      </c>
      <c r="H56" s="6">
        <v>19.7</v>
      </c>
      <c r="P56" s="518">
        <v>51</v>
      </c>
      <c r="Q56" s="76"/>
      <c r="R56" s="387">
        <f t="shared" si="4"/>
        <v>2.759172046710956E-2</v>
      </c>
      <c r="S56" s="141">
        <v>1.386148878451967E-2</v>
      </c>
      <c r="T56" s="142">
        <v>6.9753889295992395E-3</v>
      </c>
      <c r="U56" s="142">
        <v>2.759172046710956E-2</v>
      </c>
    </row>
    <row r="57" spans="1:21" x14ac:dyDescent="0.25">
      <c r="A57" s="23">
        <v>61</v>
      </c>
      <c r="B57">
        <f t="shared" si="0"/>
        <v>8.7142857142857135</v>
      </c>
      <c r="C57" s="14">
        <f t="shared" si="1"/>
        <v>0.16399999999999998</v>
      </c>
      <c r="D57" s="14">
        <f t="shared" si="2"/>
        <v>0.13600000000000001</v>
      </c>
      <c r="E57" s="14">
        <f t="shared" si="3"/>
        <v>0.19699999999999998</v>
      </c>
      <c r="F57" s="6">
        <v>16.399999999999999</v>
      </c>
      <c r="G57" s="6">
        <v>13.6</v>
      </c>
      <c r="H57" s="6">
        <v>19.7</v>
      </c>
      <c r="P57" s="518">
        <v>52</v>
      </c>
      <c r="Q57" s="153"/>
      <c r="R57" s="387">
        <f t="shared" si="4"/>
        <v>2.6272315564697737E-2</v>
      </c>
      <c r="S57" s="141">
        <v>1.3041210786370622E-2</v>
      </c>
      <c r="T57" s="142">
        <v>6.4843273387081794E-3</v>
      </c>
      <c r="U57" s="142">
        <v>2.6272315564697737E-2</v>
      </c>
    </row>
    <row r="58" spans="1:21" x14ac:dyDescent="0.25">
      <c r="A58" s="23">
        <v>62</v>
      </c>
      <c r="B58">
        <f t="shared" si="0"/>
        <v>8.8571428571428577</v>
      </c>
      <c r="C58" s="14">
        <f t="shared" si="1"/>
        <v>0.16399999999999998</v>
      </c>
      <c r="D58" s="14">
        <f t="shared" si="2"/>
        <v>0.13600000000000001</v>
      </c>
      <c r="E58" s="14">
        <f t="shared" si="3"/>
        <v>0.19699999999999998</v>
      </c>
      <c r="F58" s="6">
        <v>16.399999999999999</v>
      </c>
      <c r="G58" s="6">
        <v>13.6</v>
      </c>
      <c r="H58" s="6">
        <v>19.7</v>
      </c>
      <c r="P58" s="518">
        <v>53</v>
      </c>
      <c r="Q58" s="76"/>
      <c r="R58" s="387">
        <f t="shared" si="4"/>
        <v>2.5016003114189507E-2</v>
      </c>
      <c r="S58" s="142">
        <v>1.2269474182635047E-2</v>
      </c>
      <c r="T58" s="142">
        <v>6.0278360762220633E-3</v>
      </c>
      <c r="U58" s="142">
        <v>2.5016003114189507E-2</v>
      </c>
    </row>
    <row r="59" spans="1:21" x14ac:dyDescent="0.25">
      <c r="A59" s="23">
        <v>62</v>
      </c>
      <c r="B59">
        <f t="shared" si="0"/>
        <v>8.8571428571428577</v>
      </c>
      <c r="C59" s="14">
        <f t="shared" si="1"/>
        <v>0.16399999999999998</v>
      </c>
      <c r="D59" s="14">
        <f t="shared" si="2"/>
        <v>0.13600000000000001</v>
      </c>
      <c r="E59" s="14">
        <f t="shared" si="3"/>
        <v>0.19699999999999998</v>
      </c>
      <c r="F59" s="6">
        <v>16.399999999999999</v>
      </c>
      <c r="G59" s="6">
        <v>13.6</v>
      </c>
      <c r="H59" s="6">
        <v>19.7</v>
      </c>
      <c r="P59" s="518">
        <v>54</v>
      </c>
      <c r="Q59" s="76"/>
      <c r="R59" s="387">
        <f t="shared" si="4"/>
        <v>2.381976610581028E-2</v>
      </c>
      <c r="S59" s="142">
        <v>1.1543406450854813E-2</v>
      </c>
      <c r="T59" s="142">
        <v>5.6034814197154477E-3</v>
      </c>
      <c r="U59" s="142">
        <v>2.381976610581028E-2</v>
      </c>
    </row>
    <row r="60" spans="1:21" x14ac:dyDescent="0.25">
      <c r="A60" s="23">
        <v>63</v>
      </c>
      <c r="B60">
        <f t="shared" si="0"/>
        <v>9</v>
      </c>
      <c r="C60" s="14">
        <f t="shared" si="1"/>
        <v>0.16399999999999998</v>
      </c>
      <c r="D60" s="14">
        <f t="shared" si="2"/>
        <v>0.13600000000000001</v>
      </c>
      <c r="E60" s="14">
        <f t="shared" si="3"/>
        <v>0.19699999999999998</v>
      </c>
      <c r="F60" s="6">
        <v>16.399999999999999</v>
      </c>
      <c r="G60" s="6">
        <v>13.6</v>
      </c>
      <c r="H60" s="6">
        <v>19.7</v>
      </c>
      <c r="P60" s="518">
        <v>55</v>
      </c>
      <c r="Q60" s="76"/>
      <c r="R60" s="387">
        <f t="shared" si="4"/>
        <v>2.2680731799784581E-2</v>
      </c>
      <c r="S60" s="142">
        <v>1.0860305055144516E-2</v>
      </c>
      <c r="T60" s="142">
        <v>5.2090009788015876E-3</v>
      </c>
      <c r="U60" s="142">
        <v>2.2680731799784581E-2</v>
      </c>
    </row>
    <row r="61" spans="1:21" x14ac:dyDescent="0.25">
      <c r="A61" s="23">
        <v>63</v>
      </c>
      <c r="B61">
        <f t="shared" si="0"/>
        <v>9</v>
      </c>
      <c r="C61" s="14">
        <f t="shared" si="1"/>
        <v>0.16399999999999998</v>
      </c>
      <c r="D61" s="14">
        <f t="shared" si="2"/>
        <v>0.13600000000000001</v>
      </c>
      <c r="E61" s="14">
        <f t="shared" si="3"/>
        <v>0.19699999999999998</v>
      </c>
      <c r="F61" s="6">
        <v>16.399999999999999</v>
      </c>
      <c r="G61" s="6">
        <v>13.6</v>
      </c>
      <c r="H61" s="6">
        <v>19.7</v>
      </c>
      <c r="P61" s="518">
        <v>56</v>
      </c>
      <c r="Q61" s="76"/>
      <c r="R61" s="387">
        <f t="shared" si="4"/>
        <v>2.1596164827507688E-2</v>
      </c>
      <c r="S61" s="142">
        <v>1.0217627386936842E-2</v>
      </c>
      <c r="T61" s="142">
        <v>4.8422916334991207E-3</v>
      </c>
      <c r="U61" s="142">
        <v>2.1596164827507688E-2</v>
      </c>
    </row>
    <row r="62" spans="1:21" x14ac:dyDescent="0.25">
      <c r="A62" s="23">
        <v>64</v>
      </c>
      <c r="B62">
        <f t="shared" si="0"/>
        <v>9.1428571428571423</v>
      </c>
      <c r="C62" s="14">
        <f t="shared" si="1"/>
        <v>0.16399999999999998</v>
      </c>
      <c r="D62" s="14">
        <f t="shared" si="2"/>
        <v>0.13600000000000001</v>
      </c>
      <c r="E62" s="14">
        <f t="shared" si="3"/>
        <v>0.19699999999999998</v>
      </c>
      <c r="F62" s="6">
        <v>16.399999999999999</v>
      </c>
      <c r="G62" s="6">
        <v>13.6</v>
      </c>
      <c r="H62" s="6">
        <v>19.7</v>
      </c>
      <c r="P62" s="518">
        <v>57</v>
      </c>
      <c r="Q62" s="76"/>
      <c r="R62" s="387">
        <f t="shared" si="4"/>
        <v>2.0563460622611388E-2</v>
      </c>
      <c r="S62" s="142">
        <v>9.6129813010020042E-3</v>
      </c>
      <c r="T62" s="142">
        <v>4.5013983217277367E-3</v>
      </c>
      <c r="U62" s="142">
        <v>2.0563460622611388E-2</v>
      </c>
    </row>
    <row r="63" spans="1:21" x14ac:dyDescent="0.25">
      <c r="A63" s="23">
        <v>64</v>
      </c>
      <c r="B63">
        <f t="shared" si="0"/>
        <v>9.1428571428571423</v>
      </c>
      <c r="C63" s="14">
        <f t="shared" si="1"/>
        <v>0.16399999999999998</v>
      </c>
      <c r="D63" s="14">
        <f t="shared" si="2"/>
        <v>0.13600000000000001</v>
      </c>
      <c r="E63" s="14">
        <f t="shared" si="3"/>
        <v>0.19699999999999998</v>
      </c>
      <c r="F63" s="6">
        <v>16.399999999999999</v>
      </c>
      <c r="G63" s="6">
        <v>13.6</v>
      </c>
      <c r="H63" s="6">
        <v>19.7</v>
      </c>
      <c r="P63" s="518">
        <v>58</v>
      </c>
      <c r="Q63" s="76"/>
      <c r="R63" s="387">
        <f t="shared" si="4"/>
        <v>1.9580139166148834E-2</v>
      </c>
      <c r="S63" s="142">
        <v>9.0441162115149059E-3</v>
      </c>
      <c r="T63" s="142">
        <v>4.1845036161548121E-3</v>
      </c>
      <c r="U63" s="142">
        <v>1.9580139166148834E-2</v>
      </c>
    </row>
    <row r="64" spans="1:21" x14ac:dyDescent="0.25">
      <c r="A64" s="23">
        <v>65</v>
      </c>
      <c r="B64">
        <f t="shared" si="0"/>
        <v>9.2857142857142865</v>
      </c>
      <c r="C64" s="14">
        <f t="shared" si="1"/>
        <v>0.16399999999999998</v>
      </c>
      <c r="D64" s="14">
        <f t="shared" si="2"/>
        <v>0.13600000000000001</v>
      </c>
      <c r="E64" s="14">
        <f t="shared" si="3"/>
        <v>0.19699999999999998</v>
      </c>
      <c r="F64" s="6">
        <v>16.399999999999999</v>
      </c>
      <c r="G64" s="6">
        <v>13.6</v>
      </c>
      <c r="H64" s="6">
        <v>19.7</v>
      </c>
      <c r="P64" s="518">
        <v>59</v>
      </c>
      <c r="Q64" s="76"/>
      <c r="R64" s="387">
        <f t="shared" si="4"/>
        <v>1.8643839030877539E-2</v>
      </c>
      <c r="S64" s="142">
        <v>8.5089147150281853E-3</v>
      </c>
      <c r="T64" s="142">
        <v>3.8899180348234467E-3</v>
      </c>
      <c r="U64" s="142">
        <v>1.8643839030877539E-2</v>
      </c>
    </row>
    <row r="65" spans="1:21" x14ac:dyDescent="0.25">
      <c r="A65" s="23">
        <v>65</v>
      </c>
      <c r="B65">
        <f t="shared" si="0"/>
        <v>9.2857142857142865</v>
      </c>
      <c r="C65" s="14">
        <f t="shared" si="1"/>
        <v>0.16399999999999998</v>
      </c>
      <c r="D65" s="14">
        <f t="shared" si="2"/>
        <v>0.13600000000000001</v>
      </c>
      <c r="E65" s="14">
        <f t="shared" si="3"/>
        <v>0.19699999999999998</v>
      </c>
      <c r="F65" s="6">
        <v>16.399999999999999</v>
      </c>
      <c r="G65" s="6">
        <v>13.6</v>
      </c>
      <c r="H65" s="6">
        <v>19.7</v>
      </c>
      <c r="P65" s="518">
        <v>60</v>
      </c>
      <c r="Q65" s="76"/>
      <c r="R65" s="387">
        <f t="shared" si="4"/>
        <v>1.7752311710338052E-2</v>
      </c>
      <c r="S65" s="142">
        <v>8.0053847091705772E-3</v>
      </c>
      <c r="T65" s="142">
        <v>3.6160710339041753E-3</v>
      </c>
      <c r="U65" s="142">
        <v>1.7752311710338052E-2</v>
      </c>
    </row>
    <row r="66" spans="1:21" x14ac:dyDescent="0.25">
      <c r="A66" s="23">
        <v>66</v>
      </c>
      <c r="B66">
        <f t="shared" si="0"/>
        <v>9.4285714285714288</v>
      </c>
      <c r="C66" s="14">
        <f t="shared" si="1"/>
        <v>0.16399999999999998</v>
      </c>
      <c r="D66" s="14">
        <f t="shared" si="2"/>
        <v>0.13600000000000001</v>
      </c>
      <c r="E66" s="14">
        <f t="shared" si="3"/>
        <v>0.19699999999999998</v>
      </c>
      <c r="F66" s="6">
        <v>16.399999999999999</v>
      </c>
      <c r="G66" s="6">
        <v>13.6</v>
      </c>
      <c r="H66" s="6">
        <v>19.7</v>
      </c>
      <c r="P66" s="518">
        <v>61</v>
      </c>
      <c r="Q66" s="76"/>
      <c r="R66" s="387">
        <f t="shared" si="4"/>
        <v>1.6903416219109679E-2</v>
      </c>
      <c r="S66" s="142">
        <v>7.5316519777351926E-3</v>
      </c>
      <c r="T66" s="142">
        <v>3.3615026345495489E-3</v>
      </c>
      <c r="U66" s="142">
        <v>1.6903416219109679E-2</v>
      </c>
    </row>
    <row r="67" spans="1:21" x14ac:dyDescent="0.25">
      <c r="A67" s="23">
        <v>66</v>
      </c>
      <c r="B67">
        <f t="shared" si="0"/>
        <v>9.4285714285714288</v>
      </c>
      <c r="C67" s="14">
        <f t="shared" si="1"/>
        <v>0.16399999999999998</v>
      </c>
      <c r="D67" s="14">
        <f t="shared" si="2"/>
        <v>0.13600000000000001</v>
      </c>
      <c r="E67" s="14">
        <f t="shared" si="3"/>
        <v>0.19699999999999998</v>
      </c>
      <c r="F67" s="6">
        <v>16.399999999999999</v>
      </c>
      <c r="G67" s="6">
        <v>13.6</v>
      </c>
      <c r="H67" s="6">
        <v>19.7</v>
      </c>
      <c r="P67" s="518">
        <v>62</v>
      </c>
      <c r="Q67" s="76"/>
      <c r="R67" s="387">
        <f t="shared" si="4"/>
        <v>1.6095113951275882E-2</v>
      </c>
      <c r="S67" s="142">
        <v>7.0859532145582157E-3</v>
      </c>
      <c r="T67" s="142">
        <v>3.1248556392111486E-3</v>
      </c>
      <c r="U67" s="142">
        <v>1.6095113951275882E-2</v>
      </c>
    </row>
    <row r="68" spans="1:21" x14ac:dyDescent="0.25">
      <c r="A68" s="23">
        <v>67</v>
      </c>
      <c r="B68">
        <f t="shared" si="0"/>
        <v>9.5714285714285712</v>
      </c>
      <c r="C68" s="14">
        <f t="shared" si="1"/>
        <v>0.16399999999999998</v>
      </c>
      <c r="D68" s="14">
        <f t="shared" si="2"/>
        <v>0.13600000000000001</v>
      </c>
      <c r="E68" s="14">
        <f t="shared" si="3"/>
        <v>0.19699999999999998</v>
      </c>
      <c r="F68" s="6">
        <v>16.399999999999999</v>
      </c>
      <c r="G68" s="6">
        <v>13.6</v>
      </c>
      <c r="H68" s="6">
        <v>19.7</v>
      </c>
      <c r="P68" s="518">
        <v>63</v>
      </c>
      <c r="Q68" s="76"/>
      <c r="R68" s="387">
        <f t="shared" si="4"/>
        <v>1.5325463784752037E-2</v>
      </c>
      <c r="S68" s="142">
        <v>6.6666294602218904E-3</v>
      </c>
      <c r="T68" s="142">
        <v>2.9048683959214646E-3</v>
      </c>
      <c r="U68" s="142">
        <v>1.5325463784752037E-2</v>
      </c>
    </row>
    <row r="69" spans="1:21" x14ac:dyDescent="0.25">
      <c r="A69" s="23">
        <v>67</v>
      </c>
      <c r="B69">
        <f t="shared" ref="B69:B132" si="6">A69/7</f>
        <v>9.5714285714285712</v>
      </c>
      <c r="C69" s="14">
        <f t="shared" ref="C69:C132" si="7">F69/100</f>
        <v>0.16399999999999998</v>
      </c>
      <c r="D69" s="14">
        <f t="shared" ref="D69:D132" si="8">G69/100</f>
        <v>0.13600000000000001</v>
      </c>
      <c r="E69" s="14">
        <f t="shared" ref="E69:E132" si="9">H69/100</f>
        <v>0.19699999999999998</v>
      </c>
      <c r="F69" s="6">
        <v>16.399999999999999</v>
      </c>
      <c r="G69" s="6">
        <v>13.6</v>
      </c>
      <c r="H69" s="6">
        <v>19.7</v>
      </c>
      <c r="P69" s="518">
        <v>64</v>
      </c>
      <c r="Q69" s="76"/>
      <c r="R69" s="387">
        <f t="shared" si="4"/>
        <v>1.459261741971872E-2</v>
      </c>
      <c r="S69" s="142">
        <v>6.2721199271521515E-3</v>
      </c>
      <c r="T69" s="142">
        <v>2.7003680719642855E-3</v>
      </c>
      <c r="U69" s="142">
        <v>1.459261741971872E-2</v>
      </c>
    </row>
    <row r="70" spans="1:21" x14ac:dyDescent="0.25">
      <c r="A70" s="23">
        <v>68</v>
      </c>
      <c r="B70">
        <f t="shared" si="6"/>
        <v>9.7142857142857135</v>
      </c>
      <c r="C70" s="14">
        <f t="shared" si="7"/>
        <v>0.16399999999999998</v>
      </c>
      <c r="D70" s="14">
        <f t="shared" si="8"/>
        <v>0.13600000000000001</v>
      </c>
      <c r="E70" s="14">
        <f t="shared" si="9"/>
        <v>0.19699999999999998</v>
      </c>
      <c r="F70" s="6">
        <v>16.399999999999999</v>
      </c>
      <c r="G70" s="6">
        <v>13.6</v>
      </c>
      <c r="H70" s="6">
        <v>19.7</v>
      </c>
      <c r="P70" s="518">
        <v>65</v>
      </c>
      <c r="Q70" s="76"/>
      <c r="R70" s="387">
        <f t="shared" ref="R70:R109" si="10">$W$7*EXP($X$7*P70)</f>
        <v>1.3894814939965854E-2</v>
      </c>
      <c r="S70" s="142">
        <v>5.9009561901269573E-3</v>
      </c>
      <c r="T70" s="142">
        <v>2.5102644010731481E-3</v>
      </c>
      <c r="U70" s="142">
        <v>1.3894814939965854E-2</v>
      </c>
    </row>
    <row r="71" spans="1:21" x14ac:dyDescent="0.25">
      <c r="A71" s="23">
        <v>68</v>
      </c>
      <c r="B71">
        <f t="shared" si="6"/>
        <v>9.7142857142857135</v>
      </c>
      <c r="C71" s="14">
        <f t="shared" si="7"/>
        <v>0.16200000000000001</v>
      </c>
      <c r="D71" s="14">
        <f t="shared" si="8"/>
        <v>0.13500000000000001</v>
      </c>
      <c r="E71" s="14">
        <f t="shared" si="9"/>
        <v>0.19500000000000001</v>
      </c>
      <c r="F71" s="6">
        <v>16.2</v>
      </c>
      <c r="G71" s="6">
        <v>13.5</v>
      </c>
      <c r="H71" s="6">
        <v>19.5</v>
      </c>
      <c r="P71" s="518">
        <v>66</v>
      </c>
      <c r="Q71" s="76"/>
      <c r="R71" s="387">
        <f t="shared" si="10"/>
        <v>1.3230380586488349E-2</v>
      </c>
      <c r="S71" s="142">
        <v>5.551756720571544E-3</v>
      </c>
      <c r="T71" s="142">
        <v>2.3335438708217988E-3</v>
      </c>
      <c r="U71" s="142">
        <v>1.3230380586488349E-2</v>
      </c>
    </row>
    <row r="72" spans="1:21" x14ac:dyDescent="0.25">
      <c r="A72" s="23">
        <v>69</v>
      </c>
      <c r="B72">
        <f t="shared" si="6"/>
        <v>9.8571428571428577</v>
      </c>
      <c r="C72" s="14">
        <f t="shared" si="7"/>
        <v>0.16200000000000001</v>
      </c>
      <c r="D72" s="14">
        <f t="shared" si="8"/>
        <v>0.13500000000000001</v>
      </c>
      <c r="E72" s="14">
        <f t="shared" si="9"/>
        <v>0.19500000000000001</v>
      </c>
      <c r="F72" s="6">
        <v>16.2</v>
      </c>
      <c r="G72" s="6">
        <v>13.5</v>
      </c>
      <c r="H72" s="6">
        <v>19.5</v>
      </c>
      <c r="P72" s="518">
        <v>67</v>
      </c>
      <c r="Q72" s="76"/>
      <c r="R72" s="387">
        <f t="shared" si="10"/>
        <v>1.2597718733183645E-2</v>
      </c>
      <c r="S72" s="142">
        <v>5.2232217442963547E-3</v>
      </c>
      <c r="T72" s="142">
        <v>2.1692643192175449E-3</v>
      </c>
      <c r="U72" s="142">
        <v>1.2597718733183645E-2</v>
      </c>
    </row>
    <row r="73" spans="1:21" x14ac:dyDescent="0.25">
      <c r="A73" s="23">
        <v>69</v>
      </c>
      <c r="B73">
        <f t="shared" si="6"/>
        <v>9.8571428571428577</v>
      </c>
      <c r="C73" s="14">
        <f t="shared" si="7"/>
        <v>0.16200000000000001</v>
      </c>
      <c r="D73" s="14">
        <f t="shared" si="8"/>
        <v>0.13500000000000001</v>
      </c>
      <c r="E73" s="14">
        <f t="shared" si="9"/>
        <v>0.19500000000000001</v>
      </c>
      <c r="F73" s="6">
        <v>16.2</v>
      </c>
      <c r="G73" s="6">
        <v>13.5</v>
      </c>
      <c r="H73" s="6">
        <v>19.5</v>
      </c>
      <c r="P73" s="518">
        <v>68</v>
      </c>
      <c r="Q73" s="76"/>
      <c r="R73" s="387">
        <f t="shared" si="10"/>
        <v>1.1995310054986814E-2</v>
      </c>
      <c r="S73" s="142">
        <v>4.9141284035373982E-3</v>
      </c>
      <c r="T73" s="142">
        <v>2.0165499116899669E-3</v>
      </c>
      <c r="U73" s="142">
        <v>1.1995310054986814E-2</v>
      </c>
    </row>
    <row r="74" spans="1:21" x14ac:dyDescent="0.25">
      <c r="A74" s="23">
        <v>70</v>
      </c>
      <c r="B74">
        <f t="shared" si="6"/>
        <v>10</v>
      </c>
      <c r="C74" s="14">
        <f t="shared" si="7"/>
        <v>0.16200000000000001</v>
      </c>
      <c r="D74" s="14">
        <f t="shared" si="8"/>
        <v>0.13500000000000001</v>
      </c>
      <c r="E74" s="14">
        <f t="shared" si="9"/>
        <v>0.19500000000000001</v>
      </c>
      <c r="F74" s="6">
        <v>16.2</v>
      </c>
      <c r="G74" s="6">
        <v>13.5</v>
      </c>
      <c r="H74" s="6">
        <v>19.5</v>
      </c>
      <c r="P74" s="518">
        <v>69</v>
      </c>
      <c r="Q74" s="76"/>
      <c r="R74" s="387">
        <f t="shared" si="10"/>
        <v>1.1421707879241181E-2</v>
      </c>
      <c r="S74" s="142">
        <v>4.6233262052913652E-3</v>
      </c>
      <c r="T74" s="142">
        <v>1.8745864716954313E-3</v>
      </c>
      <c r="U74" s="142">
        <v>1.1421707879241181E-2</v>
      </c>
    </row>
    <row r="75" spans="1:21" x14ac:dyDescent="0.25">
      <c r="A75" s="23">
        <v>70</v>
      </c>
      <c r="B75">
        <f t="shared" si="6"/>
        <v>10</v>
      </c>
      <c r="C75" s="14">
        <f t="shared" si="7"/>
        <v>0.16200000000000001</v>
      </c>
      <c r="D75" s="14">
        <f t="shared" si="8"/>
        <v>0.13500000000000001</v>
      </c>
      <c r="E75" s="14">
        <f t="shared" si="9"/>
        <v>0.19500000000000001</v>
      </c>
      <c r="F75" s="6">
        <v>16.2</v>
      </c>
      <c r="G75" s="6">
        <v>13.5</v>
      </c>
      <c r="H75" s="6">
        <v>19.5</v>
      </c>
      <c r="P75" s="518">
        <v>70</v>
      </c>
      <c r="Q75" s="76"/>
      <c r="R75" s="387">
        <f t="shared" si="10"/>
        <v>1.0875534711542184E-2</v>
      </c>
      <c r="S75" s="142">
        <v>4.3497327390035478E-3</v>
      </c>
      <c r="T75" s="142">
        <v>1.7426171400431959E-3</v>
      </c>
      <c r="U75" s="142">
        <v>1.0875534711542184E-2</v>
      </c>
    </row>
    <row r="76" spans="1:21" x14ac:dyDescent="0.25">
      <c r="A76" s="23">
        <v>71</v>
      </c>
      <c r="B76">
        <f t="shared" si="6"/>
        <v>10.142857142857142</v>
      </c>
      <c r="C76" s="14">
        <f t="shared" si="7"/>
        <v>0.16200000000000001</v>
      </c>
      <c r="D76" s="14">
        <f t="shared" si="8"/>
        <v>0.13500000000000001</v>
      </c>
      <c r="E76" s="14">
        <f t="shared" si="9"/>
        <v>0.19500000000000001</v>
      </c>
      <c r="F76" s="6">
        <v>16.2</v>
      </c>
      <c r="G76" s="6">
        <v>13.5</v>
      </c>
      <c r="H76" s="6">
        <v>19.5</v>
      </c>
      <c r="P76" s="518">
        <v>71</v>
      </c>
      <c r="Q76" s="76"/>
      <c r="R76" s="387">
        <f t="shared" si="10"/>
        <v>1.0355478927711539E-2</v>
      </c>
      <c r="S76" s="142">
        <v>4.092329647669095E-3</v>
      </c>
      <c r="T76" s="142">
        <v>1.6199383398013275E-3</v>
      </c>
      <c r="U76" s="142">
        <v>1.0355478927711539E-2</v>
      </c>
    </row>
    <row r="77" spans="1:21" x14ac:dyDescent="0.25">
      <c r="A77" s="23">
        <v>71</v>
      </c>
      <c r="B77">
        <f t="shared" si="6"/>
        <v>10.142857142857142</v>
      </c>
      <c r="C77" s="14">
        <f t="shared" si="7"/>
        <v>0.16200000000000001</v>
      </c>
      <c r="D77" s="14">
        <f t="shared" si="8"/>
        <v>0.13500000000000001</v>
      </c>
      <c r="E77" s="14">
        <f t="shared" si="9"/>
        <v>0.19500000000000001</v>
      </c>
      <c r="F77" s="6">
        <v>16.2</v>
      </c>
      <c r="G77" s="6">
        <v>13.5</v>
      </c>
      <c r="H77" s="6">
        <v>19.5</v>
      </c>
      <c r="P77" s="518">
        <v>72</v>
      </c>
      <c r="Q77" s="76"/>
      <c r="R77" s="387">
        <f t="shared" si="10"/>
        <v>9.8602916239574363E-3</v>
      </c>
      <c r="S77" s="142">
        <v>3.850158837351454E-3</v>
      </c>
      <c r="T77" s="142">
        <v>1.5058960252699195E-3</v>
      </c>
      <c r="U77" s="142">
        <v>9.8602916239574363E-3</v>
      </c>
    </row>
    <row r="78" spans="1:21" x14ac:dyDescent="0.25">
      <c r="A78" s="23">
        <v>72</v>
      </c>
      <c r="B78">
        <f t="shared" si="6"/>
        <v>10.285714285714286</v>
      </c>
      <c r="C78" s="14">
        <f t="shared" si="7"/>
        <v>0.16200000000000001</v>
      </c>
      <c r="D78" s="14">
        <f t="shared" si="8"/>
        <v>0.13500000000000001</v>
      </c>
      <c r="E78" s="14">
        <f t="shared" si="9"/>
        <v>0.19500000000000001</v>
      </c>
      <c r="F78" s="6">
        <v>16.2</v>
      </c>
      <c r="G78" s="6">
        <v>13.5</v>
      </c>
      <c r="H78" s="6">
        <v>19.5</v>
      </c>
      <c r="P78" s="518">
        <v>73</v>
      </c>
      <c r="Q78" s="76"/>
      <c r="R78" s="387">
        <f t="shared" si="10"/>
        <v>9.3887836176564966E-3</v>
      </c>
      <c r="S78" s="142">
        <v>3.6223189110092266E-3</v>
      </c>
      <c r="T78" s="142">
        <v>1.3998821950234586E-3</v>
      </c>
      <c r="U78" s="142">
        <v>9.3887836176564966E-3</v>
      </c>
    </row>
    <row r="79" spans="1:21" x14ac:dyDescent="0.25">
      <c r="A79" s="23">
        <v>72</v>
      </c>
      <c r="B79">
        <f t="shared" si="6"/>
        <v>10.285714285714286</v>
      </c>
      <c r="C79" s="14">
        <f t="shared" si="7"/>
        <v>0.16200000000000001</v>
      </c>
      <c r="D79" s="14">
        <f t="shared" si="8"/>
        <v>0.13500000000000001</v>
      </c>
      <c r="E79" s="14">
        <f t="shared" si="9"/>
        <v>0.19500000000000001</v>
      </c>
      <c r="F79" s="6">
        <v>16.2</v>
      </c>
      <c r="G79" s="6">
        <v>13.5</v>
      </c>
      <c r="H79" s="6">
        <v>19.5</v>
      </c>
      <c r="P79" s="518">
        <v>74</v>
      </c>
      <c r="Q79" s="76"/>
      <c r="R79" s="387">
        <f t="shared" si="10"/>
        <v>8.9398225915549752E-3</v>
      </c>
      <c r="S79" s="142">
        <v>3.4079618133576084E-3</v>
      </c>
      <c r="T79" s="142">
        <v>1.3013316504321365E-3</v>
      </c>
      <c r="U79" s="142">
        <v>8.9398225915549752E-3</v>
      </c>
    </row>
    <row r="80" spans="1:21" x14ac:dyDescent="0.25">
      <c r="A80" s="23">
        <v>73</v>
      </c>
      <c r="B80">
        <f t="shared" si="6"/>
        <v>10.428571428571429</v>
      </c>
      <c r="C80" s="14">
        <f t="shared" si="7"/>
        <v>0.16200000000000001</v>
      </c>
      <c r="D80" s="14">
        <f t="shared" si="8"/>
        <v>0.13500000000000001</v>
      </c>
      <c r="E80" s="14">
        <f t="shared" si="9"/>
        <v>0.19500000000000001</v>
      </c>
      <c r="F80" s="6">
        <v>16.2</v>
      </c>
      <c r="G80" s="6">
        <v>13.5</v>
      </c>
      <c r="H80" s="6">
        <v>19.5</v>
      </c>
      <c r="P80" s="518">
        <v>75</v>
      </c>
      <c r="Q80" s="76"/>
      <c r="R80" s="387">
        <f t="shared" si="10"/>
        <v>8.5123303745310314E-3</v>
      </c>
      <c r="S80" s="142">
        <v>3.2062896742760302E-3</v>
      </c>
      <c r="T80" s="142">
        <v>1.209718982380548E-3</v>
      </c>
      <c r="U80" s="142">
        <v>8.5123303745310314E-3</v>
      </c>
    </row>
    <row r="81" spans="1:21" x14ac:dyDescent="0.25">
      <c r="A81" s="23">
        <v>73</v>
      </c>
      <c r="B81">
        <f t="shared" si="6"/>
        <v>10.428571428571429</v>
      </c>
      <c r="C81" s="14">
        <f t="shared" si="7"/>
        <v>0.155</v>
      </c>
      <c r="D81" s="14">
        <f t="shared" si="8"/>
        <v>0.127</v>
      </c>
      <c r="E81" s="14">
        <f t="shared" si="9"/>
        <v>0.18899999999999997</v>
      </c>
      <c r="F81" s="6">
        <v>15.5</v>
      </c>
      <c r="G81" s="6">
        <v>12.7</v>
      </c>
      <c r="H81" s="6">
        <v>18.899999999999999</v>
      </c>
      <c r="P81" s="518">
        <v>76</v>
      </c>
      <c r="Q81" s="76"/>
      <c r="R81" s="387">
        <f t="shared" si="10"/>
        <v>8.1052803523878562E-3</v>
      </c>
      <c r="S81" s="142">
        <v>3.0165518390127418E-3</v>
      </c>
      <c r="T81" s="142">
        <v>1.1245557701189146E-3</v>
      </c>
      <c r="U81" s="142">
        <v>8.1052803523878562E-3</v>
      </c>
    </row>
    <row r="82" spans="1:21" x14ac:dyDescent="0.25">
      <c r="A82" s="23">
        <v>74</v>
      </c>
      <c r="B82">
        <f t="shared" si="6"/>
        <v>10.571428571428571</v>
      </c>
      <c r="C82" s="14">
        <f t="shared" si="7"/>
        <v>0.155</v>
      </c>
      <c r="D82" s="14">
        <f t="shared" si="8"/>
        <v>0.127</v>
      </c>
      <c r="E82" s="14">
        <f t="shared" si="9"/>
        <v>0.18899999999999997</v>
      </c>
      <c r="F82" s="6">
        <v>15.5</v>
      </c>
      <c r="G82" s="6">
        <v>12.7</v>
      </c>
      <c r="H82" s="6">
        <v>18.899999999999999</v>
      </c>
      <c r="P82" s="518">
        <v>77</v>
      </c>
      <c r="Q82" s="76"/>
      <c r="R82" s="387">
        <f t="shared" si="10"/>
        <v>7.7176950024597643E-3</v>
      </c>
      <c r="S82" s="142">
        <v>2.8380420741322483E-3</v>
      </c>
      <c r="T82" s="142">
        <v>1.0453879773128379E-3</v>
      </c>
      <c r="U82" s="142">
        <v>7.7176950024597643E-3</v>
      </c>
    </row>
    <row r="83" spans="1:21" x14ac:dyDescent="0.25">
      <c r="A83" s="23">
        <v>74</v>
      </c>
      <c r="B83">
        <f t="shared" si="6"/>
        <v>10.571428571428571</v>
      </c>
      <c r="C83" s="14">
        <f t="shared" si="7"/>
        <v>0.155</v>
      </c>
      <c r="D83" s="14">
        <f t="shared" si="8"/>
        <v>0.127</v>
      </c>
      <c r="E83" s="14">
        <f t="shared" si="9"/>
        <v>0.18899999999999997</v>
      </c>
      <c r="F83" s="6">
        <v>15.5</v>
      </c>
      <c r="G83" s="6">
        <v>12.7</v>
      </c>
      <c r="H83" s="6">
        <v>18.899999999999999</v>
      </c>
      <c r="P83" s="518">
        <v>78</v>
      </c>
      <c r="Q83" s="76"/>
      <c r="R83" s="387">
        <f t="shared" si="10"/>
        <v>7.3486435461106439E-3</v>
      </c>
      <c r="S83" s="142">
        <v>2.6700959388057284E-3</v>
      </c>
      <c r="T83" s="142">
        <v>9.7179353140899828E-4</v>
      </c>
      <c r="U83" s="142">
        <v>7.3486435461106439E-3</v>
      </c>
    </row>
    <row r="84" spans="1:21" x14ac:dyDescent="0.25">
      <c r="A84" s="23">
        <v>75</v>
      </c>
      <c r="B84">
        <f t="shared" si="6"/>
        <v>10.714285714285714</v>
      </c>
      <c r="C84" s="14">
        <f t="shared" si="7"/>
        <v>0.155</v>
      </c>
      <c r="D84" s="14">
        <f t="shared" si="8"/>
        <v>0.127</v>
      </c>
      <c r="E84" s="14">
        <f t="shared" si="9"/>
        <v>0.18899999999999997</v>
      </c>
      <c r="F84" s="6">
        <v>15.5</v>
      </c>
      <c r="G84" s="6">
        <v>12.7</v>
      </c>
      <c r="H84" s="6">
        <v>18.899999999999999</v>
      </c>
      <c r="P84" s="518">
        <v>79</v>
      </c>
      <c r="Q84" s="76"/>
      <c r="R84" s="387">
        <f t="shared" si="10"/>
        <v>6.9972397134872612E-3</v>
      </c>
      <c r="S84" s="142">
        <v>2.5120883116599717E-3</v>
      </c>
      <c r="T84" s="142">
        <v>9.0338007341150156E-4</v>
      </c>
      <c r="U84" s="142">
        <v>6.9972397134872612E-3</v>
      </c>
    </row>
    <row r="85" spans="1:21" x14ac:dyDescent="0.25">
      <c r="A85" s="23">
        <v>75</v>
      </c>
      <c r="B85">
        <f t="shared" si="6"/>
        <v>10.714285714285714</v>
      </c>
      <c r="C85" s="14">
        <f t="shared" si="7"/>
        <v>0.155</v>
      </c>
      <c r="D85" s="14">
        <f t="shared" si="8"/>
        <v>0.127</v>
      </c>
      <c r="E85" s="14">
        <f t="shared" si="9"/>
        <v>0.18899999999999997</v>
      </c>
      <c r="F85" s="6">
        <v>15.5</v>
      </c>
      <c r="G85" s="6">
        <v>12.7</v>
      </c>
      <c r="H85" s="6">
        <v>18.899999999999999</v>
      </c>
      <c r="P85" s="518">
        <v>80</v>
      </c>
      <c r="Q85" s="76"/>
      <c r="R85" s="387">
        <f t="shared" si="10"/>
        <v>6.6626396151595419E-3</v>
      </c>
      <c r="S85" s="142">
        <v>2.3634310639793809E-3</v>
      </c>
      <c r="T85" s="142">
        <v>8.3978286607209302E-4</v>
      </c>
      <c r="U85" s="142">
        <v>6.6626396151595419E-3</v>
      </c>
    </row>
    <row r="86" spans="1:21" x14ac:dyDescent="0.25">
      <c r="A86" s="23">
        <v>76</v>
      </c>
      <c r="B86">
        <f t="shared" si="6"/>
        <v>10.857142857142858</v>
      </c>
      <c r="C86" s="14">
        <f t="shared" si="7"/>
        <v>0.155</v>
      </c>
      <c r="D86" s="14">
        <f t="shared" si="8"/>
        <v>0.127</v>
      </c>
      <c r="E86" s="14">
        <f t="shared" si="9"/>
        <v>0.18899999999999997</v>
      </c>
      <c r="F86" s="6">
        <v>15.5</v>
      </c>
      <c r="G86" s="6">
        <v>12.7</v>
      </c>
      <c r="H86" s="6">
        <v>18.899999999999999</v>
      </c>
      <c r="P86" s="518">
        <v>81</v>
      </c>
      <c r="Q86" s="76"/>
      <c r="R86" s="387">
        <f t="shared" si="10"/>
        <v>6.3440397155366222E-3</v>
      </c>
      <c r="S86" s="142">
        <v>2.2235708706003434E-3</v>
      </c>
      <c r="T86" s="142">
        <v>7.806628493420573E-4</v>
      </c>
      <c r="U86" s="142">
        <v>6.3440397155366222E-3</v>
      </c>
    </row>
    <row r="87" spans="1:21" x14ac:dyDescent="0.25">
      <c r="A87" s="23">
        <v>76</v>
      </c>
      <c r="B87">
        <f t="shared" si="6"/>
        <v>10.857142857142858</v>
      </c>
      <c r="C87" s="14">
        <f t="shared" si="7"/>
        <v>0.153</v>
      </c>
      <c r="D87" s="14">
        <f t="shared" si="8"/>
        <v>0.125</v>
      </c>
      <c r="E87" s="14">
        <f t="shared" si="9"/>
        <v>0.187</v>
      </c>
      <c r="F87" s="6">
        <v>15.3</v>
      </c>
      <c r="G87" s="6">
        <v>12.5</v>
      </c>
      <c r="H87" s="6">
        <v>18.7</v>
      </c>
      <c r="P87" s="518">
        <v>82</v>
      </c>
      <c r="Q87" s="76"/>
      <c r="R87" s="387">
        <f t="shared" si="10"/>
        <v>6.0406749031918462E-3</v>
      </c>
      <c r="S87" s="142">
        <v>2.0919871503497773E-3</v>
      </c>
      <c r="T87" s="142">
        <v>7.2570483271867643E-4</v>
      </c>
      <c r="U87" s="142">
        <v>6.0406749031918462E-3</v>
      </c>
    </row>
    <row r="88" spans="1:21" x14ac:dyDescent="0.25">
      <c r="A88" s="23">
        <v>77</v>
      </c>
      <c r="B88">
        <f t="shared" si="6"/>
        <v>11</v>
      </c>
      <c r="C88" s="14">
        <f t="shared" si="7"/>
        <v>0.153</v>
      </c>
      <c r="D88" s="14">
        <f t="shared" si="8"/>
        <v>0.125</v>
      </c>
      <c r="E88" s="14">
        <f t="shared" si="9"/>
        <v>0.187</v>
      </c>
      <c r="F88" s="6">
        <v>15.3</v>
      </c>
      <c r="G88" s="6">
        <v>12.5</v>
      </c>
      <c r="H88" s="6">
        <v>18.7</v>
      </c>
      <c r="P88" s="518">
        <v>83</v>
      </c>
      <c r="Q88" s="76"/>
      <c r="R88" s="387">
        <f t="shared" si="10"/>
        <v>5.7518166534626155E-3</v>
      </c>
      <c r="S88" s="142">
        <v>1.9681901283618601E-3</v>
      </c>
      <c r="T88" s="142">
        <v>6.7461581484901101E-4</v>
      </c>
      <c r="U88" s="142">
        <v>5.7518166534626155E-3</v>
      </c>
    </row>
    <row r="89" spans="1:21" x14ac:dyDescent="0.25">
      <c r="A89" s="23">
        <v>77</v>
      </c>
      <c r="B89">
        <f t="shared" si="6"/>
        <v>11</v>
      </c>
      <c r="C89" s="14">
        <f t="shared" si="7"/>
        <v>0.14099999999999999</v>
      </c>
      <c r="D89" s="14">
        <f t="shared" si="8"/>
        <v>0.111</v>
      </c>
      <c r="E89" s="14">
        <f t="shared" si="9"/>
        <v>0.17800000000000002</v>
      </c>
      <c r="F89" s="6">
        <v>14.1</v>
      </c>
      <c r="G89" s="6">
        <v>11.1</v>
      </c>
      <c r="H89" s="6">
        <v>17.8</v>
      </c>
      <c r="P89" s="518">
        <v>84</v>
      </c>
      <c r="Q89" s="76"/>
      <c r="R89" s="387">
        <f t="shared" si="10"/>
        <v>5.4767712789127046E-3</v>
      </c>
      <c r="S89" s="142">
        <v>1.8517190130605658E-3</v>
      </c>
      <c r="T89" s="142">
        <v>6.2712342143216699E-4</v>
      </c>
      <c r="U89" s="142">
        <v>5.4767712789127046E-3</v>
      </c>
    </row>
    <row r="90" spans="1:21" x14ac:dyDescent="0.25">
      <c r="A90" s="23">
        <v>78</v>
      </c>
      <c r="B90">
        <f t="shared" si="6"/>
        <v>11.142857142857142</v>
      </c>
      <c r="C90" s="14">
        <f t="shared" si="7"/>
        <v>0.14099999999999999</v>
      </c>
      <c r="D90" s="14">
        <f t="shared" si="8"/>
        <v>0.111</v>
      </c>
      <c r="E90" s="14">
        <f t="shared" si="9"/>
        <v>0.17800000000000002</v>
      </c>
      <c r="F90" s="6">
        <v>14.1</v>
      </c>
      <c r="G90" s="6">
        <v>11.1</v>
      </c>
      <c r="H90" s="6">
        <v>17.8</v>
      </c>
      <c r="P90" s="518">
        <v>85</v>
      </c>
      <c r="Q90" s="76"/>
      <c r="R90" s="387">
        <f t="shared" si="10"/>
        <v>5.2148782634554277E-3</v>
      </c>
      <c r="S90" s="142">
        <v>1.7421402810224771E-3</v>
      </c>
      <c r="T90" s="142">
        <v>5.8297445309195772E-4</v>
      </c>
      <c r="U90" s="142">
        <v>5.2148782634554277E-3</v>
      </c>
    </row>
    <row r="91" spans="1:21" x14ac:dyDescent="0.25">
      <c r="A91" s="23">
        <v>78</v>
      </c>
      <c r="B91">
        <f t="shared" si="6"/>
        <v>11.142857142857142</v>
      </c>
      <c r="C91" s="14">
        <f t="shared" si="7"/>
        <v>0.14099999999999999</v>
      </c>
      <c r="D91" s="14">
        <f t="shared" si="8"/>
        <v>0.111</v>
      </c>
      <c r="E91" s="14">
        <f t="shared" si="9"/>
        <v>0.17800000000000002</v>
      </c>
      <c r="F91" s="6">
        <v>14.1</v>
      </c>
      <c r="G91" s="6">
        <v>11.1</v>
      </c>
      <c r="H91" s="6">
        <v>17.8</v>
      </c>
      <c r="P91" s="518">
        <v>86</v>
      </c>
      <c r="Q91" s="76"/>
      <c r="R91" s="387">
        <f t="shared" si="10"/>
        <v>4.965508676137164E-3</v>
      </c>
      <c r="S91" s="142">
        <v>1.6390460633358549E-3</v>
      </c>
      <c r="T91" s="142">
        <v>5.4193353547811614E-4</v>
      </c>
      <c r="U91" s="142">
        <v>4.965508676137164E-3</v>
      </c>
    </row>
    <row r="92" spans="1:21" x14ac:dyDescent="0.25">
      <c r="A92" s="23">
        <v>79</v>
      </c>
      <c r="B92">
        <f t="shared" si="6"/>
        <v>11.285714285714286</v>
      </c>
      <c r="C92" s="14">
        <f t="shared" si="7"/>
        <v>0.14099999999999999</v>
      </c>
      <c r="D92" s="14">
        <f t="shared" si="8"/>
        <v>0.111</v>
      </c>
      <c r="E92" s="14">
        <f t="shared" si="9"/>
        <v>0.17800000000000002</v>
      </c>
      <c r="F92" s="6">
        <v>14.1</v>
      </c>
      <c r="G92" s="6">
        <v>11.1</v>
      </c>
      <c r="H92" s="6">
        <v>17.8</v>
      </c>
      <c r="P92" s="518">
        <v>87</v>
      </c>
      <c r="Q92" s="76"/>
      <c r="R92" s="387">
        <f t="shared" si="10"/>
        <v>4.7280636607720146E-3</v>
      </c>
      <c r="S92" s="142">
        <v>1.542052627449754E-3</v>
      </c>
      <c r="T92" s="142">
        <v>5.0378186439926898E-4</v>
      </c>
      <c r="U92" s="142">
        <v>4.7280636607720146E-3</v>
      </c>
    </row>
    <row r="93" spans="1:21" x14ac:dyDescent="0.25">
      <c r="A93" s="23">
        <v>79</v>
      </c>
      <c r="B93">
        <f t="shared" si="6"/>
        <v>11.285714285714286</v>
      </c>
      <c r="C93" s="14">
        <f t="shared" si="7"/>
        <v>0.14099999999999999</v>
      </c>
      <c r="D93" s="14">
        <f t="shared" si="8"/>
        <v>0.111</v>
      </c>
      <c r="E93" s="14">
        <f t="shared" si="9"/>
        <v>0.17800000000000002</v>
      </c>
      <c r="F93" s="6">
        <v>14.1</v>
      </c>
      <c r="G93" s="6">
        <v>11.1</v>
      </c>
      <c r="H93" s="6">
        <v>17.8</v>
      </c>
      <c r="P93" s="518">
        <v>88</v>
      </c>
      <c r="Q93" s="76"/>
      <c r="R93" s="387">
        <f t="shared" si="10"/>
        <v>4.501972997800344E-3</v>
      </c>
      <c r="S93" s="142">
        <v>1.4507989488623844E-3</v>
      </c>
      <c r="T93" s="142">
        <v>4.6831603929750203E-4</v>
      </c>
      <c r="U93" s="142">
        <v>4.501972997800344E-3</v>
      </c>
    </row>
    <row r="94" spans="1:21" x14ac:dyDescent="0.25">
      <c r="A94" s="23">
        <v>80</v>
      </c>
      <c r="B94">
        <f t="shared" si="6"/>
        <v>11.428571428571429</v>
      </c>
      <c r="C94" s="14">
        <f t="shared" si="7"/>
        <v>0.14099999999999999</v>
      </c>
      <c r="D94" s="14">
        <f t="shared" si="8"/>
        <v>0.111</v>
      </c>
      <c r="E94" s="14">
        <f t="shared" si="9"/>
        <v>0.17800000000000002</v>
      </c>
      <c r="F94" s="6">
        <v>14.1</v>
      </c>
      <c r="G94" s="6">
        <v>11.1</v>
      </c>
      <c r="H94" s="6">
        <v>17.8</v>
      </c>
      <c r="P94" s="518">
        <v>89</v>
      </c>
      <c r="Q94" s="76"/>
      <c r="R94" s="387">
        <f t="shared" si="10"/>
        <v>4.2866937349176982E-3</v>
      </c>
      <c r="S94" s="142">
        <v>1.3649453673323382E-3</v>
      </c>
      <c r="T94" s="142">
        <v>4.3534697884534948E-4</v>
      </c>
      <c r="U94" s="142">
        <v>4.2866937349176982E-3</v>
      </c>
    </row>
    <row r="95" spans="1:21" x14ac:dyDescent="0.25">
      <c r="A95" s="23">
        <v>80</v>
      </c>
      <c r="B95">
        <f t="shared" si="6"/>
        <v>11.428571428571429</v>
      </c>
      <c r="C95" s="14">
        <f t="shared" si="7"/>
        <v>0.14099999999999999</v>
      </c>
      <c r="D95" s="14">
        <f t="shared" si="8"/>
        <v>0.111</v>
      </c>
      <c r="E95" s="14">
        <f t="shared" si="9"/>
        <v>0.17800000000000002</v>
      </c>
      <c r="F95" s="6">
        <v>14.1</v>
      </c>
      <c r="G95" s="6">
        <v>11.1</v>
      </c>
      <c r="H95" s="6">
        <v>17.8</v>
      </c>
      <c r="P95" s="518">
        <v>90</v>
      </c>
      <c r="Q95" s="76"/>
      <c r="R95" s="387">
        <f t="shared" si="10"/>
        <v>4.0817088831854352E-3</v>
      </c>
      <c r="S95" s="142">
        <v>1.2841723226108661E-3</v>
      </c>
      <c r="T95" s="142">
        <v>4.0469891288385829E-4</v>
      </c>
      <c r="U95" s="142">
        <v>4.0817088831854352E-3</v>
      </c>
    </row>
    <row r="96" spans="1:21" x14ac:dyDescent="0.25">
      <c r="A96" s="23">
        <v>81</v>
      </c>
      <c r="B96">
        <f t="shared" si="6"/>
        <v>11.571428571428571</v>
      </c>
      <c r="C96" s="14">
        <f t="shared" si="7"/>
        <v>0.14099999999999999</v>
      </c>
      <c r="D96" s="14">
        <f t="shared" si="8"/>
        <v>0.111</v>
      </c>
      <c r="E96" s="14">
        <f t="shared" si="9"/>
        <v>0.17800000000000002</v>
      </c>
      <c r="F96" s="6">
        <v>14.1</v>
      </c>
      <c r="G96" s="6">
        <v>11.1</v>
      </c>
      <c r="H96" s="6">
        <v>17.8</v>
      </c>
      <c r="P96" s="518">
        <v>91</v>
      </c>
      <c r="Q96" s="76"/>
      <c r="R96" s="387">
        <f t="shared" si="10"/>
        <v>3.8865261754919287E-3</v>
      </c>
      <c r="S96" s="142">
        <v>1.2081791649894381E-3</v>
      </c>
      <c r="T96" s="142">
        <v>3.7620844532737052E-4</v>
      </c>
      <c r="U96" s="142">
        <v>3.8865261754919287E-3</v>
      </c>
    </row>
    <row r="97" spans="1:21" x14ac:dyDescent="0.25">
      <c r="A97" s="23">
        <v>81</v>
      </c>
      <c r="B97">
        <f t="shared" si="6"/>
        <v>11.571428571428571</v>
      </c>
      <c r="C97" s="14">
        <f t="shared" si="7"/>
        <v>0.14099999999999999</v>
      </c>
      <c r="D97" s="14">
        <f t="shared" si="8"/>
        <v>0.111</v>
      </c>
      <c r="E97" s="14">
        <f t="shared" si="9"/>
        <v>0.17800000000000002</v>
      </c>
      <c r="F97" s="6">
        <v>14.1</v>
      </c>
      <c r="G97" s="6">
        <v>11.1</v>
      </c>
      <c r="H97" s="6">
        <v>17.8</v>
      </c>
      <c r="P97" s="518">
        <v>92</v>
      </c>
      <c r="Q97" s="76"/>
      <c r="R97" s="387">
        <f t="shared" si="10"/>
        <v>3.7006768843827159E-3</v>
      </c>
      <c r="S97" s="142">
        <v>1.1366830362352376E-3</v>
      </c>
      <c r="T97" s="142">
        <v>3.4972368303903687E-4</v>
      </c>
      <c r="U97" s="142">
        <v>3.7006768843827159E-3</v>
      </c>
    </row>
    <row r="98" spans="1:21" x14ac:dyDescent="0.25">
      <c r="A98" s="23">
        <v>82</v>
      </c>
      <c r="B98">
        <f t="shared" si="6"/>
        <v>11.714285714285714</v>
      </c>
      <c r="C98" s="14">
        <f t="shared" si="7"/>
        <v>0.14099999999999999</v>
      </c>
      <c r="D98" s="14">
        <f t="shared" si="8"/>
        <v>0.111</v>
      </c>
      <c r="E98" s="14">
        <f t="shared" si="9"/>
        <v>0.17800000000000002</v>
      </c>
      <c r="F98" s="6">
        <v>14.1</v>
      </c>
      <c r="G98" s="6">
        <v>11.1</v>
      </c>
      <c r="H98" s="6">
        <v>17.8</v>
      </c>
      <c r="P98" s="518">
        <v>93</v>
      </c>
      <c r="Q98" s="76"/>
      <c r="R98" s="387">
        <f t="shared" si="10"/>
        <v>3.5237146964206766E-3</v>
      </c>
      <c r="S98" s="142">
        <v>1.0694178167492676E-3</v>
      </c>
      <c r="T98" s="142">
        <v>3.251034260327658E-4</v>
      </c>
      <c r="U98" s="142">
        <v>3.5237146964206766E-3</v>
      </c>
    </row>
    <row r="99" spans="1:21" x14ac:dyDescent="0.25">
      <c r="A99" s="23">
        <v>82</v>
      </c>
      <c r="B99">
        <f t="shared" si="6"/>
        <v>11.714285714285714</v>
      </c>
      <c r="C99" s="14">
        <f t="shared" si="7"/>
        <v>0.14099999999999999</v>
      </c>
      <c r="D99" s="14">
        <f t="shared" si="8"/>
        <v>0.111</v>
      </c>
      <c r="E99" s="14">
        <f t="shared" si="9"/>
        <v>0.17800000000000002</v>
      </c>
      <c r="F99" s="6">
        <v>14.1</v>
      </c>
      <c r="G99" s="6">
        <v>11.1</v>
      </c>
      <c r="H99" s="6">
        <v>17.8</v>
      </c>
      <c r="P99" s="518">
        <v>94</v>
      </c>
      <c r="Q99" s="76"/>
      <c r="R99" s="387">
        <f t="shared" si="10"/>
        <v>3.3552146403730654E-3</v>
      </c>
      <c r="S99" s="142">
        <v>1.0061331350282332E-3</v>
      </c>
      <c r="T99" s="142">
        <v>3.0221641468428811E-4</v>
      </c>
      <c r="U99" s="142">
        <v>3.3552146403730654E-3</v>
      </c>
    </row>
    <row r="100" spans="1:21" x14ac:dyDescent="0.25">
      <c r="A100" s="23">
        <v>83</v>
      </c>
      <c r="B100">
        <f t="shared" si="6"/>
        <v>11.857142857142858</v>
      </c>
      <c r="C100" s="14">
        <f t="shared" si="7"/>
        <v>0.14099999999999999</v>
      </c>
      <c r="D100" s="14">
        <f t="shared" si="8"/>
        <v>0.111</v>
      </c>
      <c r="E100" s="14">
        <f t="shared" si="9"/>
        <v>0.17800000000000002</v>
      </c>
      <c r="F100" s="6">
        <v>14.1</v>
      </c>
      <c r="G100" s="6">
        <v>11.1</v>
      </c>
      <c r="H100" s="6">
        <v>17.8</v>
      </c>
      <c r="P100" s="518">
        <v>95</v>
      </c>
      <c r="Q100" s="76"/>
      <c r="R100" s="387">
        <f t="shared" si="10"/>
        <v>3.1947720666513869E-3</v>
      </c>
      <c r="S100" s="142">
        <v>9.4659343574325574E-4</v>
      </c>
      <c r="T100" s="142">
        <v>2.8094062993793328E-4</v>
      </c>
      <c r="U100" s="142">
        <v>3.1947720666513869E-3</v>
      </c>
    </row>
    <row r="101" spans="1:21" x14ac:dyDescent="0.25">
      <c r="A101" s="23">
        <v>83</v>
      </c>
      <c r="B101">
        <f t="shared" si="6"/>
        <v>11.857142857142858</v>
      </c>
      <c r="C101" s="14">
        <f t="shared" si="7"/>
        <v>0.13699999999999998</v>
      </c>
      <c r="D101" s="14">
        <f t="shared" si="8"/>
        <v>0.10800000000000001</v>
      </c>
      <c r="E101" s="14">
        <f t="shared" si="9"/>
        <v>0.17399999999999999</v>
      </c>
      <c r="F101" s="6">
        <v>13.7</v>
      </c>
      <c r="G101" s="6">
        <v>10.8</v>
      </c>
      <c r="H101" s="6">
        <v>17.399999999999999</v>
      </c>
      <c r="P101" s="518">
        <v>96</v>
      </c>
      <c r="Q101" s="76"/>
      <c r="R101" s="387">
        <f t="shared" si="10"/>
        <v>3.0420016755533436E-3</v>
      </c>
      <c r="S101" s="142">
        <v>8.9057710296667407E-4</v>
      </c>
      <c r="T101" s="142">
        <v>2.6116264277827197E-4</v>
      </c>
      <c r="U101" s="142">
        <v>3.0420016755533436E-3</v>
      </c>
    </row>
    <row r="102" spans="1:21" x14ac:dyDescent="0.25">
      <c r="A102" s="23">
        <v>84</v>
      </c>
      <c r="B102">
        <f t="shared" si="6"/>
        <v>12</v>
      </c>
      <c r="C102" s="14">
        <f t="shared" si="7"/>
        <v>0.13699999999999998</v>
      </c>
      <c r="D102" s="14">
        <f t="shared" si="8"/>
        <v>0.10800000000000001</v>
      </c>
      <c r="E102" s="14">
        <f t="shared" si="9"/>
        <v>0.17399999999999999</v>
      </c>
      <c r="F102" s="6">
        <v>13.7</v>
      </c>
      <c r="G102" s="6">
        <v>10.8</v>
      </c>
      <c r="H102" s="6">
        <v>17.399999999999999</v>
      </c>
      <c r="P102" s="518">
        <v>97</v>
      </c>
      <c r="Q102" s="76"/>
      <c r="R102" s="387">
        <f t="shared" si="10"/>
        <v>2.8965365919731293E-3</v>
      </c>
      <c r="S102" s="142">
        <v>8.3787563528343943E-4</v>
      </c>
      <c r="T102" s="142">
        <v>2.4277700949841113E-4</v>
      </c>
      <c r="U102" s="142">
        <v>2.8965365919731293E-3</v>
      </c>
    </row>
    <row r="103" spans="1:21" x14ac:dyDescent="0.25">
      <c r="A103" s="23">
        <v>84</v>
      </c>
      <c r="B103">
        <f t="shared" si="6"/>
        <v>12</v>
      </c>
      <c r="C103" s="14">
        <f t="shared" si="7"/>
        <v>0.13699999999999998</v>
      </c>
      <c r="D103" s="14">
        <f t="shared" si="8"/>
        <v>0.10800000000000001</v>
      </c>
      <c r="E103" s="14">
        <f t="shared" si="9"/>
        <v>0.17399999999999999</v>
      </c>
      <c r="F103" s="6">
        <v>13.7</v>
      </c>
      <c r="G103" s="6">
        <v>10.8</v>
      </c>
      <c r="H103" s="6">
        <v>17.399999999999999</v>
      </c>
      <c r="P103" s="518">
        <v>98</v>
      </c>
      <c r="Q103" s="76"/>
      <c r="R103" s="387">
        <f t="shared" si="10"/>
        <v>2.7580274843580299E-3</v>
      </c>
      <c r="S103" s="142">
        <v>7.8829286971674774E-4</v>
      </c>
      <c r="T103" s="142">
        <v>2.2568570954090264E-4</v>
      </c>
      <c r="U103" s="142">
        <v>2.7580274843580299E-3</v>
      </c>
    </row>
    <row r="104" spans="1:21" x14ac:dyDescent="0.25">
      <c r="A104" s="23">
        <v>85</v>
      </c>
      <c r="B104">
        <f t="shared" si="6"/>
        <v>12.142857142857142</v>
      </c>
      <c r="C104" s="14">
        <f t="shared" si="7"/>
        <v>0.13699999999999998</v>
      </c>
      <c r="D104" s="14">
        <f t="shared" si="8"/>
        <v>0.10800000000000001</v>
      </c>
      <c r="E104" s="14">
        <f t="shared" si="9"/>
        <v>0.17399999999999999</v>
      </c>
      <c r="F104" s="6">
        <v>13.7</v>
      </c>
      <c r="G104" s="6">
        <v>10.8</v>
      </c>
      <c r="H104" s="6">
        <v>17.399999999999999</v>
      </c>
      <c r="P104" s="518">
        <v>99</v>
      </c>
      <c r="Q104" s="76"/>
      <c r="R104" s="387">
        <f t="shared" si="10"/>
        <v>2.6261417257955558E-3</v>
      </c>
      <c r="S104" s="142">
        <v>7.4164425157923863E-4</v>
      </c>
      <c r="T104" s="142">
        <v>2.0979762291418319E-4</v>
      </c>
      <c r="U104" s="142">
        <v>2.6261417257955558E-3</v>
      </c>
    </row>
    <row r="105" spans="1:21" x14ac:dyDescent="0.25">
      <c r="A105" s="23">
        <v>85</v>
      </c>
      <c r="B105">
        <f t="shared" si="6"/>
        <v>12.142857142857142</v>
      </c>
      <c r="C105" s="14">
        <f t="shared" si="7"/>
        <v>0.13699999999999998</v>
      </c>
      <c r="D105" s="14">
        <f t="shared" si="8"/>
        <v>0.10800000000000001</v>
      </c>
      <c r="E105" s="14">
        <f t="shared" si="9"/>
        <v>0.17399999999999999</v>
      </c>
      <c r="F105" s="6">
        <v>13.7</v>
      </c>
      <c r="G105" s="6">
        <v>10.8</v>
      </c>
      <c r="H105" s="6">
        <v>17.399999999999999</v>
      </c>
      <c r="P105" s="518">
        <v>100</v>
      </c>
      <c r="Q105" s="76"/>
      <c r="R105" s="387">
        <f t="shared" si="10"/>
        <v>2.5005625952163927E-3</v>
      </c>
      <c r="S105" s="142">
        <v>6.9775614753203336E-4</v>
      </c>
      <c r="T105" s="142">
        <v>1.9502804439846288E-4</v>
      </c>
      <c r="U105" s="142">
        <v>2.5005625952163927E-3</v>
      </c>
    </row>
    <row r="106" spans="1:21" x14ac:dyDescent="0.25">
      <c r="A106" s="23">
        <v>86</v>
      </c>
      <c r="B106">
        <f t="shared" si="6"/>
        <v>12.285714285714286</v>
      </c>
      <c r="C106" s="14">
        <f t="shared" si="7"/>
        <v>0.13699999999999998</v>
      </c>
      <c r="D106" s="14">
        <f t="shared" si="8"/>
        <v>0.10800000000000001</v>
      </c>
      <c r="E106" s="14">
        <f t="shared" si="9"/>
        <v>0.17399999999999999</v>
      </c>
      <c r="F106" s="6">
        <v>13.7</v>
      </c>
      <c r="G106" s="6">
        <v>10.8</v>
      </c>
      <c r="H106" s="6">
        <v>17.399999999999999</v>
      </c>
      <c r="P106" s="518">
        <v>101</v>
      </c>
      <c r="Q106" s="76"/>
      <c r="R106" s="387">
        <f t="shared" si="10"/>
        <v>2.3809885167949711E-3</v>
      </c>
      <c r="S106" s="142">
        <v>6.5646519929471513E-4</v>
      </c>
      <c r="T106" s="142">
        <v>1.8129823195111832E-4</v>
      </c>
      <c r="U106" s="142">
        <v>2.3809885167949711E-3</v>
      </c>
    </row>
    <row r="107" spans="1:21" x14ac:dyDescent="0.25">
      <c r="A107" s="23">
        <v>86</v>
      </c>
      <c r="B107">
        <f t="shared" si="6"/>
        <v>12.285714285714286</v>
      </c>
      <c r="C107" s="14">
        <f t="shared" si="7"/>
        <v>0.13699999999999998</v>
      </c>
      <c r="D107" s="14">
        <f t="shared" si="8"/>
        <v>0.10800000000000001</v>
      </c>
      <c r="E107" s="14">
        <f t="shared" si="9"/>
        <v>0.17399999999999999</v>
      </c>
      <c r="F107" s="6">
        <v>13.7</v>
      </c>
      <c r="G107" s="6">
        <v>10.8</v>
      </c>
      <c r="H107" s="6">
        <v>17.399999999999999</v>
      </c>
      <c r="P107" s="518">
        <v>102</v>
      </c>
      <c r="Q107" s="76"/>
      <c r="R107" s="387">
        <f t="shared" si="10"/>
        <v>2.267132335721002E-3</v>
      </c>
      <c r="S107" s="142">
        <v>6.1761771560065782E-4</v>
      </c>
      <c r="T107" s="142">
        <v>1.6853498690396824E-4</v>
      </c>
      <c r="U107" s="142">
        <v>2.267132335721002E-3</v>
      </c>
    </row>
    <row r="108" spans="1:21" x14ac:dyDescent="0.25">
      <c r="A108" s="23">
        <v>87</v>
      </c>
      <c r="B108">
        <f t="shared" si="6"/>
        <v>12.428571428571429</v>
      </c>
      <c r="C108" s="14">
        <f t="shared" si="7"/>
        <v>0.13699999999999998</v>
      </c>
      <c r="D108" s="14">
        <f t="shared" si="8"/>
        <v>0.10800000000000001</v>
      </c>
      <c r="E108" s="14">
        <f t="shared" si="9"/>
        <v>0.17399999999999999</v>
      </c>
      <c r="F108" s="6">
        <v>13.7</v>
      </c>
      <c r="G108" s="6">
        <v>10.8</v>
      </c>
      <c r="H108" s="6">
        <v>17.399999999999999</v>
      </c>
      <c r="P108" s="518">
        <v>103</v>
      </c>
      <c r="Q108" s="76"/>
      <c r="R108" s="387">
        <f t="shared" si="10"/>
        <v>2.1587206286028332E-3</v>
      </c>
      <c r="S108" s="142">
        <v>5.8106910013446911E-4</v>
      </c>
      <c r="T108" s="142">
        <v>1.5667026371431504E-4</v>
      </c>
      <c r="U108" s="142">
        <v>2.1587206286028332E-3</v>
      </c>
    </row>
    <row r="109" spans="1:21" x14ac:dyDescent="0.25">
      <c r="A109" s="23">
        <v>87</v>
      </c>
      <c r="B109">
        <f t="shared" si="6"/>
        <v>12.428571428571429</v>
      </c>
      <c r="C109" s="14">
        <f t="shared" si="7"/>
        <v>0.13699999999999998</v>
      </c>
      <c r="D109" s="14">
        <f t="shared" si="8"/>
        <v>0.10800000000000001</v>
      </c>
      <c r="E109" s="14">
        <f t="shared" si="9"/>
        <v>0.17300000000000001</v>
      </c>
      <c r="F109" s="6">
        <v>13.7</v>
      </c>
      <c r="G109" s="6">
        <v>10.8</v>
      </c>
      <c r="H109" s="6">
        <v>17.3</v>
      </c>
      <c r="P109" s="518">
        <v>104</v>
      </c>
      <c r="Q109" s="76"/>
      <c r="R109" s="387">
        <f t="shared" si="10"/>
        <v>2.055493046846513E-3</v>
      </c>
      <c r="S109" s="142">
        <v>5.4668331332224181E-4</v>
      </c>
      <c r="T109" s="142">
        <v>1.4564080718918704E-4</v>
      </c>
      <c r="U109" s="142">
        <v>2.055493046846513E-3</v>
      </c>
    </row>
    <row r="110" spans="1:21" x14ac:dyDescent="0.25">
      <c r="A110" s="23">
        <v>88</v>
      </c>
      <c r="B110">
        <f t="shared" si="6"/>
        <v>12.571428571428571</v>
      </c>
      <c r="C110" s="14">
        <f t="shared" si="7"/>
        <v>0.13699999999999998</v>
      </c>
      <c r="D110" s="14">
        <f t="shared" si="8"/>
        <v>0.10800000000000001</v>
      </c>
      <c r="E110" s="14">
        <f t="shared" si="9"/>
        <v>0.17300000000000001</v>
      </c>
      <c r="F110" s="6">
        <v>13.7</v>
      </c>
      <c r="G110" s="6">
        <v>10.8</v>
      </c>
      <c r="H110" s="6">
        <v>17.3</v>
      </c>
      <c r="S110" s="1656"/>
      <c r="U110" s="1656"/>
    </row>
    <row r="111" spans="1:21" x14ac:dyDescent="0.25">
      <c r="A111" s="23">
        <v>88</v>
      </c>
      <c r="B111">
        <f t="shared" si="6"/>
        <v>12.571428571428571</v>
      </c>
      <c r="C111" s="14">
        <f t="shared" si="7"/>
        <v>0.13600000000000001</v>
      </c>
      <c r="D111" s="14">
        <f t="shared" si="8"/>
        <v>0.107</v>
      </c>
      <c r="E111" s="14">
        <f t="shared" si="9"/>
        <v>0.17300000000000001</v>
      </c>
      <c r="F111" s="6">
        <v>13.6</v>
      </c>
      <c r="G111" s="6">
        <v>10.7</v>
      </c>
      <c r="H111" s="6">
        <v>17.3</v>
      </c>
      <c r="S111" s="1656"/>
      <c r="U111" s="1656"/>
    </row>
    <row r="112" spans="1:21" x14ac:dyDescent="0.25">
      <c r="A112" s="23">
        <v>89</v>
      </c>
      <c r="B112">
        <f t="shared" si="6"/>
        <v>12.714285714285714</v>
      </c>
      <c r="C112" s="14">
        <f t="shared" si="7"/>
        <v>0.13600000000000001</v>
      </c>
      <c r="D112" s="14">
        <f t="shared" si="8"/>
        <v>0.107</v>
      </c>
      <c r="E112" s="14">
        <f t="shared" si="9"/>
        <v>0.17300000000000001</v>
      </c>
      <c r="F112" s="6">
        <v>13.6</v>
      </c>
      <c r="G112" s="6">
        <v>10.7</v>
      </c>
      <c r="H112" s="6">
        <v>17.3</v>
      </c>
      <c r="S112" s="1656"/>
      <c r="U112" s="1656"/>
    </row>
    <row r="113" spans="1:8" x14ac:dyDescent="0.25">
      <c r="A113" s="23">
        <v>89</v>
      </c>
      <c r="B113">
        <f t="shared" si="6"/>
        <v>12.714285714285714</v>
      </c>
      <c r="C113" s="14">
        <f t="shared" si="7"/>
        <v>0.13600000000000001</v>
      </c>
      <c r="D113" s="14">
        <f t="shared" si="8"/>
        <v>0.107</v>
      </c>
      <c r="E113" s="14">
        <f t="shared" si="9"/>
        <v>0.17300000000000001</v>
      </c>
      <c r="F113" s="6">
        <v>13.6</v>
      </c>
      <c r="G113" s="6">
        <v>10.7</v>
      </c>
      <c r="H113" s="6">
        <v>17.3</v>
      </c>
    </row>
    <row r="114" spans="1:8" x14ac:dyDescent="0.25">
      <c r="A114" s="23">
        <v>90</v>
      </c>
      <c r="B114">
        <f t="shared" si="6"/>
        <v>12.857142857142858</v>
      </c>
      <c r="C114" s="14">
        <f t="shared" si="7"/>
        <v>0.13600000000000001</v>
      </c>
      <c r="D114" s="14">
        <f t="shared" si="8"/>
        <v>0.107</v>
      </c>
      <c r="E114" s="14">
        <f t="shared" si="9"/>
        <v>0.17300000000000001</v>
      </c>
      <c r="F114" s="6">
        <v>13.6</v>
      </c>
      <c r="G114" s="6">
        <v>10.7</v>
      </c>
      <c r="H114" s="6">
        <v>17.3</v>
      </c>
    </row>
    <row r="115" spans="1:8" x14ac:dyDescent="0.25">
      <c r="A115" s="23">
        <v>90</v>
      </c>
      <c r="B115">
        <f t="shared" si="6"/>
        <v>12.857142857142858</v>
      </c>
      <c r="C115" s="14">
        <f t="shared" si="7"/>
        <v>0.13600000000000001</v>
      </c>
      <c r="D115" s="14">
        <f t="shared" si="8"/>
        <v>0.107</v>
      </c>
      <c r="E115" s="14">
        <f t="shared" si="9"/>
        <v>0.17300000000000001</v>
      </c>
      <c r="F115" s="6">
        <v>13.6</v>
      </c>
      <c r="G115" s="6">
        <v>10.7</v>
      </c>
      <c r="H115" s="6">
        <v>17.3</v>
      </c>
    </row>
    <row r="116" spans="1:8" x14ac:dyDescent="0.25">
      <c r="A116" s="23">
        <v>91</v>
      </c>
      <c r="B116">
        <f t="shared" si="6"/>
        <v>13</v>
      </c>
      <c r="C116" s="14">
        <f t="shared" si="7"/>
        <v>0.13600000000000001</v>
      </c>
      <c r="D116" s="14">
        <f t="shared" si="8"/>
        <v>0.107</v>
      </c>
      <c r="E116" s="14">
        <f t="shared" si="9"/>
        <v>0.17300000000000001</v>
      </c>
      <c r="F116" s="6">
        <v>13.6</v>
      </c>
      <c r="G116" s="6">
        <v>10.7</v>
      </c>
      <c r="H116" s="6">
        <v>17.3</v>
      </c>
    </row>
    <row r="117" spans="1:8" x14ac:dyDescent="0.25">
      <c r="A117" s="23">
        <v>91</v>
      </c>
      <c r="B117">
        <f t="shared" si="6"/>
        <v>13</v>
      </c>
      <c r="C117" s="14">
        <f t="shared" si="7"/>
        <v>0.13400000000000001</v>
      </c>
      <c r="D117" s="14">
        <f t="shared" si="8"/>
        <v>0.105</v>
      </c>
      <c r="E117" s="14">
        <f t="shared" si="9"/>
        <v>0.17</v>
      </c>
      <c r="F117" s="6">
        <v>13.4</v>
      </c>
      <c r="G117" s="6">
        <v>10.5</v>
      </c>
      <c r="H117" s="6">
        <v>17</v>
      </c>
    </row>
    <row r="118" spans="1:8" x14ac:dyDescent="0.25">
      <c r="A118" s="23">
        <v>92</v>
      </c>
      <c r="B118">
        <f t="shared" si="6"/>
        <v>13.142857142857142</v>
      </c>
      <c r="C118" s="14">
        <f t="shared" si="7"/>
        <v>0.13400000000000001</v>
      </c>
      <c r="D118" s="14">
        <f t="shared" si="8"/>
        <v>0.105</v>
      </c>
      <c r="E118" s="14">
        <f t="shared" si="9"/>
        <v>0.17</v>
      </c>
      <c r="F118" s="6">
        <v>13.4</v>
      </c>
      <c r="G118" s="6">
        <v>10.5</v>
      </c>
      <c r="H118" s="6">
        <v>17</v>
      </c>
    </row>
    <row r="119" spans="1:8" x14ac:dyDescent="0.25">
      <c r="A119" s="23">
        <v>92</v>
      </c>
      <c r="B119">
        <f t="shared" si="6"/>
        <v>13.142857142857142</v>
      </c>
      <c r="C119" s="14">
        <f t="shared" si="7"/>
        <v>0.13400000000000001</v>
      </c>
      <c r="D119" s="14">
        <f t="shared" si="8"/>
        <v>0.105</v>
      </c>
      <c r="E119" s="14">
        <f t="shared" si="9"/>
        <v>0.17</v>
      </c>
      <c r="F119" s="6">
        <v>13.4</v>
      </c>
      <c r="G119" s="6">
        <v>10.5</v>
      </c>
      <c r="H119" s="6">
        <v>17</v>
      </c>
    </row>
    <row r="120" spans="1:8" x14ac:dyDescent="0.25">
      <c r="A120" s="23">
        <v>93</v>
      </c>
      <c r="B120">
        <f t="shared" si="6"/>
        <v>13.285714285714286</v>
      </c>
      <c r="C120" s="14">
        <f t="shared" si="7"/>
        <v>0.13400000000000001</v>
      </c>
      <c r="D120" s="14">
        <f t="shared" si="8"/>
        <v>0.105</v>
      </c>
      <c r="E120" s="14">
        <f t="shared" si="9"/>
        <v>0.17</v>
      </c>
      <c r="F120" s="6">
        <v>13.4</v>
      </c>
      <c r="G120" s="6">
        <v>10.5</v>
      </c>
      <c r="H120" s="6">
        <v>17</v>
      </c>
    </row>
    <row r="121" spans="1:8" x14ac:dyDescent="0.25">
      <c r="A121" s="23">
        <v>93</v>
      </c>
      <c r="B121">
        <f t="shared" si="6"/>
        <v>13.285714285714286</v>
      </c>
      <c r="C121" s="14">
        <f t="shared" si="7"/>
        <v>0.13400000000000001</v>
      </c>
      <c r="D121" s="14">
        <f t="shared" si="8"/>
        <v>0.105</v>
      </c>
      <c r="E121" s="14">
        <f t="shared" si="9"/>
        <v>0.17</v>
      </c>
      <c r="F121" s="6">
        <v>13.4</v>
      </c>
      <c r="G121" s="6">
        <v>10.5</v>
      </c>
      <c r="H121" s="6">
        <v>17</v>
      </c>
    </row>
    <row r="122" spans="1:8" x14ac:dyDescent="0.25">
      <c r="A122" s="23">
        <v>95</v>
      </c>
      <c r="B122">
        <f t="shared" si="6"/>
        <v>13.571428571428571</v>
      </c>
      <c r="C122" s="14">
        <f t="shared" si="7"/>
        <v>0.13400000000000001</v>
      </c>
      <c r="D122" s="14">
        <f t="shared" si="8"/>
        <v>0.105</v>
      </c>
      <c r="E122" s="14">
        <f t="shared" si="9"/>
        <v>0.17</v>
      </c>
      <c r="F122" s="6">
        <v>13.4</v>
      </c>
      <c r="G122" s="6">
        <v>10.5</v>
      </c>
      <c r="H122" s="6">
        <v>17</v>
      </c>
    </row>
    <row r="123" spans="1:8" x14ac:dyDescent="0.25">
      <c r="A123" s="23">
        <v>95</v>
      </c>
      <c r="B123">
        <f t="shared" si="6"/>
        <v>13.571428571428571</v>
      </c>
      <c r="C123" s="14">
        <f t="shared" si="7"/>
        <v>0.13300000000000001</v>
      </c>
      <c r="D123" s="14">
        <f t="shared" si="8"/>
        <v>0.105</v>
      </c>
      <c r="E123" s="14">
        <f t="shared" si="9"/>
        <v>0.16899999999999998</v>
      </c>
      <c r="F123" s="6">
        <v>13.3</v>
      </c>
      <c r="G123" s="6">
        <v>10.5</v>
      </c>
      <c r="H123" s="6">
        <v>16.899999999999999</v>
      </c>
    </row>
    <row r="124" spans="1:8" x14ac:dyDescent="0.25">
      <c r="A124" s="23">
        <v>96</v>
      </c>
      <c r="B124">
        <f t="shared" si="6"/>
        <v>13.714285714285714</v>
      </c>
      <c r="C124" s="14">
        <f t="shared" si="7"/>
        <v>0.13300000000000001</v>
      </c>
      <c r="D124" s="14">
        <f t="shared" si="8"/>
        <v>0.105</v>
      </c>
      <c r="E124" s="14">
        <f t="shared" si="9"/>
        <v>0.16899999999999998</v>
      </c>
      <c r="F124" s="6">
        <v>13.3</v>
      </c>
      <c r="G124" s="6">
        <v>10.5</v>
      </c>
      <c r="H124" s="6">
        <v>16.899999999999999</v>
      </c>
    </row>
    <row r="125" spans="1:8" x14ac:dyDescent="0.25">
      <c r="A125" s="23">
        <v>96</v>
      </c>
      <c r="B125">
        <f t="shared" si="6"/>
        <v>13.714285714285714</v>
      </c>
      <c r="C125" s="14">
        <f t="shared" si="7"/>
        <v>0.13300000000000001</v>
      </c>
      <c r="D125" s="14">
        <f t="shared" si="8"/>
        <v>0.105</v>
      </c>
      <c r="E125" s="14">
        <f t="shared" si="9"/>
        <v>0.16899999999999998</v>
      </c>
      <c r="F125" s="6">
        <v>13.3</v>
      </c>
      <c r="G125" s="6">
        <v>10.5</v>
      </c>
      <c r="H125" s="6">
        <v>16.899999999999999</v>
      </c>
    </row>
    <row r="126" spans="1:8" x14ac:dyDescent="0.25">
      <c r="A126" s="23">
        <v>97</v>
      </c>
      <c r="B126">
        <f t="shared" si="6"/>
        <v>13.857142857142858</v>
      </c>
      <c r="C126" s="14">
        <f t="shared" si="7"/>
        <v>0.13300000000000001</v>
      </c>
      <c r="D126" s="14">
        <f t="shared" si="8"/>
        <v>0.105</v>
      </c>
      <c r="E126" s="14">
        <f t="shared" si="9"/>
        <v>0.16899999999999998</v>
      </c>
      <c r="F126" s="6">
        <v>13.3</v>
      </c>
      <c r="G126" s="6">
        <v>10.5</v>
      </c>
      <c r="H126" s="6">
        <v>16.899999999999999</v>
      </c>
    </row>
    <row r="127" spans="1:8" x14ac:dyDescent="0.25">
      <c r="A127" s="23">
        <v>97</v>
      </c>
      <c r="B127">
        <f t="shared" si="6"/>
        <v>13.857142857142858</v>
      </c>
      <c r="C127" s="14">
        <f t="shared" si="7"/>
        <v>0.13300000000000001</v>
      </c>
      <c r="D127" s="14">
        <f t="shared" si="8"/>
        <v>0.105</v>
      </c>
      <c r="E127" s="14">
        <f t="shared" si="9"/>
        <v>0.16899999999999998</v>
      </c>
      <c r="F127" s="6">
        <v>13.3</v>
      </c>
      <c r="G127" s="6">
        <v>10.5</v>
      </c>
      <c r="H127" s="6">
        <v>16.899999999999999</v>
      </c>
    </row>
    <row r="128" spans="1:8" x14ac:dyDescent="0.25">
      <c r="A128" s="23">
        <v>98</v>
      </c>
      <c r="B128">
        <f t="shared" si="6"/>
        <v>14</v>
      </c>
      <c r="C128" s="14">
        <f t="shared" si="7"/>
        <v>0.13300000000000001</v>
      </c>
      <c r="D128" s="14">
        <f t="shared" si="8"/>
        <v>0.105</v>
      </c>
      <c r="E128" s="14">
        <f t="shared" si="9"/>
        <v>0.16899999999999998</v>
      </c>
      <c r="F128" s="6">
        <v>13.3</v>
      </c>
      <c r="G128" s="6">
        <v>10.5</v>
      </c>
      <c r="H128" s="6">
        <v>16.899999999999999</v>
      </c>
    </row>
    <row r="129" spans="1:8" x14ac:dyDescent="0.25">
      <c r="A129" s="23">
        <v>98</v>
      </c>
      <c r="B129">
        <f t="shared" si="6"/>
        <v>14</v>
      </c>
      <c r="C129" s="14">
        <f t="shared" si="7"/>
        <v>0.13300000000000001</v>
      </c>
      <c r="D129" s="14">
        <f t="shared" si="8"/>
        <v>0.105</v>
      </c>
      <c r="E129" s="14">
        <f t="shared" si="9"/>
        <v>0.16899999999999998</v>
      </c>
      <c r="F129" s="6">
        <v>13.3</v>
      </c>
      <c r="G129" s="6">
        <v>10.5</v>
      </c>
      <c r="H129" s="6">
        <v>16.899999999999999</v>
      </c>
    </row>
    <row r="130" spans="1:8" x14ac:dyDescent="0.25">
      <c r="A130" s="23">
        <v>99</v>
      </c>
      <c r="B130">
        <f t="shared" si="6"/>
        <v>14.142857142857142</v>
      </c>
      <c r="C130" s="14">
        <f t="shared" si="7"/>
        <v>0.13300000000000001</v>
      </c>
      <c r="D130" s="14">
        <f t="shared" si="8"/>
        <v>0.105</v>
      </c>
      <c r="E130" s="14">
        <f t="shared" si="9"/>
        <v>0.16899999999999998</v>
      </c>
      <c r="F130" s="6">
        <v>13.3</v>
      </c>
      <c r="G130" s="6">
        <v>10.5</v>
      </c>
      <c r="H130" s="6">
        <v>16.899999999999999</v>
      </c>
    </row>
    <row r="131" spans="1:8" x14ac:dyDescent="0.25">
      <c r="A131" s="23">
        <v>99</v>
      </c>
      <c r="B131">
        <f t="shared" si="6"/>
        <v>14.142857142857142</v>
      </c>
      <c r="C131" s="14">
        <f t="shared" si="7"/>
        <v>0.13300000000000001</v>
      </c>
      <c r="D131" s="14">
        <f t="shared" si="8"/>
        <v>0.105</v>
      </c>
      <c r="E131" s="14">
        <f t="shared" si="9"/>
        <v>0.16899999999999998</v>
      </c>
      <c r="F131" s="6">
        <v>13.3</v>
      </c>
      <c r="G131" s="6">
        <v>10.5</v>
      </c>
      <c r="H131" s="6">
        <v>16.899999999999999</v>
      </c>
    </row>
    <row r="132" spans="1:8" x14ac:dyDescent="0.25">
      <c r="A132" s="23">
        <v>101</v>
      </c>
      <c r="B132">
        <f t="shared" si="6"/>
        <v>14.428571428571429</v>
      </c>
      <c r="C132" s="14">
        <f t="shared" si="7"/>
        <v>0.13300000000000001</v>
      </c>
      <c r="D132" s="14">
        <f t="shared" si="8"/>
        <v>0.105</v>
      </c>
      <c r="E132" s="14">
        <f t="shared" si="9"/>
        <v>0.16899999999999998</v>
      </c>
      <c r="F132" s="6">
        <v>13.3</v>
      </c>
      <c r="G132" s="6">
        <v>10.5</v>
      </c>
      <c r="H132" s="6">
        <v>16.899999999999999</v>
      </c>
    </row>
    <row r="133" spans="1:8" x14ac:dyDescent="0.25">
      <c r="A133" s="23">
        <v>101</v>
      </c>
      <c r="B133">
        <f t="shared" ref="B133:B157" si="11">A133/7</f>
        <v>14.428571428571429</v>
      </c>
      <c r="C133" s="14">
        <f t="shared" ref="C133:C157" si="12">F133/100</f>
        <v>0.13300000000000001</v>
      </c>
      <c r="D133" s="14">
        <f t="shared" ref="D133:D157" si="13">G133/100</f>
        <v>0.105</v>
      </c>
      <c r="E133" s="14">
        <f t="shared" ref="E133:E157" si="14">H133/100</f>
        <v>0.16899999999999998</v>
      </c>
      <c r="F133" s="6">
        <v>13.3</v>
      </c>
      <c r="G133" s="6">
        <v>10.5</v>
      </c>
      <c r="H133" s="6">
        <v>16.899999999999999</v>
      </c>
    </row>
    <row r="134" spans="1:8" x14ac:dyDescent="0.25">
      <c r="A134" s="23">
        <v>104</v>
      </c>
      <c r="B134">
        <f t="shared" si="11"/>
        <v>14.857142857142858</v>
      </c>
      <c r="C134" s="14">
        <f t="shared" si="12"/>
        <v>0.13300000000000001</v>
      </c>
      <c r="D134" s="14">
        <f t="shared" si="13"/>
        <v>0.105</v>
      </c>
      <c r="E134" s="14">
        <f t="shared" si="14"/>
        <v>0.16899999999999998</v>
      </c>
      <c r="F134" s="6">
        <v>13.3</v>
      </c>
      <c r="G134" s="6">
        <v>10.5</v>
      </c>
      <c r="H134" s="6">
        <v>16.899999999999999</v>
      </c>
    </row>
    <row r="135" spans="1:8" x14ac:dyDescent="0.25">
      <c r="A135" s="23">
        <v>104</v>
      </c>
      <c r="B135">
        <f t="shared" si="11"/>
        <v>14.857142857142858</v>
      </c>
      <c r="C135" s="14">
        <f t="shared" si="12"/>
        <v>0.129</v>
      </c>
      <c r="D135" s="14">
        <f t="shared" si="13"/>
        <v>0.10099999999999999</v>
      </c>
      <c r="E135" s="14">
        <f t="shared" si="14"/>
        <v>0.16500000000000001</v>
      </c>
      <c r="F135" s="6">
        <v>12.9</v>
      </c>
      <c r="G135" s="6">
        <v>10.1</v>
      </c>
      <c r="H135" s="6">
        <v>16.5</v>
      </c>
    </row>
    <row r="136" spans="1:8" x14ac:dyDescent="0.25">
      <c r="A136" s="23">
        <v>105</v>
      </c>
      <c r="B136">
        <f t="shared" si="11"/>
        <v>15</v>
      </c>
      <c r="C136" s="14">
        <f t="shared" si="12"/>
        <v>0.129</v>
      </c>
      <c r="D136" s="14">
        <f t="shared" si="13"/>
        <v>0.10099999999999999</v>
      </c>
      <c r="E136" s="14">
        <f t="shared" si="14"/>
        <v>0.16500000000000001</v>
      </c>
      <c r="F136" s="6">
        <v>12.9</v>
      </c>
      <c r="G136" s="6">
        <v>10.1</v>
      </c>
      <c r="H136" s="6">
        <v>16.5</v>
      </c>
    </row>
    <row r="137" spans="1:8" x14ac:dyDescent="0.25">
      <c r="A137" s="23">
        <v>105</v>
      </c>
      <c r="B137">
        <f t="shared" si="11"/>
        <v>15</v>
      </c>
      <c r="C137" s="14">
        <f t="shared" si="12"/>
        <v>0.129</v>
      </c>
      <c r="D137" s="14">
        <f t="shared" si="13"/>
        <v>0.10099999999999999</v>
      </c>
      <c r="E137" s="14">
        <f t="shared" si="14"/>
        <v>0.16500000000000001</v>
      </c>
      <c r="F137" s="6">
        <v>12.9</v>
      </c>
      <c r="G137" s="6">
        <v>10.1</v>
      </c>
      <c r="H137" s="6">
        <v>16.5</v>
      </c>
    </row>
    <row r="138" spans="1:8" x14ac:dyDescent="0.25">
      <c r="A138" s="23">
        <v>106</v>
      </c>
      <c r="B138">
        <f t="shared" si="11"/>
        <v>15.142857142857142</v>
      </c>
      <c r="C138" s="14">
        <f t="shared" si="12"/>
        <v>0.129</v>
      </c>
      <c r="D138" s="14">
        <f t="shared" si="13"/>
        <v>0.10099999999999999</v>
      </c>
      <c r="E138" s="14">
        <f t="shared" si="14"/>
        <v>0.16500000000000001</v>
      </c>
      <c r="F138" s="6">
        <v>12.9</v>
      </c>
      <c r="G138" s="6">
        <v>10.1</v>
      </c>
      <c r="H138" s="6">
        <v>16.5</v>
      </c>
    </row>
    <row r="139" spans="1:8" x14ac:dyDescent="0.25">
      <c r="A139" s="23">
        <v>106</v>
      </c>
      <c r="B139">
        <f t="shared" si="11"/>
        <v>15.142857142857142</v>
      </c>
      <c r="C139" s="14">
        <f t="shared" si="12"/>
        <v>0.129</v>
      </c>
      <c r="D139" s="14">
        <f t="shared" si="13"/>
        <v>0.10099999999999999</v>
      </c>
      <c r="E139" s="14">
        <f t="shared" si="14"/>
        <v>0.16500000000000001</v>
      </c>
      <c r="F139" s="6">
        <v>12.9</v>
      </c>
      <c r="G139" s="6">
        <v>10.1</v>
      </c>
      <c r="H139" s="6">
        <v>16.5</v>
      </c>
    </row>
    <row r="140" spans="1:8" x14ac:dyDescent="0.25">
      <c r="A140" s="23">
        <v>111</v>
      </c>
      <c r="B140">
        <f t="shared" si="11"/>
        <v>15.857142857142858</v>
      </c>
      <c r="C140" s="14">
        <f t="shared" si="12"/>
        <v>0.129</v>
      </c>
      <c r="D140" s="14">
        <f t="shared" si="13"/>
        <v>0.10099999999999999</v>
      </c>
      <c r="E140" s="14">
        <f t="shared" si="14"/>
        <v>0.16500000000000001</v>
      </c>
      <c r="F140" s="6">
        <v>12.9</v>
      </c>
      <c r="G140" s="6">
        <v>10.1</v>
      </c>
      <c r="H140" s="6">
        <v>16.5</v>
      </c>
    </row>
    <row r="141" spans="1:8" x14ac:dyDescent="0.25">
      <c r="A141" s="23">
        <v>111</v>
      </c>
      <c r="B141">
        <f t="shared" si="11"/>
        <v>15.857142857142858</v>
      </c>
      <c r="C141" s="14">
        <f t="shared" si="12"/>
        <v>0.122</v>
      </c>
      <c r="D141" s="14">
        <f t="shared" si="13"/>
        <v>9.4E-2</v>
      </c>
      <c r="E141" s="14">
        <f t="shared" si="14"/>
        <v>0.159</v>
      </c>
      <c r="F141" s="6">
        <v>12.2</v>
      </c>
      <c r="G141" s="6">
        <v>9.4</v>
      </c>
      <c r="H141" s="6">
        <v>15.9</v>
      </c>
    </row>
    <row r="142" spans="1:8" x14ac:dyDescent="0.25">
      <c r="A142" s="23">
        <v>112</v>
      </c>
      <c r="B142">
        <f t="shared" si="11"/>
        <v>16</v>
      </c>
      <c r="C142" s="14">
        <f t="shared" si="12"/>
        <v>0.122</v>
      </c>
      <c r="D142" s="14">
        <f t="shared" si="13"/>
        <v>9.4E-2</v>
      </c>
      <c r="E142" s="14">
        <f t="shared" si="14"/>
        <v>0.159</v>
      </c>
      <c r="F142" s="6">
        <v>12.2</v>
      </c>
      <c r="G142" s="6">
        <v>9.4</v>
      </c>
      <c r="H142" s="6">
        <v>15.9</v>
      </c>
    </row>
    <row r="143" spans="1:8" x14ac:dyDescent="0.25">
      <c r="A143" s="23">
        <v>112</v>
      </c>
      <c r="B143">
        <f t="shared" si="11"/>
        <v>16</v>
      </c>
      <c r="C143" s="14">
        <f t="shared" si="12"/>
        <v>0.122</v>
      </c>
      <c r="D143" s="14">
        <f t="shared" si="13"/>
        <v>9.4E-2</v>
      </c>
      <c r="E143" s="14">
        <f t="shared" si="14"/>
        <v>0.159</v>
      </c>
      <c r="F143" s="6">
        <v>12.2</v>
      </c>
      <c r="G143" s="6">
        <v>9.4</v>
      </c>
      <c r="H143" s="6">
        <v>15.9</v>
      </c>
    </row>
    <row r="144" spans="1:8" x14ac:dyDescent="0.25">
      <c r="A144" s="23">
        <v>113</v>
      </c>
      <c r="B144">
        <f t="shared" si="11"/>
        <v>16.142857142857142</v>
      </c>
      <c r="C144" s="14">
        <f t="shared" si="12"/>
        <v>0.122</v>
      </c>
      <c r="D144" s="14">
        <f t="shared" si="13"/>
        <v>9.4E-2</v>
      </c>
      <c r="E144" s="14">
        <f t="shared" si="14"/>
        <v>0.159</v>
      </c>
      <c r="F144" s="6">
        <v>12.2</v>
      </c>
      <c r="G144" s="6">
        <v>9.4</v>
      </c>
      <c r="H144" s="6">
        <v>15.9</v>
      </c>
    </row>
    <row r="145" spans="1:16" x14ac:dyDescent="0.25">
      <c r="A145" s="23">
        <v>113</v>
      </c>
      <c r="B145">
        <f t="shared" si="11"/>
        <v>16.142857142857142</v>
      </c>
      <c r="C145" s="14">
        <f t="shared" si="12"/>
        <v>0.122</v>
      </c>
      <c r="D145" s="14">
        <f t="shared" si="13"/>
        <v>9.4E-2</v>
      </c>
      <c r="E145" s="14">
        <f t="shared" si="14"/>
        <v>0.159</v>
      </c>
      <c r="F145" s="6">
        <v>12.2</v>
      </c>
      <c r="G145" s="6">
        <v>9.4</v>
      </c>
      <c r="H145" s="6">
        <v>15.9</v>
      </c>
    </row>
    <row r="146" spans="1:16" x14ac:dyDescent="0.25">
      <c r="A146" s="23">
        <v>114</v>
      </c>
      <c r="B146">
        <f t="shared" si="11"/>
        <v>16.285714285714285</v>
      </c>
      <c r="C146" s="14">
        <f t="shared" si="12"/>
        <v>0.122</v>
      </c>
      <c r="D146" s="14">
        <f t="shared" si="13"/>
        <v>9.4E-2</v>
      </c>
      <c r="E146" s="14">
        <f t="shared" si="14"/>
        <v>0.159</v>
      </c>
      <c r="F146" s="6">
        <v>12.2</v>
      </c>
      <c r="G146" s="6">
        <v>9.4</v>
      </c>
      <c r="H146" s="6">
        <v>15.9</v>
      </c>
    </row>
    <row r="147" spans="1:16" x14ac:dyDescent="0.25">
      <c r="A147" s="23">
        <v>114</v>
      </c>
      <c r="B147">
        <f t="shared" si="11"/>
        <v>16.285714285714285</v>
      </c>
      <c r="C147" s="14">
        <f t="shared" si="12"/>
        <v>0.122</v>
      </c>
      <c r="D147" s="14">
        <f t="shared" si="13"/>
        <v>9.4E-2</v>
      </c>
      <c r="E147" s="14">
        <f t="shared" si="14"/>
        <v>0.158</v>
      </c>
      <c r="F147" s="6">
        <v>12.2</v>
      </c>
      <c r="G147" s="6">
        <v>9.4</v>
      </c>
      <c r="H147" s="6">
        <v>15.8</v>
      </c>
    </row>
    <row r="148" spans="1:16" x14ac:dyDescent="0.25">
      <c r="A148" s="23">
        <v>115</v>
      </c>
      <c r="B148">
        <f t="shared" si="11"/>
        <v>16.428571428571427</v>
      </c>
      <c r="C148" s="14">
        <f t="shared" si="12"/>
        <v>0.122</v>
      </c>
      <c r="D148" s="14">
        <f t="shared" si="13"/>
        <v>9.4E-2</v>
      </c>
      <c r="E148" s="14">
        <f t="shared" si="14"/>
        <v>0.158</v>
      </c>
      <c r="F148" s="6">
        <v>12.2</v>
      </c>
      <c r="G148" s="6">
        <v>9.4</v>
      </c>
      <c r="H148" s="6">
        <v>15.8</v>
      </c>
    </row>
    <row r="149" spans="1:16" x14ac:dyDescent="0.25">
      <c r="A149" s="23">
        <v>115</v>
      </c>
      <c r="B149">
        <f t="shared" si="11"/>
        <v>16.428571428571427</v>
      </c>
      <c r="C149" s="14">
        <f t="shared" si="12"/>
        <v>0.122</v>
      </c>
      <c r="D149" s="14">
        <f t="shared" si="13"/>
        <v>9.4E-2</v>
      </c>
      <c r="E149" s="14">
        <f t="shared" si="14"/>
        <v>0.158</v>
      </c>
      <c r="F149" s="6">
        <v>12.2</v>
      </c>
      <c r="G149" s="6">
        <v>9.4</v>
      </c>
      <c r="H149" s="6">
        <v>15.8</v>
      </c>
    </row>
    <row r="150" spans="1:16" x14ac:dyDescent="0.25">
      <c r="A150" s="23">
        <v>116</v>
      </c>
      <c r="B150">
        <f t="shared" si="11"/>
        <v>16.571428571428573</v>
      </c>
      <c r="C150" s="14">
        <f t="shared" si="12"/>
        <v>0.122</v>
      </c>
      <c r="D150" s="14">
        <f t="shared" si="13"/>
        <v>9.4E-2</v>
      </c>
      <c r="E150" s="14">
        <f t="shared" si="14"/>
        <v>0.158</v>
      </c>
      <c r="F150" s="6">
        <v>12.2</v>
      </c>
      <c r="G150" s="6">
        <v>9.4</v>
      </c>
      <c r="H150" s="6">
        <v>15.8</v>
      </c>
    </row>
    <row r="151" spans="1:16" x14ac:dyDescent="0.25">
      <c r="A151" s="23">
        <v>116</v>
      </c>
      <c r="B151">
        <f t="shared" si="11"/>
        <v>16.571428571428573</v>
      </c>
      <c r="C151" s="14">
        <f t="shared" si="12"/>
        <v>0.122</v>
      </c>
      <c r="D151" s="14">
        <f t="shared" si="13"/>
        <v>9.4E-2</v>
      </c>
      <c r="E151" s="14">
        <f t="shared" si="14"/>
        <v>0.158</v>
      </c>
      <c r="F151" s="6">
        <v>12.2</v>
      </c>
      <c r="G151" s="6">
        <v>9.4</v>
      </c>
      <c r="H151" s="6">
        <v>15.8</v>
      </c>
    </row>
    <row r="152" spans="1:16" x14ac:dyDescent="0.25">
      <c r="A152" s="23">
        <v>118</v>
      </c>
      <c r="B152">
        <f t="shared" si="11"/>
        <v>16.857142857142858</v>
      </c>
      <c r="C152" s="14">
        <f t="shared" si="12"/>
        <v>0.122</v>
      </c>
      <c r="D152" s="14">
        <f t="shared" si="13"/>
        <v>9.4E-2</v>
      </c>
      <c r="E152" s="14">
        <f t="shared" si="14"/>
        <v>0.158</v>
      </c>
      <c r="F152" s="6">
        <v>12.2</v>
      </c>
      <c r="G152" s="6">
        <v>9.4</v>
      </c>
      <c r="H152" s="6">
        <v>15.8</v>
      </c>
    </row>
    <row r="153" spans="1:16" x14ac:dyDescent="0.25">
      <c r="A153" s="23">
        <v>118</v>
      </c>
      <c r="B153">
        <f t="shared" si="11"/>
        <v>16.857142857142858</v>
      </c>
      <c r="C153" s="14">
        <f t="shared" si="12"/>
        <v>0.122</v>
      </c>
      <c r="D153" s="14">
        <f t="shared" si="13"/>
        <v>9.4E-2</v>
      </c>
      <c r="E153" s="14">
        <f t="shared" si="14"/>
        <v>0.158</v>
      </c>
      <c r="F153" s="6">
        <v>12.2</v>
      </c>
      <c r="G153" s="6">
        <v>9.4</v>
      </c>
      <c r="H153" s="6">
        <v>15.8</v>
      </c>
    </row>
    <row r="154" spans="1:16" x14ac:dyDescent="0.25">
      <c r="A154" s="23">
        <v>121</v>
      </c>
      <c r="B154">
        <v>17</v>
      </c>
      <c r="C154" s="14">
        <f t="shared" si="12"/>
        <v>0.122</v>
      </c>
      <c r="D154" s="14">
        <f t="shared" si="13"/>
        <v>9.4E-2</v>
      </c>
      <c r="E154" s="14">
        <f t="shared" si="14"/>
        <v>0.158</v>
      </c>
      <c r="F154" s="6">
        <v>12.2</v>
      </c>
      <c r="G154" s="6">
        <v>9.4</v>
      </c>
      <c r="H154" s="6">
        <v>15.8</v>
      </c>
    </row>
    <row r="155" spans="1:16" x14ac:dyDescent="0.25">
      <c r="A155" s="23">
        <v>121</v>
      </c>
      <c r="B155">
        <f t="shared" si="11"/>
        <v>17.285714285714285</v>
      </c>
      <c r="C155" s="14">
        <f t="shared" si="12"/>
        <v>0.122</v>
      </c>
      <c r="D155" s="14">
        <f t="shared" si="13"/>
        <v>9.4E-2</v>
      </c>
      <c r="E155" s="14">
        <f t="shared" si="14"/>
        <v>0.158</v>
      </c>
      <c r="F155" s="6">
        <v>12.2</v>
      </c>
      <c r="G155" s="6">
        <v>9.4</v>
      </c>
      <c r="H155" s="6">
        <v>15.8</v>
      </c>
    </row>
    <row r="156" spans="1:16" x14ac:dyDescent="0.25">
      <c r="A156" s="23">
        <v>130</v>
      </c>
      <c r="B156">
        <v>19</v>
      </c>
      <c r="C156" s="14">
        <f t="shared" si="12"/>
        <v>0.122</v>
      </c>
      <c r="D156" s="14">
        <f t="shared" si="13"/>
        <v>9.4E-2</v>
      </c>
      <c r="E156" s="14">
        <f t="shared" si="14"/>
        <v>0.158</v>
      </c>
      <c r="F156" s="6">
        <v>12.2</v>
      </c>
      <c r="G156" s="6">
        <v>9.4</v>
      </c>
      <c r="H156" s="6">
        <v>15.8</v>
      </c>
    </row>
    <row r="157" spans="1:16" ht="15.75" thickBot="1" x14ac:dyDescent="0.3">
      <c r="A157" s="26">
        <v>130</v>
      </c>
      <c r="B157">
        <f t="shared" si="11"/>
        <v>18.571428571428573</v>
      </c>
      <c r="C157" s="14">
        <f t="shared" si="12"/>
        <v>0.122</v>
      </c>
      <c r="D157" s="14">
        <f t="shared" si="13"/>
        <v>9.4E-2</v>
      </c>
      <c r="E157" s="14">
        <f t="shared" si="14"/>
        <v>0.158</v>
      </c>
      <c r="F157" s="27">
        <v>12.2</v>
      </c>
      <c r="G157" s="27">
        <v>9.4</v>
      </c>
      <c r="H157" s="27">
        <v>15.8</v>
      </c>
    </row>
    <row r="158" spans="1:16" x14ac:dyDescent="0.25">
      <c r="A158" s="28" t="s">
        <v>1648</v>
      </c>
      <c r="C158" s="14"/>
      <c r="D158" s="14"/>
      <c r="E158" s="14"/>
    </row>
    <row r="159" spans="1:16" x14ac:dyDescent="0.25">
      <c r="A159" s="365"/>
      <c r="B159" s="365"/>
      <c r="C159" s="365"/>
      <c r="D159" s="365"/>
      <c r="E159" s="365"/>
      <c r="F159" s="365"/>
      <c r="G159" s="365"/>
      <c r="H159" s="365"/>
      <c r="I159" s="365"/>
      <c r="J159" s="365"/>
      <c r="K159" s="365"/>
      <c r="L159" s="365"/>
      <c r="M159" s="371"/>
      <c r="N159" s="365"/>
      <c r="O159" s="365"/>
      <c r="P159" s="365"/>
    </row>
    <row r="160" spans="1:16" x14ac:dyDescent="0.25">
      <c r="A160" s="1934"/>
      <c r="B160" s="1934"/>
      <c r="C160" s="1934"/>
      <c r="D160" s="1934"/>
      <c r="E160" s="1934"/>
      <c r="F160" s="1934"/>
      <c r="G160" s="1934"/>
      <c r="H160" s="1934"/>
      <c r="I160" s="1934"/>
      <c r="J160" s="1934"/>
      <c r="K160" s="1934"/>
      <c r="L160" s="1934"/>
      <c r="M160" s="1934"/>
      <c r="N160" s="1934"/>
      <c r="O160" s="365"/>
      <c r="P160" s="365"/>
    </row>
    <row r="161" spans="1:16" x14ac:dyDescent="0.25">
      <c r="A161" s="372"/>
      <c r="B161" s="365"/>
      <c r="C161" s="365"/>
      <c r="D161" s="365"/>
      <c r="E161" s="365"/>
      <c r="F161" s="365"/>
      <c r="G161" s="365"/>
      <c r="H161" s="365"/>
      <c r="I161" s="365"/>
      <c r="J161" s="365"/>
      <c r="K161" s="373"/>
      <c r="L161" s="373"/>
      <c r="M161" s="373"/>
      <c r="N161" s="373"/>
      <c r="O161" s="365"/>
      <c r="P161" s="365"/>
    </row>
    <row r="162" spans="1:16" x14ac:dyDescent="0.25">
      <c r="A162" s="365"/>
      <c r="B162" s="365"/>
      <c r="C162" s="365"/>
      <c r="D162" s="365"/>
      <c r="E162" s="126"/>
      <c r="F162" s="126"/>
      <c r="G162" s="126"/>
      <c r="H162" s="126"/>
      <c r="I162" s="365"/>
      <c r="J162" s="365"/>
      <c r="K162" s="373"/>
      <c r="L162" s="374"/>
      <c r="M162" s="375"/>
      <c r="N162" s="376"/>
      <c r="O162" s="365"/>
      <c r="P162" s="365"/>
    </row>
    <row r="163" spans="1:16" x14ac:dyDescent="0.25">
      <c r="A163" s="365"/>
      <c r="B163" s="377"/>
      <c r="C163" s="378"/>
      <c r="D163" s="378"/>
      <c r="E163" s="379"/>
      <c r="F163" s="380"/>
      <c r="G163" s="380"/>
      <c r="H163" s="380"/>
      <c r="I163" s="365"/>
      <c r="J163" s="365"/>
      <c r="K163" s="373"/>
      <c r="L163" s="374"/>
      <c r="M163" s="375"/>
      <c r="N163" s="376"/>
      <c r="O163" s="365"/>
      <c r="P163" s="365"/>
    </row>
    <row r="164" spans="1:16" x14ac:dyDescent="0.25">
      <c r="A164" s="365"/>
      <c r="B164" s="381"/>
      <c r="C164" s="378"/>
      <c r="D164" s="378"/>
      <c r="E164" s="126"/>
      <c r="F164" s="380"/>
      <c r="G164" s="380"/>
      <c r="H164" s="380"/>
      <c r="I164" s="365"/>
      <c r="J164" s="365"/>
      <c r="K164" s="373"/>
      <c r="L164" s="374"/>
      <c r="M164" s="375"/>
      <c r="N164" s="376"/>
      <c r="O164" s="365"/>
      <c r="P164" s="365"/>
    </row>
    <row r="165" spans="1:16" x14ac:dyDescent="0.25">
      <c r="A165" s="365"/>
      <c r="B165" s="377"/>
      <c r="C165" s="378"/>
      <c r="D165" s="378"/>
      <c r="E165" s="126"/>
      <c r="F165" s="380"/>
      <c r="G165" s="380"/>
      <c r="H165" s="380"/>
      <c r="I165" s="365"/>
      <c r="J165" s="365"/>
      <c r="K165" s="373"/>
      <c r="L165" s="374"/>
      <c r="M165" s="375"/>
      <c r="N165" s="376"/>
      <c r="O165" s="365"/>
      <c r="P165" s="365"/>
    </row>
    <row r="166" spans="1:16" x14ac:dyDescent="0.25">
      <c r="A166" s="365"/>
      <c r="B166" s="377"/>
      <c r="C166" s="378"/>
      <c r="D166" s="378"/>
      <c r="E166" s="126"/>
      <c r="F166" s="380"/>
      <c r="G166" s="380"/>
      <c r="H166" s="380"/>
      <c r="I166" s="365"/>
      <c r="J166" s="365"/>
      <c r="K166" s="373"/>
      <c r="L166" s="374"/>
      <c r="M166" s="375"/>
      <c r="N166" s="376"/>
      <c r="O166" s="365"/>
      <c r="P166" s="365"/>
    </row>
    <row r="167" spans="1:16" x14ac:dyDescent="0.25">
      <c r="A167" s="365"/>
      <c r="B167" s="377"/>
      <c r="C167" s="378"/>
      <c r="D167" s="378"/>
      <c r="E167" s="126"/>
      <c r="F167" s="380"/>
      <c r="G167" s="380"/>
      <c r="H167" s="380"/>
      <c r="I167" s="365"/>
      <c r="J167" s="365"/>
      <c r="K167" s="373"/>
      <c r="L167" s="374"/>
      <c r="M167" s="375"/>
      <c r="N167" s="376"/>
      <c r="O167" s="365"/>
      <c r="P167" s="365"/>
    </row>
    <row r="168" spans="1:16" x14ac:dyDescent="0.25">
      <c r="A168" s="365"/>
      <c r="B168" s="377"/>
      <c r="C168" s="378"/>
      <c r="D168" s="378"/>
      <c r="E168" s="126"/>
      <c r="F168" s="380"/>
      <c r="G168" s="380"/>
      <c r="H168" s="380"/>
      <c r="I168" s="365"/>
      <c r="J168" s="365"/>
      <c r="K168" s="373"/>
      <c r="L168" s="374"/>
      <c r="M168" s="375"/>
      <c r="N168" s="376"/>
      <c r="O168" s="365"/>
      <c r="P168" s="365"/>
    </row>
    <row r="169" spans="1:16" x14ac:dyDescent="0.25">
      <c r="A169" s="365"/>
      <c r="B169" s="377"/>
      <c r="C169" s="378"/>
      <c r="D169" s="378"/>
      <c r="E169" s="126"/>
      <c r="F169" s="380"/>
      <c r="G169" s="380"/>
      <c r="H169" s="380"/>
      <c r="I169" s="365"/>
      <c r="J169" s="365"/>
      <c r="K169" s="373"/>
      <c r="L169" s="374"/>
      <c r="M169" s="375"/>
      <c r="N169" s="376"/>
      <c r="O169" s="365"/>
      <c r="P169" s="365"/>
    </row>
    <row r="170" spans="1:16" x14ac:dyDescent="0.25">
      <c r="A170" s="365"/>
      <c r="B170" s="382"/>
      <c r="C170" s="378"/>
      <c r="D170" s="378"/>
      <c r="E170" s="365"/>
      <c r="F170" s="365"/>
      <c r="G170" s="383"/>
      <c r="H170" s="383"/>
      <c r="I170" s="365"/>
      <c r="J170" s="365"/>
      <c r="K170" s="373"/>
      <c r="L170" s="374"/>
      <c r="M170" s="375"/>
      <c r="N170" s="376"/>
      <c r="O170" s="365"/>
      <c r="P170" s="365"/>
    </row>
    <row r="171" spans="1:16" x14ac:dyDescent="0.25">
      <c r="A171" s="365"/>
      <c r="B171" s="365"/>
      <c r="C171" s="365"/>
      <c r="D171" s="365"/>
      <c r="E171" s="365"/>
      <c r="F171" s="365"/>
      <c r="G171" s="383"/>
      <c r="H171" s="383"/>
      <c r="I171" s="365"/>
      <c r="J171" s="365"/>
      <c r="K171" s="373"/>
      <c r="L171" s="374"/>
      <c r="M171" s="375"/>
      <c r="N171" s="376"/>
      <c r="O171" s="365"/>
      <c r="P171" s="365"/>
    </row>
    <row r="172" spans="1:16" x14ac:dyDescent="0.25">
      <c r="A172" s="365"/>
      <c r="B172" s="365"/>
      <c r="C172" s="365"/>
      <c r="D172" s="365"/>
      <c r="E172" s="365"/>
      <c r="F172" s="365"/>
      <c r="G172" s="365"/>
      <c r="H172" s="365"/>
      <c r="I172" s="365"/>
      <c r="J172" s="365"/>
      <c r="K172" s="373"/>
      <c r="L172" s="374"/>
      <c r="M172" s="373"/>
      <c r="N172" s="376"/>
      <c r="O172" s="384"/>
      <c r="P172" s="365"/>
    </row>
    <row r="173" spans="1:16" x14ac:dyDescent="0.25">
      <c r="A173" s="365"/>
      <c r="B173" s="365"/>
      <c r="C173" s="365"/>
      <c r="D173" s="365"/>
      <c r="E173" s="365"/>
      <c r="F173" s="365"/>
      <c r="G173" s="383"/>
      <c r="H173" s="365"/>
      <c r="I173" s="365"/>
      <c r="J173" s="365"/>
      <c r="K173" s="365"/>
      <c r="L173" s="365"/>
      <c r="M173" s="371"/>
      <c r="N173" s="365"/>
      <c r="O173" s="365"/>
      <c r="P173" s="365"/>
    </row>
    <row r="174" spans="1:16" x14ac:dyDescent="0.25">
      <c r="A174" s="365"/>
      <c r="B174" s="365"/>
      <c r="C174" s="365"/>
      <c r="D174" s="365"/>
      <c r="E174" s="365"/>
      <c r="F174" s="365"/>
      <c r="G174" s="365"/>
      <c r="H174" s="365"/>
      <c r="I174" s="365"/>
      <c r="J174" s="365"/>
      <c r="K174" s="365"/>
      <c r="L174" s="365"/>
      <c r="M174" s="371"/>
      <c r="N174" s="365"/>
      <c r="O174" s="365"/>
      <c r="P174" s="365"/>
    </row>
    <row r="175" spans="1:16" x14ac:dyDescent="0.25">
      <c r="A175" s="365"/>
      <c r="B175" s="365"/>
      <c r="C175" s="365"/>
      <c r="D175" s="365"/>
      <c r="E175" s="365"/>
      <c r="F175" s="365"/>
      <c r="G175" s="365"/>
      <c r="H175" s="365"/>
      <c r="I175" s="365"/>
      <c r="J175" s="365"/>
      <c r="K175" s="365"/>
      <c r="L175" s="365"/>
      <c r="M175" s="371"/>
      <c r="N175" s="365"/>
      <c r="O175" s="365"/>
      <c r="P175" s="365"/>
    </row>
    <row r="176" spans="1:16" x14ac:dyDescent="0.25">
      <c r="A176" s="1934"/>
      <c r="B176" s="1934"/>
      <c r="C176" s="1934"/>
      <c r="D176" s="1934"/>
      <c r="E176" s="1934"/>
      <c r="F176" s="1934"/>
      <c r="G176" s="1934"/>
      <c r="H176" s="1934"/>
      <c r="I176" s="1934"/>
      <c r="J176" s="1934"/>
      <c r="K176" s="1934"/>
      <c r="L176" s="1934"/>
      <c r="M176" s="1934"/>
      <c r="N176" s="1934"/>
      <c r="O176" s="365"/>
      <c r="P176" s="365"/>
    </row>
    <row r="177" spans="1:16" x14ac:dyDescent="0.25">
      <c r="A177" s="372"/>
      <c r="B177" s="365"/>
      <c r="C177" s="365"/>
      <c r="D177" s="365"/>
      <c r="E177" s="365"/>
      <c r="F177" s="365"/>
      <c r="G177" s="365"/>
      <c r="H177" s="365"/>
      <c r="I177" s="365"/>
      <c r="J177" s="365"/>
      <c r="K177" s="373"/>
      <c r="L177" s="373"/>
      <c r="M177" s="373"/>
      <c r="N177" s="373"/>
      <c r="O177" s="365"/>
      <c r="P177" s="365"/>
    </row>
    <row r="178" spans="1:16" x14ac:dyDescent="0.25">
      <c r="A178" s="365"/>
      <c r="B178" s="365"/>
      <c r="C178" s="365"/>
      <c r="D178" s="365"/>
      <c r="E178" s="126"/>
      <c r="F178" s="126"/>
      <c r="G178" s="126"/>
      <c r="H178" s="126"/>
      <c r="I178" s="365"/>
      <c r="J178" s="365"/>
      <c r="K178" s="373"/>
      <c r="L178" s="374"/>
      <c r="M178" s="375"/>
      <c r="N178" s="385"/>
      <c r="O178" s="365"/>
      <c r="P178" s="365"/>
    </row>
    <row r="179" spans="1:16" x14ac:dyDescent="0.25">
      <c r="A179" s="365"/>
      <c r="B179" s="386"/>
      <c r="C179" s="383"/>
      <c r="D179" s="383"/>
      <c r="E179" s="379"/>
      <c r="F179" s="380"/>
      <c r="G179" s="380"/>
      <c r="H179" s="380"/>
      <c r="I179" s="365"/>
      <c r="J179" s="365"/>
      <c r="K179" s="373"/>
      <c r="L179" s="374"/>
      <c r="M179" s="375"/>
      <c r="N179" s="385"/>
      <c r="O179" s="365"/>
      <c r="P179" s="365"/>
    </row>
    <row r="180" spans="1:16" x14ac:dyDescent="0.25">
      <c r="A180" s="365"/>
      <c r="B180" s="386"/>
      <c r="C180" s="383"/>
      <c r="D180" s="383"/>
      <c r="E180" s="126"/>
      <c r="F180" s="380"/>
      <c r="G180" s="380"/>
      <c r="H180" s="380"/>
      <c r="I180" s="365"/>
      <c r="J180" s="365"/>
      <c r="K180" s="373"/>
      <c r="L180" s="374"/>
      <c r="M180" s="375"/>
      <c r="N180" s="385"/>
      <c r="O180" s="365"/>
      <c r="P180" s="365"/>
    </row>
    <row r="181" spans="1:16" x14ac:dyDescent="0.25">
      <c r="A181" s="365"/>
      <c r="B181" s="386"/>
      <c r="C181" s="383"/>
      <c r="D181" s="383"/>
      <c r="E181" s="126"/>
      <c r="F181" s="380"/>
      <c r="G181" s="380"/>
      <c r="H181" s="380"/>
      <c r="I181" s="365"/>
      <c r="J181" s="365"/>
      <c r="K181" s="373"/>
      <c r="L181" s="374"/>
      <c r="M181" s="375"/>
      <c r="N181" s="385"/>
      <c r="O181" s="365"/>
      <c r="P181" s="365"/>
    </row>
    <row r="182" spans="1:16" x14ac:dyDescent="0.25">
      <c r="A182" s="365"/>
      <c r="B182" s="386"/>
      <c r="C182" s="383"/>
      <c r="D182" s="383"/>
      <c r="E182" s="126"/>
      <c r="F182" s="380"/>
      <c r="G182" s="380"/>
      <c r="H182" s="380"/>
      <c r="I182" s="365"/>
      <c r="J182" s="365"/>
      <c r="K182" s="373"/>
      <c r="L182" s="374"/>
      <c r="M182" s="375"/>
      <c r="N182" s="385"/>
      <c r="O182" s="365"/>
      <c r="P182" s="365"/>
    </row>
    <row r="183" spans="1:16" x14ac:dyDescent="0.25">
      <c r="A183" s="365"/>
      <c r="B183" s="386"/>
      <c r="C183" s="383"/>
      <c r="D183" s="383"/>
      <c r="E183" s="126"/>
      <c r="F183" s="380"/>
      <c r="G183" s="380"/>
      <c r="H183" s="380"/>
      <c r="I183" s="365"/>
      <c r="J183" s="365"/>
      <c r="K183" s="373"/>
      <c r="L183" s="374"/>
      <c r="M183" s="375"/>
      <c r="N183" s="385"/>
      <c r="O183" s="365"/>
      <c r="P183" s="365"/>
    </row>
    <row r="184" spans="1:16" x14ac:dyDescent="0.25">
      <c r="A184" s="365"/>
      <c r="B184" s="386"/>
      <c r="C184" s="383"/>
      <c r="D184" s="383"/>
      <c r="E184" s="126"/>
      <c r="F184" s="380"/>
      <c r="G184" s="380"/>
      <c r="H184" s="380"/>
      <c r="I184" s="365"/>
      <c r="J184" s="365"/>
      <c r="K184" s="373"/>
      <c r="L184" s="374"/>
      <c r="M184" s="375"/>
      <c r="N184" s="385"/>
      <c r="O184" s="365"/>
      <c r="P184" s="365"/>
    </row>
    <row r="185" spans="1:16" x14ac:dyDescent="0.25">
      <c r="A185" s="365"/>
      <c r="B185" s="386"/>
      <c r="C185" s="383"/>
      <c r="D185" s="383"/>
      <c r="E185" s="126"/>
      <c r="F185" s="380"/>
      <c r="G185" s="380"/>
      <c r="H185" s="380"/>
      <c r="I185" s="365"/>
      <c r="J185" s="365"/>
      <c r="K185" s="373"/>
      <c r="L185" s="374"/>
      <c r="M185" s="375"/>
      <c r="N185" s="385"/>
      <c r="O185" s="365"/>
      <c r="P185" s="365"/>
    </row>
    <row r="186" spans="1:16" x14ac:dyDescent="0.25">
      <c r="A186" s="365"/>
      <c r="B186" s="384"/>
      <c r="C186" s="383"/>
      <c r="D186" s="383"/>
      <c r="E186" s="365"/>
      <c r="F186" s="365"/>
      <c r="G186" s="383"/>
      <c r="H186" s="383"/>
      <c r="I186" s="365"/>
      <c r="J186" s="365"/>
      <c r="K186" s="373"/>
      <c r="L186" s="374"/>
      <c r="M186" s="375"/>
      <c r="N186" s="385"/>
      <c r="O186" s="365"/>
      <c r="P186" s="365"/>
    </row>
    <row r="187" spans="1:16" x14ac:dyDescent="0.25">
      <c r="A187" s="365"/>
      <c r="B187" s="365"/>
      <c r="C187" s="365"/>
      <c r="D187" s="365"/>
      <c r="E187" s="365"/>
      <c r="F187" s="365"/>
      <c r="G187" s="383"/>
      <c r="H187" s="383"/>
      <c r="I187" s="365"/>
      <c r="J187" s="365"/>
      <c r="K187" s="373"/>
      <c r="L187" s="374"/>
      <c r="M187" s="375"/>
      <c r="N187" s="376"/>
      <c r="O187" s="365"/>
      <c r="P187" s="365"/>
    </row>
    <row r="188" spans="1:16" x14ac:dyDescent="0.25">
      <c r="A188" s="365"/>
      <c r="B188" s="365"/>
      <c r="C188" s="365"/>
      <c r="D188" s="365"/>
      <c r="E188" s="365"/>
      <c r="F188" s="365"/>
      <c r="G188" s="365"/>
      <c r="H188" s="365"/>
      <c r="I188" s="365"/>
      <c r="J188" s="365"/>
      <c r="K188" s="373"/>
      <c r="L188" s="374"/>
      <c r="M188" s="373"/>
      <c r="N188" s="376"/>
      <c r="O188" s="384"/>
      <c r="P188" s="365"/>
    </row>
    <row r="189" spans="1:16" x14ac:dyDescent="0.25">
      <c r="L189" s="6"/>
    </row>
  </sheetData>
  <mergeCells count="5">
    <mergeCell ref="A176:N176"/>
    <mergeCell ref="A2:A3"/>
    <mergeCell ref="F2:H2"/>
    <mergeCell ref="B2:B3"/>
    <mergeCell ref="A160:N160"/>
  </mergeCells>
  <hyperlinks>
    <hyperlink ref="A1" location="'Read me'!A1" display="Back to home" xr:uid="{4F342104-5ADC-4D4F-83E9-C8C52A3952DF}"/>
  </hyperlinks>
  <pageMargins left="0.7" right="0.7" top="0.75" bottom="0.75" header="0.3" footer="0.3"/>
  <pageSetup paperSize="9"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240F-EA2B-4E29-8C11-2D9CEE718C54}">
  <sheetPr codeName="Sheet7"/>
  <dimension ref="A1:AA189"/>
  <sheetViews>
    <sheetView zoomScale="70" zoomScaleNormal="70" workbookViewId="0">
      <selection activeCell="A4" sqref="A4"/>
    </sheetView>
  </sheetViews>
  <sheetFormatPr defaultRowHeight="15" x14ac:dyDescent="0.25"/>
  <cols>
    <col min="1" max="1" width="20.7109375" customWidth="1"/>
    <col min="2" max="2" width="15.5703125" customWidth="1"/>
    <col min="6" max="6" width="4" customWidth="1"/>
    <col min="11" max="11" width="13.28515625" customWidth="1"/>
    <col min="12" max="12" width="19.5703125" customWidth="1"/>
    <col min="13" max="13" width="16.7109375" style="16" customWidth="1"/>
    <col min="14" max="14" width="19.7109375" customWidth="1"/>
    <col min="15" max="15" width="9.7109375" bestFit="1" customWidth="1"/>
    <col min="16" max="16" width="7.85546875" customWidth="1"/>
    <col min="18" max="18" width="14.85546875" customWidth="1"/>
    <col min="19" max="19" width="61.5703125" customWidth="1"/>
    <col min="20" max="20" width="34.85546875" style="507" customWidth="1"/>
    <col min="21" max="21" width="23.5703125" style="388" customWidth="1"/>
    <col min="22" max="22" width="23.5703125" style="507" customWidth="1"/>
    <col min="23" max="23" width="25.28515625" customWidth="1"/>
    <col min="24" max="24" width="11.5703125" customWidth="1"/>
    <col min="25" max="25" width="14.28515625" bestFit="1" customWidth="1"/>
    <col min="26" max="26" width="35.5703125" customWidth="1"/>
    <col min="27" max="27" width="36.42578125" bestFit="1" customWidth="1"/>
  </cols>
  <sheetData>
    <row r="1" spans="1:27" ht="41.25" customHeight="1" thickBot="1" x14ac:dyDescent="0.35">
      <c r="A1" s="857" t="s">
        <v>62</v>
      </c>
      <c r="B1" s="104"/>
      <c r="C1" s="104"/>
      <c r="D1" s="104"/>
      <c r="E1" s="104"/>
      <c r="F1" s="104"/>
      <c r="G1" s="104"/>
      <c r="H1" s="104"/>
      <c r="I1" s="104"/>
      <c r="J1" s="104"/>
      <c r="K1" s="104"/>
      <c r="L1" s="104"/>
      <c r="M1" s="104"/>
      <c r="Q1" s="73" t="s">
        <v>1634</v>
      </c>
      <c r="T1" s="1656"/>
      <c r="V1" s="1656"/>
    </row>
    <row r="2" spans="1:27" s="4" customFormat="1" x14ac:dyDescent="0.25">
      <c r="A2" s="1935" t="s">
        <v>1635</v>
      </c>
      <c r="B2" s="1938" t="s">
        <v>1636</v>
      </c>
      <c r="C2" s="80"/>
      <c r="D2" s="80"/>
      <c r="E2" s="80"/>
      <c r="G2" s="1744" t="s">
        <v>1649</v>
      </c>
      <c r="H2" s="1744"/>
      <c r="I2" s="1744"/>
      <c r="J2" s="1744"/>
      <c r="K2" s="1744"/>
      <c r="L2" s="1744"/>
      <c r="M2" s="1940" t="s">
        <v>1650</v>
      </c>
      <c r="N2" s="1940"/>
      <c r="O2" s="1940"/>
      <c r="Q2" t="s">
        <v>1638</v>
      </c>
      <c r="T2" s="1657"/>
      <c r="U2" s="389"/>
      <c r="V2" s="1657"/>
    </row>
    <row r="3" spans="1:27" s="4" customFormat="1" x14ac:dyDescent="0.25">
      <c r="A3" s="1936"/>
      <c r="B3" s="1938"/>
      <c r="C3" s="1674" t="s">
        <v>116</v>
      </c>
      <c r="D3" s="1674" t="s">
        <v>103</v>
      </c>
      <c r="E3" s="1674" t="s">
        <v>104</v>
      </c>
      <c r="G3" s="1674" t="s">
        <v>1651</v>
      </c>
      <c r="H3" s="1674" t="s">
        <v>1635</v>
      </c>
      <c r="I3" s="1674" t="s">
        <v>1652</v>
      </c>
      <c r="J3" s="1674" t="s">
        <v>1653</v>
      </c>
      <c r="K3" s="1939" t="s">
        <v>1654</v>
      </c>
      <c r="L3" s="1939"/>
      <c r="M3" s="1674" t="s">
        <v>163</v>
      </c>
      <c r="N3" s="1674" t="s">
        <v>103</v>
      </c>
      <c r="O3" s="1674" t="s">
        <v>104</v>
      </c>
      <c r="P3"/>
      <c r="T3" s="1657"/>
      <c r="U3" s="389"/>
      <c r="V3" s="1657"/>
    </row>
    <row r="4" spans="1:27" ht="30" x14ac:dyDescent="0.25">
      <c r="A4" s="508">
        <v>5</v>
      </c>
      <c r="B4">
        <f>A4/7</f>
        <v>0.7142857142857143</v>
      </c>
      <c r="C4" s="14">
        <f>VLOOKUP(A4,H4:O27,6)</f>
        <v>0.91600000000000004</v>
      </c>
      <c r="D4" s="14">
        <f>VLOOKUP(A4,H4:O27,7)</f>
        <v>0.90500000000000003</v>
      </c>
      <c r="E4" s="14">
        <f>VLOOKUP(A4,H4:O27,8)</f>
        <v>0.92500000000000004</v>
      </c>
      <c r="G4" s="509" t="s">
        <v>1655</v>
      </c>
      <c r="H4" s="509">
        <v>5</v>
      </c>
      <c r="I4" s="510">
        <v>2653</v>
      </c>
      <c r="J4" s="510">
        <v>8.4000000000000005E-2</v>
      </c>
      <c r="K4" s="510">
        <v>7.4999999999999997E-2</v>
      </c>
      <c r="L4" s="510">
        <v>9.5000000000000001E-2</v>
      </c>
      <c r="M4" s="511">
        <f>1-J4</f>
        <v>0.91600000000000004</v>
      </c>
      <c r="N4" s="511">
        <f t="shared" ref="N4:N27" si="0">1-L4</f>
        <v>0.90500000000000003</v>
      </c>
      <c r="O4" s="511">
        <f>1-K4</f>
        <v>0.92500000000000004</v>
      </c>
      <c r="Q4" s="1672" t="s">
        <v>162</v>
      </c>
      <c r="R4" s="77" t="s">
        <v>1642</v>
      </c>
      <c r="S4" s="74" t="s">
        <v>1643</v>
      </c>
      <c r="T4" s="516" t="s">
        <v>163</v>
      </c>
      <c r="U4" s="130" t="s">
        <v>103</v>
      </c>
      <c r="V4" s="516" t="s">
        <v>104</v>
      </c>
      <c r="W4" s="1672"/>
      <c r="X4" s="1672" t="s">
        <v>1644</v>
      </c>
      <c r="Y4" s="1672" t="s">
        <v>1645</v>
      </c>
      <c r="Z4" s="83" t="s">
        <v>1646</v>
      </c>
      <c r="AA4" s="83" t="s">
        <v>1647</v>
      </c>
    </row>
    <row r="5" spans="1:27" x14ac:dyDescent="0.25">
      <c r="A5" s="512">
        <v>10</v>
      </c>
      <c r="B5">
        <f t="shared" ref="B5:B26" si="1">A5/7</f>
        <v>1.4285714285714286</v>
      </c>
      <c r="C5" s="14">
        <f t="shared" ref="C5:C27" si="2">VLOOKUP(A5,H5:Q28,6)</f>
        <v>0.80099999999999993</v>
      </c>
      <c r="D5" s="14">
        <f t="shared" ref="D5:D27" si="3">VLOOKUP(A5,H5:O28,7)</f>
        <v>0.78600000000000003</v>
      </c>
      <c r="E5" s="14">
        <f t="shared" ref="E5:E27" si="4">VLOOKUP(A5,H5:O28,8)</f>
        <v>0.81499999999999995</v>
      </c>
      <c r="G5" s="513" t="s">
        <v>1656</v>
      </c>
      <c r="H5" s="514">
        <v>10</v>
      </c>
      <c r="I5" s="510">
        <v>2305</v>
      </c>
      <c r="J5" s="510">
        <v>0.19900000000000001</v>
      </c>
      <c r="K5" s="510">
        <v>0.185</v>
      </c>
      <c r="L5" s="510">
        <v>0.214</v>
      </c>
      <c r="M5" s="511">
        <f t="shared" ref="M5:M27" si="5">1-J5</f>
        <v>0.80099999999999993</v>
      </c>
      <c r="N5" s="511">
        <f t="shared" si="0"/>
        <v>0.78600000000000003</v>
      </c>
      <c r="O5" s="511">
        <f t="shared" ref="O5:O27" si="6">1-K5</f>
        <v>0.81499999999999995</v>
      </c>
      <c r="Q5" s="518">
        <v>0</v>
      </c>
      <c r="R5" s="75"/>
      <c r="S5" s="387">
        <f>$X$7*EXP($Y$7*Q5)</f>
        <v>0.52759999999999996</v>
      </c>
      <c r="T5" s="517">
        <v>0.56289999999999996</v>
      </c>
      <c r="U5" s="388">
        <v>0.59970000000000001</v>
      </c>
      <c r="V5" s="388">
        <v>0.52759999999999996</v>
      </c>
      <c r="W5" s="56" t="s">
        <v>163</v>
      </c>
      <c r="X5" s="56">
        <v>0.56289999999999996</v>
      </c>
      <c r="Y5" s="84">
        <v>-0.17199999999999999</v>
      </c>
      <c r="Z5" s="153">
        <v>7.3468538829940514E-5</v>
      </c>
      <c r="AA5" s="153">
        <v>9.5889610904360946E-9</v>
      </c>
    </row>
    <row r="6" spans="1:27" x14ac:dyDescent="0.25">
      <c r="A6" s="512">
        <v>15</v>
      </c>
      <c r="B6">
        <v>2</v>
      </c>
      <c r="C6" s="14">
        <f t="shared" si="2"/>
        <v>0.60299999999999998</v>
      </c>
      <c r="D6" s="14">
        <f t="shared" si="3"/>
        <v>0.58600000000000008</v>
      </c>
      <c r="E6" s="14">
        <f t="shared" si="4"/>
        <v>0.621</v>
      </c>
      <c r="G6" s="515" t="s">
        <v>1657</v>
      </c>
      <c r="H6" s="514">
        <v>15</v>
      </c>
      <c r="I6" s="510">
        <v>1714</v>
      </c>
      <c r="J6" s="510">
        <v>0.39700000000000002</v>
      </c>
      <c r="K6" s="510">
        <v>0.379</v>
      </c>
      <c r="L6" s="510">
        <v>0.41399999999999998</v>
      </c>
      <c r="M6" s="511">
        <f t="shared" si="5"/>
        <v>0.60299999999999998</v>
      </c>
      <c r="N6" s="511">
        <f t="shared" si="0"/>
        <v>0.58600000000000008</v>
      </c>
      <c r="O6" s="511">
        <f t="shared" si="6"/>
        <v>0.621</v>
      </c>
      <c r="Q6" s="518">
        <v>1</v>
      </c>
      <c r="R6" s="75"/>
      <c r="S6" s="387">
        <f t="shared" ref="S6:S69" si="7">$X$7*EXP($Y$7*Q6)</f>
        <v>0.4559296042002175</v>
      </c>
      <c r="T6" s="517">
        <v>0.47395007657654858</v>
      </c>
      <c r="U6" s="388">
        <v>0.49148407103175551</v>
      </c>
      <c r="V6" s="388">
        <v>0.4559296042002175</v>
      </c>
      <c r="W6" s="56" t="s">
        <v>103</v>
      </c>
      <c r="X6" s="56">
        <v>0.59970000000000001</v>
      </c>
      <c r="Y6" s="84">
        <v>-0.19900000000000001</v>
      </c>
      <c r="Z6" s="153">
        <v>1.9224486579485855E-5</v>
      </c>
      <c r="AA6" s="153">
        <v>6.1627627854732675E-10</v>
      </c>
    </row>
    <row r="7" spans="1:27" x14ac:dyDescent="0.25">
      <c r="A7" s="508">
        <v>20</v>
      </c>
      <c r="B7">
        <f t="shared" si="1"/>
        <v>2.8571428571428572</v>
      </c>
      <c r="C7" s="14">
        <f t="shared" si="2"/>
        <v>0.40200000000000002</v>
      </c>
      <c r="D7" s="14">
        <f t="shared" si="3"/>
        <v>0.38400000000000001</v>
      </c>
      <c r="E7" s="14">
        <f t="shared" si="4"/>
        <v>0.42000000000000004</v>
      </c>
      <c r="G7" s="509" t="s">
        <v>1658</v>
      </c>
      <c r="H7" s="509">
        <v>20</v>
      </c>
      <c r="I7" s="510">
        <v>1100</v>
      </c>
      <c r="J7" s="510">
        <v>0.59799999999999998</v>
      </c>
      <c r="K7" s="510">
        <v>0.57999999999999996</v>
      </c>
      <c r="L7" s="510">
        <v>0.61599999999999999</v>
      </c>
      <c r="M7" s="511">
        <f t="shared" si="5"/>
        <v>0.40200000000000002</v>
      </c>
      <c r="N7" s="511">
        <f t="shared" si="0"/>
        <v>0.38400000000000001</v>
      </c>
      <c r="O7" s="511">
        <f t="shared" si="6"/>
        <v>0.42000000000000004</v>
      </c>
      <c r="Q7" s="518">
        <v>2</v>
      </c>
      <c r="R7" s="75">
        <f>VLOOKUP(Q7,$B$4:$E$27,2,FALSE)</f>
        <v>0.60299999999999998</v>
      </c>
      <c r="S7" s="387">
        <f t="shared" si="7"/>
        <v>0.39399507957954322</v>
      </c>
      <c r="T7" s="517">
        <v>0.39905609359906957</v>
      </c>
      <c r="U7" s="388">
        <v>0.40279571798890729</v>
      </c>
      <c r="V7" s="388">
        <v>0.39399507957954322</v>
      </c>
      <c r="W7" s="56" t="s">
        <v>104</v>
      </c>
      <c r="X7" s="56">
        <v>0.52759999999999996</v>
      </c>
      <c r="Y7" s="84">
        <v>-0.14599999999999999</v>
      </c>
      <c r="Z7" s="153">
        <v>2.6615895349156588E-4</v>
      </c>
      <c r="AA7" s="153">
        <v>1.3426950061358141E-7</v>
      </c>
    </row>
    <row r="8" spans="1:27" x14ac:dyDescent="0.25">
      <c r="A8" s="508">
        <v>25</v>
      </c>
      <c r="B8">
        <f t="shared" si="1"/>
        <v>3.5714285714285716</v>
      </c>
      <c r="C8" s="14">
        <f t="shared" si="2"/>
        <v>0.27600000000000002</v>
      </c>
      <c r="D8" s="14">
        <f t="shared" si="3"/>
        <v>0.26</v>
      </c>
      <c r="E8" s="14">
        <f t="shared" si="4"/>
        <v>0.29300000000000004</v>
      </c>
      <c r="G8" s="509" t="s">
        <v>1659</v>
      </c>
      <c r="H8" s="509">
        <v>25</v>
      </c>
      <c r="I8" s="510">
        <v>707</v>
      </c>
      <c r="J8" s="510">
        <v>0.72399999999999998</v>
      </c>
      <c r="K8" s="510">
        <v>0.70699999999999996</v>
      </c>
      <c r="L8" s="510">
        <v>0.74</v>
      </c>
      <c r="M8" s="511">
        <f t="shared" si="5"/>
        <v>0.27600000000000002</v>
      </c>
      <c r="N8" s="511">
        <f t="shared" si="0"/>
        <v>0.26</v>
      </c>
      <c r="O8" s="511">
        <f t="shared" si="6"/>
        <v>0.29300000000000004</v>
      </c>
      <c r="Q8" s="518">
        <v>3</v>
      </c>
      <c r="R8" s="75"/>
      <c r="S8" s="387">
        <f t="shared" si="7"/>
        <v>0.34047388303550857</v>
      </c>
      <c r="T8" s="517">
        <v>0.335996919736396</v>
      </c>
      <c r="U8" s="388">
        <v>0.33011118771276815</v>
      </c>
      <c r="V8" s="388">
        <v>0.34047388303550857</v>
      </c>
    </row>
    <row r="9" spans="1:27" x14ac:dyDescent="0.25">
      <c r="A9" s="508">
        <v>30</v>
      </c>
      <c r="B9">
        <f t="shared" si="1"/>
        <v>4.2857142857142856</v>
      </c>
      <c r="C9" s="14">
        <f t="shared" si="2"/>
        <v>0.20399999999999996</v>
      </c>
      <c r="D9" s="14">
        <f t="shared" si="3"/>
        <v>0.18999999999999995</v>
      </c>
      <c r="E9" s="14">
        <f t="shared" si="4"/>
        <v>0.21999999999999997</v>
      </c>
      <c r="G9" s="509" t="s">
        <v>1660</v>
      </c>
      <c r="H9" s="509">
        <v>30</v>
      </c>
      <c r="I9" s="510">
        <v>481</v>
      </c>
      <c r="J9" s="510">
        <v>0.79600000000000004</v>
      </c>
      <c r="K9" s="510">
        <v>0.78</v>
      </c>
      <c r="L9" s="510">
        <v>0.81</v>
      </c>
      <c r="M9" s="511">
        <f t="shared" si="5"/>
        <v>0.20399999999999996</v>
      </c>
      <c r="N9" s="511">
        <f t="shared" si="0"/>
        <v>0.18999999999999995</v>
      </c>
      <c r="O9" s="511">
        <f t="shared" si="6"/>
        <v>0.21999999999999997</v>
      </c>
      <c r="Q9" s="518">
        <v>4</v>
      </c>
      <c r="R9" s="75"/>
      <c r="S9" s="387">
        <f t="shared" si="7"/>
        <v>0.29422312875832185</v>
      </c>
      <c r="T9" s="517">
        <v>0.28290240866681365</v>
      </c>
      <c r="U9" s="388">
        <v>0.27054258867800451</v>
      </c>
      <c r="V9" s="388">
        <v>0.29422312875832185</v>
      </c>
    </row>
    <row r="10" spans="1:27" x14ac:dyDescent="0.25">
      <c r="A10" s="508">
        <v>35</v>
      </c>
      <c r="B10">
        <f t="shared" si="1"/>
        <v>5</v>
      </c>
      <c r="C10" s="14">
        <f t="shared" si="2"/>
        <v>0.16700000000000004</v>
      </c>
      <c r="D10" s="14">
        <f t="shared" si="3"/>
        <v>0.15400000000000003</v>
      </c>
      <c r="E10" s="14">
        <f t="shared" si="4"/>
        <v>0.18200000000000005</v>
      </c>
      <c r="G10" s="509" t="s">
        <v>1661</v>
      </c>
      <c r="H10" s="509">
        <v>35</v>
      </c>
      <c r="I10" s="510">
        <v>360</v>
      </c>
      <c r="J10" s="510">
        <v>0.83299999999999996</v>
      </c>
      <c r="K10" s="510">
        <v>0.81799999999999995</v>
      </c>
      <c r="L10" s="510">
        <v>0.84599999999999997</v>
      </c>
      <c r="M10" s="511">
        <f t="shared" si="5"/>
        <v>0.16700000000000004</v>
      </c>
      <c r="N10" s="511">
        <f t="shared" si="0"/>
        <v>0.15400000000000003</v>
      </c>
      <c r="O10" s="511">
        <f t="shared" si="6"/>
        <v>0.18200000000000005</v>
      </c>
      <c r="Q10" s="518">
        <v>5</v>
      </c>
      <c r="R10" s="75">
        <f t="shared" ref="R10:R22" si="8">VLOOKUP(Q10,$B$4:$E$27,2,FALSE)</f>
        <v>0.16700000000000004</v>
      </c>
      <c r="S10" s="387">
        <f t="shared" si="7"/>
        <v>0.25425518317159079</v>
      </c>
      <c r="T10" s="517">
        <v>0.23819793613666082</v>
      </c>
      <c r="U10" s="388">
        <v>0.22172314969307214</v>
      </c>
      <c r="V10" s="388">
        <v>0.25425518317159079</v>
      </c>
    </row>
    <row r="11" spans="1:27" x14ac:dyDescent="0.25">
      <c r="A11" s="508">
        <v>40</v>
      </c>
      <c r="B11">
        <f t="shared" si="1"/>
        <v>5.7142857142857144</v>
      </c>
      <c r="C11" s="14">
        <f t="shared" si="2"/>
        <v>0.10499999999999998</v>
      </c>
      <c r="D11" s="14">
        <f t="shared" si="3"/>
        <v>9.3999999999999972E-2</v>
      </c>
      <c r="E11" s="14">
        <f t="shared" si="4"/>
        <v>0.11799999999999999</v>
      </c>
      <c r="G11" s="509" t="s">
        <v>1662</v>
      </c>
      <c r="H11" s="509">
        <v>40</v>
      </c>
      <c r="I11" s="510">
        <v>282</v>
      </c>
      <c r="J11" s="510">
        <v>0.85799999999999998</v>
      </c>
      <c r="K11" s="510">
        <v>0.84499999999999997</v>
      </c>
      <c r="L11" s="510">
        <v>0.871</v>
      </c>
      <c r="M11" s="511">
        <f t="shared" si="5"/>
        <v>0.14200000000000002</v>
      </c>
      <c r="N11" s="511">
        <f t="shared" si="0"/>
        <v>0.129</v>
      </c>
      <c r="O11" s="511">
        <f t="shared" si="6"/>
        <v>0.15500000000000003</v>
      </c>
      <c r="Q11" s="518">
        <v>6</v>
      </c>
      <c r="R11" s="75"/>
      <c r="S11" s="387">
        <f t="shared" si="7"/>
        <v>0.21971657511235254</v>
      </c>
      <c r="T11" s="517">
        <v>0.20055770131878878</v>
      </c>
      <c r="U11" s="388">
        <v>0.18171318368039763</v>
      </c>
      <c r="V11" s="388">
        <v>0.21971657511235254</v>
      </c>
    </row>
    <row r="12" spans="1:27" x14ac:dyDescent="0.25">
      <c r="A12" s="508">
        <v>45</v>
      </c>
      <c r="B12">
        <f t="shared" si="1"/>
        <v>6.4285714285714288</v>
      </c>
      <c r="C12" s="14">
        <f t="shared" si="2"/>
        <v>0.12</v>
      </c>
      <c r="D12" s="14">
        <f t="shared" si="3"/>
        <v>0.10799999999999998</v>
      </c>
      <c r="E12" s="14">
        <f t="shared" si="4"/>
        <v>0.13300000000000001</v>
      </c>
      <c r="G12" s="509" t="s">
        <v>1663</v>
      </c>
      <c r="H12" s="509">
        <v>45</v>
      </c>
      <c r="I12" s="510">
        <v>223</v>
      </c>
      <c r="J12" s="510">
        <v>0.88</v>
      </c>
      <c r="K12" s="510">
        <v>0.86699999999999999</v>
      </c>
      <c r="L12" s="510">
        <v>0.89200000000000002</v>
      </c>
      <c r="M12" s="511">
        <f t="shared" si="5"/>
        <v>0.12</v>
      </c>
      <c r="N12" s="511">
        <f t="shared" si="0"/>
        <v>0.10799999999999998</v>
      </c>
      <c r="O12" s="511">
        <f t="shared" si="6"/>
        <v>0.13300000000000001</v>
      </c>
      <c r="Q12" s="518">
        <v>7</v>
      </c>
      <c r="R12" s="75"/>
      <c r="S12" s="387">
        <f t="shared" si="7"/>
        <v>0.1898697709006866</v>
      </c>
      <c r="T12" s="517">
        <v>0.16886540752896875</v>
      </c>
      <c r="U12" s="388">
        <v>0.14892302030245619</v>
      </c>
      <c r="V12" s="388">
        <v>0.1898697709006866</v>
      </c>
    </row>
    <row r="13" spans="1:27" x14ac:dyDescent="0.25">
      <c r="A13" s="508">
        <v>40</v>
      </c>
      <c r="B13">
        <f t="shared" si="1"/>
        <v>5.7142857142857144</v>
      </c>
      <c r="C13" s="14">
        <f t="shared" si="2"/>
        <v>0.10499999999999998</v>
      </c>
      <c r="D13" s="14">
        <f t="shared" si="3"/>
        <v>9.3999999999999972E-2</v>
      </c>
      <c r="E13" s="14">
        <f t="shared" si="4"/>
        <v>0.11799999999999999</v>
      </c>
      <c r="G13" s="509" t="s">
        <v>1664</v>
      </c>
      <c r="H13" s="509">
        <v>40</v>
      </c>
      <c r="I13" s="510">
        <v>170</v>
      </c>
      <c r="J13" s="510">
        <v>0.89500000000000002</v>
      </c>
      <c r="K13" s="510">
        <v>0.88200000000000001</v>
      </c>
      <c r="L13" s="510">
        <v>0.90600000000000003</v>
      </c>
      <c r="M13" s="511">
        <f t="shared" si="5"/>
        <v>0.10499999999999998</v>
      </c>
      <c r="N13" s="511">
        <f t="shared" si="0"/>
        <v>9.3999999999999972E-2</v>
      </c>
      <c r="O13" s="511">
        <f t="shared" si="6"/>
        <v>0.11799999999999999</v>
      </c>
      <c r="Q13" s="518">
        <v>8</v>
      </c>
      <c r="R13" s="75"/>
      <c r="S13" s="387">
        <f t="shared" si="7"/>
        <v>0.16407742512573165</v>
      </c>
      <c r="T13" s="517">
        <v>0.14218115620800292</v>
      </c>
      <c r="U13" s="388">
        <v>0.12204984540369507</v>
      </c>
      <c r="V13" s="388">
        <v>0.16407742512573165</v>
      </c>
    </row>
    <row r="14" spans="1:27" x14ac:dyDescent="0.25">
      <c r="A14" s="508">
        <v>55</v>
      </c>
      <c r="B14">
        <f t="shared" si="1"/>
        <v>7.8571428571428568</v>
      </c>
      <c r="C14" s="14">
        <f t="shared" si="2"/>
        <v>9.4999999999999973E-2</v>
      </c>
      <c r="D14" s="14">
        <f t="shared" si="3"/>
        <v>8.3999999999999964E-2</v>
      </c>
      <c r="E14" s="14">
        <f t="shared" si="4"/>
        <v>0.10799999999999998</v>
      </c>
      <c r="G14" s="509" t="s">
        <v>1665</v>
      </c>
      <c r="H14" s="509">
        <v>55</v>
      </c>
      <c r="I14" s="510">
        <v>139</v>
      </c>
      <c r="J14" s="510">
        <v>0.90500000000000003</v>
      </c>
      <c r="K14" s="510">
        <v>0.89200000000000002</v>
      </c>
      <c r="L14" s="510">
        <v>0.91600000000000004</v>
      </c>
      <c r="M14" s="511">
        <f t="shared" si="5"/>
        <v>9.4999999999999973E-2</v>
      </c>
      <c r="N14" s="511">
        <f t="shared" si="0"/>
        <v>8.3999999999999964E-2</v>
      </c>
      <c r="O14" s="511">
        <f t="shared" si="6"/>
        <v>0.10799999999999998</v>
      </c>
      <c r="Q14" s="518">
        <v>9</v>
      </c>
      <c r="R14" s="75"/>
      <c r="S14" s="387">
        <f t="shared" si="7"/>
        <v>0.14178877084110247</v>
      </c>
      <c r="T14" s="517">
        <v>0.11971357234415562</v>
      </c>
      <c r="U14" s="388">
        <v>0.10002593778189835</v>
      </c>
      <c r="V14" s="388">
        <v>0.14178877084110247</v>
      </c>
    </row>
    <row r="15" spans="1:27" x14ac:dyDescent="0.25">
      <c r="A15" s="508">
        <v>60</v>
      </c>
      <c r="B15">
        <f t="shared" si="1"/>
        <v>8.5714285714285712</v>
      </c>
      <c r="C15" s="14">
        <f t="shared" si="2"/>
        <v>8.7999999999999967E-2</v>
      </c>
      <c r="D15" s="14">
        <f t="shared" si="3"/>
        <v>7.6999999999999957E-2</v>
      </c>
      <c r="E15" s="14">
        <f t="shared" si="4"/>
        <v>9.9999999999999978E-2</v>
      </c>
      <c r="G15" s="509" t="s">
        <v>1666</v>
      </c>
      <c r="H15" s="509">
        <v>60</v>
      </c>
      <c r="I15" s="510">
        <v>121</v>
      </c>
      <c r="J15" s="510">
        <v>0.91200000000000003</v>
      </c>
      <c r="K15" s="510">
        <v>0.9</v>
      </c>
      <c r="L15" s="510">
        <v>0.92300000000000004</v>
      </c>
      <c r="M15" s="511">
        <f t="shared" si="5"/>
        <v>8.7999999999999967E-2</v>
      </c>
      <c r="N15" s="511">
        <f t="shared" si="0"/>
        <v>7.6999999999999957E-2</v>
      </c>
      <c r="O15" s="511">
        <f t="shared" si="6"/>
        <v>9.9999999999999978E-2</v>
      </c>
      <c r="Q15" s="518">
        <v>10</v>
      </c>
      <c r="R15" s="75">
        <f t="shared" si="8"/>
        <v>7.7999999999999958E-2</v>
      </c>
      <c r="S15" s="387">
        <f t="shared" si="7"/>
        <v>0.12252785854742075</v>
      </c>
      <c r="T15" s="517">
        <v>0.10079633465937955</v>
      </c>
      <c r="U15" s="388">
        <v>8.1976246639680631E-2</v>
      </c>
      <c r="V15" s="388">
        <v>0.12252785854742075</v>
      </c>
    </row>
    <row r="16" spans="1:27" x14ac:dyDescent="0.25">
      <c r="A16" s="508">
        <v>65</v>
      </c>
      <c r="B16">
        <f t="shared" si="1"/>
        <v>9.2857142857142865</v>
      </c>
      <c r="C16" s="14">
        <f t="shared" si="2"/>
        <v>8.0999999999999961E-2</v>
      </c>
      <c r="D16" s="14">
        <f t="shared" si="3"/>
        <v>6.9999999999999951E-2</v>
      </c>
      <c r="E16" s="14">
        <f t="shared" si="4"/>
        <v>9.2999999999999972E-2</v>
      </c>
      <c r="G16" s="509" t="s">
        <v>1667</v>
      </c>
      <c r="H16" s="509">
        <v>65</v>
      </c>
      <c r="I16" s="510">
        <v>101</v>
      </c>
      <c r="J16" s="510">
        <v>0.91900000000000004</v>
      </c>
      <c r="K16" s="510">
        <v>0.90700000000000003</v>
      </c>
      <c r="L16" s="510">
        <v>0.93</v>
      </c>
      <c r="M16" s="511">
        <f t="shared" si="5"/>
        <v>8.0999999999999961E-2</v>
      </c>
      <c r="N16" s="511">
        <f t="shared" si="0"/>
        <v>6.9999999999999951E-2</v>
      </c>
      <c r="O16" s="511">
        <f t="shared" si="6"/>
        <v>9.2999999999999972E-2</v>
      </c>
      <c r="Q16" s="518">
        <v>11</v>
      </c>
      <c r="R16" s="75"/>
      <c r="S16" s="387">
        <f t="shared" si="7"/>
        <v>0.10588339281847192</v>
      </c>
      <c r="T16" s="517">
        <v>8.4868414514919804E-2</v>
      </c>
      <c r="U16" s="388">
        <v>6.7183624189383881E-2</v>
      </c>
      <c r="V16" s="388">
        <v>0.10588339281847192</v>
      </c>
    </row>
    <row r="17" spans="1:22" x14ac:dyDescent="0.25">
      <c r="A17" s="508">
        <v>70</v>
      </c>
      <c r="B17">
        <f t="shared" si="1"/>
        <v>10</v>
      </c>
      <c r="C17" s="14">
        <f t="shared" si="2"/>
        <v>7.7999999999999958E-2</v>
      </c>
      <c r="D17" s="14">
        <f t="shared" si="3"/>
        <v>6.6999999999999948E-2</v>
      </c>
      <c r="E17" s="14">
        <f t="shared" si="4"/>
        <v>8.8999999999999968E-2</v>
      </c>
      <c r="G17" s="509" t="s">
        <v>1668</v>
      </c>
      <c r="H17" s="509">
        <v>70</v>
      </c>
      <c r="I17" s="510">
        <v>90</v>
      </c>
      <c r="J17" s="510">
        <v>0.92200000000000004</v>
      </c>
      <c r="K17" s="510">
        <v>0.91100000000000003</v>
      </c>
      <c r="L17" s="510">
        <v>0.93300000000000005</v>
      </c>
      <c r="M17" s="511">
        <f t="shared" si="5"/>
        <v>7.7999999999999958E-2</v>
      </c>
      <c r="N17" s="511">
        <f t="shared" si="0"/>
        <v>6.6999999999999948E-2</v>
      </c>
      <c r="O17" s="511">
        <f t="shared" si="6"/>
        <v>8.8999999999999968E-2</v>
      </c>
      <c r="Q17" s="518">
        <v>12</v>
      </c>
      <c r="R17" s="75">
        <f t="shared" si="8"/>
        <v>6.6999999999999948E-2</v>
      </c>
      <c r="S17" s="387">
        <f t="shared" si="7"/>
        <v>9.1499949543407996E-2</v>
      </c>
      <c r="T17" s="517">
        <v>7.1457437481393674E-2</v>
      </c>
      <c r="U17" s="388">
        <v>5.5060332038128934E-2</v>
      </c>
      <c r="V17" s="388">
        <v>9.1499949543407996E-2</v>
      </c>
    </row>
    <row r="18" spans="1:22" x14ac:dyDescent="0.25">
      <c r="A18" s="508">
        <v>75</v>
      </c>
      <c r="B18">
        <f t="shared" si="1"/>
        <v>10.714285714285714</v>
      </c>
      <c r="C18" s="14">
        <f t="shared" si="2"/>
        <v>7.3999999999999955E-2</v>
      </c>
      <c r="D18" s="14">
        <f t="shared" si="3"/>
        <v>6.3999999999999946E-2</v>
      </c>
      <c r="E18" s="14">
        <f t="shared" si="4"/>
        <v>8.5999999999999965E-2</v>
      </c>
      <c r="G18" s="509" t="s">
        <v>1669</v>
      </c>
      <c r="H18" s="509">
        <v>75</v>
      </c>
      <c r="I18" s="510">
        <v>71</v>
      </c>
      <c r="J18" s="510">
        <v>0.92600000000000005</v>
      </c>
      <c r="K18" s="510">
        <v>0.91400000000000003</v>
      </c>
      <c r="L18" s="510">
        <v>0.93600000000000005</v>
      </c>
      <c r="M18" s="511">
        <f t="shared" si="5"/>
        <v>7.3999999999999955E-2</v>
      </c>
      <c r="N18" s="511">
        <f t="shared" si="0"/>
        <v>6.3999999999999946E-2</v>
      </c>
      <c r="O18" s="511">
        <f t="shared" si="6"/>
        <v>8.5999999999999965E-2</v>
      </c>
      <c r="Q18" s="518">
        <v>13</v>
      </c>
      <c r="R18" s="75"/>
      <c r="S18" s="387">
        <f t="shared" si="7"/>
        <v>7.907038623894215E-2</v>
      </c>
      <c r="T18" s="517">
        <v>6.0165674127323633E-2</v>
      </c>
      <c r="U18" s="388">
        <v>4.5124689248724016E-2</v>
      </c>
      <c r="V18" s="388">
        <v>7.907038623894215E-2</v>
      </c>
    </row>
    <row r="19" spans="1:22" x14ac:dyDescent="0.25">
      <c r="A19" s="508">
        <v>80</v>
      </c>
      <c r="B19">
        <f t="shared" si="1"/>
        <v>11.428571428571429</v>
      </c>
      <c r="C19" s="14">
        <f t="shared" si="2"/>
        <v>7.1999999999999953E-2</v>
      </c>
      <c r="D19" s="14">
        <f t="shared" si="3"/>
        <v>6.2000000000000055E-2</v>
      </c>
      <c r="E19" s="14">
        <f t="shared" si="4"/>
        <v>8.3999999999999964E-2</v>
      </c>
      <c r="G19" s="509" t="s">
        <v>1670</v>
      </c>
      <c r="H19" s="509">
        <v>80</v>
      </c>
      <c r="I19" s="510">
        <v>51</v>
      </c>
      <c r="J19" s="510">
        <v>0.92800000000000005</v>
      </c>
      <c r="K19" s="510">
        <v>0.91600000000000004</v>
      </c>
      <c r="L19" s="510">
        <v>0.93799999999999994</v>
      </c>
      <c r="M19" s="511">
        <f t="shared" si="5"/>
        <v>7.1999999999999953E-2</v>
      </c>
      <c r="N19" s="511">
        <f t="shared" si="0"/>
        <v>6.2000000000000055E-2</v>
      </c>
      <c r="O19" s="511">
        <f t="shared" si="6"/>
        <v>8.3999999999999964E-2</v>
      </c>
      <c r="Q19" s="518">
        <v>14</v>
      </c>
      <c r="R19" s="75"/>
      <c r="S19" s="387">
        <f t="shared" si="7"/>
        <v>6.8329283362166815E-2</v>
      </c>
      <c r="T19" s="517">
        <v>5.0658244554849352E-2</v>
      </c>
      <c r="U19" s="388">
        <v>3.6981934260473193E-2</v>
      </c>
      <c r="V19" s="388">
        <v>6.8329283362166815E-2</v>
      </c>
    </row>
    <row r="20" spans="1:22" x14ac:dyDescent="0.25">
      <c r="A20" s="508">
        <v>85</v>
      </c>
      <c r="B20">
        <v>12</v>
      </c>
      <c r="C20" s="14">
        <f t="shared" si="2"/>
        <v>6.6999999999999948E-2</v>
      </c>
      <c r="D20" s="14">
        <f t="shared" si="3"/>
        <v>5.7000000000000051E-2</v>
      </c>
      <c r="E20" s="14">
        <f t="shared" si="4"/>
        <v>7.8999999999999959E-2</v>
      </c>
      <c r="G20" s="509" t="s">
        <v>1671</v>
      </c>
      <c r="H20" s="509">
        <v>85</v>
      </c>
      <c r="I20" s="510">
        <v>33</v>
      </c>
      <c r="J20" s="510">
        <v>0.93300000000000005</v>
      </c>
      <c r="K20" s="510">
        <v>0.92100000000000004</v>
      </c>
      <c r="L20" s="510">
        <v>0.94299999999999995</v>
      </c>
      <c r="M20" s="511">
        <f t="shared" si="5"/>
        <v>6.6999999999999948E-2</v>
      </c>
      <c r="N20" s="511">
        <f t="shared" si="0"/>
        <v>5.7000000000000051E-2</v>
      </c>
      <c r="O20" s="511">
        <f t="shared" si="6"/>
        <v>7.8999999999999959E-2</v>
      </c>
      <c r="Q20" s="518">
        <v>15</v>
      </c>
      <c r="R20" s="75">
        <f t="shared" si="8"/>
        <v>4.4000000000000039E-2</v>
      </c>
      <c r="S20" s="387">
        <f t="shared" si="7"/>
        <v>5.904727657050271E-2</v>
      </c>
      <c r="T20" s="517">
        <v>4.2653186864459736E-2</v>
      </c>
      <c r="U20" s="388">
        <v>3.0308540278416066E-2</v>
      </c>
      <c r="V20" s="388">
        <v>5.904727657050271E-2</v>
      </c>
    </row>
    <row r="21" spans="1:22" x14ac:dyDescent="0.25">
      <c r="A21" s="508">
        <v>90</v>
      </c>
      <c r="B21">
        <f t="shared" si="1"/>
        <v>12.857142857142858</v>
      </c>
      <c r="C21" s="14">
        <f t="shared" si="2"/>
        <v>6.5999999999999948E-2</v>
      </c>
      <c r="D21" s="14">
        <f t="shared" si="3"/>
        <v>5.600000000000005E-2</v>
      </c>
      <c r="E21" s="14">
        <f t="shared" si="4"/>
        <v>7.7999999999999958E-2</v>
      </c>
      <c r="G21" s="509" t="s">
        <v>1672</v>
      </c>
      <c r="H21" s="509">
        <v>90</v>
      </c>
      <c r="I21" s="510">
        <v>22</v>
      </c>
      <c r="J21" s="510">
        <v>0.93400000000000005</v>
      </c>
      <c r="K21" s="510">
        <v>0.92200000000000004</v>
      </c>
      <c r="L21" s="510">
        <v>0.94399999999999995</v>
      </c>
      <c r="M21" s="511">
        <f t="shared" si="5"/>
        <v>6.5999999999999948E-2</v>
      </c>
      <c r="N21" s="511">
        <f t="shared" si="0"/>
        <v>5.600000000000005E-2</v>
      </c>
      <c r="O21" s="511">
        <f t="shared" si="6"/>
        <v>7.7999999999999958E-2</v>
      </c>
      <c r="Q21" s="518">
        <v>16</v>
      </c>
      <c r="R21" s="75"/>
      <c r="S21" s="387">
        <f t="shared" si="7"/>
        <v>5.1026158900473996E-2</v>
      </c>
      <c r="T21" s="517">
        <v>3.591309500913932E-2</v>
      </c>
      <c r="U21" s="388">
        <v>2.483936095225257E-2</v>
      </c>
      <c r="V21" s="388">
        <v>5.1026158900473996E-2</v>
      </c>
    </row>
    <row r="22" spans="1:22" x14ac:dyDescent="0.25">
      <c r="A22" s="508">
        <v>96</v>
      </c>
      <c r="B22">
        <f t="shared" si="1"/>
        <v>13.714285714285714</v>
      </c>
      <c r="C22" s="14">
        <f t="shared" si="2"/>
        <v>6.1000000000000054E-2</v>
      </c>
      <c r="D22" s="14">
        <f t="shared" si="3"/>
        <v>5.0000000000000044E-2</v>
      </c>
      <c r="E22" s="14">
        <f t="shared" si="4"/>
        <v>7.4999999999999956E-2</v>
      </c>
      <c r="G22" s="509" t="s">
        <v>1673</v>
      </c>
      <c r="H22" s="509">
        <v>96</v>
      </c>
      <c r="I22" s="510">
        <v>17</v>
      </c>
      <c r="J22" s="510">
        <v>0.93899999999999995</v>
      </c>
      <c r="K22" s="510">
        <v>0.92500000000000004</v>
      </c>
      <c r="L22" s="510">
        <v>0.95</v>
      </c>
      <c r="M22" s="511">
        <f t="shared" si="5"/>
        <v>6.1000000000000054E-2</v>
      </c>
      <c r="N22" s="511">
        <f t="shared" si="0"/>
        <v>5.0000000000000044E-2</v>
      </c>
      <c r="O22" s="511">
        <f t="shared" si="6"/>
        <v>7.4999999999999956E-2</v>
      </c>
      <c r="Q22" s="518">
        <v>17</v>
      </c>
      <c r="R22" s="75">
        <f t="shared" si="8"/>
        <v>3.7000000000000033E-2</v>
      </c>
      <c r="S22" s="387">
        <f t="shared" si="7"/>
        <v>4.4094648277768232E-2</v>
      </c>
      <c r="T22" s="517">
        <v>3.0238078041716902E-2</v>
      </c>
      <c r="U22" s="388">
        <v>2.0357095618876636E-2</v>
      </c>
      <c r="V22" s="388">
        <v>4.4094648277768232E-2</v>
      </c>
    </row>
    <row r="23" spans="1:22" x14ac:dyDescent="0.25">
      <c r="A23" s="508">
        <v>100</v>
      </c>
      <c r="B23">
        <f t="shared" si="1"/>
        <v>14.285714285714286</v>
      </c>
      <c r="C23" s="14">
        <f t="shared" si="2"/>
        <v>5.4000000000000048E-2</v>
      </c>
      <c r="D23" s="14">
        <f t="shared" si="3"/>
        <v>4.2000000000000037E-2</v>
      </c>
      <c r="E23" s="14">
        <f t="shared" si="4"/>
        <v>6.9999999999999951E-2</v>
      </c>
      <c r="G23" s="509" t="s">
        <v>1674</v>
      </c>
      <c r="H23" s="509">
        <v>100</v>
      </c>
      <c r="I23" s="510">
        <v>8</v>
      </c>
      <c r="J23" s="510">
        <v>0.94599999999999995</v>
      </c>
      <c r="K23" s="510">
        <v>0.93</v>
      </c>
      <c r="L23" s="510">
        <v>0.95799999999999996</v>
      </c>
      <c r="M23" s="511">
        <f t="shared" si="5"/>
        <v>5.4000000000000048E-2</v>
      </c>
      <c r="N23" s="511">
        <f t="shared" si="0"/>
        <v>4.2000000000000037E-2</v>
      </c>
      <c r="O23" s="511">
        <f t="shared" si="6"/>
        <v>6.9999999999999951E-2</v>
      </c>
      <c r="Q23" s="518">
        <v>18</v>
      </c>
      <c r="R23" s="75"/>
      <c r="S23" s="387">
        <f t="shared" si="7"/>
        <v>3.8104729978450859E-2</v>
      </c>
      <c r="T23" s="517">
        <v>2.5459831947769376E-2</v>
      </c>
      <c r="U23" s="388">
        <v>1.6683655543018507E-2</v>
      </c>
      <c r="V23" s="388">
        <v>3.8104729978450859E-2</v>
      </c>
    </row>
    <row r="24" spans="1:22" x14ac:dyDescent="0.25">
      <c r="A24" s="508">
        <v>105</v>
      </c>
      <c r="B24">
        <f t="shared" si="1"/>
        <v>15</v>
      </c>
      <c r="C24" s="14">
        <f t="shared" si="2"/>
        <v>4.4000000000000039E-2</v>
      </c>
      <c r="D24" s="14">
        <f t="shared" si="3"/>
        <v>3.0000000000000027E-2</v>
      </c>
      <c r="E24" s="14">
        <f t="shared" si="4"/>
        <v>6.2999999999999945E-2</v>
      </c>
      <c r="G24" s="509" t="s">
        <v>1675</v>
      </c>
      <c r="H24" s="509">
        <v>105</v>
      </c>
      <c r="I24" s="510">
        <v>5</v>
      </c>
      <c r="J24" s="510">
        <v>0.95599999999999996</v>
      </c>
      <c r="K24" s="510">
        <v>0.93700000000000006</v>
      </c>
      <c r="L24" s="510">
        <v>0.97</v>
      </c>
      <c r="M24" s="511">
        <f t="shared" si="5"/>
        <v>4.4000000000000039E-2</v>
      </c>
      <c r="N24" s="511">
        <f t="shared" si="0"/>
        <v>3.0000000000000027E-2</v>
      </c>
      <c r="O24" s="511">
        <f t="shared" si="6"/>
        <v>6.2999999999999945E-2</v>
      </c>
      <c r="Q24" s="518">
        <v>19</v>
      </c>
      <c r="R24" s="75"/>
      <c r="S24" s="387">
        <f t="shared" si="7"/>
        <v>3.2928495938649084E-2</v>
      </c>
      <c r="T24" s="517">
        <v>2.1436648252391818E-2</v>
      </c>
      <c r="U24" s="388">
        <v>1.3673088120684093E-2</v>
      </c>
      <c r="V24" s="388">
        <v>3.2928495938649084E-2</v>
      </c>
    </row>
    <row r="25" spans="1:22" x14ac:dyDescent="0.25">
      <c r="A25" s="508">
        <v>110</v>
      </c>
      <c r="B25">
        <f t="shared" si="1"/>
        <v>15.714285714285714</v>
      </c>
      <c r="C25" s="14">
        <f t="shared" si="2"/>
        <v>4.4000000000000039E-2</v>
      </c>
      <c r="D25" s="14">
        <f t="shared" si="3"/>
        <v>3.0000000000000027E-2</v>
      </c>
      <c r="E25" s="14">
        <f t="shared" si="4"/>
        <v>6.2999999999999945E-2</v>
      </c>
      <c r="G25" s="509" t="s">
        <v>1676</v>
      </c>
      <c r="H25" s="509">
        <v>110</v>
      </c>
      <c r="I25" s="510">
        <v>4</v>
      </c>
      <c r="J25" s="510">
        <v>0.95599999999999996</v>
      </c>
      <c r="K25" s="510">
        <v>0.93700000000000006</v>
      </c>
      <c r="L25" s="510">
        <v>0.97</v>
      </c>
      <c r="M25" s="511">
        <f t="shared" si="5"/>
        <v>4.4000000000000039E-2</v>
      </c>
      <c r="N25" s="511">
        <f t="shared" si="0"/>
        <v>3.0000000000000027E-2</v>
      </c>
      <c r="O25" s="511">
        <f t="shared" si="6"/>
        <v>6.2999999999999945E-2</v>
      </c>
      <c r="Q25" s="518">
        <v>20</v>
      </c>
      <c r="R25" s="75"/>
      <c r="S25" s="387">
        <f t="shared" si="7"/>
        <v>2.8455413419667834E-2</v>
      </c>
      <c r="T25" s="517">
        <v>1.8049211371052833E-2</v>
      </c>
      <c r="U25" s="388">
        <v>1.1205777910838337E-2</v>
      </c>
      <c r="V25" s="388">
        <v>2.8455413419667834E-2</v>
      </c>
    </row>
    <row r="26" spans="1:22" x14ac:dyDescent="0.25">
      <c r="A26" s="508">
        <v>115</v>
      </c>
      <c r="B26">
        <f t="shared" si="1"/>
        <v>16.428571428571427</v>
      </c>
      <c r="C26" s="14">
        <f t="shared" si="2"/>
        <v>3.7000000000000033E-2</v>
      </c>
      <c r="D26" s="14">
        <f t="shared" si="3"/>
        <v>2.4000000000000021E-2</v>
      </c>
      <c r="E26" s="14">
        <f t="shared" si="4"/>
        <v>5.8000000000000052E-2</v>
      </c>
      <c r="G26" s="509" t="s">
        <v>1677</v>
      </c>
      <c r="H26" s="509">
        <v>115</v>
      </c>
      <c r="I26" s="510">
        <v>3</v>
      </c>
      <c r="J26" s="510">
        <v>0.96299999999999997</v>
      </c>
      <c r="K26" s="510">
        <v>0.94199999999999995</v>
      </c>
      <c r="L26" s="510">
        <v>0.97599999999999998</v>
      </c>
      <c r="M26" s="511">
        <f t="shared" si="5"/>
        <v>3.7000000000000033E-2</v>
      </c>
      <c r="N26" s="511">
        <f t="shared" si="0"/>
        <v>2.4000000000000021E-2</v>
      </c>
      <c r="O26" s="511">
        <f t="shared" si="6"/>
        <v>5.8000000000000052E-2</v>
      </c>
      <c r="Q26" s="518">
        <v>21</v>
      </c>
      <c r="R26" s="75"/>
      <c r="S26" s="387">
        <f t="shared" si="7"/>
        <v>2.4589964703909617E-2</v>
      </c>
      <c r="T26" s="517">
        <v>1.5197060066542549E-2</v>
      </c>
      <c r="U26" s="388">
        <v>9.1836940915400161E-3</v>
      </c>
      <c r="V26" s="388">
        <v>2.4589964703909617E-2</v>
      </c>
    </row>
    <row r="27" spans="1:22" x14ac:dyDescent="0.25">
      <c r="A27" s="508">
        <v>120</v>
      </c>
      <c r="B27">
        <v>17</v>
      </c>
      <c r="C27" s="14">
        <f t="shared" si="2"/>
        <v>3.7000000000000033E-2</v>
      </c>
      <c r="D27" s="14">
        <f t="shared" si="3"/>
        <v>2.4000000000000021E-2</v>
      </c>
      <c r="E27" s="14">
        <f t="shared" si="4"/>
        <v>5.8000000000000052E-2</v>
      </c>
      <c r="G27" s="509" t="s">
        <v>1678</v>
      </c>
      <c r="H27" s="509">
        <v>120</v>
      </c>
      <c r="I27" s="510">
        <v>2</v>
      </c>
      <c r="J27" s="510">
        <v>0.96299999999999997</v>
      </c>
      <c r="K27" s="510">
        <v>0.94199999999999995</v>
      </c>
      <c r="L27" s="510">
        <v>0.97599999999999998</v>
      </c>
      <c r="M27" s="511">
        <f t="shared" si="5"/>
        <v>3.7000000000000033E-2</v>
      </c>
      <c r="N27" s="511">
        <f t="shared" si="0"/>
        <v>2.4000000000000021E-2</v>
      </c>
      <c r="O27" s="511">
        <f t="shared" si="6"/>
        <v>5.8000000000000052E-2</v>
      </c>
      <c r="Q27" s="518">
        <v>22</v>
      </c>
      <c r="R27" s="75"/>
      <c r="S27" s="387">
        <f t="shared" si="7"/>
        <v>2.1249607419921969E-2</v>
      </c>
      <c r="T27" s="517">
        <v>1.2795608069419522E-2</v>
      </c>
      <c r="U27" s="388">
        <v>7.5264955131238405E-3</v>
      </c>
      <c r="V27" s="388">
        <v>2.1249607419921969E-2</v>
      </c>
    </row>
    <row r="28" spans="1:22" x14ac:dyDescent="0.25">
      <c r="A28" s="23"/>
      <c r="C28" s="14"/>
      <c r="D28" s="14"/>
      <c r="E28" s="14"/>
      <c r="F28" s="6"/>
      <c r="G28" s="6"/>
      <c r="H28" s="6"/>
      <c r="Q28" s="518">
        <v>23</v>
      </c>
      <c r="R28" s="75"/>
      <c r="S28" s="387">
        <f t="shared" si="7"/>
        <v>1.8363011941575115E-2</v>
      </c>
      <c r="T28" s="517">
        <v>1.0773635502478039E-2</v>
      </c>
      <c r="U28" s="388">
        <v>6.1683385949513883E-3</v>
      </c>
      <c r="V28" s="388">
        <v>1.8363011941575115E-2</v>
      </c>
    </row>
    <row r="29" spans="1:22" x14ac:dyDescent="0.25">
      <c r="A29" s="23"/>
      <c r="C29" s="14"/>
      <c r="D29" s="14"/>
      <c r="E29" s="14"/>
      <c r="F29" s="6"/>
      <c r="G29" s="6"/>
      <c r="H29" s="6"/>
      <c r="Q29" s="518">
        <v>24</v>
      </c>
      <c r="R29" s="75"/>
      <c r="S29" s="387">
        <f t="shared" si="7"/>
        <v>1.586853822298372E-2</v>
      </c>
      <c r="T29" s="517">
        <v>9.0711767123952489E-3</v>
      </c>
      <c r="U29" s="388">
        <v>5.0552612375337792E-3</v>
      </c>
      <c r="V29" s="388">
        <v>1.586853822298372E-2</v>
      </c>
    </row>
    <row r="30" spans="1:22" x14ac:dyDescent="0.25">
      <c r="A30" s="23"/>
      <c r="C30" s="14"/>
      <c r="D30" s="14"/>
      <c r="E30" s="14"/>
      <c r="F30" s="6"/>
      <c r="G30" s="6"/>
      <c r="H30" s="6"/>
      <c r="Q30" s="518">
        <v>25</v>
      </c>
      <c r="R30" s="75"/>
      <c r="S30" s="387">
        <f t="shared" si="7"/>
        <v>1.371291954367132E-2</v>
      </c>
      <c r="T30" s="517">
        <v>7.637741867967905E-3</v>
      </c>
      <c r="U30" s="388">
        <v>4.143038807990879E-3</v>
      </c>
      <c r="V30" s="388">
        <v>1.371291954367132E-2</v>
      </c>
    </row>
    <row r="31" spans="1:22" x14ac:dyDescent="0.25">
      <c r="A31" s="23"/>
      <c r="C31" s="14"/>
      <c r="D31" s="14"/>
      <c r="E31" s="14"/>
      <c r="F31" s="6"/>
      <c r="G31" s="6"/>
      <c r="H31" s="6"/>
      <c r="Q31" s="518">
        <v>26</v>
      </c>
      <c r="R31" s="75"/>
      <c r="S31" s="387">
        <f t="shared" si="7"/>
        <v>1.1850125056814809E-2</v>
      </c>
      <c r="T31" s="517">
        <v>6.4308195828660522E-3</v>
      </c>
      <c r="U31" s="388">
        <v>3.3954270131630968E-3</v>
      </c>
      <c r="V31" s="388">
        <v>1.1850125056814809E-2</v>
      </c>
    </row>
    <row r="32" spans="1:22" x14ac:dyDescent="0.25">
      <c r="A32" s="23"/>
      <c r="C32" s="14"/>
      <c r="D32" s="14"/>
      <c r="E32" s="14"/>
      <c r="F32" s="6"/>
      <c r="G32" s="6"/>
      <c r="H32" s="6"/>
      <c r="Q32" s="518">
        <v>27</v>
      </c>
      <c r="R32" s="75"/>
      <c r="S32" s="387">
        <f t="shared" si="7"/>
        <v>1.0240376851547869E-2</v>
      </c>
      <c r="T32" s="517">
        <v>5.4146161551773576E-3</v>
      </c>
      <c r="U32" s="388">
        <v>2.7827218464575505E-3</v>
      </c>
      <c r="V32" s="388">
        <v>1.0240376851547869E-2</v>
      </c>
    </row>
    <row r="33" spans="1:22" x14ac:dyDescent="0.25">
      <c r="A33" s="23"/>
      <c r="C33" s="14"/>
      <c r="D33" s="14"/>
      <c r="E33" s="14"/>
      <c r="F33" s="6"/>
      <c r="G33" s="6"/>
      <c r="H33" s="6"/>
      <c r="Q33" s="518">
        <v>28</v>
      </c>
      <c r="R33" s="75"/>
      <c r="S33" s="387">
        <f t="shared" si="7"/>
        <v>8.8493005397787868E-3</v>
      </c>
      <c r="T33" s="517">
        <v>4.5589940333610312E-3</v>
      </c>
      <c r="U33" s="388">
        <v>2.2805793924394881E-3</v>
      </c>
      <c r="V33" s="388">
        <v>8.8493005397787868E-3</v>
      </c>
    </row>
    <row r="34" spans="1:22" x14ac:dyDescent="0.25">
      <c r="A34" s="23"/>
      <c r="C34" s="14"/>
      <c r="D34" s="14"/>
      <c r="E34" s="14"/>
      <c r="F34" s="6"/>
      <c r="G34" s="6"/>
      <c r="H34" s="6"/>
      <c r="Q34" s="518">
        <v>29</v>
      </c>
      <c r="R34" s="75"/>
      <c r="S34" s="387">
        <f t="shared" si="7"/>
        <v>7.647191229245856E-3</v>
      </c>
      <c r="T34" s="517">
        <v>3.8385780266894467E-3</v>
      </c>
      <c r="U34" s="388">
        <v>1.8690485978110508E-3</v>
      </c>
      <c r="V34" s="388">
        <v>7.647191229245856E-3</v>
      </c>
    </row>
    <row r="35" spans="1:22" x14ac:dyDescent="0.25">
      <c r="A35" s="23"/>
      <c r="C35" s="14"/>
      <c r="D35" s="14"/>
      <c r="E35" s="14"/>
      <c r="F35" s="6"/>
      <c r="G35" s="6"/>
      <c r="H35" s="6"/>
      <c r="Q35" s="518">
        <v>30</v>
      </c>
      <c r="R35" s="75"/>
      <c r="S35" s="387">
        <f t="shared" si="7"/>
        <v>6.6083792084788446E-3</v>
      </c>
      <c r="T35" s="517">
        <v>3.232002753054753E-3</v>
      </c>
      <c r="U35" s="388">
        <v>1.5317785789700999E-3</v>
      </c>
      <c r="V35" s="388">
        <v>6.6083792084788446E-3</v>
      </c>
    </row>
    <row r="36" spans="1:22" x14ac:dyDescent="0.25">
      <c r="A36" s="23"/>
      <c r="C36" s="14"/>
      <c r="D36" s="14"/>
      <c r="E36" s="14"/>
      <c r="F36" s="6"/>
      <c r="G36" s="6"/>
      <c r="H36" s="6"/>
      <c r="Q36" s="518">
        <v>31</v>
      </c>
      <c r="R36" s="75"/>
      <c r="S36" s="387">
        <f t="shared" si="7"/>
        <v>5.710681798572227E-3</v>
      </c>
      <c r="T36" s="517">
        <v>2.7212790056953548E-3</v>
      </c>
      <c r="U36" s="388">
        <v>1.2553689710046059E-3</v>
      </c>
      <c r="V36" s="388">
        <v>5.710681798572227E-3</v>
      </c>
    </row>
    <row r="37" spans="1:22" x14ac:dyDescent="0.25">
      <c r="A37" s="23"/>
      <c r="C37" s="14"/>
      <c r="D37" s="14"/>
      <c r="E37" s="14"/>
      <c r="F37" s="6"/>
      <c r="G37" s="6"/>
      <c r="H37" s="6"/>
      <c r="Q37" s="518">
        <v>32</v>
      </c>
      <c r="R37" s="75"/>
      <c r="S37" s="387">
        <f t="shared" si="7"/>
        <v>4.9349296666725212E-3</v>
      </c>
      <c r="T37" s="517">
        <v>2.291260247176173E-3</v>
      </c>
      <c r="U37" s="388">
        <v>1.0288375062802895E-3</v>
      </c>
      <c r="V37" s="388">
        <v>4.9349296666725212E-3</v>
      </c>
    </row>
    <row r="38" spans="1:22" x14ac:dyDescent="0.25">
      <c r="A38" s="23"/>
      <c r="C38" s="14"/>
      <c r="D38" s="14"/>
      <c r="E38" s="14"/>
      <c r="F38" s="6"/>
      <c r="G38" s="6"/>
      <c r="H38" s="6"/>
      <c r="Q38" s="518">
        <v>33</v>
      </c>
      <c r="R38" s="75"/>
      <c r="S38" s="387">
        <f t="shared" si="7"/>
        <v>4.26455748612948E-3</v>
      </c>
      <c r="T38" s="517">
        <v>1.9291934084312474E-3</v>
      </c>
      <c r="U38" s="388">
        <v>8.4318366852892456E-4</v>
      </c>
      <c r="V38" s="388">
        <v>4.26455748612948E-3</v>
      </c>
    </row>
    <row r="39" spans="1:22" x14ac:dyDescent="0.25">
      <c r="A39" s="23"/>
      <c r="C39" s="14"/>
      <c r="D39" s="14"/>
      <c r="E39" s="14"/>
      <c r="F39" s="6"/>
      <c r="G39" s="6"/>
      <c r="H39" s="6"/>
      <c r="Q39" s="518">
        <v>34</v>
      </c>
      <c r="R39" s="75"/>
      <c r="S39" s="387">
        <f t="shared" si="7"/>
        <v>3.6852502023125263E-3</v>
      </c>
      <c r="T39" s="517">
        <v>1.6243406709130609E-3</v>
      </c>
      <c r="U39" s="388">
        <v>6.9103108560294513E-4</v>
      </c>
      <c r="V39" s="388">
        <v>3.6852502023125263E-3</v>
      </c>
    </row>
    <row r="40" spans="1:22" x14ac:dyDescent="0.25">
      <c r="A40" s="23"/>
      <c r="C40" s="14"/>
      <c r="D40" s="14"/>
      <c r="E40" s="14"/>
      <c r="F40" s="6"/>
      <c r="G40" s="6"/>
      <c r="H40" s="6"/>
      <c r="Q40" s="518">
        <v>35</v>
      </c>
      <c r="R40" s="75"/>
      <c r="S40" s="387">
        <f t="shared" si="7"/>
        <v>3.1846373504911328E-3</v>
      </c>
      <c r="T40" s="517">
        <v>1.3676610150393459E-3</v>
      </c>
      <c r="U40" s="388">
        <v>5.6633445249562912E-4</v>
      </c>
      <c r="V40" s="388">
        <v>3.1846373504911328E-3</v>
      </c>
    </row>
    <row r="41" spans="1:22" x14ac:dyDescent="0.25">
      <c r="A41" s="23"/>
      <c r="C41" s="14"/>
      <c r="D41" s="14"/>
      <c r="E41" s="14"/>
      <c r="F41" s="6"/>
      <c r="G41" s="6"/>
      <c r="H41" s="6"/>
      <c r="Q41" s="518">
        <v>36</v>
      </c>
      <c r="R41" s="75"/>
      <c r="S41" s="387">
        <f t="shared" si="7"/>
        <v>2.7520288982764438E-3</v>
      </c>
      <c r="T41" s="517">
        <v>1.1515420906176199E-3</v>
      </c>
      <c r="U41" s="388">
        <v>4.6413934013355378E-4</v>
      </c>
      <c r="V41" s="388">
        <v>2.7520288982764438E-3</v>
      </c>
    </row>
    <row r="42" spans="1:22" x14ac:dyDescent="0.25">
      <c r="A42" s="23"/>
      <c r="C42" s="14"/>
      <c r="D42" s="14"/>
      <c r="E42" s="14"/>
      <c r="F42" s="6"/>
      <c r="G42" s="6"/>
      <c r="H42" s="6"/>
      <c r="Q42" s="518">
        <v>37</v>
      </c>
      <c r="R42" s="76"/>
      <c r="S42" s="387">
        <f t="shared" si="7"/>
        <v>2.3781869718323351E-3</v>
      </c>
      <c r="T42" s="517">
        <v>9.6957445732694895E-4</v>
      </c>
      <c r="U42" s="388">
        <v>3.8038534669806849E-4</v>
      </c>
      <c r="V42" s="388">
        <v>2.3781869718323351E-3</v>
      </c>
    </row>
    <row r="43" spans="1:22" x14ac:dyDescent="0.25">
      <c r="A43" s="23"/>
      <c r="C43" s="14"/>
      <c r="D43" s="14"/>
      <c r="E43" s="14"/>
      <c r="F43" s="6"/>
      <c r="G43" s="6"/>
      <c r="H43" s="6"/>
      <c r="Q43" s="518">
        <v>38</v>
      </c>
      <c r="R43" s="76"/>
      <c r="S43" s="387">
        <f t="shared" si="7"/>
        <v>2.0551285913222696E-3</v>
      </c>
      <c r="T43" s="517">
        <v>8.1636149990544173E-4</v>
      </c>
      <c r="U43" s="388">
        <v>3.1174477031181003E-4</v>
      </c>
      <c r="V43" s="388">
        <v>2.0551285913222696E-3</v>
      </c>
    </row>
    <row r="44" spans="1:22" x14ac:dyDescent="0.25">
      <c r="A44" s="23"/>
      <c r="C44" s="14"/>
      <c r="D44" s="14"/>
      <c r="E44" s="14"/>
      <c r="F44" s="6"/>
      <c r="G44" s="6"/>
      <c r="H44" s="6"/>
      <c r="Q44" s="518">
        <v>39</v>
      </c>
      <c r="R44" s="76"/>
      <c r="S44" s="387">
        <f t="shared" si="7"/>
        <v>1.7759552032261428E-3</v>
      </c>
      <c r="T44" s="517">
        <v>6.8735938069698047E-4</v>
      </c>
      <c r="U44" s="388">
        <v>2.5549039325614134E-4</v>
      </c>
      <c r="V44" s="388">
        <v>1.7759552032261428E-3</v>
      </c>
    </row>
    <row r="45" spans="1:22" x14ac:dyDescent="0.25">
      <c r="A45" s="23"/>
      <c r="C45" s="14"/>
      <c r="D45" s="14"/>
      <c r="E45" s="14"/>
      <c r="F45" s="6"/>
      <c r="G45" s="6"/>
      <c r="H45" s="6"/>
      <c r="Q45" s="518">
        <v>40</v>
      </c>
      <c r="R45" s="76"/>
      <c r="S45" s="387">
        <f t="shared" si="7"/>
        <v>1.5347053693787192E-3</v>
      </c>
      <c r="T45" s="517">
        <v>5.7874228302885581E-4</v>
      </c>
      <c r="U45" s="388">
        <v>2.0938712454065771E-4</v>
      </c>
      <c r="V45" s="388">
        <v>1.5347053693787192E-3</v>
      </c>
    </row>
    <row r="46" spans="1:22" x14ac:dyDescent="0.25">
      <c r="A46" s="23"/>
      <c r="C46" s="14"/>
      <c r="D46" s="14"/>
      <c r="E46" s="14"/>
      <c r="F46" s="6"/>
      <c r="G46" s="6"/>
      <c r="H46" s="6"/>
      <c r="Q46" s="518">
        <v>41</v>
      </c>
      <c r="R46" s="76"/>
      <c r="S46" s="387">
        <f t="shared" si="7"/>
        <v>1.3262274670674528E-3</v>
      </c>
      <c r="T46" s="517">
        <v>4.8728894894228575E-4</v>
      </c>
      <c r="U46" s="388">
        <v>1.7160319558258408E-4</v>
      </c>
      <c r="V46" s="388">
        <v>1.3262274670674528E-3</v>
      </c>
    </row>
    <row r="47" spans="1:22" x14ac:dyDescent="0.25">
      <c r="A47" s="23"/>
      <c r="C47" s="14"/>
      <c r="D47" s="14"/>
      <c r="E47" s="14"/>
      <c r="F47" s="6"/>
      <c r="G47" s="6"/>
      <c r="H47" s="6"/>
      <c r="Q47" s="518">
        <v>42</v>
      </c>
      <c r="R47" s="76"/>
      <c r="S47" s="387">
        <f t="shared" si="7"/>
        <v>1.1460696818413967E-3</v>
      </c>
      <c r="T47" s="517">
        <v>4.1028714632457329E-4</v>
      </c>
      <c r="U47" s="388">
        <v>1.4063738063529598E-4</v>
      </c>
      <c r="V47" s="388">
        <v>1.1460696818413967E-3</v>
      </c>
    </row>
    <row r="48" spans="1:22" x14ac:dyDescent="0.25">
      <c r="A48" s="23"/>
      <c r="C48" s="14"/>
      <c r="D48" s="14"/>
      <c r="E48" s="14"/>
      <c r="F48" s="6"/>
      <c r="G48" s="6"/>
      <c r="H48" s="6"/>
      <c r="Q48" s="518">
        <v>43</v>
      </c>
      <c r="R48" s="76"/>
      <c r="S48" s="387">
        <f t="shared" si="7"/>
        <v>9.9038494394961571E-4</v>
      </c>
      <c r="T48" s="517">
        <v>3.4545323222402762E-4</v>
      </c>
      <c r="U48" s="388">
        <v>1.152593502982789E-4</v>
      </c>
      <c r="V48" s="388">
        <v>9.9038494394961571E-4</v>
      </c>
    </row>
    <row r="49" spans="1:22" x14ac:dyDescent="0.25">
      <c r="A49" s="23"/>
      <c r="C49" s="14"/>
      <c r="D49" s="14"/>
      <c r="E49" s="14"/>
      <c r="F49" s="6"/>
      <c r="G49" s="6"/>
      <c r="H49" s="6"/>
      <c r="Q49" s="518">
        <v>44</v>
      </c>
      <c r="R49" s="76"/>
      <c r="S49" s="387">
        <f t="shared" si="7"/>
        <v>8.5584877843215119E-4</v>
      </c>
      <c r="T49" s="517">
        <v>2.9086442683637234E-4</v>
      </c>
      <c r="U49" s="388">
        <v>9.4460788242576801E-5</v>
      </c>
      <c r="V49" s="388">
        <v>8.5584877843215119E-4</v>
      </c>
    </row>
    <row r="50" spans="1:22" x14ac:dyDescent="0.25">
      <c r="A50" s="23"/>
      <c r="C50" s="14"/>
      <c r="D50" s="14"/>
      <c r="E50" s="14"/>
      <c r="F50" s="6"/>
      <c r="G50" s="6"/>
      <c r="H50" s="6"/>
      <c r="Q50" s="518">
        <v>45</v>
      </c>
      <c r="R50" s="76"/>
      <c r="S50" s="387">
        <f t="shared" si="7"/>
        <v>7.3958831464331E-4</v>
      </c>
      <c r="T50" s="517">
        <v>2.4490178961181854E-4</v>
      </c>
      <c r="U50" s="388">
        <v>7.7415328928347901E-5</v>
      </c>
      <c r="V50" s="388">
        <v>7.3958831464331E-4</v>
      </c>
    </row>
    <row r="51" spans="1:22" x14ac:dyDescent="0.25">
      <c r="A51" s="23"/>
      <c r="C51" s="14"/>
      <c r="D51" s="14"/>
      <c r="E51" s="14"/>
      <c r="F51" s="6"/>
      <c r="G51" s="6"/>
      <c r="H51" s="6"/>
      <c r="Q51" s="518">
        <v>46</v>
      </c>
      <c r="R51" s="76"/>
      <c r="S51" s="387">
        <f t="shared" si="7"/>
        <v>6.391209392843638E-4</v>
      </c>
      <c r="T51" s="517">
        <v>2.0620220632484493E-4</v>
      </c>
      <c r="U51" s="388">
        <v>6.3445724565560884E-5</v>
      </c>
      <c r="V51" s="388">
        <v>6.391209392843638E-4</v>
      </c>
    </row>
    <row r="52" spans="1:22" x14ac:dyDescent="0.25">
      <c r="A52" s="23"/>
      <c r="C52" s="14"/>
      <c r="D52" s="14"/>
      <c r="E52" s="14"/>
      <c r="F52" s="6"/>
      <c r="G52" s="6"/>
      <c r="H52" s="6"/>
      <c r="Q52" s="518">
        <v>47</v>
      </c>
      <c r="R52" s="76"/>
      <c r="S52" s="387">
        <f t="shared" si="7"/>
        <v>5.5230128294918735E-4</v>
      </c>
      <c r="T52" s="517">
        <v>1.7361796318691325E-4</v>
      </c>
      <c r="U52" s="388">
        <v>5.1996936800135608E-5</v>
      </c>
      <c r="V52" s="388">
        <v>5.5230128294918735E-4</v>
      </c>
    </row>
    <row r="53" spans="1:22" x14ac:dyDescent="0.25">
      <c r="A53" s="23"/>
      <c r="C53" s="14"/>
      <c r="D53" s="14"/>
      <c r="E53" s="14"/>
      <c r="F53" s="6"/>
      <c r="G53" s="6"/>
      <c r="H53" s="6"/>
      <c r="Q53" s="518">
        <v>48</v>
      </c>
      <c r="R53" s="76"/>
      <c r="S53" s="387">
        <f t="shared" si="7"/>
        <v>4.7727540813930131E-4</v>
      </c>
      <c r="T53" s="517">
        <v>1.4618270909131617E-4</v>
      </c>
      <c r="U53" s="388">
        <v>4.2614084008190021E-5</v>
      </c>
      <c r="V53" s="388">
        <v>4.7727540813930131E-4</v>
      </c>
    </row>
    <row r="54" spans="1:22" x14ac:dyDescent="0.25">
      <c r="A54" s="23"/>
      <c r="C54" s="14"/>
      <c r="D54" s="14"/>
      <c r="E54" s="14"/>
      <c r="F54" s="6"/>
      <c r="G54" s="6"/>
      <c r="H54" s="6"/>
      <c r="Q54" s="518">
        <v>49</v>
      </c>
      <c r="R54" s="76"/>
      <c r="S54" s="387">
        <f t="shared" si="7"/>
        <v>4.1244122048417117E-4</v>
      </c>
      <c r="T54" s="517">
        <v>1.230827965322379E-4</v>
      </c>
      <c r="U54" s="388">
        <v>3.4924368003392401E-5</v>
      </c>
      <c r="V54" s="388">
        <v>4.1244122048417117E-4</v>
      </c>
    </row>
    <row r="55" spans="1:22" x14ac:dyDescent="0.25">
      <c r="A55" s="23"/>
      <c r="C55" s="14"/>
      <c r="D55" s="14"/>
      <c r="E55" s="14"/>
      <c r="F55" s="6"/>
      <c r="G55" s="6"/>
      <c r="H55" s="6"/>
      <c r="Q55" s="518">
        <v>50</v>
      </c>
      <c r="R55" s="76"/>
      <c r="S55" s="387">
        <f t="shared" si="7"/>
        <v>3.5641425779227228E-4</v>
      </c>
      <c r="T55" s="517">
        <v>1.0363315125548032E-4</v>
      </c>
      <c r="U55" s="388">
        <v>2.8622262071900088E-5</v>
      </c>
      <c r="V55" s="388">
        <v>3.5641425779227228E-4</v>
      </c>
    </row>
    <row r="56" spans="1:22" x14ac:dyDescent="0.25">
      <c r="A56" s="23"/>
      <c r="C56" s="14"/>
      <c r="D56" s="14"/>
      <c r="E56" s="14"/>
      <c r="F56" s="6"/>
      <c r="G56" s="6"/>
      <c r="H56" s="6"/>
      <c r="Q56" s="518">
        <v>51</v>
      </c>
      <c r="R56" s="76"/>
      <c r="S56" s="387">
        <f t="shared" si="7"/>
        <v>3.079981263960292E-4</v>
      </c>
      <c r="T56" s="517">
        <v>8.7256955006935504E-5</v>
      </c>
      <c r="U56" s="388">
        <v>2.3457371827972765E-5</v>
      </c>
      <c r="V56" s="388">
        <v>3.079981263960292E-4</v>
      </c>
    </row>
    <row r="57" spans="1:22" x14ac:dyDescent="0.25">
      <c r="A57" s="23"/>
      <c r="C57" s="14"/>
      <c r="D57" s="14"/>
      <c r="E57" s="14"/>
      <c r="F57" s="6"/>
      <c r="G57" s="6"/>
      <c r="H57" s="6"/>
      <c r="Q57" s="518">
        <v>52</v>
      </c>
      <c r="R57" s="153"/>
      <c r="S57" s="387">
        <f t="shared" si="7"/>
        <v>2.6615895349156588E-4</v>
      </c>
      <c r="T57" s="517">
        <v>7.3468538829940514E-5</v>
      </c>
      <c r="U57" s="388">
        <v>1.9224486579485855E-5</v>
      </c>
      <c r="V57" s="388">
        <v>2.6615895349156588E-4</v>
      </c>
    </row>
    <row r="58" spans="1:22" x14ac:dyDescent="0.25">
      <c r="A58" s="23"/>
      <c r="C58" s="14"/>
      <c r="D58" s="14"/>
      <c r="E58" s="14"/>
      <c r="F58" s="6"/>
      <c r="G58" s="6"/>
      <c r="H58" s="6"/>
      <c r="Q58" s="518">
        <v>53</v>
      </c>
      <c r="R58" s="76"/>
      <c r="S58" s="387">
        <f t="shared" si="7"/>
        <v>2.3000330993129975E-4</v>
      </c>
      <c r="T58" s="388">
        <v>6.1858979577931103E-5</v>
      </c>
      <c r="U58" s="388">
        <v>1.5755425925597896E-5</v>
      </c>
      <c r="V58" s="388">
        <v>2.3000330993129975E-4</v>
      </c>
    </row>
    <row r="59" spans="1:22" x14ac:dyDescent="0.25">
      <c r="A59" s="23"/>
      <c r="C59" s="14"/>
      <c r="D59" s="14"/>
      <c r="E59" s="14"/>
      <c r="F59" s="6"/>
      <c r="G59" s="6"/>
      <c r="H59" s="6"/>
      <c r="Q59" s="518">
        <v>54</v>
      </c>
      <c r="R59" s="76"/>
      <c r="S59" s="387">
        <f t="shared" si="7"/>
        <v>1.9875913203509755E-4</v>
      </c>
      <c r="T59" s="388">
        <v>5.208397247807361E-5</v>
      </c>
      <c r="U59" s="388">
        <v>1.2912357636738569E-5</v>
      </c>
      <c r="V59" s="388">
        <v>1.9875913203509755E-4</v>
      </c>
    </row>
    <row r="60" spans="1:22" x14ac:dyDescent="0.25">
      <c r="A60" s="23"/>
      <c r="C60" s="14"/>
      <c r="D60" s="14"/>
      <c r="E60" s="14"/>
      <c r="F60" s="6"/>
      <c r="G60" s="6"/>
      <c r="H60" s="6"/>
      <c r="Q60" s="518">
        <v>55</v>
      </c>
      <c r="R60" s="76"/>
      <c r="S60" s="387">
        <f t="shared" si="7"/>
        <v>1.7175923502642305E-4</v>
      </c>
      <c r="T60" s="388">
        <v>4.3853620082419299E-5</v>
      </c>
      <c r="U60" s="388">
        <v>1.0582321323865684E-5</v>
      </c>
      <c r="V60" s="388">
        <v>1.7175923502642305E-4</v>
      </c>
    </row>
    <row r="61" spans="1:22" x14ac:dyDescent="0.25">
      <c r="A61" s="23"/>
      <c r="C61" s="14"/>
      <c r="D61" s="14"/>
      <c r="E61" s="14"/>
      <c r="F61" s="6"/>
      <c r="G61" s="6"/>
      <c r="H61" s="6"/>
      <c r="Q61" s="518">
        <v>56</v>
      </c>
      <c r="R61" s="76"/>
      <c r="S61" s="387">
        <f t="shared" si="7"/>
        <v>1.4842706604118486E-4</v>
      </c>
      <c r="T61" s="388">
        <v>3.6923834777440903E-5</v>
      </c>
      <c r="U61" s="388">
        <v>8.6727403121888669E-6</v>
      </c>
      <c r="V61" s="388">
        <v>1.4842706604118486E-4</v>
      </c>
    </row>
    <row r="62" spans="1:22" x14ac:dyDescent="0.25">
      <c r="A62" s="23"/>
      <c r="C62" s="14"/>
      <c r="D62" s="14"/>
      <c r="E62" s="14"/>
      <c r="F62" s="6"/>
      <c r="G62" s="6"/>
      <c r="H62" s="6"/>
      <c r="Q62" s="518">
        <v>57</v>
      </c>
      <c r="R62" s="76"/>
      <c r="S62" s="387">
        <f t="shared" si="7"/>
        <v>1.2826439248058574E-4</v>
      </c>
      <c r="T62" s="388">
        <v>3.1089099876120029E-5</v>
      </c>
      <c r="U62" s="388">
        <v>7.1077433977585514E-6</v>
      </c>
      <c r="V62" s="388">
        <v>1.2826439248058574E-4</v>
      </c>
    </row>
    <row r="63" spans="1:22" x14ac:dyDescent="0.25">
      <c r="A63" s="23"/>
      <c r="C63" s="14"/>
      <c r="D63" s="14"/>
      <c r="E63" s="14"/>
      <c r="F63" s="6"/>
      <c r="G63" s="6"/>
      <c r="H63" s="6"/>
      <c r="Q63" s="518">
        <v>58</v>
      </c>
      <c r="R63" s="76"/>
      <c r="S63" s="387">
        <f t="shared" si="7"/>
        <v>1.1084066280639645E-4</v>
      </c>
      <c r="T63" s="388">
        <v>2.6176374608248442E-5</v>
      </c>
      <c r="U63" s="388">
        <v>5.8251503434708272E-6</v>
      </c>
      <c r="V63" s="388">
        <v>1.1084066280639645E-4</v>
      </c>
    </row>
    <row r="64" spans="1:22" x14ac:dyDescent="0.25">
      <c r="A64" s="23"/>
      <c r="C64" s="14"/>
      <c r="D64" s="14"/>
      <c r="E64" s="14"/>
      <c r="F64" s="6"/>
      <c r="G64" s="6"/>
      <c r="H64" s="6"/>
      <c r="Q64" s="518">
        <v>59</v>
      </c>
      <c r="R64" s="76"/>
      <c r="S64" s="387">
        <f t="shared" si="7"/>
        <v>9.5783812590239102E-5</v>
      </c>
      <c r="T64" s="388">
        <v>2.2039962249201923E-5</v>
      </c>
      <c r="U64" s="388">
        <v>4.7740013426397644E-6</v>
      </c>
      <c r="V64" s="388">
        <v>9.5783812590239102E-5</v>
      </c>
    </row>
    <row r="65" spans="1:22" x14ac:dyDescent="0.25">
      <c r="A65" s="23"/>
      <c r="C65" s="14"/>
      <c r="D65" s="14"/>
      <c r="E65" s="14"/>
      <c r="F65" s="6"/>
      <c r="G65" s="6"/>
      <c r="H65" s="6"/>
      <c r="Q65" s="518">
        <v>60</v>
      </c>
      <c r="R65" s="76"/>
      <c r="S65" s="387">
        <f t="shared" si="7"/>
        <v>8.2772319490249225E-5</v>
      </c>
      <c r="T65" s="388">
        <v>1.8557189191248007E-5</v>
      </c>
      <c r="U65" s="388">
        <v>3.9125322911316634E-6</v>
      </c>
      <c r="V65" s="388">
        <v>8.2772319490249225E-5</v>
      </c>
    </row>
    <row r="66" spans="1:22" x14ac:dyDescent="0.25">
      <c r="A66" s="23"/>
      <c r="C66" s="14"/>
      <c r="D66" s="14"/>
      <c r="E66" s="14"/>
      <c r="F66" s="6"/>
      <c r="G66" s="6"/>
      <c r="H66" s="6"/>
      <c r="Q66" s="518">
        <v>61</v>
      </c>
      <c r="R66" s="76"/>
      <c r="S66" s="387">
        <f t="shared" si="7"/>
        <v>7.1528337497959278E-5</v>
      </c>
      <c r="T66" s="388">
        <v>1.5624766811578412E-5</v>
      </c>
      <c r="U66" s="388">
        <v>3.2065154218585823E-6</v>
      </c>
      <c r="V66" s="388">
        <v>7.1528337497959278E-5</v>
      </c>
    </row>
    <row r="67" spans="1:22" x14ac:dyDescent="0.25">
      <c r="A67" s="23"/>
      <c r="C67" s="14"/>
      <c r="D67" s="14"/>
      <c r="E67" s="14"/>
      <c r="F67" s="6"/>
      <c r="G67" s="6"/>
      <c r="H67" s="6"/>
      <c r="Q67" s="518">
        <v>62</v>
      </c>
      <c r="R67" s="76"/>
      <c r="S67" s="387">
        <f t="shared" si="7"/>
        <v>6.1811763844852395E-5</v>
      </c>
      <c r="T67" s="388">
        <v>1.3155728240963404E-5</v>
      </c>
      <c r="U67" s="388">
        <v>2.6278993719545826E-6</v>
      </c>
      <c r="V67" s="388">
        <v>6.1811763844852395E-5</v>
      </c>
    </row>
    <row r="68" spans="1:22" x14ac:dyDescent="0.25">
      <c r="A68" s="23"/>
      <c r="C68" s="14"/>
      <c r="D68" s="14"/>
      <c r="E68" s="14"/>
      <c r="F68" s="6"/>
      <c r="G68" s="6"/>
      <c r="H68" s="6"/>
      <c r="Q68" s="518">
        <v>63</v>
      </c>
      <c r="R68" s="76"/>
      <c r="S68" s="387">
        <f t="shared" si="7"/>
        <v>5.3415111873959243E-5</v>
      </c>
      <c r="T68" s="388">
        <v>1.1076849186755862E-5</v>
      </c>
      <c r="U68" s="388">
        <v>2.1536946499750406E-6</v>
      </c>
      <c r="V68" s="388">
        <v>5.3415111873959243E-5</v>
      </c>
    </row>
    <row r="69" spans="1:22" x14ac:dyDescent="0.25">
      <c r="A69" s="23"/>
      <c r="C69" s="14"/>
      <c r="D69" s="14"/>
      <c r="E69" s="14"/>
      <c r="F69" s="6"/>
      <c r="G69" s="6"/>
      <c r="H69" s="6"/>
      <c r="Q69" s="518">
        <v>64</v>
      </c>
      <c r="R69" s="76"/>
      <c r="S69" s="387">
        <f t="shared" si="7"/>
        <v>4.6159080392351321E-5</v>
      </c>
      <c r="T69" s="388">
        <v>9.3264763195768664E-6</v>
      </c>
      <c r="U69" s="388">
        <v>1.7650602206587375E-6</v>
      </c>
      <c r="V69" s="388">
        <v>4.6159080392351321E-5</v>
      </c>
    </row>
    <row r="70" spans="1:22" x14ac:dyDescent="0.25">
      <c r="A70" s="23"/>
      <c r="C70" s="14"/>
      <c r="D70" s="14"/>
      <c r="E70" s="14"/>
      <c r="F70" s="6"/>
      <c r="G70" s="6"/>
      <c r="H70" s="6"/>
      <c r="Q70" s="518">
        <v>65</v>
      </c>
      <c r="R70" s="76"/>
      <c r="S70" s="387">
        <f t="shared" ref="S70:S109" si="9">$X$7*EXP($Y$7*Q70)</f>
        <v>3.9888724892969565E-5</v>
      </c>
      <c r="T70" s="388">
        <v>7.8526988201329187E-6</v>
      </c>
      <c r="U70" s="388">
        <v>1.4465549155670588E-6</v>
      </c>
      <c r="V70" s="388">
        <v>3.9888724892969565E-5</v>
      </c>
    </row>
    <row r="71" spans="1:22" x14ac:dyDescent="0.25">
      <c r="A71" s="23"/>
      <c r="C71" s="14"/>
      <c r="D71" s="14"/>
      <c r="E71" s="14"/>
      <c r="F71" s="6"/>
      <c r="G71" s="6"/>
      <c r="H71" s="6"/>
      <c r="Q71" s="518">
        <v>66</v>
      </c>
      <c r="R71" s="76"/>
      <c r="S71" s="387">
        <f t="shared" si="9"/>
        <v>3.4470148886472697E-5</v>
      </c>
      <c r="T71" s="388">
        <v>6.6118088597167779E-6</v>
      </c>
      <c r="U71" s="388">
        <v>1.1855239267532023E-6</v>
      </c>
      <c r="V71" s="388">
        <v>3.4470148886472697E-5</v>
      </c>
    </row>
    <row r="72" spans="1:22" x14ac:dyDescent="0.25">
      <c r="A72" s="23"/>
      <c r="C72" s="14"/>
      <c r="D72" s="14"/>
      <c r="E72" s="14"/>
      <c r="F72" s="6"/>
      <c r="G72" s="6"/>
      <c r="H72" s="6"/>
      <c r="Q72" s="518">
        <v>67</v>
      </c>
      <c r="R72" s="76"/>
      <c r="S72" s="387">
        <f t="shared" si="9"/>
        <v>2.9787644690166897E-5</v>
      </c>
      <c r="T72" s="388">
        <v>5.5670053568524918E-6</v>
      </c>
      <c r="U72" s="388">
        <v>9.7159600771421835E-7</v>
      </c>
      <c r="V72" s="388">
        <v>2.9787644690166897E-5</v>
      </c>
    </row>
    <row r="73" spans="1:22" x14ac:dyDescent="0.25">
      <c r="A73" s="23"/>
      <c r="C73" s="14"/>
      <c r="D73" s="14"/>
      <c r="E73" s="14"/>
      <c r="F73" s="6"/>
      <c r="G73" s="6"/>
      <c r="H73" s="6"/>
      <c r="Q73" s="518">
        <v>68</v>
      </c>
      <c r="R73" s="76"/>
      <c r="S73" s="387">
        <f t="shared" si="9"/>
        <v>2.5741222618734868E-5</v>
      </c>
      <c r="T73" s="388">
        <v>4.6873025673872674E-6</v>
      </c>
      <c r="U73" s="388">
        <v>7.9627140448488404E-7</v>
      </c>
      <c r="V73" s="388">
        <v>2.5741222618734868E-5</v>
      </c>
    </row>
    <row r="74" spans="1:22" x14ac:dyDescent="0.25">
      <c r="A74" s="23"/>
      <c r="C74" s="14"/>
      <c r="D74" s="14"/>
      <c r="E74" s="14"/>
      <c r="F74" s="6"/>
      <c r="G74" s="6"/>
      <c r="H74" s="6"/>
      <c r="Q74" s="518">
        <v>69</v>
      </c>
      <c r="R74" s="76"/>
      <c r="S74" s="387">
        <f t="shared" si="9"/>
        <v>2.2244475815370481E-5</v>
      </c>
      <c r="T74" s="388">
        <v>3.9466111400793227E-6</v>
      </c>
      <c r="U74" s="388">
        <v>6.525841446096458E-7</v>
      </c>
      <c r="V74" s="388">
        <v>2.2244475815370481E-5</v>
      </c>
    </row>
    <row r="75" spans="1:22" x14ac:dyDescent="0.25">
      <c r="A75" s="23"/>
      <c r="C75" s="14"/>
      <c r="D75" s="14"/>
      <c r="E75" s="14"/>
      <c r="F75" s="6"/>
      <c r="G75" s="6"/>
      <c r="H75" s="6"/>
      <c r="Q75" s="518">
        <v>70</v>
      </c>
      <c r="R75" s="76"/>
      <c r="S75" s="387">
        <f t="shared" si="9"/>
        <v>1.9222735129156906E-5</v>
      </c>
      <c r="T75" s="388">
        <v>3.3229643845415774E-6</v>
      </c>
      <c r="U75" s="388">
        <v>5.3482526610559283E-7</v>
      </c>
      <c r="V75" s="388">
        <v>1.9222735129156906E-5</v>
      </c>
    </row>
    <row r="76" spans="1:22" x14ac:dyDescent="0.25">
      <c r="A76" s="23"/>
      <c r="C76" s="14"/>
      <c r="D76" s="14"/>
      <c r="E76" s="14"/>
      <c r="F76" s="6"/>
      <c r="G76" s="6"/>
      <c r="H76" s="6"/>
      <c r="Q76" s="518">
        <v>71</v>
      </c>
      <c r="R76" s="76"/>
      <c r="S76" s="387">
        <f t="shared" si="9"/>
        <v>1.661147463813897E-5</v>
      </c>
      <c r="T76" s="388">
        <v>2.797866804964689E-6</v>
      </c>
      <c r="U76" s="388">
        <v>4.3831598978859221E-7</v>
      </c>
      <c r="V76" s="388">
        <v>1.661147463813897E-5</v>
      </c>
    </row>
    <row r="77" spans="1:22" x14ac:dyDescent="0.25">
      <c r="A77" s="23"/>
      <c r="C77" s="14"/>
      <c r="D77" s="14"/>
      <c r="E77" s="14"/>
      <c r="F77" s="6"/>
      <c r="G77" s="6"/>
      <c r="H77" s="6"/>
      <c r="Q77" s="518">
        <v>72</v>
      </c>
      <c r="R77" s="76"/>
      <c r="S77" s="387">
        <f t="shared" si="9"/>
        <v>1.4354933769804129E-5</v>
      </c>
      <c r="T77" s="388">
        <v>2.3557455790797643E-6</v>
      </c>
      <c r="U77" s="388">
        <v>3.5922182267735653E-7</v>
      </c>
      <c r="V77" s="388">
        <v>1.4354933769804129E-5</v>
      </c>
    </row>
    <row r="78" spans="1:22" x14ac:dyDescent="0.25">
      <c r="A78" s="23"/>
      <c r="C78" s="14"/>
      <c r="D78" s="14"/>
      <c r="E78" s="14"/>
      <c r="F78" s="6"/>
      <c r="G78" s="6"/>
      <c r="H78" s="6"/>
      <c r="Q78" s="518">
        <v>73</v>
      </c>
      <c r="R78" s="76"/>
      <c r="S78" s="387">
        <f t="shared" si="9"/>
        <v>1.2404926595881592E-5</v>
      </c>
      <c r="T78" s="388">
        <v>1.9834887148689276E-6</v>
      </c>
      <c r="U78" s="388">
        <v>2.9440020645808674E-7</v>
      </c>
      <c r="V78" s="388">
        <v>1.2404926595881592E-5</v>
      </c>
    </row>
    <row r="79" spans="1:22" x14ac:dyDescent="0.25">
      <c r="A79" s="23"/>
      <c r="C79" s="14"/>
      <c r="D79" s="14"/>
      <c r="E79" s="14"/>
      <c r="F79" s="6"/>
      <c r="G79" s="6"/>
      <c r="H79" s="6"/>
      <c r="Q79" s="518">
        <v>74</v>
      </c>
      <c r="R79" s="76"/>
      <c r="S79" s="387">
        <f t="shared" si="9"/>
        <v>1.0719812875271135E-5</v>
      </c>
      <c r="T79" s="388">
        <v>1.670056188134389E-6</v>
      </c>
      <c r="U79" s="388">
        <v>2.4127565779991629E-7</v>
      </c>
      <c r="V79" s="388">
        <v>1.0719812875271135E-5</v>
      </c>
    </row>
    <row r="80" spans="1:22" x14ac:dyDescent="0.25">
      <c r="A80" s="23"/>
      <c r="C80" s="14"/>
      <c r="D80" s="14"/>
      <c r="E80" s="14"/>
      <c r="F80" s="6"/>
      <c r="G80" s="6"/>
      <c r="H80" s="6"/>
      <c r="Q80" s="518">
        <v>75</v>
      </c>
      <c r="R80" s="76"/>
      <c r="S80" s="387">
        <f t="shared" si="9"/>
        <v>9.26360887286346E-6</v>
      </c>
      <c r="T80" s="388">
        <v>1.4061525284303314E-6</v>
      </c>
      <c r="U80" s="388">
        <v>1.9773743961375287E-7</v>
      </c>
      <c r="V80" s="388">
        <v>9.26360887286346E-6</v>
      </c>
    </row>
    <row r="81" spans="1:22" x14ac:dyDescent="0.25">
      <c r="A81" s="23"/>
      <c r="C81" s="14"/>
      <c r="D81" s="14"/>
      <c r="E81" s="14"/>
      <c r="F81" s="6"/>
      <c r="G81" s="6"/>
      <c r="H81" s="6"/>
      <c r="Q81" s="518">
        <v>76</v>
      </c>
      <c r="R81" s="76"/>
      <c r="S81" s="387">
        <f t="shared" si="9"/>
        <v>8.0052189667745562E-6</v>
      </c>
      <c r="T81" s="388">
        <v>1.183951143236565E-6</v>
      </c>
      <c r="U81" s="388">
        <v>1.6205569754337703E-7</v>
      </c>
      <c r="V81" s="388">
        <v>8.0052189667745562E-6</v>
      </c>
    </row>
    <row r="82" spans="1:22" x14ac:dyDescent="0.25">
      <c r="A82" s="23"/>
      <c r="C82" s="14"/>
      <c r="D82" s="14"/>
      <c r="E82" s="14"/>
      <c r="F82" s="6"/>
      <c r="G82" s="6"/>
      <c r="H82" s="6"/>
      <c r="Q82" s="518">
        <v>77</v>
      </c>
      <c r="R82" s="76"/>
      <c r="S82" s="387">
        <f t="shared" si="9"/>
        <v>6.9177716358180464E-6</v>
      </c>
      <c r="T82" s="388">
        <v>9.9686220465422267E-7</v>
      </c>
      <c r="U82" s="388">
        <v>1.328127296356675E-7</v>
      </c>
      <c r="V82" s="388">
        <v>6.9177716358180464E-6</v>
      </c>
    </row>
    <row r="83" spans="1:22" x14ac:dyDescent="0.25">
      <c r="A83" s="23"/>
      <c r="C83" s="14"/>
      <c r="D83" s="14"/>
      <c r="E83" s="14"/>
      <c r="F83" s="6"/>
      <c r="G83" s="6"/>
      <c r="H83" s="6"/>
      <c r="Q83" s="518">
        <v>78</v>
      </c>
      <c r="R83" s="76"/>
      <c r="S83" s="387">
        <f t="shared" si="9"/>
        <v>5.978045647964388E-6</v>
      </c>
      <c r="T83" s="388">
        <v>8.3933721483769139E-7</v>
      </c>
      <c r="U83" s="388">
        <v>1.0884665840616602E-7</v>
      </c>
      <c r="V83" s="388">
        <v>5.978045647964388E-6</v>
      </c>
    </row>
    <row r="84" spans="1:22" x14ac:dyDescent="0.25">
      <c r="A84" s="23"/>
      <c r="C84" s="14"/>
      <c r="D84" s="14"/>
      <c r="E84" s="14"/>
      <c r="F84" s="6"/>
      <c r="G84" s="6"/>
      <c r="H84" s="6"/>
      <c r="Q84" s="518">
        <v>79</v>
      </c>
      <c r="R84" s="76"/>
      <c r="S84" s="387">
        <f t="shared" si="9"/>
        <v>5.1659741966778603E-6</v>
      </c>
      <c r="T84" s="388">
        <v>7.0670445415859051E-7</v>
      </c>
      <c r="U84" s="388">
        <v>8.9205267286418764E-8</v>
      </c>
      <c r="V84" s="388">
        <v>5.1659741966778603E-6</v>
      </c>
    </row>
    <row r="85" spans="1:22" x14ac:dyDescent="0.25">
      <c r="A85" s="23"/>
      <c r="C85" s="14"/>
      <c r="D85" s="14"/>
      <c r="E85" s="14"/>
      <c r="F85" s="6"/>
      <c r="G85" s="6"/>
      <c r="H85" s="6"/>
      <c r="Q85" s="518">
        <v>80</v>
      </c>
      <c r="R85" s="76"/>
      <c r="S85" s="387">
        <f t="shared" si="9"/>
        <v>4.4642163965122653E-6</v>
      </c>
      <c r="T85" s="388">
        <v>5.9503043198694678E-7</v>
      </c>
      <c r="U85" s="388">
        <v>7.3108167289319514E-8</v>
      </c>
      <c r="V85" s="388">
        <v>4.4642163965122653E-6</v>
      </c>
    </row>
    <row r="86" spans="1:22" x14ac:dyDescent="0.25">
      <c r="A86" s="23"/>
      <c r="C86" s="14"/>
      <c r="D86" s="14"/>
      <c r="E86" s="14"/>
      <c r="F86" s="6"/>
      <c r="G86" s="6"/>
      <c r="H86" s="6"/>
      <c r="Q86" s="518">
        <v>81</v>
      </c>
      <c r="R86" s="76"/>
      <c r="S86" s="387">
        <f t="shared" si="9"/>
        <v>3.8577869877292658E-6</v>
      </c>
      <c r="T86" s="388">
        <v>5.0100323113446449E-7</v>
      </c>
      <c r="U86" s="388">
        <v>5.9915790703727597E-8</v>
      </c>
      <c r="V86" s="388">
        <v>3.8577869877292658E-6</v>
      </c>
    </row>
    <row r="87" spans="1:22" x14ac:dyDescent="0.25">
      <c r="A87" s="23"/>
      <c r="C87" s="14"/>
      <c r="D87" s="14"/>
      <c r="E87" s="14"/>
      <c r="F87" s="6"/>
      <c r="G87" s="6"/>
      <c r="H87" s="6"/>
      <c r="Q87" s="518">
        <v>82</v>
      </c>
      <c r="R87" s="76"/>
      <c r="S87" s="387">
        <f t="shared" si="9"/>
        <v>3.3337363426917213E-6</v>
      </c>
      <c r="T87" s="388">
        <v>4.2183428630534299E-7</v>
      </c>
      <c r="U87" s="388">
        <v>4.9103979880197772E-8</v>
      </c>
      <c r="V87" s="388">
        <v>3.3337363426917213E-6</v>
      </c>
    </row>
    <row r="88" spans="1:22" x14ac:dyDescent="0.25">
      <c r="A88" s="23"/>
      <c r="C88" s="14"/>
      <c r="D88" s="14"/>
      <c r="E88" s="14"/>
      <c r="F88" s="6"/>
      <c r="G88" s="6"/>
      <c r="H88" s="6"/>
      <c r="Q88" s="518">
        <v>83</v>
      </c>
      <c r="R88" s="76"/>
      <c r="S88" s="387">
        <f t="shared" si="9"/>
        <v>2.8808739409236515E-6</v>
      </c>
      <c r="T88" s="388">
        <v>3.5517568359749735E-7</v>
      </c>
      <c r="U88" s="388">
        <v>4.0243161473038288E-8</v>
      </c>
      <c r="V88" s="388">
        <v>2.8808739409236515E-6</v>
      </c>
    </row>
    <row r="89" spans="1:22" x14ac:dyDescent="0.25">
      <c r="A89" s="23"/>
      <c r="C89" s="14"/>
      <c r="D89" s="14"/>
      <c r="E89" s="14"/>
      <c r="F89" s="6"/>
      <c r="G89" s="6"/>
      <c r="H89" s="6"/>
      <c r="Q89" s="518">
        <v>84</v>
      </c>
      <c r="R89" s="76"/>
      <c r="S89" s="387">
        <f t="shared" si="9"/>
        <v>2.489529407953071E-6</v>
      </c>
      <c r="T89" s="388">
        <v>2.9905052840497739E-7</v>
      </c>
      <c r="U89" s="388">
        <v>3.2981278692608179E-8</v>
      </c>
      <c r="V89" s="388">
        <v>2.489529407953071E-6</v>
      </c>
    </row>
    <row r="90" spans="1:22" x14ac:dyDescent="0.25">
      <c r="A90" s="23"/>
      <c r="C90" s="14"/>
      <c r="D90" s="14"/>
      <c r="E90" s="14"/>
      <c r="F90" s="6"/>
      <c r="G90" s="6"/>
      <c r="H90" s="6"/>
      <c r="Q90" s="518">
        <v>85</v>
      </c>
      <c r="R90" s="76"/>
      <c r="S90" s="387">
        <f t="shared" si="9"/>
        <v>2.1513460151873516E-6</v>
      </c>
      <c r="T90" s="388">
        <v>2.5179431664202571E-7</v>
      </c>
      <c r="U90" s="388">
        <v>2.7029803434510575E-8</v>
      </c>
      <c r="V90" s="388">
        <v>2.1513460151873516E-6</v>
      </c>
    </row>
    <row r="91" spans="1:22" x14ac:dyDescent="0.25">
      <c r="A91" s="23"/>
      <c r="C91" s="14"/>
      <c r="D91" s="14"/>
      <c r="E91" s="14"/>
      <c r="F91" s="6"/>
      <c r="G91" s="6"/>
      <c r="H91" s="6"/>
      <c r="Q91" s="518">
        <v>86</v>
      </c>
      <c r="R91" s="76"/>
      <c r="S91" s="387">
        <f t="shared" si="9"/>
        <v>1.8591022312397337E-6</v>
      </c>
      <c r="T91" s="388">
        <v>2.1200557053478053E-7</v>
      </c>
      <c r="U91" s="388">
        <v>2.2152272521563051E-8</v>
      </c>
      <c r="V91" s="388">
        <v>1.8591022312397337E-6</v>
      </c>
    </row>
    <row r="92" spans="1:22" x14ac:dyDescent="0.25">
      <c r="A92" s="23"/>
      <c r="C92" s="14"/>
      <c r="D92" s="14"/>
      <c r="E92" s="14"/>
      <c r="F92" s="6"/>
      <c r="G92" s="6"/>
      <c r="H92" s="6"/>
      <c r="Q92" s="518">
        <v>87</v>
      </c>
      <c r="R92" s="76"/>
      <c r="S92" s="387">
        <f t="shared" si="9"/>
        <v>1.6065575141335716E-6</v>
      </c>
      <c r="T92" s="388">
        <v>1.7850427498599049E-7</v>
      </c>
      <c r="U92" s="388">
        <v>1.8154892582128867E-8</v>
      </c>
      <c r="V92" s="388">
        <v>1.6065575141335716E-6</v>
      </c>
    </row>
    <row r="93" spans="1:22" x14ac:dyDescent="0.25">
      <c r="A93" s="23"/>
      <c r="C93" s="14"/>
      <c r="D93" s="14"/>
      <c r="E93" s="14"/>
      <c r="F93" s="6"/>
      <c r="G93" s="6"/>
      <c r="H93" s="6"/>
      <c r="Q93" s="518">
        <v>88</v>
      </c>
      <c r="R93" s="76"/>
      <c r="S93" s="387">
        <f t="shared" si="9"/>
        <v>1.3883190514476981E-6</v>
      </c>
      <c r="T93" s="388">
        <v>1.502968818597467E-7</v>
      </c>
      <c r="U93" s="388">
        <v>1.4878840279154467E-8</v>
      </c>
      <c r="V93" s="388">
        <v>1.3883190514476981E-6</v>
      </c>
    </row>
    <row r="94" spans="1:22" x14ac:dyDescent="0.25">
      <c r="A94" s="23"/>
      <c r="C94" s="14"/>
      <c r="D94" s="14"/>
      <c r="E94" s="14"/>
      <c r="F94" s="6"/>
      <c r="G94" s="6"/>
      <c r="H94" s="6"/>
      <c r="Q94" s="518">
        <v>89</v>
      </c>
      <c r="R94" s="76"/>
      <c r="S94" s="387">
        <f t="shared" si="9"/>
        <v>1.1997266027865235E-6</v>
      </c>
      <c r="T94" s="388">
        <v>1.2654684431807341E-7</v>
      </c>
      <c r="U94" s="388">
        <v>1.219395196369866E-8</v>
      </c>
      <c r="V94" s="388">
        <v>1.1997266027865235E-6</v>
      </c>
    </row>
    <row r="95" spans="1:22" x14ac:dyDescent="0.25">
      <c r="A95" s="23"/>
      <c r="C95" s="14"/>
      <c r="D95" s="14"/>
      <c r="E95" s="14"/>
      <c r="F95" s="6"/>
      <c r="G95" s="6"/>
      <c r="H95" s="6"/>
      <c r="Q95" s="518">
        <v>90</v>
      </c>
      <c r="R95" s="76"/>
      <c r="S95" s="387">
        <f t="shared" si="9"/>
        <v>1.0367529855135175E-6</v>
      </c>
      <c r="T95" s="388">
        <v>1.0654980734601427E-7</v>
      </c>
      <c r="U95" s="388">
        <v>9.9935520311560749E-9</v>
      </c>
      <c r="V95" s="388">
        <v>1.0367529855135175E-6</v>
      </c>
    </row>
    <row r="96" spans="1:22" x14ac:dyDescent="0.25">
      <c r="A96" s="23"/>
      <c r="C96" s="14"/>
      <c r="D96" s="14"/>
      <c r="E96" s="14"/>
      <c r="F96" s="6"/>
      <c r="G96" s="6"/>
      <c r="H96" s="6"/>
      <c r="Q96" s="518">
        <v>91</v>
      </c>
      <c r="R96" s="76"/>
      <c r="S96" s="387">
        <f t="shared" si="9"/>
        <v>8.9591807873118172E-7</v>
      </c>
      <c r="T96" s="388">
        <v>8.9712718690459992E-8</v>
      </c>
      <c r="U96" s="388">
        <v>8.1902145011509918E-9</v>
      </c>
      <c r="V96" s="388">
        <v>8.9591807873118172E-7</v>
      </c>
    </row>
    <row r="97" spans="1:22" x14ac:dyDescent="0.25">
      <c r="A97" s="23"/>
      <c r="C97" s="14"/>
      <c r="D97" s="14"/>
      <c r="E97" s="14"/>
      <c r="F97" s="6"/>
      <c r="G97" s="6"/>
      <c r="H97" s="6"/>
      <c r="Q97" s="518">
        <v>92</v>
      </c>
      <c r="R97" s="76"/>
      <c r="S97" s="387">
        <f t="shared" si="9"/>
        <v>7.7421450915793665E-7</v>
      </c>
      <c r="T97" s="388">
        <v>7.5536240705691808E-8</v>
      </c>
      <c r="U97" s="388">
        <v>6.7122894207920884E-9</v>
      </c>
      <c r="V97" s="388">
        <v>7.7421450915793665E-7</v>
      </c>
    </row>
    <row r="98" spans="1:22" x14ac:dyDescent="0.25">
      <c r="A98" s="23"/>
      <c r="C98" s="14"/>
      <c r="D98" s="14"/>
      <c r="E98" s="14"/>
      <c r="F98" s="6"/>
      <c r="G98" s="6"/>
      <c r="H98" s="6"/>
      <c r="Q98" s="518">
        <v>93</v>
      </c>
      <c r="R98" s="76"/>
      <c r="S98" s="387">
        <f t="shared" si="9"/>
        <v>6.6904343200614763E-7</v>
      </c>
      <c r="T98" s="388">
        <v>6.3599941493635143E-8</v>
      </c>
      <c r="U98" s="388">
        <v>5.5010560788298719E-9</v>
      </c>
      <c r="V98" s="388">
        <v>6.6904343200614763E-7</v>
      </c>
    </row>
    <row r="99" spans="1:22" x14ac:dyDescent="0.25">
      <c r="A99" s="23"/>
      <c r="C99" s="14"/>
      <c r="D99" s="14"/>
      <c r="E99" s="14"/>
      <c r="F99" s="6"/>
      <c r="G99" s="6"/>
      <c r="H99" s="6"/>
      <c r="Q99" s="518">
        <v>94</v>
      </c>
      <c r="R99" s="76"/>
      <c r="S99" s="387">
        <f t="shared" si="9"/>
        <v>5.7815903553320372E-7</v>
      </c>
      <c r="T99" s="388">
        <v>5.3549826152375858E-8</v>
      </c>
      <c r="U99" s="388">
        <v>4.5083899226234724E-9</v>
      </c>
      <c r="V99" s="388">
        <v>5.7815903553320372E-7</v>
      </c>
    </row>
    <row r="100" spans="1:22" x14ac:dyDescent="0.25">
      <c r="A100" s="23"/>
      <c r="C100" s="14"/>
      <c r="D100" s="14"/>
      <c r="E100" s="14"/>
      <c r="F100" s="6"/>
      <c r="G100" s="6"/>
      <c r="H100" s="6"/>
      <c r="Q100" s="518">
        <v>95</v>
      </c>
      <c r="R100" s="76"/>
      <c r="S100" s="387">
        <f t="shared" si="9"/>
        <v>4.9962058422182128E-7</v>
      </c>
      <c r="T100" s="388">
        <v>4.508783834709431E-8</v>
      </c>
      <c r="U100" s="388">
        <v>3.6948504801892974E-9</v>
      </c>
      <c r="V100" s="388">
        <v>4.9962058422182128E-7</v>
      </c>
    </row>
    <row r="101" spans="1:22" x14ac:dyDescent="0.25">
      <c r="A101" s="23"/>
      <c r="C101" s="14"/>
      <c r="D101" s="14"/>
      <c r="E101" s="14"/>
      <c r="F101" s="6"/>
      <c r="G101" s="6"/>
      <c r="H101" s="6"/>
      <c r="Q101" s="518">
        <v>96</v>
      </c>
      <c r="R101" s="76"/>
      <c r="S101" s="387">
        <f t="shared" si="9"/>
        <v>4.3175097652489883E-7</v>
      </c>
      <c r="T101" s="388">
        <v>3.796302085144143E-8</v>
      </c>
      <c r="U101" s="388">
        <v>3.028114316920254E-9</v>
      </c>
      <c r="V101" s="388">
        <v>4.3175097652489883E-7</v>
      </c>
    </row>
    <row r="102" spans="1:22" x14ac:dyDescent="0.25">
      <c r="A102" s="23"/>
      <c r="C102" s="14"/>
      <c r="D102" s="14"/>
      <c r="E102" s="14"/>
      <c r="F102" s="6"/>
      <c r="G102" s="6"/>
      <c r="H102" s="6"/>
      <c r="Q102" s="518">
        <v>97</v>
      </c>
      <c r="R102" s="76"/>
      <c r="S102" s="387">
        <f t="shared" si="9"/>
        <v>3.7310093222148288E-7</v>
      </c>
      <c r="T102" s="388">
        <v>3.196407290747527E-8</v>
      </c>
      <c r="U102" s="388">
        <v>2.4816907654318949E-9</v>
      </c>
      <c r="V102" s="388">
        <v>3.7310093222148288E-7</v>
      </c>
    </row>
    <row r="103" spans="1:22" x14ac:dyDescent="0.25">
      <c r="A103" s="23"/>
      <c r="C103" s="14"/>
      <c r="D103" s="14"/>
      <c r="E103" s="14"/>
      <c r="F103" s="6"/>
      <c r="G103" s="6"/>
      <c r="H103" s="6"/>
      <c r="Q103" s="518">
        <v>98</v>
      </c>
      <c r="R103" s="76"/>
      <c r="S103" s="387">
        <f t="shared" si="9"/>
        <v>3.2241804464456549E-7</v>
      </c>
      <c r="T103" s="388">
        <v>2.6913083677733661E-8</v>
      </c>
      <c r="U103" s="388">
        <v>2.0338694020950127E-9</v>
      </c>
      <c r="V103" s="388">
        <v>3.2241804464456549E-7</v>
      </c>
    </row>
    <row r="104" spans="1:22" x14ac:dyDescent="0.25">
      <c r="A104" s="23"/>
      <c r="C104" s="14"/>
      <c r="D104" s="14"/>
      <c r="E104" s="14"/>
      <c r="F104" s="6"/>
      <c r="G104" s="6"/>
      <c r="H104" s="6"/>
      <c r="Q104" s="518">
        <v>99</v>
      </c>
      <c r="R104" s="76"/>
      <c r="S104" s="387">
        <f t="shared" si="9"/>
        <v>2.7862003692533158E-7</v>
      </c>
      <c r="T104" s="388">
        <v>2.2660255942392824E-8</v>
      </c>
      <c r="U104" s="388">
        <v>1.6668574515400721E-9</v>
      </c>
      <c r="V104" s="388">
        <v>2.7862003692533158E-7</v>
      </c>
    </row>
    <row r="105" spans="1:22" x14ac:dyDescent="0.25">
      <c r="A105" s="23"/>
      <c r="C105" s="14"/>
      <c r="D105" s="14"/>
      <c r="E105" s="14"/>
      <c r="F105" s="6"/>
      <c r="G105" s="6"/>
      <c r="H105" s="6"/>
      <c r="Q105" s="518">
        <v>100</v>
      </c>
      <c r="R105" s="76"/>
      <c r="S105" s="387">
        <f t="shared" si="9"/>
        <v>2.4077165117061468E-7</v>
      </c>
      <c r="T105" s="388">
        <v>1.9079463562162486E-8</v>
      </c>
      <c r="U105" s="388">
        <v>1.366072846610856E-9</v>
      </c>
      <c r="V105" s="388">
        <v>2.4077165117061468E-7</v>
      </c>
    </row>
    <row r="106" spans="1:22" x14ac:dyDescent="0.25">
      <c r="A106" s="23"/>
      <c r="C106" s="14"/>
      <c r="D106" s="14"/>
      <c r="E106" s="14"/>
      <c r="F106" s="6"/>
      <c r="G106" s="6"/>
      <c r="H106" s="6"/>
      <c r="Q106" s="518">
        <v>101</v>
      </c>
      <c r="R106" s="76"/>
      <c r="S106" s="387">
        <f t="shared" si="9"/>
        <v>2.0806467706757261E-7</v>
      </c>
      <c r="T106" s="388">
        <v>1.6064510954568079E-8</v>
      </c>
      <c r="U106" s="388">
        <v>1.1195648557249353E-9</v>
      </c>
      <c r="V106" s="388">
        <v>2.0806467706757261E-7</v>
      </c>
    </row>
    <row r="107" spans="1:22" x14ac:dyDescent="0.25">
      <c r="A107" s="23"/>
      <c r="C107" s="14"/>
      <c r="D107" s="14"/>
      <c r="E107" s="14"/>
      <c r="F107" s="6"/>
      <c r="G107" s="6"/>
      <c r="H107" s="6"/>
      <c r="Q107" s="518">
        <v>102</v>
      </c>
      <c r="R107" s="76"/>
      <c r="S107" s="387">
        <f t="shared" si="9"/>
        <v>1.798006934485678E-7</v>
      </c>
      <c r="T107" s="388">
        <v>1.3525983650883583E-8</v>
      </c>
      <c r="U107" s="388">
        <v>9.175392580886616E-10</v>
      </c>
      <c r="V107" s="388">
        <v>1.798006934485678E-7</v>
      </c>
    </row>
    <row r="108" spans="1:22" x14ac:dyDescent="0.25">
      <c r="A108" s="23"/>
      <c r="C108" s="14"/>
      <c r="D108" s="14"/>
      <c r="E108" s="14"/>
      <c r="F108" s="6"/>
      <c r="G108" s="6"/>
      <c r="H108" s="6"/>
      <c r="Q108" s="518">
        <v>103</v>
      </c>
      <c r="R108" s="76"/>
      <c r="S108" s="387">
        <f t="shared" si="9"/>
        <v>1.5537615428152056E-7</v>
      </c>
      <c r="T108" s="388">
        <v>1.1388596530661599E-8</v>
      </c>
      <c r="U108" s="388">
        <v>7.5196920109533571E-10</v>
      </c>
      <c r="V108" s="388">
        <v>1.5537615428152056E-7</v>
      </c>
    </row>
    <row r="109" spans="1:22" x14ac:dyDescent="0.25">
      <c r="A109" s="23"/>
      <c r="C109" s="14"/>
      <c r="D109" s="14"/>
      <c r="E109" s="14"/>
      <c r="F109" s="6"/>
      <c r="G109" s="6"/>
      <c r="H109" s="6"/>
      <c r="Q109" s="518">
        <v>104</v>
      </c>
      <c r="R109" s="76"/>
      <c r="S109" s="387">
        <f t="shared" si="9"/>
        <v>1.3426950061358141E-7</v>
      </c>
      <c r="T109" s="388">
        <v>9.5889610904360946E-9</v>
      </c>
      <c r="U109" s="388">
        <v>6.1627627854732675E-10</v>
      </c>
      <c r="V109" s="388">
        <v>1.3426950061358141E-7</v>
      </c>
    </row>
    <row r="110" spans="1:22" x14ac:dyDescent="0.25">
      <c r="A110" s="23"/>
      <c r="C110" s="14"/>
      <c r="D110" s="14"/>
      <c r="E110" s="14"/>
      <c r="F110" s="6"/>
      <c r="G110" s="6"/>
      <c r="H110" s="6"/>
      <c r="T110" s="1656"/>
      <c r="V110" s="1656"/>
    </row>
    <row r="111" spans="1:22" x14ac:dyDescent="0.25">
      <c r="A111" s="23"/>
      <c r="C111" s="14"/>
      <c r="D111" s="14"/>
      <c r="E111" s="14"/>
      <c r="F111" s="6"/>
      <c r="G111" s="6"/>
      <c r="H111" s="6"/>
      <c r="T111" s="1656"/>
      <c r="V111" s="1656"/>
    </row>
    <row r="112" spans="1:22" x14ac:dyDescent="0.25">
      <c r="A112" s="23"/>
      <c r="C112" s="14"/>
      <c r="D112" s="14"/>
      <c r="E112" s="14"/>
      <c r="F112" s="6"/>
      <c r="G112" s="6"/>
      <c r="H112" s="6"/>
      <c r="T112" s="1656"/>
      <c r="V112" s="1656"/>
    </row>
    <row r="113" spans="1:8" x14ac:dyDescent="0.25">
      <c r="A113" s="23"/>
      <c r="C113" s="14"/>
      <c r="D113" s="14"/>
      <c r="E113" s="14"/>
      <c r="F113" s="6"/>
      <c r="G113" s="6"/>
      <c r="H113" s="6"/>
    </row>
    <row r="114" spans="1:8" x14ac:dyDescent="0.25">
      <c r="A114" s="23"/>
      <c r="C114" s="14"/>
      <c r="D114" s="14"/>
      <c r="E114" s="14"/>
      <c r="F114" s="6"/>
      <c r="G114" s="6"/>
      <c r="H114" s="6"/>
    </row>
    <row r="115" spans="1:8" x14ac:dyDescent="0.25">
      <c r="A115" s="23"/>
      <c r="C115" s="14"/>
      <c r="D115" s="14"/>
      <c r="E115" s="14"/>
      <c r="F115" s="6"/>
      <c r="G115" s="6"/>
      <c r="H115" s="6"/>
    </row>
    <row r="116" spans="1:8" x14ac:dyDescent="0.25">
      <c r="A116" s="23"/>
      <c r="C116" s="14"/>
      <c r="D116" s="14"/>
      <c r="E116" s="14"/>
      <c r="F116" s="6"/>
      <c r="G116" s="6"/>
      <c r="H116" s="6"/>
    </row>
    <row r="117" spans="1:8" x14ac:dyDescent="0.25">
      <c r="A117" s="23"/>
      <c r="C117" s="14"/>
      <c r="D117" s="14"/>
      <c r="E117" s="14"/>
      <c r="F117" s="6"/>
      <c r="G117" s="6"/>
      <c r="H117" s="6"/>
    </row>
    <row r="118" spans="1:8" x14ac:dyDescent="0.25">
      <c r="A118" s="23"/>
      <c r="C118" s="14"/>
      <c r="D118" s="14"/>
      <c r="E118" s="14"/>
      <c r="F118" s="6"/>
      <c r="G118" s="6"/>
      <c r="H118" s="6"/>
    </row>
    <row r="119" spans="1:8" x14ac:dyDescent="0.25">
      <c r="A119" s="23"/>
      <c r="C119" s="14"/>
      <c r="D119" s="14"/>
      <c r="E119" s="14"/>
      <c r="F119" s="6"/>
      <c r="G119" s="6"/>
      <c r="H119" s="6"/>
    </row>
    <row r="120" spans="1:8" x14ac:dyDescent="0.25">
      <c r="A120" s="23"/>
      <c r="C120" s="14"/>
      <c r="D120" s="14"/>
      <c r="E120" s="14"/>
      <c r="F120" s="6"/>
      <c r="G120" s="6"/>
      <c r="H120" s="6"/>
    </row>
    <row r="121" spans="1:8" x14ac:dyDescent="0.25">
      <c r="A121" s="23"/>
      <c r="C121" s="14"/>
      <c r="D121" s="14"/>
      <c r="E121" s="14"/>
      <c r="F121" s="6"/>
      <c r="G121" s="6"/>
      <c r="H121" s="6"/>
    </row>
    <row r="122" spans="1:8" x14ac:dyDescent="0.25">
      <c r="A122" s="23"/>
      <c r="C122" s="14"/>
      <c r="D122" s="14"/>
      <c r="E122" s="14"/>
      <c r="F122" s="6"/>
      <c r="G122" s="6"/>
      <c r="H122" s="6"/>
    </row>
    <row r="123" spans="1:8" x14ac:dyDescent="0.25">
      <c r="A123" s="23"/>
      <c r="C123" s="14"/>
      <c r="D123" s="14"/>
      <c r="E123" s="14"/>
      <c r="F123" s="6"/>
      <c r="G123" s="6"/>
      <c r="H123" s="6"/>
    </row>
    <row r="124" spans="1:8" x14ac:dyDescent="0.25">
      <c r="A124" s="23"/>
      <c r="C124" s="14"/>
      <c r="D124" s="14"/>
      <c r="E124" s="14"/>
      <c r="F124" s="6"/>
      <c r="G124" s="6"/>
      <c r="H124" s="6"/>
    </row>
    <row r="125" spans="1:8" x14ac:dyDescent="0.25">
      <c r="A125" s="23"/>
      <c r="C125" s="14"/>
      <c r="D125" s="14"/>
      <c r="E125" s="14"/>
      <c r="F125" s="6"/>
      <c r="G125" s="6"/>
      <c r="H125" s="6"/>
    </row>
    <row r="126" spans="1:8" x14ac:dyDescent="0.25">
      <c r="A126" s="23"/>
      <c r="C126" s="14"/>
      <c r="D126" s="14"/>
      <c r="E126" s="14"/>
      <c r="F126" s="6"/>
      <c r="G126" s="6"/>
      <c r="H126" s="6"/>
    </row>
    <row r="127" spans="1:8" x14ac:dyDescent="0.25">
      <c r="A127" s="23"/>
      <c r="C127" s="14"/>
      <c r="D127" s="14"/>
      <c r="E127" s="14"/>
      <c r="F127" s="6"/>
      <c r="G127" s="6"/>
      <c r="H127" s="6"/>
    </row>
    <row r="128" spans="1:8" x14ac:dyDescent="0.25">
      <c r="A128" s="23"/>
      <c r="C128" s="14"/>
      <c r="D128" s="14"/>
      <c r="E128" s="14"/>
      <c r="F128" s="6"/>
      <c r="G128" s="6"/>
      <c r="H128" s="6"/>
    </row>
    <row r="129" spans="1:8" x14ac:dyDescent="0.25">
      <c r="A129" s="23"/>
      <c r="C129" s="14"/>
      <c r="D129" s="14"/>
      <c r="E129" s="14"/>
      <c r="F129" s="6"/>
      <c r="G129" s="6"/>
      <c r="H129" s="6"/>
    </row>
    <row r="130" spans="1:8" x14ac:dyDescent="0.25">
      <c r="A130" s="23"/>
      <c r="C130" s="14"/>
      <c r="D130" s="14"/>
      <c r="E130" s="14"/>
      <c r="F130" s="6"/>
      <c r="G130" s="6"/>
      <c r="H130" s="6"/>
    </row>
    <row r="131" spans="1:8" x14ac:dyDescent="0.25">
      <c r="A131" s="23"/>
      <c r="C131" s="14"/>
      <c r="D131" s="14"/>
      <c r="E131" s="14"/>
      <c r="F131" s="6"/>
      <c r="G131" s="6"/>
      <c r="H131" s="6"/>
    </row>
    <row r="132" spans="1:8" x14ac:dyDescent="0.25">
      <c r="A132" s="23"/>
      <c r="C132" s="14"/>
      <c r="D132" s="14"/>
      <c r="E132" s="14"/>
      <c r="F132" s="6"/>
      <c r="G132" s="6"/>
      <c r="H132" s="6"/>
    </row>
    <row r="133" spans="1:8" x14ac:dyDescent="0.25">
      <c r="A133" s="23"/>
      <c r="C133" s="14"/>
      <c r="D133" s="14"/>
      <c r="E133" s="14"/>
      <c r="F133" s="6"/>
      <c r="G133" s="6"/>
      <c r="H133" s="6"/>
    </row>
    <row r="134" spans="1:8" x14ac:dyDescent="0.25">
      <c r="A134" s="23"/>
      <c r="C134" s="14"/>
      <c r="D134" s="14"/>
      <c r="E134" s="14"/>
      <c r="F134" s="6"/>
      <c r="G134" s="6"/>
      <c r="H134" s="6"/>
    </row>
    <row r="135" spans="1:8" x14ac:dyDescent="0.25">
      <c r="A135" s="23"/>
      <c r="C135" s="14"/>
      <c r="D135" s="14"/>
      <c r="E135" s="14"/>
      <c r="F135" s="6"/>
      <c r="G135" s="6"/>
      <c r="H135" s="6"/>
    </row>
    <row r="136" spans="1:8" x14ac:dyDescent="0.25">
      <c r="A136" s="23"/>
      <c r="C136" s="14"/>
      <c r="D136" s="14"/>
      <c r="E136" s="14"/>
      <c r="F136" s="6"/>
      <c r="G136" s="6"/>
      <c r="H136" s="6"/>
    </row>
    <row r="137" spans="1:8" x14ac:dyDescent="0.25">
      <c r="A137" s="23"/>
      <c r="C137" s="14"/>
      <c r="D137" s="14"/>
      <c r="E137" s="14"/>
      <c r="F137" s="6"/>
      <c r="G137" s="6"/>
      <c r="H137" s="6"/>
    </row>
    <row r="138" spans="1:8" x14ac:dyDescent="0.25">
      <c r="A138" s="23"/>
      <c r="C138" s="14"/>
      <c r="D138" s="14"/>
      <c r="E138" s="14"/>
      <c r="F138" s="6"/>
      <c r="G138" s="6"/>
      <c r="H138" s="6"/>
    </row>
    <row r="139" spans="1:8" x14ac:dyDescent="0.25">
      <c r="A139" s="23"/>
      <c r="C139" s="14"/>
      <c r="D139" s="14"/>
      <c r="E139" s="14"/>
      <c r="F139" s="6"/>
      <c r="G139" s="6"/>
      <c r="H139" s="6"/>
    </row>
    <row r="140" spans="1:8" x14ac:dyDescent="0.25">
      <c r="A140" s="23"/>
      <c r="C140" s="14"/>
      <c r="D140" s="14"/>
      <c r="E140" s="14"/>
      <c r="F140" s="6"/>
      <c r="G140" s="6"/>
      <c r="H140" s="6"/>
    </row>
    <row r="141" spans="1:8" x14ac:dyDescent="0.25">
      <c r="A141" s="23"/>
      <c r="C141" s="14"/>
      <c r="D141" s="14"/>
      <c r="E141" s="14"/>
      <c r="F141" s="6"/>
      <c r="G141" s="6"/>
      <c r="H141" s="6"/>
    </row>
    <row r="142" spans="1:8" x14ac:dyDescent="0.25">
      <c r="A142" s="23"/>
      <c r="C142" s="14"/>
      <c r="D142" s="14"/>
      <c r="E142" s="14"/>
      <c r="F142" s="6"/>
      <c r="G142" s="6"/>
      <c r="H142" s="6"/>
    </row>
    <row r="143" spans="1:8" x14ac:dyDescent="0.25">
      <c r="A143" s="23"/>
      <c r="C143" s="14"/>
      <c r="D143" s="14"/>
      <c r="E143" s="14"/>
      <c r="F143" s="6"/>
      <c r="G143" s="6"/>
      <c r="H143" s="6"/>
    </row>
    <row r="144" spans="1:8" x14ac:dyDescent="0.25">
      <c r="A144" s="23"/>
      <c r="C144" s="14"/>
      <c r="D144" s="14"/>
      <c r="E144" s="14"/>
      <c r="F144" s="6"/>
      <c r="G144" s="6"/>
      <c r="H144" s="6"/>
    </row>
    <row r="145" spans="1:17" x14ac:dyDescent="0.25">
      <c r="A145" s="23"/>
      <c r="C145" s="14"/>
      <c r="D145" s="14"/>
      <c r="E145" s="14"/>
      <c r="F145" s="6"/>
      <c r="G145" s="6"/>
      <c r="H145" s="6"/>
    </row>
    <row r="146" spans="1:17" x14ac:dyDescent="0.25">
      <c r="A146" s="23"/>
      <c r="C146" s="14"/>
      <c r="D146" s="14"/>
      <c r="E146" s="14"/>
      <c r="F146" s="6"/>
      <c r="G146" s="6"/>
      <c r="H146" s="6"/>
    </row>
    <row r="147" spans="1:17" x14ac:dyDescent="0.25">
      <c r="A147" s="23"/>
      <c r="C147" s="14"/>
      <c r="D147" s="14"/>
      <c r="E147" s="14"/>
      <c r="F147" s="6"/>
      <c r="G147" s="6"/>
      <c r="H147" s="6"/>
    </row>
    <row r="148" spans="1:17" x14ac:dyDescent="0.25">
      <c r="A148" s="23"/>
      <c r="C148" s="14"/>
      <c r="D148" s="14"/>
      <c r="E148" s="14"/>
      <c r="F148" s="6"/>
      <c r="G148" s="6"/>
      <c r="H148" s="6"/>
    </row>
    <row r="149" spans="1:17" x14ac:dyDescent="0.25">
      <c r="A149" s="23"/>
      <c r="C149" s="14"/>
      <c r="D149" s="14"/>
      <c r="E149" s="14"/>
      <c r="F149" s="6"/>
      <c r="G149" s="6"/>
      <c r="H149" s="6"/>
    </row>
    <row r="150" spans="1:17" x14ac:dyDescent="0.25">
      <c r="A150" s="23"/>
      <c r="C150" s="14"/>
      <c r="D150" s="14"/>
      <c r="E150" s="14"/>
      <c r="F150" s="6"/>
      <c r="G150" s="6"/>
      <c r="H150" s="6"/>
    </row>
    <row r="151" spans="1:17" x14ac:dyDescent="0.25">
      <c r="A151" s="23"/>
      <c r="C151" s="14"/>
      <c r="D151" s="14"/>
      <c r="E151" s="14"/>
      <c r="F151" s="6"/>
      <c r="G151" s="6"/>
      <c r="H151" s="6"/>
    </row>
    <row r="152" spans="1:17" x14ac:dyDescent="0.25">
      <c r="A152" s="23"/>
      <c r="C152" s="14"/>
      <c r="D152" s="14"/>
      <c r="E152" s="14"/>
      <c r="F152" s="6"/>
      <c r="G152" s="6"/>
      <c r="H152" s="6"/>
    </row>
    <row r="153" spans="1:17" x14ac:dyDescent="0.25">
      <c r="A153" s="23"/>
      <c r="C153" s="14"/>
      <c r="D153" s="14"/>
      <c r="E153" s="14"/>
      <c r="F153" s="6"/>
      <c r="G153" s="6"/>
      <c r="H153" s="6"/>
    </row>
    <row r="154" spans="1:17" x14ac:dyDescent="0.25">
      <c r="A154" s="23"/>
      <c r="C154" s="14"/>
      <c r="D154" s="14"/>
      <c r="E154" s="14"/>
      <c r="F154" s="6"/>
      <c r="G154" s="6"/>
      <c r="H154" s="6"/>
    </row>
    <row r="155" spans="1:17" x14ac:dyDescent="0.25">
      <c r="A155" s="23"/>
      <c r="C155" s="14"/>
      <c r="D155" s="14"/>
      <c r="E155" s="14"/>
      <c r="F155" s="6"/>
      <c r="G155" s="6"/>
      <c r="H155" s="6"/>
    </row>
    <row r="156" spans="1:17" x14ac:dyDescent="0.25">
      <c r="A156" s="23"/>
      <c r="C156" s="14"/>
      <c r="D156" s="14"/>
      <c r="E156" s="14"/>
      <c r="F156" s="6"/>
      <c r="G156" s="6"/>
      <c r="H156" s="6"/>
    </row>
    <row r="157" spans="1:17" ht="15.75" thickBot="1" x14ac:dyDescent="0.3">
      <c r="A157" s="26"/>
      <c r="C157" s="14"/>
      <c r="D157" s="14"/>
      <c r="E157" s="14"/>
      <c r="F157" s="27"/>
      <c r="G157" s="27"/>
      <c r="H157" s="27"/>
    </row>
    <row r="158" spans="1:17" x14ac:dyDescent="0.25">
      <c r="A158" s="28"/>
      <c r="C158" s="14"/>
      <c r="D158" s="14"/>
      <c r="E158" s="14"/>
    </row>
    <row r="159" spans="1:17" x14ac:dyDescent="0.25">
      <c r="A159" s="365"/>
      <c r="B159" s="365"/>
      <c r="C159" s="365"/>
      <c r="D159" s="365"/>
      <c r="E159" s="365"/>
      <c r="F159" s="365"/>
      <c r="G159" s="365"/>
      <c r="H159" s="365"/>
      <c r="I159" s="365"/>
      <c r="J159" s="365"/>
      <c r="K159" s="365"/>
      <c r="L159" s="365"/>
      <c r="M159" s="371"/>
      <c r="N159" s="365"/>
      <c r="O159" s="365"/>
      <c r="P159" s="365"/>
      <c r="Q159" s="365"/>
    </row>
    <row r="160" spans="1:17" x14ac:dyDescent="0.25">
      <c r="A160" s="1934"/>
      <c r="B160" s="1934"/>
      <c r="C160" s="1934"/>
      <c r="D160" s="1934"/>
      <c r="E160" s="1934"/>
      <c r="F160" s="1934"/>
      <c r="G160" s="1934"/>
      <c r="H160" s="1934"/>
      <c r="I160" s="1934"/>
      <c r="J160" s="1934"/>
      <c r="K160" s="1934"/>
      <c r="L160" s="1934"/>
      <c r="M160" s="1934"/>
      <c r="N160" s="1934"/>
      <c r="O160" s="365"/>
      <c r="P160" s="365"/>
      <c r="Q160" s="365"/>
    </row>
    <row r="161" spans="1:17" x14ac:dyDescent="0.25">
      <c r="A161" s="372"/>
      <c r="B161" s="365"/>
      <c r="C161" s="365"/>
      <c r="D161" s="365"/>
      <c r="E161" s="365"/>
      <c r="F161" s="365"/>
      <c r="G161" s="365"/>
      <c r="H161" s="365"/>
      <c r="I161" s="365"/>
      <c r="J161" s="365"/>
      <c r="K161" s="373"/>
      <c r="L161" s="373"/>
      <c r="M161" s="373"/>
      <c r="N161" s="373"/>
      <c r="O161" s="365"/>
      <c r="P161" s="365"/>
      <c r="Q161" s="365"/>
    </row>
    <row r="162" spans="1:17" x14ac:dyDescent="0.25">
      <c r="A162" s="365"/>
      <c r="B162" s="365"/>
      <c r="C162" s="365"/>
      <c r="D162" s="365"/>
      <c r="E162" s="126"/>
      <c r="F162" s="126"/>
      <c r="G162" s="126"/>
      <c r="H162" s="126"/>
      <c r="I162" s="365"/>
      <c r="J162" s="365"/>
      <c r="K162" s="373"/>
      <c r="L162" s="374"/>
      <c r="M162" s="375"/>
      <c r="N162" s="376"/>
      <c r="O162" s="365"/>
      <c r="P162" s="365"/>
      <c r="Q162" s="365"/>
    </row>
    <row r="163" spans="1:17" x14ac:dyDescent="0.25">
      <c r="A163" s="365"/>
      <c r="B163" s="377"/>
      <c r="C163" s="378"/>
      <c r="D163" s="378"/>
      <c r="E163" s="379"/>
      <c r="F163" s="380"/>
      <c r="G163" s="380"/>
      <c r="H163" s="380"/>
      <c r="I163" s="365"/>
      <c r="J163" s="365"/>
      <c r="K163" s="373"/>
      <c r="L163" s="374"/>
      <c r="M163" s="375"/>
      <c r="N163" s="376"/>
      <c r="O163" s="365"/>
      <c r="P163" s="365"/>
      <c r="Q163" s="365"/>
    </row>
    <row r="164" spans="1:17" x14ac:dyDescent="0.25">
      <c r="A164" s="365"/>
      <c r="B164" s="381"/>
      <c r="C164" s="378"/>
      <c r="D164" s="378"/>
      <c r="E164" s="126"/>
      <c r="F164" s="380"/>
      <c r="G164" s="380"/>
      <c r="H164" s="380"/>
      <c r="I164" s="365"/>
      <c r="J164" s="365"/>
      <c r="K164" s="373"/>
      <c r="L164" s="374"/>
      <c r="M164" s="375"/>
      <c r="N164" s="376"/>
      <c r="O164" s="365"/>
      <c r="P164" s="365"/>
      <c r="Q164" s="365"/>
    </row>
    <row r="165" spans="1:17" x14ac:dyDescent="0.25">
      <c r="A165" s="365"/>
      <c r="B165" s="377"/>
      <c r="C165" s="378"/>
      <c r="D165" s="378"/>
      <c r="E165" s="126"/>
      <c r="F165" s="380"/>
      <c r="G165" s="380"/>
      <c r="H165" s="380"/>
      <c r="I165" s="365"/>
      <c r="J165" s="365"/>
      <c r="K165" s="373"/>
      <c r="L165" s="374"/>
      <c r="M165" s="375"/>
      <c r="N165" s="376"/>
      <c r="O165" s="365"/>
      <c r="P165" s="365"/>
      <c r="Q165" s="365"/>
    </row>
    <row r="166" spans="1:17" x14ac:dyDescent="0.25">
      <c r="A166" s="365"/>
      <c r="B166" s="377"/>
      <c r="C166" s="378"/>
      <c r="D166" s="378"/>
      <c r="E166" s="126"/>
      <c r="F166" s="380"/>
      <c r="G166" s="380"/>
      <c r="H166" s="380"/>
      <c r="I166" s="365"/>
      <c r="J166" s="365"/>
      <c r="K166" s="373"/>
      <c r="L166" s="374"/>
      <c r="M166" s="375"/>
      <c r="N166" s="376"/>
      <c r="O166" s="365"/>
      <c r="P166" s="365"/>
      <c r="Q166" s="365"/>
    </row>
    <row r="167" spans="1:17" x14ac:dyDescent="0.25">
      <c r="A167" s="365"/>
      <c r="B167" s="377"/>
      <c r="C167" s="378"/>
      <c r="D167" s="378"/>
      <c r="E167" s="126"/>
      <c r="F167" s="380"/>
      <c r="G167" s="380"/>
      <c r="H167" s="380"/>
      <c r="I167" s="365"/>
      <c r="J167" s="365"/>
      <c r="K167" s="373"/>
      <c r="L167" s="374"/>
      <c r="M167" s="375"/>
      <c r="N167" s="376"/>
      <c r="O167" s="365"/>
      <c r="P167" s="365"/>
      <c r="Q167" s="365"/>
    </row>
    <row r="168" spans="1:17" x14ac:dyDescent="0.25">
      <c r="A168" s="365"/>
      <c r="B168" s="377"/>
      <c r="C168" s="378"/>
      <c r="D168" s="378"/>
      <c r="E168" s="126"/>
      <c r="F168" s="380"/>
      <c r="G168" s="380"/>
      <c r="H168" s="380"/>
      <c r="I168" s="365"/>
      <c r="J168" s="365"/>
      <c r="K168" s="373"/>
      <c r="L168" s="374"/>
      <c r="M168" s="375"/>
      <c r="N168" s="376"/>
      <c r="O168" s="365"/>
      <c r="P168" s="365"/>
      <c r="Q168" s="365"/>
    </row>
    <row r="169" spans="1:17" x14ac:dyDescent="0.25">
      <c r="A169" s="365"/>
      <c r="B169" s="377"/>
      <c r="C169" s="378"/>
      <c r="D169" s="378"/>
      <c r="E169" s="126"/>
      <c r="F169" s="380"/>
      <c r="G169" s="380"/>
      <c r="H169" s="380"/>
      <c r="I169" s="365"/>
      <c r="J169" s="365"/>
      <c r="K169" s="373"/>
      <c r="L169" s="374"/>
      <c r="M169" s="375"/>
      <c r="N169" s="376"/>
      <c r="O169" s="365"/>
      <c r="P169" s="365"/>
      <c r="Q169" s="365"/>
    </row>
    <row r="170" spans="1:17" x14ac:dyDescent="0.25">
      <c r="A170" s="365"/>
      <c r="B170" s="382"/>
      <c r="C170" s="378"/>
      <c r="D170" s="378"/>
      <c r="E170" s="365"/>
      <c r="F170" s="365"/>
      <c r="G170" s="383"/>
      <c r="H170" s="383"/>
      <c r="I170" s="365"/>
      <c r="J170" s="365"/>
      <c r="K170" s="373"/>
      <c r="L170" s="374"/>
      <c r="M170" s="375"/>
      <c r="N170" s="376"/>
      <c r="O170" s="365"/>
      <c r="P170" s="365"/>
      <c r="Q170" s="365"/>
    </row>
    <row r="171" spans="1:17" x14ac:dyDescent="0.25">
      <c r="A171" s="365"/>
      <c r="B171" s="365"/>
      <c r="C171" s="365"/>
      <c r="D171" s="365"/>
      <c r="E171" s="365"/>
      <c r="F171" s="365"/>
      <c r="G171" s="383"/>
      <c r="H171" s="383"/>
      <c r="I171" s="365"/>
      <c r="J171" s="365"/>
      <c r="K171" s="373"/>
      <c r="L171" s="374"/>
      <c r="M171" s="375"/>
      <c r="N171" s="376"/>
      <c r="O171" s="365"/>
      <c r="P171" s="365"/>
      <c r="Q171" s="365"/>
    </row>
    <row r="172" spans="1:17" x14ac:dyDescent="0.25">
      <c r="A172" s="365"/>
      <c r="B172" s="365"/>
      <c r="C172" s="365"/>
      <c r="D172" s="365"/>
      <c r="E172" s="365"/>
      <c r="F172" s="365"/>
      <c r="G172" s="365"/>
      <c r="H172" s="365"/>
      <c r="I172" s="365"/>
      <c r="J172" s="365"/>
      <c r="K172" s="373"/>
      <c r="L172" s="374"/>
      <c r="M172" s="373"/>
      <c r="N172" s="376"/>
      <c r="O172" s="384"/>
      <c r="P172" s="384"/>
      <c r="Q172" s="365"/>
    </row>
    <row r="173" spans="1:17" x14ac:dyDescent="0.25">
      <c r="A173" s="365"/>
      <c r="B173" s="365"/>
      <c r="C173" s="365"/>
      <c r="D173" s="365"/>
      <c r="E173" s="365"/>
      <c r="F173" s="365"/>
      <c r="G173" s="383"/>
      <c r="H173" s="365"/>
      <c r="I173" s="365"/>
      <c r="J173" s="365"/>
      <c r="K173" s="365"/>
      <c r="L173" s="365"/>
      <c r="M173" s="371"/>
      <c r="N173" s="365"/>
      <c r="O173" s="365"/>
      <c r="P173" s="365"/>
      <c r="Q173" s="365"/>
    </row>
    <row r="174" spans="1:17" x14ac:dyDescent="0.25">
      <c r="A174" s="365"/>
      <c r="B174" s="365"/>
      <c r="C174" s="365"/>
      <c r="D174" s="365"/>
      <c r="E174" s="365"/>
      <c r="F174" s="365"/>
      <c r="G174" s="365"/>
      <c r="H174" s="365"/>
      <c r="I174" s="365"/>
      <c r="J174" s="365"/>
      <c r="K174" s="365"/>
      <c r="L174" s="365"/>
      <c r="M174" s="371"/>
      <c r="N174" s="365"/>
      <c r="O174" s="365"/>
      <c r="P174" s="365"/>
      <c r="Q174" s="365"/>
    </row>
    <row r="175" spans="1:17" x14ac:dyDescent="0.25">
      <c r="A175" s="365"/>
      <c r="B175" s="365"/>
      <c r="C175" s="365"/>
      <c r="D175" s="365"/>
      <c r="E175" s="365"/>
      <c r="F175" s="365"/>
      <c r="G175" s="365"/>
      <c r="H175" s="365"/>
      <c r="I175" s="365"/>
      <c r="J175" s="365"/>
      <c r="K175" s="365"/>
      <c r="L175" s="365"/>
      <c r="M175" s="371"/>
      <c r="N175" s="365"/>
      <c r="O175" s="365"/>
      <c r="P175" s="365"/>
      <c r="Q175" s="365"/>
    </row>
    <row r="176" spans="1:17" x14ac:dyDescent="0.25">
      <c r="A176" s="1934"/>
      <c r="B176" s="1934"/>
      <c r="C176" s="1934"/>
      <c r="D176" s="1934"/>
      <c r="E176" s="1934"/>
      <c r="F176" s="1934"/>
      <c r="G176" s="1934"/>
      <c r="H176" s="1934"/>
      <c r="I176" s="1934"/>
      <c r="J176" s="1934"/>
      <c r="K176" s="1934"/>
      <c r="L176" s="1934"/>
      <c r="M176" s="1934"/>
      <c r="N176" s="1934"/>
      <c r="O176" s="365"/>
      <c r="P176" s="365"/>
      <c r="Q176" s="365"/>
    </row>
    <row r="177" spans="1:17" x14ac:dyDescent="0.25">
      <c r="A177" s="372"/>
      <c r="B177" s="365"/>
      <c r="C177" s="365"/>
      <c r="D177" s="365"/>
      <c r="E177" s="365"/>
      <c r="F177" s="365"/>
      <c r="G177" s="365"/>
      <c r="H177" s="365"/>
      <c r="I177" s="365"/>
      <c r="J177" s="365"/>
      <c r="K177" s="373"/>
      <c r="L177" s="373"/>
      <c r="M177" s="373"/>
      <c r="N177" s="373"/>
      <c r="O177" s="365"/>
      <c r="P177" s="365"/>
      <c r="Q177" s="365"/>
    </row>
    <row r="178" spans="1:17" x14ac:dyDescent="0.25">
      <c r="A178" s="365"/>
      <c r="B178" s="365"/>
      <c r="C178" s="365"/>
      <c r="D178" s="365"/>
      <c r="E178" s="126"/>
      <c r="F178" s="126"/>
      <c r="G178" s="126"/>
      <c r="H178" s="126"/>
      <c r="I178" s="365"/>
      <c r="J178" s="365"/>
      <c r="K178" s="373"/>
      <c r="L178" s="374"/>
      <c r="M178" s="375"/>
      <c r="N178" s="385"/>
      <c r="O178" s="365"/>
      <c r="P178" s="365"/>
      <c r="Q178" s="365"/>
    </row>
    <row r="179" spans="1:17" x14ac:dyDescent="0.25">
      <c r="A179" s="365"/>
      <c r="B179" s="386"/>
      <c r="C179" s="383"/>
      <c r="D179" s="383"/>
      <c r="E179" s="379"/>
      <c r="F179" s="380"/>
      <c r="G179" s="380"/>
      <c r="H179" s="380"/>
      <c r="I179" s="365"/>
      <c r="J179" s="365"/>
      <c r="K179" s="373"/>
      <c r="L179" s="374"/>
      <c r="M179" s="375"/>
      <c r="N179" s="385"/>
      <c r="O179" s="365"/>
      <c r="P179" s="365"/>
      <c r="Q179" s="365"/>
    </row>
    <row r="180" spans="1:17" x14ac:dyDescent="0.25">
      <c r="A180" s="365"/>
      <c r="B180" s="386"/>
      <c r="C180" s="383"/>
      <c r="D180" s="383"/>
      <c r="E180" s="126"/>
      <c r="F180" s="380"/>
      <c r="G180" s="380"/>
      <c r="H180" s="380"/>
      <c r="I180" s="365"/>
      <c r="J180" s="365"/>
      <c r="K180" s="373"/>
      <c r="L180" s="374"/>
      <c r="M180" s="375"/>
      <c r="N180" s="385"/>
      <c r="O180" s="365"/>
      <c r="P180" s="365"/>
      <c r="Q180" s="365"/>
    </row>
    <row r="181" spans="1:17" x14ac:dyDescent="0.25">
      <c r="A181" s="365"/>
      <c r="B181" s="386"/>
      <c r="C181" s="383"/>
      <c r="D181" s="383"/>
      <c r="E181" s="126"/>
      <c r="F181" s="380"/>
      <c r="G181" s="380"/>
      <c r="H181" s="380"/>
      <c r="I181" s="365"/>
      <c r="J181" s="365"/>
      <c r="K181" s="373"/>
      <c r="L181" s="374"/>
      <c r="M181" s="375"/>
      <c r="N181" s="385"/>
      <c r="O181" s="365"/>
      <c r="P181" s="365"/>
      <c r="Q181" s="365"/>
    </row>
    <row r="182" spans="1:17" x14ac:dyDescent="0.25">
      <c r="A182" s="365"/>
      <c r="B182" s="386"/>
      <c r="C182" s="383"/>
      <c r="D182" s="383"/>
      <c r="E182" s="126"/>
      <c r="F182" s="380"/>
      <c r="G182" s="380"/>
      <c r="H182" s="380"/>
      <c r="I182" s="365"/>
      <c r="J182" s="365"/>
      <c r="K182" s="373"/>
      <c r="L182" s="374"/>
      <c r="M182" s="375"/>
      <c r="N182" s="385"/>
      <c r="O182" s="365"/>
      <c r="P182" s="365"/>
      <c r="Q182" s="365"/>
    </row>
    <row r="183" spans="1:17" x14ac:dyDescent="0.25">
      <c r="A183" s="365"/>
      <c r="B183" s="386"/>
      <c r="C183" s="383"/>
      <c r="D183" s="383"/>
      <c r="E183" s="126"/>
      <c r="F183" s="380"/>
      <c r="G183" s="380"/>
      <c r="H183" s="380"/>
      <c r="I183" s="365"/>
      <c r="J183" s="365"/>
      <c r="K183" s="373"/>
      <c r="L183" s="374"/>
      <c r="M183" s="375"/>
      <c r="N183" s="385"/>
      <c r="O183" s="365"/>
      <c r="P183" s="365"/>
      <c r="Q183" s="365"/>
    </row>
    <row r="184" spans="1:17" x14ac:dyDescent="0.25">
      <c r="A184" s="365"/>
      <c r="B184" s="386"/>
      <c r="C184" s="383"/>
      <c r="D184" s="383"/>
      <c r="E184" s="126"/>
      <c r="F184" s="380"/>
      <c r="G184" s="380"/>
      <c r="H184" s="380"/>
      <c r="I184" s="365"/>
      <c r="J184" s="365"/>
      <c r="K184" s="373"/>
      <c r="L184" s="374"/>
      <c r="M184" s="375"/>
      <c r="N184" s="385"/>
      <c r="O184" s="365"/>
      <c r="P184" s="365"/>
      <c r="Q184" s="365"/>
    </row>
    <row r="185" spans="1:17" x14ac:dyDescent="0.25">
      <c r="A185" s="365"/>
      <c r="B185" s="386"/>
      <c r="C185" s="383"/>
      <c r="D185" s="383"/>
      <c r="E185" s="126"/>
      <c r="F185" s="380"/>
      <c r="G185" s="380"/>
      <c r="H185" s="380"/>
      <c r="I185" s="365"/>
      <c r="J185" s="365"/>
      <c r="K185" s="373"/>
      <c r="L185" s="374"/>
      <c r="M185" s="375"/>
      <c r="N185" s="385"/>
      <c r="O185" s="365"/>
      <c r="P185" s="365"/>
      <c r="Q185" s="365"/>
    </row>
    <row r="186" spans="1:17" x14ac:dyDescent="0.25">
      <c r="A186" s="365"/>
      <c r="B186" s="384"/>
      <c r="C186" s="383"/>
      <c r="D186" s="383"/>
      <c r="E186" s="365"/>
      <c r="F186" s="365"/>
      <c r="G186" s="383"/>
      <c r="H186" s="383"/>
      <c r="I186" s="365"/>
      <c r="J186" s="365"/>
      <c r="K186" s="373"/>
      <c r="L186" s="374"/>
      <c r="M186" s="375"/>
      <c r="N186" s="385"/>
      <c r="O186" s="365"/>
      <c r="P186" s="365"/>
      <c r="Q186" s="365"/>
    </row>
    <row r="187" spans="1:17" x14ac:dyDescent="0.25">
      <c r="A187" s="365"/>
      <c r="B187" s="365"/>
      <c r="C187" s="365"/>
      <c r="D187" s="365"/>
      <c r="E187" s="365"/>
      <c r="F187" s="365"/>
      <c r="G187" s="383"/>
      <c r="H187" s="383"/>
      <c r="I187" s="365"/>
      <c r="J187" s="365"/>
      <c r="K187" s="373"/>
      <c r="L187" s="374"/>
      <c r="M187" s="375"/>
      <c r="N187" s="376"/>
      <c r="O187" s="365"/>
      <c r="P187" s="365"/>
      <c r="Q187" s="365"/>
    </row>
    <row r="188" spans="1:17" x14ac:dyDescent="0.25">
      <c r="A188" s="365"/>
      <c r="B188" s="365"/>
      <c r="C188" s="365"/>
      <c r="D188" s="365"/>
      <c r="E188" s="365"/>
      <c r="F188" s="365"/>
      <c r="G188" s="365"/>
      <c r="H188" s="365"/>
      <c r="I188" s="365"/>
      <c r="J188" s="365"/>
      <c r="K188" s="373"/>
      <c r="L188" s="374"/>
      <c r="M188" s="373"/>
      <c r="N188" s="376"/>
      <c r="O188" s="384"/>
      <c r="P188" s="384"/>
      <c r="Q188" s="365"/>
    </row>
    <row r="189" spans="1:17" x14ac:dyDescent="0.25">
      <c r="L189" s="6"/>
    </row>
  </sheetData>
  <mergeCells count="7">
    <mergeCell ref="A176:N176"/>
    <mergeCell ref="K3:L3"/>
    <mergeCell ref="M2:O2"/>
    <mergeCell ref="G2:L2"/>
    <mergeCell ref="A2:A3"/>
    <mergeCell ref="B2:B3"/>
    <mergeCell ref="A160:N160"/>
  </mergeCells>
  <hyperlinks>
    <hyperlink ref="A1" location="'Read me'!A1" display="Back to home" xr:uid="{223D26EF-E0FE-4281-82A1-F0F609CEC5C0}"/>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R36"/>
  <sheetViews>
    <sheetView zoomScale="70" zoomScaleNormal="70" workbookViewId="0">
      <pane xSplit="1" topLeftCell="B1" activePane="topRight" state="frozen"/>
      <selection activeCell="N33" sqref="N33"/>
      <selection pane="topRight" activeCell="C1" sqref="C1"/>
    </sheetView>
  </sheetViews>
  <sheetFormatPr defaultRowHeight="15" x14ac:dyDescent="0.25"/>
  <cols>
    <col min="1" max="1" width="31.85546875" customWidth="1"/>
    <col min="2" max="2" width="2.28515625" customWidth="1"/>
    <col min="3" max="3" width="15.42578125" bestFit="1" customWidth="1"/>
    <col min="4" max="4" width="14.85546875" customWidth="1"/>
    <col min="5" max="5" width="14.42578125" customWidth="1"/>
    <col min="6" max="6" width="15.140625" bestFit="1" customWidth="1"/>
    <col min="7" max="7" width="14.5703125" customWidth="1"/>
    <col min="8" max="8" width="13.5703125" customWidth="1"/>
    <col min="9" max="9" width="12.140625" customWidth="1"/>
    <col min="10" max="10" width="15" bestFit="1" customWidth="1"/>
    <col min="14" max="14" width="34.28515625" customWidth="1"/>
    <col min="18" max="18" width="15" customWidth="1"/>
  </cols>
  <sheetData>
    <row r="1" spans="1:18" s="119" customFormat="1" ht="15.75" thickBot="1" x14ac:dyDescent="0.3">
      <c r="A1" s="119" t="s">
        <v>1679</v>
      </c>
      <c r="C1" s="858" t="s">
        <v>62</v>
      </c>
      <c r="F1" s="173"/>
      <c r="J1" s="173"/>
      <c r="N1" s="173"/>
      <c r="R1" s="173"/>
    </row>
    <row r="2" spans="1:18" s="4" customFormat="1" ht="15.75" thickTop="1" x14ac:dyDescent="0.25">
      <c r="C2" s="1943" t="s">
        <v>1680</v>
      </c>
      <c r="D2" s="1944"/>
      <c r="E2" s="1944"/>
      <c r="F2" s="1945"/>
      <c r="G2" s="1943" t="s">
        <v>1681</v>
      </c>
      <c r="H2" s="1944"/>
      <c r="I2" s="1944"/>
      <c r="J2" s="1945"/>
      <c r="K2" s="1943" t="s">
        <v>1682</v>
      </c>
      <c r="L2" s="1944"/>
      <c r="M2" s="1944"/>
      <c r="N2" s="1945"/>
    </row>
    <row r="3" spans="1:18" x14ac:dyDescent="0.25">
      <c r="C3" s="1946" t="s">
        <v>1683</v>
      </c>
      <c r="D3" s="1947"/>
      <c r="E3" s="1947"/>
      <c r="F3" s="1948"/>
      <c r="G3" s="392" t="s">
        <v>1683</v>
      </c>
      <c r="H3" s="393"/>
      <c r="I3" s="393"/>
      <c r="J3" s="394"/>
      <c r="K3" s="242"/>
      <c r="L3" s="241"/>
      <c r="M3" s="241"/>
      <c r="N3" s="159"/>
    </row>
    <row r="4" spans="1:18" x14ac:dyDescent="0.25">
      <c r="C4" s="242" t="s">
        <v>67</v>
      </c>
      <c r="D4" s="241" t="s">
        <v>103</v>
      </c>
      <c r="E4" s="241" t="s">
        <v>104</v>
      </c>
      <c r="F4" s="159" t="s">
        <v>1684</v>
      </c>
      <c r="G4" s="242" t="s">
        <v>67</v>
      </c>
      <c r="H4" s="241" t="s">
        <v>103</v>
      </c>
      <c r="I4" s="241" t="s">
        <v>104</v>
      </c>
      <c r="J4" s="159" t="s">
        <v>1684</v>
      </c>
      <c r="K4" s="242" t="s">
        <v>67</v>
      </c>
      <c r="L4" s="241" t="s">
        <v>103</v>
      </c>
      <c r="M4" s="241" t="s">
        <v>104</v>
      </c>
      <c r="N4" s="159" t="s">
        <v>1684</v>
      </c>
    </row>
    <row r="5" spans="1:18" x14ac:dyDescent="0.25">
      <c r="A5" s="329" t="s">
        <v>1685</v>
      </c>
      <c r="C5" s="242"/>
      <c r="D5" s="241"/>
      <c r="E5" s="241"/>
      <c r="F5" s="159"/>
      <c r="G5" s="395">
        <v>7.6E-3</v>
      </c>
      <c r="H5" s="396">
        <v>6.7999999999999996E-3</v>
      </c>
      <c r="I5" s="396">
        <v>8.5000000000000006E-3</v>
      </c>
      <c r="J5" s="397">
        <v>236379</v>
      </c>
      <c r="K5" s="242"/>
      <c r="L5" s="241"/>
      <c r="M5" s="241"/>
      <c r="N5" s="159"/>
    </row>
    <row r="6" spans="1:18" s="4" customFormat="1" x14ac:dyDescent="0.25">
      <c r="A6" s="329" t="s">
        <v>1686</v>
      </c>
      <c r="C6" s="417">
        <f>L25</f>
        <v>2.82920668759425E-2</v>
      </c>
      <c r="D6" s="236">
        <f>M25</f>
        <v>2.56649103912506E-2</v>
      </c>
      <c r="E6" s="236">
        <f>N25</f>
        <v>3.1202822359023798E-2</v>
      </c>
      <c r="F6" s="390">
        <v>47780</v>
      </c>
      <c r="G6" s="398"/>
      <c r="H6" s="391"/>
      <c r="I6" s="391"/>
      <c r="J6" s="68"/>
      <c r="K6" s="398"/>
      <c r="L6" s="391"/>
      <c r="M6" s="391"/>
      <c r="N6" s="68"/>
    </row>
    <row r="7" spans="1:18" ht="30.75" customHeight="1" x14ac:dyDescent="0.25">
      <c r="A7" s="329" t="s">
        <v>1687</v>
      </c>
      <c r="C7" s="242"/>
      <c r="D7" s="241"/>
      <c r="E7" s="241"/>
      <c r="F7" s="159"/>
      <c r="G7" s="399">
        <v>1.1000000000000001E-3</v>
      </c>
      <c r="H7" s="400">
        <v>7.9000000000000001E-4</v>
      </c>
      <c r="I7" s="400">
        <v>1.4E-3</v>
      </c>
      <c r="J7" s="397">
        <v>236379</v>
      </c>
      <c r="K7" s="242"/>
      <c r="L7" s="241"/>
      <c r="M7" s="241"/>
      <c r="N7" s="159"/>
    </row>
    <row r="8" spans="1:18" x14ac:dyDescent="0.25">
      <c r="A8" s="329" t="s">
        <v>1688</v>
      </c>
      <c r="C8" s="242"/>
      <c r="D8" s="241"/>
      <c r="E8" s="241"/>
      <c r="F8" s="159"/>
      <c r="G8" s="399">
        <v>6.7000000000000002E-3</v>
      </c>
      <c r="H8" s="400">
        <v>5.8999999999999999E-3</v>
      </c>
      <c r="I8" s="400">
        <v>7.4999999999999997E-3</v>
      </c>
      <c r="J8" s="397">
        <v>236379</v>
      </c>
      <c r="K8" s="242"/>
      <c r="L8" s="241"/>
      <c r="M8" s="241"/>
      <c r="N8" s="159"/>
    </row>
    <row r="9" spans="1:18" s="4" customFormat="1" ht="14.25" customHeight="1" x14ac:dyDescent="0.25">
      <c r="A9" s="329" t="s">
        <v>1689</v>
      </c>
      <c r="B9"/>
      <c r="C9" s="242"/>
      <c r="D9" s="241"/>
      <c r="E9" s="241"/>
      <c r="F9" s="159"/>
      <c r="G9" s="399">
        <v>7.1099999999999997E-2</v>
      </c>
      <c r="H9" s="400">
        <v>6.8199999999999997E-2</v>
      </c>
      <c r="I9" s="400">
        <v>7.4099999999999999E-2</v>
      </c>
      <c r="J9" s="397">
        <v>236379</v>
      </c>
      <c r="K9" s="242"/>
      <c r="L9" s="241"/>
      <c r="M9" s="241"/>
      <c r="N9" s="159"/>
    </row>
    <row r="10" spans="1:18" x14ac:dyDescent="0.25">
      <c r="A10" s="329" t="s">
        <v>174</v>
      </c>
      <c r="C10" s="242"/>
      <c r="D10" s="241"/>
      <c r="E10" s="241"/>
      <c r="F10" s="159"/>
      <c r="G10" s="399"/>
      <c r="H10" s="400"/>
      <c r="I10" s="400"/>
      <c r="J10" s="397"/>
      <c r="K10" s="403">
        <v>0.90600000000000003</v>
      </c>
      <c r="L10" s="401"/>
      <c r="M10" s="401"/>
      <c r="N10" s="402">
        <v>32</v>
      </c>
    </row>
    <row r="11" spans="1:18" s="4" customFormat="1" x14ac:dyDescent="0.25">
      <c r="C11" s="398"/>
      <c r="D11" s="391"/>
      <c r="E11" s="391"/>
      <c r="F11" s="68"/>
      <c r="G11" s="398"/>
      <c r="H11" s="391"/>
      <c r="I11" s="391"/>
      <c r="J11" s="68"/>
      <c r="K11" s="398"/>
      <c r="L11" s="391"/>
      <c r="M11" s="391"/>
      <c r="N11" s="68"/>
    </row>
    <row r="12" spans="1:18" x14ac:dyDescent="0.25">
      <c r="C12" s="242"/>
      <c r="D12" s="241"/>
      <c r="E12" s="241"/>
      <c r="F12" s="159"/>
      <c r="G12" s="242"/>
      <c r="H12" s="241"/>
      <c r="I12" s="241"/>
      <c r="J12" s="159"/>
      <c r="K12" s="242"/>
      <c r="L12" s="241"/>
      <c r="M12" s="241"/>
      <c r="N12" s="159"/>
    </row>
    <row r="13" spans="1:18" x14ac:dyDescent="0.25">
      <c r="C13" s="242"/>
      <c r="D13" s="241"/>
      <c r="E13" s="241"/>
      <c r="F13" s="159"/>
      <c r="G13" s="242"/>
      <c r="H13" s="241"/>
      <c r="I13" s="241"/>
      <c r="J13" s="159"/>
      <c r="K13" s="242"/>
      <c r="L13" s="241"/>
      <c r="M13" s="241"/>
      <c r="N13" s="159"/>
    </row>
    <row r="14" spans="1:18" x14ac:dyDescent="0.25">
      <c r="C14" s="242"/>
      <c r="D14" s="241"/>
      <c r="E14" s="241"/>
      <c r="F14" s="159"/>
      <c r="G14" s="242"/>
      <c r="H14" s="241"/>
      <c r="I14" s="241"/>
      <c r="J14" s="159"/>
      <c r="K14" s="242"/>
      <c r="L14" s="241"/>
      <c r="M14" s="241"/>
      <c r="N14" s="159"/>
    </row>
    <row r="15" spans="1:18" x14ac:dyDescent="0.25">
      <c r="C15" s="242"/>
      <c r="D15" s="241"/>
      <c r="E15" s="241"/>
      <c r="F15" s="159"/>
      <c r="G15" s="242"/>
      <c r="H15" s="241"/>
      <c r="I15" s="241"/>
      <c r="J15" s="159"/>
      <c r="K15" s="242"/>
      <c r="L15" s="241"/>
      <c r="M15" s="241"/>
      <c r="N15" s="159"/>
    </row>
    <row r="16" spans="1:18" x14ac:dyDescent="0.25">
      <c r="C16" s="242"/>
      <c r="D16" s="241"/>
      <c r="E16" s="241"/>
      <c r="F16" s="159"/>
      <c r="G16" s="242"/>
      <c r="H16" s="241"/>
      <c r="I16" s="241"/>
      <c r="J16" s="159"/>
      <c r="K16" s="242"/>
      <c r="L16" s="241"/>
      <c r="M16" s="241"/>
      <c r="N16" s="159"/>
    </row>
    <row r="17" spans="1:14" ht="90" customHeight="1" x14ac:dyDescent="0.25">
      <c r="C17" s="242"/>
      <c r="D17" s="241"/>
      <c r="E17" s="241"/>
      <c r="F17" s="159"/>
      <c r="G17" s="242"/>
      <c r="H17" s="241"/>
      <c r="I17" s="241"/>
      <c r="J17" s="159"/>
      <c r="K17" s="242"/>
      <c r="L17" s="241"/>
      <c r="M17" s="241"/>
      <c r="N17" s="159"/>
    </row>
    <row r="18" spans="1:14" x14ac:dyDescent="0.25">
      <c r="C18" s="242"/>
      <c r="D18" s="241"/>
      <c r="E18" s="241"/>
      <c r="F18" s="159"/>
      <c r="G18" s="242"/>
      <c r="H18" s="241"/>
      <c r="I18" s="241"/>
      <c r="J18" s="159"/>
      <c r="K18" s="242"/>
      <c r="L18" s="241"/>
      <c r="M18" s="241"/>
      <c r="N18" s="159"/>
    </row>
    <row r="19" spans="1:14" s="174" customFormat="1" ht="15.75" thickBot="1" x14ac:dyDescent="0.3">
      <c r="A19" s="174" t="s">
        <v>1690</v>
      </c>
    </row>
    <row r="20" spans="1:14" s="4" customFormat="1" ht="15" customHeight="1" thickTop="1" x14ac:dyDescent="0.25">
      <c r="A20" s="104"/>
      <c r="B20" s="413"/>
      <c r="C20" s="1949" t="s">
        <v>188</v>
      </c>
      <c r="D20" s="1950"/>
      <c r="E20" s="1950"/>
      <c r="F20" s="1950"/>
      <c r="G20" s="1950"/>
      <c r="H20" s="1951"/>
    </row>
    <row r="21" spans="1:14" s="4" customFormat="1" x14ac:dyDescent="0.25">
      <c r="A21" s="104"/>
      <c r="B21" s="413"/>
      <c r="C21" s="1952" t="s">
        <v>182</v>
      </c>
      <c r="D21" s="1953"/>
      <c r="E21" s="1953"/>
      <c r="F21" s="1954" t="s">
        <v>1596</v>
      </c>
      <c r="G21" s="1954"/>
      <c r="H21" s="1954"/>
    </row>
    <row r="22" spans="1:14" ht="30" x14ac:dyDescent="0.25">
      <c r="A22" s="15"/>
      <c r="B22" s="414" t="s">
        <v>1691</v>
      </c>
      <c r="C22" s="418" t="s">
        <v>152</v>
      </c>
      <c r="D22" s="419" t="s">
        <v>103</v>
      </c>
      <c r="E22" s="419" t="s">
        <v>104</v>
      </c>
      <c r="F22" s="419" t="s">
        <v>152</v>
      </c>
      <c r="G22" s="419" t="s">
        <v>103</v>
      </c>
      <c r="H22" s="419" t="s">
        <v>104</v>
      </c>
      <c r="K22" s="15" t="s">
        <v>1692</v>
      </c>
      <c r="L22" s="15"/>
      <c r="M22" s="15"/>
      <c r="N22" s="15"/>
    </row>
    <row r="23" spans="1:14" ht="15.75" x14ac:dyDescent="0.25">
      <c r="A23" s="172" t="s">
        <v>192</v>
      </c>
      <c r="B23" s="414">
        <v>587</v>
      </c>
      <c r="C23" s="481">
        <v>186528.44039879201</v>
      </c>
      <c r="D23" s="481">
        <v>142543.00737506201</v>
      </c>
      <c r="E23" s="481">
        <v>236662.363546932</v>
      </c>
      <c r="F23" s="481">
        <v>69042.779913154998</v>
      </c>
      <c r="G23" s="481">
        <v>61886.794586182499</v>
      </c>
      <c r="H23" s="481">
        <v>76084.917267875295</v>
      </c>
      <c r="K23" t="s">
        <v>1693</v>
      </c>
      <c r="L23">
        <v>28.7</v>
      </c>
      <c r="M23">
        <v>26</v>
      </c>
      <c r="N23">
        <v>31.7</v>
      </c>
    </row>
    <row r="24" spans="1:14" ht="15.75" x14ac:dyDescent="0.25">
      <c r="A24" s="171" t="s">
        <v>193</v>
      </c>
      <c r="B24" s="415">
        <v>544</v>
      </c>
      <c r="C24" s="482">
        <v>38742.4546285135</v>
      </c>
      <c r="D24" s="481">
        <v>34592.830877261498</v>
      </c>
      <c r="E24" s="481">
        <v>42772.271600948799</v>
      </c>
      <c r="F24" s="481">
        <v>6598.0075184347397</v>
      </c>
      <c r="G24" s="481">
        <v>5754.1516416940703</v>
      </c>
      <c r="H24" s="481">
        <v>7619.3619157121902</v>
      </c>
      <c r="K24" t="s">
        <v>1694</v>
      </c>
      <c r="L24">
        <f>L23/1000</f>
        <v>2.87E-2</v>
      </c>
      <c r="M24">
        <f t="shared" ref="M24" si="0">M23/1000</f>
        <v>2.5999999999999999E-2</v>
      </c>
      <c r="N24">
        <f>N23/1000</f>
        <v>3.1699999999999999E-2</v>
      </c>
    </row>
    <row r="25" spans="1:14" ht="15.75" x14ac:dyDescent="0.25">
      <c r="A25" s="171" t="s">
        <v>194</v>
      </c>
      <c r="B25" s="414">
        <v>543</v>
      </c>
      <c r="C25" s="481">
        <v>154293.142132498</v>
      </c>
      <c r="D25" s="481">
        <v>70787.369364883794</v>
      </c>
      <c r="E25" s="481">
        <v>327981.222440971</v>
      </c>
      <c r="F25" s="481">
        <v>43968.576282222399</v>
      </c>
      <c r="G25" s="481">
        <v>37679.603352753998</v>
      </c>
      <c r="H25" s="481">
        <v>49872.827304249899</v>
      </c>
      <c r="K25" t="s">
        <v>1695</v>
      </c>
      <c r="L25" s="14">
        <v>2.82920668759425E-2</v>
      </c>
      <c r="M25" s="14">
        <v>2.56649103912506E-2</v>
      </c>
      <c r="N25" s="14">
        <v>3.1202822359023798E-2</v>
      </c>
    </row>
    <row r="26" spans="1:14" ht="15.75" x14ac:dyDescent="0.25">
      <c r="A26" s="171" t="s">
        <v>195</v>
      </c>
      <c r="B26" s="414">
        <v>571</v>
      </c>
      <c r="C26" s="481">
        <v>139107.980565215</v>
      </c>
      <c r="D26" s="481">
        <v>92397.559718588498</v>
      </c>
      <c r="E26" s="481">
        <v>194457.260173546</v>
      </c>
      <c r="F26" s="481">
        <v>188749.597470596</v>
      </c>
      <c r="G26" s="481">
        <v>146930.384393477</v>
      </c>
      <c r="H26" s="481">
        <v>240684.738652411</v>
      </c>
    </row>
    <row r="27" spans="1:14" ht="15.75" x14ac:dyDescent="0.25">
      <c r="A27" s="179" t="s">
        <v>1696</v>
      </c>
      <c r="B27" s="414">
        <v>495</v>
      </c>
      <c r="C27" s="481">
        <v>114238.128354292</v>
      </c>
      <c r="D27" s="481">
        <v>98585.5717048675</v>
      </c>
      <c r="E27" s="481">
        <v>127019.111177085</v>
      </c>
      <c r="F27" s="481">
        <v>17984.101535608901</v>
      </c>
      <c r="G27" s="481">
        <v>15471.7034147794</v>
      </c>
      <c r="H27" s="481">
        <v>20566.652626366598</v>
      </c>
    </row>
    <row r="28" spans="1:14" ht="48" customHeight="1" x14ac:dyDescent="0.25">
      <c r="B28" s="416" t="s">
        <v>1697</v>
      </c>
      <c r="C28" s="1941" t="s">
        <v>1698</v>
      </c>
      <c r="D28" s="1942"/>
      <c r="E28" s="1942"/>
      <c r="F28" s="1942"/>
      <c r="G28" s="1942"/>
      <c r="H28" s="1942"/>
    </row>
    <row r="30" spans="1:14" x14ac:dyDescent="0.25">
      <c r="A30" s="177" t="s">
        <v>1699</v>
      </c>
    </row>
    <row r="31" spans="1:14" ht="15.75" x14ac:dyDescent="0.25">
      <c r="A31" s="162"/>
    </row>
    <row r="32" spans="1:14" x14ac:dyDescent="0.25">
      <c r="A32" s="79"/>
      <c r="B32" s="175"/>
    </row>
    <row r="33" spans="1:2" x14ac:dyDescent="0.25">
      <c r="A33" s="176"/>
      <c r="B33" s="175"/>
    </row>
    <row r="34" spans="1:2" x14ac:dyDescent="0.25">
      <c r="A34" s="176"/>
      <c r="B34" s="175"/>
    </row>
    <row r="35" spans="1:2" x14ac:dyDescent="0.25">
      <c r="A35" s="176"/>
      <c r="B35" s="175"/>
    </row>
    <row r="36" spans="1:2" x14ac:dyDescent="0.25">
      <c r="A36" s="79"/>
      <c r="B36" s="175"/>
    </row>
  </sheetData>
  <mergeCells count="8">
    <mergeCell ref="C28:H28"/>
    <mergeCell ref="G2:J2"/>
    <mergeCell ref="K2:N2"/>
    <mergeCell ref="C2:F2"/>
    <mergeCell ref="C3:F3"/>
    <mergeCell ref="C20:H20"/>
    <mergeCell ref="C21:E21"/>
    <mergeCell ref="F21:H21"/>
  </mergeCells>
  <phoneticPr fontId="28" type="noConversion"/>
  <hyperlinks>
    <hyperlink ref="C28" r:id="rId1" display="http://ghdx.healthdata.org/gbd-results-tool/result/a1b79683dd1676be625fa9236885f9b0" xr:uid="{00000000-0004-0000-0400-000000000000}"/>
    <hyperlink ref="C1" location="'Read me'!A1" display="Back to home" xr:uid="{D0F9EEA7-74BA-41ED-AF5A-BAF9113C2EAC}"/>
  </hyperlinks>
  <pageMargins left="0.7" right="0.7" top="0.75" bottom="0.75" header="0.3" footer="0.3"/>
  <pageSetup paperSize="9" orientation="portrait"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C72AD-ECE1-46A6-8F5E-94CB76A38BF4}">
  <sheetPr>
    <tabColor theme="8" tint="-0.249977111117893"/>
  </sheetPr>
  <dimension ref="A1:DO260"/>
  <sheetViews>
    <sheetView zoomScale="70" zoomScaleNormal="70" workbookViewId="0">
      <selection activeCell="A68" sqref="A68"/>
    </sheetView>
  </sheetViews>
  <sheetFormatPr defaultColWidth="17.42578125" defaultRowHeight="15" x14ac:dyDescent="0.25"/>
  <cols>
    <col min="1" max="1" width="27.42578125" customWidth="1"/>
    <col min="2" max="2" width="24" customWidth="1"/>
    <col min="3" max="3" width="2" customWidth="1"/>
    <col min="34" max="34" width="20" bestFit="1" customWidth="1"/>
    <col min="42" max="42" width="20" bestFit="1" customWidth="1"/>
  </cols>
  <sheetData>
    <row r="1" spans="1:23" ht="31.5" customHeight="1" x14ac:dyDescent="0.25">
      <c r="A1" s="4" t="s">
        <v>316</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L4" s="838"/>
      <c r="M4" s="1708" t="s">
        <v>65</v>
      </c>
      <c r="N4" s="1708"/>
      <c r="O4" s="1708"/>
      <c r="P4" s="1708"/>
      <c r="Q4" s="1708"/>
      <c r="R4" s="1708"/>
      <c r="S4" s="724"/>
      <c r="T4" s="724"/>
      <c r="U4" s="724"/>
    </row>
    <row r="5" spans="1:23" ht="46.5" customHeight="1" x14ac:dyDescent="0.25">
      <c r="B5" s="877" t="s">
        <v>66</v>
      </c>
      <c r="C5" s="70" t="s">
        <v>67</v>
      </c>
      <c r="D5" s="4" t="s">
        <v>68</v>
      </c>
      <c r="E5" s="707" t="s">
        <v>317</v>
      </c>
      <c r="F5" s="707" t="s">
        <v>318</v>
      </c>
      <c r="G5" s="708" t="s">
        <v>319</v>
      </c>
      <c r="H5" s="714" t="s">
        <v>320</v>
      </c>
      <c r="I5" s="717" t="s">
        <v>321</v>
      </c>
      <c r="J5" s="709" t="s">
        <v>322</v>
      </c>
      <c r="K5" s="836" t="s">
        <v>323</v>
      </c>
      <c r="L5" s="837" t="s">
        <v>324</v>
      </c>
      <c r="M5" s="707" t="s">
        <v>317</v>
      </c>
      <c r="N5" s="707" t="s">
        <v>318</v>
      </c>
      <c r="O5" s="708" t="s">
        <v>319</v>
      </c>
      <c r="P5" s="714" t="s">
        <v>320</v>
      </c>
      <c r="Q5" s="717" t="s">
        <v>321</v>
      </c>
      <c r="R5" s="709" t="s">
        <v>322</v>
      </c>
      <c r="S5" s="836" t="s">
        <v>323</v>
      </c>
      <c r="T5" s="837" t="s">
        <v>324</v>
      </c>
      <c r="V5" s="16"/>
      <c r="W5" s="16"/>
    </row>
    <row r="6" spans="1:23" ht="15.75" x14ac:dyDescent="0.25">
      <c r="A6" s="79"/>
      <c r="B6" s="29" t="s">
        <v>75</v>
      </c>
      <c r="C6" s="71">
        <v>5</v>
      </c>
      <c r="D6" s="324">
        <f>VLOOKUP(C6,'AusLT17-19'!A4:L106,12)</f>
        <v>78.213823105577319</v>
      </c>
      <c r="E6" s="627">
        <f>'Doherty Data '!H22</f>
        <v>0</v>
      </c>
      <c r="F6" s="627">
        <f>'Doherty Data '!I22</f>
        <v>0</v>
      </c>
      <c r="G6" s="627">
        <f>'Doherty Data '!J22</f>
        <v>0</v>
      </c>
      <c r="H6" s="627">
        <f>'Doherty Data '!K22</f>
        <v>0</v>
      </c>
      <c r="I6" s="627">
        <f>'Doherty Data '!L22</f>
        <v>0</v>
      </c>
      <c r="J6" s="627">
        <f>'Doherty Data '!M22</f>
        <v>0</v>
      </c>
      <c r="K6" s="627">
        <f>'Doherty Data '!N22</f>
        <v>0</v>
      </c>
      <c r="L6" s="627">
        <f>'Doherty Data '!O22</f>
        <v>0</v>
      </c>
      <c r="M6" s="710">
        <f t="shared" ref="M6:R6" si="0">$D6*E6</f>
        <v>0</v>
      </c>
      <c r="N6" s="718">
        <f t="shared" si="0"/>
        <v>0</v>
      </c>
      <c r="O6" s="718">
        <f t="shared" si="0"/>
        <v>0</v>
      </c>
      <c r="P6" s="718">
        <f t="shared" si="0"/>
        <v>0</v>
      </c>
      <c r="Q6" s="718">
        <f t="shared" si="0"/>
        <v>0</v>
      </c>
      <c r="R6" s="710">
        <f t="shared" si="0"/>
        <v>0</v>
      </c>
      <c r="S6" s="710">
        <f>K6*D6</f>
        <v>0</v>
      </c>
      <c r="T6" s="710">
        <f>L6*D6</f>
        <v>0</v>
      </c>
      <c r="V6" s="16"/>
      <c r="W6" s="16"/>
    </row>
    <row r="7" spans="1:23" ht="15.75" x14ac:dyDescent="0.25">
      <c r="A7" s="79"/>
      <c r="B7" s="32" t="s">
        <v>76</v>
      </c>
      <c r="C7" s="71">
        <v>15</v>
      </c>
      <c r="D7" s="324">
        <f>VLOOKUP(C7,'AusLT17-19'!A5:L107,12)</f>
        <v>68.265851805329959</v>
      </c>
      <c r="E7" s="627">
        <f>'Doherty Data '!H23</f>
        <v>2.2111706197398622</v>
      </c>
      <c r="F7" s="627">
        <f>'Doherty Data '!I23</f>
        <v>4.5776587605202756</v>
      </c>
      <c r="G7" s="627">
        <f>'Doherty Data '!J23</f>
        <v>0.64728385615914308</v>
      </c>
      <c r="H7" s="627">
        <f>'Doherty Data '!K23</f>
        <v>1.4697781178270848</v>
      </c>
      <c r="I7" s="627">
        <f>'Doherty Data '!L23</f>
        <v>0.35960214231063503</v>
      </c>
      <c r="J7" s="627">
        <f>'Doherty Data '!M23</f>
        <v>0.80642693190512627</v>
      </c>
      <c r="K7" s="627">
        <f>'Doherty Data '!N23</f>
        <v>0.22111706197398623</v>
      </c>
      <c r="L7" s="627">
        <f>'Doherty Data '!O23</f>
        <v>0.50420811017597555</v>
      </c>
      <c r="M7" s="710">
        <f>$D7*E7</f>
        <v>150.94744584346103</v>
      </c>
      <c r="N7" s="718">
        <f t="shared" ref="N7:N15" si="1">$D7*F7</f>
        <v>312.49777456104755</v>
      </c>
      <c r="O7" s="718">
        <f t="shared" ref="O7:O15" si="2">$D7*G7</f>
        <v>44.187383800542577</v>
      </c>
      <c r="P7" s="718">
        <f t="shared" ref="P7:P15" si="3">$D7*H7</f>
        <v>100.33565517830057</v>
      </c>
      <c r="Q7" s="718">
        <f t="shared" ref="Q7:Q15" si="4">$D7*I7</f>
        <v>24.548546555856984</v>
      </c>
      <c r="R7" s="710">
        <f t="shared" ref="R7:R15" si="5">$D7*J7</f>
        <v>55.051421425262262</v>
      </c>
      <c r="S7" s="710">
        <f t="shared" ref="S7:S15" si="6">K7*D7</f>
        <v>15.094744584346104</v>
      </c>
      <c r="T7" s="710">
        <f t="shared" ref="T7:T15" si="7">L7*D7</f>
        <v>34.420196128318629</v>
      </c>
      <c r="V7" s="16"/>
      <c r="W7" s="16"/>
    </row>
    <row r="8" spans="1:23" ht="15.75" x14ac:dyDescent="0.25">
      <c r="A8" s="79"/>
      <c r="B8" s="33" t="s">
        <v>77</v>
      </c>
      <c r="C8" s="71">
        <v>25</v>
      </c>
      <c r="D8" s="324">
        <f>VLOOKUP(C8,'AusLT17-19'!A6:L108,12)</f>
        <v>58.511546023428302</v>
      </c>
      <c r="E8" s="627">
        <f>'Doherty Data '!H24</f>
        <v>15.478194338179035</v>
      </c>
      <c r="F8" s="627">
        <f>'Doherty Data '!I24</f>
        <v>32.043611323641926</v>
      </c>
      <c r="G8" s="627">
        <f>'Doherty Data '!J24</f>
        <v>4.5309869931140012</v>
      </c>
      <c r="H8" s="627">
        <f>'Doherty Data '!K24</f>
        <v>10.288446824789595</v>
      </c>
      <c r="I8" s="627">
        <f>'Doherty Data '!L24</f>
        <v>2.5172149961744452</v>
      </c>
      <c r="J8" s="627">
        <f>'Doherty Data '!M24</f>
        <v>5.6449885233358836</v>
      </c>
      <c r="K8" s="627">
        <f>'Doherty Data '!N24</f>
        <v>1.5478194338179037</v>
      </c>
      <c r="L8" s="627">
        <f>'Doherty Data '!O24</f>
        <v>3.5294567712318288</v>
      </c>
      <c r="M8" s="710">
        <f>$D8*E8</f>
        <v>905.65308037793</v>
      </c>
      <c r="N8" s="718">
        <f t="shared" si="1"/>
        <v>1874.9212387201228</v>
      </c>
      <c r="O8" s="718">
        <f t="shared" si="2"/>
        <v>265.11505397914488</v>
      </c>
      <c r="P8" s="718">
        <f t="shared" si="3"/>
        <v>601.9929298982712</v>
      </c>
      <c r="Q8" s="718">
        <f t="shared" si="4"/>
        <v>147.28614109952494</v>
      </c>
      <c r="R8" s="710">
        <f t="shared" si="5"/>
        <v>330.29700578489212</v>
      </c>
      <c r="S8" s="710">
        <f t="shared" si="6"/>
        <v>90.565308037793002</v>
      </c>
      <c r="T8" s="710">
        <f t="shared" si="7"/>
        <v>206.5139723076318</v>
      </c>
      <c r="V8" s="471"/>
      <c r="W8" s="16"/>
    </row>
    <row r="9" spans="1:23" ht="15.75" x14ac:dyDescent="0.25">
      <c r="A9" s="79"/>
      <c r="B9" s="33" t="s">
        <v>78</v>
      </c>
      <c r="C9" s="71">
        <v>35</v>
      </c>
      <c r="D9" s="324">
        <f>VLOOKUP(C9,'AusLT17-19'!A7:L109,12)</f>
        <v>48.854560692942847</v>
      </c>
      <c r="E9" s="627">
        <f>'Doherty Data '!H25</f>
        <v>19.900535577658758</v>
      </c>
      <c r="F9" s="627">
        <f>'Doherty Data '!I25</f>
        <v>41.198928844682477</v>
      </c>
      <c r="G9" s="627">
        <f>'Doherty Data '!J25</f>
        <v>5.8255547054322872</v>
      </c>
      <c r="H9" s="627">
        <f>'Doherty Data '!K25</f>
        <v>13.228003060443763</v>
      </c>
      <c r="I9" s="627">
        <f>'Doherty Data '!L25</f>
        <v>3.2364192807957153</v>
      </c>
      <c r="J9" s="627">
        <f>'Doherty Data '!M25</f>
        <v>7.2578423871461357</v>
      </c>
      <c r="K9" s="627">
        <f>'Doherty Data '!N25</f>
        <v>1.990053557765876</v>
      </c>
      <c r="L9" s="627">
        <f>'Doherty Data '!O25</f>
        <v>4.5378729915837797</v>
      </c>
      <c r="M9" s="710">
        <f t="shared" ref="M9:M15" si="8">$D9*E9</f>
        <v>972.23192320079818</v>
      </c>
      <c r="N9" s="718">
        <f t="shared" si="1"/>
        <v>2012.7555697267737</v>
      </c>
      <c r="O9" s="718">
        <f t="shared" si="2"/>
        <v>284.60491592660048</v>
      </c>
      <c r="P9" s="718">
        <f t="shared" si="3"/>
        <v>646.24827836288353</v>
      </c>
      <c r="Q9" s="718">
        <f t="shared" si="4"/>
        <v>158.11384218144471</v>
      </c>
      <c r="R9" s="710">
        <f t="shared" si="5"/>
        <v>354.57870140264407</v>
      </c>
      <c r="S9" s="710">
        <f t="shared" si="6"/>
        <v>97.223192320079832</v>
      </c>
      <c r="T9" s="710">
        <f t="shared" si="7"/>
        <v>221.69579148419589</v>
      </c>
      <c r="V9" s="471"/>
      <c r="W9" s="16"/>
    </row>
    <row r="10" spans="1:23" ht="15.75" x14ac:dyDescent="0.25">
      <c r="A10" s="79"/>
      <c r="B10" s="33" t="s">
        <v>79</v>
      </c>
      <c r="C10" s="71">
        <v>45</v>
      </c>
      <c r="D10" s="324">
        <f>VLOOKUP(C10,'AusLT17-19'!A8:L110,12)</f>
        <v>39.301760548899118</v>
      </c>
      <c r="E10" s="627">
        <f>'Doherty Data '!H26</f>
        <v>46.434583014537104</v>
      </c>
      <c r="F10" s="627">
        <f>'Doherty Data '!I26</f>
        <v>96.130833970925778</v>
      </c>
      <c r="G10" s="627">
        <f>'Doherty Data '!J26</f>
        <v>13.592960979342005</v>
      </c>
      <c r="H10" s="627">
        <f>'Doherty Data '!K26</f>
        <v>30.865340474368782</v>
      </c>
      <c r="I10" s="627">
        <f>'Doherty Data '!L26</f>
        <v>7.5516449885233357</v>
      </c>
      <c r="J10" s="627">
        <f>'Doherty Data '!M26</f>
        <v>16.934965570007652</v>
      </c>
      <c r="K10" s="627">
        <f>'Doherty Data '!N26</f>
        <v>4.6434583014537107</v>
      </c>
      <c r="L10" s="627">
        <f>'Doherty Data '!O26</f>
        <v>10.588370313695485</v>
      </c>
      <c r="M10" s="710">
        <f t="shared" si="8"/>
        <v>1824.9608628253154</v>
      </c>
      <c r="N10" s="718">
        <f t="shared" si="1"/>
        <v>3778.111018091302</v>
      </c>
      <c r="O10" s="718">
        <f t="shared" si="2"/>
        <v>534.2272975606287</v>
      </c>
      <c r="P10" s="718">
        <f t="shared" si="3"/>
        <v>1213.0622205838863</v>
      </c>
      <c r="Q10" s="718">
        <f t="shared" si="4"/>
        <v>296.79294308923818</v>
      </c>
      <c r="R10" s="710">
        <f t="shared" si="5"/>
        <v>665.57396173629161</v>
      </c>
      <c r="S10" s="710">
        <f t="shared" si="6"/>
        <v>182.49608628253156</v>
      </c>
      <c r="T10" s="710">
        <f t="shared" si="7"/>
        <v>416.14159467193178</v>
      </c>
      <c r="V10" s="471"/>
      <c r="W10" s="16"/>
    </row>
    <row r="11" spans="1:23" ht="15.75" x14ac:dyDescent="0.25">
      <c r="A11" s="79"/>
      <c r="B11" s="33" t="s">
        <v>80</v>
      </c>
      <c r="C11" s="71">
        <v>55</v>
      </c>
      <c r="D11" s="324">
        <f>VLOOKUP(C11,'AusLT17-19'!A9:L111,12)</f>
        <v>30.093279749301921</v>
      </c>
      <c r="E11" s="627">
        <f>'Doherty Data '!H27</f>
        <v>121.61438408569242</v>
      </c>
      <c r="F11" s="627">
        <f>'Doherty Data '!I27</f>
        <v>251.77123182861516</v>
      </c>
      <c r="G11" s="627">
        <f>'Doherty Data '!J27</f>
        <v>35.600612088752868</v>
      </c>
      <c r="H11" s="627">
        <f>'Doherty Data '!K27</f>
        <v>80.837796480489672</v>
      </c>
      <c r="I11" s="627">
        <f>'Doherty Data '!L27</f>
        <v>19.778117827084927</v>
      </c>
      <c r="J11" s="627">
        <f>'Doherty Data '!M27</f>
        <v>44.35348125478194</v>
      </c>
      <c r="K11" s="627">
        <f>'Doherty Data '!N27</f>
        <v>12.161438408569243</v>
      </c>
      <c r="L11" s="627">
        <f>'Doherty Data '!O27</f>
        <v>27.731446059678653</v>
      </c>
      <c r="M11" s="710">
        <f t="shared" si="8"/>
        <v>3659.7756818297935</v>
      </c>
      <c r="N11" s="718">
        <f t="shared" si="1"/>
        <v>7576.6221122448642</v>
      </c>
      <c r="O11" s="718">
        <f t="shared" si="2"/>
        <v>1071.3391788332199</v>
      </c>
      <c r="P11" s="718">
        <f t="shared" si="3"/>
        <v>2432.6744238045098</v>
      </c>
      <c r="Q11" s="718">
        <f t="shared" si="4"/>
        <v>595.18843268512217</v>
      </c>
      <c r="R11" s="710">
        <f t="shared" si="5"/>
        <v>1334.7417192555718</v>
      </c>
      <c r="S11" s="710">
        <f t="shared" si="6"/>
        <v>365.97756818297938</v>
      </c>
      <c r="T11" s="710">
        <f t="shared" si="7"/>
        <v>834.53016412658621</v>
      </c>
      <c r="V11" s="471"/>
      <c r="W11" s="16"/>
    </row>
    <row r="12" spans="1:23" ht="15.75" x14ac:dyDescent="0.25">
      <c r="A12" s="79"/>
      <c r="B12" s="33" t="s">
        <v>81</v>
      </c>
      <c r="C12" s="71">
        <v>65</v>
      </c>
      <c r="D12" s="324">
        <f>VLOOKUP(C12,'AusLT17-19'!A10:L112,12)</f>
        <v>21.402959811792403</v>
      </c>
      <c r="E12" s="627">
        <f>'Doherty Data '!H28</f>
        <v>207.85003825554708</v>
      </c>
      <c r="F12" s="627">
        <f>'Doherty Data '!I28</f>
        <v>430.2999234889059</v>
      </c>
      <c r="G12" s="627">
        <f>'Doherty Data '!J28</f>
        <v>60.844682478959449</v>
      </c>
      <c r="H12" s="627">
        <f>'Doherty Data '!K28</f>
        <v>138.15914307574599</v>
      </c>
      <c r="I12" s="627">
        <f>'Doherty Data '!L28</f>
        <v>33.802601377199693</v>
      </c>
      <c r="J12" s="627">
        <f>'Doherty Data '!M28</f>
        <v>75.80413159908187</v>
      </c>
      <c r="K12" s="627">
        <f>'Doherty Data '!N28</f>
        <v>20.785003825554707</v>
      </c>
      <c r="L12" s="627">
        <f>'Doherty Data '!O28</f>
        <v>47.395562356541703</v>
      </c>
      <c r="M12" s="710">
        <f t="shared" si="8"/>
        <v>4448.6060156629874</v>
      </c>
      <c r="N12" s="718">
        <f t="shared" si="1"/>
        <v>9209.6919694503995</v>
      </c>
      <c r="O12" s="718">
        <f t="shared" si="2"/>
        <v>1302.2562938584385</v>
      </c>
      <c r="P12" s="718">
        <f t="shared" si="3"/>
        <v>2957.0145868818681</v>
      </c>
      <c r="Q12" s="718">
        <f t="shared" si="4"/>
        <v>723.47571881024362</v>
      </c>
      <c r="R12" s="710">
        <f t="shared" si="5"/>
        <v>1622.4327821829718</v>
      </c>
      <c r="S12" s="710">
        <f t="shared" si="6"/>
        <v>444.86060156629873</v>
      </c>
      <c r="T12" s="710">
        <f t="shared" si="7"/>
        <v>1014.4053163743629</v>
      </c>
      <c r="V12" s="471"/>
      <c r="W12" s="16"/>
    </row>
    <row r="13" spans="1:23" ht="15.75" x14ac:dyDescent="0.25">
      <c r="A13" s="79"/>
      <c r="B13" s="33" t="s">
        <v>82</v>
      </c>
      <c r="C13" s="71">
        <v>75</v>
      </c>
      <c r="D13" s="324">
        <f>VLOOKUP(C13,'AusLT17-19'!A11:L113,12)</f>
        <v>13.448502273927778</v>
      </c>
      <c r="E13" s="627">
        <f>'Doherty Data '!H29</f>
        <v>557.21499617444522</v>
      </c>
      <c r="F13" s="627">
        <f>'Doherty Data '!I29</f>
        <v>1153.5700076511093</v>
      </c>
      <c r="G13" s="627">
        <f>'Doherty Data '!J29</f>
        <v>163.11553175210406</v>
      </c>
      <c r="H13" s="627">
        <f>'Doherty Data '!K29</f>
        <v>370.3840856924254</v>
      </c>
      <c r="I13" s="627">
        <f>'Doherty Data '!L29</f>
        <v>90.619739862280028</v>
      </c>
      <c r="J13" s="627">
        <f>'Doherty Data '!M29</f>
        <v>203.21958684009181</v>
      </c>
      <c r="K13" s="627">
        <f>'Doherty Data '!N29</f>
        <v>55.721499617444529</v>
      </c>
      <c r="L13" s="627">
        <f>'Doherty Data '!O29</f>
        <v>127.06044376434582</v>
      </c>
      <c r="M13" s="710">
        <f t="shared" si="8"/>
        <v>7493.7071431186841</v>
      </c>
      <c r="N13" s="718">
        <f t="shared" si="1"/>
        <v>15513.788871030827</v>
      </c>
      <c r="O13" s="718">
        <f t="shared" si="2"/>
        <v>2193.6595996811102</v>
      </c>
      <c r="P13" s="718">
        <f t="shared" si="3"/>
        <v>4981.1112186612436</v>
      </c>
      <c r="Q13" s="718">
        <f t="shared" si="4"/>
        <v>1218.6997776006167</v>
      </c>
      <c r="R13" s="710">
        <f t="shared" si="5"/>
        <v>2732.9990757256382</v>
      </c>
      <c r="S13" s="710">
        <f t="shared" si="6"/>
        <v>749.3707143118686</v>
      </c>
      <c r="T13" s="710">
        <f t="shared" si="7"/>
        <v>1708.7726668910773</v>
      </c>
      <c r="V13" s="471"/>
      <c r="W13" s="16"/>
    </row>
    <row r="14" spans="1:23" ht="15.75" x14ac:dyDescent="0.25">
      <c r="A14" s="79"/>
      <c r="B14" s="33" t="s">
        <v>83</v>
      </c>
      <c r="C14" s="71">
        <v>85</v>
      </c>
      <c r="D14" s="324">
        <f>VLOOKUP(C14,'AusLT17-19'!A12:L114,12)</f>
        <v>7.1045363834463728</v>
      </c>
      <c r="E14" s="627">
        <f>'Doherty Data '!H30</f>
        <v>1121.0635042081101</v>
      </c>
      <c r="F14" s="627">
        <f>'Doherty Data '!I30</f>
        <v>2320.8729915837798</v>
      </c>
      <c r="G14" s="627">
        <f>'Doherty Data '!J30</f>
        <v>328.17291507268556</v>
      </c>
      <c r="H14" s="627">
        <f>'Doherty Data '!K30</f>
        <v>745.177505738332</v>
      </c>
      <c r="I14" s="627">
        <f>'Doherty Data '!L30</f>
        <v>182.31828615149198</v>
      </c>
      <c r="J14" s="627">
        <f>'Doherty Data '!M30</f>
        <v>408.85845447589901</v>
      </c>
      <c r="K14" s="627">
        <f>'Doherty Data '!N30</f>
        <v>112.10635042081101</v>
      </c>
      <c r="L14" s="627">
        <f>'Doherty Data '!O30</f>
        <v>255.6335118592196</v>
      </c>
      <c r="M14" s="710">
        <f t="shared" si="8"/>
        <v>7964.6364538004036</v>
      </c>
      <c r="N14" s="718">
        <f t="shared" si="1"/>
        <v>16488.72661006499</v>
      </c>
      <c r="O14" s="718">
        <f t="shared" si="2"/>
        <v>2331.516415195551</v>
      </c>
      <c r="P14" s="718">
        <f t="shared" si="3"/>
        <v>5294.1407016437979</v>
      </c>
      <c r="Q14" s="718">
        <f t="shared" si="4"/>
        <v>1295.2868973308616</v>
      </c>
      <c r="R14" s="710">
        <f t="shared" si="5"/>
        <v>2904.7497655036768</v>
      </c>
      <c r="S14" s="710">
        <f t="shared" si="6"/>
        <v>796.46364538004048</v>
      </c>
      <c r="T14" s="710">
        <f t="shared" si="7"/>
        <v>1816.1575858319954</v>
      </c>
      <c r="V14" s="471"/>
      <c r="W14" s="16"/>
    </row>
    <row r="15" spans="1:23" ht="15.75" x14ac:dyDescent="0.25">
      <c r="A15" s="79"/>
      <c r="B15" s="33" t="s">
        <v>84</v>
      </c>
      <c r="C15" s="71">
        <v>95</v>
      </c>
      <c r="D15" s="324">
        <f>VLOOKUP(C15,'AusLT17-19'!A13:L115,12)</f>
        <v>3.450685214125738</v>
      </c>
      <c r="E15" s="627">
        <f>'Doherty Data '!H31</f>
        <v>798.23259372609027</v>
      </c>
      <c r="F15" s="627">
        <f>'Doherty Data '!I31</f>
        <v>1652.5348125478195</v>
      </c>
      <c r="G15" s="627">
        <f>'Doherty Data '!J31</f>
        <v>233.66947207345063</v>
      </c>
      <c r="H15" s="627">
        <f>'Doherty Data '!K31</f>
        <v>530.58990053557761</v>
      </c>
      <c r="I15" s="627">
        <f>'Doherty Data '!L31</f>
        <v>129.81637337413923</v>
      </c>
      <c r="J15" s="627">
        <f>'Doherty Data '!M31</f>
        <v>291.12012241775057</v>
      </c>
      <c r="K15" s="627">
        <f>'Doherty Data '!N31</f>
        <v>79.82325937260903</v>
      </c>
      <c r="L15" s="627">
        <f>'Doherty Data '!O31</f>
        <v>182.01912777352715</v>
      </c>
      <c r="M15" s="710">
        <f t="shared" si="8"/>
        <v>2754.4494086038571</v>
      </c>
      <c r="N15" s="718">
        <f t="shared" si="1"/>
        <v>5702.3774434868092</v>
      </c>
      <c r="O15" s="718">
        <f t="shared" si="2"/>
        <v>806.31979227642319</v>
      </c>
      <c r="P15" s="718">
        <f t="shared" si="3"/>
        <v>1830.8987245425637</v>
      </c>
      <c r="Q15" s="718">
        <f t="shared" si="4"/>
        <v>447.95544015356842</v>
      </c>
      <c r="R15" s="710">
        <f t="shared" si="5"/>
        <v>1004.5639019614067</v>
      </c>
      <c r="S15" s="710">
        <f t="shared" si="6"/>
        <v>275.44494086038571</v>
      </c>
      <c r="T15" s="710">
        <f t="shared" si="7"/>
        <v>628.09071289617361</v>
      </c>
      <c r="V15" s="471"/>
      <c r="W15" s="16"/>
    </row>
    <row r="16" spans="1:23" s="669" customFormat="1" ht="16.5" thickBot="1" x14ac:dyDescent="0.3">
      <c r="A16" s="666"/>
      <c r="B16" s="93" t="s">
        <v>85</v>
      </c>
      <c r="C16" s="93"/>
      <c r="D16" s="665"/>
      <c r="E16" s="670">
        <f>SUM(E6:E15)</f>
        <v>2890</v>
      </c>
      <c r="F16" s="670">
        <f t="shared" ref="F16:L16" si="9">SUM(F6:F15)</f>
        <v>5983</v>
      </c>
      <c r="G16" s="670">
        <f t="shared" si="9"/>
        <v>846</v>
      </c>
      <c r="H16" s="716">
        <f t="shared" si="9"/>
        <v>1921</v>
      </c>
      <c r="I16" s="716">
        <f t="shared" si="9"/>
        <v>470</v>
      </c>
      <c r="J16" s="670">
        <f t="shared" si="9"/>
        <v>1054</v>
      </c>
      <c r="K16" s="670">
        <f t="shared" si="9"/>
        <v>289</v>
      </c>
      <c r="L16" s="670">
        <f t="shared" si="9"/>
        <v>659</v>
      </c>
      <c r="M16" s="671">
        <f t="shared" ref="M16:T16" si="10">SUM(M6:M15)</f>
        <v>30174.968015263232</v>
      </c>
      <c r="N16" s="719">
        <f t="shared" si="10"/>
        <v>62469.492607377135</v>
      </c>
      <c r="O16" s="719">
        <f t="shared" si="10"/>
        <v>8833.2259311116595</v>
      </c>
      <c r="P16" s="719">
        <f t="shared" si="10"/>
        <v>20057.478739557326</v>
      </c>
      <c r="Q16" s="719">
        <f t="shared" si="10"/>
        <v>4907.3477395064774</v>
      </c>
      <c r="R16" s="671">
        <f t="shared" si="10"/>
        <v>11004.988334978356</v>
      </c>
      <c r="S16" s="671">
        <f t="shared" si="10"/>
        <v>3017.496801526323</v>
      </c>
      <c r="T16" s="671">
        <f t="shared" si="10"/>
        <v>6880.7280007122736</v>
      </c>
      <c r="V16" s="667"/>
      <c r="W16" s="668"/>
    </row>
    <row r="17" spans="1:31" x14ac:dyDescent="0.25">
      <c r="F17" s="25"/>
      <c r="H17" s="25"/>
      <c r="O17" s="72"/>
      <c r="Q17" s="487"/>
      <c r="R17" s="488"/>
      <c r="S17" s="304"/>
    </row>
    <row r="18" spans="1:31" s="706" customFormat="1" ht="21.75" customHeight="1" x14ac:dyDescent="0.25">
      <c r="A18" s="706" t="s">
        <v>86</v>
      </c>
    </row>
    <row r="19" spans="1:31" s="35" customFormat="1" ht="15.75" customHeight="1" x14ac:dyDescent="0.25">
      <c r="A19" s="36" t="s">
        <v>87</v>
      </c>
      <c r="B19" s="36"/>
      <c r="C19" s="36"/>
      <c r="D19" s="36"/>
      <c r="F19" s="36"/>
      <c r="G19" s="36"/>
      <c r="H19" s="36"/>
    </row>
    <row r="20" spans="1:31" s="34" customFormat="1" ht="30" x14ac:dyDescent="0.25">
      <c r="A20" s="876" t="s">
        <v>88</v>
      </c>
      <c r="B20" s="38"/>
      <c r="C20" s="38"/>
      <c r="D20" s="707" t="s">
        <v>317</v>
      </c>
      <c r="E20" s="707" t="s">
        <v>318</v>
      </c>
      <c r="F20" s="708" t="s">
        <v>319</v>
      </c>
      <c r="G20" s="714" t="s">
        <v>320</v>
      </c>
      <c r="H20" s="717" t="s">
        <v>321</v>
      </c>
      <c r="I20" s="709" t="s">
        <v>322</v>
      </c>
      <c r="J20" s="836" t="s">
        <v>323</v>
      </c>
      <c r="K20" s="837" t="s">
        <v>324</v>
      </c>
      <c r="M20" s="879"/>
      <c r="N20" s="707" t="s">
        <v>317</v>
      </c>
      <c r="O20" s="707" t="s">
        <v>318</v>
      </c>
      <c r="P20" s="708" t="s">
        <v>319</v>
      </c>
      <c r="Q20" s="714" t="s">
        <v>320</v>
      </c>
      <c r="R20" s="717" t="s">
        <v>321</v>
      </c>
      <c r="S20" s="709" t="s">
        <v>322</v>
      </c>
      <c r="T20" s="836" t="s">
        <v>323</v>
      </c>
      <c r="U20" s="837" t="s">
        <v>324</v>
      </c>
      <c r="W20" s="35" t="s">
        <v>89</v>
      </c>
      <c r="X20" s="707" t="s">
        <v>317</v>
      </c>
      <c r="Y20" s="707" t="s">
        <v>318</v>
      </c>
      <c r="Z20" s="708" t="s">
        <v>319</v>
      </c>
      <c r="AA20" s="714" t="s">
        <v>320</v>
      </c>
      <c r="AB20" s="717" t="s">
        <v>321</v>
      </c>
      <c r="AC20" s="709" t="s">
        <v>322</v>
      </c>
      <c r="AD20" s="836" t="s">
        <v>323</v>
      </c>
      <c r="AE20" s="837" t="s">
        <v>324</v>
      </c>
    </row>
    <row r="21" spans="1:31" s="34" customFormat="1" ht="15.75" x14ac:dyDescent="0.25">
      <c r="A21" s="41" t="s">
        <v>90</v>
      </c>
      <c r="B21" s="38"/>
      <c r="C21" s="38"/>
      <c r="D21" s="672">
        <f>'Doherty Data '!H99</f>
        <v>229041</v>
      </c>
      <c r="E21" s="672">
        <f>'Doherty Data '!I99</f>
        <v>961849</v>
      </c>
      <c r="F21" s="672">
        <f>'Doherty Data '!J99</f>
        <v>72744</v>
      </c>
      <c r="G21" s="672">
        <f>'Doherty Data '!K99</f>
        <v>365658</v>
      </c>
      <c r="H21" s="672">
        <f>'Doherty Data '!L99</f>
        <v>39560</v>
      </c>
      <c r="I21" s="672">
        <f>'Doherty Data '!M99</f>
        <v>205315</v>
      </c>
      <c r="J21" s="672">
        <f>'Doherty Data '!N99</f>
        <v>24041</v>
      </c>
      <c r="K21" s="672">
        <f>'Doherty Data '!O99</f>
        <v>131810</v>
      </c>
      <c r="M21" s="304" t="s">
        <v>154</v>
      </c>
      <c r="N21" s="34">
        <f>'Doherty Data '!H43</f>
        <v>214129</v>
      </c>
      <c r="O21" s="34">
        <f>'Doherty Data '!I43</f>
        <v>925121</v>
      </c>
      <c r="P21" s="34">
        <f>'Doherty Data '!J43</f>
        <v>68312</v>
      </c>
      <c r="Q21" s="34">
        <f>'Doherty Data '!K43</f>
        <v>353047</v>
      </c>
      <c r="R21" s="34">
        <f>'Doherty Data '!L43</f>
        <v>37165</v>
      </c>
      <c r="S21" s="34">
        <f>'Doherty Data '!M43</f>
        <v>198249</v>
      </c>
      <c r="T21" s="34">
        <f>'Doherty Data '!N43</f>
        <v>22573</v>
      </c>
      <c r="U21" s="34">
        <f>'Doherty Data '!O43</f>
        <v>127380</v>
      </c>
      <c r="W21" s="304" t="s">
        <v>81</v>
      </c>
      <c r="X21" s="834">
        <f>'Doherty Data '!H89</f>
        <v>447.52198774676719</v>
      </c>
      <c r="Y21" s="834">
        <f>'Doherty Data '!I89</f>
        <v>490.76786929884355</v>
      </c>
      <c r="Z21" s="834">
        <f>'Doherty Data '!J89</f>
        <v>118.80469707283885</v>
      </c>
      <c r="AA21" s="834">
        <f>'Doherty Data '!K89</f>
        <v>135.08264125255295</v>
      </c>
      <c r="AB21" s="834">
        <f>'Doherty Data '!L89</f>
        <v>64.625867937372462</v>
      </c>
      <c r="AC21" s="834">
        <f>'Doherty Data '!M89</f>
        <v>70.942682096664498</v>
      </c>
      <c r="AD21" s="834">
        <f>'Doherty Data '!N89</f>
        <v>38.143839346494275</v>
      </c>
      <c r="AE21" s="834">
        <f>'Doherty Data '!O89</f>
        <v>42.274063989108299</v>
      </c>
    </row>
    <row r="22" spans="1:31" s="34" customFormat="1" ht="15.75" x14ac:dyDescent="0.25">
      <c r="A22" s="41" t="s">
        <v>92</v>
      </c>
      <c r="B22" s="38"/>
      <c r="C22" s="38"/>
      <c r="D22" s="673">
        <v>25694393</v>
      </c>
      <c r="E22" s="909">
        <v>25694393</v>
      </c>
      <c r="F22" s="910">
        <v>25694393</v>
      </c>
      <c r="G22" s="909">
        <v>25694393</v>
      </c>
      <c r="H22" s="910">
        <v>25694393</v>
      </c>
      <c r="I22" s="911">
        <v>25694393</v>
      </c>
      <c r="J22" s="911">
        <v>25694393</v>
      </c>
      <c r="K22" s="911">
        <v>25694393</v>
      </c>
      <c r="M22" s="304" t="s">
        <v>93</v>
      </c>
      <c r="N22" s="34">
        <f>'Doherty Data '!H53</f>
        <v>13941</v>
      </c>
      <c r="O22" s="34">
        <f>'Doherty Data '!I53</f>
        <v>34607</v>
      </c>
      <c r="P22" s="34">
        <f>'Doherty Data '!J53</f>
        <v>4211</v>
      </c>
      <c r="Q22" s="34">
        <f>'Doherty Data '!K53</f>
        <v>11948</v>
      </c>
      <c r="R22" s="34">
        <f>'Doherty Data '!L53</f>
        <v>2287</v>
      </c>
      <c r="S22" s="34">
        <f>'Doherty Data '!M53</f>
        <v>6682</v>
      </c>
      <c r="T22" s="34">
        <f>'Doherty Data '!N53</f>
        <v>1415</v>
      </c>
      <c r="U22" s="34">
        <f>'Doherty Data '!O53</f>
        <v>4215</v>
      </c>
      <c r="W22" s="304" t="s">
        <v>82</v>
      </c>
      <c r="X22" s="834">
        <f>'Doherty Data '!H90</f>
        <v>204.889584751532</v>
      </c>
      <c r="Y22" s="834">
        <f>'Doherty Data '!I90</f>
        <v>224.68890401633803</v>
      </c>
      <c r="Z22" s="834">
        <f>'Doherty Data '!J90</f>
        <v>54.392511912865984</v>
      </c>
      <c r="AA22" s="834">
        <f>'Doherty Data '!K90</f>
        <v>61.845064669843524</v>
      </c>
      <c r="AB22" s="834">
        <f>'Doherty Data '!L90</f>
        <v>29.587746766507877</v>
      </c>
      <c r="AC22" s="834">
        <f>'Doherty Data '!M90</f>
        <v>32.479782164737969</v>
      </c>
      <c r="AD22" s="834">
        <f>'Doherty Data '!N90</f>
        <v>17.463444520081719</v>
      </c>
      <c r="AE22" s="834">
        <f>'Doherty Data '!O90</f>
        <v>19.354390742001392</v>
      </c>
    </row>
    <row r="23" spans="1:31" s="34" customFormat="1" ht="15.75" x14ac:dyDescent="0.25">
      <c r="A23" s="41" t="s">
        <v>94</v>
      </c>
      <c r="B23" s="38"/>
      <c r="C23" s="38"/>
      <c r="D23" s="673">
        <f>'Doherty Data '!H100</f>
        <v>231931</v>
      </c>
      <c r="E23" s="673">
        <f>'Doherty Data '!I100</f>
        <v>967832</v>
      </c>
      <c r="F23" s="673">
        <f>'Doherty Data '!J100</f>
        <v>73590</v>
      </c>
      <c r="G23" s="673">
        <f>'Doherty Data '!K100</f>
        <v>367579</v>
      </c>
      <c r="H23" s="673">
        <f>'Doherty Data '!L100</f>
        <v>40030</v>
      </c>
      <c r="I23" s="673">
        <f>'Doherty Data '!M100</f>
        <v>206369</v>
      </c>
      <c r="J23" s="673">
        <f>'Doherty Data '!N100</f>
        <v>24330</v>
      </c>
      <c r="K23" s="673">
        <f>'Doherty Data '!O100</f>
        <v>132469</v>
      </c>
      <c r="M23" s="304" t="s">
        <v>95</v>
      </c>
      <c r="N23" s="34">
        <f>'Doherty Data '!H73</f>
        <v>3861</v>
      </c>
      <c r="O23" s="34">
        <f>'Doherty Data '!I73</f>
        <v>8104</v>
      </c>
      <c r="P23" s="34">
        <f>'Doherty Data '!J73</f>
        <v>1067</v>
      </c>
      <c r="Q23" s="34">
        <f>'Doherty Data '!K73</f>
        <v>2584</v>
      </c>
      <c r="R23" s="34">
        <f>'Doherty Data '!L73</f>
        <v>578</v>
      </c>
      <c r="S23" s="34">
        <f>'Doherty Data '!M73</f>
        <v>1438</v>
      </c>
      <c r="T23" s="34">
        <f>'Doherty Data '!N73</f>
        <v>342</v>
      </c>
      <c r="U23" s="34">
        <f>'Doherty Data '!O73</f>
        <v>874</v>
      </c>
      <c r="W23" s="304" t="s">
        <v>83</v>
      </c>
      <c r="X23" s="834">
        <f>'Doherty Data '!H91</f>
        <v>48.526480599047048</v>
      </c>
      <c r="Y23" s="834">
        <f>'Doherty Data '!I91</f>
        <v>53.215793056501113</v>
      </c>
      <c r="Z23" s="834">
        <f>'Doherty Data '!J91</f>
        <v>12.882437031994575</v>
      </c>
      <c r="AA23" s="834">
        <f>'Doherty Data '!K91</f>
        <v>14.647515316541886</v>
      </c>
      <c r="AB23" s="834">
        <f>'Doherty Data '!L91</f>
        <v>7.0076242341729182</v>
      </c>
      <c r="AC23" s="834">
        <f>'Doherty Data '!M91</f>
        <v>7.6925799863853079</v>
      </c>
      <c r="AD23" s="834">
        <f>'Doherty Data '!N91</f>
        <v>4.1360789652825121</v>
      </c>
      <c r="AE23" s="834">
        <f>'Doherty Data '!O91</f>
        <v>4.5839346494213826</v>
      </c>
    </row>
    <row r="24" spans="1:31" s="34" customFormat="1" ht="15.75" x14ac:dyDescent="0.25">
      <c r="A24" s="41" t="s">
        <v>96</v>
      </c>
      <c r="B24" s="38"/>
      <c r="C24" s="38"/>
      <c r="D24" s="673">
        <f>'Doherty Data '!H101</f>
        <v>229041</v>
      </c>
      <c r="E24" s="673">
        <f>'Doherty Data '!I101</f>
        <v>571640.5</v>
      </c>
      <c r="F24" s="673">
        <f>'Doherty Data '!J101</f>
        <v>72744</v>
      </c>
      <c r="G24" s="673">
        <f>'Doherty Data '!K101</f>
        <v>214146.0625</v>
      </c>
      <c r="H24" s="673">
        <f>'Doherty Data '!L101</f>
        <v>39560</v>
      </c>
      <c r="I24" s="673">
        <f>'Doherty Data '!M101</f>
        <v>121924</v>
      </c>
      <c r="J24" s="673">
        <f>'Doherty Data '!N101</f>
        <v>24041</v>
      </c>
      <c r="K24" s="673">
        <f>'Doherty Data '!O101</f>
        <v>77397.125</v>
      </c>
      <c r="W24" s="304" t="s">
        <v>97</v>
      </c>
      <c r="X24" s="834">
        <f>'Doherty Data '!H92</f>
        <v>0</v>
      </c>
      <c r="Y24" s="834">
        <f>'Doherty Data '!I92</f>
        <v>0</v>
      </c>
      <c r="Z24" s="834">
        <f>'Doherty Data '!J92</f>
        <v>0</v>
      </c>
      <c r="AA24" s="834">
        <f>'Doherty Data '!K92</f>
        <v>0</v>
      </c>
      <c r="AB24" s="834">
        <f>'Doherty Data '!L92</f>
        <v>0</v>
      </c>
      <c r="AC24" s="834">
        <f>'Doherty Data '!M92</f>
        <v>0</v>
      </c>
      <c r="AD24" s="834">
        <f>'Doherty Data '!N92</f>
        <v>0</v>
      </c>
      <c r="AE24" s="834">
        <f>'Doherty Data '!O92</f>
        <v>0</v>
      </c>
    </row>
    <row r="25" spans="1:31" s="34" customFormat="1" ht="15.75" x14ac:dyDescent="0.25">
      <c r="A25" s="41" t="s">
        <v>98</v>
      </c>
      <c r="B25" s="38"/>
      <c r="C25" s="38"/>
      <c r="D25" s="673">
        <f>'Doherty Data '!H102</f>
        <v>166494.83333333331</v>
      </c>
      <c r="E25" s="673">
        <f>'Doherty Data '!I102</f>
        <v>242100</v>
      </c>
      <c r="F25" s="673">
        <f>'Doherty Data '!J102</f>
        <v>51979.083333333336</v>
      </c>
      <c r="G25" s="673">
        <f>'Doherty Data '!K102</f>
        <v>88246.833333333328</v>
      </c>
      <c r="H25" s="673">
        <f>'Doherty Data '!L102</f>
        <v>28138.916666666668</v>
      </c>
      <c r="I25" s="673">
        <f>'Doherty Data '!M102</f>
        <v>50498.916666666664</v>
      </c>
      <c r="J25" s="673">
        <f>'Doherty Data '!N102</f>
        <v>17250.416666666664</v>
      </c>
      <c r="K25" s="673">
        <f>'Doherty Data '!O102</f>
        <v>31712.416666666672</v>
      </c>
      <c r="W25" s="35" t="s">
        <v>99</v>
      </c>
      <c r="X25" s="834">
        <f>'Doherty Data '!H93</f>
        <v>700.93805309734626</v>
      </c>
      <c r="Y25" s="834">
        <f>'Doherty Data '!I93</f>
        <v>768.67256637168271</v>
      </c>
      <c r="Z25" s="834">
        <f>'Doherty Data '!J93</f>
        <v>186.07964601769942</v>
      </c>
      <c r="AA25" s="834">
        <f>'Doherty Data '!K93</f>
        <v>211.57522123893835</v>
      </c>
      <c r="AB25" s="834">
        <f>'Doherty Data '!L93</f>
        <v>101.22123893805326</v>
      </c>
      <c r="AC25" s="834">
        <f>'Doherty Data '!M93</f>
        <v>111.11504424778778</v>
      </c>
      <c r="AD25" s="834">
        <f>'Doherty Data '!N93</f>
        <v>59.743362831858512</v>
      </c>
      <c r="AE25" s="834">
        <f>'Doherty Data '!O93</f>
        <v>66.212389380531079</v>
      </c>
    </row>
    <row r="26" spans="1:31" s="34" customFormat="1" ht="15.75" x14ac:dyDescent="0.25">
      <c r="A26" s="41"/>
      <c r="B26" s="38"/>
      <c r="C26" s="38"/>
      <c r="D26" s="43"/>
      <c r="E26" s="44"/>
      <c r="F26" s="45"/>
      <c r="G26" s="38"/>
      <c r="H26" s="38"/>
    </row>
    <row r="27" spans="1:31" s="34" customFormat="1" ht="15.75" x14ac:dyDescent="0.25">
      <c r="A27" s="36" t="s">
        <v>100</v>
      </c>
      <c r="B27" s="38"/>
      <c r="C27" s="38"/>
      <c r="D27" s="38">
        <v>365.25</v>
      </c>
      <c r="E27" s="38"/>
      <c r="F27" s="38"/>
      <c r="G27" s="38"/>
      <c r="H27" s="38"/>
    </row>
    <row r="28" spans="1:31" s="34" customFormat="1" ht="15.75" x14ac:dyDescent="0.25">
      <c r="A28" s="38"/>
      <c r="B28" s="38"/>
      <c r="C28" s="38"/>
      <c r="D28" s="38"/>
      <c r="E28" s="38"/>
      <c r="F28" s="38"/>
      <c r="G28" s="38"/>
      <c r="H28" s="38"/>
      <c r="I28" s="38"/>
      <c r="J28" s="38"/>
    </row>
    <row r="29" spans="1:31" s="34" customFormat="1" ht="15.75" x14ac:dyDescent="0.25">
      <c r="A29" s="46" t="s">
        <v>101</v>
      </c>
      <c r="B29" s="38"/>
      <c r="C29" s="38"/>
      <c r="D29" s="47" t="s">
        <v>102</v>
      </c>
      <c r="E29" s="40" t="s">
        <v>103</v>
      </c>
      <c r="F29" s="40" t="s">
        <v>104</v>
      </c>
      <c r="G29" s="466" t="s">
        <v>105</v>
      </c>
      <c r="H29" s="466" t="s">
        <v>106</v>
      </c>
      <c r="I29" s="466" t="s">
        <v>107</v>
      </c>
      <c r="J29" s="466" t="s">
        <v>108</v>
      </c>
      <c r="K29" s="38"/>
      <c r="L29"/>
    </row>
    <row r="30" spans="1:31"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row>
    <row r="31" spans="1:31" s="34" customFormat="1" ht="15.75" x14ac:dyDescent="0.25">
      <c r="A31" s="41" t="s">
        <v>110</v>
      </c>
      <c r="B31" s="38"/>
      <c r="C31" s="38"/>
      <c r="D31" s="44">
        <v>0.13300000000000001</v>
      </c>
      <c r="E31" s="44">
        <v>8.7999999999999995E-2</v>
      </c>
      <c r="F31" s="44">
        <v>0.19</v>
      </c>
      <c r="G31" s="467">
        <f t="shared" ref="G31:G34" si="11">(F31-E31)/(2*1.96)</f>
        <v>2.6020408163265309E-2</v>
      </c>
      <c r="H31" s="468">
        <f t="shared" ref="H31:H34" si="12">(D31*(D31-D31^2-G31^2))/G31^2</f>
        <v>22.518354133333329</v>
      </c>
      <c r="I31" s="468">
        <f t="shared" ref="I31:I34" si="13">H31*(1-D31)/D31</f>
        <v>146.79257919999998</v>
      </c>
      <c r="J31" s="469" t="e">
        <f ca="1">_xll.ErBeta(H31,I31)</f>
        <v>#NAME?</v>
      </c>
      <c r="K31" s="38"/>
      <c r="L31"/>
    </row>
    <row r="32" spans="1:31" s="34" customFormat="1" ht="15.75" x14ac:dyDescent="0.25">
      <c r="A32" s="41" t="s">
        <v>111</v>
      </c>
      <c r="B32" s="38"/>
      <c r="C32" s="38"/>
      <c r="D32" s="44">
        <v>0.65500000000000003</v>
      </c>
      <c r="E32" s="44">
        <v>0.57899999999999996</v>
      </c>
      <c r="F32" s="44">
        <v>0.72699999999999998</v>
      </c>
      <c r="G32" s="467">
        <f t="shared" si="11"/>
        <v>3.7755102040816335E-2</v>
      </c>
      <c r="H32" s="468">
        <f t="shared" si="12"/>
        <v>103.18158542731915</v>
      </c>
      <c r="I32" s="468">
        <f t="shared" si="13"/>
        <v>54.347552629656647</v>
      </c>
      <c r="J32" s="469" t="e">
        <f ca="1">_xll.ErBeta(H32,I32)</f>
        <v>#NAME?</v>
      </c>
      <c r="K32" s="38"/>
      <c r="L32"/>
    </row>
    <row r="33" spans="1:16" s="34" customFormat="1" ht="15.75" customHeight="1" x14ac:dyDescent="0.25">
      <c r="A33" s="41" t="s">
        <v>112</v>
      </c>
      <c r="B33" s="38"/>
      <c r="C33" s="38"/>
      <c r="D33" s="44">
        <v>0.219</v>
      </c>
      <c r="E33" s="44">
        <v>0.14799999999999999</v>
      </c>
      <c r="F33" s="44">
        <v>0.308</v>
      </c>
      <c r="G33" s="467">
        <f t="shared" si="11"/>
        <v>4.0816326530612249E-2</v>
      </c>
      <c r="H33" s="468">
        <f t="shared" si="12"/>
        <v>22.264888985249996</v>
      </c>
      <c r="I33" s="468">
        <f t="shared" si="13"/>
        <v>79.401270764749981</v>
      </c>
      <c r="J33" s="469" t="e">
        <f ca="1">_xll.ErBeta(H33,I33)</f>
        <v>#NAME?</v>
      </c>
      <c r="K33" s="38"/>
      <c r="L33"/>
    </row>
    <row r="34" spans="1:16" s="298" customFormat="1" ht="15.75" customHeight="1" x14ac:dyDescent="0.25">
      <c r="A34" s="322" t="s">
        <v>113</v>
      </c>
      <c r="B34" s="318"/>
      <c r="C34" s="318"/>
      <c r="D34" s="323">
        <v>0.224</v>
      </c>
      <c r="E34" s="323">
        <v>0.151</v>
      </c>
      <c r="F34" s="323">
        <v>0.312</v>
      </c>
      <c r="G34" s="467">
        <f t="shared" si="11"/>
        <v>4.1071428571428571E-2</v>
      </c>
      <c r="H34" s="468">
        <f t="shared" si="12"/>
        <v>22.858249968998113</v>
      </c>
      <c r="I34" s="468">
        <f t="shared" si="13"/>
        <v>79.187508821172031</v>
      </c>
      <c r="J34" s="469" t="e">
        <f ca="1">_xll.ErBeta(H34,I34)</f>
        <v>#NAME?</v>
      </c>
      <c r="K34" s="38"/>
      <c r="M34" s="154"/>
      <c r="N34" s="154"/>
      <c r="O34" s="154"/>
      <c r="P34" s="154"/>
    </row>
    <row r="35" spans="1:16" s="154" customFormat="1" ht="15.75" customHeight="1" x14ac:dyDescent="0.25">
      <c r="A35" s="41"/>
      <c r="B35" s="131"/>
      <c r="C35" s="131"/>
      <c r="D35" s="44"/>
      <c r="E35" s="44"/>
      <c r="F35" s="44"/>
      <c r="G35" s="131"/>
      <c r="H35" s="131"/>
      <c r="I35" s="131"/>
      <c r="J35" s="131"/>
      <c r="K35" s="131"/>
    </row>
    <row r="36" spans="1:16" s="35" customFormat="1" ht="15.75" x14ac:dyDescent="0.25">
      <c r="A36" s="36" t="s">
        <v>114</v>
      </c>
      <c r="B36" s="36"/>
      <c r="C36" s="36"/>
      <c r="D36" s="36"/>
      <c r="E36" s="36"/>
      <c r="F36" s="36"/>
      <c r="G36" s="36"/>
      <c r="H36" s="36"/>
      <c r="I36" s="131"/>
      <c r="M36" s="154"/>
      <c r="N36" s="154"/>
      <c r="O36" s="154"/>
      <c r="P36" s="154"/>
    </row>
    <row r="37" spans="1:16" s="35" customFormat="1" ht="16.5" thickBot="1" x14ac:dyDescent="0.3">
      <c r="A37" s="54" t="s">
        <v>115</v>
      </c>
      <c r="B37" s="54"/>
      <c r="C37" s="54"/>
      <c r="D37" s="55" t="s">
        <v>116</v>
      </c>
      <c r="E37" s="55" t="s">
        <v>117</v>
      </c>
      <c r="F37" s="36"/>
      <c r="G37" s="36"/>
      <c r="H37" s="36"/>
      <c r="K37" s="131"/>
      <c r="L37" s="131"/>
      <c r="M37" s="154"/>
      <c r="N37" s="154"/>
      <c r="O37" s="154"/>
      <c r="P37" s="154"/>
    </row>
    <row r="38" spans="1:16" s="34" customFormat="1" ht="15.75" x14ac:dyDescent="0.25">
      <c r="A38" s="48" t="s">
        <v>118</v>
      </c>
      <c r="B38" s="38"/>
      <c r="C38" s="38"/>
      <c r="D38" s="868" t="s">
        <v>119</v>
      </c>
      <c r="E38" s="307">
        <v>14</v>
      </c>
      <c r="F38" s="36"/>
      <c r="G38" s="36"/>
      <c r="H38" s="36"/>
      <c r="I38" s="35"/>
      <c r="J38" s="35"/>
      <c r="K38" s="131"/>
      <c r="L38" s="131"/>
      <c r="M38" s="154"/>
      <c r="N38" s="154"/>
      <c r="O38" s="154"/>
      <c r="P38" s="154"/>
    </row>
    <row r="39" spans="1:16" s="34" customFormat="1" ht="15.75" x14ac:dyDescent="0.25">
      <c r="A39" s="48" t="s">
        <v>120</v>
      </c>
      <c r="B39" s="38"/>
      <c r="C39" s="38"/>
      <c r="D39" s="868" t="s">
        <v>119</v>
      </c>
      <c r="E39" s="307">
        <v>14</v>
      </c>
      <c r="F39" s="36"/>
      <c r="G39" s="36"/>
      <c r="H39" s="36"/>
      <c r="I39" s="35"/>
      <c r="J39" s="35"/>
      <c r="K39" s="131"/>
      <c r="L39" s="131"/>
      <c r="M39" s="154"/>
      <c r="N39" s="154"/>
      <c r="O39" s="154"/>
      <c r="P39" s="154"/>
    </row>
    <row r="40" spans="1:16" s="34" customFormat="1" ht="15.75" x14ac:dyDescent="0.25">
      <c r="A40" s="48" t="s">
        <v>121</v>
      </c>
      <c r="B40" s="38"/>
      <c r="C40" s="38"/>
      <c r="D40" s="868" t="s">
        <v>119</v>
      </c>
      <c r="E40" s="308">
        <v>14</v>
      </c>
      <c r="F40" s="36"/>
      <c r="G40" s="36"/>
      <c r="H40" s="36"/>
      <c r="I40" s="35"/>
      <c r="J40" s="35"/>
      <c r="K40" s="131"/>
      <c r="L40" s="131"/>
      <c r="M40" s="154"/>
      <c r="N40" s="154"/>
      <c r="O40" s="154"/>
      <c r="P40" s="154"/>
    </row>
    <row r="41" spans="1:16" s="34" customFormat="1" ht="15.75" x14ac:dyDescent="0.25">
      <c r="A41" s="48" t="s">
        <v>122</v>
      </c>
      <c r="B41" s="38"/>
      <c r="C41" s="38"/>
      <c r="D41" s="868" t="s">
        <v>119</v>
      </c>
      <c r="E41" s="308">
        <v>14</v>
      </c>
      <c r="F41" s="36"/>
      <c r="G41" s="36"/>
      <c r="I41" s="35"/>
      <c r="J41" s="35"/>
      <c r="K41" s="131"/>
      <c r="L41" s="131"/>
      <c r="M41" s="154"/>
      <c r="N41" s="154"/>
      <c r="O41" s="154"/>
      <c r="P41" s="154"/>
    </row>
    <row r="42" spans="1:16" s="34" customFormat="1" ht="15.75" x14ac:dyDescent="0.25">
      <c r="A42" s="38"/>
      <c r="B42" s="38"/>
      <c r="C42" s="38"/>
      <c r="D42" s="321"/>
      <c r="E42" s="321"/>
      <c r="F42" s="1075"/>
      <c r="G42" s="1075"/>
      <c r="H42" s="1099"/>
      <c r="I42" s="131"/>
      <c r="M42" s="154"/>
      <c r="N42" s="154"/>
      <c r="O42" s="154"/>
      <c r="P42" s="154"/>
    </row>
    <row r="43" spans="1:16" s="34" customFormat="1" ht="15.75" x14ac:dyDescent="0.25">
      <c r="A43" s="135" t="s">
        <v>123</v>
      </c>
      <c r="B43" s="136"/>
      <c r="C43" s="136"/>
      <c r="D43" s="137" t="s">
        <v>116</v>
      </c>
      <c r="E43" s="140" t="s">
        <v>117</v>
      </c>
      <c r="F43" s="298"/>
      <c r="G43" s="140" t="s">
        <v>124</v>
      </c>
      <c r="H43" s="1111" t="s">
        <v>125</v>
      </c>
      <c r="I43" s="1111" t="s">
        <v>126</v>
      </c>
      <c r="J43" s="140" t="s">
        <v>127</v>
      </c>
      <c r="K43" s="140" t="s">
        <v>103</v>
      </c>
      <c r="L43" s="1122" t="s">
        <v>104</v>
      </c>
      <c r="M43" s="1116" t="s">
        <v>128</v>
      </c>
      <c r="N43" s="1113" t="s">
        <v>129</v>
      </c>
      <c r="O43" s="154"/>
      <c r="P43" s="154"/>
    </row>
    <row r="44" spans="1:16" s="34" customFormat="1" ht="15.75" x14ac:dyDescent="0.25">
      <c r="A44" s="49" t="s">
        <v>130</v>
      </c>
      <c r="B44" s="299"/>
      <c r="C44" s="299"/>
      <c r="D44" s="146" t="s">
        <v>131</v>
      </c>
      <c r="E44" s="147"/>
      <c r="F44" s="298"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5" t="e" cm="1">
        <f t="array" aca="1" ref="N44" ca="1">_xll.ErLognormal(J44,M44)</f>
        <v>#NAME?</v>
      </c>
      <c r="O44" s="154"/>
      <c r="P44" s="154"/>
    </row>
    <row r="45" spans="1:16" s="34" customFormat="1" ht="15.75" x14ac:dyDescent="0.25">
      <c r="A45" s="49"/>
      <c r="B45" s="131"/>
      <c r="C45" s="131"/>
      <c r="D45" s="146"/>
      <c r="E45" s="147"/>
      <c r="F45" s="36"/>
      <c r="G45" s="36"/>
      <c r="H45" s="36"/>
      <c r="O45" s="154"/>
    </row>
    <row r="46" spans="1:16" s="34" customFormat="1" ht="15.75" x14ac:dyDescent="0.25">
      <c r="A46" s="135" t="s">
        <v>133</v>
      </c>
      <c r="B46" s="136"/>
      <c r="C46" s="136"/>
      <c r="D46" s="137" t="s">
        <v>116</v>
      </c>
      <c r="E46" s="140" t="s">
        <v>117</v>
      </c>
      <c r="F46" s="36"/>
      <c r="G46" s="36"/>
      <c r="H46" s="36"/>
      <c r="O46" s="154"/>
    </row>
    <row r="47" spans="1:16" s="34" customFormat="1" ht="15.75" x14ac:dyDescent="0.25">
      <c r="A47" s="49" t="s">
        <v>134</v>
      </c>
      <c r="B47" s="318"/>
      <c r="C47" s="318"/>
      <c r="D47" s="319">
        <f>'Permanent Disb'!K10</f>
        <v>0.90600000000000003</v>
      </c>
      <c r="E47" s="320" t="s">
        <v>135</v>
      </c>
      <c r="F47" s="36"/>
      <c r="G47" s="36"/>
      <c r="H47" s="36"/>
      <c r="O47" s="154"/>
    </row>
    <row r="48" spans="1:16" s="34" customFormat="1" ht="15.75" x14ac:dyDescent="0.25">
      <c r="A48" s="49"/>
      <c r="B48" s="38"/>
      <c r="C48" s="38"/>
      <c r="D48" s="38"/>
      <c r="E48" s="50"/>
      <c r="F48" s="51"/>
      <c r="G48" s="38"/>
      <c r="H48" s="38"/>
    </row>
    <row r="49" spans="1:54"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row>
    <row r="50" spans="1:54" s="154" customFormat="1" ht="15.75" x14ac:dyDescent="0.25">
      <c r="A50" s="156" t="s">
        <v>138</v>
      </c>
      <c r="B50" s="131"/>
      <c r="C50" s="131"/>
      <c r="D50" s="155">
        <f>'Permanent Disb'!C6</f>
        <v>2.82920668759425E-2</v>
      </c>
      <c r="E50" s="155">
        <f>'Permanent Disb'!D6</f>
        <v>2.56649103912506E-2</v>
      </c>
      <c r="F50" s="155">
        <f>'Permanent Disb'!E6</f>
        <v>3.1202822359023798E-2</v>
      </c>
      <c r="G50" s="131"/>
      <c r="H50" s="157" t="s">
        <v>135</v>
      </c>
      <c r="I50" s="503">
        <f>(F50-E50)/(2*1.96)</f>
        <v>1.4127326448401015E-3</v>
      </c>
      <c r="J50" s="503">
        <f>(D50*(D50-D50^2-I50^2))/I50^2</f>
        <v>389.684928329694</v>
      </c>
      <c r="K50" s="503">
        <f>J50*(1-D50)/D50</f>
        <v>13383.961586731159</v>
      </c>
      <c r="L50" s="576" t="e">
        <f ca="1">_xll.ErBeta(J50,K50)</f>
        <v>#NAME?</v>
      </c>
    </row>
    <row r="51" spans="1:54" s="154" customFormat="1" ht="15.75" x14ac:dyDescent="0.25">
      <c r="A51" s="156" t="s">
        <v>139</v>
      </c>
      <c r="B51" s="131"/>
      <c r="C51" s="131"/>
      <c r="D51" s="178">
        <f>'Permanent Disb'!G7</f>
        <v>1.1000000000000001E-3</v>
      </c>
      <c r="E51" s="178">
        <f>'Permanent Disb'!H7</f>
        <v>7.9000000000000001E-4</v>
      </c>
      <c r="F51" s="178">
        <f>'Permanent Disb'!I7</f>
        <v>1.4E-3</v>
      </c>
      <c r="G51" s="131"/>
      <c r="H51" s="157" t="s">
        <v>135</v>
      </c>
      <c r="I51" s="503">
        <f>(F51-E51)/(2*1.96)</f>
        <v>1.5561224489795918E-4</v>
      </c>
      <c r="J51" s="503">
        <f>(D51*(D51-D51^2-I51^2))/I51^2</f>
        <v>49.91260954474604</v>
      </c>
      <c r="K51" s="503">
        <f>J51*(1-D51)/D51</f>
        <v>45325.186976588018</v>
      </c>
      <c r="L51" s="576" t="e">
        <f ca="1">_xll.ErBeta(J51,K51)</f>
        <v>#NAME?</v>
      </c>
    </row>
    <row r="52" spans="1:54" s="154" customFormat="1" ht="15.75" x14ac:dyDescent="0.25">
      <c r="A52" s="156" t="s">
        <v>140</v>
      </c>
      <c r="B52" s="131"/>
      <c r="C52" s="131"/>
      <c r="D52" s="178">
        <f>'Permanent Disb'!G8</f>
        <v>6.7000000000000002E-3</v>
      </c>
      <c r="E52" s="178">
        <f>'Permanent Disb'!H8</f>
        <v>5.8999999999999999E-3</v>
      </c>
      <c r="F52" s="178">
        <f>'Permanent Disb'!I8</f>
        <v>7.4999999999999997E-3</v>
      </c>
      <c r="G52" s="131"/>
      <c r="H52" s="157" t="s">
        <v>135</v>
      </c>
      <c r="I52" s="503">
        <f>(F52-E52)/(2*1.96)</f>
        <v>4.0816326530612241E-4</v>
      </c>
      <c r="J52" s="503">
        <f>(D52*(D52-D52^2-I52^2))/I52^2</f>
        <v>267.64019509250005</v>
      </c>
      <c r="K52" s="503">
        <f>J52*(1-D52)/D52</f>
        <v>39678.657579907507</v>
      </c>
      <c r="L52" s="576" t="e">
        <f ca="1">_xll.ErBeta(J52,K52)</f>
        <v>#NAME?</v>
      </c>
    </row>
    <row r="53" spans="1:54"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157" t="s">
        <v>135</v>
      </c>
      <c r="I53" s="503">
        <f>(F53-E53)/(2*1.96)</f>
        <v>1.5051020408163272E-3</v>
      </c>
      <c r="J53" s="503">
        <f>(D53*(D53-D53^2-I53^2))/I53^2</f>
        <v>2072.8189890859385</v>
      </c>
      <c r="K53" s="503">
        <f>J53*(1-D53)/D53</f>
        <v>27080.753290603778</v>
      </c>
      <c r="L53" s="576" t="e">
        <f ca="1">_xll.ErBeta(J53,K53)</f>
        <v>#NAME?</v>
      </c>
    </row>
    <row r="54" spans="1:54" s="154" customFormat="1" ht="15.75" x14ac:dyDescent="0.25">
      <c r="A54" s="156" t="s">
        <v>143</v>
      </c>
      <c r="B54" s="131"/>
      <c r="C54" s="131"/>
      <c r="D54" s="178">
        <f>'Permanent Disb'!G5</f>
        <v>7.6E-3</v>
      </c>
      <c r="E54" s="178">
        <f>'Permanent Disb'!H5</f>
        <v>6.7999999999999996E-3</v>
      </c>
      <c r="F54" s="178">
        <f>'Permanent Disb'!I5</f>
        <v>8.5000000000000006E-3</v>
      </c>
      <c r="G54" s="131"/>
      <c r="H54" s="157" t="s">
        <v>135</v>
      </c>
      <c r="I54" s="503">
        <f>(F54-E54)/(2*1.96)</f>
        <v>4.3367346938775537E-4</v>
      </c>
      <c r="J54" s="503">
        <f>(D54*(D54-D54^2-I54^2))/I54^2</f>
        <v>304.77363985937683</v>
      </c>
      <c r="K54" s="503">
        <f>J54*(1-D54)/D54</f>
        <v>39797.02107847968</v>
      </c>
      <c r="L54" s="576" t="e">
        <f ca="1">_xll.ErBeta(J54,K54)</f>
        <v>#NAME?</v>
      </c>
    </row>
    <row r="55" spans="1:54" s="123" customFormat="1" ht="15.75" x14ac:dyDescent="0.25">
      <c r="A55" s="124"/>
      <c r="B55" s="120"/>
      <c r="C55" s="120"/>
      <c r="D55" s="151"/>
      <c r="E55" s="121"/>
      <c r="F55" s="122"/>
      <c r="G55" s="120"/>
      <c r="H55" s="125"/>
    </row>
    <row r="56" spans="1:54" s="160" customFormat="1" x14ac:dyDescent="0.25">
      <c r="A56" s="160" t="s">
        <v>144</v>
      </c>
    </row>
    <row r="57" spans="1:54" s="160" customFormat="1" x14ac:dyDescent="0.25">
      <c r="A57" s="160" t="s">
        <v>145</v>
      </c>
    </row>
    <row r="58" spans="1:54" s="112" customFormat="1" ht="15.75" x14ac:dyDescent="0.25">
      <c r="I58" s="675"/>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row>
    <row r="59" spans="1:54" s="112" customFormat="1" ht="15.75" x14ac:dyDescent="0.25">
      <c r="D59" s="1718" t="s">
        <v>325</v>
      </c>
      <c r="E59" s="1718"/>
      <c r="F59" s="1718"/>
      <c r="G59" s="1718"/>
      <c r="H59" s="1718"/>
      <c r="I59" s="1725"/>
      <c r="J59" s="1726" t="s">
        <v>326</v>
      </c>
      <c r="K59" s="1718"/>
      <c r="L59" s="1718"/>
      <c r="M59" s="1718"/>
      <c r="N59" s="1718"/>
      <c r="O59" s="1718"/>
      <c r="P59" s="1726" t="s">
        <v>327</v>
      </c>
      <c r="Q59" s="1718"/>
      <c r="R59" s="1718"/>
      <c r="S59" s="1718"/>
      <c r="T59" s="1718"/>
      <c r="U59" s="1718"/>
      <c r="V59" s="1726" t="s">
        <v>328</v>
      </c>
      <c r="W59" s="1718"/>
      <c r="X59" s="1718"/>
      <c r="Y59" s="1718"/>
      <c r="Z59" s="1718"/>
      <c r="AA59" s="1718"/>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row>
    <row r="60" spans="1:54" s="112" customFormat="1" ht="15.75" x14ac:dyDescent="0.25">
      <c r="D60" s="1697" t="s">
        <v>329</v>
      </c>
      <c r="E60" s="1697"/>
      <c r="F60" s="1698"/>
      <c r="G60" s="1697" t="s">
        <v>318</v>
      </c>
      <c r="H60" s="1697"/>
      <c r="I60" s="1698"/>
      <c r="J60" s="1690" t="s">
        <v>319</v>
      </c>
      <c r="K60" s="1691"/>
      <c r="L60" s="1703"/>
      <c r="M60" s="1691" t="s">
        <v>320</v>
      </c>
      <c r="N60" s="1691"/>
      <c r="O60" s="1703"/>
      <c r="P60" s="1692" t="s">
        <v>321</v>
      </c>
      <c r="Q60" s="1693"/>
      <c r="R60" s="1695"/>
      <c r="S60" s="1693" t="s">
        <v>322</v>
      </c>
      <c r="T60" s="1693"/>
      <c r="U60" s="1695"/>
      <c r="V60" s="1692" t="s">
        <v>323</v>
      </c>
      <c r="W60" s="1693"/>
      <c r="X60" s="1695"/>
      <c r="Y60" s="1693" t="s">
        <v>324</v>
      </c>
      <c r="Z60" s="1693"/>
      <c r="AA60" s="1695"/>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row>
    <row r="61" spans="1:54"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V61" s="676"/>
      <c r="W61" s="679" t="s">
        <v>150</v>
      </c>
      <c r="X61" s="681" t="s">
        <v>151</v>
      </c>
      <c r="Y61" s="679"/>
      <c r="Z61" s="679" t="s">
        <v>150</v>
      </c>
      <c r="AA61" s="681" t="s">
        <v>151</v>
      </c>
      <c r="AC61" s="919"/>
      <c r="AD61" s="919"/>
      <c r="AE61" s="919"/>
      <c r="AF61" s="919"/>
      <c r="AG61" s="919"/>
      <c r="AH61" s="919"/>
      <c r="AI61" s="919"/>
      <c r="AJ61" s="919"/>
      <c r="AK61" s="919"/>
      <c r="AL61" s="919"/>
      <c r="AM61" s="919"/>
      <c r="AN61" s="919"/>
      <c r="AO61" s="919"/>
      <c r="AP61" s="919"/>
      <c r="AQ61" s="919"/>
      <c r="AR61" s="919"/>
      <c r="AS61" s="919"/>
      <c r="AT61" s="919"/>
      <c r="AU61" s="919"/>
      <c r="AV61" s="919"/>
      <c r="AW61" s="919"/>
      <c r="AX61" s="919"/>
      <c r="AY61" s="919"/>
      <c r="AZ61" s="919"/>
      <c r="BA61" s="919"/>
      <c r="BB61" s="919"/>
    </row>
    <row r="62" spans="1:54"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V62" s="677" t="s">
        <v>152</v>
      </c>
      <c r="W62" s="680" t="s">
        <v>152</v>
      </c>
      <c r="X62" s="682" t="s">
        <v>153</v>
      </c>
      <c r="Y62" s="680" t="s">
        <v>152</v>
      </c>
      <c r="Z62" s="680" t="s">
        <v>152</v>
      </c>
      <c r="AA62" s="682" t="s">
        <v>153</v>
      </c>
      <c r="AC62" s="919"/>
      <c r="AD62" s="919"/>
      <c r="AE62" s="919"/>
      <c r="AF62" s="919"/>
      <c r="AG62" s="919"/>
      <c r="AH62" s="919"/>
      <c r="AI62" s="919"/>
      <c r="AJ62" s="919"/>
      <c r="AK62" s="919"/>
      <c r="AL62" s="919"/>
      <c r="AM62" s="919"/>
      <c r="AN62" s="919"/>
      <c r="AO62" s="919"/>
      <c r="AP62" s="919"/>
      <c r="AQ62" s="919"/>
      <c r="AR62" s="919"/>
      <c r="AS62" s="919"/>
      <c r="AT62" s="919"/>
      <c r="AU62" s="919"/>
      <c r="AV62" s="919"/>
      <c r="AW62" s="919"/>
      <c r="AX62" s="919"/>
      <c r="AY62" s="919"/>
      <c r="AZ62" s="919"/>
      <c r="BA62" s="919"/>
      <c r="BB62" s="919"/>
    </row>
    <row r="63" spans="1:54" s="304" customFormat="1" x14ac:dyDescent="0.25">
      <c r="B63" s="304" t="s">
        <v>154</v>
      </c>
      <c r="D63" s="61">
        <f>N21</f>
        <v>214129</v>
      </c>
      <c r="E63" s="628">
        <f>(D63*$E39)/$D$27</f>
        <v>8207.5455167693362</v>
      </c>
      <c r="F63" s="683" t="e">
        <f ca="1">$E63*$J$30</f>
        <v>#NAME?</v>
      </c>
      <c r="G63" s="61">
        <f>O21</f>
        <v>925121</v>
      </c>
      <c r="H63" s="628">
        <f>(G63*$E39)/$D$27</f>
        <v>35459.805612594115</v>
      </c>
      <c r="I63" s="683" t="e">
        <f ca="1">H63*$J$30</f>
        <v>#NAME?</v>
      </c>
      <c r="J63" s="674">
        <f>P21</f>
        <v>68312</v>
      </c>
      <c r="K63" s="628">
        <f>(J63*$E39)/$D$27</f>
        <v>2618.3928815879535</v>
      </c>
      <c r="L63" s="683" t="e">
        <f ca="1">K63*$J30</f>
        <v>#NAME?</v>
      </c>
      <c r="M63" s="61">
        <f>Q21</f>
        <v>353047</v>
      </c>
      <c r="N63" s="628">
        <f>(M63*$E39)/$D$27</f>
        <v>13532.260095824777</v>
      </c>
      <c r="O63" s="683" t="e">
        <f ca="1">N63*$J30</f>
        <v>#NAME?</v>
      </c>
      <c r="P63" s="674">
        <f>R21</f>
        <v>37165</v>
      </c>
      <c r="Q63" s="628">
        <f>(P63*$E39)/$D$27</f>
        <v>1424.5311430527036</v>
      </c>
      <c r="R63" s="683" t="e">
        <f ca="1">Q63*$J30</f>
        <v>#NAME?</v>
      </c>
      <c r="S63" s="61">
        <f>S21</f>
        <v>198249</v>
      </c>
      <c r="T63" s="628">
        <f>(S63*$E39)/$D$27</f>
        <v>7598.8665297741272</v>
      </c>
      <c r="U63" s="683" t="e">
        <f ca="1">T63*$J30</f>
        <v>#NAME?</v>
      </c>
      <c r="V63" s="674">
        <f>T21</f>
        <v>22573</v>
      </c>
      <c r="W63" s="628">
        <f>(V63*$E39)/$D$27</f>
        <v>865.22108145106097</v>
      </c>
      <c r="X63" s="683" t="e">
        <f ca="1">W63*$J30</f>
        <v>#NAME?</v>
      </c>
      <c r="Y63" s="61">
        <f>U21</f>
        <v>127380</v>
      </c>
      <c r="Z63" s="628">
        <f>(Y63*$E39)/$D$27</f>
        <v>4882.4640657084192</v>
      </c>
      <c r="AA63" s="683" t="e">
        <f ca="1">Z63*$J30</f>
        <v>#NAME?</v>
      </c>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row>
    <row r="64" spans="1:54" s="304" customFormat="1" x14ac:dyDescent="0.25">
      <c r="B64" s="304" t="s">
        <v>93</v>
      </c>
      <c r="D64" s="61">
        <f>N22</f>
        <v>13941</v>
      </c>
      <c r="E64" s="628">
        <f t="shared" ref="E64:E65" si="14">(D64*$E40)/$D$27</f>
        <v>534.3572895277207</v>
      </c>
      <c r="F64" s="683" t="e">
        <f ca="1">$E64*$J$31</f>
        <v>#NAME?</v>
      </c>
      <c r="G64" s="61">
        <f>O22</f>
        <v>34607</v>
      </c>
      <c r="H64" s="628">
        <f t="shared" ref="H64:H65" si="15">(G64*$E40)/$D$27</f>
        <v>1326.4832306639289</v>
      </c>
      <c r="I64" s="683" t="e">
        <f ca="1">H64*$J$31</f>
        <v>#NAME?</v>
      </c>
      <c r="J64" s="674">
        <f>P22</f>
        <v>4211</v>
      </c>
      <c r="K64" s="628">
        <f t="shared" ref="K64:K65" si="16">(J64*$E40)/$D$27</f>
        <v>161.4072553045859</v>
      </c>
      <c r="L64" s="683" t="e">
        <f t="shared" ref="L64:L65" ca="1" si="17">K64*$J31</f>
        <v>#NAME?</v>
      </c>
      <c r="M64" s="61">
        <f>Q22</f>
        <v>11948</v>
      </c>
      <c r="N64" s="628">
        <f t="shared" ref="N64:N65" si="18">(M64*$E40)/$D$27</f>
        <v>457.96577686516088</v>
      </c>
      <c r="O64" s="683" t="e">
        <f t="shared" ref="O64:O65" ca="1" si="19">N64*$J31</f>
        <v>#NAME?</v>
      </c>
      <c r="P64" s="674">
        <f>R22</f>
        <v>2287</v>
      </c>
      <c r="Q64" s="628">
        <f t="shared" ref="Q64:Q65" si="20">(P64*$E40)/$D$27</f>
        <v>87.66050650239562</v>
      </c>
      <c r="R64" s="683" t="e">
        <f t="shared" ref="R64:R65" ca="1" si="21">Q64*$J31</f>
        <v>#NAME?</v>
      </c>
      <c r="S64" s="61">
        <f>S22</f>
        <v>6682</v>
      </c>
      <c r="T64" s="628">
        <f t="shared" ref="T64:T65" si="22">(S64*$E40)/$D$27</f>
        <v>256.12046543463379</v>
      </c>
      <c r="U64" s="683" t="e">
        <f t="shared" ref="U64:U65" ca="1" si="23">T64*$J31</f>
        <v>#NAME?</v>
      </c>
      <c r="V64" s="674">
        <f>T22</f>
        <v>1415</v>
      </c>
      <c r="W64" s="628">
        <f t="shared" ref="W64:W65" si="24">(V64*$E40)/$D$27</f>
        <v>54.236824093086923</v>
      </c>
      <c r="X64" s="683" t="e">
        <f t="shared" ref="X64:X65" ca="1" si="25">W64*$J31</f>
        <v>#NAME?</v>
      </c>
      <c r="Y64" s="61">
        <f>U22</f>
        <v>4215</v>
      </c>
      <c r="Z64" s="628">
        <f t="shared" ref="Z64:Z65" si="26">(Y64*$E40)/$D$27</f>
        <v>161.56057494866531</v>
      </c>
      <c r="AA64" s="683" t="e">
        <f t="shared" ref="AA64:AA65" ca="1" si="27">Z64*$J31</f>
        <v>#NAME?</v>
      </c>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row>
    <row r="65" spans="1:108" s="304" customFormat="1" x14ac:dyDescent="0.25">
      <c r="B65" s="304" t="s">
        <v>95</v>
      </c>
      <c r="D65" s="61">
        <f>N23</f>
        <v>3861</v>
      </c>
      <c r="E65" s="628">
        <f t="shared" si="14"/>
        <v>147.99178644763862</v>
      </c>
      <c r="F65" s="683" t="e">
        <f ca="1">$E65*$J$32</f>
        <v>#NAME?</v>
      </c>
      <c r="G65" s="61">
        <f>O23</f>
        <v>8104</v>
      </c>
      <c r="H65" s="628">
        <f t="shared" si="15"/>
        <v>310.62559890485966</v>
      </c>
      <c r="I65" s="683" t="e">
        <f ca="1">H65*$J$32</f>
        <v>#NAME?</v>
      </c>
      <c r="J65" s="674">
        <f>P23</f>
        <v>1067</v>
      </c>
      <c r="K65" s="628">
        <f t="shared" si="16"/>
        <v>40.898015058179332</v>
      </c>
      <c r="L65" s="683" t="e">
        <f t="shared" ca="1" si="17"/>
        <v>#NAME?</v>
      </c>
      <c r="M65" s="61">
        <f>Q23</f>
        <v>2584</v>
      </c>
      <c r="N65" s="628">
        <f t="shared" si="18"/>
        <v>99.044490075290895</v>
      </c>
      <c r="O65" s="683" t="e">
        <f t="shared" ca="1" si="19"/>
        <v>#NAME?</v>
      </c>
      <c r="P65" s="674">
        <f>R23</f>
        <v>578</v>
      </c>
      <c r="Q65" s="628">
        <f t="shared" si="20"/>
        <v>22.154688569472963</v>
      </c>
      <c r="R65" s="683" t="e">
        <f t="shared" ca="1" si="21"/>
        <v>#NAME?</v>
      </c>
      <c r="S65" s="61">
        <f>S23</f>
        <v>1438</v>
      </c>
      <c r="T65" s="628">
        <f t="shared" si="22"/>
        <v>55.118412046543462</v>
      </c>
      <c r="U65" s="683" t="e">
        <f t="shared" ca="1" si="23"/>
        <v>#NAME?</v>
      </c>
      <c r="V65" s="674">
        <f>T23</f>
        <v>342</v>
      </c>
      <c r="W65" s="628">
        <f t="shared" si="24"/>
        <v>13.108829568788501</v>
      </c>
      <c r="X65" s="683" t="e">
        <f t="shared" ca="1" si="25"/>
        <v>#NAME?</v>
      </c>
      <c r="Y65" s="61">
        <f t="shared" ref="Y65" si="28">U23</f>
        <v>874</v>
      </c>
      <c r="Z65" s="628">
        <f t="shared" si="26"/>
        <v>33.500342231348391</v>
      </c>
      <c r="AA65" s="683" t="e">
        <f t="shared" ca="1" si="27"/>
        <v>#NAME?</v>
      </c>
      <c r="AC65" s="971"/>
      <c r="AD65" s="971"/>
      <c r="AE65" s="971"/>
      <c r="AF65" s="971"/>
      <c r="AG65" s="971"/>
      <c r="AH65" s="971"/>
      <c r="AI65" s="971"/>
      <c r="AJ65" s="971"/>
      <c r="AK65" s="971"/>
      <c r="AL65" s="971"/>
      <c r="AM65" s="971"/>
      <c r="AN65" s="971"/>
      <c r="AO65" s="971"/>
      <c r="AP65" s="971"/>
      <c r="AQ65" s="971"/>
      <c r="AR65" s="971"/>
      <c r="AS65" s="971"/>
      <c r="AT65" s="971"/>
      <c r="AU65" s="971"/>
      <c r="AV65" s="971"/>
      <c r="AW65" s="971"/>
      <c r="AX65" s="971"/>
      <c r="AY65" s="971"/>
      <c r="AZ65" s="971"/>
      <c r="BA65" s="971"/>
      <c r="BB65" s="971"/>
    </row>
    <row r="66" spans="1:108" s="640" customFormat="1" x14ac:dyDescent="0.25">
      <c r="B66" s="733" t="s">
        <v>155</v>
      </c>
      <c r="F66" s="734" t="e">
        <f ca="1">_xll.ErTotal(SUM(F63:F65))</f>
        <v>#NAME?</v>
      </c>
      <c r="I66" s="734" t="e">
        <f ca="1">_xll.ErTotal(SUM(I63:I65))</f>
        <v>#NAME?</v>
      </c>
      <c r="J66" s="643"/>
      <c r="K66" s="644"/>
      <c r="L66" s="734" t="e">
        <f ca="1">_xll.ErTotal(SUM(L63:L65))</f>
        <v>#NAME?</v>
      </c>
      <c r="M66" s="644"/>
      <c r="N66" s="644"/>
      <c r="O66" s="734" t="e">
        <f ca="1">_xll.ErTotal(SUM(O63:O65))</f>
        <v>#NAME?</v>
      </c>
      <c r="P66" s="643"/>
      <c r="Q66" s="644"/>
      <c r="R66" s="734" t="e">
        <f ca="1">_xll.ErTotal(SUM(R63:R65))</f>
        <v>#NAME?</v>
      </c>
      <c r="S66" s="644"/>
      <c r="T66" s="644"/>
      <c r="U66" s="734" t="e">
        <f ca="1">_xll.ErTotal(SUM(U63:U65))</f>
        <v>#NAME?</v>
      </c>
      <c r="V66" s="643"/>
      <c r="W66" s="644"/>
      <c r="X66" s="734" t="e">
        <f ca="1">_xll.ErTotal(SUM(X63:X65))</f>
        <v>#NAME?</v>
      </c>
      <c r="Y66" s="644"/>
      <c r="Z66" s="644"/>
      <c r="AA66" s="734" t="e">
        <f ca="1">_xll.ErTotal(SUM(AA63:AA65))</f>
        <v>#NAME?</v>
      </c>
      <c r="AC66" s="919"/>
      <c r="AD66" s="919"/>
      <c r="AE66" s="919"/>
      <c r="AF66" s="919"/>
      <c r="AG66" s="919"/>
      <c r="AH66" s="919"/>
      <c r="AI66" s="919"/>
      <c r="AJ66" s="919"/>
      <c r="AK66" s="919"/>
      <c r="AL66" s="919"/>
      <c r="AM66" s="919"/>
      <c r="AN66" s="919"/>
      <c r="AO66" s="919"/>
      <c r="AP66" s="919"/>
      <c r="AQ66" s="919"/>
      <c r="AR66" s="919"/>
      <c r="AS66" s="919"/>
      <c r="AT66" s="919"/>
      <c r="AU66" s="919"/>
      <c r="AV66" s="919"/>
      <c r="AW66" s="919"/>
      <c r="AX66" s="919"/>
      <c r="AY66" s="919"/>
      <c r="AZ66" s="919"/>
      <c r="BA66" s="919"/>
      <c r="BB66" s="919"/>
    </row>
    <row r="67" spans="1:108" x14ac:dyDescent="0.25">
      <c r="D67" s="241"/>
      <c r="E67" s="241"/>
      <c r="F67" s="241"/>
      <c r="G67" s="241"/>
      <c r="H67" s="241"/>
      <c r="I67" s="159"/>
      <c r="J67" s="365"/>
      <c r="K67" s="365"/>
      <c r="L67" s="365"/>
      <c r="M67" s="365"/>
      <c r="N67" s="365"/>
      <c r="O67" s="684"/>
      <c r="P67" s="365"/>
      <c r="Q67" s="365"/>
      <c r="R67" s="365"/>
      <c r="S67" s="365"/>
      <c r="T67" s="365"/>
      <c r="U67" s="684"/>
      <c r="AC67" s="971"/>
      <c r="AD67" s="971"/>
      <c r="AE67" s="971"/>
      <c r="AF67" s="971"/>
      <c r="AG67" s="971"/>
      <c r="AH67" s="971"/>
      <c r="AI67" s="971"/>
      <c r="AJ67" s="971"/>
      <c r="AK67" s="971"/>
      <c r="AL67" s="971"/>
      <c r="AM67" s="971"/>
      <c r="AN67" s="971"/>
      <c r="AO67" s="971"/>
      <c r="AP67" s="971"/>
      <c r="AQ67" s="971"/>
      <c r="AR67" s="971"/>
      <c r="AS67" s="971"/>
      <c r="AT67" s="971"/>
      <c r="AU67" s="971"/>
      <c r="AV67" s="971"/>
      <c r="AW67" s="971"/>
      <c r="AX67" s="971"/>
      <c r="AY67" s="971"/>
      <c r="AZ67" s="971"/>
      <c r="BA67" s="971"/>
      <c r="BB67" s="971"/>
    </row>
    <row r="68" spans="1:108" s="160" customFormat="1" x14ac:dyDescent="0.25">
      <c r="A68" s="160" t="s">
        <v>156</v>
      </c>
    </row>
    <row r="69" spans="1:108" s="112" customFormat="1" ht="15.75" x14ac:dyDescent="0.25"/>
    <row r="70" spans="1:108" s="112" customFormat="1" ht="15.75" x14ac:dyDescent="0.25">
      <c r="E70" s="685"/>
      <c r="F70" s="685"/>
      <c r="G70" s="685"/>
      <c r="H70" s="685"/>
    </row>
    <row r="71" spans="1:108" s="112" customFormat="1" ht="15.75" x14ac:dyDescent="0.25">
      <c r="D71" s="1718"/>
      <c r="E71" s="1718"/>
      <c r="F71" s="1718"/>
      <c r="G71" s="1718"/>
      <c r="H71" s="1718"/>
      <c r="K71" s="1697" t="s">
        <v>330</v>
      </c>
      <c r="L71" s="1697"/>
      <c r="M71" s="1697"/>
      <c r="N71" s="1697"/>
      <c r="O71" s="1697"/>
      <c r="P71" s="1697"/>
      <c r="Q71" s="1697"/>
      <c r="R71" s="1698"/>
      <c r="S71" s="1690" t="s">
        <v>331</v>
      </c>
      <c r="T71" s="1691"/>
      <c r="U71" s="1691"/>
      <c r="V71" s="1691"/>
      <c r="W71" s="1691"/>
      <c r="X71" s="1691"/>
      <c r="Y71" s="1691"/>
      <c r="Z71" s="1691"/>
      <c r="AA71" s="1692" t="s">
        <v>332</v>
      </c>
      <c r="AB71" s="1693"/>
      <c r="AC71" s="1693"/>
      <c r="AD71" s="1693"/>
      <c r="AE71" s="1693"/>
      <c r="AF71" s="1693"/>
      <c r="AG71" s="1693"/>
      <c r="AH71" s="1695"/>
      <c r="AI71" s="1692" t="s">
        <v>333</v>
      </c>
      <c r="AJ71" s="1693"/>
      <c r="AK71" s="1693"/>
      <c r="AL71" s="1693"/>
      <c r="AM71" s="1693"/>
      <c r="AN71" s="1693"/>
      <c r="AO71" s="1693"/>
      <c r="AP71" s="1695"/>
      <c r="AQ71" s="873"/>
      <c r="AR71" s="872"/>
      <c r="AS71" s="872"/>
      <c r="AT71" s="872"/>
      <c r="AU71" s="872"/>
      <c r="AV71" s="872"/>
    </row>
    <row r="72" spans="1:108" s="112" customFormat="1" ht="14.25" customHeight="1" x14ac:dyDescent="0.25">
      <c r="D72" s="502"/>
      <c r="E72" s="502"/>
      <c r="F72" s="502"/>
      <c r="G72" s="502"/>
      <c r="H72" s="502"/>
      <c r="I72" s="502"/>
      <c r="J72" s="502"/>
      <c r="K72" s="1702"/>
      <c r="L72" s="1702"/>
      <c r="M72" s="1702"/>
      <c r="N72" s="1702"/>
      <c r="O72" s="725"/>
      <c r="P72" s="725"/>
      <c r="Q72" s="725"/>
      <c r="R72" s="726"/>
      <c r="S72" s="729"/>
      <c r="T72" s="729"/>
      <c r="U72" s="729"/>
      <c r="V72" s="729"/>
      <c r="W72" s="729"/>
      <c r="X72" s="729"/>
      <c r="Y72" s="729"/>
      <c r="Z72" s="841"/>
      <c r="AA72" s="732"/>
      <c r="AB72" s="732"/>
      <c r="AC72" s="732"/>
      <c r="AD72" s="732"/>
      <c r="AE72" s="732"/>
      <c r="AF72" s="732"/>
      <c r="AG72" s="732"/>
      <c r="AH72" s="840"/>
      <c r="AI72" s="839"/>
      <c r="AJ72" s="732"/>
      <c r="AK72" s="732"/>
      <c r="AL72" s="732"/>
      <c r="AM72" s="732"/>
      <c r="AN72" s="732"/>
      <c r="AO72" s="732"/>
      <c r="AP72" s="840"/>
      <c r="AQ72" s="873"/>
      <c r="AR72" s="873"/>
      <c r="AS72" s="873"/>
      <c r="AT72" s="873"/>
      <c r="AU72" s="873"/>
      <c r="AV72" s="873"/>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s="304" customFormat="1" x14ac:dyDescent="0.25">
      <c r="A73"/>
      <c r="B73"/>
      <c r="C73"/>
      <c r="D73" s="1700" t="s">
        <v>160</v>
      </c>
      <c r="E73" s="1700"/>
      <c r="F73" s="1701"/>
      <c r="G73" s="1704" t="s">
        <v>129</v>
      </c>
      <c r="H73" s="1705"/>
      <c r="I73" s="1705"/>
      <c r="J73" s="1705"/>
      <c r="K73" s="1697" t="s">
        <v>317</v>
      </c>
      <c r="L73" s="1697"/>
      <c r="M73" s="1697"/>
      <c r="N73" s="1698"/>
      <c r="O73" s="1697" t="s">
        <v>318</v>
      </c>
      <c r="P73" s="1697"/>
      <c r="Q73" s="1697"/>
      <c r="R73" s="1698"/>
      <c r="S73" s="1690" t="s">
        <v>319</v>
      </c>
      <c r="T73" s="1691"/>
      <c r="U73" s="1691"/>
      <c r="V73" s="1703"/>
      <c r="W73" s="1691" t="s">
        <v>320</v>
      </c>
      <c r="X73" s="1691"/>
      <c r="Y73" s="1691"/>
      <c r="Z73" s="1703"/>
      <c r="AA73" s="1692" t="s">
        <v>321</v>
      </c>
      <c r="AB73" s="1693"/>
      <c r="AC73" s="1693"/>
      <c r="AD73" s="1695"/>
      <c r="AE73" s="1693" t="s">
        <v>322</v>
      </c>
      <c r="AF73" s="1693"/>
      <c r="AG73" s="1693"/>
      <c r="AH73" s="1695"/>
      <c r="AI73" s="1692" t="s">
        <v>323</v>
      </c>
      <c r="AJ73" s="1693"/>
      <c r="AK73" s="1693"/>
      <c r="AL73" s="1695"/>
      <c r="AM73" s="1693" t="s">
        <v>324</v>
      </c>
      <c r="AN73" s="1693"/>
      <c r="AO73" s="1693"/>
      <c r="AP73" s="1695"/>
      <c r="AQ73" s="873"/>
      <c r="AR73" s="1688"/>
      <c r="AS73" s="1688"/>
      <c r="AT73" s="1688"/>
      <c r="AU73" s="1688"/>
      <c r="AV73" s="1688"/>
      <c r="AW73" s="195"/>
      <c r="AX73" s="1706"/>
      <c r="AY73" s="1706"/>
      <c r="AZ73" s="1706"/>
      <c r="BA73" s="1706"/>
      <c r="BB73" s="1707"/>
      <c r="BC73" s="1707"/>
      <c r="BD73" s="1707"/>
      <c r="BE73" s="1707"/>
      <c r="BF73" s="1707"/>
      <c r="BG73" s="1707"/>
      <c r="BH73" s="1707"/>
      <c r="BI73" s="1707"/>
      <c r="BJ73" s="1707"/>
      <c r="BK73" s="1707"/>
      <c r="BL73" s="181"/>
      <c r="BM73" s="1707"/>
      <c r="BN73" s="1707"/>
      <c r="BO73" s="1707"/>
      <c r="BP73" s="1707"/>
      <c r="BQ73" s="1707"/>
      <c r="BR73" s="1707"/>
      <c r="BS73" s="1707"/>
      <c r="BT73" s="1707"/>
      <c r="BU73" s="1707"/>
      <c r="BV73" s="1707"/>
      <c r="BW73" s="1707"/>
      <c r="BX73" s="1707"/>
      <c r="BY73" s="1707"/>
      <c r="BZ73" s="1707"/>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36" customFormat="1" ht="45" x14ac:dyDescent="0.25">
      <c r="A74" s="329"/>
      <c r="B74" s="439" t="s">
        <v>162</v>
      </c>
      <c r="C74" s="329"/>
      <c r="D74" s="443" t="s">
        <v>163</v>
      </c>
      <c r="E74" s="443" t="s">
        <v>103</v>
      </c>
      <c r="F74" s="443" t="s">
        <v>104</v>
      </c>
      <c r="G74" s="498" t="s">
        <v>105</v>
      </c>
      <c r="H74" s="498" t="s">
        <v>106</v>
      </c>
      <c r="I74" s="498" t="s">
        <v>107</v>
      </c>
      <c r="J74" s="498" t="s">
        <v>164</v>
      </c>
      <c r="K74" s="711" t="s">
        <v>165</v>
      </c>
      <c r="L74" s="711" t="s">
        <v>166</v>
      </c>
      <c r="M74" s="711" t="s">
        <v>167</v>
      </c>
      <c r="N74" s="711" t="s">
        <v>168</v>
      </c>
      <c r="O74" s="711" t="s">
        <v>165</v>
      </c>
      <c r="P74" s="711" t="s">
        <v>166</v>
      </c>
      <c r="Q74" s="711" t="s">
        <v>167</v>
      </c>
      <c r="R74" s="728" t="s">
        <v>168</v>
      </c>
      <c r="S74" s="712" t="s">
        <v>165</v>
      </c>
      <c r="T74" s="712" t="s">
        <v>166</v>
      </c>
      <c r="U74" s="712" t="s">
        <v>167</v>
      </c>
      <c r="V74" s="712" t="s">
        <v>168</v>
      </c>
      <c r="W74" s="712" t="s">
        <v>165</v>
      </c>
      <c r="X74" s="712" t="s">
        <v>166</v>
      </c>
      <c r="Y74" s="712" t="s">
        <v>167</v>
      </c>
      <c r="Z74" s="712" t="s">
        <v>168</v>
      </c>
      <c r="AA74" s="713" t="s">
        <v>165</v>
      </c>
      <c r="AB74" s="713" t="s">
        <v>166</v>
      </c>
      <c r="AC74" s="713" t="s">
        <v>167</v>
      </c>
      <c r="AD74" s="713" t="s">
        <v>168</v>
      </c>
      <c r="AE74" s="713" t="s">
        <v>165</v>
      </c>
      <c r="AF74" s="713" t="s">
        <v>166</v>
      </c>
      <c r="AG74" s="713" t="s">
        <v>167</v>
      </c>
      <c r="AH74" s="713" t="s">
        <v>168</v>
      </c>
      <c r="AI74" s="842" t="s">
        <v>165</v>
      </c>
      <c r="AJ74" s="842" t="s">
        <v>166</v>
      </c>
      <c r="AK74" s="842" t="s">
        <v>167</v>
      </c>
      <c r="AL74" s="842" t="s">
        <v>168</v>
      </c>
      <c r="AM74" s="713" t="s">
        <v>165</v>
      </c>
      <c r="AN74" s="713" t="s">
        <v>166</v>
      </c>
      <c r="AO74" s="713" t="s">
        <v>167</v>
      </c>
      <c r="AP74" s="704" t="s">
        <v>168</v>
      </c>
      <c r="AQ74" s="873"/>
      <c r="AR74" s="872"/>
      <c r="AS74" s="874"/>
      <c r="AT74" s="872"/>
      <c r="AU74" s="872"/>
      <c r="AV74" s="872"/>
      <c r="AW74" s="444"/>
      <c r="AX74" s="445"/>
      <c r="AY74" s="444"/>
      <c r="AZ74" s="444"/>
      <c r="BA74" s="444"/>
      <c r="BB74" s="446"/>
      <c r="BC74" s="447"/>
      <c r="BD74" s="446"/>
      <c r="BE74" s="446"/>
      <c r="BF74" s="446"/>
      <c r="BG74" s="446"/>
      <c r="BH74" s="447"/>
      <c r="BI74" s="446"/>
      <c r="BJ74" s="446"/>
      <c r="BK74" s="446"/>
      <c r="BL74" s="444"/>
      <c r="BM74" s="445"/>
      <c r="BN74" s="444"/>
      <c r="BO74" s="444"/>
      <c r="BP74" s="444"/>
      <c r="BQ74" s="446"/>
      <c r="BR74" s="447"/>
      <c r="BS74" s="446"/>
      <c r="BT74" s="446"/>
      <c r="BU74" s="446"/>
      <c r="BV74" s="446"/>
      <c r="BW74" s="447"/>
      <c r="BX74" s="446"/>
      <c r="BY74" s="446"/>
      <c r="BZ74" s="446"/>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973" customFormat="1" x14ac:dyDescent="0.25">
      <c r="A75" s="168"/>
      <c r="B75" s="439">
        <v>0</v>
      </c>
      <c r="C75" s="329"/>
      <c r="D75" s="565">
        <f>'ONS Post Acute'!S5</f>
        <v>0.31109999999999999</v>
      </c>
      <c r="E75" s="493">
        <f>'ONS Post Acute'!T5</f>
        <v>0.28870000000000001</v>
      </c>
      <c r="F75" s="493">
        <f>'ONS Post Acute'!U5</f>
        <v>0.33579999999999999</v>
      </c>
      <c r="G75" s="498">
        <f>(F75-E75)/(2*1.96)</f>
        <v>1.2015306122448973E-2</v>
      </c>
      <c r="H75" s="498">
        <f>(D75*(D75-D75^2-G75^2))/G75^2</f>
        <v>461.52356403838905</v>
      </c>
      <c r="I75" s="498">
        <f>H75*(1-D75)/D75</f>
        <v>1021.9980175700618</v>
      </c>
      <c r="J75" s="498" t="e">
        <f ca="1">_xll.ErBeta(H75,I75)</f>
        <v>#NAME?</v>
      </c>
      <c r="K75" s="1076" t="e">
        <f ca="1">(1-EXP(-(-LN(1-(J75-J76)/1))*$N$44)*1)</f>
        <v>#NAME?</v>
      </c>
      <c r="L75" s="566" t="e">
        <f ca="1">K75*($D$21-PICSIA_V)</f>
        <v>#NAME?</v>
      </c>
      <c r="M75" s="566" t="e">
        <f ca="1">((L75*B76)/52*$J$33)</f>
        <v>#NAME?</v>
      </c>
      <c r="N75" s="567" t="e">
        <f ca="1">(M75/$D$22)*100000</f>
        <v>#NAME?</v>
      </c>
      <c r="O75" s="565" t="e">
        <f ca="1">$J75-$J76</f>
        <v>#NAME?</v>
      </c>
      <c r="P75" s="566" t="e">
        <f ca="1">O75*($E$21-PICSIA_U)</f>
        <v>#NAME?</v>
      </c>
      <c r="Q75" s="566" t="e">
        <f ca="1">((P75*B76)/52*$J$33)</f>
        <v>#NAME?</v>
      </c>
      <c r="R75" s="567" t="e">
        <f ca="1">(Q75/$D$22)*100000</f>
        <v>#NAME?</v>
      </c>
      <c r="S75" s="1076" t="e">
        <f ca="1">(1-EXP(-(-LN(1-(J75-J76)/1))*$N$44)*1)</f>
        <v>#NAME?</v>
      </c>
      <c r="T75" s="566" t="e">
        <f ca="1">S75*($F$21-PICSIB_V)</f>
        <v>#NAME?</v>
      </c>
      <c r="U75" s="566" t="e">
        <f ca="1">((T75*B76)/52*$J$33)</f>
        <v>#NAME?</v>
      </c>
      <c r="V75" s="567" t="e">
        <f ca="1">(U75/$D$22)*100000</f>
        <v>#NAME?</v>
      </c>
      <c r="W75" s="565" t="e">
        <f ca="1">$J75-$J76</f>
        <v>#NAME?</v>
      </c>
      <c r="X75" s="566" t="e">
        <f ca="1">W75*($G$21-PICSIB_U)</f>
        <v>#NAME?</v>
      </c>
      <c r="Y75" s="566" t="e">
        <f ca="1">((X75*B76)/52*$J$33)</f>
        <v>#NAME?</v>
      </c>
      <c r="Z75" s="567" t="e">
        <f ca="1">(Y75/$D$22)*100000</f>
        <v>#NAME?</v>
      </c>
      <c r="AA75" s="1076" t="e">
        <f ca="1">(1-EXP(-(-LN(1-(J75-J76)/1))*$N$44)*1)</f>
        <v>#NAME?</v>
      </c>
      <c r="AB75" s="566" t="e">
        <f ca="1">AA75*($H$21-PICSIC_V)</f>
        <v>#NAME?</v>
      </c>
      <c r="AC75" s="566" t="e">
        <f ca="1">((AB75*B76)/52*$J$33)</f>
        <v>#NAME?</v>
      </c>
      <c r="AD75" s="567" t="e">
        <f ca="1">(AC75/$D$22)*100000</f>
        <v>#NAME?</v>
      </c>
      <c r="AE75" s="565" t="e">
        <f ca="1">$J75-$J76</f>
        <v>#NAME?</v>
      </c>
      <c r="AF75" s="453" t="e">
        <f ca="1">AE75*($I$21-PICSIC_U)</f>
        <v>#NAME?</v>
      </c>
      <c r="AG75" s="566" t="e">
        <f ca="1">((AF75*B76)/52*$J$33)</f>
        <v>#NAME?</v>
      </c>
      <c r="AH75" s="567" t="e">
        <f ca="1">(AG75/$D$22)*100000</f>
        <v>#NAME?</v>
      </c>
      <c r="AI75" s="1076" t="e">
        <f ca="1">(1-EXP(-(-LN(1-(J75-J76)/1))*$N$44)*1)</f>
        <v>#NAME?</v>
      </c>
      <c r="AJ75" s="453" t="e">
        <f ca="1">AI75*($J$21-PICS4D_V)</f>
        <v>#NAME?</v>
      </c>
      <c r="AK75" s="566" t="e">
        <f ca="1">((AJ75*B76)/52*$J$33)</f>
        <v>#NAME?</v>
      </c>
      <c r="AL75" s="567" t="e">
        <f ca="1">(AK75/$D$22)*100000</f>
        <v>#NAME?</v>
      </c>
      <c r="AM75" s="565" t="e">
        <f ca="1">$J75-$J76</f>
        <v>#NAME?</v>
      </c>
      <c r="AN75" s="453" t="e">
        <f ca="1">AM75*($K$21-PICS4D_U)</f>
        <v>#NAME?</v>
      </c>
      <c r="AO75" s="566" t="e">
        <f ca="1">((AN75*B76)/52*$J$33)</f>
        <v>#NAME?</v>
      </c>
      <c r="AP75" s="567" t="e">
        <f t="shared" ref="AP75:AP138" ca="1" si="29">(AO75/$D$22)*100000</f>
        <v>#NAME?</v>
      </c>
      <c r="AQ75" s="200"/>
      <c r="AR75" s="182"/>
      <c r="AS75" s="182"/>
      <c r="AT75" s="184"/>
      <c r="AU75" s="184"/>
      <c r="AV75" s="200"/>
      <c r="AW75" s="196"/>
      <c r="AX75" s="197"/>
      <c r="AY75" s="198"/>
      <c r="AZ75" s="198"/>
      <c r="BA75" s="199"/>
      <c r="BB75" s="182"/>
      <c r="BC75" s="183"/>
      <c r="BD75" s="184"/>
      <c r="BE75" s="184"/>
      <c r="BF75" s="200"/>
      <c r="BG75" s="182"/>
      <c r="BH75" s="182"/>
      <c r="BI75" s="184"/>
      <c r="BJ75" s="184"/>
      <c r="BK75" s="200"/>
      <c r="BL75" s="196"/>
      <c r="BM75" s="197"/>
      <c r="BN75" s="198"/>
      <c r="BO75" s="198"/>
      <c r="BP75" s="199"/>
      <c r="BQ75" s="182"/>
      <c r="BR75" s="183"/>
      <c r="BS75" s="184"/>
      <c r="BT75" s="184"/>
      <c r="BU75" s="200"/>
      <c r="BV75" s="182"/>
      <c r="BW75" s="182"/>
      <c r="BX75" s="184"/>
      <c r="BY75" s="184"/>
      <c r="BZ75" s="200"/>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973" customFormat="1" x14ac:dyDescent="0.25">
      <c r="A76" s="168"/>
      <c r="B76" s="439">
        <v>1</v>
      </c>
      <c r="C76" s="329"/>
      <c r="D76" s="565">
        <f>'ONS Post Acute'!S6</f>
        <v>0.2926901098943166</v>
      </c>
      <c r="E76" s="493">
        <f>'ONS Post Acute'!T6</f>
        <v>0.2683757596284464</v>
      </c>
      <c r="F76" s="493">
        <f>'ONS Post Acute'!U6</f>
        <v>0.31974242335275793</v>
      </c>
      <c r="G76" s="498">
        <f t="shared" ref="G76:G139" si="30">(F76-E76)/(2*1.96)</f>
        <v>1.3103740745997841E-2</v>
      </c>
      <c r="H76" s="498">
        <f t="shared" ref="H76:H139" si="31">(D76*(D76-D76^2-G76^2))/G76^2</f>
        <v>352.59397046589271</v>
      </c>
      <c r="I76" s="498">
        <f t="shared" ref="I76:I139" si="32">H76*(1-D76)/D76</f>
        <v>852.07253019996836</v>
      </c>
      <c r="J76" s="498" t="e">
        <f ca="1">_xll.ErBeta(H76,I76)</f>
        <v>#NAME?</v>
      </c>
      <c r="K76" s="1076" t="e">
        <f t="shared" ref="K76:K139" ca="1" si="33">(1-EXP(-(-LN(1-(J76-J77)/1))*$N$44)*1)</f>
        <v>#NAME?</v>
      </c>
      <c r="L76" s="566" t="e">
        <f t="shared" ref="L76:L94" ca="1" si="34">K76*($D$21-PICSIA_V)</f>
        <v>#NAME?</v>
      </c>
      <c r="M76" s="566" t="e">
        <f ca="1">((L76*B77)/52*$J$33)</f>
        <v>#NAME?</v>
      </c>
      <c r="N76" s="567" t="e">
        <f t="shared" ref="N76:N139" ca="1" si="35">(M76/$D$22)*100000</f>
        <v>#NAME?</v>
      </c>
      <c r="O76" s="565" t="e">
        <f ca="1">$J76-$J77</f>
        <v>#NAME?</v>
      </c>
      <c r="P76" s="566" t="e">
        <f t="shared" ref="P76:P94" ca="1" si="36">O76*($E$21-PICSIA_U)</f>
        <v>#NAME?</v>
      </c>
      <c r="Q76" s="566" t="e">
        <f t="shared" ref="Q76:Q139" ca="1" si="37">((P76*B77)/52*$J$33)</f>
        <v>#NAME?</v>
      </c>
      <c r="R76" s="567" t="e">
        <f t="shared" ref="R76:R138" ca="1" si="38">(Q76/$D$22)*100000</f>
        <v>#NAME?</v>
      </c>
      <c r="S76" s="1076" t="e">
        <f t="shared" ref="S76:S139" ca="1" si="39">(1-EXP(-(-LN(1-(J76-J77)/1))*$N$44)*1)</f>
        <v>#NAME?</v>
      </c>
      <c r="T76" s="566" t="e">
        <f t="shared" ref="T76:T94" ca="1" si="40">S76*($F$21-PICSIB_V)</f>
        <v>#NAME?</v>
      </c>
      <c r="U76" s="566" t="e">
        <f t="shared" ref="U76:U139" ca="1" si="41">((T76*B77)/52*$J$33)</f>
        <v>#NAME?</v>
      </c>
      <c r="V76" s="567" t="e">
        <f t="shared" ref="V76:V139" ca="1" si="42">(U76/$D$22)*100000</f>
        <v>#NAME?</v>
      </c>
      <c r="W76" s="565" t="e">
        <f ca="1">$J76-$J77</f>
        <v>#NAME?</v>
      </c>
      <c r="X76" s="566" t="e">
        <f t="shared" ref="X76:X94" ca="1" si="43">W76*($G$21-PICSIB_U)</f>
        <v>#NAME?</v>
      </c>
      <c r="Y76" s="566" t="e">
        <f t="shared" ref="Y76:Y139" ca="1" si="44">((X76*B77)/52*$J$33)</f>
        <v>#NAME?</v>
      </c>
      <c r="Z76" s="567" t="e">
        <f t="shared" ref="Z76:Z138" ca="1" si="45">(Y76/$D$22)*100000</f>
        <v>#NAME?</v>
      </c>
      <c r="AA76" s="1076" t="e">
        <f t="shared" ref="AA76:AA139" ca="1" si="46">(1-EXP(-(-LN(1-(J76-J77)/1))*$N$44)*1)</f>
        <v>#NAME?</v>
      </c>
      <c r="AB76" s="566" t="e">
        <f t="shared" ref="AB76:AB94" ca="1" si="47">AA76*($H$21-PICSIC_V)</f>
        <v>#NAME?</v>
      </c>
      <c r="AC76" s="566" t="e">
        <f t="shared" ref="AC76:AC139" ca="1" si="48">((AB76*B77)/52*$J$33)</f>
        <v>#NAME?</v>
      </c>
      <c r="AD76" s="567" t="e">
        <f t="shared" ref="AD76:AD138" ca="1" si="49">(AC76/$D$22)*100000</f>
        <v>#NAME?</v>
      </c>
      <c r="AE76" s="565" t="e">
        <f ca="1">$J76-$J77</f>
        <v>#NAME?</v>
      </c>
      <c r="AF76" s="453" t="e">
        <f t="shared" ref="AF76:AF94" ca="1" si="50">AE76*($I$21-PICSIC_U)</f>
        <v>#NAME?</v>
      </c>
      <c r="AG76" s="566" t="e">
        <f t="shared" ref="AG76:AG139" ca="1" si="51">((AF76*B77)/52*$J$33)</f>
        <v>#NAME?</v>
      </c>
      <c r="AH76" s="567" t="e">
        <f ca="1">(AG76/$D$22)*100000</f>
        <v>#NAME?</v>
      </c>
      <c r="AI76" s="1076" t="e">
        <f t="shared" ref="AI76:AI139" ca="1" si="52">(1-EXP(-(-LN(1-(J76-J77)/1))*$N$44)*1)</f>
        <v>#NAME?</v>
      </c>
      <c r="AJ76" s="453" t="e">
        <f t="shared" ref="AJ76:AJ94" ca="1" si="53">AI76*($J$21-PICS4D_V)</f>
        <v>#NAME?</v>
      </c>
      <c r="AK76" s="566" t="e">
        <f t="shared" ref="AK76:AK139" ca="1" si="54">((AJ76*B77)/52*$J$33)</f>
        <v>#NAME?</v>
      </c>
      <c r="AL76" s="567" t="e">
        <f t="shared" ref="AL76:AL138" ca="1" si="55">(AK76/$D$22)*100000</f>
        <v>#NAME?</v>
      </c>
      <c r="AM76" s="565" t="e">
        <f ca="1">$J76-$J77</f>
        <v>#NAME?</v>
      </c>
      <c r="AN76" s="453" t="e">
        <f t="shared" ref="AN76:AN94" ca="1" si="56">AM76*($K$21-PICS4D_U)</f>
        <v>#NAME?</v>
      </c>
      <c r="AO76" s="566" t="e">
        <f t="shared" ref="AO76:AO139" ca="1" si="57">((AN76*B77)/52*$J$33)</f>
        <v>#NAME?</v>
      </c>
      <c r="AP76" s="567" t="e">
        <f t="shared" ca="1" si="29"/>
        <v>#NAME?</v>
      </c>
      <c r="AQ76" s="200"/>
      <c r="AR76" s="182"/>
      <c r="AS76" s="182"/>
      <c r="AT76" s="184"/>
      <c r="AU76" s="184"/>
      <c r="AV76" s="200"/>
      <c r="AW76" s="196"/>
      <c r="AX76" s="197"/>
      <c r="AY76" s="198"/>
      <c r="AZ76" s="198"/>
      <c r="BA76" s="199"/>
      <c r="BB76" s="182"/>
      <c r="BC76" s="183"/>
      <c r="BD76" s="184"/>
      <c r="BE76" s="184"/>
      <c r="BF76" s="200"/>
      <c r="BG76" s="182"/>
      <c r="BH76" s="182"/>
      <c r="BI76" s="184"/>
      <c r="BJ76" s="184"/>
      <c r="BK76" s="200"/>
      <c r="BL76" s="196"/>
      <c r="BM76" s="197"/>
      <c r="BN76" s="198"/>
      <c r="BO76" s="198"/>
      <c r="BP76" s="199"/>
      <c r="BQ76" s="182"/>
      <c r="BR76" s="183"/>
      <c r="BS76" s="184"/>
      <c r="BT76" s="184"/>
      <c r="BU76" s="200"/>
      <c r="BV76" s="182"/>
      <c r="BW76" s="182"/>
      <c r="BX76" s="184"/>
      <c r="BY76" s="184"/>
      <c r="BZ76" s="200"/>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973" customFormat="1" x14ac:dyDescent="0.25">
      <c r="A77" s="168"/>
      <c r="B77" s="439">
        <v>2</v>
      </c>
      <c r="C77" s="329"/>
      <c r="D77" s="565">
        <f>'ONS Post Acute'!S7</f>
        <v>0.27536965744116731</v>
      </c>
      <c r="E77" s="493">
        <f>'ONS Post Acute'!T7</f>
        <v>0.24948232890940639</v>
      </c>
      <c r="F77" s="493">
        <f>'ONS Post Acute'!U7</f>
        <v>0.30445270188056661</v>
      </c>
      <c r="G77" s="498">
        <f t="shared" si="30"/>
        <v>1.4023054329377609E-2</v>
      </c>
      <c r="H77" s="498">
        <f t="shared" si="31"/>
        <v>279.14846652937507</v>
      </c>
      <c r="I77" s="498">
        <f t="shared" si="32"/>
        <v>734.57421128241367</v>
      </c>
      <c r="J77" s="498" t="e">
        <f ca="1">_xll.ErBeta(H77,I77)</f>
        <v>#NAME?</v>
      </c>
      <c r="K77" s="1076" t="e">
        <f t="shared" ca="1" si="33"/>
        <v>#NAME?</v>
      </c>
      <c r="L77" s="566" t="e">
        <f t="shared" ca="1" si="34"/>
        <v>#NAME?</v>
      </c>
      <c r="M77" s="566" t="e">
        <f t="shared" ref="M77:M138" ca="1" si="58">((L77*B78)/52*$J$33)</f>
        <v>#NAME?</v>
      </c>
      <c r="N77" s="567" t="e">
        <f t="shared" ca="1" si="35"/>
        <v>#NAME?</v>
      </c>
      <c r="O77" s="565" t="e">
        <f t="shared" ref="O77:O140" ca="1" si="59">$J77-$J78</f>
        <v>#NAME?</v>
      </c>
      <c r="P77" s="566" t="e">
        <f t="shared" ca="1" si="36"/>
        <v>#NAME?</v>
      </c>
      <c r="Q77" s="566" t="e">
        <f t="shared" ca="1" si="37"/>
        <v>#NAME?</v>
      </c>
      <c r="R77" s="567" t="e">
        <f t="shared" ca="1" si="38"/>
        <v>#NAME?</v>
      </c>
      <c r="S77" s="1076" t="e">
        <f t="shared" ca="1" si="39"/>
        <v>#NAME?</v>
      </c>
      <c r="T77" s="566" t="e">
        <f t="shared" ca="1" si="40"/>
        <v>#NAME?</v>
      </c>
      <c r="U77" s="566" t="e">
        <f t="shared" ca="1" si="41"/>
        <v>#NAME?</v>
      </c>
      <c r="V77" s="567" t="e">
        <f t="shared" ca="1" si="42"/>
        <v>#NAME?</v>
      </c>
      <c r="W77" s="565" t="e">
        <f t="shared" ref="W77:W140" ca="1" si="60">$J77-$J78</f>
        <v>#NAME?</v>
      </c>
      <c r="X77" s="566" t="e">
        <f t="shared" ca="1" si="43"/>
        <v>#NAME?</v>
      </c>
      <c r="Y77" s="566" t="e">
        <f t="shared" ca="1" si="44"/>
        <v>#NAME?</v>
      </c>
      <c r="Z77" s="567" t="e">
        <f t="shared" ca="1" si="45"/>
        <v>#NAME?</v>
      </c>
      <c r="AA77" s="1076" t="e">
        <f t="shared" ca="1" si="46"/>
        <v>#NAME?</v>
      </c>
      <c r="AB77" s="566" t="e">
        <f t="shared" ca="1" si="47"/>
        <v>#NAME?</v>
      </c>
      <c r="AC77" s="566" t="e">
        <f t="shared" ca="1" si="48"/>
        <v>#NAME?</v>
      </c>
      <c r="AD77" s="567" t="e">
        <f t="shared" ca="1" si="49"/>
        <v>#NAME?</v>
      </c>
      <c r="AE77" s="565" t="e">
        <f t="shared" ref="AE77:AE140" ca="1" si="61">$J77-$J78</f>
        <v>#NAME?</v>
      </c>
      <c r="AF77" s="453" t="e">
        <f t="shared" ca="1" si="50"/>
        <v>#NAME?</v>
      </c>
      <c r="AG77" s="566" t="e">
        <f t="shared" ca="1" si="51"/>
        <v>#NAME?</v>
      </c>
      <c r="AH77" s="567" t="e">
        <f t="shared" ref="AH77:AH138" ca="1" si="62">(AG77/$D$22)*100000</f>
        <v>#NAME?</v>
      </c>
      <c r="AI77" s="1076" t="e">
        <f t="shared" ca="1" si="52"/>
        <v>#NAME?</v>
      </c>
      <c r="AJ77" s="453" t="e">
        <f t="shared" ca="1" si="53"/>
        <v>#NAME?</v>
      </c>
      <c r="AK77" s="566" t="e">
        <f t="shared" ca="1" si="54"/>
        <v>#NAME?</v>
      </c>
      <c r="AL77" s="567" t="e">
        <f t="shared" ca="1" si="55"/>
        <v>#NAME?</v>
      </c>
      <c r="AM77" s="565" t="e">
        <f t="shared" ref="AM77:AM140" ca="1" si="63">$J77-$J78</f>
        <v>#NAME?</v>
      </c>
      <c r="AN77" s="453" t="e">
        <f t="shared" ca="1" si="56"/>
        <v>#NAME?</v>
      </c>
      <c r="AO77" s="566" t="e">
        <f t="shared" ca="1" si="57"/>
        <v>#NAME?</v>
      </c>
      <c r="AP77" s="567" t="e">
        <f t="shared" ca="1" si="29"/>
        <v>#NAME?</v>
      </c>
      <c r="AQ77" s="200"/>
      <c r="AR77" s="182"/>
      <c r="AS77" s="182"/>
      <c r="AT77" s="184"/>
      <c r="AU77" s="184"/>
      <c r="AV77" s="200"/>
      <c r="AW77" s="196"/>
      <c r="AX77" s="197"/>
      <c r="AY77" s="198"/>
      <c r="AZ77" s="198"/>
      <c r="BA77" s="199"/>
      <c r="BB77" s="182"/>
      <c r="BC77" s="183"/>
      <c r="BD77" s="184"/>
      <c r="BE77" s="184"/>
      <c r="BF77" s="200"/>
      <c r="BG77" s="182"/>
      <c r="BH77" s="182"/>
      <c r="BI77" s="184"/>
      <c r="BJ77" s="184"/>
      <c r="BK77" s="200"/>
      <c r="BL77" s="196"/>
      <c r="BM77" s="197"/>
      <c r="BN77" s="198"/>
      <c r="BO77" s="198"/>
      <c r="BP77" s="199"/>
      <c r="BQ77" s="182"/>
      <c r="BR77" s="183"/>
      <c r="BS77" s="184"/>
      <c r="BT77" s="184"/>
      <c r="BU77" s="200"/>
      <c r="BV77" s="182"/>
      <c r="BW77" s="182"/>
      <c r="BX77" s="184"/>
      <c r="BY77" s="184"/>
      <c r="BZ77" s="200"/>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'ONS Post Acute'!S8</f>
        <v>0.25907417324980897</v>
      </c>
      <c r="E78" s="1240">
        <f>'ONS Post Acute'!T8</f>
        <v>0.23191898003095199</v>
      </c>
      <c r="F78" s="1240">
        <f>'ONS Post Acute'!U8</f>
        <v>0.28989411761640005</v>
      </c>
      <c r="G78" s="1241">
        <f t="shared" si="30"/>
        <v>1.4789575914655118E-2</v>
      </c>
      <c r="H78" s="1241">
        <f t="shared" si="31"/>
        <v>227.09960279206882</v>
      </c>
      <c r="I78" s="1241">
        <f t="shared" si="32"/>
        <v>649.48180222930671</v>
      </c>
      <c r="J78" s="1241" t="e">
        <f ca="1">_xll.ErBeta(H78,I78)</f>
        <v>#NAME?</v>
      </c>
      <c r="K78" s="1239" t="e">
        <f t="shared" ca="1" si="33"/>
        <v>#NAME?</v>
      </c>
      <c r="L78" s="1242" t="e">
        <f t="shared" ca="1" si="34"/>
        <v>#NAME?</v>
      </c>
      <c r="M78" s="1243" t="e">
        <f t="shared" ca="1" si="58"/>
        <v>#NAME?</v>
      </c>
      <c r="N78" s="1244" t="e">
        <f t="shared" ca="1" si="35"/>
        <v>#NAME?</v>
      </c>
      <c r="O78" s="1239" t="e">
        <f t="shared" ca="1" si="59"/>
        <v>#NAME?</v>
      </c>
      <c r="P78" s="1242" t="e">
        <f t="shared" ca="1" si="36"/>
        <v>#NAME?</v>
      </c>
      <c r="Q78" s="1243" t="e">
        <f t="shared" ca="1" si="37"/>
        <v>#NAME?</v>
      </c>
      <c r="R78" s="1244" t="e">
        <f t="shared" ca="1" si="38"/>
        <v>#NAME?</v>
      </c>
      <c r="S78" s="1239" t="e">
        <f t="shared" ca="1" si="39"/>
        <v>#NAME?</v>
      </c>
      <c r="T78" s="1242" t="e">
        <f t="shared" ca="1" si="40"/>
        <v>#NAME?</v>
      </c>
      <c r="U78" s="1243" t="e">
        <f t="shared" ca="1" si="41"/>
        <v>#NAME?</v>
      </c>
      <c r="V78" s="1244" t="e">
        <f t="shared" ca="1" si="42"/>
        <v>#NAME?</v>
      </c>
      <c r="W78" s="1239" t="e">
        <f t="shared" ca="1" si="60"/>
        <v>#NAME?</v>
      </c>
      <c r="X78" s="1242" t="e">
        <f ca="1">W78*($G$21-PICSIB_U)</f>
        <v>#NAME?</v>
      </c>
      <c r="Y78" s="1243" t="e">
        <f t="shared" ca="1" si="44"/>
        <v>#NAME?</v>
      </c>
      <c r="Z78" s="1244" t="e">
        <f t="shared" ca="1" si="45"/>
        <v>#NAME?</v>
      </c>
      <c r="AA78" s="1239" t="e">
        <f t="shared" ca="1" si="46"/>
        <v>#NAME?</v>
      </c>
      <c r="AB78" s="1242" t="e">
        <f t="shared" ca="1" si="47"/>
        <v>#NAME?</v>
      </c>
      <c r="AC78" s="1243" t="e">
        <f t="shared" ca="1" si="48"/>
        <v>#NAME?</v>
      </c>
      <c r="AD78" s="1244" t="e">
        <f t="shared" ca="1" si="49"/>
        <v>#NAME?</v>
      </c>
      <c r="AE78" s="1239" t="e">
        <f t="shared" ca="1" si="61"/>
        <v>#NAME?</v>
      </c>
      <c r="AF78" s="1242" t="e">
        <f t="shared" ca="1" si="50"/>
        <v>#NAME?</v>
      </c>
      <c r="AG78" s="1243" t="e">
        <f t="shared" ca="1" si="51"/>
        <v>#NAME?</v>
      </c>
      <c r="AH78" s="1244" t="e">
        <f t="shared" ca="1" si="62"/>
        <v>#NAME?</v>
      </c>
      <c r="AI78" s="1239" t="e">
        <f t="shared" ca="1" si="52"/>
        <v>#NAME?</v>
      </c>
      <c r="AJ78" s="1242" t="e">
        <f t="shared" ca="1" si="53"/>
        <v>#NAME?</v>
      </c>
      <c r="AK78" s="1243" t="e">
        <f t="shared" ca="1" si="54"/>
        <v>#NAME?</v>
      </c>
      <c r="AL78" s="1244" t="e">
        <f t="shared" ca="1" si="55"/>
        <v>#NAME?</v>
      </c>
      <c r="AM78" s="1239" t="e">
        <f t="shared" ca="1" si="63"/>
        <v>#NAME?</v>
      </c>
      <c r="AN78" s="1242" t="e">
        <f t="shared" ca="1" si="56"/>
        <v>#NAME?</v>
      </c>
      <c r="AO78" s="1243" t="e">
        <f t="shared" ca="1" si="57"/>
        <v>#NAME?</v>
      </c>
      <c r="AP78" s="1244" t="e">
        <f t="shared" ca="1" si="29"/>
        <v>#NAME?</v>
      </c>
      <c r="AQ78" s="436"/>
      <c r="AR78" s="438"/>
      <c r="AS78" s="438"/>
      <c r="AT78" s="187"/>
      <c r="AU78" s="187"/>
      <c r="AV78" s="436"/>
      <c r="AW78" s="437"/>
      <c r="AX78" s="432"/>
      <c r="AY78" s="209"/>
      <c r="AZ78" s="209"/>
      <c r="BA78" s="433"/>
      <c r="BB78" s="438"/>
      <c r="BC78" s="435"/>
      <c r="BD78" s="187"/>
      <c r="BE78" s="187"/>
      <c r="BF78" s="436"/>
      <c r="BG78" s="438"/>
      <c r="BH78" s="438"/>
      <c r="BI78" s="187"/>
      <c r="BJ78" s="187"/>
      <c r="BK78" s="436"/>
      <c r="BL78" s="437"/>
      <c r="BM78" s="432"/>
      <c r="BN78" s="209"/>
      <c r="BO78" s="209"/>
      <c r="BP78" s="433"/>
      <c r="BQ78" s="438"/>
      <c r="BR78" s="435"/>
      <c r="BS78" s="187"/>
      <c r="BT78" s="187"/>
      <c r="BU78" s="436"/>
      <c r="BV78" s="438"/>
      <c r="BW78" s="438"/>
      <c r="BX78" s="187"/>
      <c r="BY78" s="187"/>
      <c r="BZ78" s="436"/>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'ONS Post Acute'!S9</f>
        <v>0.24374300301917651</v>
      </c>
      <c r="E79" s="493">
        <f>'ONS Post Acute'!T9</f>
        <v>0.2155920763355082</v>
      </c>
      <c r="F79" s="493">
        <f>'ONS Post Acute'!U9</f>
        <v>0.27603170840493502</v>
      </c>
      <c r="G79" s="498">
        <f t="shared" si="30"/>
        <v>1.5418273487098679E-2</v>
      </c>
      <c r="H79" s="498">
        <f t="shared" si="31"/>
        <v>188.75644281715213</v>
      </c>
      <c r="I79" s="498">
        <f t="shared" si="32"/>
        <v>585.65119341887839</v>
      </c>
      <c r="J79" s="498" t="e">
        <f ca="1">_xll.ErBeta(H79,I79)</f>
        <v>#NAME?</v>
      </c>
      <c r="K79" s="1076" t="e">
        <f t="shared" ca="1" si="33"/>
        <v>#NAME?</v>
      </c>
      <c r="L79" s="566" t="e">
        <f t="shared" ca="1" si="34"/>
        <v>#NAME?</v>
      </c>
      <c r="M79" s="566" t="e">
        <f t="shared" ca="1" si="58"/>
        <v>#NAME?</v>
      </c>
      <c r="N79" s="567" t="e">
        <f t="shared" ca="1" si="35"/>
        <v>#NAME?</v>
      </c>
      <c r="O79" s="565" t="e">
        <f t="shared" ca="1" si="59"/>
        <v>#NAME?</v>
      </c>
      <c r="P79" s="453" t="e">
        <f t="shared" ca="1" si="36"/>
        <v>#NAME?</v>
      </c>
      <c r="Q79" s="566" t="e">
        <f t="shared" ca="1" si="37"/>
        <v>#NAME?</v>
      </c>
      <c r="R79" s="567" t="e">
        <f t="shared" ca="1" si="38"/>
        <v>#NAME?</v>
      </c>
      <c r="S79" s="1076" t="e">
        <f t="shared" ca="1" si="39"/>
        <v>#NAME?</v>
      </c>
      <c r="T79" s="566" t="e">
        <f t="shared" ca="1" si="40"/>
        <v>#NAME?</v>
      </c>
      <c r="U79" s="566" t="e">
        <f t="shared" ca="1" si="41"/>
        <v>#NAME?</v>
      </c>
      <c r="V79" s="567" t="e">
        <f t="shared" ca="1" si="42"/>
        <v>#NAME?</v>
      </c>
      <c r="W79" s="565" t="e">
        <f t="shared" ca="1" si="60"/>
        <v>#NAME?</v>
      </c>
      <c r="X79" s="453" t="e">
        <f t="shared" ca="1" si="43"/>
        <v>#NAME?</v>
      </c>
      <c r="Y79" s="566" t="e">
        <f t="shared" ca="1" si="44"/>
        <v>#NAME?</v>
      </c>
      <c r="Z79" s="567" t="e">
        <f t="shared" ca="1" si="45"/>
        <v>#NAME?</v>
      </c>
      <c r="AA79" s="1076" t="e">
        <f t="shared" ca="1" si="46"/>
        <v>#NAME?</v>
      </c>
      <c r="AB79" s="453" t="e">
        <f t="shared" ca="1" si="47"/>
        <v>#NAME?</v>
      </c>
      <c r="AC79" s="566" t="e">
        <f t="shared" ca="1" si="48"/>
        <v>#NAME?</v>
      </c>
      <c r="AD79" s="567" t="e">
        <f t="shared" ca="1" si="49"/>
        <v>#NAME?</v>
      </c>
      <c r="AE79" s="565" t="e">
        <f t="shared" ca="1" si="61"/>
        <v>#NAME?</v>
      </c>
      <c r="AF79" s="453" t="e">
        <f t="shared" ca="1" si="50"/>
        <v>#NAME?</v>
      </c>
      <c r="AG79" s="566" t="e">
        <f t="shared" ca="1" si="51"/>
        <v>#NAME?</v>
      </c>
      <c r="AH79" s="567" t="e">
        <f t="shared" ca="1" si="62"/>
        <v>#NAME?</v>
      </c>
      <c r="AI79" s="1076" t="e">
        <f t="shared" ca="1" si="52"/>
        <v>#NAME?</v>
      </c>
      <c r="AJ79" s="453" t="e">
        <f t="shared" ca="1" si="53"/>
        <v>#NAME?</v>
      </c>
      <c r="AK79" s="566" t="e">
        <f t="shared" ca="1" si="54"/>
        <v>#NAME?</v>
      </c>
      <c r="AL79" s="567" t="e">
        <f t="shared" ca="1" si="55"/>
        <v>#NAME?</v>
      </c>
      <c r="AM79" s="565" t="e">
        <f t="shared" ca="1" si="63"/>
        <v>#NAME?</v>
      </c>
      <c r="AN79" s="453" t="e">
        <f t="shared" ca="1" si="56"/>
        <v>#NAME?</v>
      </c>
      <c r="AO79" s="566" t="e">
        <f t="shared" ca="1" si="57"/>
        <v>#NAME?</v>
      </c>
      <c r="AP79" s="567" t="e">
        <f t="shared" ca="1" si="29"/>
        <v>#NAME?</v>
      </c>
      <c r="AQ79" s="455"/>
      <c r="AR79" s="449"/>
      <c r="AS79" s="449"/>
      <c r="AT79" s="448"/>
      <c r="AU79" s="448"/>
      <c r="AV79" s="455"/>
      <c r="AW79" s="205"/>
      <c r="AX79" s="207"/>
      <c r="AY79" s="206"/>
      <c r="AZ79" s="206"/>
      <c r="BA79" s="208"/>
      <c r="BB79" s="449"/>
      <c r="BC79" s="454"/>
      <c r="BD79" s="448"/>
      <c r="BE79" s="448"/>
      <c r="BF79" s="455"/>
      <c r="BG79" s="449"/>
      <c r="BH79" s="449"/>
      <c r="BI79" s="448"/>
      <c r="BJ79" s="448"/>
      <c r="BK79" s="455"/>
      <c r="BL79" s="205"/>
      <c r="BM79" s="207"/>
      <c r="BN79" s="206"/>
      <c r="BO79" s="206"/>
      <c r="BP79" s="208"/>
      <c r="BQ79" s="449"/>
      <c r="BR79" s="454"/>
      <c r="BS79" s="448"/>
      <c r="BT79" s="448"/>
      <c r="BU79" s="455"/>
      <c r="BV79" s="449"/>
      <c r="BW79" s="449"/>
      <c r="BX79" s="448"/>
      <c r="BY79" s="448"/>
      <c r="BZ79" s="455"/>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'ONS Post Acute'!S10</f>
        <v>0.2293190817732354</v>
      </c>
      <c r="E80" s="493">
        <f>'ONS Post Acute'!T10</f>
        <v>0.20041457310847252</v>
      </c>
      <c r="F80" s="493">
        <f>'ONS Post Acute'!U10</f>
        <v>0.26283218394161934</v>
      </c>
      <c r="G80" s="498">
        <f t="shared" si="30"/>
        <v>1.5922859906415003E-2</v>
      </c>
      <c r="H80" s="498">
        <f t="shared" si="31"/>
        <v>159.62075660573058</v>
      </c>
      <c r="I80" s="498">
        <f t="shared" si="32"/>
        <v>536.44324021235047</v>
      </c>
      <c r="J80" s="498" t="e">
        <f ca="1">_xll.ErBeta(H80,I80)</f>
        <v>#NAME?</v>
      </c>
      <c r="K80" s="1076" t="e">
        <f t="shared" ca="1" si="33"/>
        <v>#NAME?</v>
      </c>
      <c r="L80" s="566" t="e">
        <f t="shared" ca="1" si="34"/>
        <v>#NAME?</v>
      </c>
      <c r="M80" s="566" t="e">
        <f t="shared" ca="1" si="58"/>
        <v>#NAME?</v>
      </c>
      <c r="N80" s="567" t="e">
        <f t="shared" ca="1" si="35"/>
        <v>#NAME?</v>
      </c>
      <c r="O80" s="565" t="e">
        <f t="shared" ca="1" si="59"/>
        <v>#NAME?</v>
      </c>
      <c r="P80" s="453" t="e">
        <f t="shared" ca="1" si="36"/>
        <v>#NAME?</v>
      </c>
      <c r="Q80" s="566" t="e">
        <f t="shared" ca="1" si="37"/>
        <v>#NAME?</v>
      </c>
      <c r="R80" s="567" t="e">
        <f t="shared" ca="1" si="38"/>
        <v>#NAME?</v>
      </c>
      <c r="S80" s="1076" t="e">
        <f t="shared" ca="1" si="39"/>
        <v>#NAME?</v>
      </c>
      <c r="T80" s="566" t="e">
        <f t="shared" ca="1" si="40"/>
        <v>#NAME?</v>
      </c>
      <c r="U80" s="566" t="e">
        <f t="shared" ca="1" si="41"/>
        <v>#NAME?</v>
      </c>
      <c r="V80" s="567" t="e">
        <f t="shared" ca="1" si="42"/>
        <v>#NAME?</v>
      </c>
      <c r="W80" s="565" t="e">
        <f t="shared" ca="1" si="60"/>
        <v>#NAME?</v>
      </c>
      <c r="X80" s="453" t="e">
        <f t="shared" ca="1" si="43"/>
        <v>#NAME?</v>
      </c>
      <c r="Y80" s="566" t="e">
        <f t="shared" ca="1" si="44"/>
        <v>#NAME?</v>
      </c>
      <c r="Z80" s="567" t="e">
        <f t="shared" ca="1" si="45"/>
        <v>#NAME?</v>
      </c>
      <c r="AA80" s="1076" t="e">
        <f t="shared" ca="1" si="46"/>
        <v>#NAME?</v>
      </c>
      <c r="AB80" s="453" t="e">
        <f t="shared" ca="1" si="47"/>
        <v>#NAME?</v>
      </c>
      <c r="AC80" s="566" t="e">
        <f t="shared" ca="1" si="48"/>
        <v>#NAME?</v>
      </c>
      <c r="AD80" s="567" t="e">
        <f t="shared" ca="1" si="49"/>
        <v>#NAME?</v>
      </c>
      <c r="AE80" s="565" t="e">
        <f t="shared" ca="1" si="61"/>
        <v>#NAME?</v>
      </c>
      <c r="AF80" s="453" t="e">
        <f t="shared" ca="1" si="50"/>
        <v>#NAME?</v>
      </c>
      <c r="AG80" s="566" t="e">
        <f t="shared" ca="1" si="51"/>
        <v>#NAME?</v>
      </c>
      <c r="AH80" s="567" t="e">
        <f t="shared" ca="1" si="62"/>
        <v>#NAME?</v>
      </c>
      <c r="AI80" s="1076" t="e">
        <f t="shared" ca="1" si="52"/>
        <v>#NAME?</v>
      </c>
      <c r="AJ80" s="453" t="e">
        <f t="shared" ca="1" si="53"/>
        <v>#NAME?</v>
      </c>
      <c r="AK80" s="566" t="e">
        <f t="shared" ca="1" si="54"/>
        <v>#NAME?</v>
      </c>
      <c r="AL80" s="567" t="e">
        <f t="shared" ca="1" si="55"/>
        <v>#NAME?</v>
      </c>
      <c r="AM80" s="565" t="e">
        <f t="shared" ca="1" si="63"/>
        <v>#NAME?</v>
      </c>
      <c r="AN80" s="453" t="e">
        <f t="shared" ca="1" si="56"/>
        <v>#NAME?</v>
      </c>
      <c r="AO80" s="566" t="e">
        <f t="shared" ca="1" si="57"/>
        <v>#NAME?</v>
      </c>
      <c r="AP80" s="567" t="e">
        <f t="shared" ca="1" si="29"/>
        <v>#NAME?</v>
      </c>
      <c r="AQ80" s="455"/>
      <c r="AR80" s="449"/>
      <c r="AS80" s="449"/>
      <c r="AT80" s="448"/>
      <c r="AU80" s="448"/>
      <c r="AV80" s="455"/>
      <c r="AW80" s="205"/>
      <c r="AX80" s="207"/>
      <c r="AY80" s="206"/>
      <c r="AZ80" s="206"/>
      <c r="BA80" s="208"/>
      <c r="BB80" s="449"/>
      <c r="BC80" s="454"/>
      <c r="BD80" s="448"/>
      <c r="BE80" s="448"/>
      <c r="BF80" s="455"/>
      <c r="BG80" s="449"/>
      <c r="BH80" s="449"/>
      <c r="BI80" s="448"/>
      <c r="BJ80" s="448"/>
      <c r="BK80" s="455"/>
      <c r="BL80" s="205"/>
      <c r="BM80" s="207"/>
      <c r="BN80" s="206"/>
      <c r="BO80" s="206"/>
      <c r="BP80" s="208"/>
      <c r="BQ80" s="449"/>
      <c r="BR80" s="454"/>
      <c r="BS80" s="448"/>
      <c r="BT80" s="448"/>
      <c r="BU80" s="455"/>
      <c r="BV80" s="449"/>
      <c r="BW80" s="449"/>
      <c r="BX80" s="448"/>
      <c r="BY80" s="448"/>
      <c r="BZ80" s="455"/>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'ONS Post Acute'!S11</f>
        <v>0.21574872145635504</v>
      </c>
      <c r="E81" s="493">
        <f>'ONS Post Acute'!T11</f>
        <v>0.18630555351090095</v>
      </c>
      <c r="F81" s="493">
        <f>'ONS Post Acute'!U11</f>
        <v>0.25026384582665628</v>
      </c>
      <c r="G81" s="498">
        <f t="shared" si="30"/>
        <v>1.6315890896876361E-2</v>
      </c>
      <c r="H81" s="498">
        <f t="shared" si="31"/>
        <v>136.91350475187119</v>
      </c>
      <c r="I81" s="498">
        <f t="shared" si="32"/>
        <v>497.68355718051271</v>
      </c>
      <c r="J81" s="498" t="e">
        <f ca="1">_xll.ErBeta(H81,I81)</f>
        <v>#NAME?</v>
      </c>
      <c r="K81" s="1076" t="e">
        <f t="shared" ca="1" si="33"/>
        <v>#NAME?</v>
      </c>
      <c r="L81" s="566" t="e">
        <f t="shared" ca="1" si="34"/>
        <v>#NAME?</v>
      </c>
      <c r="M81" s="566" t="e">
        <f t="shared" ca="1" si="58"/>
        <v>#NAME?</v>
      </c>
      <c r="N81" s="567" t="e">
        <f t="shared" ca="1" si="35"/>
        <v>#NAME?</v>
      </c>
      <c r="O81" s="565" t="e">
        <f t="shared" ca="1" si="59"/>
        <v>#NAME?</v>
      </c>
      <c r="P81" s="453" t="e">
        <f t="shared" ca="1" si="36"/>
        <v>#NAME?</v>
      </c>
      <c r="Q81" s="566" t="e">
        <f t="shared" ca="1" si="37"/>
        <v>#NAME?</v>
      </c>
      <c r="R81" s="567" t="e">
        <f t="shared" ca="1" si="38"/>
        <v>#NAME?</v>
      </c>
      <c r="S81" s="1076" t="e">
        <f t="shared" ca="1" si="39"/>
        <v>#NAME?</v>
      </c>
      <c r="T81" s="566" t="e">
        <f t="shared" ca="1" si="40"/>
        <v>#NAME?</v>
      </c>
      <c r="U81" s="566" t="e">
        <f t="shared" ca="1" si="41"/>
        <v>#NAME?</v>
      </c>
      <c r="V81" s="567" t="e">
        <f t="shared" ca="1" si="42"/>
        <v>#NAME?</v>
      </c>
      <c r="W81" s="565" t="e">
        <f t="shared" ca="1" si="60"/>
        <v>#NAME?</v>
      </c>
      <c r="X81" s="453" t="e">
        <f t="shared" ca="1" si="43"/>
        <v>#NAME?</v>
      </c>
      <c r="Y81" s="566" t="e">
        <f t="shared" ca="1" si="44"/>
        <v>#NAME?</v>
      </c>
      <c r="Z81" s="567" t="e">
        <f t="shared" ca="1" si="45"/>
        <v>#NAME?</v>
      </c>
      <c r="AA81" s="1076" t="e">
        <f t="shared" ca="1" si="46"/>
        <v>#NAME?</v>
      </c>
      <c r="AB81" s="453" t="e">
        <f t="shared" ca="1" si="47"/>
        <v>#NAME?</v>
      </c>
      <c r="AC81" s="566" t="e">
        <f t="shared" ca="1" si="48"/>
        <v>#NAME?</v>
      </c>
      <c r="AD81" s="567" t="e">
        <f t="shared" ca="1" si="49"/>
        <v>#NAME?</v>
      </c>
      <c r="AE81" s="565" t="e">
        <f t="shared" ca="1" si="61"/>
        <v>#NAME?</v>
      </c>
      <c r="AF81" s="453" t="e">
        <f t="shared" ca="1" si="50"/>
        <v>#NAME?</v>
      </c>
      <c r="AG81" s="566" t="e">
        <f t="shared" ca="1" si="51"/>
        <v>#NAME?</v>
      </c>
      <c r="AH81" s="567" t="e">
        <f t="shared" ca="1" si="62"/>
        <v>#NAME?</v>
      </c>
      <c r="AI81" s="1076" t="e">
        <f t="shared" ca="1" si="52"/>
        <v>#NAME?</v>
      </c>
      <c r="AJ81" s="453" t="e">
        <f t="shared" ca="1" si="53"/>
        <v>#NAME?</v>
      </c>
      <c r="AK81" s="566" t="e">
        <f t="shared" ca="1" si="54"/>
        <v>#NAME?</v>
      </c>
      <c r="AL81" s="567" t="e">
        <f t="shared" ca="1" si="55"/>
        <v>#NAME?</v>
      </c>
      <c r="AM81" s="565" t="e">
        <f t="shared" ca="1" si="63"/>
        <v>#NAME?</v>
      </c>
      <c r="AN81" s="453" t="e">
        <f t="shared" ca="1" si="56"/>
        <v>#NAME?</v>
      </c>
      <c r="AO81" s="566" t="e">
        <f t="shared" ca="1" si="57"/>
        <v>#NAME?</v>
      </c>
      <c r="AP81" s="567" t="e">
        <f t="shared" ca="1" si="29"/>
        <v>#NAME?</v>
      </c>
      <c r="AQ81" s="455"/>
      <c r="AR81" s="449"/>
      <c r="AS81" s="449"/>
      <c r="AT81" s="448"/>
      <c r="AU81" s="448"/>
      <c r="AV81" s="455"/>
      <c r="AW81" s="205"/>
      <c r="AX81" s="207"/>
      <c r="AY81" s="206"/>
      <c r="AZ81" s="206"/>
      <c r="BA81" s="208"/>
      <c r="BB81" s="449"/>
      <c r="BC81" s="454"/>
      <c r="BD81" s="448"/>
      <c r="BE81" s="448"/>
      <c r="BF81" s="455"/>
      <c r="BG81" s="449"/>
      <c r="BH81" s="449"/>
      <c r="BI81" s="448"/>
      <c r="BJ81" s="448"/>
      <c r="BK81" s="455"/>
      <c r="BL81" s="205"/>
      <c r="BM81" s="207"/>
      <c r="BN81" s="206"/>
      <c r="BO81" s="206"/>
      <c r="BP81" s="208"/>
      <c r="BQ81" s="449"/>
      <c r="BR81" s="454"/>
      <c r="BS81" s="448"/>
      <c r="BT81" s="448"/>
      <c r="BU81" s="455"/>
      <c r="BV81" s="449"/>
      <c r="BW81" s="449"/>
      <c r="BX81" s="448"/>
      <c r="BY81" s="448"/>
      <c r="BZ81" s="455"/>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'ONS Post Acute'!S12</f>
        <v>0.20298141109809981</v>
      </c>
      <c r="E82" s="493">
        <f>'ONS Post Acute'!T12</f>
        <v>0.17318979718214828</v>
      </c>
      <c r="F82" s="493">
        <f>'ONS Post Acute'!U12</f>
        <v>0.23829651144191807</v>
      </c>
      <c r="G82" s="498">
        <f t="shared" si="30"/>
        <v>1.6608855678512703E-2</v>
      </c>
      <c r="H82" s="498">
        <f t="shared" si="31"/>
        <v>118.8393880322493</v>
      </c>
      <c r="I82" s="498">
        <f t="shared" si="32"/>
        <v>466.6299285388867</v>
      </c>
      <c r="J82" s="498" t="e">
        <f ca="1">_xll.ErBeta(H82,I82)</f>
        <v>#NAME?</v>
      </c>
      <c r="K82" s="1076" t="e">
        <f t="shared" ca="1" si="33"/>
        <v>#NAME?</v>
      </c>
      <c r="L82" s="566" t="e">
        <f t="shared" ca="1" si="34"/>
        <v>#NAME?</v>
      </c>
      <c r="M82" s="566" t="e">
        <f t="shared" ca="1" si="58"/>
        <v>#NAME?</v>
      </c>
      <c r="N82" s="567" t="e">
        <f t="shared" ca="1" si="35"/>
        <v>#NAME?</v>
      </c>
      <c r="O82" s="565" t="e">
        <f t="shared" ca="1" si="59"/>
        <v>#NAME?</v>
      </c>
      <c r="P82" s="453" t="e">
        <f t="shared" ca="1" si="36"/>
        <v>#NAME?</v>
      </c>
      <c r="Q82" s="566" t="e">
        <f t="shared" ca="1" si="37"/>
        <v>#NAME?</v>
      </c>
      <c r="R82" s="567" t="e">
        <f t="shared" ca="1" si="38"/>
        <v>#NAME?</v>
      </c>
      <c r="S82" s="1076" t="e">
        <f t="shared" ca="1" si="39"/>
        <v>#NAME?</v>
      </c>
      <c r="T82" s="566" t="e">
        <f t="shared" ca="1" si="40"/>
        <v>#NAME?</v>
      </c>
      <c r="U82" s="566" t="e">
        <f t="shared" ca="1" si="41"/>
        <v>#NAME?</v>
      </c>
      <c r="V82" s="567" t="e">
        <f t="shared" ca="1" si="42"/>
        <v>#NAME?</v>
      </c>
      <c r="W82" s="565" t="e">
        <f t="shared" ca="1" si="60"/>
        <v>#NAME?</v>
      </c>
      <c r="X82" s="453" t="e">
        <f t="shared" ca="1" si="43"/>
        <v>#NAME?</v>
      </c>
      <c r="Y82" s="566" t="e">
        <f t="shared" ca="1" si="44"/>
        <v>#NAME?</v>
      </c>
      <c r="Z82" s="567" t="e">
        <f t="shared" ca="1" si="45"/>
        <v>#NAME?</v>
      </c>
      <c r="AA82" s="1076" t="e">
        <f t="shared" ca="1" si="46"/>
        <v>#NAME?</v>
      </c>
      <c r="AB82" s="453" t="e">
        <f t="shared" ca="1" si="47"/>
        <v>#NAME?</v>
      </c>
      <c r="AC82" s="566" t="e">
        <f t="shared" ca="1" si="48"/>
        <v>#NAME?</v>
      </c>
      <c r="AD82" s="567" t="e">
        <f t="shared" ca="1" si="49"/>
        <v>#NAME?</v>
      </c>
      <c r="AE82" s="565" t="e">
        <f t="shared" ca="1" si="61"/>
        <v>#NAME?</v>
      </c>
      <c r="AF82" s="453" t="e">
        <f t="shared" ca="1" si="50"/>
        <v>#NAME?</v>
      </c>
      <c r="AG82" s="566" t="e">
        <f t="shared" ca="1" si="51"/>
        <v>#NAME?</v>
      </c>
      <c r="AH82" s="567" t="e">
        <f t="shared" ca="1" si="62"/>
        <v>#NAME?</v>
      </c>
      <c r="AI82" s="1076" t="e">
        <f t="shared" ca="1" si="52"/>
        <v>#NAME?</v>
      </c>
      <c r="AJ82" s="453" t="e">
        <f t="shared" ca="1" si="53"/>
        <v>#NAME?</v>
      </c>
      <c r="AK82" s="566" t="e">
        <f t="shared" ca="1" si="54"/>
        <v>#NAME?</v>
      </c>
      <c r="AL82" s="567" t="e">
        <f t="shared" ca="1" si="55"/>
        <v>#NAME?</v>
      </c>
      <c r="AM82" s="565" t="e">
        <f t="shared" ca="1" si="63"/>
        <v>#NAME?</v>
      </c>
      <c r="AN82" s="453" t="e">
        <f t="shared" ca="1" si="56"/>
        <v>#NAME?</v>
      </c>
      <c r="AO82" s="566" t="e">
        <f t="shared" ca="1" si="57"/>
        <v>#NAME?</v>
      </c>
      <c r="AP82" s="567" t="e">
        <f t="shared" ca="1" si="29"/>
        <v>#NAME?</v>
      </c>
      <c r="AQ82" s="455"/>
      <c r="AR82" s="449"/>
      <c r="AS82" s="449"/>
      <c r="AT82" s="448"/>
      <c r="AU82" s="448"/>
      <c r="AV82" s="455"/>
      <c r="AW82" s="205"/>
      <c r="AX82" s="207"/>
      <c r="AY82" s="206"/>
      <c r="AZ82" s="206"/>
      <c r="BA82" s="208"/>
      <c r="BB82" s="449"/>
      <c r="BC82" s="454"/>
      <c r="BD82" s="448"/>
      <c r="BE82" s="448"/>
      <c r="BF82" s="455"/>
      <c r="BG82" s="449"/>
      <c r="BH82" s="449"/>
      <c r="BI82" s="448"/>
      <c r="BJ82" s="448"/>
      <c r="BK82" s="455"/>
      <c r="BL82" s="205"/>
      <c r="BM82" s="207"/>
      <c r="BN82" s="206"/>
      <c r="BO82" s="206"/>
      <c r="BP82" s="208"/>
      <c r="BQ82" s="449"/>
      <c r="BR82" s="454"/>
      <c r="BS82" s="448"/>
      <c r="BT82" s="448"/>
      <c r="BU82" s="455"/>
      <c r="BV82" s="449"/>
      <c r="BW82" s="449"/>
      <c r="BX82" s="448"/>
      <c r="BY82" s="448"/>
      <c r="BZ82" s="455"/>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'ONS Post Acute'!S13</f>
        <v>0.19096962880362039</v>
      </c>
      <c r="E83" s="493">
        <f>'ONS Post Acute'!T13</f>
        <v>0.16099737921252374</v>
      </c>
      <c r="F83" s="493">
        <f>'ONS Post Acute'!U13</f>
        <v>0.22690144146797822</v>
      </c>
      <c r="G83" s="498">
        <f t="shared" si="30"/>
        <v>1.6812260779452672E-2</v>
      </c>
      <c r="H83" s="498">
        <f t="shared" si="31"/>
        <v>104.19477597577391</v>
      </c>
      <c r="I83" s="498">
        <f t="shared" si="32"/>
        <v>441.41436946022844</v>
      </c>
      <c r="J83" s="498" t="e">
        <f ca="1">_xll.ErBeta(H83,I83)</f>
        <v>#NAME?</v>
      </c>
      <c r="K83" s="1076" t="e">
        <f t="shared" ca="1" si="33"/>
        <v>#NAME?</v>
      </c>
      <c r="L83" s="566" t="e">
        <f t="shared" ca="1" si="34"/>
        <v>#NAME?</v>
      </c>
      <c r="M83" s="566" t="e">
        <f t="shared" ca="1" si="58"/>
        <v>#NAME?</v>
      </c>
      <c r="N83" s="567" t="e">
        <f t="shared" ca="1" si="35"/>
        <v>#NAME?</v>
      </c>
      <c r="O83" s="565" t="e">
        <f t="shared" ca="1" si="59"/>
        <v>#NAME?</v>
      </c>
      <c r="P83" s="453" t="e">
        <f t="shared" ca="1" si="36"/>
        <v>#NAME?</v>
      </c>
      <c r="Q83" s="566" t="e">
        <f t="shared" ca="1" si="37"/>
        <v>#NAME?</v>
      </c>
      <c r="R83" s="567" t="e">
        <f t="shared" ca="1" si="38"/>
        <v>#NAME?</v>
      </c>
      <c r="S83" s="1076" t="e">
        <f t="shared" ca="1" si="39"/>
        <v>#NAME?</v>
      </c>
      <c r="T83" s="566" t="e">
        <f t="shared" ca="1" si="40"/>
        <v>#NAME?</v>
      </c>
      <c r="U83" s="566" t="e">
        <f t="shared" ca="1" si="41"/>
        <v>#NAME?</v>
      </c>
      <c r="V83" s="567" t="e">
        <f t="shared" ca="1" si="42"/>
        <v>#NAME?</v>
      </c>
      <c r="W83" s="565" t="e">
        <f t="shared" ca="1" si="60"/>
        <v>#NAME?</v>
      </c>
      <c r="X83" s="453" t="e">
        <f t="shared" ca="1" si="43"/>
        <v>#NAME?</v>
      </c>
      <c r="Y83" s="566" t="e">
        <f t="shared" ca="1" si="44"/>
        <v>#NAME?</v>
      </c>
      <c r="Z83" s="567" t="e">
        <f t="shared" ca="1" si="45"/>
        <v>#NAME?</v>
      </c>
      <c r="AA83" s="1076" t="e">
        <f t="shared" ca="1" si="46"/>
        <v>#NAME?</v>
      </c>
      <c r="AB83" s="453" t="e">
        <f t="shared" ca="1" si="47"/>
        <v>#NAME?</v>
      </c>
      <c r="AC83" s="566" t="e">
        <f t="shared" ca="1" si="48"/>
        <v>#NAME?</v>
      </c>
      <c r="AD83" s="567" t="e">
        <f t="shared" ca="1" si="49"/>
        <v>#NAME?</v>
      </c>
      <c r="AE83" s="565" t="e">
        <f t="shared" ca="1" si="61"/>
        <v>#NAME?</v>
      </c>
      <c r="AF83" s="453" t="e">
        <f t="shared" ca="1" si="50"/>
        <v>#NAME?</v>
      </c>
      <c r="AG83" s="566" t="e">
        <f t="shared" ca="1" si="51"/>
        <v>#NAME?</v>
      </c>
      <c r="AH83" s="567" t="e">
        <f t="shared" ca="1" si="62"/>
        <v>#NAME?</v>
      </c>
      <c r="AI83" s="1076" t="e">
        <f t="shared" ca="1" si="52"/>
        <v>#NAME?</v>
      </c>
      <c r="AJ83" s="453" t="e">
        <f t="shared" ca="1" si="53"/>
        <v>#NAME?</v>
      </c>
      <c r="AK83" s="566" t="e">
        <f t="shared" ca="1" si="54"/>
        <v>#NAME?</v>
      </c>
      <c r="AL83" s="567" t="e">
        <f t="shared" ca="1" si="55"/>
        <v>#NAME?</v>
      </c>
      <c r="AM83" s="565" t="e">
        <f t="shared" ca="1" si="63"/>
        <v>#NAME?</v>
      </c>
      <c r="AN83" s="453" t="e">
        <f t="shared" ca="1" si="56"/>
        <v>#NAME?</v>
      </c>
      <c r="AO83" s="566" t="e">
        <f t="shared" ca="1" si="57"/>
        <v>#NAME?</v>
      </c>
      <c r="AP83" s="567" t="e">
        <f t="shared" ca="1" si="29"/>
        <v>#NAME?</v>
      </c>
      <c r="AQ83" s="455"/>
      <c r="AR83" s="449"/>
      <c r="AS83" s="449"/>
      <c r="AT83" s="448"/>
      <c r="AU83" s="448"/>
      <c r="AV83" s="455"/>
      <c r="AW83" s="205"/>
      <c r="AX83" s="207"/>
      <c r="AY83" s="206"/>
      <c r="AZ83" s="206"/>
      <c r="BA83" s="208"/>
      <c r="BB83" s="449"/>
      <c r="BC83" s="454"/>
      <c r="BD83" s="448"/>
      <c r="BE83" s="448"/>
      <c r="BF83" s="455"/>
      <c r="BG83" s="449"/>
      <c r="BH83" s="449"/>
      <c r="BI83" s="448"/>
      <c r="BJ83" s="448"/>
      <c r="BK83" s="455"/>
      <c r="BL83" s="205"/>
      <c r="BM83" s="207"/>
      <c r="BN83" s="206"/>
      <c r="BO83" s="206"/>
      <c r="BP83" s="208"/>
      <c r="BQ83" s="449"/>
      <c r="BR83" s="454"/>
      <c r="BS83" s="448"/>
      <c r="BT83" s="448"/>
      <c r="BU83" s="455"/>
      <c r="BV83" s="449"/>
      <c r="BW83" s="449"/>
      <c r="BX83" s="448"/>
      <c r="BY83" s="448"/>
      <c r="BZ83" s="455"/>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'ONS Post Acute'!S14</f>
        <v>0.17966866486984409</v>
      </c>
      <c r="E84" s="493">
        <f>'ONS Post Acute'!T14</f>
        <v>0.14966329734793937</v>
      </c>
      <c r="F84" s="493">
        <f>'ONS Post Acute'!U14</f>
        <v>0.21605127086719869</v>
      </c>
      <c r="G84" s="498">
        <f t="shared" si="30"/>
        <v>1.6935707530423297E-2</v>
      </c>
      <c r="H84" s="498">
        <f t="shared" si="31"/>
        <v>92.147026881619638</v>
      </c>
      <c r="I84" s="498">
        <f t="shared" si="32"/>
        <v>420.72496973711714</v>
      </c>
      <c r="J84" s="498" t="e">
        <f ca="1">_xll.ErBeta(H84,I84)</f>
        <v>#NAME?</v>
      </c>
      <c r="K84" s="1076" t="e">
        <f t="shared" ca="1" si="33"/>
        <v>#NAME?</v>
      </c>
      <c r="L84" s="566" t="e">
        <f t="shared" ca="1" si="34"/>
        <v>#NAME?</v>
      </c>
      <c r="M84" s="566" t="e">
        <f t="shared" ca="1" si="58"/>
        <v>#NAME?</v>
      </c>
      <c r="N84" s="567" t="e">
        <f t="shared" ca="1" si="35"/>
        <v>#NAME?</v>
      </c>
      <c r="O84" s="565" t="e">
        <f t="shared" ca="1" si="59"/>
        <v>#NAME?</v>
      </c>
      <c r="P84" s="453" t="e">
        <f t="shared" ca="1" si="36"/>
        <v>#NAME?</v>
      </c>
      <c r="Q84" s="566" t="e">
        <f t="shared" ca="1" si="37"/>
        <v>#NAME?</v>
      </c>
      <c r="R84" s="567" t="e">
        <f t="shared" ca="1" si="38"/>
        <v>#NAME?</v>
      </c>
      <c r="S84" s="1076" t="e">
        <f t="shared" ca="1" si="39"/>
        <v>#NAME?</v>
      </c>
      <c r="T84" s="566" t="e">
        <f t="shared" ca="1" si="40"/>
        <v>#NAME?</v>
      </c>
      <c r="U84" s="566" t="e">
        <f t="shared" ca="1" si="41"/>
        <v>#NAME?</v>
      </c>
      <c r="V84" s="567" t="e">
        <f t="shared" ca="1" si="42"/>
        <v>#NAME?</v>
      </c>
      <c r="W84" s="565" t="e">
        <f t="shared" ca="1" si="60"/>
        <v>#NAME?</v>
      </c>
      <c r="X84" s="453" t="e">
        <f t="shared" ca="1" si="43"/>
        <v>#NAME?</v>
      </c>
      <c r="Y84" s="566" t="e">
        <f t="shared" ca="1" si="44"/>
        <v>#NAME?</v>
      </c>
      <c r="Z84" s="567" t="e">
        <f t="shared" ca="1" si="45"/>
        <v>#NAME?</v>
      </c>
      <c r="AA84" s="1076" t="e">
        <f t="shared" ca="1" si="46"/>
        <v>#NAME?</v>
      </c>
      <c r="AB84" s="453" t="e">
        <f t="shared" ca="1" si="47"/>
        <v>#NAME?</v>
      </c>
      <c r="AC84" s="566" t="e">
        <f t="shared" ca="1" si="48"/>
        <v>#NAME?</v>
      </c>
      <c r="AD84" s="567" t="e">
        <f t="shared" ca="1" si="49"/>
        <v>#NAME?</v>
      </c>
      <c r="AE84" s="565" t="e">
        <f t="shared" ca="1" si="61"/>
        <v>#NAME?</v>
      </c>
      <c r="AF84" s="453" t="e">
        <f t="shared" ca="1" si="50"/>
        <v>#NAME?</v>
      </c>
      <c r="AG84" s="566" t="e">
        <f t="shared" ca="1" si="51"/>
        <v>#NAME?</v>
      </c>
      <c r="AH84" s="567" t="e">
        <f t="shared" ca="1" si="62"/>
        <v>#NAME?</v>
      </c>
      <c r="AI84" s="1076" t="e">
        <f t="shared" ca="1" si="52"/>
        <v>#NAME?</v>
      </c>
      <c r="AJ84" s="453" t="e">
        <f t="shared" ca="1" si="53"/>
        <v>#NAME?</v>
      </c>
      <c r="AK84" s="566" t="e">
        <f t="shared" ca="1" si="54"/>
        <v>#NAME?</v>
      </c>
      <c r="AL84" s="567" t="e">
        <f t="shared" ca="1" si="55"/>
        <v>#NAME?</v>
      </c>
      <c r="AM84" s="565" t="e">
        <f t="shared" ca="1" si="63"/>
        <v>#NAME?</v>
      </c>
      <c r="AN84" s="453" t="e">
        <f t="shared" ca="1" si="56"/>
        <v>#NAME?</v>
      </c>
      <c r="AO84" s="566" t="e">
        <f t="shared" ca="1" si="57"/>
        <v>#NAME?</v>
      </c>
      <c r="AP84" s="567" t="e">
        <f t="shared" ca="1" si="29"/>
        <v>#NAME?</v>
      </c>
      <c r="AQ84" s="455"/>
      <c r="AR84" s="449"/>
      <c r="AS84" s="449"/>
      <c r="AT84" s="448"/>
      <c r="AU84" s="448"/>
      <c r="AV84" s="455"/>
      <c r="AW84" s="205"/>
      <c r="AX84" s="207"/>
      <c r="AY84" s="206"/>
      <c r="AZ84" s="206"/>
      <c r="BA84" s="208"/>
      <c r="BB84" s="449"/>
      <c r="BC84" s="454"/>
      <c r="BD84" s="448"/>
      <c r="BE84" s="448"/>
      <c r="BF84" s="455"/>
      <c r="BG84" s="449"/>
      <c r="BH84" s="449"/>
      <c r="BI84" s="448"/>
      <c r="BJ84" s="448"/>
      <c r="BK84" s="455"/>
      <c r="BL84" s="205"/>
      <c r="BM84" s="207"/>
      <c r="BN84" s="206"/>
      <c r="BO84" s="206"/>
      <c r="BP84" s="208"/>
      <c r="BQ84" s="449"/>
      <c r="BR84" s="454"/>
      <c r="BS84" s="448"/>
      <c r="BT84" s="448"/>
      <c r="BU84" s="455"/>
      <c r="BV84" s="449"/>
      <c r="BW84" s="449"/>
      <c r="BX84" s="448"/>
      <c r="BY84" s="448"/>
      <c r="BZ84" s="455"/>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'ONS Post Acute'!S15</f>
        <v>0.16903645536907688</v>
      </c>
      <c r="E85" s="493">
        <f>'ONS Post Acute'!T15</f>
        <v>0.13912712543904146</v>
      </c>
      <c r="F85" s="493">
        <f>'ONS Post Acute'!U15</f>
        <v>0.20571994316712691</v>
      </c>
      <c r="G85" s="498">
        <f t="shared" si="30"/>
        <v>1.6987963706144249E-2</v>
      </c>
      <c r="H85" s="498">
        <f t="shared" si="31"/>
        <v>82.104483150634451</v>
      </c>
      <c r="I85" s="498">
        <f t="shared" si="32"/>
        <v>403.61608506269101</v>
      </c>
      <c r="J85" s="498" t="e">
        <f ca="1">_xll.ErBeta(H85,I85)</f>
        <v>#NAME?</v>
      </c>
      <c r="K85" s="1076" t="e">
        <f t="shared" ca="1" si="33"/>
        <v>#NAME?</v>
      </c>
      <c r="L85" s="566" t="e">
        <f t="shared" ca="1" si="34"/>
        <v>#NAME?</v>
      </c>
      <c r="M85" s="566" t="e">
        <f t="shared" ca="1" si="58"/>
        <v>#NAME?</v>
      </c>
      <c r="N85" s="567" t="e">
        <f t="shared" ca="1" si="35"/>
        <v>#NAME?</v>
      </c>
      <c r="O85" s="565" t="e">
        <f t="shared" ca="1" si="59"/>
        <v>#NAME?</v>
      </c>
      <c r="P85" s="453" t="e">
        <f t="shared" ca="1" si="36"/>
        <v>#NAME?</v>
      </c>
      <c r="Q85" s="566" t="e">
        <f ca="1">((P85*B86)/52*$J$33)</f>
        <v>#NAME?</v>
      </c>
      <c r="R85" s="567" t="e">
        <f t="shared" ca="1" si="38"/>
        <v>#NAME?</v>
      </c>
      <c r="S85" s="1076" t="e">
        <f t="shared" ca="1" si="39"/>
        <v>#NAME?</v>
      </c>
      <c r="T85" s="566" t="e">
        <f t="shared" ca="1" si="40"/>
        <v>#NAME?</v>
      </c>
      <c r="U85" s="566" t="e">
        <f t="shared" ca="1" si="41"/>
        <v>#NAME?</v>
      </c>
      <c r="V85" s="567" t="e">
        <f t="shared" ca="1" si="42"/>
        <v>#NAME?</v>
      </c>
      <c r="W85" s="565" t="e">
        <f t="shared" ca="1" si="60"/>
        <v>#NAME?</v>
      </c>
      <c r="X85" s="453" t="e">
        <f t="shared" ca="1" si="43"/>
        <v>#NAME?</v>
      </c>
      <c r="Y85" s="566" t="e">
        <f t="shared" ca="1" si="44"/>
        <v>#NAME?</v>
      </c>
      <c r="Z85" s="567" t="e">
        <f t="shared" ca="1" si="45"/>
        <v>#NAME?</v>
      </c>
      <c r="AA85" s="1076" t="e">
        <f t="shared" ca="1" si="46"/>
        <v>#NAME?</v>
      </c>
      <c r="AB85" s="453" t="e">
        <f t="shared" ca="1" si="47"/>
        <v>#NAME?</v>
      </c>
      <c r="AC85" s="566" t="e">
        <f t="shared" ca="1" si="48"/>
        <v>#NAME?</v>
      </c>
      <c r="AD85" s="567" t="e">
        <f t="shared" ca="1" si="49"/>
        <v>#NAME?</v>
      </c>
      <c r="AE85" s="565" t="e">
        <f t="shared" ca="1" si="61"/>
        <v>#NAME?</v>
      </c>
      <c r="AF85" s="453" t="e">
        <f t="shared" ca="1" si="50"/>
        <v>#NAME?</v>
      </c>
      <c r="AG85" s="566" t="e">
        <f t="shared" ca="1" si="51"/>
        <v>#NAME?</v>
      </c>
      <c r="AH85" s="567" t="e">
        <f t="shared" ca="1" si="62"/>
        <v>#NAME?</v>
      </c>
      <c r="AI85" s="1076" t="e">
        <f t="shared" ca="1" si="52"/>
        <v>#NAME?</v>
      </c>
      <c r="AJ85" s="453" t="e">
        <f t="shared" ca="1" si="53"/>
        <v>#NAME?</v>
      </c>
      <c r="AK85" s="566" t="e">
        <f t="shared" ca="1" si="54"/>
        <v>#NAME?</v>
      </c>
      <c r="AL85" s="567" t="e">
        <f t="shared" ca="1" si="55"/>
        <v>#NAME?</v>
      </c>
      <c r="AM85" s="565" t="e">
        <f t="shared" ca="1" si="63"/>
        <v>#NAME?</v>
      </c>
      <c r="AN85" s="453" t="e">
        <f t="shared" ca="1" si="56"/>
        <v>#NAME?</v>
      </c>
      <c r="AO85" s="566" t="e">
        <f t="shared" ca="1" si="57"/>
        <v>#NAME?</v>
      </c>
      <c r="AP85" s="567" t="e">
        <f t="shared" ca="1" si="29"/>
        <v>#NAME?</v>
      </c>
      <c r="AQ85" s="455"/>
      <c r="AR85" s="449"/>
      <c r="AS85" s="449"/>
      <c r="AT85" s="448"/>
      <c r="AU85" s="448"/>
      <c r="AV85" s="455"/>
      <c r="AW85" s="205"/>
      <c r="AX85" s="207"/>
      <c r="AY85" s="206"/>
      <c r="AZ85" s="206"/>
      <c r="BA85" s="208"/>
      <c r="BB85" s="449"/>
      <c r="BC85" s="454"/>
      <c r="BD85" s="448"/>
      <c r="BE85" s="448"/>
      <c r="BF85" s="455"/>
      <c r="BG85" s="449"/>
      <c r="BH85" s="449"/>
      <c r="BI85" s="448"/>
      <c r="BJ85" s="448"/>
      <c r="BK85" s="455"/>
      <c r="BL85" s="205"/>
      <c r="BM85" s="207"/>
      <c r="BN85" s="206"/>
      <c r="BO85" s="206"/>
      <c r="BP85" s="208"/>
      <c r="BQ85" s="449"/>
      <c r="BR85" s="454"/>
      <c r="BS85" s="448"/>
      <c r="BT85" s="448"/>
      <c r="BU85" s="455"/>
      <c r="BV85" s="449"/>
      <c r="BW85" s="449"/>
      <c r="BX85" s="448"/>
      <c r="BY85" s="448"/>
      <c r="BZ85" s="455"/>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'ONS Post Acute'!S16</f>
        <v>0.15903342558058778</v>
      </c>
      <c r="E86" s="493">
        <f>'ONS Post Acute'!T16</f>
        <v>0.12933269128723551</v>
      </c>
      <c r="F86" s="493">
        <f>'ONS Post Acute'!U16</f>
        <v>0.1958826478863871</v>
      </c>
      <c r="G86" s="498">
        <f t="shared" si="30"/>
        <v>1.6977029744681526E-2</v>
      </c>
      <c r="H86" s="498">
        <f t="shared" si="31"/>
        <v>73.636851128137437</v>
      </c>
      <c r="I86" s="498">
        <f t="shared" si="32"/>
        <v>389.39065934212579</v>
      </c>
      <c r="J86" s="498" t="e">
        <f ca="1">_xll.ErBeta(H86,I86)</f>
        <v>#NAME?</v>
      </c>
      <c r="K86" s="1076" t="e">
        <f t="shared" ca="1" si="33"/>
        <v>#NAME?</v>
      </c>
      <c r="L86" s="566" t="e">
        <f t="shared" ca="1" si="34"/>
        <v>#NAME?</v>
      </c>
      <c r="M86" s="566" t="e">
        <f t="shared" ca="1" si="58"/>
        <v>#NAME?</v>
      </c>
      <c r="N86" s="567" t="e">
        <f t="shared" ca="1" si="35"/>
        <v>#NAME?</v>
      </c>
      <c r="O86" s="565" t="e">
        <f t="shared" ca="1" si="59"/>
        <v>#NAME?</v>
      </c>
      <c r="P86" s="453" t="e">
        <f t="shared" ca="1" si="36"/>
        <v>#NAME?</v>
      </c>
      <c r="Q86" s="566" t="e">
        <f t="shared" ca="1" si="37"/>
        <v>#NAME?</v>
      </c>
      <c r="R86" s="567" t="e">
        <f t="shared" ca="1" si="38"/>
        <v>#NAME?</v>
      </c>
      <c r="S86" s="1076" t="e">
        <f t="shared" ca="1" si="39"/>
        <v>#NAME?</v>
      </c>
      <c r="T86" s="566" t="e">
        <f t="shared" ca="1" si="40"/>
        <v>#NAME?</v>
      </c>
      <c r="U86" s="566" t="e">
        <f t="shared" ca="1" si="41"/>
        <v>#NAME?</v>
      </c>
      <c r="V86" s="567" t="e">
        <f t="shared" ca="1" si="42"/>
        <v>#NAME?</v>
      </c>
      <c r="W86" s="565" t="e">
        <f t="shared" ca="1" si="60"/>
        <v>#NAME?</v>
      </c>
      <c r="X86" s="453" t="e">
        <f t="shared" ca="1" si="43"/>
        <v>#NAME?</v>
      </c>
      <c r="Y86" s="566" t="e">
        <f t="shared" ca="1" si="44"/>
        <v>#NAME?</v>
      </c>
      <c r="Z86" s="567" t="e">
        <f t="shared" ca="1" si="45"/>
        <v>#NAME?</v>
      </c>
      <c r="AA86" s="1076" t="e">
        <f t="shared" ca="1" si="46"/>
        <v>#NAME?</v>
      </c>
      <c r="AB86" s="453" t="e">
        <f t="shared" ca="1" si="47"/>
        <v>#NAME?</v>
      </c>
      <c r="AC86" s="566" t="e">
        <f t="shared" ca="1" si="48"/>
        <v>#NAME?</v>
      </c>
      <c r="AD86" s="567" t="e">
        <f t="shared" ca="1" si="49"/>
        <v>#NAME?</v>
      </c>
      <c r="AE86" s="565" t="e">
        <f t="shared" ca="1" si="61"/>
        <v>#NAME?</v>
      </c>
      <c r="AF86" s="453" t="e">
        <f t="shared" ca="1" si="50"/>
        <v>#NAME?</v>
      </c>
      <c r="AG86" s="566" t="e">
        <f t="shared" ca="1" si="51"/>
        <v>#NAME?</v>
      </c>
      <c r="AH86" s="567" t="e">
        <f t="shared" ca="1" si="62"/>
        <v>#NAME?</v>
      </c>
      <c r="AI86" s="1076" t="e">
        <f t="shared" ca="1" si="52"/>
        <v>#NAME?</v>
      </c>
      <c r="AJ86" s="453" t="e">
        <f t="shared" ca="1" si="53"/>
        <v>#NAME?</v>
      </c>
      <c r="AK86" s="566" t="e">
        <f t="shared" ca="1" si="54"/>
        <v>#NAME?</v>
      </c>
      <c r="AL86" s="567" t="e">
        <f t="shared" ca="1" si="55"/>
        <v>#NAME?</v>
      </c>
      <c r="AM86" s="565" t="e">
        <f t="shared" ca="1" si="63"/>
        <v>#NAME?</v>
      </c>
      <c r="AN86" s="453" t="e">
        <f t="shared" ca="1" si="56"/>
        <v>#NAME?</v>
      </c>
      <c r="AO86" s="566" t="e">
        <f t="shared" ca="1" si="57"/>
        <v>#NAME?</v>
      </c>
      <c r="AP86" s="567" t="e">
        <f t="shared" ca="1" si="29"/>
        <v>#NAME?</v>
      </c>
      <c r="AQ86" s="455"/>
      <c r="AR86" s="449"/>
      <c r="AS86" s="449"/>
      <c r="AT86" s="448"/>
      <c r="AU86" s="448"/>
      <c r="AV86" s="455"/>
      <c r="AW86" s="205"/>
      <c r="AX86" s="207"/>
      <c r="AY86" s="206"/>
      <c r="AZ86" s="206"/>
      <c r="BA86" s="208"/>
      <c r="BB86" s="449"/>
      <c r="BC86" s="454"/>
      <c r="BD86" s="448"/>
      <c r="BE86" s="448"/>
      <c r="BF86" s="455"/>
      <c r="BG86" s="449"/>
      <c r="BH86" s="449"/>
      <c r="BI86" s="448"/>
      <c r="BJ86" s="448"/>
      <c r="BK86" s="455"/>
      <c r="BL86" s="205"/>
      <c r="BM86" s="207"/>
      <c r="BN86" s="206"/>
      <c r="BO86" s="206"/>
      <c r="BP86" s="208"/>
      <c r="BQ86" s="449"/>
      <c r="BR86" s="454"/>
      <c r="BS86" s="448"/>
      <c r="BT86" s="448"/>
      <c r="BU86" s="455"/>
      <c r="BV86" s="449"/>
      <c r="BW86" s="449"/>
      <c r="BX86" s="448"/>
      <c r="BY86" s="448"/>
      <c r="BZ86" s="455"/>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'ONS Post Acute'!S17</f>
        <v>0.14962234268740554</v>
      </c>
      <c r="E87" s="493">
        <f>'ONS Post Acute'!T17</f>
        <v>0.12022777717008375</v>
      </c>
      <c r="F87" s="493">
        <f>'ONS Post Acute'!U17</f>
        <v>0.18651576095279451</v>
      </c>
      <c r="G87" s="498">
        <f t="shared" si="30"/>
        <v>1.6910199944569073E-2</v>
      </c>
      <c r="H87" s="498">
        <f t="shared" si="31"/>
        <v>66.424776946440033</v>
      </c>
      <c r="I87" s="498">
        <f t="shared" si="32"/>
        <v>377.52480807787828</v>
      </c>
      <c r="J87" s="498" t="e">
        <f ca="1">_xll.ErBeta(H87,I87)</f>
        <v>#NAME?</v>
      </c>
      <c r="K87" s="1076" t="e">
        <f t="shared" ca="1" si="33"/>
        <v>#NAME?</v>
      </c>
      <c r="L87" s="566" t="e">
        <f t="shared" ca="1" si="34"/>
        <v>#NAME?</v>
      </c>
      <c r="M87" s="566" t="e">
        <f t="shared" ca="1" si="58"/>
        <v>#NAME?</v>
      </c>
      <c r="N87" s="567" t="e">
        <f t="shared" ca="1" si="35"/>
        <v>#NAME?</v>
      </c>
      <c r="O87" s="565" t="e">
        <f t="shared" ca="1" si="59"/>
        <v>#NAME?</v>
      </c>
      <c r="P87" s="453" t="e">
        <f t="shared" ca="1" si="36"/>
        <v>#NAME?</v>
      </c>
      <c r="Q87" s="566" t="e">
        <f t="shared" ca="1" si="37"/>
        <v>#NAME?</v>
      </c>
      <c r="R87" s="567" t="e">
        <f t="shared" ca="1" si="38"/>
        <v>#NAME?</v>
      </c>
      <c r="S87" s="1076" t="e">
        <f t="shared" ca="1" si="39"/>
        <v>#NAME?</v>
      </c>
      <c r="T87" s="566" t="e">
        <f t="shared" ca="1" si="40"/>
        <v>#NAME?</v>
      </c>
      <c r="U87" s="566" t="e">
        <f t="shared" ca="1" si="41"/>
        <v>#NAME?</v>
      </c>
      <c r="V87" s="567" t="e">
        <f t="shared" ca="1" si="42"/>
        <v>#NAME?</v>
      </c>
      <c r="W87" s="565" t="e">
        <f t="shared" ca="1" si="60"/>
        <v>#NAME?</v>
      </c>
      <c r="X87" s="453" t="e">
        <f t="shared" ca="1" si="43"/>
        <v>#NAME?</v>
      </c>
      <c r="Y87" s="566" t="e">
        <f t="shared" ca="1" si="44"/>
        <v>#NAME?</v>
      </c>
      <c r="Z87" s="567" t="e">
        <f t="shared" ca="1" si="45"/>
        <v>#NAME?</v>
      </c>
      <c r="AA87" s="1076" t="e">
        <f t="shared" ca="1" si="46"/>
        <v>#NAME?</v>
      </c>
      <c r="AB87" s="453" t="e">
        <f t="shared" ca="1" si="47"/>
        <v>#NAME?</v>
      </c>
      <c r="AC87" s="566" t="e">
        <f t="shared" ca="1" si="48"/>
        <v>#NAME?</v>
      </c>
      <c r="AD87" s="567" t="e">
        <f t="shared" ca="1" si="49"/>
        <v>#NAME?</v>
      </c>
      <c r="AE87" s="565" t="e">
        <f t="shared" ca="1" si="61"/>
        <v>#NAME?</v>
      </c>
      <c r="AF87" s="453" t="e">
        <f t="shared" ca="1" si="50"/>
        <v>#NAME?</v>
      </c>
      <c r="AG87" s="566" t="e">
        <f t="shared" ca="1" si="51"/>
        <v>#NAME?</v>
      </c>
      <c r="AH87" s="567" t="e">
        <f t="shared" ca="1" si="62"/>
        <v>#NAME?</v>
      </c>
      <c r="AI87" s="1076" t="e">
        <f t="shared" ca="1" si="52"/>
        <v>#NAME?</v>
      </c>
      <c r="AJ87" s="453" t="e">
        <f t="shared" ca="1" si="53"/>
        <v>#NAME?</v>
      </c>
      <c r="AK87" s="566" t="e">
        <f t="shared" ca="1" si="54"/>
        <v>#NAME?</v>
      </c>
      <c r="AL87" s="567" t="e">
        <f t="shared" ca="1" si="55"/>
        <v>#NAME?</v>
      </c>
      <c r="AM87" s="565" t="e">
        <f t="shared" ca="1" si="63"/>
        <v>#NAME?</v>
      </c>
      <c r="AN87" s="453" t="e">
        <f t="shared" ca="1" si="56"/>
        <v>#NAME?</v>
      </c>
      <c r="AO87" s="566" t="e">
        <f t="shared" ca="1" si="57"/>
        <v>#NAME?</v>
      </c>
      <c r="AP87" s="567" t="e">
        <f t="shared" ca="1" si="29"/>
        <v>#NAME?</v>
      </c>
      <c r="AQ87" s="455"/>
      <c r="AR87" s="449"/>
      <c r="AS87" s="449"/>
      <c r="AT87" s="448"/>
      <c r="AU87" s="448"/>
      <c r="AV87" s="455"/>
      <c r="AW87" s="205"/>
      <c r="AX87" s="207"/>
      <c r="AY87" s="206"/>
      <c r="AZ87" s="206"/>
      <c r="BA87" s="208"/>
      <c r="BB87" s="449"/>
      <c r="BC87" s="454"/>
      <c r="BD87" s="448"/>
      <c r="BE87" s="448"/>
      <c r="BF87" s="455"/>
      <c r="BG87" s="449"/>
      <c r="BH87" s="449"/>
      <c r="BI87" s="448"/>
      <c r="BJ87" s="448"/>
      <c r="BK87" s="455"/>
      <c r="BL87" s="205"/>
      <c r="BM87" s="207"/>
      <c r="BN87" s="206"/>
      <c r="BO87" s="206"/>
      <c r="BP87" s="208"/>
      <c r="BQ87" s="449"/>
      <c r="BR87" s="454"/>
      <c r="BS87" s="448"/>
      <c r="BT87" s="448"/>
      <c r="BU87" s="455"/>
      <c r="BV87" s="449"/>
      <c r="BW87" s="449"/>
      <c r="BX87" s="448"/>
      <c r="BY87" s="448"/>
      <c r="BZ87" s="455"/>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'ONS Post Acute'!S18</f>
        <v>0.14076817719004125</v>
      </c>
      <c r="E88" s="493">
        <f>'ONS Post Acute'!T18</f>
        <v>0.1117638414494659</v>
      </c>
      <c r="F88" s="493">
        <f>'ONS Post Acute'!U18</f>
        <v>0.17759678797060818</v>
      </c>
      <c r="G88" s="498">
        <f t="shared" si="30"/>
        <v>1.6794119010495483E-2</v>
      </c>
      <c r="H88" s="498">
        <f t="shared" si="31"/>
        <v>60.226965838514857</v>
      </c>
      <c r="I88" s="498">
        <f t="shared" si="32"/>
        <v>367.61807016849866</v>
      </c>
      <c r="J88" s="498" t="e">
        <f ca="1">_xll.ErBeta(H88,I88)</f>
        <v>#NAME?</v>
      </c>
      <c r="K88" s="1076" t="e">
        <f t="shared" ca="1" si="33"/>
        <v>#NAME?</v>
      </c>
      <c r="L88" s="566" t="e">
        <f t="shared" ca="1" si="34"/>
        <v>#NAME?</v>
      </c>
      <c r="M88" s="566" t="e">
        <f t="shared" ca="1" si="58"/>
        <v>#NAME?</v>
      </c>
      <c r="N88" s="567" t="e">
        <f t="shared" ca="1" si="35"/>
        <v>#NAME?</v>
      </c>
      <c r="O88" s="565" t="e">
        <f t="shared" ca="1" si="59"/>
        <v>#NAME?</v>
      </c>
      <c r="P88" s="453" t="e">
        <f t="shared" ca="1" si="36"/>
        <v>#NAME?</v>
      </c>
      <c r="Q88" s="566" t="e">
        <f t="shared" ca="1" si="37"/>
        <v>#NAME?</v>
      </c>
      <c r="R88" s="567" t="e">
        <f t="shared" ca="1" si="38"/>
        <v>#NAME?</v>
      </c>
      <c r="S88" s="1076" t="e">
        <f t="shared" ca="1" si="39"/>
        <v>#NAME?</v>
      </c>
      <c r="T88" s="566" t="e">
        <f t="shared" ca="1" si="40"/>
        <v>#NAME?</v>
      </c>
      <c r="U88" s="566" t="e">
        <f t="shared" ca="1" si="41"/>
        <v>#NAME?</v>
      </c>
      <c r="V88" s="567" t="e">
        <f t="shared" ca="1" si="42"/>
        <v>#NAME?</v>
      </c>
      <c r="W88" s="565" t="e">
        <f t="shared" ca="1" si="60"/>
        <v>#NAME?</v>
      </c>
      <c r="X88" s="453" t="e">
        <f t="shared" ca="1" si="43"/>
        <v>#NAME?</v>
      </c>
      <c r="Y88" s="566" t="e">
        <f t="shared" ca="1" si="44"/>
        <v>#NAME?</v>
      </c>
      <c r="Z88" s="567" t="e">
        <f t="shared" ca="1" si="45"/>
        <v>#NAME?</v>
      </c>
      <c r="AA88" s="1076" t="e">
        <f t="shared" ca="1" si="46"/>
        <v>#NAME?</v>
      </c>
      <c r="AB88" s="453" t="e">
        <f t="shared" ca="1" si="47"/>
        <v>#NAME?</v>
      </c>
      <c r="AC88" s="566" t="e">
        <f t="shared" ca="1" si="48"/>
        <v>#NAME?</v>
      </c>
      <c r="AD88" s="567" t="e">
        <f t="shared" ca="1" si="49"/>
        <v>#NAME?</v>
      </c>
      <c r="AE88" s="565" t="e">
        <f t="shared" ca="1" si="61"/>
        <v>#NAME?</v>
      </c>
      <c r="AF88" s="453" t="e">
        <f t="shared" ca="1" si="50"/>
        <v>#NAME?</v>
      </c>
      <c r="AG88" s="566" t="e">
        <f t="shared" ca="1" si="51"/>
        <v>#NAME?</v>
      </c>
      <c r="AH88" s="567" t="e">
        <f t="shared" ca="1" si="62"/>
        <v>#NAME?</v>
      </c>
      <c r="AI88" s="1076" t="e">
        <f t="shared" ca="1" si="52"/>
        <v>#NAME?</v>
      </c>
      <c r="AJ88" s="453" t="e">
        <f t="shared" ca="1" si="53"/>
        <v>#NAME?</v>
      </c>
      <c r="AK88" s="566" t="e">
        <f t="shared" ca="1" si="54"/>
        <v>#NAME?</v>
      </c>
      <c r="AL88" s="567" t="e">
        <f t="shared" ca="1" si="55"/>
        <v>#NAME?</v>
      </c>
      <c r="AM88" s="565" t="e">
        <f t="shared" ca="1" si="63"/>
        <v>#NAME?</v>
      </c>
      <c r="AN88" s="453" t="e">
        <f t="shared" ca="1" si="56"/>
        <v>#NAME?</v>
      </c>
      <c r="AO88" s="566" t="e">
        <f t="shared" ca="1" si="57"/>
        <v>#NAME?</v>
      </c>
      <c r="AP88" s="567" t="e">
        <f t="shared" ca="1" si="29"/>
        <v>#NAME?</v>
      </c>
      <c r="AQ88" s="204"/>
      <c r="AR88" s="449"/>
      <c r="AS88" s="449"/>
      <c r="AT88" s="448"/>
      <c r="AU88" s="448"/>
      <c r="AV88" s="204"/>
      <c r="AW88" s="205"/>
      <c r="AX88" s="202"/>
      <c r="AY88" s="206"/>
      <c r="AZ88" s="206"/>
      <c r="BA88" s="203"/>
      <c r="BB88" s="449"/>
      <c r="BC88" s="186"/>
      <c r="BD88" s="448"/>
      <c r="BE88" s="448"/>
      <c r="BF88" s="204"/>
      <c r="BG88" s="449"/>
      <c r="BH88" s="449"/>
      <c r="BI88" s="448"/>
      <c r="BJ88" s="448"/>
      <c r="BK88" s="204"/>
      <c r="BL88" s="205"/>
      <c r="BM88" s="202"/>
      <c r="BN88" s="206"/>
      <c r="BO88" s="206"/>
      <c r="BP88" s="203"/>
      <c r="BQ88" s="449"/>
      <c r="BR88" s="186"/>
      <c r="BS88" s="448"/>
      <c r="BT88" s="448"/>
      <c r="BU88" s="204"/>
      <c r="BV88" s="449"/>
      <c r="BW88" s="449"/>
      <c r="BX88" s="448"/>
      <c r="BY88" s="448"/>
      <c r="BZ88" s="204"/>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'ONS Post Acute'!S19</f>
        <v>0.13243797252129799</v>
      </c>
      <c r="E89" s="493">
        <f>'ONS Post Acute'!T19</f>
        <v>0.1038957597782946</v>
      </c>
      <c r="F89" s="493">
        <f>'ONS Post Acute'!U19</f>
        <v>0.16910431020067951</v>
      </c>
      <c r="G89" s="498">
        <f t="shared" si="30"/>
        <v>1.6634834291424722E-2</v>
      </c>
      <c r="H89" s="498">
        <f t="shared" si="31"/>
        <v>54.858183034565478</v>
      </c>
      <c r="I89" s="498">
        <f t="shared" si="32"/>
        <v>359.3597485012217</v>
      </c>
      <c r="J89" s="498" t="e">
        <f ca="1">_xll.ErBeta(H89,I89)</f>
        <v>#NAME?</v>
      </c>
      <c r="K89" s="1076" t="e">
        <f t="shared" ca="1" si="33"/>
        <v>#NAME?</v>
      </c>
      <c r="L89" s="566" t="e">
        <f t="shared" ca="1" si="34"/>
        <v>#NAME?</v>
      </c>
      <c r="M89" s="566" t="e">
        <f t="shared" ca="1" si="58"/>
        <v>#NAME?</v>
      </c>
      <c r="N89" s="567" t="e">
        <f t="shared" ca="1" si="35"/>
        <v>#NAME?</v>
      </c>
      <c r="O89" s="565" t="e">
        <f t="shared" ca="1" si="59"/>
        <v>#NAME?</v>
      </c>
      <c r="P89" s="453" t="e">
        <f t="shared" ca="1" si="36"/>
        <v>#NAME?</v>
      </c>
      <c r="Q89" s="566" t="e">
        <f t="shared" ca="1" si="37"/>
        <v>#NAME?</v>
      </c>
      <c r="R89" s="567" t="e">
        <f t="shared" ca="1" si="38"/>
        <v>#NAME?</v>
      </c>
      <c r="S89" s="1076" t="e">
        <f t="shared" ca="1" si="39"/>
        <v>#NAME?</v>
      </c>
      <c r="T89" s="566" t="e">
        <f t="shared" ca="1" si="40"/>
        <v>#NAME?</v>
      </c>
      <c r="U89" s="566" t="e">
        <f t="shared" ca="1" si="41"/>
        <v>#NAME?</v>
      </c>
      <c r="V89" s="567" t="e">
        <f t="shared" ca="1" si="42"/>
        <v>#NAME?</v>
      </c>
      <c r="W89" s="565" t="e">
        <f t="shared" ca="1" si="60"/>
        <v>#NAME?</v>
      </c>
      <c r="X89" s="453" t="e">
        <f t="shared" ca="1" si="43"/>
        <v>#NAME?</v>
      </c>
      <c r="Y89" s="566" t="e">
        <f t="shared" ca="1" si="44"/>
        <v>#NAME?</v>
      </c>
      <c r="Z89" s="567" t="e">
        <f t="shared" ca="1" si="45"/>
        <v>#NAME?</v>
      </c>
      <c r="AA89" s="1076" t="e">
        <f t="shared" ca="1" si="46"/>
        <v>#NAME?</v>
      </c>
      <c r="AB89" s="453" t="e">
        <f t="shared" ca="1" si="47"/>
        <v>#NAME?</v>
      </c>
      <c r="AC89" s="566" t="e">
        <f t="shared" ca="1" si="48"/>
        <v>#NAME?</v>
      </c>
      <c r="AD89" s="567" t="e">
        <f t="shared" ca="1" si="49"/>
        <v>#NAME?</v>
      </c>
      <c r="AE89" s="565" t="e">
        <f t="shared" ca="1" si="61"/>
        <v>#NAME?</v>
      </c>
      <c r="AF89" s="453" t="e">
        <f t="shared" ca="1" si="50"/>
        <v>#NAME?</v>
      </c>
      <c r="AG89" s="566" t="e">
        <f t="shared" ca="1" si="51"/>
        <v>#NAME?</v>
      </c>
      <c r="AH89" s="567" t="e">
        <f t="shared" ca="1" si="62"/>
        <v>#NAME?</v>
      </c>
      <c r="AI89" s="1076" t="e">
        <f t="shared" ca="1" si="52"/>
        <v>#NAME?</v>
      </c>
      <c r="AJ89" s="453" t="e">
        <f t="shared" ca="1" si="53"/>
        <v>#NAME?</v>
      </c>
      <c r="AK89" s="566" t="e">
        <f t="shared" ca="1" si="54"/>
        <v>#NAME?</v>
      </c>
      <c r="AL89" s="567" t="e">
        <f t="shared" ca="1" si="55"/>
        <v>#NAME?</v>
      </c>
      <c r="AM89" s="565" t="e">
        <f t="shared" ca="1" si="63"/>
        <v>#NAME?</v>
      </c>
      <c r="AN89" s="453" t="e">
        <f t="shared" ca="1" si="56"/>
        <v>#NAME?</v>
      </c>
      <c r="AO89" s="566" t="e">
        <f t="shared" ca="1" si="57"/>
        <v>#NAME?</v>
      </c>
      <c r="AP89" s="567" t="e">
        <f t="shared" ca="1" si="29"/>
        <v>#NAME?</v>
      </c>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'ONS Post Acute'!S20</f>
        <v>0.12460072237685371</v>
      </c>
      <c r="E90" s="493">
        <f>'ONS Post Acute'!T20</f>
        <v>9.6581584526063025E-2</v>
      </c>
      <c r="F90" s="493">
        <f>'ONS Post Acute'!U20</f>
        <v>0.16101793312376944</v>
      </c>
      <c r="G90" s="498">
        <f t="shared" si="30"/>
        <v>1.6437844030027148E-2</v>
      </c>
      <c r="H90" s="498">
        <f t="shared" si="31"/>
        <v>50.174195747562521</v>
      </c>
      <c r="I90" s="498">
        <f t="shared" si="32"/>
        <v>352.50561854605883</v>
      </c>
      <c r="J90" s="498" t="e">
        <f ca="1">_xll.ErBeta(H90,I90)</f>
        <v>#NAME?</v>
      </c>
      <c r="K90" s="1076" t="e">
        <f t="shared" ca="1" si="33"/>
        <v>#NAME?</v>
      </c>
      <c r="L90" s="566" t="e">
        <f t="shared" ca="1" si="34"/>
        <v>#NAME?</v>
      </c>
      <c r="M90" s="566" t="e">
        <f t="shared" ca="1" si="58"/>
        <v>#NAME?</v>
      </c>
      <c r="N90" s="567" t="e">
        <f t="shared" ca="1" si="35"/>
        <v>#NAME?</v>
      </c>
      <c r="O90" s="565" t="e">
        <f t="shared" ca="1" si="59"/>
        <v>#NAME?</v>
      </c>
      <c r="P90" s="453" t="e">
        <f t="shared" ca="1" si="36"/>
        <v>#NAME?</v>
      </c>
      <c r="Q90" s="566" t="e">
        <f t="shared" ca="1" si="37"/>
        <v>#NAME?</v>
      </c>
      <c r="R90" s="567" t="e">
        <f t="shared" ca="1" si="38"/>
        <v>#NAME?</v>
      </c>
      <c r="S90" s="1076" t="e">
        <f t="shared" ca="1" si="39"/>
        <v>#NAME?</v>
      </c>
      <c r="T90" s="566" t="e">
        <f t="shared" ca="1" si="40"/>
        <v>#NAME?</v>
      </c>
      <c r="U90" s="566" t="e">
        <f t="shared" ca="1" si="41"/>
        <v>#NAME?</v>
      </c>
      <c r="V90" s="567" t="e">
        <f t="shared" ca="1" si="42"/>
        <v>#NAME?</v>
      </c>
      <c r="W90" s="565" t="e">
        <f t="shared" ca="1" si="60"/>
        <v>#NAME?</v>
      </c>
      <c r="X90" s="453" t="e">
        <f t="shared" ca="1" si="43"/>
        <v>#NAME?</v>
      </c>
      <c r="Y90" s="566" t="e">
        <f t="shared" ca="1" si="44"/>
        <v>#NAME?</v>
      </c>
      <c r="Z90" s="567" t="e">
        <f t="shared" ca="1" si="45"/>
        <v>#NAME?</v>
      </c>
      <c r="AA90" s="1076" t="e">
        <f t="shared" ca="1" si="46"/>
        <v>#NAME?</v>
      </c>
      <c r="AB90" s="453" t="e">
        <f t="shared" ca="1" si="47"/>
        <v>#NAME?</v>
      </c>
      <c r="AC90" s="566" t="e">
        <f t="shared" ca="1" si="48"/>
        <v>#NAME?</v>
      </c>
      <c r="AD90" s="567" t="e">
        <f t="shared" ca="1" si="49"/>
        <v>#NAME?</v>
      </c>
      <c r="AE90" s="565" t="e">
        <f t="shared" ca="1" si="61"/>
        <v>#NAME?</v>
      </c>
      <c r="AF90" s="453" t="e">
        <f t="shared" ca="1" si="50"/>
        <v>#NAME?</v>
      </c>
      <c r="AG90" s="566" t="e">
        <f t="shared" ca="1" si="51"/>
        <v>#NAME?</v>
      </c>
      <c r="AH90" s="567" t="e">
        <f t="shared" ca="1" si="62"/>
        <v>#NAME?</v>
      </c>
      <c r="AI90" s="1076" t="e">
        <f t="shared" ca="1" si="52"/>
        <v>#NAME?</v>
      </c>
      <c r="AJ90" s="453" t="e">
        <f t="shared" ca="1" si="53"/>
        <v>#NAME?</v>
      </c>
      <c r="AK90" s="566" t="e">
        <f t="shared" ca="1" si="54"/>
        <v>#NAME?</v>
      </c>
      <c r="AL90" s="567" t="e">
        <f t="shared" ca="1" si="55"/>
        <v>#NAME?</v>
      </c>
      <c r="AM90" s="565" t="e">
        <f t="shared" ca="1" si="63"/>
        <v>#NAME?</v>
      </c>
      <c r="AN90" s="453" t="e">
        <f t="shared" ca="1" si="56"/>
        <v>#NAME?</v>
      </c>
      <c r="AO90" s="566" t="e">
        <f t="shared" ca="1" si="57"/>
        <v>#NAME?</v>
      </c>
      <c r="AP90" s="567" t="e">
        <f t="shared" ca="1" si="29"/>
        <v>#NAME?</v>
      </c>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'ONS Post Acute'!S21</f>
        <v>0.11722725530502268</v>
      </c>
      <c r="E91" s="493">
        <f>'ONS Post Acute'!T21</f>
        <v>8.9782321140634447E-2</v>
      </c>
      <c r="F91" s="493">
        <f>'ONS Post Acute'!U21</f>
        <v>0.15331823746350909</v>
      </c>
      <c r="G91" s="498">
        <f t="shared" si="30"/>
        <v>1.6208141919100673E-2</v>
      </c>
      <c r="H91" s="498">
        <f t="shared" si="31"/>
        <v>46.061254275993775</v>
      </c>
      <c r="I91" s="498">
        <f t="shared" si="32"/>
        <v>346.86148503188673</v>
      </c>
      <c r="J91" s="498" t="e">
        <f ca="1">_xll.ErBeta(H91,I91)</f>
        <v>#NAME?</v>
      </c>
      <c r="K91" s="1076" t="e">
        <f t="shared" ca="1" si="33"/>
        <v>#NAME?</v>
      </c>
      <c r="L91" s="566" t="e">
        <f t="shared" ca="1" si="34"/>
        <v>#NAME?</v>
      </c>
      <c r="M91" s="566" t="e">
        <f t="shared" ca="1" si="58"/>
        <v>#NAME?</v>
      </c>
      <c r="N91" s="567" t="e">
        <f t="shared" ca="1" si="35"/>
        <v>#NAME?</v>
      </c>
      <c r="O91" s="565" t="e">
        <f t="shared" ca="1" si="59"/>
        <v>#NAME?</v>
      </c>
      <c r="P91" s="453" t="e">
        <f t="shared" ca="1" si="36"/>
        <v>#NAME?</v>
      </c>
      <c r="Q91" s="566" t="e">
        <f t="shared" ca="1" si="37"/>
        <v>#NAME?</v>
      </c>
      <c r="R91" s="567" t="e">
        <f t="shared" ca="1" si="38"/>
        <v>#NAME?</v>
      </c>
      <c r="S91" s="1076" t="e">
        <f t="shared" ca="1" si="39"/>
        <v>#NAME?</v>
      </c>
      <c r="T91" s="566" t="e">
        <f t="shared" ca="1" si="40"/>
        <v>#NAME?</v>
      </c>
      <c r="U91" s="566" t="e">
        <f t="shared" ca="1" si="41"/>
        <v>#NAME?</v>
      </c>
      <c r="V91" s="567" t="e">
        <f t="shared" ca="1" si="42"/>
        <v>#NAME?</v>
      </c>
      <c r="W91" s="565" t="e">
        <f t="shared" ca="1" si="60"/>
        <v>#NAME?</v>
      </c>
      <c r="X91" s="453" t="e">
        <f t="shared" ca="1" si="43"/>
        <v>#NAME?</v>
      </c>
      <c r="Y91" s="566" t="e">
        <f t="shared" ca="1" si="44"/>
        <v>#NAME?</v>
      </c>
      <c r="Z91" s="567" t="e">
        <f t="shared" ca="1" si="45"/>
        <v>#NAME?</v>
      </c>
      <c r="AA91" s="1076" t="e">
        <f t="shared" ca="1" si="46"/>
        <v>#NAME?</v>
      </c>
      <c r="AB91" s="453" t="e">
        <f t="shared" ca="1" si="47"/>
        <v>#NAME?</v>
      </c>
      <c r="AC91" s="566" t="e">
        <f t="shared" ca="1" si="48"/>
        <v>#NAME?</v>
      </c>
      <c r="AD91" s="567" t="e">
        <f t="shared" ca="1" si="49"/>
        <v>#NAME?</v>
      </c>
      <c r="AE91" s="565" t="e">
        <f t="shared" ca="1" si="61"/>
        <v>#NAME?</v>
      </c>
      <c r="AF91" s="453" t="e">
        <f t="shared" ca="1" si="50"/>
        <v>#NAME?</v>
      </c>
      <c r="AG91" s="566" t="e">
        <f t="shared" ca="1" si="51"/>
        <v>#NAME?</v>
      </c>
      <c r="AH91" s="567" t="e">
        <f t="shared" ca="1" si="62"/>
        <v>#NAME?</v>
      </c>
      <c r="AI91" s="1076" t="e">
        <f t="shared" ca="1" si="52"/>
        <v>#NAME?</v>
      </c>
      <c r="AJ91" s="453" t="e">
        <f t="shared" ca="1" si="53"/>
        <v>#NAME?</v>
      </c>
      <c r="AK91" s="566" t="e">
        <f t="shared" ca="1" si="54"/>
        <v>#NAME?</v>
      </c>
      <c r="AL91" s="567" t="e">
        <f t="shared" ca="1" si="55"/>
        <v>#NAME?</v>
      </c>
      <c r="AM91" s="565" t="e">
        <f t="shared" ca="1" si="63"/>
        <v>#NAME?</v>
      </c>
      <c r="AN91" s="453" t="e">
        <f t="shared" ca="1" si="56"/>
        <v>#NAME?</v>
      </c>
      <c r="AO91" s="566" t="e">
        <f t="shared" ca="1" si="57"/>
        <v>#NAME?</v>
      </c>
      <c r="AP91" s="567" t="e">
        <f t="shared" ca="1" si="29"/>
        <v>#NAME?</v>
      </c>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'ONS Post Acute'!S22</f>
        <v>0.11029012612612087</v>
      </c>
      <c r="E92" s="493">
        <f>'ONS Post Acute'!T22</f>
        <v>8.3461720253976052E-2</v>
      </c>
      <c r="F92" s="493">
        <f>'ONS Post Acute'!U22</f>
        <v>0.14598673255138769</v>
      </c>
      <c r="G92" s="498">
        <f t="shared" si="30"/>
        <v>1.5950258239135623E-2</v>
      </c>
      <c r="H92" s="498">
        <f t="shared" si="31"/>
        <v>42.428608312321785</v>
      </c>
      <c r="I92" s="498">
        <f t="shared" si="32"/>
        <v>342.27136259716008</v>
      </c>
      <c r="J92" s="498" t="e">
        <f ca="1">_xll.ErBeta(H92,I92)</f>
        <v>#NAME?</v>
      </c>
      <c r="K92" s="1076" t="e">
        <f t="shared" ca="1" si="33"/>
        <v>#NAME?</v>
      </c>
      <c r="L92" s="566" t="e">
        <f t="shared" ca="1" si="34"/>
        <v>#NAME?</v>
      </c>
      <c r="M92" s="566" t="e">
        <f t="shared" ca="1" si="58"/>
        <v>#NAME?</v>
      </c>
      <c r="N92" s="567" t="e">
        <f t="shared" ca="1" si="35"/>
        <v>#NAME?</v>
      </c>
      <c r="O92" s="565" t="e">
        <f t="shared" ca="1" si="59"/>
        <v>#NAME?</v>
      </c>
      <c r="P92" s="453" t="e">
        <f t="shared" ca="1" si="36"/>
        <v>#NAME?</v>
      </c>
      <c r="Q92" s="566" t="e">
        <f t="shared" ca="1" si="37"/>
        <v>#NAME?</v>
      </c>
      <c r="R92" s="567" t="e">
        <f t="shared" ca="1" si="38"/>
        <v>#NAME?</v>
      </c>
      <c r="S92" s="1076" t="e">
        <f t="shared" ca="1" si="39"/>
        <v>#NAME?</v>
      </c>
      <c r="T92" s="566" t="e">
        <f t="shared" ca="1" si="40"/>
        <v>#NAME?</v>
      </c>
      <c r="U92" s="566" t="e">
        <f t="shared" ca="1" si="41"/>
        <v>#NAME?</v>
      </c>
      <c r="V92" s="567" t="e">
        <f t="shared" ca="1" si="42"/>
        <v>#NAME?</v>
      </c>
      <c r="W92" s="565" t="e">
        <f t="shared" ca="1" si="60"/>
        <v>#NAME?</v>
      </c>
      <c r="X92" s="453" t="e">
        <f t="shared" ca="1" si="43"/>
        <v>#NAME?</v>
      </c>
      <c r="Y92" s="566" t="e">
        <f t="shared" ca="1" si="44"/>
        <v>#NAME?</v>
      </c>
      <c r="Z92" s="567" t="e">
        <f t="shared" ca="1" si="45"/>
        <v>#NAME?</v>
      </c>
      <c r="AA92" s="1076" t="e">
        <f t="shared" ca="1" si="46"/>
        <v>#NAME?</v>
      </c>
      <c r="AB92" s="453" t="e">
        <f t="shared" ca="1" si="47"/>
        <v>#NAME?</v>
      </c>
      <c r="AC92" s="566" t="e">
        <f t="shared" ca="1" si="48"/>
        <v>#NAME?</v>
      </c>
      <c r="AD92" s="567" t="e">
        <f t="shared" ca="1" si="49"/>
        <v>#NAME?</v>
      </c>
      <c r="AE92" s="565" t="e">
        <f t="shared" ca="1" si="61"/>
        <v>#NAME?</v>
      </c>
      <c r="AF92" s="453" t="e">
        <f t="shared" ca="1" si="50"/>
        <v>#NAME?</v>
      </c>
      <c r="AG92" s="566" t="e">
        <f t="shared" ca="1" si="51"/>
        <v>#NAME?</v>
      </c>
      <c r="AH92" s="567" t="e">
        <f t="shared" ca="1" si="62"/>
        <v>#NAME?</v>
      </c>
      <c r="AI92" s="1076" t="e">
        <f t="shared" ca="1" si="52"/>
        <v>#NAME?</v>
      </c>
      <c r="AJ92" s="453" t="e">
        <f t="shared" ca="1" si="53"/>
        <v>#NAME?</v>
      </c>
      <c r="AK92" s="566" t="e">
        <f t="shared" ca="1" si="54"/>
        <v>#NAME?</v>
      </c>
      <c r="AL92" s="567" t="e">
        <f t="shared" ca="1" si="55"/>
        <v>#NAME?</v>
      </c>
      <c r="AM92" s="565" t="e">
        <f t="shared" ca="1" si="63"/>
        <v>#NAME?</v>
      </c>
      <c r="AN92" s="453" t="e">
        <f t="shared" ca="1" si="56"/>
        <v>#NAME?</v>
      </c>
      <c r="AO92" s="566" t="e">
        <f t="shared" ca="1" si="57"/>
        <v>#NAME?</v>
      </c>
      <c r="AP92" s="567" t="e">
        <f t="shared" ca="1" si="29"/>
        <v>#NAME?</v>
      </c>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'ONS Post Acute'!S23</f>
        <v>0.10376351377728177</v>
      </c>
      <c r="E93" s="493">
        <f>'ONS Post Acute'!T23</f>
        <v>7.758608442347667E-2</v>
      </c>
      <c r="F93" s="493">
        <f>'ONS Post Acute'!U23</f>
        <v>0.13900581192177383</v>
      </c>
      <c r="G93" s="498">
        <f t="shared" si="30"/>
        <v>1.5668297831198257E-2</v>
      </c>
      <c r="H93" s="498">
        <f t="shared" si="31"/>
        <v>39.203093936290209</v>
      </c>
      <c r="I93" s="498">
        <f t="shared" si="32"/>
        <v>338.60884119570443</v>
      </c>
      <c r="J93" s="498" t="e">
        <f ca="1">_xll.ErBeta(H93,I93)</f>
        <v>#NAME?</v>
      </c>
      <c r="K93" s="1076" t="e">
        <f t="shared" ca="1" si="33"/>
        <v>#NAME?</v>
      </c>
      <c r="L93" s="566" t="e">
        <f t="shared" ca="1" si="34"/>
        <v>#NAME?</v>
      </c>
      <c r="M93" s="566" t="e">
        <f t="shared" ca="1" si="58"/>
        <v>#NAME?</v>
      </c>
      <c r="N93" s="567" t="e">
        <f t="shared" ca="1" si="35"/>
        <v>#NAME?</v>
      </c>
      <c r="O93" s="565" t="e">
        <f t="shared" ca="1" si="59"/>
        <v>#NAME?</v>
      </c>
      <c r="P93" s="453" t="e">
        <f t="shared" ca="1" si="36"/>
        <v>#NAME?</v>
      </c>
      <c r="Q93" s="566" t="e">
        <f t="shared" ca="1" si="37"/>
        <v>#NAME?</v>
      </c>
      <c r="R93" s="567" t="e">
        <f t="shared" ca="1" si="38"/>
        <v>#NAME?</v>
      </c>
      <c r="S93" s="1076" t="e">
        <f t="shared" ca="1" si="39"/>
        <v>#NAME?</v>
      </c>
      <c r="T93" s="566" t="e">
        <f t="shared" ca="1" si="40"/>
        <v>#NAME?</v>
      </c>
      <c r="U93" s="566" t="e">
        <f t="shared" ca="1" si="41"/>
        <v>#NAME?</v>
      </c>
      <c r="V93" s="567" t="e">
        <f t="shared" ca="1" si="42"/>
        <v>#NAME?</v>
      </c>
      <c r="W93" s="565" t="e">
        <f t="shared" ca="1" si="60"/>
        <v>#NAME?</v>
      </c>
      <c r="X93" s="453" t="e">
        <f t="shared" ca="1" si="43"/>
        <v>#NAME?</v>
      </c>
      <c r="Y93" s="566" t="e">
        <f t="shared" ca="1" si="44"/>
        <v>#NAME?</v>
      </c>
      <c r="Z93" s="567" t="e">
        <f t="shared" ca="1" si="45"/>
        <v>#NAME?</v>
      </c>
      <c r="AA93" s="1076" t="e">
        <f t="shared" ca="1" si="46"/>
        <v>#NAME?</v>
      </c>
      <c r="AB93" s="453" t="e">
        <f t="shared" ca="1" si="47"/>
        <v>#NAME?</v>
      </c>
      <c r="AC93" s="566" t="e">
        <f t="shared" ca="1" si="48"/>
        <v>#NAME?</v>
      </c>
      <c r="AD93" s="567" t="e">
        <f t="shared" ca="1" si="49"/>
        <v>#NAME?</v>
      </c>
      <c r="AE93" s="565" t="e">
        <f t="shared" ca="1" si="61"/>
        <v>#NAME?</v>
      </c>
      <c r="AF93" s="453" t="e">
        <f t="shared" ca="1" si="50"/>
        <v>#NAME?</v>
      </c>
      <c r="AG93" s="566" t="e">
        <f t="shared" ca="1" si="51"/>
        <v>#NAME?</v>
      </c>
      <c r="AH93" s="567" t="e">
        <f t="shared" ca="1" si="62"/>
        <v>#NAME?</v>
      </c>
      <c r="AI93" s="1076" t="e">
        <f t="shared" ca="1" si="52"/>
        <v>#NAME?</v>
      </c>
      <c r="AJ93" s="453" t="e">
        <f t="shared" ca="1" si="53"/>
        <v>#NAME?</v>
      </c>
      <c r="AK93" s="566" t="e">
        <f t="shared" ca="1" si="54"/>
        <v>#NAME?</v>
      </c>
      <c r="AL93" s="567" t="e">
        <f t="shared" ca="1" si="55"/>
        <v>#NAME?</v>
      </c>
      <c r="AM93" s="565" t="e">
        <f t="shared" ca="1" si="63"/>
        <v>#NAME?</v>
      </c>
      <c r="AN93" s="453" t="e">
        <f t="shared" ca="1" si="56"/>
        <v>#NAME?</v>
      </c>
      <c r="AO93" s="566" t="e">
        <f t="shared" ca="1" si="57"/>
        <v>#NAME?</v>
      </c>
      <c r="AP93" s="567" t="e">
        <f t="shared" ca="1" si="29"/>
        <v>#NAME?</v>
      </c>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'ONS Post Acute'!S24</f>
        <v>9.7623125202484839E-2</v>
      </c>
      <c r="E94" s="493">
        <f>'ONS Post Acute'!T24</f>
        <v>7.2124088478515133E-2</v>
      </c>
      <c r="F94" s="493">
        <f>'ONS Post Acute'!U24</f>
        <v>0.1323587110303325</v>
      </c>
      <c r="G94" s="498">
        <f t="shared" si="30"/>
        <v>1.5365975140769738E-2</v>
      </c>
      <c r="H94" s="498">
        <f t="shared" si="31"/>
        <v>36.325159153496458</v>
      </c>
      <c r="I94" s="498">
        <f t="shared" si="32"/>
        <v>335.77068471702796</v>
      </c>
      <c r="J94" s="498" t="e">
        <f ca="1">_xll.ErBeta(H94,I94)</f>
        <v>#NAME?</v>
      </c>
      <c r="K94" s="1076" t="e">
        <f t="shared" ca="1" si="33"/>
        <v>#NAME?</v>
      </c>
      <c r="L94" s="566" t="e">
        <f t="shared" ca="1" si="34"/>
        <v>#NAME?</v>
      </c>
      <c r="M94" s="566" t="e">
        <f t="shared" ca="1" si="58"/>
        <v>#NAME?</v>
      </c>
      <c r="N94" s="567" t="e">
        <f t="shared" ca="1" si="35"/>
        <v>#NAME?</v>
      </c>
      <c r="O94" s="565" t="e">
        <f t="shared" ca="1" si="59"/>
        <v>#NAME?</v>
      </c>
      <c r="P94" s="453" t="e">
        <f t="shared" ca="1" si="36"/>
        <v>#NAME?</v>
      </c>
      <c r="Q94" s="566" t="e">
        <f t="shared" ca="1" si="37"/>
        <v>#NAME?</v>
      </c>
      <c r="R94" s="567" t="e">
        <f t="shared" ca="1" si="38"/>
        <v>#NAME?</v>
      </c>
      <c r="S94" s="1076" t="e">
        <f t="shared" ca="1" si="39"/>
        <v>#NAME?</v>
      </c>
      <c r="T94" s="566" t="e">
        <f t="shared" ca="1" si="40"/>
        <v>#NAME?</v>
      </c>
      <c r="U94" s="566" t="e">
        <f t="shared" ca="1" si="41"/>
        <v>#NAME?</v>
      </c>
      <c r="V94" s="567" t="e">
        <f t="shared" ca="1" si="42"/>
        <v>#NAME?</v>
      </c>
      <c r="W94" s="565" t="e">
        <f t="shared" ca="1" si="60"/>
        <v>#NAME?</v>
      </c>
      <c r="X94" s="453" t="e">
        <f t="shared" ca="1" si="43"/>
        <v>#NAME?</v>
      </c>
      <c r="Y94" s="566" t="e">
        <f t="shared" ca="1" si="44"/>
        <v>#NAME?</v>
      </c>
      <c r="Z94" s="567" t="e">
        <f t="shared" ca="1" si="45"/>
        <v>#NAME?</v>
      </c>
      <c r="AA94" s="1076" t="e">
        <f t="shared" ca="1" si="46"/>
        <v>#NAME?</v>
      </c>
      <c r="AB94" s="453" t="e">
        <f t="shared" ca="1" si="47"/>
        <v>#NAME?</v>
      </c>
      <c r="AC94" s="566" t="e">
        <f t="shared" ca="1" si="48"/>
        <v>#NAME?</v>
      </c>
      <c r="AD94" s="567" t="e">
        <f t="shared" ca="1" si="49"/>
        <v>#NAME?</v>
      </c>
      <c r="AE94" s="565" t="e">
        <f t="shared" ca="1" si="61"/>
        <v>#NAME?</v>
      </c>
      <c r="AF94" s="453" t="e">
        <f t="shared" ca="1" si="50"/>
        <v>#NAME?</v>
      </c>
      <c r="AG94" s="566" t="e">
        <f t="shared" ca="1" si="51"/>
        <v>#NAME?</v>
      </c>
      <c r="AH94" s="567" t="e">
        <f t="shared" ca="1" si="62"/>
        <v>#NAME?</v>
      </c>
      <c r="AI94" s="1076" t="e">
        <f t="shared" ca="1" si="52"/>
        <v>#NAME?</v>
      </c>
      <c r="AJ94" s="453" t="e">
        <f t="shared" ca="1" si="53"/>
        <v>#NAME?</v>
      </c>
      <c r="AK94" s="566" t="e">
        <f t="shared" ca="1" si="54"/>
        <v>#NAME?</v>
      </c>
      <c r="AL94" s="567" t="e">
        <f t="shared" ca="1" si="55"/>
        <v>#NAME?</v>
      </c>
      <c r="AM94" s="565" t="e">
        <f t="shared" ca="1" si="63"/>
        <v>#NAME?</v>
      </c>
      <c r="AN94" s="453" t="e">
        <f t="shared" ca="1" si="56"/>
        <v>#NAME?</v>
      </c>
      <c r="AO94" s="566" t="e">
        <f t="shared" ca="1" si="57"/>
        <v>#NAME?</v>
      </c>
      <c r="AP94" s="567" t="e">
        <f t="shared" ca="1" si="29"/>
        <v>#NAME?</v>
      </c>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A95" s="212" t="s">
        <v>334</v>
      </c>
      <c r="B95" s="213">
        <v>20</v>
      </c>
      <c r="D95" s="565">
        <f>'ONS Post Acute'!S25</f>
        <v>9.1846104930060818E-2</v>
      </c>
      <c r="E95" s="493">
        <f>'ONS Post Acute'!T25</f>
        <v>6.704661251448138E-2</v>
      </c>
      <c r="F95" s="493">
        <f>'ONS Post Acute'!U25</f>
        <v>0.12602946699429998</v>
      </c>
      <c r="G95" s="498">
        <f t="shared" si="30"/>
        <v>1.5046646550974133E-2</v>
      </c>
      <c r="H95" s="498">
        <f t="shared" si="31"/>
        <v>33.745905458195281</v>
      </c>
      <c r="I95" s="498">
        <f t="shared" si="32"/>
        <v>333.67202134329716</v>
      </c>
      <c r="J95" s="498" t="e">
        <f ca="1">_xll.ErBeta(H95,I95)</f>
        <v>#NAME?</v>
      </c>
      <c r="K95" s="1076" t="e">
        <f t="shared" ca="1" si="33"/>
        <v>#NAME?</v>
      </c>
      <c r="L95" s="698" t="e">
        <f ca="1">K95*($D$21-PICSIA_V-Diab_Inc)</f>
        <v>#NAME?</v>
      </c>
      <c r="M95" s="566" t="e">
        <f t="shared" ca="1" si="58"/>
        <v>#NAME?</v>
      </c>
      <c r="N95" s="567" t="e">
        <f t="shared" ca="1" si="35"/>
        <v>#NAME?</v>
      </c>
      <c r="O95" s="565" t="e">
        <f t="shared" ca="1" si="59"/>
        <v>#NAME?</v>
      </c>
      <c r="P95" s="698" t="e">
        <f t="shared" ref="P95:P100" ca="1" si="64">O95*($E$21-PICSIA_U-$H$201)</f>
        <v>#NAME?</v>
      </c>
      <c r="Q95" s="566" t="e">
        <f t="shared" ca="1" si="37"/>
        <v>#NAME?</v>
      </c>
      <c r="R95" s="567" t="e">
        <f t="shared" ca="1" si="38"/>
        <v>#NAME?</v>
      </c>
      <c r="S95" s="1076" t="e">
        <f t="shared" ca="1" si="39"/>
        <v>#NAME?</v>
      </c>
      <c r="T95" s="698" t="e">
        <f t="shared" ref="T95:T100" ca="1" si="65">S95*($F$21-PICSIB_V-$J$201)</f>
        <v>#NAME?</v>
      </c>
      <c r="U95" s="566" t="e">
        <f t="shared" ca="1" si="41"/>
        <v>#NAME?</v>
      </c>
      <c r="V95" s="567" t="e">
        <f t="shared" ca="1" si="42"/>
        <v>#NAME?</v>
      </c>
      <c r="W95" s="565" t="e">
        <f t="shared" ca="1" si="60"/>
        <v>#NAME?</v>
      </c>
      <c r="X95" s="698" t="e">
        <f ca="1">W95*($G$21-PICSIB_U-$L$201)</f>
        <v>#NAME?</v>
      </c>
      <c r="Y95" s="566" t="e">
        <f t="shared" ca="1" si="44"/>
        <v>#NAME?</v>
      </c>
      <c r="Z95" s="567" t="e">
        <f t="shared" ca="1" si="45"/>
        <v>#NAME?</v>
      </c>
      <c r="AA95" s="1076" t="e">
        <f t="shared" ca="1" si="46"/>
        <v>#NAME?</v>
      </c>
      <c r="AB95" s="698" t="e">
        <f t="shared" ref="AB95:AB100" ca="1" si="66">AA95*($H$21-PICSIC_V-$N$201)</f>
        <v>#NAME?</v>
      </c>
      <c r="AC95" s="566" t="e">
        <f t="shared" ca="1" si="48"/>
        <v>#NAME?</v>
      </c>
      <c r="AD95" s="567" t="e">
        <f t="shared" ca="1" si="49"/>
        <v>#NAME?</v>
      </c>
      <c r="AE95" s="565" t="e">
        <f t="shared" ca="1" si="61"/>
        <v>#NAME?</v>
      </c>
      <c r="AF95" s="698" t="e">
        <f t="shared" ref="AF95:AF100" ca="1" si="67">AE95*($I$21-PICSIC_U-$P$201)</f>
        <v>#NAME?</v>
      </c>
      <c r="AG95" s="566" t="e">
        <f t="shared" ca="1" si="51"/>
        <v>#NAME?</v>
      </c>
      <c r="AH95" s="567" t="e">
        <f t="shared" ca="1" si="62"/>
        <v>#NAME?</v>
      </c>
      <c r="AI95" s="1076" t="e">
        <f t="shared" ca="1" si="52"/>
        <v>#NAME?</v>
      </c>
      <c r="AJ95" s="698" t="e">
        <f ca="1">AI95*($J$21-PICS4D_V-$R$201)</f>
        <v>#NAME?</v>
      </c>
      <c r="AK95" s="566" t="e">
        <f t="shared" ca="1" si="54"/>
        <v>#NAME?</v>
      </c>
      <c r="AL95" s="567" t="e">
        <f t="shared" ca="1" si="55"/>
        <v>#NAME?</v>
      </c>
      <c r="AM95" s="565" t="e">
        <f t="shared" ca="1" si="63"/>
        <v>#NAME?</v>
      </c>
      <c r="AN95" s="698" t="e">
        <f t="shared" ref="AN95:AN100" ca="1" si="68">AM95*($K$21-PICS4D_U-$T$201)</f>
        <v>#NAME?</v>
      </c>
      <c r="AO95" s="566" t="e">
        <f t="shared" ca="1" si="57"/>
        <v>#NAME?</v>
      </c>
      <c r="AP95" s="567" t="e">
        <f t="shared" ca="1" si="29"/>
        <v>#NAME?</v>
      </c>
      <c r="AQ95" s="225"/>
      <c r="AR95" s="222"/>
      <c r="AS95" s="222"/>
      <c r="AT95" s="224"/>
      <c r="AU95" s="224"/>
      <c r="AV95" s="225"/>
      <c r="AW95" s="218"/>
      <c r="AX95" s="219"/>
      <c r="AY95" s="220"/>
      <c r="AZ95" s="220"/>
      <c r="BA95" s="221"/>
      <c r="BB95" s="222"/>
      <c r="BC95" s="223"/>
      <c r="BD95" s="224"/>
      <c r="BE95" s="224"/>
      <c r="BF95" s="225"/>
      <c r="BG95" s="222"/>
      <c r="BH95" s="222"/>
      <c r="BI95" s="224"/>
      <c r="BJ95" s="224"/>
      <c r="BK95" s="225"/>
      <c r="BL95" s="218"/>
      <c r="BM95" s="219"/>
      <c r="BN95" s="220"/>
      <c r="BO95" s="220"/>
      <c r="BP95" s="221"/>
      <c r="BQ95" s="222"/>
      <c r="BR95" s="223"/>
      <c r="BS95" s="224"/>
      <c r="BT95" s="224"/>
      <c r="BU95" s="225"/>
      <c r="BV95" s="222"/>
      <c r="BW95" s="222"/>
      <c r="BX95" s="224"/>
      <c r="BY95" s="224"/>
      <c r="BZ95" s="225"/>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'ONS Post Acute'!S26</f>
        <v>8.641095000110717E-2</v>
      </c>
      <c r="E96" s="493">
        <f>'ONS Post Acute'!T26</f>
        <v>6.2326586643879592E-2</v>
      </c>
      <c r="F96" s="493">
        <f>'ONS Post Acute'!U26</f>
        <v>0.12000288025793295</v>
      </c>
      <c r="G96" s="498">
        <f t="shared" si="30"/>
        <v>1.4713340207666672E-2</v>
      </c>
      <c r="H96" s="498">
        <f t="shared" si="31"/>
        <v>31.424857906874067</v>
      </c>
      <c r="I96" s="498">
        <f t="shared" si="32"/>
        <v>332.24268545969494</v>
      </c>
      <c r="J96" s="498" t="e">
        <f ca="1">_xll.ErBeta(H96,I96)</f>
        <v>#NAME?</v>
      </c>
      <c r="K96" s="1076" t="e">
        <f t="shared" ca="1" si="33"/>
        <v>#NAME?</v>
      </c>
      <c r="L96" s="453" t="e">
        <f t="shared" ref="L96:L100" ca="1" si="69">K96*($D$21-PICSIA_V-Diab_Inc)</f>
        <v>#NAME?</v>
      </c>
      <c r="M96" s="566" t="e">
        <f t="shared" ca="1" si="58"/>
        <v>#NAME?</v>
      </c>
      <c r="N96" s="567" t="e">
        <f t="shared" ca="1" si="35"/>
        <v>#NAME?</v>
      </c>
      <c r="O96" s="565" t="e">
        <f t="shared" ca="1" si="59"/>
        <v>#NAME?</v>
      </c>
      <c r="P96" s="453" t="e">
        <f t="shared" ca="1" si="64"/>
        <v>#NAME?</v>
      </c>
      <c r="Q96" s="566" t="e">
        <f t="shared" ca="1" si="37"/>
        <v>#NAME?</v>
      </c>
      <c r="R96" s="567" t="e">
        <f t="shared" ca="1" si="38"/>
        <v>#NAME?</v>
      </c>
      <c r="S96" s="1076" t="e">
        <f t="shared" ca="1" si="39"/>
        <v>#NAME?</v>
      </c>
      <c r="T96" s="453" t="e">
        <f t="shared" ca="1" si="65"/>
        <v>#NAME?</v>
      </c>
      <c r="U96" s="566" t="e">
        <f t="shared" ca="1" si="41"/>
        <v>#NAME?</v>
      </c>
      <c r="V96" s="567" t="e">
        <f t="shared" ca="1" si="42"/>
        <v>#NAME?</v>
      </c>
      <c r="W96" s="565" t="e">
        <f t="shared" ca="1" si="60"/>
        <v>#NAME?</v>
      </c>
      <c r="X96" s="453" t="e">
        <f t="shared" ref="X96:X100" ca="1" si="70">W96*($G$21-PICSIB_U-$L$201)</f>
        <v>#NAME?</v>
      </c>
      <c r="Y96" s="566" t="e">
        <f t="shared" ca="1" si="44"/>
        <v>#NAME?</v>
      </c>
      <c r="Z96" s="567" t="e">
        <f t="shared" ca="1" si="45"/>
        <v>#NAME?</v>
      </c>
      <c r="AA96" s="1076" t="e">
        <f t="shared" ca="1" si="46"/>
        <v>#NAME?</v>
      </c>
      <c r="AB96" s="453" t="e">
        <f t="shared" ca="1" si="66"/>
        <v>#NAME?</v>
      </c>
      <c r="AC96" s="566" t="e">
        <f t="shared" ca="1" si="48"/>
        <v>#NAME?</v>
      </c>
      <c r="AD96" s="567" t="e">
        <f t="shared" ca="1" si="49"/>
        <v>#NAME?</v>
      </c>
      <c r="AE96" s="565" t="e">
        <f t="shared" ca="1" si="61"/>
        <v>#NAME?</v>
      </c>
      <c r="AF96" s="453" t="e">
        <f t="shared" ca="1" si="67"/>
        <v>#NAME?</v>
      </c>
      <c r="AG96" s="566" t="e">
        <f t="shared" ca="1" si="51"/>
        <v>#NAME?</v>
      </c>
      <c r="AH96" s="567" t="e">
        <f t="shared" ca="1" si="62"/>
        <v>#NAME?</v>
      </c>
      <c r="AI96" s="1076" t="e">
        <f t="shared" ca="1" si="52"/>
        <v>#NAME?</v>
      </c>
      <c r="AJ96" s="453" t="e">
        <f t="shared" ref="AJ96:AJ100" ca="1" si="71">AI96*($J$21-PICS4D_V-$R$201)</f>
        <v>#NAME?</v>
      </c>
      <c r="AK96" s="566" t="e">
        <f t="shared" ca="1" si="54"/>
        <v>#NAME?</v>
      </c>
      <c r="AL96" s="567" t="e">
        <f t="shared" ca="1" si="55"/>
        <v>#NAME?</v>
      </c>
      <c r="AM96" s="565" t="e">
        <f t="shared" ca="1" si="63"/>
        <v>#NAME?</v>
      </c>
      <c r="AN96" s="453" t="e">
        <f t="shared" ca="1" si="68"/>
        <v>#NAME?</v>
      </c>
      <c r="AO96" s="566" t="e">
        <f t="shared" ca="1" si="57"/>
        <v>#NAME?</v>
      </c>
      <c r="AP96" s="567" t="e">
        <f t="shared" ca="1" si="29"/>
        <v>#NAME?</v>
      </c>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'ONS Post Acute'!S27</f>
        <v>8.1297429932164419E-2</v>
      </c>
      <c r="E97" s="493">
        <f>'ONS Post Acute'!T27</f>
        <v>5.7938846676824952E-2</v>
      </c>
      <c r="F97" s="493">
        <f>'ONS Post Acute'!U27</f>
        <v>0.114264478091073</v>
      </c>
      <c r="G97" s="498">
        <f t="shared" si="30"/>
        <v>1.4368783524042869E-2</v>
      </c>
      <c r="H97" s="498">
        <f t="shared" si="31"/>
        <v>29.328264827265844</v>
      </c>
      <c r="I97" s="498">
        <f t="shared" si="32"/>
        <v>331.42440412841592</v>
      </c>
      <c r="J97" s="498" t="e">
        <f ca="1">_xll.ErBeta(H97,I97)</f>
        <v>#NAME?</v>
      </c>
      <c r="K97" s="1076" t="e">
        <f t="shared" ca="1" si="33"/>
        <v>#NAME?</v>
      </c>
      <c r="L97" s="453" t="e">
        <f t="shared" ca="1" si="69"/>
        <v>#NAME?</v>
      </c>
      <c r="M97" s="566" t="e">
        <f t="shared" ca="1" si="58"/>
        <v>#NAME?</v>
      </c>
      <c r="N97" s="567" t="e">
        <f t="shared" ca="1" si="35"/>
        <v>#NAME?</v>
      </c>
      <c r="O97" s="565" t="e">
        <f t="shared" ca="1" si="59"/>
        <v>#NAME?</v>
      </c>
      <c r="P97" s="453" t="e">
        <f t="shared" ca="1" si="64"/>
        <v>#NAME?</v>
      </c>
      <c r="Q97" s="566" t="e">
        <f t="shared" ca="1" si="37"/>
        <v>#NAME?</v>
      </c>
      <c r="R97" s="567" t="e">
        <f t="shared" ca="1" si="38"/>
        <v>#NAME?</v>
      </c>
      <c r="S97" s="1076" t="e">
        <f t="shared" ca="1" si="39"/>
        <v>#NAME?</v>
      </c>
      <c r="T97" s="453" t="e">
        <f t="shared" ca="1" si="65"/>
        <v>#NAME?</v>
      </c>
      <c r="U97" s="566" t="e">
        <f t="shared" ca="1" si="41"/>
        <v>#NAME?</v>
      </c>
      <c r="V97" s="567" t="e">
        <f t="shared" ca="1" si="42"/>
        <v>#NAME?</v>
      </c>
      <c r="W97" s="565" t="e">
        <f t="shared" ca="1" si="60"/>
        <v>#NAME?</v>
      </c>
      <c r="X97" s="453" t="e">
        <f t="shared" ca="1" si="70"/>
        <v>#NAME?</v>
      </c>
      <c r="Y97" s="566" t="e">
        <f t="shared" ca="1" si="44"/>
        <v>#NAME?</v>
      </c>
      <c r="Z97" s="567" t="e">
        <f t="shared" ca="1" si="45"/>
        <v>#NAME?</v>
      </c>
      <c r="AA97" s="1076" t="e">
        <f t="shared" ca="1" si="46"/>
        <v>#NAME?</v>
      </c>
      <c r="AB97" s="453" t="e">
        <f t="shared" ca="1" si="66"/>
        <v>#NAME?</v>
      </c>
      <c r="AC97" s="566" t="e">
        <f t="shared" ca="1" si="48"/>
        <v>#NAME?</v>
      </c>
      <c r="AD97" s="567" t="e">
        <f t="shared" ca="1" si="49"/>
        <v>#NAME?</v>
      </c>
      <c r="AE97" s="565" t="e">
        <f t="shared" ca="1" si="61"/>
        <v>#NAME?</v>
      </c>
      <c r="AF97" s="453" t="e">
        <f t="shared" ca="1" si="67"/>
        <v>#NAME?</v>
      </c>
      <c r="AG97" s="566" t="e">
        <f t="shared" ca="1" si="51"/>
        <v>#NAME?</v>
      </c>
      <c r="AH97" s="567" t="e">
        <f t="shared" ca="1" si="62"/>
        <v>#NAME?</v>
      </c>
      <c r="AI97" s="1076" t="e">
        <f t="shared" ca="1" si="52"/>
        <v>#NAME?</v>
      </c>
      <c r="AJ97" s="453" t="e">
        <f t="shared" ca="1" si="71"/>
        <v>#NAME?</v>
      </c>
      <c r="AK97" s="566" t="e">
        <f t="shared" ca="1" si="54"/>
        <v>#NAME?</v>
      </c>
      <c r="AL97" s="567" t="e">
        <f t="shared" ca="1" si="55"/>
        <v>#NAME?</v>
      </c>
      <c r="AM97" s="565" t="e">
        <f t="shared" ca="1" si="63"/>
        <v>#NAME?</v>
      </c>
      <c r="AN97" s="453" t="e">
        <f t="shared" ca="1" si="68"/>
        <v>#NAME?</v>
      </c>
      <c r="AO97" s="566" t="e">
        <f t="shared" ca="1" si="57"/>
        <v>#NAME?</v>
      </c>
      <c r="AP97" s="567" t="e">
        <f t="shared" ca="1" si="29"/>
        <v>#NAME?</v>
      </c>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'ONS Post Acute'!S28</f>
        <v>7.6486511414242078E-2</v>
      </c>
      <c r="E98" s="493">
        <f>'ONS Post Acute'!T28</f>
        <v>5.3859999961513617E-2</v>
      </c>
      <c r="F98" s="493">
        <f>'ONS Post Acute'!U28</f>
        <v>0.10880047983316797</v>
      </c>
      <c r="G98" s="498">
        <f t="shared" si="30"/>
        <v>1.4015428538687336E-2</v>
      </c>
      <c r="H98" s="498">
        <f t="shared" si="31"/>
        <v>27.427787514194531</v>
      </c>
      <c r="I98" s="498">
        <f t="shared" si="32"/>
        <v>331.16861081869337</v>
      </c>
      <c r="J98" s="498" t="e">
        <f ca="1">_xll.ErBeta(H98,I98)</f>
        <v>#NAME?</v>
      </c>
      <c r="K98" s="1076" t="e">
        <f t="shared" ca="1" si="33"/>
        <v>#NAME?</v>
      </c>
      <c r="L98" s="453" t="e">
        <f t="shared" ca="1" si="69"/>
        <v>#NAME?</v>
      </c>
      <c r="M98" s="566" t="e">
        <f t="shared" ca="1" si="58"/>
        <v>#NAME?</v>
      </c>
      <c r="N98" s="567" t="e">
        <f t="shared" ca="1" si="35"/>
        <v>#NAME?</v>
      </c>
      <c r="O98" s="565" t="e">
        <f t="shared" ca="1" si="59"/>
        <v>#NAME?</v>
      </c>
      <c r="P98" s="453" t="e">
        <f t="shared" ca="1" si="64"/>
        <v>#NAME?</v>
      </c>
      <c r="Q98" s="566" t="e">
        <f t="shared" ca="1" si="37"/>
        <v>#NAME?</v>
      </c>
      <c r="R98" s="567" t="e">
        <f t="shared" ca="1" si="38"/>
        <v>#NAME?</v>
      </c>
      <c r="S98" s="1076" t="e">
        <f t="shared" ca="1" si="39"/>
        <v>#NAME?</v>
      </c>
      <c r="T98" s="453" t="e">
        <f t="shared" ca="1" si="65"/>
        <v>#NAME?</v>
      </c>
      <c r="U98" s="566" t="e">
        <f t="shared" ca="1" si="41"/>
        <v>#NAME?</v>
      </c>
      <c r="V98" s="567" t="e">
        <f t="shared" ca="1" si="42"/>
        <v>#NAME?</v>
      </c>
      <c r="W98" s="565" t="e">
        <f t="shared" ca="1" si="60"/>
        <v>#NAME?</v>
      </c>
      <c r="X98" s="453" t="e">
        <f t="shared" ca="1" si="70"/>
        <v>#NAME?</v>
      </c>
      <c r="Y98" s="566" t="e">
        <f t="shared" ca="1" si="44"/>
        <v>#NAME?</v>
      </c>
      <c r="Z98" s="567" t="e">
        <f t="shared" ca="1" si="45"/>
        <v>#NAME?</v>
      </c>
      <c r="AA98" s="1076" t="e">
        <f t="shared" ca="1" si="46"/>
        <v>#NAME?</v>
      </c>
      <c r="AB98" s="453" t="e">
        <f t="shared" ca="1" si="66"/>
        <v>#NAME?</v>
      </c>
      <c r="AC98" s="566" t="e">
        <f t="shared" ca="1" si="48"/>
        <v>#NAME?</v>
      </c>
      <c r="AD98" s="567" t="e">
        <f t="shared" ca="1" si="49"/>
        <v>#NAME?</v>
      </c>
      <c r="AE98" s="565" t="e">
        <f t="shared" ca="1" si="61"/>
        <v>#NAME?</v>
      </c>
      <c r="AF98" s="453" t="e">
        <f t="shared" ca="1" si="67"/>
        <v>#NAME?</v>
      </c>
      <c r="AG98" s="566" t="e">
        <f t="shared" ca="1" si="51"/>
        <v>#NAME?</v>
      </c>
      <c r="AH98" s="567" t="e">
        <f t="shared" ca="1" si="62"/>
        <v>#NAME?</v>
      </c>
      <c r="AI98" s="1076" t="e">
        <f t="shared" ca="1" si="52"/>
        <v>#NAME?</v>
      </c>
      <c r="AJ98" s="453" t="e">
        <f t="shared" ca="1" si="71"/>
        <v>#NAME?</v>
      </c>
      <c r="AK98" s="566" t="e">
        <f t="shared" ca="1" si="54"/>
        <v>#NAME?</v>
      </c>
      <c r="AL98" s="567" t="e">
        <f t="shared" ca="1" si="55"/>
        <v>#NAME?</v>
      </c>
      <c r="AM98" s="565" t="e">
        <f t="shared" ca="1" si="63"/>
        <v>#NAME?</v>
      </c>
      <c r="AN98" s="453" t="e">
        <f t="shared" ca="1" si="68"/>
        <v>#NAME?</v>
      </c>
      <c r="AO98" s="566" t="e">
        <f t="shared" ca="1" si="57"/>
        <v>#NAME?</v>
      </c>
      <c r="AP98" s="567" t="e">
        <f t="shared" ca="1" si="29"/>
        <v>#NAME?</v>
      </c>
      <c r="AQ98" s="455"/>
      <c r="AR98" s="449"/>
      <c r="AS98" s="449"/>
      <c r="AT98" s="448"/>
      <c r="AU98" s="448"/>
      <c r="AV98" s="455"/>
      <c r="AW98" s="205"/>
      <c r="AX98" s="207"/>
      <c r="AY98" s="206"/>
      <c r="AZ98" s="206"/>
      <c r="BA98" s="208"/>
      <c r="BB98" s="449"/>
      <c r="BC98" s="454"/>
      <c r="BD98" s="448"/>
      <c r="BE98" s="448"/>
      <c r="BF98" s="455"/>
      <c r="BG98" s="449"/>
      <c r="BH98" s="449"/>
      <c r="BI98" s="448"/>
      <c r="BJ98" s="448"/>
      <c r="BK98" s="455"/>
      <c r="BL98" s="205"/>
      <c r="BM98" s="207"/>
      <c r="BN98" s="206"/>
      <c r="BO98" s="206"/>
      <c r="BP98" s="208"/>
      <c r="BQ98" s="449"/>
      <c r="BR98" s="454"/>
      <c r="BS98" s="448"/>
      <c r="BT98" s="448"/>
      <c r="BU98" s="455"/>
      <c r="BV98" s="449"/>
      <c r="BW98" s="449"/>
      <c r="BX98" s="448"/>
      <c r="BY98" s="448"/>
      <c r="BZ98" s="455"/>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'ONS Post Acute'!S29</f>
        <v>7.1960287467911985E-2</v>
      </c>
      <c r="E99" s="493">
        <f>'ONS Post Acute'!T29</f>
        <v>5.006830066941223E-2</v>
      </c>
      <c r="F99" s="493">
        <f>'ONS Post Acute'!U29</f>
        <v>0.10359776379928526</v>
      </c>
      <c r="G99" s="498">
        <f t="shared" si="30"/>
        <v>1.3655475288232915E-2</v>
      </c>
      <c r="H99" s="498">
        <f t="shared" si="31"/>
        <v>25.699480483060555</v>
      </c>
      <c r="I99" s="498">
        <f t="shared" si="32"/>
        <v>331.43473044571437</v>
      </c>
      <c r="J99" s="498" t="e">
        <f ca="1">_xll.ErBeta(H99,I99)</f>
        <v>#NAME?</v>
      </c>
      <c r="K99" s="1076" t="e">
        <f t="shared" ca="1" si="33"/>
        <v>#NAME?</v>
      </c>
      <c r="L99" s="453" t="e">
        <f t="shared" ca="1" si="69"/>
        <v>#NAME?</v>
      </c>
      <c r="M99" s="566" t="e">
        <f t="shared" ca="1" si="58"/>
        <v>#NAME?</v>
      </c>
      <c r="N99" s="567" t="e">
        <f t="shared" ca="1" si="35"/>
        <v>#NAME?</v>
      </c>
      <c r="O99" s="565" t="e">
        <f t="shared" ca="1" si="59"/>
        <v>#NAME?</v>
      </c>
      <c r="P99" s="453" t="e">
        <f t="shared" ca="1" si="64"/>
        <v>#NAME?</v>
      </c>
      <c r="Q99" s="566" t="e">
        <f t="shared" ca="1" si="37"/>
        <v>#NAME?</v>
      </c>
      <c r="R99" s="567" t="e">
        <f t="shared" ca="1" si="38"/>
        <v>#NAME?</v>
      </c>
      <c r="S99" s="1076" t="e">
        <f t="shared" ca="1" si="39"/>
        <v>#NAME?</v>
      </c>
      <c r="T99" s="453" t="e">
        <f t="shared" ca="1" si="65"/>
        <v>#NAME?</v>
      </c>
      <c r="U99" s="566" t="e">
        <f t="shared" ca="1" si="41"/>
        <v>#NAME?</v>
      </c>
      <c r="V99" s="567" t="e">
        <f t="shared" ca="1" si="42"/>
        <v>#NAME?</v>
      </c>
      <c r="W99" s="565" t="e">
        <f t="shared" ca="1" si="60"/>
        <v>#NAME?</v>
      </c>
      <c r="X99" s="453" t="e">
        <f t="shared" ca="1" si="70"/>
        <v>#NAME?</v>
      </c>
      <c r="Y99" s="566" t="e">
        <f t="shared" ca="1" si="44"/>
        <v>#NAME?</v>
      </c>
      <c r="Z99" s="567" t="e">
        <f t="shared" ca="1" si="45"/>
        <v>#NAME?</v>
      </c>
      <c r="AA99" s="1076" t="e">
        <f t="shared" ca="1" si="46"/>
        <v>#NAME?</v>
      </c>
      <c r="AB99" s="453" t="e">
        <f t="shared" ca="1" si="66"/>
        <v>#NAME?</v>
      </c>
      <c r="AC99" s="566" t="e">
        <f t="shared" ca="1" si="48"/>
        <v>#NAME?</v>
      </c>
      <c r="AD99" s="567" t="e">
        <f t="shared" ca="1" si="49"/>
        <v>#NAME?</v>
      </c>
      <c r="AE99" s="565" t="e">
        <f t="shared" ca="1" si="61"/>
        <v>#NAME?</v>
      </c>
      <c r="AF99" s="453" t="e">
        <f t="shared" ca="1" si="67"/>
        <v>#NAME?</v>
      </c>
      <c r="AG99" s="566" t="e">
        <f t="shared" ca="1" si="51"/>
        <v>#NAME?</v>
      </c>
      <c r="AH99" s="567" t="e">
        <f t="shared" ca="1" si="62"/>
        <v>#NAME?</v>
      </c>
      <c r="AI99" s="1076" t="e">
        <f t="shared" ca="1" si="52"/>
        <v>#NAME?</v>
      </c>
      <c r="AJ99" s="453" t="e">
        <f t="shared" ca="1" si="71"/>
        <v>#NAME?</v>
      </c>
      <c r="AK99" s="566" t="e">
        <f t="shared" ca="1" si="54"/>
        <v>#NAME?</v>
      </c>
      <c r="AL99" s="567" t="e">
        <f t="shared" ca="1" si="55"/>
        <v>#NAME?</v>
      </c>
      <c r="AM99" s="565" t="e">
        <f t="shared" ca="1" si="63"/>
        <v>#NAME?</v>
      </c>
      <c r="AN99" s="453" t="e">
        <f t="shared" ca="1" si="68"/>
        <v>#NAME?</v>
      </c>
      <c r="AO99" s="566" t="e">
        <f t="shared" ca="1" si="57"/>
        <v>#NAME?</v>
      </c>
      <c r="AP99" s="567" t="e">
        <f t="shared" ca="1" si="29"/>
        <v>#NAME?</v>
      </c>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'ONS Post Acute'!S30</f>
        <v>6.770191079077395E-2</v>
      </c>
      <c r="E100" s="493">
        <f>'ONS Post Acute'!T30</f>
        <v>4.6543533860266557E-2</v>
      </c>
      <c r="F100" s="493">
        <f>'ONS Post Acute'!U30</f>
        <v>9.8643835768642302E-2</v>
      </c>
      <c r="G100" s="498">
        <f t="shared" si="30"/>
        <v>1.3290893343973405E-2</v>
      </c>
      <c r="H100" s="498">
        <f t="shared" si="31"/>
        <v>24.122990574286593</v>
      </c>
      <c r="I100" s="498">
        <f t="shared" si="32"/>
        <v>332.18882237935821</v>
      </c>
      <c r="J100" s="498" t="e">
        <f ca="1">_xll.ErBeta(H100,I100)</f>
        <v>#NAME?</v>
      </c>
      <c r="K100" s="1076" t="e">
        <f t="shared" ca="1" si="33"/>
        <v>#NAME?</v>
      </c>
      <c r="L100" s="453" t="e">
        <f t="shared" ca="1" si="69"/>
        <v>#NAME?</v>
      </c>
      <c r="M100" s="566" t="e">
        <f t="shared" ca="1" si="58"/>
        <v>#NAME?</v>
      </c>
      <c r="N100" s="567" t="e">
        <f t="shared" ca="1" si="35"/>
        <v>#NAME?</v>
      </c>
      <c r="O100" s="565" t="e">
        <f t="shared" ca="1" si="59"/>
        <v>#NAME?</v>
      </c>
      <c r="P100" s="453" t="e">
        <f t="shared" ca="1" si="64"/>
        <v>#NAME?</v>
      </c>
      <c r="Q100" s="566" t="e">
        <f t="shared" ca="1" si="37"/>
        <v>#NAME?</v>
      </c>
      <c r="R100" s="567" t="e">
        <f t="shared" ca="1" si="38"/>
        <v>#NAME?</v>
      </c>
      <c r="S100" s="1076" t="e">
        <f t="shared" ca="1" si="39"/>
        <v>#NAME?</v>
      </c>
      <c r="T100" s="453" t="e">
        <f t="shared" ca="1" si="65"/>
        <v>#NAME?</v>
      </c>
      <c r="U100" s="566" t="e">
        <f t="shared" ca="1" si="41"/>
        <v>#NAME?</v>
      </c>
      <c r="V100" s="567" t="e">
        <f t="shared" ca="1" si="42"/>
        <v>#NAME?</v>
      </c>
      <c r="W100" s="565" t="e">
        <f t="shared" ca="1" si="60"/>
        <v>#NAME?</v>
      </c>
      <c r="X100" s="453" t="e">
        <f t="shared" ca="1" si="70"/>
        <v>#NAME?</v>
      </c>
      <c r="Y100" s="566" t="e">
        <f t="shared" ca="1" si="44"/>
        <v>#NAME?</v>
      </c>
      <c r="Z100" s="567" t="e">
        <f t="shared" ca="1" si="45"/>
        <v>#NAME?</v>
      </c>
      <c r="AA100" s="1076" t="e">
        <f t="shared" ca="1" si="46"/>
        <v>#NAME?</v>
      </c>
      <c r="AB100" s="453" t="e">
        <f t="shared" ca="1" si="66"/>
        <v>#NAME?</v>
      </c>
      <c r="AC100" s="566" t="e">
        <f t="shared" ca="1" si="48"/>
        <v>#NAME?</v>
      </c>
      <c r="AD100" s="567" t="e">
        <f t="shared" ca="1" si="49"/>
        <v>#NAME?</v>
      </c>
      <c r="AE100" s="565" t="e">
        <f t="shared" ca="1" si="61"/>
        <v>#NAME?</v>
      </c>
      <c r="AF100" s="453" t="e">
        <f t="shared" ca="1" si="67"/>
        <v>#NAME?</v>
      </c>
      <c r="AG100" s="566" t="e">
        <f t="shared" ca="1" si="51"/>
        <v>#NAME?</v>
      </c>
      <c r="AH100" s="567" t="e">
        <f t="shared" ca="1" si="62"/>
        <v>#NAME?</v>
      </c>
      <c r="AI100" s="1076" t="e">
        <f t="shared" ca="1" si="52"/>
        <v>#NAME?</v>
      </c>
      <c r="AJ100" s="453" t="e">
        <f t="shared" ca="1" si="71"/>
        <v>#NAME?</v>
      </c>
      <c r="AK100" s="566" t="e">
        <f t="shared" ca="1" si="54"/>
        <v>#NAME?</v>
      </c>
      <c r="AL100" s="567" t="e">
        <f t="shared" ca="1" si="55"/>
        <v>#NAME?</v>
      </c>
      <c r="AM100" s="565" t="e">
        <f t="shared" ca="1" si="63"/>
        <v>#NAME?</v>
      </c>
      <c r="AN100" s="453" t="e">
        <f t="shared" ca="1" si="68"/>
        <v>#NAME?</v>
      </c>
      <c r="AO100" s="566" t="e">
        <f t="shared" ca="1" si="57"/>
        <v>#NAME?</v>
      </c>
      <c r="AP100" s="567" t="e">
        <f t="shared" ca="1" si="29"/>
        <v>#NAME?</v>
      </c>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'ONS Post Acute'!S31</f>
        <v>6.369553104920235E-2</v>
      </c>
      <c r="E101" s="499">
        <f>'ONS Post Acute'!T31</f>
        <v>4.3266907708837378E-2</v>
      </c>
      <c r="F101" s="499">
        <f>'ONS Post Acute'!U31</f>
        <v>9.3926798979979631E-2</v>
      </c>
      <c r="G101" s="498">
        <f t="shared" si="30"/>
        <v>1.2923441650801596E-2</v>
      </c>
      <c r="H101" s="498">
        <f t="shared" si="31"/>
        <v>22.680922576385253</v>
      </c>
      <c r="I101" s="498">
        <f t="shared" si="32"/>
        <v>333.40249807780651</v>
      </c>
      <c r="J101" s="498" t="e">
        <f ca="1">_xll.ErBeta(H101,I101)</f>
        <v>#NAME?</v>
      </c>
      <c r="K101" s="1076" t="e">
        <f t="shared" ca="1" si="33"/>
        <v>#NAME?</v>
      </c>
      <c r="L101" s="698" t="e">
        <f ca="1">K101*($D$21-PICSIA_V-Diab_Inc-Park_Inc-Dem_Inc-Anx_Inc-Isc_Inc)</f>
        <v>#NAME?</v>
      </c>
      <c r="M101" s="566" t="e">
        <f t="shared" ca="1" si="58"/>
        <v>#NAME?</v>
      </c>
      <c r="N101" s="567" t="e">
        <f t="shared" ca="1" si="35"/>
        <v>#NAME?</v>
      </c>
      <c r="O101" s="565" t="e">
        <f t="shared" ca="1" si="59"/>
        <v>#NAME?</v>
      </c>
      <c r="P101" s="698" t="e">
        <f t="shared" ref="P101:P132" ca="1" si="72">O101*($E$21-PICSIA_U-$H$201-$H$202-$H$203-$H$204-$H$205)</f>
        <v>#NAME?</v>
      </c>
      <c r="Q101" s="566" t="e">
        <f t="shared" ca="1" si="37"/>
        <v>#NAME?</v>
      </c>
      <c r="R101" s="567" t="e">
        <f t="shared" ca="1" si="38"/>
        <v>#NAME?</v>
      </c>
      <c r="S101" s="1076" t="e">
        <f t="shared" ca="1" si="39"/>
        <v>#NAME?</v>
      </c>
      <c r="T101" s="698" t="e">
        <f t="shared" ref="T101:T132" ca="1" si="73">S101*($F$21-PICSIB_V-$J$201-$J$202-$J$203-$J$204-$J$205)</f>
        <v>#NAME?</v>
      </c>
      <c r="U101" s="566" t="e">
        <f t="shared" ca="1" si="41"/>
        <v>#NAME?</v>
      </c>
      <c r="V101" s="567" t="e">
        <f t="shared" ca="1" si="42"/>
        <v>#NAME?</v>
      </c>
      <c r="W101" s="565" t="e">
        <f t="shared" ca="1" si="60"/>
        <v>#NAME?</v>
      </c>
      <c r="X101" s="698" t="e">
        <f ca="1">W101*($G$21-PICSIB_U-$L$201-$L$202-$L$203-$L$204-$L$205)</f>
        <v>#NAME?</v>
      </c>
      <c r="Y101" s="566" t="e">
        <f t="shared" ca="1" si="44"/>
        <v>#NAME?</v>
      </c>
      <c r="Z101" s="567" t="e">
        <f t="shared" ca="1" si="45"/>
        <v>#NAME?</v>
      </c>
      <c r="AA101" s="1076" t="e">
        <f t="shared" ca="1" si="46"/>
        <v>#NAME?</v>
      </c>
      <c r="AB101" s="698" t="e">
        <f t="shared" ref="AB101:AB132" ca="1" si="74">AA101*($H$21-PICSIC_V-$N$201-$N$202-$N$203-$N$204-$N$205)</f>
        <v>#NAME?</v>
      </c>
      <c r="AC101" s="566" t="e">
        <f t="shared" ca="1" si="48"/>
        <v>#NAME?</v>
      </c>
      <c r="AD101" s="567" t="e">
        <f t="shared" ca="1" si="49"/>
        <v>#NAME?</v>
      </c>
      <c r="AE101" s="565" t="e">
        <f t="shared" ca="1" si="61"/>
        <v>#NAME?</v>
      </c>
      <c r="AF101" s="698" t="e">
        <f ca="1">AE101*($I$21-PICSIC_U-$P$201-$P$202-$P$203-$P$204-$P$205)</f>
        <v>#NAME?</v>
      </c>
      <c r="AG101" s="566" t="e">
        <f t="shared" ca="1" si="51"/>
        <v>#NAME?</v>
      </c>
      <c r="AH101" s="567" t="e">
        <f t="shared" ca="1" si="62"/>
        <v>#NAME?</v>
      </c>
      <c r="AI101" s="1076" t="e">
        <f t="shared" ca="1" si="52"/>
        <v>#NAME?</v>
      </c>
      <c r="AJ101" s="698" t="e">
        <f ca="1">AI101*($J$21-PICS4D_V-$R$201-$R$202-$R$203-$R$204-$R$205)</f>
        <v>#NAME?</v>
      </c>
      <c r="AK101" s="566" t="e">
        <f t="shared" ca="1" si="54"/>
        <v>#NAME?</v>
      </c>
      <c r="AL101" s="567" t="e">
        <f t="shared" ca="1" si="55"/>
        <v>#NAME?</v>
      </c>
      <c r="AM101" s="565" t="e">
        <f t="shared" ca="1" si="63"/>
        <v>#NAME?</v>
      </c>
      <c r="AN101" s="698" t="e">
        <f t="shared" ref="AN101:AN132" ca="1" si="75">AM101*($K$21-PICS4D_U-$T$201-$T$202-$T$203-$T$204-$T$205)</f>
        <v>#NAME?</v>
      </c>
      <c r="AO101" s="566" t="e">
        <f t="shared" ca="1" si="57"/>
        <v>#NAME?</v>
      </c>
      <c r="AP101" s="567" t="e">
        <f t="shared" ca="1" si="29"/>
        <v>#NAME?</v>
      </c>
      <c r="AQ101" s="227"/>
      <c r="AR101" s="222"/>
      <c r="AS101" s="222"/>
      <c r="AT101" s="224"/>
      <c r="AU101" s="224"/>
      <c r="AV101" s="227"/>
      <c r="AW101" s="218"/>
      <c r="AX101" s="219"/>
      <c r="AY101" s="220"/>
      <c r="AZ101" s="220"/>
      <c r="BA101" s="221"/>
      <c r="BB101" s="222"/>
      <c r="BC101" s="226"/>
      <c r="BD101" s="224"/>
      <c r="BE101" s="224"/>
      <c r="BF101" s="227"/>
      <c r="BG101" s="222"/>
      <c r="BH101" s="222"/>
      <c r="BI101" s="224"/>
      <c r="BJ101" s="224"/>
      <c r="BK101" s="227"/>
      <c r="BL101" s="218"/>
      <c r="BM101" s="219"/>
      <c r="BN101" s="220"/>
      <c r="BO101" s="220"/>
      <c r="BP101" s="221"/>
      <c r="BQ101" s="222"/>
      <c r="BR101" s="226"/>
      <c r="BS101" s="224"/>
      <c r="BT101" s="224"/>
      <c r="BU101" s="227"/>
      <c r="BV101" s="222"/>
      <c r="BW101" s="222"/>
      <c r="BX101" s="224"/>
      <c r="BY101" s="224"/>
      <c r="BZ101" s="227"/>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'ONS Post Acute'!S32</f>
        <v>5.9926235880963963E-2</v>
      </c>
      <c r="E102" s="493">
        <f>'ONS Post Acute'!T32</f>
        <v>4.02209533187846E-2</v>
      </c>
      <c r="F102" s="493">
        <f>'ONS Post Acute'!U32</f>
        <v>8.9435325561721374E-2</v>
      </c>
      <c r="G102" s="498">
        <f t="shared" si="30"/>
        <v>1.2554686796667545E-2</v>
      </c>
      <c r="H102" s="498">
        <f t="shared" si="31"/>
        <v>21.358332750125104</v>
      </c>
      <c r="I102" s="498">
        <f t="shared" si="32"/>
        <v>335.05205138531068</v>
      </c>
      <c r="J102" s="498" t="e">
        <f ca="1">_xll.ErBeta(H102,I102)</f>
        <v>#NAME?</v>
      </c>
      <c r="K102" s="1076" t="e">
        <f t="shared" ca="1" si="33"/>
        <v>#NAME?</v>
      </c>
      <c r="L102" s="453" t="e">
        <f t="shared" ref="L102:L132" ca="1" si="76">K102*($D$21-PICSIA_V-Diab_Inc-Park_Inc-Dem_Inc-Anx_Inc-Isc_Inc)</f>
        <v>#NAME?</v>
      </c>
      <c r="M102" s="566" t="e">
        <f t="shared" ca="1" si="58"/>
        <v>#NAME?</v>
      </c>
      <c r="N102" s="567" t="e">
        <f t="shared" ca="1" si="35"/>
        <v>#NAME?</v>
      </c>
      <c r="O102" s="565" t="e">
        <f t="shared" ca="1" si="59"/>
        <v>#NAME?</v>
      </c>
      <c r="P102" s="453" t="e">
        <f t="shared" ca="1" si="72"/>
        <v>#NAME?</v>
      </c>
      <c r="Q102" s="566" t="e">
        <f t="shared" ca="1" si="37"/>
        <v>#NAME?</v>
      </c>
      <c r="R102" s="567" t="e">
        <f t="shared" ca="1" si="38"/>
        <v>#NAME?</v>
      </c>
      <c r="S102" s="1076" t="e">
        <f t="shared" ca="1" si="39"/>
        <v>#NAME?</v>
      </c>
      <c r="T102" s="453" t="e">
        <f t="shared" ca="1" si="73"/>
        <v>#NAME?</v>
      </c>
      <c r="U102" s="566" t="e">
        <f t="shared" ca="1" si="41"/>
        <v>#NAME?</v>
      </c>
      <c r="V102" s="567" t="e">
        <f t="shared" ca="1" si="42"/>
        <v>#NAME?</v>
      </c>
      <c r="W102" s="565" t="e">
        <f t="shared" ca="1" si="60"/>
        <v>#NAME?</v>
      </c>
      <c r="X102" s="453" t="e">
        <f t="shared" ref="X102:X132" ca="1" si="77">W102*($G$21-PICSIB_U-$L$201-$L$202-$L$203-$L$204-$L$205)</f>
        <v>#NAME?</v>
      </c>
      <c r="Y102" s="566" t="e">
        <f t="shared" ca="1" si="44"/>
        <v>#NAME?</v>
      </c>
      <c r="Z102" s="567" t="e">
        <f t="shared" ca="1" si="45"/>
        <v>#NAME?</v>
      </c>
      <c r="AA102" s="1076" t="e">
        <f t="shared" ca="1" si="46"/>
        <v>#NAME?</v>
      </c>
      <c r="AB102" s="453" t="e">
        <f t="shared" ca="1" si="74"/>
        <v>#NAME?</v>
      </c>
      <c r="AC102" s="566" t="e">
        <f t="shared" ca="1" si="48"/>
        <v>#NAME?</v>
      </c>
      <c r="AD102" s="567" t="e">
        <f t="shared" ca="1" si="49"/>
        <v>#NAME?</v>
      </c>
      <c r="AE102" s="565" t="e">
        <f t="shared" ca="1" si="61"/>
        <v>#NAME?</v>
      </c>
      <c r="AF102" s="453" t="e">
        <f t="shared" ref="AF102:AF132" ca="1" si="78">AE102*($I$21-PICSIC_U-$P$201-$P$202-$P$203-$P$204-$P$205)</f>
        <v>#NAME?</v>
      </c>
      <c r="AG102" s="566" t="e">
        <f t="shared" ca="1" si="51"/>
        <v>#NAME?</v>
      </c>
      <c r="AH102" s="567" t="e">
        <f t="shared" ca="1" si="62"/>
        <v>#NAME?</v>
      </c>
      <c r="AI102" s="1076" t="e">
        <f t="shared" ca="1" si="52"/>
        <v>#NAME?</v>
      </c>
      <c r="AJ102" s="453" t="e">
        <f t="shared" ref="AJ102:AJ132" ca="1" si="79">AI102*($J$21-PICS4D_V-$R$201-$R$202-$R$203-$R$204-$R$205)</f>
        <v>#NAME?</v>
      </c>
      <c r="AK102" s="566" t="e">
        <f t="shared" ca="1" si="54"/>
        <v>#NAME?</v>
      </c>
      <c r="AL102" s="567" t="e">
        <f t="shared" ca="1" si="55"/>
        <v>#NAME?</v>
      </c>
      <c r="AM102" s="565" t="e">
        <f t="shared" ca="1" si="63"/>
        <v>#NAME?</v>
      </c>
      <c r="AN102" s="453" t="e">
        <f t="shared" ca="1" si="75"/>
        <v>#NAME?</v>
      </c>
      <c r="AO102" s="566" t="e">
        <f t="shared" ca="1" si="57"/>
        <v>#NAME?</v>
      </c>
      <c r="AP102" s="567" t="e">
        <f t="shared" ca="1" si="29"/>
        <v>#NAME?</v>
      </c>
      <c r="AQ102" s="455"/>
      <c r="AR102" s="449"/>
      <c r="AS102" s="449"/>
      <c r="AT102" s="461"/>
      <c r="AU102" s="448"/>
      <c r="AV102" s="455"/>
      <c r="AW102" s="205"/>
      <c r="AX102" s="207"/>
      <c r="AY102" s="460"/>
      <c r="AZ102" s="206"/>
      <c r="BA102" s="208"/>
      <c r="BB102" s="449"/>
      <c r="BC102" s="454"/>
      <c r="BD102" s="461"/>
      <c r="BE102" s="448"/>
      <c r="BF102" s="455"/>
      <c r="BG102" s="449"/>
      <c r="BH102" s="449"/>
      <c r="BI102" s="461"/>
      <c r="BJ102" s="448"/>
      <c r="BK102" s="455"/>
      <c r="BL102" s="205"/>
      <c r="BM102" s="207"/>
      <c r="BN102" s="460"/>
      <c r="BO102" s="206"/>
      <c r="BP102" s="208"/>
      <c r="BQ102" s="449"/>
      <c r="BR102" s="454"/>
      <c r="BS102" s="461"/>
      <c r="BT102" s="448"/>
      <c r="BU102" s="455"/>
      <c r="BV102" s="449"/>
      <c r="BW102" s="449"/>
      <c r="BX102" s="461"/>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'ONS Post Acute'!S33</f>
        <v>5.6379995389109878E-2</v>
      </c>
      <c r="E103" s="493">
        <f>'ONS Post Acute'!T33</f>
        <v>3.7389431589570817E-2</v>
      </c>
      <c r="F103" s="493">
        <f>'ONS Post Acute'!U33</f>
        <v>8.5158629328313404E-2</v>
      </c>
      <c r="G103" s="498">
        <f t="shared" si="30"/>
        <v>1.2186019831311885E-2</v>
      </c>
      <c r="H103" s="498">
        <f t="shared" si="31"/>
        <v>20.142321461379446</v>
      </c>
      <c r="I103" s="498">
        <f t="shared" si="32"/>
        <v>337.1177549605149</v>
      </c>
      <c r="J103" s="498" t="e">
        <f ca="1">_xll.ErBeta(H103,I103)</f>
        <v>#NAME?</v>
      </c>
      <c r="K103" s="1076" t="e">
        <f t="shared" ca="1" si="33"/>
        <v>#NAME?</v>
      </c>
      <c r="L103" s="453" t="e">
        <f t="shared" ca="1" si="76"/>
        <v>#NAME?</v>
      </c>
      <c r="M103" s="566" t="e">
        <f t="shared" ca="1" si="58"/>
        <v>#NAME?</v>
      </c>
      <c r="N103" s="567" t="e">
        <f t="shared" ca="1" si="35"/>
        <v>#NAME?</v>
      </c>
      <c r="O103" s="565" t="e">
        <f t="shared" ca="1" si="59"/>
        <v>#NAME?</v>
      </c>
      <c r="P103" s="453" t="e">
        <f t="shared" ca="1" si="72"/>
        <v>#NAME?</v>
      </c>
      <c r="Q103" s="566" t="e">
        <f t="shared" ca="1" si="37"/>
        <v>#NAME?</v>
      </c>
      <c r="R103" s="567" t="e">
        <f t="shared" ca="1" si="38"/>
        <v>#NAME?</v>
      </c>
      <c r="S103" s="1076" t="e">
        <f t="shared" ca="1" si="39"/>
        <v>#NAME?</v>
      </c>
      <c r="T103" s="453" t="e">
        <f t="shared" ca="1" si="73"/>
        <v>#NAME?</v>
      </c>
      <c r="U103" s="566" t="e">
        <f t="shared" ca="1" si="41"/>
        <v>#NAME?</v>
      </c>
      <c r="V103" s="567" t="e">
        <f t="shared" ca="1" si="42"/>
        <v>#NAME?</v>
      </c>
      <c r="W103" s="565" t="e">
        <f t="shared" ca="1" si="60"/>
        <v>#NAME?</v>
      </c>
      <c r="X103" s="453" t="e">
        <f t="shared" ca="1" si="77"/>
        <v>#NAME?</v>
      </c>
      <c r="Y103" s="566" t="e">
        <f t="shared" ca="1" si="44"/>
        <v>#NAME?</v>
      </c>
      <c r="Z103" s="567" t="e">
        <f t="shared" ca="1" si="45"/>
        <v>#NAME?</v>
      </c>
      <c r="AA103" s="1076" t="e">
        <f t="shared" ca="1" si="46"/>
        <v>#NAME?</v>
      </c>
      <c r="AB103" s="453" t="e">
        <f t="shared" ca="1" si="74"/>
        <v>#NAME?</v>
      </c>
      <c r="AC103" s="566" t="e">
        <f t="shared" ca="1" si="48"/>
        <v>#NAME?</v>
      </c>
      <c r="AD103" s="567" t="e">
        <f t="shared" ca="1" si="49"/>
        <v>#NAME?</v>
      </c>
      <c r="AE103" s="565" t="e">
        <f t="shared" ca="1" si="61"/>
        <v>#NAME?</v>
      </c>
      <c r="AF103" s="453" t="e">
        <f t="shared" ca="1" si="78"/>
        <v>#NAME?</v>
      </c>
      <c r="AG103" s="566" t="e">
        <f t="shared" ca="1" si="51"/>
        <v>#NAME?</v>
      </c>
      <c r="AH103" s="567" t="e">
        <f t="shared" ca="1" si="62"/>
        <v>#NAME?</v>
      </c>
      <c r="AI103" s="1076" t="e">
        <f t="shared" ca="1" si="52"/>
        <v>#NAME?</v>
      </c>
      <c r="AJ103" s="453" t="e">
        <f t="shared" ca="1" si="79"/>
        <v>#NAME?</v>
      </c>
      <c r="AK103" s="566" t="e">
        <f t="shared" ca="1" si="54"/>
        <v>#NAME?</v>
      </c>
      <c r="AL103" s="567" t="e">
        <f t="shared" ca="1" si="55"/>
        <v>#NAME?</v>
      </c>
      <c r="AM103" s="565" t="e">
        <f t="shared" ca="1" si="63"/>
        <v>#NAME?</v>
      </c>
      <c r="AN103" s="453" t="e">
        <f t="shared" ca="1" si="75"/>
        <v>#NAME?</v>
      </c>
      <c r="AO103" s="566" t="e">
        <f t="shared" ca="1" si="57"/>
        <v>#NAME?</v>
      </c>
      <c r="AP103" s="567" t="e">
        <f t="shared" ca="1" si="29"/>
        <v>#NAME?</v>
      </c>
      <c r="AQ103" s="455"/>
      <c r="AR103" s="449"/>
      <c r="AS103" s="449"/>
      <c r="AT103" s="461"/>
      <c r="AU103" s="448"/>
      <c r="AV103" s="455"/>
      <c r="AW103" s="205"/>
      <c r="AX103" s="207"/>
      <c r="AY103" s="460"/>
      <c r="AZ103" s="206"/>
      <c r="BA103" s="208"/>
      <c r="BB103" s="449"/>
      <c r="BC103" s="454"/>
      <c r="BD103" s="461"/>
      <c r="BE103" s="448"/>
      <c r="BF103" s="455"/>
      <c r="BG103" s="449"/>
      <c r="BH103" s="449"/>
      <c r="BI103" s="461"/>
      <c r="BJ103" s="448"/>
      <c r="BK103" s="455"/>
      <c r="BL103" s="205"/>
      <c r="BM103" s="207"/>
      <c r="BN103" s="460"/>
      <c r="BO103" s="206"/>
      <c r="BP103" s="208"/>
      <c r="BQ103" s="449"/>
      <c r="BR103" s="454"/>
      <c r="BS103" s="461"/>
      <c r="BT103" s="448"/>
      <c r="BU103" s="455"/>
      <c r="BV103" s="449"/>
      <c r="BW103" s="449"/>
      <c r="BX103" s="461"/>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'ONS Post Acute'!S34</f>
        <v>5.3043609920538845E-2</v>
      </c>
      <c r="E104" s="493">
        <f>'ONS Post Acute'!T34</f>
        <v>3.4757246639857631E-2</v>
      </c>
      <c r="F104" s="493">
        <f>'ONS Post Acute'!U34</f>
        <v>8.1086439877409697E-2</v>
      </c>
      <c r="G104" s="498">
        <f t="shared" si="30"/>
        <v>1.1818671744273486E-2</v>
      </c>
      <c r="H104" s="498">
        <f t="shared" si="31"/>
        <v>19.021703247672281</v>
      </c>
      <c r="I104" s="498">
        <f t="shared" si="32"/>
        <v>339.58328755456478</v>
      </c>
      <c r="J104" s="498" t="e">
        <f ca="1">_xll.ErBeta(H104,I104)</f>
        <v>#NAME?</v>
      </c>
      <c r="K104" s="1076" t="e">
        <f t="shared" ca="1" si="33"/>
        <v>#NAME?</v>
      </c>
      <c r="L104" s="453" t="e">
        <f t="shared" ca="1" si="76"/>
        <v>#NAME?</v>
      </c>
      <c r="M104" s="566" t="e">
        <f t="shared" ca="1" si="58"/>
        <v>#NAME?</v>
      </c>
      <c r="N104" s="567" t="e">
        <f t="shared" ca="1" si="35"/>
        <v>#NAME?</v>
      </c>
      <c r="O104" s="565" t="e">
        <f t="shared" ca="1" si="59"/>
        <v>#NAME?</v>
      </c>
      <c r="P104" s="453" t="e">
        <f t="shared" ca="1" si="72"/>
        <v>#NAME?</v>
      </c>
      <c r="Q104" s="566" t="e">
        <f t="shared" ca="1" si="37"/>
        <v>#NAME?</v>
      </c>
      <c r="R104" s="567" t="e">
        <f t="shared" ca="1" si="38"/>
        <v>#NAME?</v>
      </c>
      <c r="S104" s="1076" t="e">
        <f t="shared" ca="1" si="39"/>
        <v>#NAME?</v>
      </c>
      <c r="T104" s="453" t="e">
        <f t="shared" ca="1" si="73"/>
        <v>#NAME?</v>
      </c>
      <c r="U104" s="566" t="e">
        <f t="shared" ca="1" si="41"/>
        <v>#NAME?</v>
      </c>
      <c r="V104" s="567" t="e">
        <f t="shared" ca="1" si="42"/>
        <v>#NAME?</v>
      </c>
      <c r="W104" s="565" t="e">
        <f t="shared" ca="1" si="60"/>
        <v>#NAME?</v>
      </c>
      <c r="X104" s="453" t="e">
        <f t="shared" ca="1" si="77"/>
        <v>#NAME?</v>
      </c>
      <c r="Y104" s="566" t="e">
        <f t="shared" ca="1" si="44"/>
        <v>#NAME?</v>
      </c>
      <c r="Z104" s="567" t="e">
        <f t="shared" ca="1" si="45"/>
        <v>#NAME?</v>
      </c>
      <c r="AA104" s="1076" t="e">
        <f t="shared" ca="1" si="46"/>
        <v>#NAME?</v>
      </c>
      <c r="AB104" s="453" t="e">
        <f t="shared" ca="1" si="74"/>
        <v>#NAME?</v>
      </c>
      <c r="AC104" s="566" t="e">
        <f t="shared" ca="1" si="48"/>
        <v>#NAME?</v>
      </c>
      <c r="AD104" s="567" t="e">
        <f t="shared" ca="1" si="49"/>
        <v>#NAME?</v>
      </c>
      <c r="AE104" s="565" t="e">
        <f t="shared" ca="1" si="61"/>
        <v>#NAME?</v>
      </c>
      <c r="AF104" s="453" t="e">
        <f t="shared" ca="1" si="78"/>
        <v>#NAME?</v>
      </c>
      <c r="AG104" s="566" t="e">
        <f t="shared" ca="1" si="51"/>
        <v>#NAME?</v>
      </c>
      <c r="AH104" s="567" t="e">
        <f t="shared" ca="1" si="62"/>
        <v>#NAME?</v>
      </c>
      <c r="AI104" s="1076" t="e">
        <f t="shared" ca="1" si="52"/>
        <v>#NAME?</v>
      </c>
      <c r="AJ104" s="453" t="e">
        <f t="shared" ca="1" si="79"/>
        <v>#NAME?</v>
      </c>
      <c r="AK104" s="566" t="e">
        <f t="shared" ca="1" si="54"/>
        <v>#NAME?</v>
      </c>
      <c r="AL104" s="567" t="e">
        <f t="shared" ca="1" si="55"/>
        <v>#NAME?</v>
      </c>
      <c r="AM104" s="565" t="e">
        <f t="shared" ca="1" si="63"/>
        <v>#NAME?</v>
      </c>
      <c r="AN104" s="453" t="e">
        <f t="shared" ca="1" si="75"/>
        <v>#NAME?</v>
      </c>
      <c r="AO104" s="566" t="e">
        <f t="shared" ca="1" si="57"/>
        <v>#NAME?</v>
      </c>
      <c r="AP104" s="567" t="e">
        <f t="shared" ca="1" si="29"/>
        <v>#NAME?</v>
      </c>
      <c r="AQ104" s="455"/>
      <c r="AR104" s="449"/>
      <c r="AS104" s="449"/>
      <c r="AT104" s="461"/>
      <c r="AU104" s="448"/>
      <c r="AV104" s="455"/>
      <c r="AW104" s="205"/>
      <c r="AX104" s="207"/>
      <c r="AY104" s="460"/>
      <c r="AZ104" s="206"/>
      <c r="BA104" s="208"/>
      <c r="BB104" s="449"/>
      <c r="BC104" s="454"/>
      <c r="BD104" s="461"/>
      <c r="BE104" s="448"/>
      <c r="BF104" s="455"/>
      <c r="BG104" s="449"/>
      <c r="BH104" s="449"/>
      <c r="BI104" s="461"/>
      <c r="BJ104" s="448"/>
      <c r="BK104" s="455"/>
      <c r="BL104" s="205"/>
      <c r="BM104" s="207"/>
      <c r="BN104" s="460"/>
      <c r="BO104" s="206"/>
      <c r="BP104" s="208"/>
      <c r="BQ104" s="449"/>
      <c r="BR104" s="454"/>
      <c r="BS104" s="461"/>
      <c r="BT104" s="448"/>
      <c r="BU104" s="455"/>
      <c r="BV104" s="449"/>
      <c r="BW104" s="449"/>
      <c r="BX104" s="461"/>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'ONS Post Acute'!S35</f>
        <v>4.9904660934856238E-2</v>
      </c>
      <c r="E105" s="493">
        <f>'ONS Post Acute'!T35</f>
        <v>3.2310365325822848E-2</v>
      </c>
      <c r="F105" s="493">
        <f>'ONS Post Acute'!U35</f>
        <v>7.720897792570186E-2</v>
      </c>
      <c r="G105" s="498">
        <f t="shared" si="30"/>
        <v>1.1453727704050769E-2</v>
      </c>
      <c r="H105" s="498">
        <f t="shared" si="31"/>
        <v>17.986737853414962</v>
      </c>
      <c r="I105" s="498">
        <f t="shared" si="32"/>
        <v>342.43526515135864</v>
      </c>
      <c r="J105" s="498" t="e">
        <f ca="1">_xll.ErBeta(H105,I105)</f>
        <v>#NAME?</v>
      </c>
      <c r="K105" s="1076" t="e">
        <f t="shared" ca="1" si="33"/>
        <v>#NAME?</v>
      </c>
      <c r="L105" s="453" t="e">
        <f t="shared" ca="1" si="76"/>
        <v>#NAME?</v>
      </c>
      <c r="M105" s="566" t="e">
        <f t="shared" ca="1" si="58"/>
        <v>#NAME?</v>
      </c>
      <c r="N105" s="567" t="e">
        <f t="shared" ca="1" si="35"/>
        <v>#NAME?</v>
      </c>
      <c r="O105" s="565" t="e">
        <f t="shared" ca="1" si="59"/>
        <v>#NAME?</v>
      </c>
      <c r="P105" s="453" t="e">
        <f t="shared" ca="1" si="72"/>
        <v>#NAME?</v>
      </c>
      <c r="Q105" s="566" t="e">
        <f t="shared" ca="1" si="37"/>
        <v>#NAME?</v>
      </c>
      <c r="R105" s="567" t="e">
        <f t="shared" ca="1" si="38"/>
        <v>#NAME?</v>
      </c>
      <c r="S105" s="1076" t="e">
        <f t="shared" ca="1" si="39"/>
        <v>#NAME?</v>
      </c>
      <c r="T105" s="453" t="e">
        <f t="shared" ca="1" si="73"/>
        <v>#NAME?</v>
      </c>
      <c r="U105" s="566" t="e">
        <f t="shared" ca="1" si="41"/>
        <v>#NAME?</v>
      </c>
      <c r="V105" s="567" t="e">
        <f t="shared" ca="1" si="42"/>
        <v>#NAME?</v>
      </c>
      <c r="W105" s="565" t="e">
        <f t="shared" ca="1" si="60"/>
        <v>#NAME?</v>
      </c>
      <c r="X105" s="453" t="e">
        <f t="shared" ca="1" si="77"/>
        <v>#NAME?</v>
      </c>
      <c r="Y105" s="566" t="e">
        <f t="shared" ca="1" si="44"/>
        <v>#NAME?</v>
      </c>
      <c r="Z105" s="567" t="e">
        <f t="shared" ca="1" si="45"/>
        <v>#NAME?</v>
      </c>
      <c r="AA105" s="1076" t="e">
        <f t="shared" ca="1" si="46"/>
        <v>#NAME?</v>
      </c>
      <c r="AB105" s="453" t="e">
        <f t="shared" ca="1" si="74"/>
        <v>#NAME?</v>
      </c>
      <c r="AC105" s="566" t="e">
        <f t="shared" ca="1" si="48"/>
        <v>#NAME?</v>
      </c>
      <c r="AD105" s="567" t="e">
        <f t="shared" ca="1" si="49"/>
        <v>#NAME?</v>
      </c>
      <c r="AE105" s="565" t="e">
        <f t="shared" ca="1" si="61"/>
        <v>#NAME?</v>
      </c>
      <c r="AF105" s="453" t="e">
        <f t="shared" ca="1" si="78"/>
        <v>#NAME?</v>
      </c>
      <c r="AG105" s="566" t="e">
        <f t="shared" ca="1" si="51"/>
        <v>#NAME?</v>
      </c>
      <c r="AH105" s="567" t="e">
        <f t="shared" ca="1" si="62"/>
        <v>#NAME?</v>
      </c>
      <c r="AI105" s="1076" t="e">
        <f t="shared" ca="1" si="52"/>
        <v>#NAME?</v>
      </c>
      <c r="AJ105" s="453" t="e">
        <f t="shared" ca="1" si="79"/>
        <v>#NAME?</v>
      </c>
      <c r="AK105" s="566" t="e">
        <f t="shared" ca="1" si="54"/>
        <v>#NAME?</v>
      </c>
      <c r="AL105" s="567" t="e">
        <f t="shared" ca="1" si="55"/>
        <v>#NAME?</v>
      </c>
      <c r="AM105" s="565" t="e">
        <f t="shared" ca="1" si="63"/>
        <v>#NAME?</v>
      </c>
      <c r="AN105" s="453" t="e">
        <f t="shared" ca="1" si="75"/>
        <v>#NAME?</v>
      </c>
      <c r="AO105" s="566" t="e">
        <f t="shared" ca="1" si="57"/>
        <v>#NAME?</v>
      </c>
      <c r="AP105" s="567" t="e">
        <f t="shared" ca="1" si="29"/>
        <v>#NAME?</v>
      </c>
      <c r="AQ105" s="455"/>
      <c r="AR105" s="449"/>
      <c r="AS105" s="449"/>
      <c r="AT105" s="461"/>
      <c r="AU105" s="448"/>
      <c r="AV105" s="455"/>
      <c r="AW105" s="205"/>
      <c r="AX105" s="207"/>
      <c r="AY105" s="460"/>
      <c r="AZ105" s="206"/>
      <c r="BA105" s="208"/>
      <c r="BB105" s="449"/>
      <c r="BC105" s="454"/>
      <c r="BD105" s="461"/>
      <c r="BE105" s="448"/>
      <c r="BF105" s="455"/>
      <c r="BG105" s="449"/>
      <c r="BH105" s="449"/>
      <c r="BI105" s="461"/>
      <c r="BJ105" s="448"/>
      <c r="BK105" s="455"/>
      <c r="BL105" s="205"/>
      <c r="BM105" s="207"/>
      <c r="BN105" s="460"/>
      <c r="BO105" s="206"/>
      <c r="BP105" s="208"/>
      <c r="BQ105" s="449"/>
      <c r="BR105" s="454"/>
      <c r="BS105" s="461"/>
      <c r="BT105" s="448"/>
      <c r="BU105" s="455"/>
      <c r="BV105" s="449"/>
      <c r="BW105" s="449"/>
      <c r="BX105" s="461"/>
      <c r="BY105" s="448"/>
      <c r="BZ105" s="455"/>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'ONS Post Acute'!S36</f>
        <v>4.6951464780654727E-2</v>
      </c>
      <c r="E106" s="493">
        <f>'ONS Post Acute'!T36</f>
        <v>3.0035742425321515E-2</v>
      </c>
      <c r="F106" s="493">
        <f>'ONS Post Acute'!U36</f>
        <v>7.3516931824161705E-2</v>
      </c>
      <c r="G106" s="498">
        <f t="shared" si="30"/>
        <v>1.1092140152765355E-2</v>
      </c>
      <c r="H106" s="498">
        <f t="shared" si="31"/>
        <v>17.028909619997368</v>
      </c>
      <c r="I106" s="498">
        <f t="shared" si="32"/>
        <v>345.66285515352126</v>
      </c>
      <c r="J106" s="498" t="e">
        <f ca="1">_xll.ErBeta(H106,I106)</f>
        <v>#NAME?</v>
      </c>
      <c r="K106" s="1076" t="e">
        <f t="shared" ca="1" si="33"/>
        <v>#NAME?</v>
      </c>
      <c r="L106" s="453" t="e">
        <f t="shared" ca="1" si="76"/>
        <v>#NAME?</v>
      </c>
      <c r="M106" s="566" t="e">
        <f t="shared" ca="1" si="58"/>
        <v>#NAME?</v>
      </c>
      <c r="N106" s="567" t="e">
        <f t="shared" ca="1" si="35"/>
        <v>#NAME?</v>
      </c>
      <c r="O106" s="565" t="e">
        <f t="shared" ca="1" si="59"/>
        <v>#NAME?</v>
      </c>
      <c r="P106" s="453" t="e">
        <f t="shared" ca="1" si="72"/>
        <v>#NAME?</v>
      </c>
      <c r="Q106" s="566" t="e">
        <f t="shared" ca="1" si="37"/>
        <v>#NAME?</v>
      </c>
      <c r="R106" s="567" t="e">
        <f t="shared" ca="1" si="38"/>
        <v>#NAME?</v>
      </c>
      <c r="S106" s="1076" t="e">
        <f t="shared" ca="1" si="39"/>
        <v>#NAME?</v>
      </c>
      <c r="T106" s="453" t="e">
        <f t="shared" ca="1" si="73"/>
        <v>#NAME?</v>
      </c>
      <c r="U106" s="566" t="e">
        <f t="shared" ca="1" si="41"/>
        <v>#NAME?</v>
      </c>
      <c r="V106" s="567" t="e">
        <f t="shared" ca="1" si="42"/>
        <v>#NAME?</v>
      </c>
      <c r="W106" s="565" t="e">
        <f t="shared" ca="1" si="60"/>
        <v>#NAME?</v>
      </c>
      <c r="X106" s="453" t="e">
        <f t="shared" ca="1" si="77"/>
        <v>#NAME?</v>
      </c>
      <c r="Y106" s="566" t="e">
        <f t="shared" ca="1" si="44"/>
        <v>#NAME?</v>
      </c>
      <c r="Z106" s="567" t="e">
        <f t="shared" ca="1" si="45"/>
        <v>#NAME?</v>
      </c>
      <c r="AA106" s="1076" t="e">
        <f t="shared" ca="1" si="46"/>
        <v>#NAME?</v>
      </c>
      <c r="AB106" s="453" t="e">
        <f t="shared" ca="1" si="74"/>
        <v>#NAME?</v>
      </c>
      <c r="AC106" s="566" t="e">
        <f t="shared" ca="1" si="48"/>
        <v>#NAME?</v>
      </c>
      <c r="AD106" s="567" t="e">
        <f t="shared" ca="1" si="49"/>
        <v>#NAME?</v>
      </c>
      <c r="AE106" s="565" t="e">
        <f t="shared" ca="1" si="61"/>
        <v>#NAME?</v>
      </c>
      <c r="AF106" s="453" t="e">
        <f t="shared" ca="1" si="78"/>
        <v>#NAME?</v>
      </c>
      <c r="AG106" s="566" t="e">
        <f t="shared" ca="1" si="51"/>
        <v>#NAME?</v>
      </c>
      <c r="AH106" s="567" t="e">
        <f t="shared" ca="1" si="62"/>
        <v>#NAME?</v>
      </c>
      <c r="AI106" s="1076" t="e">
        <f t="shared" ca="1" si="52"/>
        <v>#NAME?</v>
      </c>
      <c r="AJ106" s="453" t="e">
        <f t="shared" ca="1" si="79"/>
        <v>#NAME?</v>
      </c>
      <c r="AK106" s="566" t="e">
        <f t="shared" ca="1" si="54"/>
        <v>#NAME?</v>
      </c>
      <c r="AL106" s="567" t="e">
        <f t="shared" ca="1" si="55"/>
        <v>#NAME?</v>
      </c>
      <c r="AM106" s="565" t="e">
        <f t="shared" ca="1" si="63"/>
        <v>#NAME?</v>
      </c>
      <c r="AN106" s="453" t="e">
        <f t="shared" ca="1" si="75"/>
        <v>#NAME?</v>
      </c>
      <c r="AO106" s="566" t="e">
        <f t="shared" ca="1" si="57"/>
        <v>#NAME?</v>
      </c>
      <c r="AP106" s="567" t="e">
        <f t="shared" ca="1" si="29"/>
        <v>#NAME?</v>
      </c>
      <c r="AQ106" s="455"/>
      <c r="AR106" s="449"/>
      <c r="AS106" s="449"/>
      <c r="AT106" s="461"/>
      <c r="AU106" s="448"/>
      <c r="AV106" s="455"/>
      <c r="AW106" s="205"/>
      <c r="AX106" s="207"/>
      <c r="AY106" s="460"/>
      <c r="AZ106" s="206"/>
      <c r="BA106" s="208"/>
      <c r="BB106" s="449"/>
      <c r="BC106" s="454"/>
      <c r="BD106" s="461"/>
      <c r="BE106" s="448"/>
      <c r="BF106" s="455"/>
      <c r="BG106" s="449"/>
      <c r="BH106" s="449"/>
      <c r="BI106" s="461"/>
      <c r="BJ106" s="448"/>
      <c r="BK106" s="455"/>
      <c r="BL106" s="205"/>
      <c r="BM106" s="207"/>
      <c r="BN106" s="460"/>
      <c r="BO106" s="206"/>
      <c r="BP106" s="208"/>
      <c r="BQ106" s="449"/>
      <c r="BR106" s="454"/>
      <c r="BS106" s="461"/>
      <c r="BT106" s="448"/>
      <c r="BU106" s="455"/>
      <c r="BV106" s="449"/>
      <c r="BW106" s="449"/>
      <c r="BX106" s="461"/>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'ONS Post Acute'!S37</f>
        <v>4.4173029207164795E-2</v>
      </c>
      <c r="E107" s="493">
        <f>'ONS Post Acute'!T37</f>
        <v>2.7921251089019796E-2</v>
      </c>
      <c r="F107" s="493">
        <f>'ONS Post Acute'!U37</f>
        <v>7.000143519629827E-2</v>
      </c>
      <c r="G107" s="498">
        <f t="shared" si="30"/>
        <v>1.0734740843693488E-2</v>
      </c>
      <c r="H107" s="498">
        <f t="shared" si="31"/>
        <v>16.140745489906671</v>
      </c>
      <c r="I107" s="498">
        <f t="shared" si="32"/>
        <v>349.25745743181341</v>
      </c>
      <c r="J107" s="498" t="e">
        <f ca="1">_xll.ErBeta(H107,I107)</f>
        <v>#NAME?</v>
      </c>
      <c r="K107" s="1076" t="e">
        <f t="shared" ca="1" si="33"/>
        <v>#NAME?</v>
      </c>
      <c r="L107" s="453" t="e">
        <f t="shared" ca="1" si="76"/>
        <v>#NAME?</v>
      </c>
      <c r="M107" s="566" t="e">
        <f t="shared" ca="1" si="58"/>
        <v>#NAME?</v>
      </c>
      <c r="N107" s="567" t="e">
        <f t="shared" ca="1" si="35"/>
        <v>#NAME?</v>
      </c>
      <c r="O107" s="565" t="e">
        <f t="shared" ca="1" si="59"/>
        <v>#NAME?</v>
      </c>
      <c r="P107" s="453" t="e">
        <f t="shared" ca="1" si="72"/>
        <v>#NAME?</v>
      </c>
      <c r="Q107" s="566" t="e">
        <f t="shared" ca="1" si="37"/>
        <v>#NAME?</v>
      </c>
      <c r="R107" s="567" t="e">
        <f t="shared" ca="1" si="38"/>
        <v>#NAME?</v>
      </c>
      <c r="S107" s="1076" t="e">
        <f t="shared" ca="1" si="39"/>
        <v>#NAME?</v>
      </c>
      <c r="T107" s="453" t="e">
        <f t="shared" ca="1" si="73"/>
        <v>#NAME?</v>
      </c>
      <c r="U107" s="566" t="e">
        <f t="shared" ca="1" si="41"/>
        <v>#NAME?</v>
      </c>
      <c r="V107" s="567" t="e">
        <f t="shared" ca="1" si="42"/>
        <v>#NAME?</v>
      </c>
      <c r="W107" s="565" t="e">
        <f t="shared" ca="1" si="60"/>
        <v>#NAME?</v>
      </c>
      <c r="X107" s="453" t="e">
        <f t="shared" ca="1" si="77"/>
        <v>#NAME?</v>
      </c>
      <c r="Y107" s="566" t="e">
        <f t="shared" ca="1" si="44"/>
        <v>#NAME?</v>
      </c>
      <c r="Z107" s="567" t="e">
        <f t="shared" ca="1" si="45"/>
        <v>#NAME?</v>
      </c>
      <c r="AA107" s="1076" t="e">
        <f t="shared" ca="1" si="46"/>
        <v>#NAME?</v>
      </c>
      <c r="AB107" s="453" t="e">
        <f t="shared" ca="1" si="74"/>
        <v>#NAME?</v>
      </c>
      <c r="AC107" s="566" t="e">
        <f t="shared" ca="1" si="48"/>
        <v>#NAME?</v>
      </c>
      <c r="AD107" s="567" t="e">
        <f t="shared" ca="1" si="49"/>
        <v>#NAME?</v>
      </c>
      <c r="AE107" s="565" t="e">
        <f t="shared" ca="1" si="61"/>
        <v>#NAME?</v>
      </c>
      <c r="AF107" s="453" t="e">
        <f t="shared" ca="1" si="78"/>
        <v>#NAME?</v>
      </c>
      <c r="AG107" s="566" t="e">
        <f t="shared" ca="1" si="51"/>
        <v>#NAME?</v>
      </c>
      <c r="AH107" s="567" t="e">
        <f t="shared" ca="1" si="62"/>
        <v>#NAME?</v>
      </c>
      <c r="AI107" s="1076" t="e">
        <f t="shared" ca="1" si="52"/>
        <v>#NAME?</v>
      </c>
      <c r="AJ107" s="453" t="e">
        <f t="shared" ca="1" si="79"/>
        <v>#NAME?</v>
      </c>
      <c r="AK107" s="566" t="e">
        <f t="shared" ca="1" si="54"/>
        <v>#NAME?</v>
      </c>
      <c r="AL107" s="567" t="e">
        <f t="shared" ca="1" si="55"/>
        <v>#NAME?</v>
      </c>
      <c r="AM107" s="565" t="e">
        <f t="shared" ca="1" si="63"/>
        <v>#NAME?</v>
      </c>
      <c r="AN107" s="453" t="e">
        <f t="shared" ca="1" si="75"/>
        <v>#NAME?</v>
      </c>
      <c r="AO107" s="566" t="e">
        <f t="shared" ca="1" si="57"/>
        <v>#NAME?</v>
      </c>
      <c r="AP107" s="567" t="e">
        <f t="shared" ca="1" si="29"/>
        <v>#NAME?</v>
      </c>
      <c r="AQ107" s="455"/>
      <c r="AR107" s="449"/>
      <c r="AS107" s="449"/>
      <c r="AT107" s="461"/>
      <c r="AU107" s="448"/>
      <c r="AV107" s="455"/>
      <c r="AW107" s="205"/>
      <c r="AX107" s="207"/>
      <c r="AY107" s="460"/>
      <c r="AZ107" s="206"/>
      <c r="BA107" s="208"/>
      <c r="BB107" s="449"/>
      <c r="BC107" s="454"/>
      <c r="BD107" s="461"/>
      <c r="BE107" s="448"/>
      <c r="BF107" s="455"/>
      <c r="BG107" s="449"/>
      <c r="BH107" s="449"/>
      <c r="BI107" s="461"/>
      <c r="BJ107" s="448"/>
      <c r="BK107" s="455"/>
      <c r="BL107" s="205"/>
      <c r="BM107" s="207"/>
      <c r="BN107" s="460"/>
      <c r="BO107" s="206"/>
      <c r="BP107" s="208"/>
      <c r="BQ107" s="449"/>
      <c r="BR107" s="454"/>
      <c r="BS107" s="461"/>
      <c r="BT107" s="448"/>
      <c r="BU107" s="455"/>
      <c r="BV107" s="449"/>
      <c r="BW107" s="449"/>
      <c r="BX107" s="461"/>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'ONS Post Acute'!S38</f>
        <v>4.1559012449405089E-2</v>
      </c>
      <c r="E108" s="493">
        <f>'ONS Post Acute'!T38</f>
        <v>2.5955618187711374E-2</v>
      </c>
      <c r="F108" s="493">
        <f>'ONS Post Acute'!U38</f>
        <v>6.6654045645727966E-2</v>
      </c>
      <c r="G108" s="498">
        <f t="shared" si="30"/>
        <v>1.0382251902555253E-2</v>
      </c>
      <c r="H108" s="498">
        <f t="shared" si="31"/>
        <v>15.315664045940855</v>
      </c>
      <c r="I108" s="498">
        <f t="shared" si="32"/>
        <v>353.21243956543589</v>
      </c>
      <c r="J108" s="498" t="e">
        <f ca="1">_xll.ErBeta(H108,I108)</f>
        <v>#NAME?</v>
      </c>
      <c r="K108" s="1076" t="e">
        <f t="shared" ca="1" si="33"/>
        <v>#NAME?</v>
      </c>
      <c r="L108" s="453" t="e">
        <f t="shared" ca="1" si="76"/>
        <v>#NAME?</v>
      </c>
      <c r="M108" s="566" t="e">
        <f t="shared" ca="1" si="58"/>
        <v>#NAME?</v>
      </c>
      <c r="N108" s="567" t="e">
        <f t="shared" ca="1" si="35"/>
        <v>#NAME?</v>
      </c>
      <c r="O108" s="565" t="e">
        <f t="shared" ca="1" si="59"/>
        <v>#NAME?</v>
      </c>
      <c r="P108" s="453" t="e">
        <f t="shared" ca="1" si="72"/>
        <v>#NAME?</v>
      </c>
      <c r="Q108" s="566" t="e">
        <f t="shared" ca="1" si="37"/>
        <v>#NAME?</v>
      </c>
      <c r="R108" s="567" t="e">
        <f t="shared" ca="1" si="38"/>
        <v>#NAME?</v>
      </c>
      <c r="S108" s="1076" t="e">
        <f t="shared" ca="1" si="39"/>
        <v>#NAME?</v>
      </c>
      <c r="T108" s="453" t="e">
        <f t="shared" ca="1" si="73"/>
        <v>#NAME?</v>
      </c>
      <c r="U108" s="566" t="e">
        <f t="shared" ca="1" si="41"/>
        <v>#NAME?</v>
      </c>
      <c r="V108" s="567" t="e">
        <f t="shared" ca="1" si="42"/>
        <v>#NAME?</v>
      </c>
      <c r="W108" s="565" t="e">
        <f t="shared" ca="1" si="60"/>
        <v>#NAME?</v>
      </c>
      <c r="X108" s="453" t="e">
        <f t="shared" ca="1" si="77"/>
        <v>#NAME?</v>
      </c>
      <c r="Y108" s="566" t="e">
        <f t="shared" ca="1" si="44"/>
        <v>#NAME?</v>
      </c>
      <c r="Z108" s="567" t="e">
        <f t="shared" ca="1" si="45"/>
        <v>#NAME?</v>
      </c>
      <c r="AA108" s="1076" t="e">
        <f t="shared" ca="1" si="46"/>
        <v>#NAME?</v>
      </c>
      <c r="AB108" s="453" t="e">
        <f t="shared" ca="1" si="74"/>
        <v>#NAME?</v>
      </c>
      <c r="AC108" s="566" t="e">
        <f t="shared" ca="1" si="48"/>
        <v>#NAME?</v>
      </c>
      <c r="AD108" s="567" t="e">
        <f t="shared" ca="1" si="49"/>
        <v>#NAME?</v>
      </c>
      <c r="AE108" s="565" t="e">
        <f t="shared" ca="1" si="61"/>
        <v>#NAME?</v>
      </c>
      <c r="AF108" s="453" t="e">
        <f t="shared" ca="1" si="78"/>
        <v>#NAME?</v>
      </c>
      <c r="AG108" s="566" t="e">
        <f t="shared" ca="1" si="51"/>
        <v>#NAME?</v>
      </c>
      <c r="AH108" s="567" t="e">
        <f t="shared" ca="1" si="62"/>
        <v>#NAME?</v>
      </c>
      <c r="AI108" s="1076" t="e">
        <f t="shared" ca="1" si="52"/>
        <v>#NAME?</v>
      </c>
      <c r="AJ108" s="453" t="e">
        <f t="shared" ca="1" si="79"/>
        <v>#NAME?</v>
      </c>
      <c r="AK108" s="566" t="e">
        <f t="shared" ca="1" si="54"/>
        <v>#NAME?</v>
      </c>
      <c r="AL108" s="567" t="e">
        <f t="shared" ca="1" si="55"/>
        <v>#NAME?</v>
      </c>
      <c r="AM108" s="565" t="e">
        <f t="shared" ca="1" si="63"/>
        <v>#NAME?</v>
      </c>
      <c r="AN108" s="453" t="e">
        <f t="shared" ca="1" si="75"/>
        <v>#NAME?</v>
      </c>
      <c r="AO108" s="566" t="e">
        <f t="shared" ca="1" si="57"/>
        <v>#NAME?</v>
      </c>
      <c r="AP108" s="567" t="e">
        <f t="shared" ca="1" si="29"/>
        <v>#NAME?</v>
      </c>
      <c r="AQ108" s="455"/>
      <c r="AR108" s="449"/>
      <c r="AS108" s="449"/>
      <c r="AT108" s="461"/>
      <c r="AU108" s="448"/>
      <c r="AV108" s="455"/>
      <c r="AW108" s="205"/>
      <c r="AX108" s="207"/>
      <c r="AY108" s="460"/>
      <c r="AZ108" s="206"/>
      <c r="BA108" s="208"/>
      <c r="BB108" s="449"/>
      <c r="BC108" s="454"/>
      <c r="BD108" s="461"/>
      <c r="BE108" s="448"/>
      <c r="BF108" s="455"/>
      <c r="BG108" s="449"/>
      <c r="BH108" s="449"/>
      <c r="BI108" s="461"/>
      <c r="BJ108" s="448"/>
      <c r="BK108" s="455"/>
      <c r="BL108" s="205"/>
      <c r="BM108" s="207"/>
      <c r="BN108" s="460"/>
      <c r="BO108" s="206"/>
      <c r="BP108" s="208"/>
      <c r="BQ108" s="449"/>
      <c r="BR108" s="454"/>
      <c r="BS108" s="461"/>
      <c r="BT108" s="448"/>
      <c r="BU108" s="455"/>
      <c r="BV108" s="449"/>
      <c r="BW108" s="449"/>
      <c r="BX108" s="461"/>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'ONS Post Acute'!S39</f>
        <v>3.909968473454082E-2</v>
      </c>
      <c r="E109" s="493">
        <f>'ONS Post Acute'!T39</f>
        <v>2.4128364211129055E-2</v>
      </c>
      <c r="F109" s="493">
        <f>'ONS Post Acute'!U39</f>
        <v>6.346672448192496E-2</v>
      </c>
      <c r="G109" s="498">
        <f t="shared" si="30"/>
        <v>1.0035295987447934E-2</v>
      </c>
      <c r="H109" s="498">
        <f t="shared" si="31"/>
        <v>14.547849646685764</v>
      </c>
      <c r="I109" s="498">
        <f t="shared" si="32"/>
        <v>357.52291628033805</v>
      </c>
      <c r="J109" s="498" t="e">
        <f ca="1">_xll.ErBeta(H109,I109)</f>
        <v>#NAME?</v>
      </c>
      <c r="K109" s="1076" t="e">
        <f t="shared" ca="1" si="33"/>
        <v>#NAME?</v>
      </c>
      <c r="L109" s="453" t="e">
        <f t="shared" ca="1" si="76"/>
        <v>#NAME?</v>
      </c>
      <c r="M109" s="566" t="e">
        <f t="shared" ca="1" si="58"/>
        <v>#NAME?</v>
      </c>
      <c r="N109" s="567" t="e">
        <f t="shared" ca="1" si="35"/>
        <v>#NAME?</v>
      </c>
      <c r="O109" s="565" t="e">
        <f t="shared" ca="1" si="59"/>
        <v>#NAME?</v>
      </c>
      <c r="P109" s="453" t="e">
        <f t="shared" ca="1" si="72"/>
        <v>#NAME?</v>
      </c>
      <c r="Q109" s="566" t="e">
        <f t="shared" ca="1" si="37"/>
        <v>#NAME?</v>
      </c>
      <c r="R109" s="567" t="e">
        <f t="shared" ca="1" si="38"/>
        <v>#NAME?</v>
      </c>
      <c r="S109" s="1076" t="e">
        <f t="shared" ca="1" si="39"/>
        <v>#NAME?</v>
      </c>
      <c r="T109" s="453" t="e">
        <f t="shared" ca="1" si="73"/>
        <v>#NAME?</v>
      </c>
      <c r="U109" s="566" t="e">
        <f t="shared" ca="1" si="41"/>
        <v>#NAME?</v>
      </c>
      <c r="V109" s="567" t="e">
        <f t="shared" ca="1" si="42"/>
        <v>#NAME?</v>
      </c>
      <c r="W109" s="565" t="e">
        <f t="shared" ca="1" si="60"/>
        <v>#NAME?</v>
      </c>
      <c r="X109" s="453" t="e">
        <f t="shared" ca="1" si="77"/>
        <v>#NAME?</v>
      </c>
      <c r="Y109" s="566" t="e">
        <f t="shared" ca="1" si="44"/>
        <v>#NAME?</v>
      </c>
      <c r="Z109" s="567" t="e">
        <f t="shared" ca="1" si="45"/>
        <v>#NAME?</v>
      </c>
      <c r="AA109" s="1076" t="e">
        <f t="shared" ca="1" si="46"/>
        <v>#NAME?</v>
      </c>
      <c r="AB109" s="453" t="e">
        <f t="shared" ca="1" si="74"/>
        <v>#NAME?</v>
      </c>
      <c r="AC109" s="566" t="e">
        <f t="shared" ca="1" si="48"/>
        <v>#NAME?</v>
      </c>
      <c r="AD109" s="567" t="e">
        <f t="shared" ca="1" si="49"/>
        <v>#NAME?</v>
      </c>
      <c r="AE109" s="565" t="e">
        <f t="shared" ca="1" si="61"/>
        <v>#NAME?</v>
      </c>
      <c r="AF109" s="453" t="e">
        <f t="shared" ca="1" si="78"/>
        <v>#NAME?</v>
      </c>
      <c r="AG109" s="566" t="e">
        <f t="shared" ca="1" si="51"/>
        <v>#NAME?</v>
      </c>
      <c r="AH109" s="567" t="e">
        <f t="shared" ca="1" si="62"/>
        <v>#NAME?</v>
      </c>
      <c r="AI109" s="1076" t="e">
        <f t="shared" ca="1" si="52"/>
        <v>#NAME?</v>
      </c>
      <c r="AJ109" s="453" t="e">
        <f t="shared" ca="1" si="79"/>
        <v>#NAME?</v>
      </c>
      <c r="AK109" s="566" t="e">
        <f t="shared" ca="1" si="54"/>
        <v>#NAME?</v>
      </c>
      <c r="AL109" s="567" t="e">
        <f t="shared" ca="1" si="55"/>
        <v>#NAME?</v>
      </c>
      <c r="AM109" s="565" t="e">
        <f t="shared" ca="1" si="63"/>
        <v>#NAME?</v>
      </c>
      <c r="AN109" s="453" t="e">
        <f t="shared" ca="1" si="75"/>
        <v>#NAME?</v>
      </c>
      <c r="AO109" s="566" t="e">
        <f t="shared" ca="1" si="57"/>
        <v>#NAME?</v>
      </c>
      <c r="AP109" s="567" t="e">
        <f t="shared" ca="1" si="29"/>
        <v>#NAME?</v>
      </c>
      <c r="AQ109" s="455"/>
      <c r="AR109" s="449"/>
      <c r="AS109" s="449"/>
      <c r="AT109" s="461"/>
      <c r="AU109" s="448"/>
      <c r="AV109" s="455"/>
      <c r="AW109" s="205"/>
      <c r="AX109" s="207"/>
      <c r="AY109" s="460"/>
      <c r="AZ109" s="206"/>
      <c r="BA109" s="208"/>
      <c r="BB109" s="449"/>
      <c r="BC109" s="454"/>
      <c r="BD109" s="461"/>
      <c r="BE109" s="448"/>
      <c r="BF109" s="455"/>
      <c r="BG109" s="449"/>
      <c r="BH109" s="449"/>
      <c r="BI109" s="461"/>
      <c r="BJ109" s="448"/>
      <c r="BK109" s="455"/>
      <c r="BL109" s="205"/>
      <c r="BM109" s="207"/>
      <c r="BN109" s="460"/>
      <c r="BO109" s="206"/>
      <c r="BP109" s="208"/>
      <c r="BQ109" s="449"/>
      <c r="BR109" s="454"/>
      <c r="BS109" s="461"/>
      <c r="BT109" s="448"/>
      <c r="BU109" s="455"/>
      <c r="BV109" s="449"/>
      <c r="BW109" s="449"/>
      <c r="BX109" s="461"/>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'ONS Post Acute'!S40</f>
        <v>3.6785892066171284E-2</v>
      </c>
      <c r="E110" s="493">
        <f>'ONS Post Acute'!T40</f>
        <v>2.2429747397830203E-2</v>
      </c>
      <c r="F110" s="493">
        <f>'ONS Post Acute'!U40</f>
        <v>6.0431817415463066E-2</v>
      </c>
      <c r="G110" s="498">
        <f t="shared" si="30"/>
        <v>9.6944056167430782E-3</v>
      </c>
      <c r="H110" s="498">
        <f t="shared" si="31"/>
        <v>13.832146973291159</v>
      </c>
      <c r="I110" s="498">
        <f t="shared" si="32"/>
        <v>362.18556515421642</v>
      </c>
      <c r="J110" s="498" t="e">
        <f ca="1">_xll.ErBeta(H110,I110)</f>
        <v>#NAME?</v>
      </c>
      <c r="K110" s="1076" t="e">
        <f t="shared" ca="1" si="33"/>
        <v>#NAME?</v>
      </c>
      <c r="L110" s="453" t="e">
        <f t="shared" ca="1" si="76"/>
        <v>#NAME?</v>
      </c>
      <c r="M110" s="566" t="e">
        <f t="shared" ca="1" si="58"/>
        <v>#NAME?</v>
      </c>
      <c r="N110" s="567" t="e">
        <f t="shared" ca="1" si="35"/>
        <v>#NAME?</v>
      </c>
      <c r="O110" s="565" t="e">
        <f t="shared" ca="1" si="59"/>
        <v>#NAME?</v>
      </c>
      <c r="P110" s="453" t="e">
        <f t="shared" ca="1" si="72"/>
        <v>#NAME?</v>
      </c>
      <c r="Q110" s="566" t="e">
        <f t="shared" ca="1" si="37"/>
        <v>#NAME?</v>
      </c>
      <c r="R110" s="567" t="e">
        <f t="shared" ca="1" si="38"/>
        <v>#NAME?</v>
      </c>
      <c r="S110" s="1076" t="e">
        <f t="shared" ca="1" si="39"/>
        <v>#NAME?</v>
      </c>
      <c r="T110" s="453" t="e">
        <f t="shared" ca="1" si="73"/>
        <v>#NAME?</v>
      </c>
      <c r="U110" s="566" t="e">
        <f t="shared" ca="1" si="41"/>
        <v>#NAME?</v>
      </c>
      <c r="V110" s="567" t="e">
        <f t="shared" ca="1" si="42"/>
        <v>#NAME?</v>
      </c>
      <c r="W110" s="565" t="e">
        <f t="shared" ca="1" si="60"/>
        <v>#NAME?</v>
      </c>
      <c r="X110" s="453" t="e">
        <f t="shared" ca="1" si="77"/>
        <v>#NAME?</v>
      </c>
      <c r="Y110" s="566" t="e">
        <f t="shared" ca="1" si="44"/>
        <v>#NAME?</v>
      </c>
      <c r="Z110" s="567" t="e">
        <f t="shared" ca="1" si="45"/>
        <v>#NAME?</v>
      </c>
      <c r="AA110" s="1076" t="e">
        <f t="shared" ca="1" si="46"/>
        <v>#NAME?</v>
      </c>
      <c r="AB110" s="453" t="e">
        <f t="shared" ca="1" si="74"/>
        <v>#NAME?</v>
      </c>
      <c r="AC110" s="566" t="e">
        <f t="shared" ca="1" si="48"/>
        <v>#NAME?</v>
      </c>
      <c r="AD110" s="567" t="e">
        <f t="shared" ca="1" si="49"/>
        <v>#NAME?</v>
      </c>
      <c r="AE110" s="565" t="e">
        <f t="shared" ca="1" si="61"/>
        <v>#NAME?</v>
      </c>
      <c r="AF110" s="453" t="e">
        <f t="shared" ca="1" si="78"/>
        <v>#NAME?</v>
      </c>
      <c r="AG110" s="566" t="e">
        <f t="shared" ca="1" si="51"/>
        <v>#NAME?</v>
      </c>
      <c r="AH110" s="567" t="e">
        <f t="shared" ca="1" si="62"/>
        <v>#NAME?</v>
      </c>
      <c r="AI110" s="1076" t="e">
        <f t="shared" ca="1" si="52"/>
        <v>#NAME?</v>
      </c>
      <c r="AJ110" s="453" t="e">
        <f t="shared" ca="1" si="79"/>
        <v>#NAME?</v>
      </c>
      <c r="AK110" s="566" t="e">
        <f t="shared" ca="1" si="54"/>
        <v>#NAME?</v>
      </c>
      <c r="AL110" s="567" t="e">
        <f t="shared" ca="1" si="55"/>
        <v>#NAME?</v>
      </c>
      <c r="AM110" s="565" t="e">
        <f t="shared" ca="1" si="63"/>
        <v>#NAME?</v>
      </c>
      <c r="AN110" s="453" t="e">
        <f t="shared" ca="1" si="75"/>
        <v>#NAME?</v>
      </c>
      <c r="AO110" s="566" t="e">
        <f t="shared" ca="1" si="57"/>
        <v>#NAME?</v>
      </c>
      <c r="AP110" s="567" t="e">
        <f t="shared" ca="1" si="29"/>
        <v>#NAME?</v>
      </c>
      <c r="AQ110" s="455"/>
      <c r="AR110" s="449"/>
      <c r="AS110" s="449"/>
      <c r="AT110" s="461"/>
      <c r="AU110" s="448"/>
      <c r="AV110" s="455"/>
      <c r="AW110" s="205"/>
      <c r="AX110" s="207"/>
      <c r="AY110" s="460"/>
      <c r="AZ110" s="206"/>
      <c r="BA110" s="208"/>
      <c r="BB110" s="449"/>
      <c r="BC110" s="454"/>
      <c r="BD110" s="461"/>
      <c r="BE110" s="448"/>
      <c r="BF110" s="455"/>
      <c r="BG110" s="449"/>
      <c r="BH110" s="449"/>
      <c r="BI110" s="461"/>
      <c r="BJ110" s="448"/>
      <c r="BK110" s="455"/>
      <c r="BL110" s="205"/>
      <c r="BM110" s="207"/>
      <c r="BN110" s="460"/>
      <c r="BO110" s="206"/>
      <c r="BP110" s="208"/>
      <c r="BQ110" s="449"/>
      <c r="BR110" s="454"/>
      <c r="BS110" s="461"/>
      <c r="BT110" s="448"/>
      <c r="BU110" s="455"/>
      <c r="BV110" s="449"/>
      <c r="BW110" s="449"/>
      <c r="BX110" s="461"/>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'ONS Post Acute'!S41</f>
        <v>3.4609022151745883E-2</v>
      </c>
      <c r="E111" s="493">
        <f>'ONS Post Acute'!T41</f>
        <v>2.0850711798291822E-2</v>
      </c>
      <c r="F111" s="493">
        <f>'ONS Post Acute'!U41</f>
        <v>5.7542036176389401E-2</v>
      </c>
      <c r="G111" s="498">
        <f t="shared" si="30"/>
        <v>9.3600317291065247E-3</v>
      </c>
      <c r="H111" s="498">
        <f t="shared" si="31"/>
        <v>13.163972268172079</v>
      </c>
      <c r="I111" s="498">
        <f t="shared" si="32"/>
        <v>367.19847225434705</v>
      </c>
      <c r="J111" s="498" t="e">
        <f ca="1">_xll.ErBeta(H111,I111)</f>
        <v>#NAME?</v>
      </c>
      <c r="K111" s="1076" t="e">
        <f t="shared" ca="1" si="33"/>
        <v>#NAME?</v>
      </c>
      <c r="L111" s="453" t="e">
        <f t="shared" ca="1" si="76"/>
        <v>#NAME?</v>
      </c>
      <c r="M111" s="566" t="e">
        <f t="shared" ca="1" si="58"/>
        <v>#NAME?</v>
      </c>
      <c r="N111" s="567" t="e">
        <f t="shared" ca="1" si="35"/>
        <v>#NAME?</v>
      </c>
      <c r="O111" s="565" t="e">
        <f t="shared" ca="1" si="59"/>
        <v>#NAME?</v>
      </c>
      <c r="P111" s="453" t="e">
        <f t="shared" ca="1" si="72"/>
        <v>#NAME?</v>
      </c>
      <c r="Q111" s="566" t="e">
        <f t="shared" ca="1" si="37"/>
        <v>#NAME?</v>
      </c>
      <c r="R111" s="567" t="e">
        <f t="shared" ca="1" si="38"/>
        <v>#NAME?</v>
      </c>
      <c r="S111" s="1076" t="e">
        <f t="shared" ca="1" si="39"/>
        <v>#NAME?</v>
      </c>
      <c r="T111" s="453" t="e">
        <f t="shared" ca="1" si="73"/>
        <v>#NAME?</v>
      </c>
      <c r="U111" s="566" t="e">
        <f t="shared" ca="1" si="41"/>
        <v>#NAME?</v>
      </c>
      <c r="V111" s="567" t="e">
        <f t="shared" ca="1" si="42"/>
        <v>#NAME?</v>
      </c>
      <c r="W111" s="565" t="e">
        <f t="shared" ca="1" si="60"/>
        <v>#NAME?</v>
      </c>
      <c r="X111" s="453" t="e">
        <f t="shared" ca="1" si="77"/>
        <v>#NAME?</v>
      </c>
      <c r="Y111" s="566" t="e">
        <f t="shared" ca="1" si="44"/>
        <v>#NAME?</v>
      </c>
      <c r="Z111" s="567" t="e">
        <f t="shared" ca="1" si="45"/>
        <v>#NAME?</v>
      </c>
      <c r="AA111" s="1076" t="e">
        <f t="shared" ca="1" si="46"/>
        <v>#NAME?</v>
      </c>
      <c r="AB111" s="453" t="e">
        <f t="shared" ca="1" si="74"/>
        <v>#NAME?</v>
      </c>
      <c r="AC111" s="566" t="e">
        <f t="shared" ca="1" si="48"/>
        <v>#NAME?</v>
      </c>
      <c r="AD111" s="567" t="e">
        <f t="shared" ca="1" si="49"/>
        <v>#NAME?</v>
      </c>
      <c r="AE111" s="565" t="e">
        <f t="shared" ca="1" si="61"/>
        <v>#NAME?</v>
      </c>
      <c r="AF111" s="453" t="e">
        <f t="shared" ca="1" si="78"/>
        <v>#NAME?</v>
      </c>
      <c r="AG111" s="566" t="e">
        <f t="shared" ca="1" si="51"/>
        <v>#NAME?</v>
      </c>
      <c r="AH111" s="567" t="e">
        <f t="shared" ca="1" si="62"/>
        <v>#NAME?</v>
      </c>
      <c r="AI111" s="1076" t="e">
        <f t="shared" ca="1" si="52"/>
        <v>#NAME?</v>
      </c>
      <c r="AJ111" s="453" t="e">
        <f t="shared" ca="1" si="79"/>
        <v>#NAME?</v>
      </c>
      <c r="AK111" s="566" t="e">
        <f t="shared" ca="1" si="54"/>
        <v>#NAME?</v>
      </c>
      <c r="AL111" s="567" t="e">
        <f t="shared" ca="1" si="55"/>
        <v>#NAME?</v>
      </c>
      <c r="AM111" s="565" t="e">
        <f t="shared" ca="1" si="63"/>
        <v>#NAME?</v>
      </c>
      <c r="AN111" s="453" t="e">
        <f t="shared" ca="1" si="75"/>
        <v>#NAME?</v>
      </c>
      <c r="AO111" s="566" t="e">
        <f t="shared" ca="1" si="57"/>
        <v>#NAME?</v>
      </c>
      <c r="AP111" s="567" t="e">
        <f t="shared" ca="1" si="29"/>
        <v>#NAME?</v>
      </c>
      <c r="AQ111" s="455"/>
      <c r="AR111" s="449"/>
      <c r="AS111" s="449"/>
      <c r="AT111" s="461"/>
      <c r="AU111" s="448"/>
      <c r="AV111" s="455"/>
      <c r="AW111" s="205"/>
      <c r="AX111" s="207"/>
      <c r="AY111" s="460"/>
      <c r="AZ111" s="206"/>
      <c r="BA111" s="208"/>
      <c r="BB111" s="449"/>
      <c r="BC111" s="454"/>
      <c r="BD111" s="461"/>
      <c r="BE111" s="448"/>
      <c r="BF111" s="455"/>
      <c r="BG111" s="449"/>
      <c r="BH111" s="449"/>
      <c r="BI111" s="461"/>
      <c r="BJ111" s="448"/>
      <c r="BK111" s="455"/>
      <c r="BL111" s="205"/>
      <c r="BM111" s="207"/>
      <c r="BN111" s="460"/>
      <c r="BO111" s="206"/>
      <c r="BP111" s="208"/>
      <c r="BQ111" s="449"/>
      <c r="BR111" s="454"/>
      <c r="BS111" s="461"/>
      <c r="BT111" s="448"/>
      <c r="BU111" s="455"/>
      <c r="BV111" s="449"/>
      <c r="BW111" s="449"/>
      <c r="BX111" s="461"/>
      <c r="BY111" s="448"/>
      <c r="BZ111" s="455"/>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'ONS Post Acute'!S42</f>
        <v>3.2560972346285237E-2</v>
      </c>
      <c r="E112" s="493">
        <f>'ONS Post Acute'!T42</f>
        <v>1.9382838994320667E-2</v>
      </c>
      <c r="F112" s="493">
        <f>'ONS Post Acute'!U42</f>
        <v>5.4790441011586692E-2</v>
      </c>
      <c r="G112" s="498">
        <f t="shared" si="30"/>
        <v>9.0325515350168431E-3</v>
      </c>
      <c r="H112" s="498">
        <f t="shared" si="31"/>
        <v>12.539238295005692</v>
      </c>
      <c r="I112" s="498">
        <f t="shared" si="32"/>
        <v>372.56100262074966</v>
      </c>
      <c r="J112" s="498" t="e">
        <f ca="1">_xll.ErBeta(H112,I112)</f>
        <v>#NAME?</v>
      </c>
      <c r="K112" s="1076" t="e">
        <f t="shared" ca="1" si="33"/>
        <v>#NAME?</v>
      </c>
      <c r="L112" s="453" t="e">
        <f t="shared" ca="1" si="76"/>
        <v>#NAME?</v>
      </c>
      <c r="M112" s="566" t="e">
        <f t="shared" ca="1" si="58"/>
        <v>#NAME?</v>
      </c>
      <c r="N112" s="567" t="e">
        <f t="shared" ca="1" si="35"/>
        <v>#NAME?</v>
      </c>
      <c r="O112" s="565" t="e">
        <f t="shared" ca="1" si="59"/>
        <v>#NAME?</v>
      </c>
      <c r="P112" s="453" t="e">
        <f t="shared" ca="1" si="72"/>
        <v>#NAME?</v>
      </c>
      <c r="Q112" s="566" t="e">
        <f t="shared" ca="1" si="37"/>
        <v>#NAME?</v>
      </c>
      <c r="R112" s="567" t="e">
        <f t="shared" ca="1" si="38"/>
        <v>#NAME?</v>
      </c>
      <c r="S112" s="1076" t="e">
        <f t="shared" ca="1" si="39"/>
        <v>#NAME?</v>
      </c>
      <c r="T112" s="453" t="e">
        <f t="shared" ca="1" si="73"/>
        <v>#NAME?</v>
      </c>
      <c r="U112" s="566" t="e">
        <f t="shared" ca="1" si="41"/>
        <v>#NAME?</v>
      </c>
      <c r="V112" s="567" t="e">
        <f t="shared" ca="1" si="42"/>
        <v>#NAME?</v>
      </c>
      <c r="W112" s="565" t="e">
        <f t="shared" ca="1" si="60"/>
        <v>#NAME?</v>
      </c>
      <c r="X112" s="453" t="e">
        <f t="shared" ca="1" si="77"/>
        <v>#NAME?</v>
      </c>
      <c r="Y112" s="566" t="e">
        <f t="shared" ca="1" si="44"/>
        <v>#NAME?</v>
      </c>
      <c r="Z112" s="567" t="e">
        <f t="shared" ca="1" si="45"/>
        <v>#NAME?</v>
      </c>
      <c r="AA112" s="1076" t="e">
        <f t="shared" ca="1" si="46"/>
        <v>#NAME?</v>
      </c>
      <c r="AB112" s="453" t="e">
        <f t="shared" ca="1" si="74"/>
        <v>#NAME?</v>
      </c>
      <c r="AC112" s="566" t="e">
        <f t="shared" ca="1" si="48"/>
        <v>#NAME?</v>
      </c>
      <c r="AD112" s="567" t="e">
        <f t="shared" ca="1" si="49"/>
        <v>#NAME?</v>
      </c>
      <c r="AE112" s="565" t="e">
        <f t="shared" ca="1" si="61"/>
        <v>#NAME?</v>
      </c>
      <c r="AF112" s="453" t="e">
        <f t="shared" ca="1" si="78"/>
        <v>#NAME?</v>
      </c>
      <c r="AG112" s="566" t="e">
        <f t="shared" ca="1" si="51"/>
        <v>#NAME?</v>
      </c>
      <c r="AH112" s="567" t="e">
        <f t="shared" ca="1" si="62"/>
        <v>#NAME?</v>
      </c>
      <c r="AI112" s="1076" t="e">
        <f t="shared" ca="1" si="52"/>
        <v>#NAME?</v>
      </c>
      <c r="AJ112" s="453" t="e">
        <f t="shared" ca="1" si="79"/>
        <v>#NAME?</v>
      </c>
      <c r="AK112" s="566" t="e">
        <f t="shared" ca="1" si="54"/>
        <v>#NAME?</v>
      </c>
      <c r="AL112" s="567" t="e">
        <f t="shared" ca="1" si="55"/>
        <v>#NAME?</v>
      </c>
      <c r="AM112" s="565" t="e">
        <f t="shared" ca="1" si="63"/>
        <v>#NAME?</v>
      </c>
      <c r="AN112" s="453" t="e">
        <f t="shared" ca="1" si="75"/>
        <v>#NAME?</v>
      </c>
      <c r="AO112" s="566" t="e">
        <f t="shared" ca="1" si="57"/>
        <v>#NAME?</v>
      </c>
      <c r="AP112" s="567" t="e">
        <f t="shared" ca="1" si="29"/>
        <v>#NAME?</v>
      </c>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'ONS Post Acute'!S43</f>
        <v>3.063411949308914E-2</v>
      </c>
      <c r="E113" s="493">
        <f>'ONS Post Acute'!T43</f>
        <v>1.8018303217376786E-2</v>
      </c>
      <c r="F113" s="493">
        <f>'ONS Post Acute'!U43</f>
        <v>5.2170424019091909E-2</v>
      </c>
      <c r="G113" s="498">
        <f t="shared" si="30"/>
        <v>8.7122757147232444E-3</v>
      </c>
      <c r="H113" s="498">
        <f t="shared" si="31"/>
        <v>11.954290633802835</v>
      </c>
      <c r="I113" s="498">
        <f t="shared" si="32"/>
        <v>378.27369148592629</v>
      </c>
      <c r="J113" s="498" t="e">
        <f ca="1">_xll.ErBeta(H113,I113)</f>
        <v>#NAME?</v>
      </c>
      <c r="K113" s="1076" t="e">
        <f t="shared" ca="1" si="33"/>
        <v>#NAME?</v>
      </c>
      <c r="L113" s="453" t="e">
        <f t="shared" ca="1" si="76"/>
        <v>#NAME?</v>
      </c>
      <c r="M113" s="566" t="e">
        <f t="shared" ca="1" si="58"/>
        <v>#NAME?</v>
      </c>
      <c r="N113" s="567" t="e">
        <f t="shared" ca="1" si="35"/>
        <v>#NAME?</v>
      </c>
      <c r="O113" s="565" t="e">
        <f t="shared" ca="1" si="59"/>
        <v>#NAME?</v>
      </c>
      <c r="P113" s="453" t="e">
        <f t="shared" ca="1" si="72"/>
        <v>#NAME?</v>
      </c>
      <c r="Q113" s="566" t="e">
        <f t="shared" ca="1" si="37"/>
        <v>#NAME?</v>
      </c>
      <c r="R113" s="567" t="e">
        <f t="shared" ca="1" si="38"/>
        <v>#NAME?</v>
      </c>
      <c r="S113" s="1076" t="e">
        <f t="shared" ca="1" si="39"/>
        <v>#NAME?</v>
      </c>
      <c r="T113" s="453" t="e">
        <f t="shared" ca="1" si="73"/>
        <v>#NAME?</v>
      </c>
      <c r="U113" s="566" t="e">
        <f t="shared" ca="1" si="41"/>
        <v>#NAME?</v>
      </c>
      <c r="V113" s="567" t="e">
        <f t="shared" ca="1" si="42"/>
        <v>#NAME?</v>
      </c>
      <c r="W113" s="565" t="e">
        <f t="shared" ca="1" si="60"/>
        <v>#NAME?</v>
      </c>
      <c r="X113" s="453" t="e">
        <f t="shared" ca="1" si="77"/>
        <v>#NAME?</v>
      </c>
      <c r="Y113" s="566" t="e">
        <f t="shared" ca="1" si="44"/>
        <v>#NAME?</v>
      </c>
      <c r="Z113" s="567" t="e">
        <f t="shared" ca="1" si="45"/>
        <v>#NAME?</v>
      </c>
      <c r="AA113" s="1076" t="e">
        <f t="shared" ca="1" si="46"/>
        <v>#NAME?</v>
      </c>
      <c r="AB113" s="453" t="e">
        <f t="shared" ca="1" si="74"/>
        <v>#NAME?</v>
      </c>
      <c r="AC113" s="566" t="e">
        <f t="shared" ca="1" si="48"/>
        <v>#NAME?</v>
      </c>
      <c r="AD113" s="567" t="e">
        <f t="shared" ca="1" si="49"/>
        <v>#NAME?</v>
      </c>
      <c r="AE113" s="565" t="e">
        <f t="shared" ca="1" si="61"/>
        <v>#NAME?</v>
      </c>
      <c r="AF113" s="453" t="e">
        <f t="shared" ca="1" si="78"/>
        <v>#NAME?</v>
      </c>
      <c r="AG113" s="566" t="e">
        <f t="shared" ca="1" si="51"/>
        <v>#NAME?</v>
      </c>
      <c r="AH113" s="567" t="e">
        <f t="shared" ca="1" si="62"/>
        <v>#NAME?</v>
      </c>
      <c r="AI113" s="1076" t="e">
        <f t="shared" ca="1" si="52"/>
        <v>#NAME?</v>
      </c>
      <c r="AJ113" s="453" t="e">
        <f t="shared" ca="1" si="79"/>
        <v>#NAME?</v>
      </c>
      <c r="AK113" s="566" t="e">
        <f t="shared" ca="1" si="54"/>
        <v>#NAME?</v>
      </c>
      <c r="AL113" s="567" t="e">
        <f t="shared" ca="1" si="55"/>
        <v>#NAME?</v>
      </c>
      <c r="AM113" s="565" t="e">
        <f t="shared" ca="1" si="63"/>
        <v>#NAME?</v>
      </c>
      <c r="AN113" s="453" t="e">
        <f t="shared" ca="1" si="75"/>
        <v>#NAME?</v>
      </c>
      <c r="AO113" s="566" t="e">
        <f t="shared" ca="1" si="57"/>
        <v>#NAME?</v>
      </c>
      <c r="AP113" s="567" t="e">
        <f t="shared" ca="1" si="29"/>
        <v>#NAME?</v>
      </c>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'ONS Post Acute'!S44</f>
        <v>2.8821291549173535E-2</v>
      </c>
      <c r="E114" s="493">
        <f>'ONS Post Acute'!T44</f>
        <v>1.6749829626529874E-2</v>
      </c>
      <c r="F114" s="493">
        <f>'ONS Post Acute'!U44</f>
        <v>4.9675693279348954E-2</v>
      </c>
      <c r="G114" s="498">
        <f t="shared" si="30"/>
        <v>8.3994550134742548E-3</v>
      </c>
      <c r="H114" s="498">
        <f t="shared" si="31"/>
        <v>11.405853383821084</v>
      </c>
      <c r="I114" s="498">
        <f t="shared" si="32"/>
        <v>384.33815289573619</v>
      </c>
      <c r="J114" s="498" t="e">
        <f ca="1">_xll.ErBeta(H114,I114)</f>
        <v>#NAME?</v>
      </c>
      <c r="K114" s="1076" t="e">
        <f t="shared" ca="1" si="33"/>
        <v>#NAME?</v>
      </c>
      <c r="L114" s="453" t="e">
        <f t="shared" ca="1" si="76"/>
        <v>#NAME?</v>
      </c>
      <c r="M114" s="566" t="e">
        <f t="shared" ca="1" si="58"/>
        <v>#NAME?</v>
      </c>
      <c r="N114" s="567" t="e">
        <f t="shared" ca="1" si="35"/>
        <v>#NAME?</v>
      </c>
      <c r="O114" s="565" t="e">
        <f t="shared" ca="1" si="59"/>
        <v>#NAME?</v>
      </c>
      <c r="P114" s="453" t="e">
        <f t="shared" ca="1" si="72"/>
        <v>#NAME?</v>
      </c>
      <c r="Q114" s="566" t="e">
        <f t="shared" ca="1" si="37"/>
        <v>#NAME?</v>
      </c>
      <c r="R114" s="567" t="e">
        <f t="shared" ca="1" si="38"/>
        <v>#NAME?</v>
      </c>
      <c r="S114" s="1076" t="e">
        <f t="shared" ca="1" si="39"/>
        <v>#NAME?</v>
      </c>
      <c r="T114" s="453" t="e">
        <f t="shared" ca="1" si="73"/>
        <v>#NAME?</v>
      </c>
      <c r="U114" s="566" t="e">
        <f t="shared" ca="1" si="41"/>
        <v>#NAME?</v>
      </c>
      <c r="V114" s="567" t="e">
        <f t="shared" ca="1" si="42"/>
        <v>#NAME?</v>
      </c>
      <c r="W114" s="565" t="e">
        <f t="shared" ca="1" si="60"/>
        <v>#NAME?</v>
      </c>
      <c r="X114" s="453" t="e">
        <f t="shared" ca="1" si="77"/>
        <v>#NAME?</v>
      </c>
      <c r="Y114" s="566" t="e">
        <f t="shared" ca="1" si="44"/>
        <v>#NAME?</v>
      </c>
      <c r="Z114" s="567" t="e">
        <f t="shared" ca="1" si="45"/>
        <v>#NAME?</v>
      </c>
      <c r="AA114" s="1076" t="e">
        <f t="shared" ca="1" si="46"/>
        <v>#NAME?</v>
      </c>
      <c r="AB114" s="453" t="e">
        <f t="shared" ca="1" si="74"/>
        <v>#NAME?</v>
      </c>
      <c r="AC114" s="566" t="e">
        <f t="shared" ca="1" si="48"/>
        <v>#NAME?</v>
      </c>
      <c r="AD114" s="567" t="e">
        <f t="shared" ca="1" si="49"/>
        <v>#NAME?</v>
      </c>
      <c r="AE114" s="565" t="e">
        <f t="shared" ca="1" si="61"/>
        <v>#NAME?</v>
      </c>
      <c r="AF114" s="453" t="e">
        <f t="shared" ca="1" si="78"/>
        <v>#NAME?</v>
      </c>
      <c r="AG114" s="566" t="e">
        <f t="shared" ca="1" si="51"/>
        <v>#NAME?</v>
      </c>
      <c r="AH114" s="567" t="e">
        <f t="shared" ca="1" si="62"/>
        <v>#NAME?</v>
      </c>
      <c r="AI114" s="1076" t="e">
        <f t="shared" ca="1" si="52"/>
        <v>#NAME?</v>
      </c>
      <c r="AJ114" s="453" t="e">
        <f t="shared" ca="1" si="79"/>
        <v>#NAME?</v>
      </c>
      <c r="AK114" s="566" t="e">
        <f t="shared" ca="1" si="54"/>
        <v>#NAME?</v>
      </c>
      <c r="AL114" s="567" t="e">
        <f t="shared" ca="1" si="55"/>
        <v>#NAME?</v>
      </c>
      <c r="AM114" s="565" t="e">
        <f t="shared" ca="1" si="63"/>
        <v>#NAME?</v>
      </c>
      <c r="AN114" s="453" t="e">
        <f t="shared" ca="1" si="75"/>
        <v>#NAME?</v>
      </c>
      <c r="AO114" s="566" t="e">
        <f t="shared" ca="1" si="57"/>
        <v>#NAME?</v>
      </c>
      <c r="AP114" s="567" t="e">
        <f t="shared" ca="1" si="29"/>
        <v>#NAME?</v>
      </c>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'ONS Post Acute'!S45</f>
        <v>2.7115740889822382E-2</v>
      </c>
      <c r="E115" s="493">
        <f>'ONS Post Acute'!T45</f>
        <v>1.5570655523612783E-2</v>
      </c>
      <c r="F115" s="493">
        <f>'ONS Post Acute'!U45</f>
        <v>4.7300257745286907E-2</v>
      </c>
      <c r="G115" s="498">
        <f t="shared" si="30"/>
        <v>8.0942862810393177E-3</v>
      </c>
      <c r="H115" s="498">
        <f t="shared" si="31"/>
        <v>10.890982709711572</v>
      </c>
      <c r="I115" s="498">
        <f t="shared" si="32"/>
        <v>390.75700301061931</v>
      </c>
      <c r="J115" s="498" t="e">
        <f ca="1">_xll.ErBeta(H115,I115)</f>
        <v>#NAME?</v>
      </c>
      <c r="K115" s="1076" t="e">
        <f t="shared" ca="1" si="33"/>
        <v>#NAME?</v>
      </c>
      <c r="L115" s="453" t="e">
        <f t="shared" ca="1" si="76"/>
        <v>#NAME?</v>
      </c>
      <c r="M115" s="566" t="e">
        <f t="shared" ca="1" si="58"/>
        <v>#NAME?</v>
      </c>
      <c r="N115" s="567" t="e">
        <f t="shared" ca="1" si="35"/>
        <v>#NAME?</v>
      </c>
      <c r="O115" s="565" t="e">
        <f t="shared" ca="1" si="59"/>
        <v>#NAME?</v>
      </c>
      <c r="P115" s="453" t="e">
        <f t="shared" ca="1" si="72"/>
        <v>#NAME?</v>
      </c>
      <c r="Q115" s="566" t="e">
        <f t="shared" ca="1" si="37"/>
        <v>#NAME?</v>
      </c>
      <c r="R115" s="567" t="e">
        <f t="shared" ca="1" si="38"/>
        <v>#NAME?</v>
      </c>
      <c r="S115" s="1076" t="e">
        <f t="shared" ca="1" si="39"/>
        <v>#NAME?</v>
      </c>
      <c r="T115" s="453" t="e">
        <f t="shared" ca="1" si="73"/>
        <v>#NAME?</v>
      </c>
      <c r="U115" s="566" t="e">
        <f t="shared" ca="1" si="41"/>
        <v>#NAME?</v>
      </c>
      <c r="V115" s="567" t="e">
        <f t="shared" ca="1" si="42"/>
        <v>#NAME?</v>
      </c>
      <c r="W115" s="565" t="e">
        <f t="shared" ca="1" si="60"/>
        <v>#NAME?</v>
      </c>
      <c r="X115" s="453" t="e">
        <f t="shared" ca="1" si="77"/>
        <v>#NAME?</v>
      </c>
      <c r="Y115" s="566" t="e">
        <f t="shared" ca="1" si="44"/>
        <v>#NAME?</v>
      </c>
      <c r="Z115" s="567" t="e">
        <f t="shared" ca="1" si="45"/>
        <v>#NAME?</v>
      </c>
      <c r="AA115" s="1076" t="e">
        <f t="shared" ca="1" si="46"/>
        <v>#NAME?</v>
      </c>
      <c r="AB115" s="453" t="e">
        <f t="shared" ca="1" si="74"/>
        <v>#NAME?</v>
      </c>
      <c r="AC115" s="566" t="e">
        <f t="shared" ca="1" si="48"/>
        <v>#NAME?</v>
      </c>
      <c r="AD115" s="567" t="e">
        <f t="shared" ca="1" si="49"/>
        <v>#NAME?</v>
      </c>
      <c r="AE115" s="565" t="e">
        <f t="shared" ca="1" si="61"/>
        <v>#NAME?</v>
      </c>
      <c r="AF115" s="453" t="e">
        <f t="shared" ca="1" si="78"/>
        <v>#NAME?</v>
      </c>
      <c r="AG115" s="566" t="e">
        <f t="shared" ca="1" si="51"/>
        <v>#NAME?</v>
      </c>
      <c r="AH115" s="567" t="e">
        <f t="shared" ca="1" si="62"/>
        <v>#NAME?</v>
      </c>
      <c r="AI115" s="1076" t="e">
        <f t="shared" ca="1" si="52"/>
        <v>#NAME?</v>
      </c>
      <c r="AJ115" s="453" t="e">
        <f t="shared" ca="1" si="79"/>
        <v>#NAME?</v>
      </c>
      <c r="AK115" s="566" t="e">
        <f t="shared" ca="1" si="54"/>
        <v>#NAME?</v>
      </c>
      <c r="AL115" s="567" t="e">
        <f t="shared" ca="1" si="55"/>
        <v>#NAME?</v>
      </c>
      <c r="AM115" s="565" t="e">
        <f t="shared" ca="1" si="63"/>
        <v>#NAME?</v>
      </c>
      <c r="AN115" s="453" t="e">
        <f t="shared" ca="1" si="75"/>
        <v>#NAME?</v>
      </c>
      <c r="AO115" s="566" t="e">
        <f t="shared" ca="1" si="57"/>
        <v>#NAME?</v>
      </c>
      <c r="AP115" s="567" t="e">
        <f t="shared" ca="1" si="29"/>
        <v>#NAME?</v>
      </c>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'ONS Post Acute'!S46</f>
        <v>2.5511119192889516E-2</v>
      </c>
      <c r="E116" s="493">
        <f>'ONS Post Acute'!T46</f>
        <v>1.4474494298796138E-2</v>
      </c>
      <c r="F116" s="493">
        <f>'ONS Post Acute'!U46</f>
        <v>4.5038412854937752E-2</v>
      </c>
      <c r="G116" s="498">
        <f t="shared" si="30"/>
        <v>7.7969179990157178E-3</v>
      </c>
      <c r="H116" s="498">
        <f t="shared" si="31"/>
        <v>10.407026954403394</v>
      </c>
      <c r="I116" s="498">
        <f t="shared" si="32"/>
        <v>397.53379585763736</v>
      </c>
      <c r="J116" s="498" t="e">
        <f ca="1">_xll.ErBeta(H116,I116)</f>
        <v>#NAME?</v>
      </c>
      <c r="K116" s="1076" t="e">
        <f t="shared" ca="1" si="33"/>
        <v>#NAME?</v>
      </c>
      <c r="L116" s="453" t="e">
        <f t="shared" ca="1" si="76"/>
        <v>#NAME?</v>
      </c>
      <c r="M116" s="566" t="e">
        <f t="shared" ca="1" si="58"/>
        <v>#NAME?</v>
      </c>
      <c r="N116" s="567" t="e">
        <f t="shared" ca="1" si="35"/>
        <v>#NAME?</v>
      </c>
      <c r="O116" s="565" t="e">
        <f t="shared" ca="1" si="59"/>
        <v>#NAME?</v>
      </c>
      <c r="P116" s="453" t="e">
        <f t="shared" ca="1" si="72"/>
        <v>#NAME?</v>
      </c>
      <c r="Q116" s="566" t="e">
        <f t="shared" ca="1" si="37"/>
        <v>#NAME?</v>
      </c>
      <c r="R116" s="567" t="e">
        <f t="shared" ca="1" si="38"/>
        <v>#NAME?</v>
      </c>
      <c r="S116" s="1076" t="e">
        <f t="shared" ca="1" si="39"/>
        <v>#NAME?</v>
      </c>
      <c r="T116" s="453" t="e">
        <f t="shared" ca="1" si="73"/>
        <v>#NAME?</v>
      </c>
      <c r="U116" s="566" t="e">
        <f t="shared" ca="1" si="41"/>
        <v>#NAME?</v>
      </c>
      <c r="V116" s="567" t="e">
        <f t="shared" ca="1" si="42"/>
        <v>#NAME?</v>
      </c>
      <c r="W116" s="565" t="e">
        <f t="shared" ca="1" si="60"/>
        <v>#NAME?</v>
      </c>
      <c r="X116" s="453" t="e">
        <f t="shared" ca="1" si="77"/>
        <v>#NAME?</v>
      </c>
      <c r="Y116" s="566" t="e">
        <f t="shared" ca="1" si="44"/>
        <v>#NAME?</v>
      </c>
      <c r="Z116" s="567" t="e">
        <f t="shared" ca="1" si="45"/>
        <v>#NAME?</v>
      </c>
      <c r="AA116" s="1076" t="e">
        <f t="shared" ca="1" si="46"/>
        <v>#NAME?</v>
      </c>
      <c r="AB116" s="453" t="e">
        <f t="shared" ca="1" si="74"/>
        <v>#NAME?</v>
      </c>
      <c r="AC116" s="566" t="e">
        <f t="shared" ca="1" si="48"/>
        <v>#NAME?</v>
      </c>
      <c r="AD116" s="567" t="e">
        <f t="shared" ca="1" si="49"/>
        <v>#NAME?</v>
      </c>
      <c r="AE116" s="565" t="e">
        <f t="shared" ca="1" si="61"/>
        <v>#NAME?</v>
      </c>
      <c r="AF116" s="453" t="e">
        <f t="shared" ca="1" si="78"/>
        <v>#NAME?</v>
      </c>
      <c r="AG116" s="566" t="e">
        <f t="shared" ca="1" si="51"/>
        <v>#NAME?</v>
      </c>
      <c r="AH116" s="567" t="e">
        <f t="shared" ca="1" si="62"/>
        <v>#NAME?</v>
      </c>
      <c r="AI116" s="1076" t="e">
        <f t="shared" ca="1" si="52"/>
        <v>#NAME?</v>
      </c>
      <c r="AJ116" s="453" t="e">
        <f t="shared" ca="1" si="79"/>
        <v>#NAME?</v>
      </c>
      <c r="AK116" s="566" t="e">
        <f t="shared" ca="1" si="54"/>
        <v>#NAME?</v>
      </c>
      <c r="AL116" s="567" t="e">
        <f t="shared" ca="1" si="55"/>
        <v>#NAME?</v>
      </c>
      <c r="AM116" s="565" t="e">
        <f t="shared" ca="1" si="63"/>
        <v>#NAME?</v>
      </c>
      <c r="AN116" s="453" t="e">
        <f t="shared" ca="1" si="75"/>
        <v>#NAME?</v>
      </c>
      <c r="AO116" s="566" t="e">
        <f t="shared" ca="1" si="57"/>
        <v>#NAME?</v>
      </c>
      <c r="AP116" s="567" t="e">
        <f t="shared" ca="1" si="29"/>
        <v>#NAME?</v>
      </c>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'ONS Post Acute'!S47</f>
        <v>2.4001453809366257E-2</v>
      </c>
      <c r="E117" s="493">
        <f>'ONS Post Acute'!T47</f>
        <v>1.3455501914364495E-2</v>
      </c>
      <c r="F117" s="493">
        <f>'ONS Post Acute'!U47</f>
        <v>4.2884726832042273E-2</v>
      </c>
      <c r="G117" s="498">
        <f t="shared" si="30"/>
        <v>7.5074553361422908E-3</v>
      </c>
      <c r="H117" s="498">
        <f t="shared" si="31"/>
        <v>9.9515922723745209</v>
      </c>
      <c r="I117" s="498">
        <f t="shared" si="32"/>
        <v>404.67296969857745</v>
      </c>
      <c r="J117" s="498" t="e">
        <f ca="1">_xll.ErBeta(H117,I117)</f>
        <v>#NAME?</v>
      </c>
      <c r="K117" s="1076" t="e">
        <f t="shared" ca="1" si="33"/>
        <v>#NAME?</v>
      </c>
      <c r="L117" s="453" t="e">
        <f t="shared" ca="1" si="76"/>
        <v>#NAME?</v>
      </c>
      <c r="M117" s="566" t="e">
        <f t="shared" ca="1" si="58"/>
        <v>#NAME?</v>
      </c>
      <c r="N117" s="567" t="e">
        <f t="shared" ca="1" si="35"/>
        <v>#NAME?</v>
      </c>
      <c r="O117" s="565" t="e">
        <f t="shared" ca="1" si="59"/>
        <v>#NAME?</v>
      </c>
      <c r="P117" s="453" t="e">
        <f t="shared" ca="1" si="72"/>
        <v>#NAME?</v>
      </c>
      <c r="Q117" s="566" t="e">
        <f t="shared" ca="1" si="37"/>
        <v>#NAME?</v>
      </c>
      <c r="R117" s="567" t="e">
        <f t="shared" ca="1" si="38"/>
        <v>#NAME?</v>
      </c>
      <c r="S117" s="1076" t="e">
        <f t="shared" ca="1" si="39"/>
        <v>#NAME?</v>
      </c>
      <c r="T117" s="453" t="e">
        <f t="shared" ca="1" si="73"/>
        <v>#NAME?</v>
      </c>
      <c r="U117" s="566" t="e">
        <f t="shared" ca="1" si="41"/>
        <v>#NAME?</v>
      </c>
      <c r="V117" s="567" t="e">
        <f t="shared" ca="1" si="42"/>
        <v>#NAME?</v>
      </c>
      <c r="W117" s="565" t="e">
        <f t="shared" ca="1" si="60"/>
        <v>#NAME?</v>
      </c>
      <c r="X117" s="453" t="e">
        <f t="shared" ca="1" si="77"/>
        <v>#NAME?</v>
      </c>
      <c r="Y117" s="566" t="e">
        <f t="shared" ca="1" si="44"/>
        <v>#NAME?</v>
      </c>
      <c r="Z117" s="567" t="e">
        <f t="shared" ca="1" si="45"/>
        <v>#NAME?</v>
      </c>
      <c r="AA117" s="1076" t="e">
        <f t="shared" ca="1" si="46"/>
        <v>#NAME?</v>
      </c>
      <c r="AB117" s="453" t="e">
        <f t="shared" ca="1" si="74"/>
        <v>#NAME?</v>
      </c>
      <c r="AC117" s="566" t="e">
        <f t="shared" ca="1" si="48"/>
        <v>#NAME?</v>
      </c>
      <c r="AD117" s="567" t="e">
        <f t="shared" ca="1" si="49"/>
        <v>#NAME?</v>
      </c>
      <c r="AE117" s="565" t="e">
        <f t="shared" ca="1" si="61"/>
        <v>#NAME?</v>
      </c>
      <c r="AF117" s="453" t="e">
        <f t="shared" ca="1" si="78"/>
        <v>#NAME?</v>
      </c>
      <c r="AG117" s="566" t="e">
        <f t="shared" ca="1" si="51"/>
        <v>#NAME?</v>
      </c>
      <c r="AH117" s="567" t="e">
        <f t="shared" ca="1" si="62"/>
        <v>#NAME?</v>
      </c>
      <c r="AI117" s="1076" t="e">
        <f t="shared" ca="1" si="52"/>
        <v>#NAME?</v>
      </c>
      <c r="AJ117" s="453" t="e">
        <f t="shared" ca="1" si="79"/>
        <v>#NAME?</v>
      </c>
      <c r="AK117" s="566" t="e">
        <f t="shared" ca="1" si="54"/>
        <v>#NAME?</v>
      </c>
      <c r="AL117" s="567" t="e">
        <f t="shared" ca="1" si="55"/>
        <v>#NAME?</v>
      </c>
      <c r="AM117" s="565" t="e">
        <f t="shared" ca="1" si="63"/>
        <v>#NAME?</v>
      </c>
      <c r="AN117" s="453" t="e">
        <f t="shared" ca="1" si="75"/>
        <v>#NAME?</v>
      </c>
      <c r="AO117" s="566" t="e">
        <f t="shared" ca="1" si="57"/>
        <v>#NAME?</v>
      </c>
      <c r="AP117" s="567" t="e">
        <f t="shared" ca="1" si="29"/>
        <v>#NAME?</v>
      </c>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'ONS Post Acute'!S48</f>
        <v>2.2581125532262214E-2</v>
      </c>
      <c r="E118" s="493">
        <f>'ONS Post Acute'!T48</f>
        <v>1.2508245748006878E-2</v>
      </c>
      <c r="F118" s="493">
        <f>'ONS Post Acute'!U48</f>
        <v>4.0834027641745797E-2</v>
      </c>
      <c r="G118" s="498">
        <f t="shared" si="30"/>
        <v>7.2259647688109486E-3</v>
      </c>
      <c r="H118" s="498">
        <f t="shared" si="31"/>
        <v>9.5225129217433775</v>
      </c>
      <c r="I118" s="498">
        <f t="shared" si="32"/>
        <v>412.17980249820005</v>
      </c>
      <c r="J118" s="498" t="e">
        <f ca="1">_xll.ErBeta(H118,I118)</f>
        <v>#NAME?</v>
      </c>
      <c r="K118" s="1076" t="e">
        <f t="shared" ca="1" si="33"/>
        <v>#NAME?</v>
      </c>
      <c r="L118" s="453" t="e">
        <f t="shared" ca="1" si="76"/>
        <v>#NAME?</v>
      </c>
      <c r="M118" s="566" t="e">
        <f t="shared" ca="1" si="58"/>
        <v>#NAME?</v>
      </c>
      <c r="N118" s="567" t="e">
        <f t="shared" ca="1" si="35"/>
        <v>#NAME?</v>
      </c>
      <c r="O118" s="565" t="e">
        <f t="shared" ca="1" si="59"/>
        <v>#NAME?</v>
      </c>
      <c r="P118" s="453" t="e">
        <f t="shared" ca="1" si="72"/>
        <v>#NAME?</v>
      </c>
      <c r="Q118" s="566" t="e">
        <f t="shared" ca="1" si="37"/>
        <v>#NAME?</v>
      </c>
      <c r="R118" s="567" t="e">
        <f t="shared" ca="1" si="38"/>
        <v>#NAME?</v>
      </c>
      <c r="S118" s="1076" t="e">
        <f t="shared" ca="1" si="39"/>
        <v>#NAME?</v>
      </c>
      <c r="T118" s="453" t="e">
        <f t="shared" ca="1" si="73"/>
        <v>#NAME?</v>
      </c>
      <c r="U118" s="566" t="e">
        <f t="shared" ca="1" si="41"/>
        <v>#NAME?</v>
      </c>
      <c r="V118" s="567" t="e">
        <f t="shared" ca="1" si="42"/>
        <v>#NAME?</v>
      </c>
      <c r="W118" s="565" t="e">
        <f t="shared" ca="1" si="60"/>
        <v>#NAME?</v>
      </c>
      <c r="X118" s="453" t="e">
        <f t="shared" ca="1" si="77"/>
        <v>#NAME?</v>
      </c>
      <c r="Y118" s="566" t="e">
        <f t="shared" ca="1" si="44"/>
        <v>#NAME?</v>
      </c>
      <c r="Z118" s="567" t="e">
        <f t="shared" ca="1" si="45"/>
        <v>#NAME?</v>
      </c>
      <c r="AA118" s="1076" t="e">
        <f t="shared" ca="1" si="46"/>
        <v>#NAME?</v>
      </c>
      <c r="AB118" s="453" t="e">
        <f t="shared" ca="1" si="74"/>
        <v>#NAME?</v>
      </c>
      <c r="AC118" s="566" t="e">
        <f t="shared" ca="1" si="48"/>
        <v>#NAME?</v>
      </c>
      <c r="AD118" s="567" t="e">
        <f t="shared" ca="1" si="49"/>
        <v>#NAME?</v>
      </c>
      <c r="AE118" s="565" t="e">
        <f t="shared" ca="1" si="61"/>
        <v>#NAME?</v>
      </c>
      <c r="AF118" s="453" t="e">
        <f t="shared" ca="1" si="78"/>
        <v>#NAME?</v>
      </c>
      <c r="AG118" s="566" t="e">
        <f t="shared" ca="1" si="51"/>
        <v>#NAME?</v>
      </c>
      <c r="AH118" s="567" t="e">
        <f t="shared" ca="1" si="62"/>
        <v>#NAME?</v>
      </c>
      <c r="AI118" s="1076" t="e">
        <f t="shared" ca="1" si="52"/>
        <v>#NAME?</v>
      </c>
      <c r="AJ118" s="453" t="e">
        <f t="shared" ca="1" si="79"/>
        <v>#NAME?</v>
      </c>
      <c r="AK118" s="566" t="e">
        <f t="shared" ca="1" si="54"/>
        <v>#NAME?</v>
      </c>
      <c r="AL118" s="567" t="e">
        <f t="shared" ca="1" si="55"/>
        <v>#NAME?</v>
      </c>
      <c r="AM118" s="565" t="e">
        <f t="shared" ca="1" si="63"/>
        <v>#NAME?</v>
      </c>
      <c r="AN118" s="453" t="e">
        <f t="shared" ca="1" si="75"/>
        <v>#NAME?</v>
      </c>
      <c r="AO118" s="566" t="e">
        <f t="shared" ca="1" si="57"/>
        <v>#NAME?</v>
      </c>
      <c r="AP118" s="567" t="e">
        <f t="shared" ca="1" si="29"/>
        <v>#NAME?</v>
      </c>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'ONS Post Acute'!S49</f>
        <v>2.1244847681051702E-2</v>
      </c>
      <c r="E119" s="493">
        <f>'ONS Post Acute'!T49</f>
        <v>1.1627675629513785E-2</v>
      </c>
      <c r="F119" s="493">
        <f>'ONS Post Acute'!U49</f>
        <v>3.8881390570057489E-2</v>
      </c>
      <c r="G119" s="498">
        <f t="shared" si="30"/>
        <v>6.9524783011591079E-3</v>
      </c>
      <c r="H119" s="498">
        <f t="shared" si="31"/>
        <v>9.1178255027123978</v>
      </c>
      <c r="I119" s="498">
        <f t="shared" si="32"/>
        <v>420.06037523555852</v>
      </c>
      <c r="J119" s="498" t="e">
        <f ca="1">_xll.ErBeta(H119,I119)</f>
        <v>#NAME?</v>
      </c>
      <c r="K119" s="1076" t="e">
        <f t="shared" ca="1" si="33"/>
        <v>#NAME?</v>
      </c>
      <c r="L119" s="453" t="e">
        <f t="shared" ca="1" si="76"/>
        <v>#NAME?</v>
      </c>
      <c r="M119" s="566" t="e">
        <f t="shared" ca="1" si="58"/>
        <v>#NAME?</v>
      </c>
      <c r="N119" s="567" t="e">
        <f t="shared" ca="1" si="35"/>
        <v>#NAME?</v>
      </c>
      <c r="O119" s="565" t="e">
        <f t="shared" ca="1" si="59"/>
        <v>#NAME?</v>
      </c>
      <c r="P119" s="453" t="e">
        <f t="shared" ca="1" si="72"/>
        <v>#NAME?</v>
      </c>
      <c r="Q119" s="566" t="e">
        <f t="shared" ca="1" si="37"/>
        <v>#NAME?</v>
      </c>
      <c r="R119" s="567" t="e">
        <f t="shared" ca="1" si="38"/>
        <v>#NAME?</v>
      </c>
      <c r="S119" s="1076" t="e">
        <f t="shared" ca="1" si="39"/>
        <v>#NAME?</v>
      </c>
      <c r="T119" s="453" t="e">
        <f t="shared" ca="1" si="73"/>
        <v>#NAME?</v>
      </c>
      <c r="U119" s="566" t="e">
        <f t="shared" ca="1" si="41"/>
        <v>#NAME?</v>
      </c>
      <c r="V119" s="567" t="e">
        <f t="shared" ca="1" si="42"/>
        <v>#NAME?</v>
      </c>
      <c r="W119" s="565" t="e">
        <f t="shared" ca="1" si="60"/>
        <v>#NAME?</v>
      </c>
      <c r="X119" s="453" t="e">
        <f t="shared" ca="1" si="77"/>
        <v>#NAME?</v>
      </c>
      <c r="Y119" s="566" t="e">
        <f t="shared" ca="1" si="44"/>
        <v>#NAME?</v>
      </c>
      <c r="Z119" s="567" t="e">
        <f t="shared" ca="1" si="45"/>
        <v>#NAME?</v>
      </c>
      <c r="AA119" s="1076" t="e">
        <f t="shared" ca="1" si="46"/>
        <v>#NAME?</v>
      </c>
      <c r="AB119" s="453" t="e">
        <f t="shared" ca="1" si="74"/>
        <v>#NAME?</v>
      </c>
      <c r="AC119" s="566" t="e">
        <f t="shared" ca="1" si="48"/>
        <v>#NAME?</v>
      </c>
      <c r="AD119" s="567" t="e">
        <f t="shared" ca="1" si="49"/>
        <v>#NAME?</v>
      </c>
      <c r="AE119" s="565" t="e">
        <f t="shared" ca="1" si="61"/>
        <v>#NAME?</v>
      </c>
      <c r="AF119" s="453" t="e">
        <f t="shared" ca="1" si="78"/>
        <v>#NAME?</v>
      </c>
      <c r="AG119" s="566" t="e">
        <f t="shared" ca="1" si="51"/>
        <v>#NAME?</v>
      </c>
      <c r="AH119" s="567" t="e">
        <f t="shared" ca="1" si="62"/>
        <v>#NAME?</v>
      </c>
      <c r="AI119" s="1076" t="e">
        <f t="shared" ca="1" si="52"/>
        <v>#NAME?</v>
      </c>
      <c r="AJ119" s="453" t="e">
        <f t="shared" ca="1" si="79"/>
        <v>#NAME?</v>
      </c>
      <c r="AK119" s="566" t="e">
        <f t="shared" ca="1" si="54"/>
        <v>#NAME?</v>
      </c>
      <c r="AL119" s="567" t="e">
        <f t="shared" ca="1" si="55"/>
        <v>#NAME?</v>
      </c>
      <c r="AM119" s="565" t="e">
        <f t="shared" ca="1" si="63"/>
        <v>#NAME?</v>
      </c>
      <c r="AN119" s="453" t="e">
        <f t="shared" ca="1" si="75"/>
        <v>#NAME?</v>
      </c>
      <c r="AO119" s="566" t="e">
        <f t="shared" ca="1" si="57"/>
        <v>#NAME?</v>
      </c>
      <c r="AP119" s="567" t="e">
        <f t="shared" ca="1" si="29"/>
        <v>#NAME?</v>
      </c>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'ONS Post Acute'!S50</f>
        <v>1.9987646423834909E-2</v>
      </c>
      <c r="E120" s="493">
        <f>'ONS Post Acute'!T50</f>
        <v>1.0809096916466698E-2</v>
      </c>
      <c r="F120" s="493">
        <f>'ONS Post Acute'!U50</f>
        <v>3.7022126397246134E-2</v>
      </c>
      <c r="G120" s="498">
        <f t="shared" si="30"/>
        <v>6.6869973165253668E-3</v>
      </c>
      <c r="H120" s="498">
        <f t="shared" si="31"/>
        <v>8.7357465507600338</v>
      </c>
      <c r="I120" s="498">
        <f t="shared" si="32"/>
        <v>428.32154201238029</v>
      </c>
      <c r="J120" s="498" t="e">
        <f ca="1">_xll.ErBeta(H120,I120)</f>
        <v>#NAME?</v>
      </c>
      <c r="K120" s="1076" t="e">
        <f t="shared" ca="1" si="33"/>
        <v>#NAME?</v>
      </c>
      <c r="L120" s="453" t="e">
        <f t="shared" ca="1" si="76"/>
        <v>#NAME?</v>
      </c>
      <c r="M120" s="566" t="e">
        <f t="shared" ca="1" si="58"/>
        <v>#NAME?</v>
      </c>
      <c r="N120" s="567" t="e">
        <f t="shared" ca="1" si="35"/>
        <v>#NAME?</v>
      </c>
      <c r="O120" s="565" t="e">
        <f t="shared" ca="1" si="59"/>
        <v>#NAME?</v>
      </c>
      <c r="P120" s="453" t="e">
        <f t="shared" ca="1" si="72"/>
        <v>#NAME?</v>
      </c>
      <c r="Q120" s="566" t="e">
        <f t="shared" ca="1" si="37"/>
        <v>#NAME?</v>
      </c>
      <c r="R120" s="567" t="e">
        <f t="shared" ca="1" si="38"/>
        <v>#NAME?</v>
      </c>
      <c r="S120" s="1076" t="e">
        <f t="shared" ca="1" si="39"/>
        <v>#NAME?</v>
      </c>
      <c r="T120" s="453" t="e">
        <f t="shared" ca="1" si="73"/>
        <v>#NAME?</v>
      </c>
      <c r="U120" s="566" t="e">
        <f t="shared" ca="1" si="41"/>
        <v>#NAME?</v>
      </c>
      <c r="V120" s="567" t="e">
        <f t="shared" ca="1" si="42"/>
        <v>#NAME?</v>
      </c>
      <c r="W120" s="565" t="e">
        <f t="shared" ca="1" si="60"/>
        <v>#NAME?</v>
      </c>
      <c r="X120" s="453" t="e">
        <f t="shared" ca="1" si="77"/>
        <v>#NAME?</v>
      </c>
      <c r="Y120" s="566" t="e">
        <f t="shared" ca="1" si="44"/>
        <v>#NAME?</v>
      </c>
      <c r="Z120" s="567" t="e">
        <f t="shared" ca="1" si="45"/>
        <v>#NAME?</v>
      </c>
      <c r="AA120" s="1076" t="e">
        <f t="shared" ca="1" si="46"/>
        <v>#NAME?</v>
      </c>
      <c r="AB120" s="453" t="e">
        <f t="shared" ca="1" si="74"/>
        <v>#NAME?</v>
      </c>
      <c r="AC120" s="566" t="e">
        <f t="shared" ca="1" si="48"/>
        <v>#NAME?</v>
      </c>
      <c r="AD120" s="567" t="e">
        <f t="shared" ca="1" si="49"/>
        <v>#NAME?</v>
      </c>
      <c r="AE120" s="565" t="e">
        <f t="shared" ca="1" si="61"/>
        <v>#NAME?</v>
      </c>
      <c r="AF120" s="453" t="e">
        <f t="shared" ca="1" si="78"/>
        <v>#NAME?</v>
      </c>
      <c r="AG120" s="566" t="e">
        <f t="shared" ca="1" si="51"/>
        <v>#NAME?</v>
      </c>
      <c r="AH120" s="567" t="e">
        <f t="shared" ca="1" si="62"/>
        <v>#NAME?</v>
      </c>
      <c r="AI120" s="1076" t="e">
        <f t="shared" ca="1" si="52"/>
        <v>#NAME?</v>
      </c>
      <c r="AJ120" s="453" t="e">
        <f t="shared" ca="1" si="79"/>
        <v>#NAME?</v>
      </c>
      <c r="AK120" s="566" t="e">
        <f t="shared" ca="1" si="54"/>
        <v>#NAME?</v>
      </c>
      <c r="AL120" s="567" t="e">
        <f t="shared" ca="1" si="55"/>
        <v>#NAME?</v>
      </c>
      <c r="AM120" s="565" t="e">
        <f t="shared" ca="1" si="63"/>
        <v>#NAME?</v>
      </c>
      <c r="AN120" s="453" t="e">
        <f t="shared" ca="1" si="75"/>
        <v>#NAME?</v>
      </c>
      <c r="AO120" s="566" t="e">
        <f t="shared" ca="1" si="57"/>
        <v>#NAME?</v>
      </c>
      <c r="AP120" s="567" t="e">
        <f t="shared" ca="1" si="29"/>
        <v>#NAME?</v>
      </c>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'ONS Post Acute'!S51</f>
        <v>1.8804842263969734E-2</v>
      </c>
      <c r="E121" s="493">
        <f>'ONS Post Acute'!T51</f>
        <v>1.004814546537668E-2</v>
      </c>
      <c r="F121" s="493">
        <f>'ONS Post Acute'!U51</f>
        <v>3.5251770136770666E-2</v>
      </c>
      <c r="G121" s="498">
        <f t="shared" si="30"/>
        <v>6.4294960896413228E-3</v>
      </c>
      <c r="H121" s="498">
        <f t="shared" si="31"/>
        <v>8.3746529913999392</v>
      </c>
      <c r="I121" s="498">
        <f t="shared" si="32"/>
        <v>436.97090608546927</v>
      </c>
      <c r="J121" s="498" t="e">
        <f ca="1">_xll.ErBeta(H121,I121)</f>
        <v>#NAME?</v>
      </c>
      <c r="K121" s="1076" t="e">
        <f t="shared" ca="1" si="33"/>
        <v>#NAME?</v>
      </c>
      <c r="L121" s="453" t="e">
        <f t="shared" ca="1" si="76"/>
        <v>#NAME?</v>
      </c>
      <c r="M121" s="566" t="e">
        <f t="shared" ca="1" si="58"/>
        <v>#NAME?</v>
      </c>
      <c r="N121" s="567" t="e">
        <f t="shared" ca="1" si="35"/>
        <v>#NAME?</v>
      </c>
      <c r="O121" s="565" t="e">
        <f t="shared" ca="1" si="59"/>
        <v>#NAME?</v>
      </c>
      <c r="P121" s="453" t="e">
        <f t="shared" ca="1" si="72"/>
        <v>#NAME?</v>
      </c>
      <c r="Q121" s="566" t="e">
        <f t="shared" ca="1" si="37"/>
        <v>#NAME?</v>
      </c>
      <c r="R121" s="567" t="e">
        <f t="shared" ca="1" si="38"/>
        <v>#NAME?</v>
      </c>
      <c r="S121" s="1076" t="e">
        <f t="shared" ca="1" si="39"/>
        <v>#NAME?</v>
      </c>
      <c r="T121" s="453" t="e">
        <f t="shared" ca="1" si="73"/>
        <v>#NAME?</v>
      </c>
      <c r="U121" s="566" t="e">
        <f t="shared" ca="1" si="41"/>
        <v>#NAME?</v>
      </c>
      <c r="V121" s="567" t="e">
        <f t="shared" ca="1" si="42"/>
        <v>#NAME?</v>
      </c>
      <c r="W121" s="565" t="e">
        <f t="shared" ca="1" si="60"/>
        <v>#NAME?</v>
      </c>
      <c r="X121" s="453" t="e">
        <f t="shared" ca="1" si="77"/>
        <v>#NAME?</v>
      </c>
      <c r="Y121" s="566" t="e">
        <f t="shared" ca="1" si="44"/>
        <v>#NAME?</v>
      </c>
      <c r="Z121" s="567" t="e">
        <f t="shared" ca="1" si="45"/>
        <v>#NAME?</v>
      </c>
      <c r="AA121" s="1076" t="e">
        <f t="shared" ca="1" si="46"/>
        <v>#NAME?</v>
      </c>
      <c r="AB121" s="453" t="e">
        <f t="shared" ca="1" si="74"/>
        <v>#NAME?</v>
      </c>
      <c r="AC121" s="566" t="e">
        <f t="shared" ca="1" si="48"/>
        <v>#NAME?</v>
      </c>
      <c r="AD121" s="567" t="e">
        <f t="shared" ca="1" si="49"/>
        <v>#NAME?</v>
      </c>
      <c r="AE121" s="565" t="e">
        <f t="shared" ca="1" si="61"/>
        <v>#NAME?</v>
      </c>
      <c r="AF121" s="453" t="e">
        <f t="shared" ca="1" si="78"/>
        <v>#NAME?</v>
      </c>
      <c r="AG121" s="566" t="e">
        <f t="shared" ca="1" si="51"/>
        <v>#NAME?</v>
      </c>
      <c r="AH121" s="567" t="e">
        <f t="shared" ca="1" si="62"/>
        <v>#NAME?</v>
      </c>
      <c r="AI121" s="1076" t="e">
        <f t="shared" ca="1" si="52"/>
        <v>#NAME?</v>
      </c>
      <c r="AJ121" s="453" t="e">
        <f t="shared" ca="1" si="79"/>
        <v>#NAME?</v>
      </c>
      <c r="AK121" s="566" t="e">
        <f t="shared" ca="1" si="54"/>
        <v>#NAME?</v>
      </c>
      <c r="AL121" s="567" t="e">
        <f t="shared" ca="1" si="55"/>
        <v>#NAME?</v>
      </c>
      <c r="AM121" s="565" t="e">
        <f t="shared" ca="1" si="63"/>
        <v>#NAME?</v>
      </c>
      <c r="AN121" s="453" t="e">
        <f t="shared" ca="1" si="75"/>
        <v>#NAME?</v>
      </c>
      <c r="AO121" s="566" t="e">
        <f t="shared" ca="1" si="57"/>
        <v>#NAME?</v>
      </c>
      <c r="AP121" s="567" t="e">
        <f t="shared" ca="1" si="29"/>
        <v>#NAME?</v>
      </c>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'ONS Post Acute'!S52</f>
        <v>1.769203262226484E-2</v>
      </c>
      <c r="E122" s="493">
        <f>'ONS Post Acute'!T52</f>
        <v>9.3407643648340689E-3</v>
      </c>
      <c r="F122" s="493">
        <f>'ONS Post Acute'!U52</f>
        <v>3.3566070312702312E-2</v>
      </c>
      <c r="G122" s="498">
        <f t="shared" si="30"/>
        <v>6.1799249867010827E-3</v>
      </c>
      <c r="H122" s="498">
        <f t="shared" si="31"/>
        <v>8.0330650438172562</v>
      </c>
      <c r="I122" s="498">
        <f t="shared" si="32"/>
        <v>446.01680109241789</v>
      </c>
      <c r="J122" s="498" t="e">
        <f ca="1">_xll.ErBeta(H122,I122)</f>
        <v>#NAME?</v>
      </c>
      <c r="K122" s="1076" t="e">
        <f t="shared" ca="1" si="33"/>
        <v>#NAME?</v>
      </c>
      <c r="L122" s="453" t="e">
        <f t="shared" ca="1" si="76"/>
        <v>#NAME?</v>
      </c>
      <c r="M122" s="566" t="e">
        <f t="shared" ca="1" si="58"/>
        <v>#NAME?</v>
      </c>
      <c r="N122" s="567" t="e">
        <f t="shared" ca="1" si="35"/>
        <v>#NAME?</v>
      </c>
      <c r="O122" s="565" t="e">
        <f t="shared" ca="1" si="59"/>
        <v>#NAME?</v>
      </c>
      <c r="P122" s="453" t="e">
        <f t="shared" ca="1" si="72"/>
        <v>#NAME?</v>
      </c>
      <c r="Q122" s="566" t="e">
        <f t="shared" ca="1" si="37"/>
        <v>#NAME?</v>
      </c>
      <c r="R122" s="567" t="e">
        <f t="shared" ca="1" si="38"/>
        <v>#NAME?</v>
      </c>
      <c r="S122" s="1076" t="e">
        <f t="shared" ca="1" si="39"/>
        <v>#NAME?</v>
      </c>
      <c r="T122" s="453" t="e">
        <f t="shared" ca="1" si="73"/>
        <v>#NAME?</v>
      </c>
      <c r="U122" s="566" t="e">
        <f t="shared" ca="1" si="41"/>
        <v>#NAME?</v>
      </c>
      <c r="V122" s="567" t="e">
        <f t="shared" ca="1" si="42"/>
        <v>#NAME?</v>
      </c>
      <c r="W122" s="565" t="e">
        <f t="shared" ca="1" si="60"/>
        <v>#NAME?</v>
      </c>
      <c r="X122" s="453" t="e">
        <f t="shared" ca="1" si="77"/>
        <v>#NAME?</v>
      </c>
      <c r="Y122" s="566" t="e">
        <f t="shared" ca="1" si="44"/>
        <v>#NAME?</v>
      </c>
      <c r="Z122" s="567" t="e">
        <f t="shared" ca="1" si="45"/>
        <v>#NAME?</v>
      </c>
      <c r="AA122" s="1076" t="e">
        <f t="shared" ca="1" si="46"/>
        <v>#NAME?</v>
      </c>
      <c r="AB122" s="453" t="e">
        <f t="shared" ca="1" si="74"/>
        <v>#NAME?</v>
      </c>
      <c r="AC122" s="566" t="e">
        <f t="shared" ca="1" si="48"/>
        <v>#NAME?</v>
      </c>
      <c r="AD122" s="567" t="e">
        <f t="shared" ca="1" si="49"/>
        <v>#NAME?</v>
      </c>
      <c r="AE122" s="565" t="e">
        <f t="shared" ca="1" si="61"/>
        <v>#NAME?</v>
      </c>
      <c r="AF122" s="453" t="e">
        <f t="shared" ca="1" si="78"/>
        <v>#NAME?</v>
      </c>
      <c r="AG122" s="566" t="e">
        <f t="shared" ca="1" si="51"/>
        <v>#NAME?</v>
      </c>
      <c r="AH122" s="567" t="e">
        <f t="shared" ca="1" si="62"/>
        <v>#NAME?</v>
      </c>
      <c r="AI122" s="1076" t="e">
        <f t="shared" ca="1" si="52"/>
        <v>#NAME?</v>
      </c>
      <c r="AJ122" s="453" t="e">
        <f t="shared" ca="1" si="79"/>
        <v>#NAME?</v>
      </c>
      <c r="AK122" s="566" t="e">
        <f t="shared" ca="1" si="54"/>
        <v>#NAME?</v>
      </c>
      <c r="AL122" s="567" t="e">
        <f t="shared" ca="1" si="55"/>
        <v>#NAME?</v>
      </c>
      <c r="AM122" s="565" t="e">
        <f t="shared" ca="1" si="63"/>
        <v>#NAME?</v>
      </c>
      <c r="AN122" s="453" t="e">
        <f t="shared" ca="1" si="75"/>
        <v>#NAME?</v>
      </c>
      <c r="AO122" s="566" t="e">
        <f t="shared" ca="1" si="57"/>
        <v>#NAME?</v>
      </c>
      <c r="AP122" s="567" t="e">
        <f t="shared" ca="1" si="29"/>
        <v>#NAME?</v>
      </c>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'ONS Post Acute'!S53</f>
        <v>1.6645075449902059E-2</v>
      </c>
      <c r="E123" s="493">
        <f>'ONS Post Acute'!T53</f>
        <v>8.6831823066250962E-3</v>
      </c>
      <c r="F123" s="493">
        <f>'ONS Post Acute'!U53</f>
        <v>3.1960978749888319E-2</v>
      </c>
      <c r="G123" s="498">
        <f t="shared" si="30"/>
        <v>5.9382133783834751E-3</v>
      </c>
      <c r="H123" s="498">
        <f t="shared" si="31"/>
        <v>7.7096312267919451</v>
      </c>
      <c r="I123" s="498">
        <f t="shared" si="32"/>
        <v>455.46827685756642</v>
      </c>
      <c r="J123" s="498" t="e">
        <f ca="1">_xll.ErBeta(H123,I123)</f>
        <v>#NAME?</v>
      </c>
      <c r="K123" s="1076" t="e">
        <f t="shared" ca="1" si="33"/>
        <v>#NAME?</v>
      </c>
      <c r="L123" s="453" t="e">
        <f t="shared" ca="1" si="76"/>
        <v>#NAME?</v>
      </c>
      <c r="M123" s="566" t="e">
        <f t="shared" ca="1" si="58"/>
        <v>#NAME?</v>
      </c>
      <c r="N123" s="567" t="e">
        <f t="shared" ca="1" si="35"/>
        <v>#NAME?</v>
      </c>
      <c r="O123" s="565" t="e">
        <f t="shared" ca="1" si="59"/>
        <v>#NAME?</v>
      </c>
      <c r="P123" s="453" t="e">
        <f t="shared" ca="1" si="72"/>
        <v>#NAME?</v>
      </c>
      <c r="Q123" s="566" t="e">
        <f t="shared" ca="1" si="37"/>
        <v>#NAME?</v>
      </c>
      <c r="R123" s="567" t="e">
        <f t="shared" ca="1" si="38"/>
        <v>#NAME?</v>
      </c>
      <c r="S123" s="1076" t="e">
        <f t="shared" ca="1" si="39"/>
        <v>#NAME?</v>
      </c>
      <c r="T123" s="453" t="e">
        <f t="shared" ca="1" si="73"/>
        <v>#NAME?</v>
      </c>
      <c r="U123" s="566" t="e">
        <f t="shared" ca="1" si="41"/>
        <v>#NAME?</v>
      </c>
      <c r="V123" s="567" t="e">
        <f t="shared" ca="1" si="42"/>
        <v>#NAME?</v>
      </c>
      <c r="W123" s="565" t="e">
        <f t="shared" ca="1" si="60"/>
        <v>#NAME?</v>
      </c>
      <c r="X123" s="453" t="e">
        <f t="shared" ca="1" si="77"/>
        <v>#NAME?</v>
      </c>
      <c r="Y123" s="566" t="e">
        <f t="shared" ca="1" si="44"/>
        <v>#NAME?</v>
      </c>
      <c r="Z123" s="567" t="e">
        <f t="shared" ca="1" si="45"/>
        <v>#NAME?</v>
      </c>
      <c r="AA123" s="1076" t="e">
        <f t="shared" ca="1" si="46"/>
        <v>#NAME?</v>
      </c>
      <c r="AB123" s="453" t="e">
        <f t="shared" ca="1" si="74"/>
        <v>#NAME?</v>
      </c>
      <c r="AC123" s="566" t="e">
        <f t="shared" ca="1" si="48"/>
        <v>#NAME?</v>
      </c>
      <c r="AD123" s="567" t="e">
        <f t="shared" ca="1" si="49"/>
        <v>#NAME?</v>
      </c>
      <c r="AE123" s="565" t="e">
        <f t="shared" ca="1" si="61"/>
        <v>#NAME?</v>
      </c>
      <c r="AF123" s="453" t="e">
        <f t="shared" ca="1" si="78"/>
        <v>#NAME?</v>
      </c>
      <c r="AG123" s="566" t="e">
        <f t="shared" ca="1" si="51"/>
        <v>#NAME?</v>
      </c>
      <c r="AH123" s="567" t="e">
        <f t="shared" ca="1" si="62"/>
        <v>#NAME?</v>
      </c>
      <c r="AI123" s="1076" t="e">
        <f t="shared" ca="1" si="52"/>
        <v>#NAME?</v>
      </c>
      <c r="AJ123" s="453" t="e">
        <f t="shared" ca="1" si="79"/>
        <v>#NAME?</v>
      </c>
      <c r="AK123" s="566" t="e">
        <f t="shared" ca="1" si="54"/>
        <v>#NAME?</v>
      </c>
      <c r="AL123" s="567" t="e">
        <f t="shared" ca="1" si="55"/>
        <v>#NAME?</v>
      </c>
      <c r="AM123" s="565" t="e">
        <f t="shared" ca="1" si="63"/>
        <v>#NAME?</v>
      </c>
      <c r="AN123" s="453" t="e">
        <f t="shared" ca="1" si="75"/>
        <v>#NAME?</v>
      </c>
      <c r="AO123" s="566" t="e">
        <f t="shared" ca="1" si="57"/>
        <v>#NAME?</v>
      </c>
      <c r="AP123" s="567" t="e">
        <f t="shared" ca="1" si="29"/>
        <v>#NAME?</v>
      </c>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'ONS Post Acute'!S54</f>
        <v>1.5660073811092981E-2</v>
      </c>
      <c r="E124" s="493">
        <f>'ONS Post Acute'!T54</f>
        <v>8.0718934795039627E-3</v>
      </c>
      <c r="F124" s="493">
        <f>'ONS Post Acute'!U54</f>
        <v>3.0432640852338572E-2</v>
      </c>
      <c r="G124" s="498">
        <f t="shared" si="30"/>
        <v>5.7042722889884215E-3</v>
      </c>
      <c r="H124" s="498">
        <f t="shared" si="31"/>
        <v>7.4031151748163975</v>
      </c>
      <c r="I124" s="498">
        <f t="shared" si="32"/>
        <v>465.33508926278478</v>
      </c>
      <c r="J124" s="498" t="e">
        <f ca="1">_xll.ErBeta(H124,I124)</f>
        <v>#NAME?</v>
      </c>
      <c r="K124" s="1076" t="e">
        <f t="shared" ca="1" si="33"/>
        <v>#NAME?</v>
      </c>
      <c r="L124" s="453" t="e">
        <f t="shared" ca="1" si="76"/>
        <v>#NAME?</v>
      </c>
      <c r="M124" s="566" t="e">
        <f t="shared" ca="1" si="58"/>
        <v>#NAME?</v>
      </c>
      <c r="N124" s="567" t="e">
        <f t="shared" ca="1" si="35"/>
        <v>#NAME?</v>
      </c>
      <c r="O124" s="565" t="e">
        <f t="shared" ca="1" si="59"/>
        <v>#NAME?</v>
      </c>
      <c r="P124" s="453" t="e">
        <f t="shared" ca="1" si="72"/>
        <v>#NAME?</v>
      </c>
      <c r="Q124" s="566" t="e">
        <f t="shared" ca="1" si="37"/>
        <v>#NAME?</v>
      </c>
      <c r="R124" s="567" t="e">
        <f t="shared" ca="1" si="38"/>
        <v>#NAME?</v>
      </c>
      <c r="S124" s="1076" t="e">
        <f t="shared" ca="1" si="39"/>
        <v>#NAME?</v>
      </c>
      <c r="T124" s="453" t="e">
        <f t="shared" ca="1" si="73"/>
        <v>#NAME?</v>
      </c>
      <c r="U124" s="566" t="e">
        <f t="shared" ca="1" si="41"/>
        <v>#NAME?</v>
      </c>
      <c r="V124" s="567" t="e">
        <f t="shared" ca="1" si="42"/>
        <v>#NAME?</v>
      </c>
      <c r="W124" s="565" t="e">
        <f t="shared" ca="1" si="60"/>
        <v>#NAME?</v>
      </c>
      <c r="X124" s="453" t="e">
        <f t="shared" ca="1" si="77"/>
        <v>#NAME?</v>
      </c>
      <c r="Y124" s="566" t="e">
        <f t="shared" ca="1" si="44"/>
        <v>#NAME?</v>
      </c>
      <c r="Z124" s="567" t="e">
        <f t="shared" ca="1" si="45"/>
        <v>#NAME?</v>
      </c>
      <c r="AA124" s="1076" t="e">
        <f t="shared" ca="1" si="46"/>
        <v>#NAME?</v>
      </c>
      <c r="AB124" s="453" t="e">
        <f t="shared" ca="1" si="74"/>
        <v>#NAME?</v>
      </c>
      <c r="AC124" s="566" t="e">
        <f t="shared" ca="1" si="48"/>
        <v>#NAME?</v>
      </c>
      <c r="AD124" s="567" t="e">
        <f t="shared" ca="1" si="49"/>
        <v>#NAME?</v>
      </c>
      <c r="AE124" s="565" t="e">
        <f t="shared" ca="1" si="61"/>
        <v>#NAME?</v>
      </c>
      <c r="AF124" s="453" t="e">
        <f t="shared" ca="1" si="78"/>
        <v>#NAME?</v>
      </c>
      <c r="AG124" s="566" t="e">
        <f t="shared" ca="1" si="51"/>
        <v>#NAME?</v>
      </c>
      <c r="AH124" s="567" t="e">
        <f t="shared" ca="1" si="62"/>
        <v>#NAME?</v>
      </c>
      <c r="AI124" s="1076" t="e">
        <f t="shared" ca="1" si="52"/>
        <v>#NAME?</v>
      </c>
      <c r="AJ124" s="453" t="e">
        <f t="shared" ca="1" si="79"/>
        <v>#NAME?</v>
      </c>
      <c r="AK124" s="566" t="e">
        <f t="shared" ca="1" si="54"/>
        <v>#NAME?</v>
      </c>
      <c r="AL124" s="567" t="e">
        <f t="shared" ca="1" si="55"/>
        <v>#NAME?</v>
      </c>
      <c r="AM124" s="565" t="e">
        <f t="shared" ca="1" si="63"/>
        <v>#NAME?</v>
      </c>
      <c r="AN124" s="453" t="e">
        <f t="shared" ca="1" si="75"/>
        <v>#NAME?</v>
      </c>
      <c r="AO124" s="566" t="e">
        <f t="shared" ca="1" si="57"/>
        <v>#NAME?</v>
      </c>
      <c r="AP124" s="567" t="e">
        <f t="shared" ca="1" si="29"/>
        <v>#NAME?</v>
      </c>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'ONS Post Acute'!S55</f>
        <v>1.4733361378083943E-2</v>
      </c>
      <c r="E125" s="493">
        <f>'ONS Post Acute'!T55</f>
        <v>7.5036388784266691E-3</v>
      </c>
      <c r="F125" s="493">
        <f>'ONS Post Acute'!U55</f>
        <v>2.8977386346488609E-2</v>
      </c>
      <c r="G125" s="498">
        <f t="shared" si="30"/>
        <v>5.4779968030770256E-3</v>
      </c>
      <c r="H125" s="498">
        <f t="shared" si="31"/>
        <v>7.1123840174178721</v>
      </c>
      <c r="I125" s="498">
        <f t="shared" si="32"/>
        <v>475.6276937490606</v>
      </c>
      <c r="J125" s="498" t="e">
        <f ca="1">_xll.ErBeta(H125,I125)</f>
        <v>#NAME?</v>
      </c>
      <c r="K125" s="1076" t="e">
        <f t="shared" ca="1" si="33"/>
        <v>#NAME?</v>
      </c>
      <c r="L125" s="453" t="e">
        <f t="shared" ca="1" si="76"/>
        <v>#NAME?</v>
      </c>
      <c r="M125" s="566" t="e">
        <f t="shared" ca="1" si="58"/>
        <v>#NAME?</v>
      </c>
      <c r="N125" s="567" t="e">
        <f t="shared" ca="1" si="35"/>
        <v>#NAME?</v>
      </c>
      <c r="O125" s="565" t="e">
        <f t="shared" ca="1" si="59"/>
        <v>#NAME?</v>
      </c>
      <c r="P125" s="453" t="e">
        <f t="shared" ca="1" si="72"/>
        <v>#NAME?</v>
      </c>
      <c r="Q125" s="566" t="e">
        <f t="shared" ca="1" si="37"/>
        <v>#NAME?</v>
      </c>
      <c r="R125" s="567" t="e">
        <f t="shared" ca="1" si="38"/>
        <v>#NAME?</v>
      </c>
      <c r="S125" s="1076" t="e">
        <f t="shared" ca="1" si="39"/>
        <v>#NAME?</v>
      </c>
      <c r="T125" s="453" t="e">
        <f t="shared" ca="1" si="73"/>
        <v>#NAME?</v>
      </c>
      <c r="U125" s="566" t="e">
        <f t="shared" ca="1" si="41"/>
        <v>#NAME?</v>
      </c>
      <c r="V125" s="567" t="e">
        <f t="shared" ca="1" si="42"/>
        <v>#NAME?</v>
      </c>
      <c r="W125" s="565" t="e">
        <f t="shared" ca="1" si="60"/>
        <v>#NAME?</v>
      </c>
      <c r="X125" s="453" t="e">
        <f t="shared" ca="1" si="77"/>
        <v>#NAME?</v>
      </c>
      <c r="Y125" s="566" t="e">
        <f t="shared" ca="1" si="44"/>
        <v>#NAME?</v>
      </c>
      <c r="Z125" s="567" t="e">
        <f t="shared" ca="1" si="45"/>
        <v>#NAME?</v>
      </c>
      <c r="AA125" s="1076" t="e">
        <f t="shared" ca="1" si="46"/>
        <v>#NAME?</v>
      </c>
      <c r="AB125" s="453" t="e">
        <f t="shared" ca="1" si="74"/>
        <v>#NAME?</v>
      </c>
      <c r="AC125" s="566" t="e">
        <f t="shared" ca="1" si="48"/>
        <v>#NAME?</v>
      </c>
      <c r="AD125" s="567" t="e">
        <f t="shared" ca="1" si="49"/>
        <v>#NAME?</v>
      </c>
      <c r="AE125" s="565" t="e">
        <f t="shared" ca="1" si="61"/>
        <v>#NAME?</v>
      </c>
      <c r="AF125" s="453" t="e">
        <f t="shared" ca="1" si="78"/>
        <v>#NAME?</v>
      </c>
      <c r="AG125" s="566" t="e">
        <f t="shared" ca="1" si="51"/>
        <v>#NAME?</v>
      </c>
      <c r="AH125" s="567" t="e">
        <f t="shared" ca="1" si="62"/>
        <v>#NAME?</v>
      </c>
      <c r="AI125" s="1076" t="e">
        <f t="shared" ca="1" si="52"/>
        <v>#NAME?</v>
      </c>
      <c r="AJ125" s="453" t="e">
        <f t="shared" ca="1" si="79"/>
        <v>#NAME?</v>
      </c>
      <c r="AK125" s="566" t="e">
        <f t="shared" ca="1" si="54"/>
        <v>#NAME?</v>
      </c>
      <c r="AL125" s="567" t="e">
        <f t="shared" ca="1" si="55"/>
        <v>#NAME?</v>
      </c>
      <c r="AM125" s="565" t="e">
        <f t="shared" ca="1" si="63"/>
        <v>#NAME?</v>
      </c>
      <c r="AN125" s="453" t="e">
        <f t="shared" ca="1" si="75"/>
        <v>#NAME?</v>
      </c>
      <c r="AO125" s="566" t="e">
        <f t="shared" ca="1" si="57"/>
        <v>#NAME?</v>
      </c>
      <c r="AP125" s="567" t="e">
        <f t="shared" ca="1" si="29"/>
        <v>#NAME?</v>
      </c>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'ONS Post Acute'!S56</f>
        <v>1.386148878451967E-2</v>
      </c>
      <c r="E126" s="493">
        <f>'ONS Post Acute'!T56</f>
        <v>6.9753889295992395E-3</v>
      </c>
      <c r="F126" s="493">
        <f>'ONS Post Acute'!U56</f>
        <v>2.759172046710956E-2</v>
      </c>
      <c r="G126" s="498">
        <f t="shared" si="30"/>
        <v>5.2592682493648778E-3</v>
      </c>
      <c r="H126" s="498">
        <f t="shared" si="31"/>
        <v>6.8363981121608246</v>
      </c>
      <c r="I126" s="498">
        <f t="shared" si="32"/>
        <v>486.35724208294039</v>
      </c>
      <c r="J126" s="498" t="e">
        <f ca="1">_xll.ErBeta(H126,I126)</f>
        <v>#NAME?</v>
      </c>
      <c r="K126" s="1076" t="e">
        <f t="shared" ca="1" si="33"/>
        <v>#NAME?</v>
      </c>
      <c r="L126" s="453" t="e">
        <f t="shared" ca="1" si="76"/>
        <v>#NAME?</v>
      </c>
      <c r="M126" s="566" t="e">
        <f t="shared" ca="1" si="58"/>
        <v>#NAME?</v>
      </c>
      <c r="N126" s="567" t="e">
        <f t="shared" ca="1" si="35"/>
        <v>#NAME?</v>
      </c>
      <c r="O126" s="565" t="e">
        <f t="shared" ca="1" si="59"/>
        <v>#NAME?</v>
      </c>
      <c r="P126" s="453" t="e">
        <f t="shared" ca="1" si="72"/>
        <v>#NAME?</v>
      </c>
      <c r="Q126" s="566" t="e">
        <f t="shared" ca="1" si="37"/>
        <v>#NAME?</v>
      </c>
      <c r="R126" s="567" t="e">
        <f t="shared" ca="1" si="38"/>
        <v>#NAME?</v>
      </c>
      <c r="S126" s="1076" t="e">
        <f t="shared" ca="1" si="39"/>
        <v>#NAME?</v>
      </c>
      <c r="T126" s="453" t="e">
        <f t="shared" ca="1" si="73"/>
        <v>#NAME?</v>
      </c>
      <c r="U126" s="566" t="e">
        <f t="shared" ca="1" si="41"/>
        <v>#NAME?</v>
      </c>
      <c r="V126" s="567" t="e">
        <f t="shared" ca="1" si="42"/>
        <v>#NAME?</v>
      </c>
      <c r="W126" s="565" t="e">
        <f t="shared" ca="1" si="60"/>
        <v>#NAME?</v>
      </c>
      <c r="X126" s="453" t="e">
        <f t="shared" ca="1" si="77"/>
        <v>#NAME?</v>
      </c>
      <c r="Y126" s="566" t="e">
        <f t="shared" ca="1" si="44"/>
        <v>#NAME?</v>
      </c>
      <c r="Z126" s="567" t="e">
        <f t="shared" ca="1" si="45"/>
        <v>#NAME?</v>
      </c>
      <c r="AA126" s="1076" t="e">
        <f t="shared" ca="1" si="46"/>
        <v>#NAME?</v>
      </c>
      <c r="AB126" s="453" t="e">
        <f t="shared" ca="1" si="74"/>
        <v>#NAME?</v>
      </c>
      <c r="AC126" s="566" t="e">
        <f t="shared" ca="1" si="48"/>
        <v>#NAME?</v>
      </c>
      <c r="AD126" s="567" t="e">
        <f t="shared" ca="1" si="49"/>
        <v>#NAME?</v>
      </c>
      <c r="AE126" s="565" t="e">
        <f t="shared" ca="1" si="61"/>
        <v>#NAME?</v>
      </c>
      <c r="AF126" s="453" t="e">
        <f t="shared" ca="1" si="78"/>
        <v>#NAME?</v>
      </c>
      <c r="AG126" s="566" t="e">
        <f t="shared" ca="1" si="51"/>
        <v>#NAME?</v>
      </c>
      <c r="AH126" s="567" t="e">
        <f t="shared" ca="1" si="62"/>
        <v>#NAME?</v>
      </c>
      <c r="AI126" s="1076" t="e">
        <f t="shared" ca="1" si="52"/>
        <v>#NAME?</v>
      </c>
      <c r="AJ126" s="453" t="e">
        <f t="shared" ca="1" si="79"/>
        <v>#NAME?</v>
      </c>
      <c r="AK126" s="566" t="e">
        <f t="shared" ca="1" si="54"/>
        <v>#NAME?</v>
      </c>
      <c r="AL126" s="567" t="e">
        <f t="shared" ca="1" si="55"/>
        <v>#NAME?</v>
      </c>
      <c r="AM126" s="565" t="e">
        <f t="shared" ca="1" si="63"/>
        <v>#NAME?</v>
      </c>
      <c r="AN126" s="453" t="e">
        <f t="shared" ca="1" si="75"/>
        <v>#NAME?</v>
      </c>
      <c r="AO126" s="566" t="e">
        <f t="shared" ca="1" si="57"/>
        <v>#NAME?</v>
      </c>
      <c r="AP126" s="567" t="e">
        <f t="shared" ca="1" si="29"/>
        <v>#NAME?</v>
      </c>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'ONS Post Acute'!S57</f>
        <v>1.3041210786370622E-2</v>
      </c>
      <c r="E127" s="493">
        <f>'ONS Post Acute'!T57</f>
        <v>6.4843273387081794E-3</v>
      </c>
      <c r="F127" s="493">
        <f>'ONS Post Acute'!U57</f>
        <v>2.6272315564697737E-2</v>
      </c>
      <c r="G127" s="498">
        <f t="shared" si="30"/>
        <v>5.0479561800993774E-3</v>
      </c>
      <c r="H127" s="498">
        <f t="shared" si="31"/>
        <v>6.5742019530353408</v>
      </c>
      <c r="I127" s="498">
        <f t="shared" si="32"/>
        <v>497.53558207913773</v>
      </c>
      <c r="J127" s="498" t="e">
        <f ca="1">_xll.ErBeta(H127,I127)</f>
        <v>#NAME?</v>
      </c>
      <c r="K127" s="1076" t="e">
        <f t="shared" ca="1" si="33"/>
        <v>#NAME?</v>
      </c>
      <c r="L127" s="453" t="e">
        <f t="shared" ca="1" si="76"/>
        <v>#NAME?</v>
      </c>
      <c r="M127" s="566" t="e">
        <f t="shared" ca="1" si="58"/>
        <v>#NAME?</v>
      </c>
      <c r="N127" s="567" t="e">
        <f t="shared" ca="1" si="35"/>
        <v>#NAME?</v>
      </c>
      <c r="O127" s="565" t="e">
        <f t="shared" ca="1" si="59"/>
        <v>#NAME?</v>
      </c>
      <c r="P127" s="453" t="e">
        <f t="shared" ca="1" si="72"/>
        <v>#NAME?</v>
      </c>
      <c r="Q127" s="566" t="e">
        <f t="shared" ca="1" si="37"/>
        <v>#NAME?</v>
      </c>
      <c r="R127" s="567" t="e">
        <f t="shared" ca="1" si="38"/>
        <v>#NAME?</v>
      </c>
      <c r="S127" s="1076" t="e">
        <f t="shared" ca="1" si="39"/>
        <v>#NAME?</v>
      </c>
      <c r="T127" s="453" t="e">
        <f t="shared" ca="1" si="73"/>
        <v>#NAME?</v>
      </c>
      <c r="U127" s="566" t="e">
        <f t="shared" ca="1" si="41"/>
        <v>#NAME?</v>
      </c>
      <c r="V127" s="567" t="e">
        <f t="shared" ca="1" si="42"/>
        <v>#NAME?</v>
      </c>
      <c r="W127" s="565" t="e">
        <f t="shared" ca="1" si="60"/>
        <v>#NAME?</v>
      </c>
      <c r="X127" s="453" t="e">
        <f t="shared" ca="1" si="77"/>
        <v>#NAME?</v>
      </c>
      <c r="Y127" s="566" t="e">
        <f t="shared" ca="1" si="44"/>
        <v>#NAME?</v>
      </c>
      <c r="Z127" s="567" t="e">
        <f t="shared" ca="1" si="45"/>
        <v>#NAME?</v>
      </c>
      <c r="AA127" s="1076" t="e">
        <f t="shared" ca="1" si="46"/>
        <v>#NAME?</v>
      </c>
      <c r="AB127" s="453" t="e">
        <f t="shared" ca="1" si="74"/>
        <v>#NAME?</v>
      </c>
      <c r="AC127" s="566" t="e">
        <f t="shared" ca="1" si="48"/>
        <v>#NAME?</v>
      </c>
      <c r="AD127" s="567" t="e">
        <f t="shared" ca="1" si="49"/>
        <v>#NAME?</v>
      </c>
      <c r="AE127" s="565" t="e">
        <f t="shared" ca="1" si="61"/>
        <v>#NAME?</v>
      </c>
      <c r="AF127" s="453" t="e">
        <f t="shared" ca="1" si="78"/>
        <v>#NAME?</v>
      </c>
      <c r="AG127" s="566" t="e">
        <f t="shared" ca="1" si="51"/>
        <v>#NAME?</v>
      </c>
      <c r="AH127" s="567" t="e">
        <f t="shared" ca="1" si="62"/>
        <v>#NAME?</v>
      </c>
      <c r="AI127" s="1076" t="e">
        <f t="shared" ca="1" si="52"/>
        <v>#NAME?</v>
      </c>
      <c r="AJ127" s="453" t="e">
        <f t="shared" ca="1" si="79"/>
        <v>#NAME?</v>
      </c>
      <c r="AK127" s="566" t="e">
        <f t="shared" ca="1" si="54"/>
        <v>#NAME?</v>
      </c>
      <c r="AL127" s="567" t="e">
        <f t="shared" ca="1" si="55"/>
        <v>#NAME?</v>
      </c>
      <c r="AM127" s="565" t="e">
        <f t="shared" ca="1" si="63"/>
        <v>#NAME?</v>
      </c>
      <c r="AN127" s="453" t="e">
        <f t="shared" ca="1" si="75"/>
        <v>#NAME?</v>
      </c>
      <c r="AO127" s="566" t="e">
        <f t="shared" ca="1" si="57"/>
        <v>#NAME?</v>
      </c>
      <c r="AP127" s="567" t="e">
        <f t="shared" ca="1" si="29"/>
        <v>#NAME?</v>
      </c>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'ONS Post Acute'!S58</f>
        <v>1.2269474182635047E-2</v>
      </c>
      <c r="E128" s="493">
        <f>'ONS Post Acute'!T58</f>
        <v>6.0278360762220633E-3</v>
      </c>
      <c r="F128" s="493">
        <f>'ONS Post Acute'!U58</f>
        <v>2.5016003114189507E-2</v>
      </c>
      <c r="G128" s="498">
        <f t="shared" si="30"/>
        <v>4.8439201627467968E-3</v>
      </c>
      <c r="H128" s="498">
        <f t="shared" si="31"/>
        <v>6.3249161020591478</v>
      </c>
      <c r="I128" s="498">
        <f t="shared" si="32"/>
        <v>509.17526001883647</v>
      </c>
      <c r="J128" s="498" t="e">
        <f ca="1">_xll.ErBeta(H128,I128)</f>
        <v>#NAME?</v>
      </c>
      <c r="K128" s="1076" t="e">
        <f t="shared" ca="1" si="33"/>
        <v>#NAME?</v>
      </c>
      <c r="L128" s="453" t="e">
        <f t="shared" ca="1" si="76"/>
        <v>#NAME?</v>
      </c>
      <c r="M128" s="566" t="e">
        <f t="shared" ca="1" si="58"/>
        <v>#NAME?</v>
      </c>
      <c r="N128" s="567" t="e">
        <f t="shared" ca="1" si="35"/>
        <v>#NAME?</v>
      </c>
      <c r="O128" s="565" t="e">
        <f t="shared" ca="1" si="59"/>
        <v>#NAME?</v>
      </c>
      <c r="P128" s="453" t="e">
        <f t="shared" ca="1" si="72"/>
        <v>#NAME?</v>
      </c>
      <c r="Q128" s="566" t="e">
        <f t="shared" ca="1" si="37"/>
        <v>#NAME?</v>
      </c>
      <c r="R128" s="567" t="e">
        <f t="shared" ca="1" si="38"/>
        <v>#NAME?</v>
      </c>
      <c r="S128" s="1076" t="e">
        <f t="shared" ca="1" si="39"/>
        <v>#NAME?</v>
      </c>
      <c r="T128" s="453" t="e">
        <f t="shared" ca="1" si="73"/>
        <v>#NAME?</v>
      </c>
      <c r="U128" s="566" t="e">
        <f t="shared" ca="1" si="41"/>
        <v>#NAME?</v>
      </c>
      <c r="V128" s="567" t="e">
        <f t="shared" ca="1" si="42"/>
        <v>#NAME?</v>
      </c>
      <c r="W128" s="565" t="e">
        <f t="shared" ca="1" si="60"/>
        <v>#NAME?</v>
      </c>
      <c r="X128" s="453" t="e">
        <f t="shared" ca="1" si="77"/>
        <v>#NAME?</v>
      </c>
      <c r="Y128" s="566" t="e">
        <f t="shared" ca="1" si="44"/>
        <v>#NAME?</v>
      </c>
      <c r="Z128" s="567" t="e">
        <f t="shared" ca="1" si="45"/>
        <v>#NAME?</v>
      </c>
      <c r="AA128" s="1076" t="e">
        <f t="shared" ca="1" si="46"/>
        <v>#NAME?</v>
      </c>
      <c r="AB128" s="453" t="e">
        <f t="shared" ca="1" si="74"/>
        <v>#NAME?</v>
      </c>
      <c r="AC128" s="566" t="e">
        <f t="shared" ca="1" si="48"/>
        <v>#NAME?</v>
      </c>
      <c r="AD128" s="567" t="e">
        <f t="shared" ca="1" si="49"/>
        <v>#NAME?</v>
      </c>
      <c r="AE128" s="565" t="e">
        <f t="shared" ca="1" si="61"/>
        <v>#NAME?</v>
      </c>
      <c r="AF128" s="453" t="e">
        <f t="shared" ca="1" si="78"/>
        <v>#NAME?</v>
      </c>
      <c r="AG128" s="566" t="e">
        <f t="shared" ca="1" si="51"/>
        <v>#NAME?</v>
      </c>
      <c r="AH128" s="567" t="e">
        <f t="shared" ca="1" si="62"/>
        <v>#NAME?</v>
      </c>
      <c r="AI128" s="1076" t="e">
        <f t="shared" ca="1" si="52"/>
        <v>#NAME?</v>
      </c>
      <c r="AJ128" s="453" t="e">
        <f t="shared" ca="1" si="79"/>
        <v>#NAME?</v>
      </c>
      <c r="AK128" s="566" t="e">
        <f t="shared" ca="1" si="54"/>
        <v>#NAME?</v>
      </c>
      <c r="AL128" s="567" t="e">
        <f t="shared" ca="1" si="55"/>
        <v>#NAME?</v>
      </c>
      <c r="AM128" s="565" t="e">
        <f t="shared" ca="1" si="63"/>
        <v>#NAME?</v>
      </c>
      <c r="AN128" s="453" t="e">
        <f t="shared" ca="1" si="75"/>
        <v>#NAME?</v>
      </c>
      <c r="AO128" s="566" t="e">
        <f t="shared" ca="1" si="57"/>
        <v>#NAME?</v>
      </c>
      <c r="AP128" s="567" t="e">
        <f t="shared" ca="1" si="29"/>
        <v>#NAME?</v>
      </c>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'ONS Post Acute'!S59</f>
        <v>1.1543406450854813E-2</v>
      </c>
      <c r="E129" s="493">
        <f>'ONS Post Acute'!T59</f>
        <v>5.6034814197154477E-3</v>
      </c>
      <c r="F129" s="493">
        <f>'ONS Post Acute'!U59</f>
        <v>2.381976610581028E-2</v>
      </c>
      <c r="G129" s="498">
        <f t="shared" si="30"/>
        <v>4.6470113995139882E-3</v>
      </c>
      <c r="H129" s="498">
        <f t="shared" si="31"/>
        <v>6.0877300138420427</v>
      </c>
      <c r="I129" s="498">
        <f t="shared" si="32"/>
        <v>521.28952554413354</v>
      </c>
      <c r="J129" s="498" t="e">
        <f ca="1">_xll.ErBeta(H129,I129)</f>
        <v>#NAME?</v>
      </c>
      <c r="K129" s="1076" t="e">
        <f t="shared" ca="1" si="33"/>
        <v>#NAME?</v>
      </c>
      <c r="L129" s="453" t="e">
        <f t="shared" ca="1" si="76"/>
        <v>#NAME?</v>
      </c>
      <c r="M129" s="566" t="e">
        <f t="shared" ca="1" si="58"/>
        <v>#NAME?</v>
      </c>
      <c r="N129" s="567" t="e">
        <f t="shared" ca="1" si="35"/>
        <v>#NAME?</v>
      </c>
      <c r="O129" s="565" t="e">
        <f t="shared" ca="1" si="59"/>
        <v>#NAME?</v>
      </c>
      <c r="P129" s="453" t="e">
        <f t="shared" ca="1" si="72"/>
        <v>#NAME?</v>
      </c>
      <c r="Q129" s="566" t="e">
        <f t="shared" ca="1" si="37"/>
        <v>#NAME?</v>
      </c>
      <c r="R129" s="567" t="e">
        <f t="shared" ca="1" si="38"/>
        <v>#NAME?</v>
      </c>
      <c r="S129" s="1076" t="e">
        <f t="shared" ca="1" si="39"/>
        <v>#NAME?</v>
      </c>
      <c r="T129" s="453" t="e">
        <f t="shared" ca="1" si="73"/>
        <v>#NAME?</v>
      </c>
      <c r="U129" s="566" t="e">
        <f t="shared" ca="1" si="41"/>
        <v>#NAME?</v>
      </c>
      <c r="V129" s="567" t="e">
        <f t="shared" ca="1" si="42"/>
        <v>#NAME?</v>
      </c>
      <c r="W129" s="565" t="e">
        <f t="shared" ca="1" si="60"/>
        <v>#NAME?</v>
      </c>
      <c r="X129" s="453" t="e">
        <f t="shared" ca="1" si="77"/>
        <v>#NAME?</v>
      </c>
      <c r="Y129" s="566" t="e">
        <f t="shared" ca="1" si="44"/>
        <v>#NAME?</v>
      </c>
      <c r="Z129" s="567" t="e">
        <f t="shared" ca="1" si="45"/>
        <v>#NAME?</v>
      </c>
      <c r="AA129" s="1076" t="e">
        <f t="shared" ca="1" si="46"/>
        <v>#NAME?</v>
      </c>
      <c r="AB129" s="453" t="e">
        <f t="shared" ca="1" si="74"/>
        <v>#NAME?</v>
      </c>
      <c r="AC129" s="566" t="e">
        <f t="shared" ca="1" si="48"/>
        <v>#NAME?</v>
      </c>
      <c r="AD129" s="567" t="e">
        <f t="shared" ca="1" si="49"/>
        <v>#NAME?</v>
      </c>
      <c r="AE129" s="565" t="e">
        <f t="shared" ca="1" si="61"/>
        <v>#NAME?</v>
      </c>
      <c r="AF129" s="453" t="e">
        <f t="shared" ca="1" si="78"/>
        <v>#NAME?</v>
      </c>
      <c r="AG129" s="566" t="e">
        <f t="shared" ca="1" si="51"/>
        <v>#NAME?</v>
      </c>
      <c r="AH129" s="567" t="e">
        <f t="shared" ca="1" si="62"/>
        <v>#NAME?</v>
      </c>
      <c r="AI129" s="1076" t="e">
        <f t="shared" ca="1" si="52"/>
        <v>#NAME?</v>
      </c>
      <c r="AJ129" s="453" t="e">
        <f t="shared" ca="1" si="79"/>
        <v>#NAME?</v>
      </c>
      <c r="AK129" s="566" t="e">
        <f t="shared" ca="1" si="54"/>
        <v>#NAME?</v>
      </c>
      <c r="AL129" s="567" t="e">
        <f t="shared" ca="1" si="55"/>
        <v>#NAME?</v>
      </c>
      <c r="AM129" s="565" t="e">
        <f t="shared" ca="1" si="63"/>
        <v>#NAME?</v>
      </c>
      <c r="AN129" s="453" t="e">
        <f t="shared" ca="1" si="75"/>
        <v>#NAME?</v>
      </c>
      <c r="AO129" s="566" t="e">
        <f t="shared" ca="1" si="57"/>
        <v>#NAME?</v>
      </c>
      <c r="AP129" s="567" t="e">
        <f t="shared" ca="1" si="29"/>
        <v>#NAME?</v>
      </c>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'ONS Post Acute'!S60</f>
        <v>1.0860305055144516E-2</v>
      </c>
      <c r="E130" s="493">
        <f>'ONS Post Acute'!T60</f>
        <v>5.2090009788015876E-3</v>
      </c>
      <c r="F130" s="493">
        <f>'ONS Post Acute'!U60</f>
        <v>2.2680731799784581E-2</v>
      </c>
      <c r="G130" s="498">
        <f t="shared" si="30"/>
        <v>4.4570741890262739E-3</v>
      </c>
      <c r="H130" s="498">
        <f t="shared" si="31"/>
        <v>5.861895641314133</v>
      </c>
      <c r="I130" s="498">
        <f t="shared" si="32"/>
        <v>533.89233884378064</v>
      </c>
      <c r="J130" s="498" t="e">
        <f ca="1">_xll.ErBeta(H130,I130)</f>
        <v>#NAME?</v>
      </c>
      <c r="K130" s="1076" t="e">
        <f t="shared" ca="1" si="33"/>
        <v>#NAME?</v>
      </c>
      <c r="L130" s="453" t="e">
        <f t="shared" ca="1" si="76"/>
        <v>#NAME?</v>
      </c>
      <c r="M130" s="566" t="e">
        <f t="shared" ca="1" si="58"/>
        <v>#NAME?</v>
      </c>
      <c r="N130" s="567" t="e">
        <f t="shared" ca="1" si="35"/>
        <v>#NAME?</v>
      </c>
      <c r="O130" s="565" t="e">
        <f t="shared" ca="1" si="59"/>
        <v>#NAME?</v>
      </c>
      <c r="P130" s="453" t="e">
        <f t="shared" ca="1" si="72"/>
        <v>#NAME?</v>
      </c>
      <c r="Q130" s="566" t="e">
        <f t="shared" ca="1" si="37"/>
        <v>#NAME?</v>
      </c>
      <c r="R130" s="567" t="e">
        <f t="shared" ca="1" si="38"/>
        <v>#NAME?</v>
      </c>
      <c r="S130" s="1076" t="e">
        <f t="shared" ca="1" si="39"/>
        <v>#NAME?</v>
      </c>
      <c r="T130" s="453" t="e">
        <f t="shared" ca="1" si="73"/>
        <v>#NAME?</v>
      </c>
      <c r="U130" s="566" t="e">
        <f t="shared" ca="1" si="41"/>
        <v>#NAME?</v>
      </c>
      <c r="V130" s="567" t="e">
        <f t="shared" ca="1" si="42"/>
        <v>#NAME?</v>
      </c>
      <c r="W130" s="565" t="e">
        <f t="shared" ca="1" si="60"/>
        <v>#NAME?</v>
      </c>
      <c r="X130" s="453" t="e">
        <f t="shared" ca="1" si="77"/>
        <v>#NAME?</v>
      </c>
      <c r="Y130" s="566" t="e">
        <f t="shared" ca="1" si="44"/>
        <v>#NAME?</v>
      </c>
      <c r="Z130" s="567" t="e">
        <f t="shared" ca="1" si="45"/>
        <v>#NAME?</v>
      </c>
      <c r="AA130" s="1076" t="e">
        <f t="shared" ca="1" si="46"/>
        <v>#NAME?</v>
      </c>
      <c r="AB130" s="453" t="e">
        <f t="shared" ca="1" si="74"/>
        <v>#NAME?</v>
      </c>
      <c r="AC130" s="566" t="e">
        <f t="shared" ca="1" si="48"/>
        <v>#NAME?</v>
      </c>
      <c r="AD130" s="567" t="e">
        <f t="shared" ca="1" si="49"/>
        <v>#NAME?</v>
      </c>
      <c r="AE130" s="565" t="e">
        <f t="shared" ca="1" si="61"/>
        <v>#NAME?</v>
      </c>
      <c r="AF130" s="453" t="e">
        <f t="shared" ca="1" si="78"/>
        <v>#NAME?</v>
      </c>
      <c r="AG130" s="566" t="e">
        <f t="shared" ca="1" si="51"/>
        <v>#NAME?</v>
      </c>
      <c r="AH130" s="567" t="e">
        <f t="shared" ca="1" si="62"/>
        <v>#NAME?</v>
      </c>
      <c r="AI130" s="1076" t="e">
        <f t="shared" ca="1" si="52"/>
        <v>#NAME?</v>
      </c>
      <c r="AJ130" s="453" t="e">
        <f t="shared" ca="1" si="79"/>
        <v>#NAME?</v>
      </c>
      <c r="AK130" s="566" t="e">
        <f t="shared" ca="1" si="54"/>
        <v>#NAME?</v>
      </c>
      <c r="AL130" s="567" t="e">
        <f t="shared" ca="1" si="55"/>
        <v>#NAME?</v>
      </c>
      <c r="AM130" s="565" t="e">
        <f t="shared" ca="1" si="63"/>
        <v>#NAME?</v>
      </c>
      <c r="AN130" s="453" t="e">
        <f t="shared" ca="1" si="75"/>
        <v>#NAME?</v>
      </c>
      <c r="AO130" s="566" t="e">
        <f t="shared" ca="1" si="57"/>
        <v>#NAME?</v>
      </c>
      <c r="AP130" s="567" t="e">
        <f t="shared" ca="1" si="29"/>
        <v>#NAME?</v>
      </c>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'ONS Post Acute'!S61</f>
        <v>1.0217627386936842E-2</v>
      </c>
      <c r="E131" s="493">
        <f>'ONS Post Acute'!T61</f>
        <v>4.8422916334991207E-3</v>
      </c>
      <c r="F131" s="493">
        <f>'ONS Post Acute'!U61</f>
        <v>2.1596164827507688E-2</v>
      </c>
      <c r="G131" s="498">
        <f t="shared" si="30"/>
        <v>4.273947243369533E-3</v>
      </c>
      <c r="H131" s="498">
        <f t="shared" si="31"/>
        <v>5.6467217264014824</v>
      </c>
      <c r="I131" s="498">
        <f t="shared" si="32"/>
        <v>546.99837997507302</v>
      </c>
      <c r="J131" s="498" t="e">
        <f ca="1">_xll.ErBeta(H131,I131)</f>
        <v>#NAME?</v>
      </c>
      <c r="K131" s="1076" t="e">
        <f t="shared" ca="1" si="33"/>
        <v>#NAME?</v>
      </c>
      <c r="L131" s="453" t="e">
        <f t="shared" ca="1" si="76"/>
        <v>#NAME?</v>
      </c>
      <c r="M131" s="566" t="e">
        <f t="shared" ca="1" si="58"/>
        <v>#NAME?</v>
      </c>
      <c r="N131" s="567" t="e">
        <f t="shared" ca="1" si="35"/>
        <v>#NAME?</v>
      </c>
      <c r="O131" s="565" t="e">
        <f t="shared" ca="1" si="59"/>
        <v>#NAME?</v>
      </c>
      <c r="P131" s="453" t="e">
        <f t="shared" ca="1" si="72"/>
        <v>#NAME?</v>
      </c>
      <c r="Q131" s="566" t="e">
        <f t="shared" ca="1" si="37"/>
        <v>#NAME?</v>
      </c>
      <c r="R131" s="567" t="e">
        <f t="shared" ca="1" si="38"/>
        <v>#NAME?</v>
      </c>
      <c r="S131" s="1076" t="e">
        <f t="shared" ca="1" si="39"/>
        <v>#NAME?</v>
      </c>
      <c r="T131" s="453" t="e">
        <f t="shared" ca="1" si="73"/>
        <v>#NAME?</v>
      </c>
      <c r="U131" s="566" t="e">
        <f t="shared" ca="1" si="41"/>
        <v>#NAME?</v>
      </c>
      <c r="V131" s="567" t="e">
        <f t="shared" ca="1" si="42"/>
        <v>#NAME?</v>
      </c>
      <c r="W131" s="565" t="e">
        <f t="shared" ca="1" si="60"/>
        <v>#NAME?</v>
      </c>
      <c r="X131" s="453" t="e">
        <f t="shared" ca="1" si="77"/>
        <v>#NAME?</v>
      </c>
      <c r="Y131" s="566" t="e">
        <f t="shared" ca="1" si="44"/>
        <v>#NAME?</v>
      </c>
      <c r="Z131" s="567" t="e">
        <f t="shared" ca="1" si="45"/>
        <v>#NAME?</v>
      </c>
      <c r="AA131" s="1076" t="e">
        <f t="shared" ca="1" si="46"/>
        <v>#NAME?</v>
      </c>
      <c r="AB131" s="453" t="e">
        <f t="shared" ca="1" si="74"/>
        <v>#NAME?</v>
      </c>
      <c r="AC131" s="566" t="e">
        <f t="shared" ca="1" si="48"/>
        <v>#NAME?</v>
      </c>
      <c r="AD131" s="567" t="e">
        <f t="shared" ca="1" si="49"/>
        <v>#NAME?</v>
      </c>
      <c r="AE131" s="565" t="e">
        <f t="shared" ca="1" si="61"/>
        <v>#NAME?</v>
      </c>
      <c r="AF131" s="453" t="e">
        <f t="shared" ca="1" si="78"/>
        <v>#NAME?</v>
      </c>
      <c r="AG131" s="566" t="e">
        <f t="shared" ca="1" si="51"/>
        <v>#NAME?</v>
      </c>
      <c r="AH131" s="567" t="e">
        <f t="shared" ca="1" si="62"/>
        <v>#NAME?</v>
      </c>
      <c r="AI131" s="1076" t="e">
        <f t="shared" ca="1" si="52"/>
        <v>#NAME?</v>
      </c>
      <c r="AJ131" s="453" t="e">
        <f t="shared" ca="1" si="79"/>
        <v>#NAME?</v>
      </c>
      <c r="AK131" s="566" t="e">
        <f t="shared" ca="1" si="54"/>
        <v>#NAME?</v>
      </c>
      <c r="AL131" s="567" t="e">
        <f t="shared" ca="1" si="55"/>
        <v>#NAME?</v>
      </c>
      <c r="AM131" s="565" t="e">
        <f t="shared" ca="1" si="63"/>
        <v>#NAME?</v>
      </c>
      <c r="AN131" s="453" t="e">
        <f t="shared" ca="1" si="75"/>
        <v>#NAME?</v>
      </c>
      <c r="AO131" s="566" t="e">
        <f t="shared" ca="1" si="57"/>
        <v>#NAME?</v>
      </c>
      <c r="AP131" s="567" t="e">
        <f t="shared" ca="1" si="29"/>
        <v>#NAME?</v>
      </c>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'ONS Post Acute'!S62</f>
        <v>9.6129813010020042E-3</v>
      </c>
      <c r="E132" s="493">
        <f>'ONS Post Acute'!T62</f>
        <v>4.5013983217277367E-3</v>
      </c>
      <c r="F132" s="493">
        <f>'ONS Post Acute'!U62</f>
        <v>2.0563460622611388E-2</v>
      </c>
      <c r="G132" s="498">
        <f t="shared" si="30"/>
        <v>4.0974648726744018E-3</v>
      </c>
      <c r="H132" s="498">
        <f t="shared" si="31"/>
        <v>5.4415686926281506</v>
      </c>
      <c r="I132" s="498">
        <f t="shared" si="32"/>
        <v>560.62306019216453</v>
      </c>
      <c r="J132" s="498" t="e">
        <f ca="1">_xll.ErBeta(H132,I132)</f>
        <v>#NAME?</v>
      </c>
      <c r="K132" s="1076" t="e">
        <f t="shared" ca="1" si="33"/>
        <v>#NAME?</v>
      </c>
      <c r="L132" s="453" t="e">
        <f t="shared" ca="1" si="76"/>
        <v>#NAME?</v>
      </c>
      <c r="M132" s="566" t="e">
        <f t="shared" ca="1" si="58"/>
        <v>#NAME?</v>
      </c>
      <c r="N132" s="567" t="e">
        <f t="shared" ca="1" si="35"/>
        <v>#NAME?</v>
      </c>
      <c r="O132" s="565" t="e">
        <f t="shared" ca="1" si="59"/>
        <v>#NAME?</v>
      </c>
      <c r="P132" s="453" t="e">
        <f t="shared" ca="1" si="72"/>
        <v>#NAME?</v>
      </c>
      <c r="Q132" s="566" t="e">
        <f t="shared" ca="1" si="37"/>
        <v>#NAME?</v>
      </c>
      <c r="R132" s="567" t="e">
        <f t="shared" ca="1" si="38"/>
        <v>#NAME?</v>
      </c>
      <c r="S132" s="1076" t="e">
        <f t="shared" ca="1" si="39"/>
        <v>#NAME?</v>
      </c>
      <c r="T132" s="453" t="e">
        <f t="shared" ca="1" si="73"/>
        <v>#NAME?</v>
      </c>
      <c r="U132" s="566" t="e">
        <f t="shared" ca="1" si="41"/>
        <v>#NAME?</v>
      </c>
      <c r="V132" s="567" t="e">
        <f t="shared" ca="1" si="42"/>
        <v>#NAME?</v>
      </c>
      <c r="W132" s="565" t="e">
        <f t="shared" ca="1" si="60"/>
        <v>#NAME?</v>
      </c>
      <c r="X132" s="453" t="e">
        <f t="shared" ca="1" si="77"/>
        <v>#NAME?</v>
      </c>
      <c r="Y132" s="566" t="e">
        <f t="shared" ca="1" si="44"/>
        <v>#NAME?</v>
      </c>
      <c r="Z132" s="567" t="e">
        <f t="shared" ca="1" si="45"/>
        <v>#NAME?</v>
      </c>
      <c r="AA132" s="1076" t="e">
        <f t="shared" ca="1" si="46"/>
        <v>#NAME?</v>
      </c>
      <c r="AB132" s="453" t="e">
        <f t="shared" ca="1" si="74"/>
        <v>#NAME?</v>
      </c>
      <c r="AC132" s="566" t="e">
        <f t="shared" ca="1" si="48"/>
        <v>#NAME?</v>
      </c>
      <c r="AD132" s="567" t="e">
        <f t="shared" ca="1" si="49"/>
        <v>#NAME?</v>
      </c>
      <c r="AE132" s="565" t="e">
        <f t="shared" ca="1" si="61"/>
        <v>#NAME?</v>
      </c>
      <c r="AF132" s="453" t="e">
        <f t="shared" ca="1" si="78"/>
        <v>#NAME?</v>
      </c>
      <c r="AG132" s="566" t="e">
        <f t="shared" ca="1" si="51"/>
        <v>#NAME?</v>
      </c>
      <c r="AH132" s="567" t="e">
        <f t="shared" ca="1" si="62"/>
        <v>#NAME?</v>
      </c>
      <c r="AI132" s="1076" t="e">
        <f t="shared" ca="1" si="52"/>
        <v>#NAME?</v>
      </c>
      <c r="AJ132" s="453" t="e">
        <f t="shared" ca="1" si="79"/>
        <v>#NAME?</v>
      </c>
      <c r="AK132" s="566" t="e">
        <f t="shared" ca="1" si="54"/>
        <v>#NAME?</v>
      </c>
      <c r="AL132" s="567" t="e">
        <f t="shared" ca="1" si="55"/>
        <v>#NAME?</v>
      </c>
      <c r="AM132" s="565" t="e">
        <f t="shared" ca="1" si="63"/>
        <v>#NAME?</v>
      </c>
      <c r="AN132" s="453" t="e">
        <f t="shared" ca="1" si="75"/>
        <v>#NAME?</v>
      </c>
      <c r="AO132" s="566" t="e">
        <f t="shared" ca="1" si="57"/>
        <v>#NAME?</v>
      </c>
      <c r="AP132" s="567" t="e">
        <f t="shared" ca="1" si="29"/>
        <v>#NAME?</v>
      </c>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'ONS Post Acute'!S63</f>
        <v>9.0441162115149059E-3</v>
      </c>
      <c r="E133" s="493">
        <f>'ONS Post Acute'!T63</f>
        <v>4.1845036161548121E-3</v>
      </c>
      <c r="F133" s="493">
        <f>'ONS Post Acute'!U63</f>
        <v>1.9580139166148834E-2</v>
      </c>
      <c r="G133" s="498">
        <f t="shared" si="30"/>
        <v>3.9274580484678625E-3</v>
      </c>
      <c r="H133" s="498">
        <f t="shared" si="31"/>
        <v>5.2458440678303004</v>
      </c>
      <c r="I133" s="498">
        <f t="shared" si="32"/>
        <v>574.78253517295479</v>
      </c>
      <c r="J133" s="498" t="e">
        <f ca="1">_xll.ErBeta(H133,I133)</f>
        <v>#NAME?</v>
      </c>
      <c r="K133" s="1076" t="e">
        <f t="shared" ca="1" si="33"/>
        <v>#NAME?</v>
      </c>
      <c r="L133" s="453" t="e">
        <f t="shared" ref="L133:L164" ca="1" si="80">K133*($D$21-PICSIA_V-Diab_Inc-Park_Inc-Dem_Inc-Anx_Inc-Isc_Inc)</f>
        <v>#NAME?</v>
      </c>
      <c r="M133" s="566" t="e">
        <f t="shared" ca="1" si="58"/>
        <v>#NAME?</v>
      </c>
      <c r="N133" s="567" t="e">
        <f t="shared" ca="1" si="35"/>
        <v>#NAME?</v>
      </c>
      <c r="O133" s="565" t="e">
        <f t="shared" ca="1" si="59"/>
        <v>#NAME?</v>
      </c>
      <c r="P133" s="453" t="e">
        <f t="shared" ref="P133:P164" ca="1" si="81">O133*($E$21-PICSIA_U-$H$201-$H$202-$H$203-$H$204-$H$205)</f>
        <v>#NAME?</v>
      </c>
      <c r="Q133" s="566" t="e">
        <f t="shared" ca="1" si="37"/>
        <v>#NAME?</v>
      </c>
      <c r="R133" s="567" t="e">
        <f t="shared" ca="1" si="38"/>
        <v>#NAME?</v>
      </c>
      <c r="S133" s="1076" t="e">
        <f t="shared" ca="1" si="39"/>
        <v>#NAME?</v>
      </c>
      <c r="T133" s="453" t="e">
        <f t="shared" ref="T133:T164" ca="1" si="82">S133*($F$21-PICSIB_V-$J$201-$J$202-$J$203-$J$204-$J$205)</f>
        <v>#NAME?</v>
      </c>
      <c r="U133" s="566" t="e">
        <f t="shared" ca="1" si="41"/>
        <v>#NAME?</v>
      </c>
      <c r="V133" s="567" t="e">
        <f t="shared" ca="1" si="42"/>
        <v>#NAME?</v>
      </c>
      <c r="W133" s="565" t="e">
        <f t="shared" ca="1" si="60"/>
        <v>#NAME?</v>
      </c>
      <c r="X133" s="453" t="e">
        <f t="shared" ref="X133:X164" ca="1" si="83">W133*($G$21-PICSIB_U-$L$201-$L$202-$L$203-$L$204-$L$205)</f>
        <v>#NAME?</v>
      </c>
      <c r="Y133" s="566" t="e">
        <f t="shared" ca="1" si="44"/>
        <v>#NAME?</v>
      </c>
      <c r="Z133" s="567" t="e">
        <f t="shared" ca="1" si="45"/>
        <v>#NAME?</v>
      </c>
      <c r="AA133" s="1076" t="e">
        <f t="shared" ca="1" si="46"/>
        <v>#NAME?</v>
      </c>
      <c r="AB133" s="453" t="e">
        <f t="shared" ref="AB133:AB164" ca="1" si="84">AA133*($H$21-PICSIC_V-$N$201-$N$202-$N$203-$N$204-$N$205)</f>
        <v>#NAME?</v>
      </c>
      <c r="AC133" s="566" t="e">
        <f t="shared" ca="1" si="48"/>
        <v>#NAME?</v>
      </c>
      <c r="AD133" s="567" t="e">
        <f t="shared" ca="1" si="49"/>
        <v>#NAME?</v>
      </c>
      <c r="AE133" s="565" t="e">
        <f t="shared" ca="1" si="61"/>
        <v>#NAME?</v>
      </c>
      <c r="AF133" s="453" t="e">
        <f t="shared" ref="AF133:AF164" ca="1" si="85">AE133*($I$21-PICSIC_U-$P$201-$P$202-$P$203-$P$204-$P$205)</f>
        <v>#NAME?</v>
      </c>
      <c r="AG133" s="566" t="e">
        <f t="shared" ca="1" si="51"/>
        <v>#NAME?</v>
      </c>
      <c r="AH133" s="567" t="e">
        <f t="shared" ca="1" si="62"/>
        <v>#NAME?</v>
      </c>
      <c r="AI133" s="1076" t="e">
        <f t="shared" ca="1" si="52"/>
        <v>#NAME?</v>
      </c>
      <c r="AJ133" s="453" t="e">
        <f t="shared" ref="AJ133:AJ164" ca="1" si="86">AI133*($J$21-PICS4D_V-$R$201-$R$202-$R$203-$R$204-$R$205)</f>
        <v>#NAME?</v>
      </c>
      <c r="AK133" s="566" t="e">
        <f t="shared" ca="1" si="54"/>
        <v>#NAME?</v>
      </c>
      <c r="AL133" s="567" t="e">
        <f t="shared" ca="1" si="55"/>
        <v>#NAME?</v>
      </c>
      <c r="AM133" s="565" t="e">
        <f t="shared" ca="1" si="63"/>
        <v>#NAME?</v>
      </c>
      <c r="AN133" s="453" t="e">
        <f t="shared" ref="AN133:AN164" ca="1" si="87">AM133*($K$21-PICS4D_U-$T$201-$T$202-$T$203-$T$204-$T$205)</f>
        <v>#NAME?</v>
      </c>
      <c r="AO133" s="566" t="e">
        <f t="shared" ca="1" si="57"/>
        <v>#NAME?</v>
      </c>
      <c r="AP133" s="567" t="e">
        <f t="shared" ca="1" si="29"/>
        <v>#NAME?</v>
      </c>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'ONS Post Acute'!S64</f>
        <v>8.5089147150281853E-3</v>
      </c>
      <c r="E134" s="493">
        <f>'ONS Post Acute'!T64</f>
        <v>3.8899180348234467E-3</v>
      </c>
      <c r="F134" s="493">
        <f>'ONS Post Acute'!U64</f>
        <v>1.8643839030877539E-2</v>
      </c>
      <c r="G134" s="498">
        <f t="shared" si="30"/>
        <v>3.7637553561362478E-3</v>
      </c>
      <c r="H134" s="498">
        <f t="shared" si="31"/>
        <v>5.0589983747121723</v>
      </c>
      <c r="I134" s="498">
        <f t="shared" si="32"/>
        <v>589.49372005565635</v>
      </c>
      <c r="J134" s="498" t="e">
        <f ca="1">_xll.ErBeta(H134,I134)</f>
        <v>#NAME?</v>
      </c>
      <c r="K134" s="1076" t="e">
        <f t="shared" ca="1" si="33"/>
        <v>#NAME?</v>
      </c>
      <c r="L134" s="453" t="e">
        <f t="shared" ca="1" si="80"/>
        <v>#NAME?</v>
      </c>
      <c r="M134" s="566" t="e">
        <f t="shared" ca="1" si="58"/>
        <v>#NAME?</v>
      </c>
      <c r="N134" s="567" t="e">
        <f t="shared" ca="1" si="35"/>
        <v>#NAME?</v>
      </c>
      <c r="O134" s="565" t="e">
        <f t="shared" ca="1" si="59"/>
        <v>#NAME?</v>
      </c>
      <c r="P134" s="453" t="e">
        <f t="shared" ca="1" si="81"/>
        <v>#NAME?</v>
      </c>
      <c r="Q134" s="566" t="e">
        <f t="shared" ca="1" si="37"/>
        <v>#NAME?</v>
      </c>
      <c r="R134" s="567" t="e">
        <f t="shared" ca="1" si="38"/>
        <v>#NAME?</v>
      </c>
      <c r="S134" s="1076" t="e">
        <f t="shared" ca="1" si="39"/>
        <v>#NAME?</v>
      </c>
      <c r="T134" s="453" t="e">
        <f t="shared" ca="1" si="82"/>
        <v>#NAME?</v>
      </c>
      <c r="U134" s="566" t="e">
        <f t="shared" ca="1" si="41"/>
        <v>#NAME?</v>
      </c>
      <c r="V134" s="567" t="e">
        <f t="shared" ca="1" si="42"/>
        <v>#NAME?</v>
      </c>
      <c r="W134" s="565" t="e">
        <f t="shared" ca="1" si="60"/>
        <v>#NAME?</v>
      </c>
      <c r="X134" s="453" t="e">
        <f t="shared" ca="1" si="83"/>
        <v>#NAME?</v>
      </c>
      <c r="Y134" s="566" t="e">
        <f t="shared" ca="1" si="44"/>
        <v>#NAME?</v>
      </c>
      <c r="Z134" s="567" t="e">
        <f t="shared" ca="1" si="45"/>
        <v>#NAME?</v>
      </c>
      <c r="AA134" s="1076" t="e">
        <f t="shared" ca="1" si="46"/>
        <v>#NAME?</v>
      </c>
      <c r="AB134" s="453" t="e">
        <f t="shared" ca="1" si="84"/>
        <v>#NAME?</v>
      </c>
      <c r="AC134" s="566" t="e">
        <f t="shared" ca="1" si="48"/>
        <v>#NAME?</v>
      </c>
      <c r="AD134" s="567" t="e">
        <f t="shared" ca="1" si="49"/>
        <v>#NAME?</v>
      </c>
      <c r="AE134" s="565" t="e">
        <f t="shared" ca="1" si="61"/>
        <v>#NAME?</v>
      </c>
      <c r="AF134" s="453" t="e">
        <f t="shared" ca="1" si="85"/>
        <v>#NAME?</v>
      </c>
      <c r="AG134" s="566" t="e">
        <f t="shared" ca="1" si="51"/>
        <v>#NAME?</v>
      </c>
      <c r="AH134" s="567" t="e">
        <f t="shared" ca="1" si="62"/>
        <v>#NAME?</v>
      </c>
      <c r="AI134" s="1076" t="e">
        <f t="shared" ca="1" si="52"/>
        <v>#NAME?</v>
      </c>
      <c r="AJ134" s="453" t="e">
        <f t="shared" ca="1" si="86"/>
        <v>#NAME?</v>
      </c>
      <c r="AK134" s="566" t="e">
        <f t="shared" ca="1" si="54"/>
        <v>#NAME?</v>
      </c>
      <c r="AL134" s="567" t="e">
        <f t="shared" ca="1" si="55"/>
        <v>#NAME?</v>
      </c>
      <c r="AM134" s="565" t="e">
        <f t="shared" ca="1" si="63"/>
        <v>#NAME?</v>
      </c>
      <c r="AN134" s="453" t="e">
        <f t="shared" ca="1" si="87"/>
        <v>#NAME?</v>
      </c>
      <c r="AO134" s="566" t="e">
        <f t="shared" ca="1" si="57"/>
        <v>#NAME?</v>
      </c>
      <c r="AP134" s="567" t="e">
        <f t="shared" ca="1" si="29"/>
        <v>#NAME?</v>
      </c>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'ONS Post Acute'!S65</f>
        <v>8.0053847091705772E-3</v>
      </c>
      <c r="E135" s="493">
        <f>'ONS Post Acute'!T65</f>
        <v>3.6160710339041753E-3</v>
      </c>
      <c r="F135" s="493">
        <f>'ONS Post Acute'!U65</f>
        <v>1.7752311710338052E-2</v>
      </c>
      <c r="G135" s="498">
        <f t="shared" si="30"/>
        <v>3.6061838460290504E-3</v>
      </c>
      <c r="H135" s="498">
        <f t="shared" si="31"/>
        <v>4.8805214351227608</v>
      </c>
      <c r="I135" s="498">
        <f t="shared" si="32"/>
        <v>604.77430621255712</v>
      </c>
      <c r="J135" s="498" t="e">
        <f ca="1">_xll.ErBeta(H135,I135)</f>
        <v>#NAME?</v>
      </c>
      <c r="K135" s="1076" t="e">
        <f t="shared" ca="1" si="33"/>
        <v>#NAME?</v>
      </c>
      <c r="L135" s="453" t="e">
        <f t="shared" ca="1" si="80"/>
        <v>#NAME?</v>
      </c>
      <c r="M135" s="566" t="e">
        <f t="shared" ca="1" si="58"/>
        <v>#NAME?</v>
      </c>
      <c r="N135" s="567" t="e">
        <f t="shared" ca="1" si="35"/>
        <v>#NAME?</v>
      </c>
      <c r="O135" s="565" t="e">
        <f t="shared" ca="1" si="59"/>
        <v>#NAME?</v>
      </c>
      <c r="P135" s="453" t="e">
        <f t="shared" ca="1" si="81"/>
        <v>#NAME?</v>
      </c>
      <c r="Q135" s="566" t="e">
        <f t="shared" ca="1" si="37"/>
        <v>#NAME?</v>
      </c>
      <c r="R135" s="567" t="e">
        <f t="shared" ca="1" si="38"/>
        <v>#NAME?</v>
      </c>
      <c r="S135" s="1076" t="e">
        <f t="shared" ca="1" si="39"/>
        <v>#NAME?</v>
      </c>
      <c r="T135" s="453" t="e">
        <f t="shared" ca="1" si="82"/>
        <v>#NAME?</v>
      </c>
      <c r="U135" s="566" t="e">
        <f t="shared" ca="1" si="41"/>
        <v>#NAME?</v>
      </c>
      <c r="V135" s="567" t="e">
        <f t="shared" ca="1" si="42"/>
        <v>#NAME?</v>
      </c>
      <c r="W135" s="565" t="e">
        <f t="shared" ca="1" si="60"/>
        <v>#NAME?</v>
      </c>
      <c r="X135" s="453" t="e">
        <f t="shared" ca="1" si="83"/>
        <v>#NAME?</v>
      </c>
      <c r="Y135" s="566" t="e">
        <f t="shared" ca="1" si="44"/>
        <v>#NAME?</v>
      </c>
      <c r="Z135" s="567" t="e">
        <f t="shared" ca="1" si="45"/>
        <v>#NAME?</v>
      </c>
      <c r="AA135" s="1076" t="e">
        <f t="shared" ca="1" si="46"/>
        <v>#NAME?</v>
      </c>
      <c r="AB135" s="453" t="e">
        <f t="shared" ca="1" si="84"/>
        <v>#NAME?</v>
      </c>
      <c r="AC135" s="566" t="e">
        <f t="shared" ca="1" si="48"/>
        <v>#NAME?</v>
      </c>
      <c r="AD135" s="567" t="e">
        <f t="shared" ca="1" si="49"/>
        <v>#NAME?</v>
      </c>
      <c r="AE135" s="565" t="e">
        <f t="shared" ca="1" si="61"/>
        <v>#NAME?</v>
      </c>
      <c r="AF135" s="453" t="e">
        <f t="shared" ca="1" si="85"/>
        <v>#NAME?</v>
      </c>
      <c r="AG135" s="566" t="e">
        <f t="shared" ca="1" si="51"/>
        <v>#NAME?</v>
      </c>
      <c r="AH135" s="567" t="e">
        <f t="shared" ca="1" si="62"/>
        <v>#NAME?</v>
      </c>
      <c r="AI135" s="1076" t="e">
        <f t="shared" ca="1" si="52"/>
        <v>#NAME?</v>
      </c>
      <c r="AJ135" s="453" t="e">
        <f t="shared" ca="1" si="86"/>
        <v>#NAME?</v>
      </c>
      <c r="AK135" s="566" t="e">
        <f t="shared" ca="1" si="54"/>
        <v>#NAME?</v>
      </c>
      <c r="AL135" s="567" t="e">
        <f t="shared" ca="1" si="55"/>
        <v>#NAME?</v>
      </c>
      <c r="AM135" s="565" t="e">
        <f t="shared" ca="1" si="63"/>
        <v>#NAME?</v>
      </c>
      <c r="AN135" s="453" t="e">
        <f t="shared" ca="1" si="87"/>
        <v>#NAME?</v>
      </c>
      <c r="AO135" s="566" t="e">
        <f t="shared" ca="1" si="57"/>
        <v>#NAME?</v>
      </c>
      <c r="AP135" s="567" t="e">
        <f t="shared" ca="1" si="29"/>
        <v>#NAME?</v>
      </c>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'ONS Post Acute'!S66</f>
        <v>7.5316519777351926E-3</v>
      </c>
      <c r="E136" s="493">
        <f>'ONS Post Acute'!T66</f>
        <v>3.3615026345495489E-3</v>
      </c>
      <c r="F136" s="493">
        <f>'ONS Post Acute'!U66</f>
        <v>1.6903416219109679E-2</v>
      </c>
      <c r="G136" s="498">
        <f t="shared" si="30"/>
        <v>3.4545697919796253E-3</v>
      </c>
      <c r="H136" s="498">
        <f t="shared" si="31"/>
        <v>4.7099390409086226</v>
      </c>
      <c r="I136" s="498">
        <f t="shared" si="32"/>
        <v>620.64277970286503</v>
      </c>
      <c r="J136" s="498" t="e">
        <f ca="1">_xll.ErBeta(H136,I136)</f>
        <v>#NAME?</v>
      </c>
      <c r="K136" s="1076" t="e">
        <f t="shared" ca="1" si="33"/>
        <v>#NAME?</v>
      </c>
      <c r="L136" s="453" t="e">
        <f t="shared" ca="1" si="80"/>
        <v>#NAME?</v>
      </c>
      <c r="M136" s="566" t="e">
        <f t="shared" ca="1" si="58"/>
        <v>#NAME?</v>
      </c>
      <c r="N136" s="567" t="e">
        <f t="shared" ca="1" si="35"/>
        <v>#NAME?</v>
      </c>
      <c r="O136" s="565" t="e">
        <f t="shared" ca="1" si="59"/>
        <v>#NAME?</v>
      </c>
      <c r="P136" s="453" t="e">
        <f t="shared" ca="1" si="81"/>
        <v>#NAME?</v>
      </c>
      <c r="Q136" s="566" t="e">
        <f t="shared" ca="1" si="37"/>
        <v>#NAME?</v>
      </c>
      <c r="R136" s="567" t="e">
        <f t="shared" ca="1" si="38"/>
        <v>#NAME?</v>
      </c>
      <c r="S136" s="1076" t="e">
        <f t="shared" ca="1" si="39"/>
        <v>#NAME?</v>
      </c>
      <c r="T136" s="453" t="e">
        <f t="shared" ca="1" si="82"/>
        <v>#NAME?</v>
      </c>
      <c r="U136" s="566" t="e">
        <f t="shared" ca="1" si="41"/>
        <v>#NAME?</v>
      </c>
      <c r="V136" s="567" t="e">
        <f t="shared" ca="1" si="42"/>
        <v>#NAME?</v>
      </c>
      <c r="W136" s="565" t="e">
        <f t="shared" ca="1" si="60"/>
        <v>#NAME?</v>
      </c>
      <c r="X136" s="453" t="e">
        <f t="shared" ca="1" si="83"/>
        <v>#NAME?</v>
      </c>
      <c r="Y136" s="566" t="e">
        <f t="shared" ca="1" si="44"/>
        <v>#NAME?</v>
      </c>
      <c r="Z136" s="567" t="e">
        <f t="shared" ca="1" si="45"/>
        <v>#NAME?</v>
      </c>
      <c r="AA136" s="1076" t="e">
        <f t="shared" ca="1" si="46"/>
        <v>#NAME?</v>
      </c>
      <c r="AB136" s="453" t="e">
        <f t="shared" ca="1" si="84"/>
        <v>#NAME?</v>
      </c>
      <c r="AC136" s="566" t="e">
        <f t="shared" ca="1" si="48"/>
        <v>#NAME?</v>
      </c>
      <c r="AD136" s="567" t="e">
        <f t="shared" ca="1" si="49"/>
        <v>#NAME?</v>
      </c>
      <c r="AE136" s="565" t="e">
        <f t="shared" ca="1" si="61"/>
        <v>#NAME?</v>
      </c>
      <c r="AF136" s="453" t="e">
        <f t="shared" ca="1" si="85"/>
        <v>#NAME?</v>
      </c>
      <c r="AG136" s="566" t="e">
        <f t="shared" ca="1" si="51"/>
        <v>#NAME?</v>
      </c>
      <c r="AH136" s="567" t="e">
        <f t="shared" ca="1" si="62"/>
        <v>#NAME?</v>
      </c>
      <c r="AI136" s="1076" t="e">
        <f t="shared" ca="1" si="52"/>
        <v>#NAME?</v>
      </c>
      <c r="AJ136" s="453" t="e">
        <f t="shared" ca="1" si="86"/>
        <v>#NAME?</v>
      </c>
      <c r="AK136" s="566" t="e">
        <f t="shared" ca="1" si="54"/>
        <v>#NAME?</v>
      </c>
      <c r="AL136" s="567" t="e">
        <f t="shared" ca="1" si="55"/>
        <v>#NAME?</v>
      </c>
      <c r="AM136" s="565" t="e">
        <f t="shared" ca="1" si="63"/>
        <v>#NAME?</v>
      </c>
      <c r="AN136" s="453" t="e">
        <f t="shared" ca="1" si="87"/>
        <v>#NAME?</v>
      </c>
      <c r="AO136" s="566" t="e">
        <f t="shared" ca="1" si="57"/>
        <v>#NAME?</v>
      </c>
      <c r="AP136" s="567" t="e">
        <f t="shared" ca="1" si="29"/>
        <v>#NAME?</v>
      </c>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'ONS Post Acute'!S67</f>
        <v>7.0859532145582157E-3</v>
      </c>
      <c r="E137" s="493">
        <f>'ONS Post Acute'!T67</f>
        <v>3.1248556392111486E-3</v>
      </c>
      <c r="F137" s="493">
        <f>'ONS Post Acute'!U67</f>
        <v>1.6095113951275882E-2</v>
      </c>
      <c r="G137" s="498">
        <f t="shared" si="30"/>
        <v>3.3087393653226361E-3</v>
      </c>
      <c r="H137" s="498">
        <f t="shared" si="31"/>
        <v>4.5468099501851196</v>
      </c>
      <c r="I137" s="498">
        <f t="shared" si="32"/>
        <v>637.11844135906972</v>
      </c>
      <c r="J137" s="498" t="e">
        <f ca="1">_xll.ErBeta(H137,I137)</f>
        <v>#NAME?</v>
      </c>
      <c r="K137" s="1076" t="e">
        <f t="shared" ca="1" si="33"/>
        <v>#NAME?</v>
      </c>
      <c r="L137" s="453" t="e">
        <f t="shared" ca="1" si="80"/>
        <v>#NAME?</v>
      </c>
      <c r="M137" s="566" t="e">
        <f t="shared" ca="1" si="58"/>
        <v>#NAME?</v>
      </c>
      <c r="N137" s="567" t="e">
        <f t="shared" ca="1" si="35"/>
        <v>#NAME?</v>
      </c>
      <c r="O137" s="565" t="e">
        <f t="shared" ca="1" si="59"/>
        <v>#NAME?</v>
      </c>
      <c r="P137" s="453" t="e">
        <f t="shared" ca="1" si="81"/>
        <v>#NAME?</v>
      </c>
      <c r="Q137" s="566" t="e">
        <f t="shared" ca="1" si="37"/>
        <v>#NAME?</v>
      </c>
      <c r="R137" s="567" t="e">
        <f t="shared" ca="1" si="38"/>
        <v>#NAME?</v>
      </c>
      <c r="S137" s="1076" t="e">
        <f t="shared" ca="1" si="39"/>
        <v>#NAME?</v>
      </c>
      <c r="T137" s="453" t="e">
        <f t="shared" ca="1" si="82"/>
        <v>#NAME?</v>
      </c>
      <c r="U137" s="566" t="e">
        <f t="shared" ca="1" si="41"/>
        <v>#NAME?</v>
      </c>
      <c r="V137" s="567" t="e">
        <f t="shared" ca="1" si="42"/>
        <v>#NAME?</v>
      </c>
      <c r="W137" s="565" t="e">
        <f t="shared" ca="1" si="60"/>
        <v>#NAME?</v>
      </c>
      <c r="X137" s="453" t="e">
        <f t="shared" ca="1" si="83"/>
        <v>#NAME?</v>
      </c>
      <c r="Y137" s="566" t="e">
        <f t="shared" ca="1" si="44"/>
        <v>#NAME?</v>
      </c>
      <c r="Z137" s="567" t="e">
        <f t="shared" ca="1" si="45"/>
        <v>#NAME?</v>
      </c>
      <c r="AA137" s="1076" t="e">
        <f t="shared" ca="1" si="46"/>
        <v>#NAME?</v>
      </c>
      <c r="AB137" s="453" t="e">
        <f t="shared" ca="1" si="84"/>
        <v>#NAME?</v>
      </c>
      <c r="AC137" s="566" t="e">
        <f t="shared" ca="1" si="48"/>
        <v>#NAME?</v>
      </c>
      <c r="AD137" s="567" t="e">
        <f t="shared" ca="1" si="49"/>
        <v>#NAME?</v>
      </c>
      <c r="AE137" s="565" t="e">
        <f t="shared" ca="1" si="61"/>
        <v>#NAME?</v>
      </c>
      <c r="AF137" s="453" t="e">
        <f t="shared" ca="1" si="85"/>
        <v>#NAME?</v>
      </c>
      <c r="AG137" s="566" t="e">
        <f t="shared" ca="1" si="51"/>
        <v>#NAME?</v>
      </c>
      <c r="AH137" s="567" t="e">
        <f t="shared" ca="1" si="62"/>
        <v>#NAME?</v>
      </c>
      <c r="AI137" s="1076" t="e">
        <f t="shared" ca="1" si="52"/>
        <v>#NAME?</v>
      </c>
      <c r="AJ137" s="453" t="e">
        <f t="shared" ca="1" si="86"/>
        <v>#NAME?</v>
      </c>
      <c r="AK137" s="566" t="e">
        <f t="shared" ca="1" si="54"/>
        <v>#NAME?</v>
      </c>
      <c r="AL137" s="567" t="e">
        <f t="shared" ca="1" si="55"/>
        <v>#NAME?</v>
      </c>
      <c r="AM137" s="565" t="e">
        <f t="shared" ca="1" si="63"/>
        <v>#NAME?</v>
      </c>
      <c r="AN137" s="453" t="e">
        <f t="shared" ca="1" si="87"/>
        <v>#NAME?</v>
      </c>
      <c r="AO137" s="566" t="e">
        <f t="shared" ca="1" si="57"/>
        <v>#NAME?</v>
      </c>
      <c r="AP137" s="567" t="e">
        <f t="shared" ca="1" si="29"/>
        <v>#NAME?</v>
      </c>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'ONS Post Acute'!S68</f>
        <v>6.6666294602218904E-3</v>
      </c>
      <c r="E138" s="493">
        <f>'ONS Post Acute'!T68</f>
        <v>2.9048683959214646E-3</v>
      </c>
      <c r="F138" s="493">
        <f>'ONS Post Acute'!U68</f>
        <v>1.5325463784752037E-2</v>
      </c>
      <c r="G138" s="498">
        <f t="shared" si="30"/>
        <v>3.1685192318445334E-3</v>
      </c>
      <c r="H138" s="498">
        <f t="shared" si="31"/>
        <v>4.3907231730194107</v>
      </c>
      <c r="I138" s="498">
        <f t="shared" si="32"/>
        <v>654.22142847238956</v>
      </c>
      <c r="J138" s="498" t="e">
        <f ca="1">_xll.ErBeta(H138,I138)</f>
        <v>#NAME?</v>
      </c>
      <c r="K138" s="1076" t="e">
        <f t="shared" ca="1" si="33"/>
        <v>#NAME?</v>
      </c>
      <c r="L138" s="453" t="e">
        <f t="shared" ca="1" si="80"/>
        <v>#NAME?</v>
      </c>
      <c r="M138" s="566" t="e">
        <f t="shared" ca="1" si="58"/>
        <v>#NAME?</v>
      </c>
      <c r="N138" s="567" t="e">
        <f t="shared" ca="1" si="35"/>
        <v>#NAME?</v>
      </c>
      <c r="O138" s="565" t="e">
        <f t="shared" ca="1" si="59"/>
        <v>#NAME?</v>
      </c>
      <c r="P138" s="453" t="e">
        <f t="shared" ca="1" si="81"/>
        <v>#NAME?</v>
      </c>
      <c r="Q138" s="566" t="e">
        <f t="shared" ca="1" si="37"/>
        <v>#NAME?</v>
      </c>
      <c r="R138" s="567" t="e">
        <f t="shared" ca="1" si="38"/>
        <v>#NAME?</v>
      </c>
      <c r="S138" s="1076" t="e">
        <f t="shared" ca="1" si="39"/>
        <v>#NAME?</v>
      </c>
      <c r="T138" s="453" t="e">
        <f t="shared" ca="1" si="82"/>
        <v>#NAME?</v>
      </c>
      <c r="U138" s="566" t="e">
        <f t="shared" ca="1" si="41"/>
        <v>#NAME?</v>
      </c>
      <c r="V138" s="567" t="e">
        <f t="shared" ca="1" si="42"/>
        <v>#NAME?</v>
      </c>
      <c r="W138" s="565" t="e">
        <f t="shared" ca="1" si="60"/>
        <v>#NAME?</v>
      </c>
      <c r="X138" s="453" t="e">
        <f t="shared" ca="1" si="83"/>
        <v>#NAME?</v>
      </c>
      <c r="Y138" s="566" t="e">
        <f t="shared" ca="1" si="44"/>
        <v>#NAME?</v>
      </c>
      <c r="Z138" s="567" t="e">
        <f t="shared" ca="1" si="45"/>
        <v>#NAME?</v>
      </c>
      <c r="AA138" s="1076" t="e">
        <f t="shared" ca="1" si="46"/>
        <v>#NAME?</v>
      </c>
      <c r="AB138" s="453" t="e">
        <f t="shared" ca="1" si="84"/>
        <v>#NAME?</v>
      </c>
      <c r="AC138" s="566" t="e">
        <f t="shared" ca="1" si="48"/>
        <v>#NAME?</v>
      </c>
      <c r="AD138" s="567" t="e">
        <f t="shared" ca="1" si="49"/>
        <v>#NAME?</v>
      </c>
      <c r="AE138" s="565" t="e">
        <f t="shared" ca="1" si="61"/>
        <v>#NAME?</v>
      </c>
      <c r="AF138" s="453" t="e">
        <f t="shared" ca="1" si="85"/>
        <v>#NAME?</v>
      </c>
      <c r="AG138" s="566" t="e">
        <f t="shared" ca="1" si="51"/>
        <v>#NAME?</v>
      </c>
      <c r="AH138" s="567" t="e">
        <f t="shared" ca="1" si="62"/>
        <v>#NAME?</v>
      </c>
      <c r="AI138" s="1076" t="e">
        <f t="shared" ca="1" si="52"/>
        <v>#NAME?</v>
      </c>
      <c r="AJ138" s="453" t="e">
        <f t="shared" ca="1" si="86"/>
        <v>#NAME?</v>
      </c>
      <c r="AK138" s="566" t="e">
        <f t="shared" ca="1" si="54"/>
        <v>#NAME?</v>
      </c>
      <c r="AL138" s="567" t="e">
        <f t="shared" ca="1" si="55"/>
        <v>#NAME?</v>
      </c>
      <c r="AM138" s="565" t="e">
        <f t="shared" ca="1" si="63"/>
        <v>#NAME?</v>
      </c>
      <c r="AN138" s="453" t="e">
        <f t="shared" ca="1" si="87"/>
        <v>#NAME?</v>
      </c>
      <c r="AO138" s="566" t="e">
        <f t="shared" ca="1" si="57"/>
        <v>#NAME?</v>
      </c>
      <c r="AP138" s="567" t="e">
        <f t="shared" ca="1" si="29"/>
        <v>#NAME?</v>
      </c>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'ONS Post Acute'!S69</f>
        <v>6.2721199271521515E-3</v>
      </c>
      <c r="E139" s="493">
        <f>'ONS Post Acute'!T69</f>
        <v>2.7003680719642855E-3</v>
      </c>
      <c r="F139" s="493">
        <f>'ONS Post Acute'!U69</f>
        <v>1.459261741971872E-2</v>
      </c>
      <c r="G139" s="498">
        <f t="shared" si="30"/>
        <v>3.0337370785087844E-3</v>
      </c>
      <c r="H139" s="498">
        <f t="shared" si="31"/>
        <v>4.2412955149594076</v>
      </c>
      <c r="I139" s="498">
        <f t="shared" si="32"/>
        <v>671.97273805266127</v>
      </c>
      <c r="J139" s="498" t="e">
        <f ca="1">_xll.ErBeta(H139,I139)</f>
        <v>#NAME?</v>
      </c>
      <c r="K139" s="1076" t="e">
        <f t="shared" ca="1" si="33"/>
        <v>#NAME?</v>
      </c>
      <c r="L139" s="453" t="e">
        <f t="shared" ca="1" si="80"/>
        <v>#NAME?</v>
      </c>
      <c r="M139" s="566" t="e">
        <f t="shared" ref="M139:M178" ca="1" si="88">((L139*B140)/52*$J$33)</f>
        <v>#NAME?</v>
      </c>
      <c r="N139" s="567" t="e">
        <f t="shared" ca="1" si="35"/>
        <v>#NAME?</v>
      </c>
      <c r="O139" s="565" t="e">
        <f t="shared" ca="1" si="59"/>
        <v>#NAME?</v>
      </c>
      <c r="P139" s="453" t="e">
        <f t="shared" ca="1" si="81"/>
        <v>#NAME?</v>
      </c>
      <c r="Q139" s="566" t="e">
        <f t="shared" ca="1" si="37"/>
        <v>#NAME?</v>
      </c>
      <c r="R139" s="567" t="e">
        <f t="shared" ref="R139:R179" ca="1" si="89">(Q139/$D$22)*100000</f>
        <v>#NAME?</v>
      </c>
      <c r="S139" s="1076" t="e">
        <f t="shared" ca="1" si="39"/>
        <v>#NAME?</v>
      </c>
      <c r="T139" s="453" t="e">
        <f t="shared" ca="1" si="82"/>
        <v>#NAME?</v>
      </c>
      <c r="U139" s="566" t="e">
        <f t="shared" ca="1" si="41"/>
        <v>#NAME?</v>
      </c>
      <c r="V139" s="567" t="e">
        <f t="shared" ca="1" si="42"/>
        <v>#NAME?</v>
      </c>
      <c r="W139" s="565" t="e">
        <f t="shared" ca="1" si="60"/>
        <v>#NAME?</v>
      </c>
      <c r="X139" s="453" t="e">
        <f t="shared" ca="1" si="83"/>
        <v>#NAME?</v>
      </c>
      <c r="Y139" s="566" t="e">
        <f t="shared" ca="1" si="44"/>
        <v>#NAME?</v>
      </c>
      <c r="Z139" s="567" t="e">
        <f t="shared" ref="Z139:Z179" ca="1" si="90">(Y139/$D$22)*100000</f>
        <v>#NAME?</v>
      </c>
      <c r="AA139" s="1076" t="e">
        <f t="shared" ca="1" si="46"/>
        <v>#NAME?</v>
      </c>
      <c r="AB139" s="453" t="e">
        <f t="shared" ca="1" si="84"/>
        <v>#NAME?</v>
      </c>
      <c r="AC139" s="566" t="e">
        <f t="shared" ca="1" si="48"/>
        <v>#NAME?</v>
      </c>
      <c r="AD139" s="567" t="e">
        <f t="shared" ref="AD139:AD179" ca="1" si="91">(AC139/$D$22)*100000</f>
        <v>#NAME?</v>
      </c>
      <c r="AE139" s="565" t="e">
        <f t="shared" ca="1" si="61"/>
        <v>#NAME?</v>
      </c>
      <c r="AF139" s="453" t="e">
        <f t="shared" ca="1" si="85"/>
        <v>#NAME?</v>
      </c>
      <c r="AG139" s="566" t="e">
        <f t="shared" ca="1" si="51"/>
        <v>#NAME?</v>
      </c>
      <c r="AH139" s="567" t="e">
        <f t="shared" ref="AH139:AH179" ca="1" si="92">(AG139/$D$22)*100000</f>
        <v>#NAME?</v>
      </c>
      <c r="AI139" s="1076" t="e">
        <f t="shared" ca="1" si="52"/>
        <v>#NAME?</v>
      </c>
      <c r="AJ139" s="453" t="e">
        <f t="shared" ca="1" si="86"/>
        <v>#NAME?</v>
      </c>
      <c r="AK139" s="566" t="e">
        <f t="shared" ca="1" si="54"/>
        <v>#NAME?</v>
      </c>
      <c r="AL139" s="567" t="e">
        <f t="shared" ref="AL139:AL179" ca="1" si="93">(AK139/$D$22)*100000</f>
        <v>#NAME?</v>
      </c>
      <c r="AM139" s="565" t="e">
        <f t="shared" ca="1" si="63"/>
        <v>#NAME?</v>
      </c>
      <c r="AN139" s="453" t="e">
        <f t="shared" ca="1" si="87"/>
        <v>#NAME?</v>
      </c>
      <c r="AO139" s="566" t="e">
        <f t="shared" ca="1" si="57"/>
        <v>#NAME?</v>
      </c>
      <c r="AP139" s="567" t="e">
        <f t="shared" ref="AP139:AP179" ca="1" si="94">(AO139/$D$22)*100000</f>
        <v>#NAME?</v>
      </c>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'ONS Post Acute'!S70</f>
        <v>5.9009561901269573E-3</v>
      </c>
      <c r="E140" s="493">
        <f>'ONS Post Acute'!T70</f>
        <v>2.5102644010731481E-3</v>
      </c>
      <c r="F140" s="493">
        <f>'ONS Post Acute'!U70</f>
        <v>1.3894814939965854E-2</v>
      </c>
      <c r="G140" s="498">
        <f t="shared" ref="G140:G179" si="95">(F140-E140)/(2*1.96)</f>
        <v>2.904222076248139E-3</v>
      </c>
      <c r="H140" s="498">
        <f t="shared" ref="H140:H179" si="96">(D140*(D140-D140^2-G140^2))/G140^2</f>
        <v>4.0981693506814807</v>
      </c>
      <c r="I140" s="498">
        <f t="shared" ref="I140:I179" si="97">H140*(1-D140)/D140</f>
        <v>690.39425164682291</v>
      </c>
      <c r="J140" s="498" t="e">
        <f ca="1">_xll.ErBeta(H140,I140)</f>
        <v>#NAME?</v>
      </c>
      <c r="K140" s="1076" t="e">
        <f t="shared" ref="K140:K179" ca="1" si="98">(1-EXP(-(-LN(1-(J140-J141)/1))*$N$44)*1)</f>
        <v>#NAME?</v>
      </c>
      <c r="L140" s="453" t="e">
        <f t="shared" ca="1" si="80"/>
        <v>#NAME?</v>
      </c>
      <c r="M140" s="566" t="e">
        <f t="shared" ca="1" si="88"/>
        <v>#NAME?</v>
      </c>
      <c r="N140" s="567" t="e">
        <f t="shared" ref="N140:N179" ca="1" si="99">(M140/$D$22)*100000</f>
        <v>#NAME?</v>
      </c>
      <c r="O140" s="565" t="e">
        <f t="shared" ca="1" si="59"/>
        <v>#NAME?</v>
      </c>
      <c r="P140" s="453" t="e">
        <f t="shared" ca="1" si="81"/>
        <v>#NAME?</v>
      </c>
      <c r="Q140" s="566" t="e">
        <f t="shared" ref="Q140:Q178" ca="1" si="100">((P140*B141)/52*$J$33)</f>
        <v>#NAME?</v>
      </c>
      <c r="R140" s="567" t="e">
        <f t="shared" ca="1" si="89"/>
        <v>#NAME?</v>
      </c>
      <c r="S140" s="1076" t="e">
        <f t="shared" ref="S140:S179" ca="1" si="101">(1-EXP(-(-LN(1-(J140-J141)/1))*$N$44)*1)</f>
        <v>#NAME?</v>
      </c>
      <c r="T140" s="453" t="e">
        <f t="shared" ca="1" si="82"/>
        <v>#NAME?</v>
      </c>
      <c r="U140" s="566" t="e">
        <f t="shared" ref="U140:U178" ca="1" si="102">((T140*B141)/52*$J$33)</f>
        <v>#NAME?</v>
      </c>
      <c r="V140" s="567" t="e">
        <f t="shared" ref="V140:V179" ca="1" si="103">(U140/$D$22)*100000</f>
        <v>#NAME?</v>
      </c>
      <c r="W140" s="565" t="e">
        <f t="shared" ca="1" si="60"/>
        <v>#NAME?</v>
      </c>
      <c r="X140" s="453" t="e">
        <f t="shared" ca="1" si="83"/>
        <v>#NAME?</v>
      </c>
      <c r="Y140" s="566" t="e">
        <f t="shared" ref="Y140:Y178" ca="1" si="104">((X140*B141)/52*$J$33)</f>
        <v>#NAME?</v>
      </c>
      <c r="Z140" s="567" t="e">
        <f t="shared" ca="1" si="90"/>
        <v>#NAME?</v>
      </c>
      <c r="AA140" s="1076" t="e">
        <f t="shared" ref="AA140:AA179" ca="1" si="105">(1-EXP(-(-LN(1-(J140-J141)/1))*$N$44)*1)</f>
        <v>#NAME?</v>
      </c>
      <c r="AB140" s="453" t="e">
        <f t="shared" ca="1" si="84"/>
        <v>#NAME?</v>
      </c>
      <c r="AC140" s="566" t="e">
        <f t="shared" ref="AC140:AC178" ca="1" si="106">((AB140*B141)/52*$J$33)</f>
        <v>#NAME?</v>
      </c>
      <c r="AD140" s="567" t="e">
        <f t="shared" ca="1" si="91"/>
        <v>#NAME?</v>
      </c>
      <c r="AE140" s="565" t="e">
        <f t="shared" ca="1" si="61"/>
        <v>#NAME?</v>
      </c>
      <c r="AF140" s="453" t="e">
        <f t="shared" ca="1" si="85"/>
        <v>#NAME?</v>
      </c>
      <c r="AG140" s="566" t="e">
        <f t="shared" ref="AG140:AG178" ca="1" si="107">((AF140*B141)/52*$J$33)</f>
        <v>#NAME?</v>
      </c>
      <c r="AH140" s="567" t="e">
        <f t="shared" ca="1" si="92"/>
        <v>#NAME?</v>
      </c>
      <c r="AI140" s="1076" t="e">
        <f t="shared" ref="AI140:AI179" ca="1" si="108">(1-EXP(-(-LN(1-(J140-J141)/1))*$N$44)*1)</f>
        <v>#NAME?</v>
      </c>
      <c r="AJ140" s="453" t="e">
        <f t="shared" ca="1" si="86"/>
        <v>#NAME?</v>
      </c>
      <c r="AK140" s="566" t="e">
        <f t="shared" ref="AK140:AK178" ca="1" si="109">((AJ140*B141)/52*$J$33)</f>
        <v>#NAME?</v>
      </c>
      <c r="AL140" s="567" t="e">
        <f t="shared" ca="1" si="93"/>
        <v>#NAME?</v>
      </c>
      <c r="AM140" s="565" t="e">
        <f t="shared" ca="1" si="63"/>
        <v>#NAME?</v>
      </c>
      <c r="AN140" s="453" t="e">
        <f t="shared" ca="1" si="87"/>
        <v>#NAME?</v>
      </c>
      <c r="AO140" s="566" t="e">
        <f t="shared" ref="AO140:AO178" ca="1" si="110">((AN140*B141)/52*$J$33)</f>
        <v>#NAME?</v>
      </c>
      <c r="AP140" s="567" t="e">
        <f t="shared" ca="1" si="94"/>
        <v>#NAME?</v>
      </c>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'ONS Post Acute'!S71</f>
        <v>5.551756720571544E-3</v>
      </c>
      <c r="E141" s="493">
        <f>'ONS Post Acute'!T71</f>
        <v>2.3335438708217988E-3</v>
      </c>
      <c r="F141" s="493">
        <f>'ONS Post Acute'!U71</f>
        <v>1.3230380586488349E-2</v>
      </c>
      <c r="G141" s="498">
        <f t="shared" si="95"/>
        <v>2.7798052846088137E-3</v>
      </c>
      <c r="H141" s="498">
        <f t="shared" si="96"/>
        <v>3.9610106033541403</v>
      </c>
      <c r="I141" s="498">
        <f t="shared" si="97"/>
        <v>709.50876170798756</v>
      </c>
      <c r="J141" s="498" t="e">
        <f ca="1">_xll.ErBeta(H141,I141)</f>
        <v>#NAME?</v>
      </c>
      <c r="K141" s="1076" t="e">
        <f t="shared" ca="1" si="98"/>
        <v>#NAME?</v>
      </c>
      <c r="L141" s="453" t="e">
        <f t="shared" ca="1" si="80"/>
        <v>#NAME?</v>
      </c>
      <c r="M141" s="566" t="e">
        <f t="shared" ca="1" si="88"/>
        <v>#NAME?</v>
      </c>
      <c r="N141" s="567" t="e">
        <f t="shared" ca="1" si="99"/>
        <v>#NAME?</v>
      </c>
      <c r="O141" s="565" t="e">
        <f t="shared" ref="O141:O179" ca="1" si="111">$J141-$J142</f>
        <v>#NAME?</v>
      </c>
      <c r="P141" s="453" t="e">
        <f t="shared" ca="1" si="81"/>
        <v>#NAME?</v>
      </c>
      <c r="Q141" s="566" t="e">
        <f t="shared" ca="1" si="100"/>
        <v>#NAME?</v>
      </c>
      <c r="R141" s="567" t="e">
        <f t="shared" ca="1" si="89"/>
        <v>#NAME?</v>
      </c>
      <c r="S141" s="1076" t="e">
        <f t="shared" ca="1" si="101"/>
        <v>#NAME?</v>
      </c>
      <c r="T141" s="453" t="e">
        <f t="shared" ca="1" si="82"/>
        <v>#NAME?</v>
      </c>
      <c r="U141" s="566" t="e">
        <f t="shared" ca="1" si="102"/>
        <v>#NAME?</v>
      </c>
      <c r="V141" s="567" t="e">
        <f t="shared" ca="1" si="103"/>
        <v>#NAME?</v>
      </c>
      <c r="W141" s="565" t="e">
        <f t="shared" ref="W141:W179" ca="1" si="112">$J141-$J142</f>
        <v>#NAME?</v>
      </c>
      <c r="X141" s="453" t="e">
        <f t="shared" ca="1" si="83"/>
        <v>#NAME?</v>
      </c>
      <c r="Y141" s="566" t="e">
        <f t="shared" ca="1" si="104"/>
        <v>#NAME?</v>
      </c>
      <c r="Z141" s="567" t="e">
        <f t="shared" ca="1" si="90"/>
        <v>#NAME?</v>
      </c>
      <c r="AA141" s="1076" t="e">
        <f t="shared" ca="1" si="105"/>
        <v>#NAME?</v>
      </c>
      <c r="AB141" s="453" t="e">
        <f t="shared" ca="1" si="84"/>
        <v>#NAME?</v>
      </c>
      <c r="AC141" s="566" t="e">
        <f t="shared" ca="1" si="106"/>
        <v>#NAME?</v>
      </c>
      <c r="AD141" s="567" t="e">
        <f t="shared" ca="1" si="91"/>
        <v>#NAME?</v>
      </c>
      <c r="AE141" s="565" t="e">
        <f t="shared" ref="AE141:AE179" ca="1" si="113">$J141-$J142</f>
        <v>#NAME?</v>
      </c>
      <c r="AF141" s="453" t="e">
        <f t="shared" ca="1" si="85"/>
        <v>#NAME?</v>
      </c>
      <c r="AG141" s="566" t="e">
        <f t="shared" ca="1" si="107"/>
        <v>#NAME?</v>
      </c>
      <c r="AH141" s="567" t="e">
        <f t="shared" ca="1" si="92"/>
        <v>#NAME?</v>
      </c>
      <c r="AI141" s="1076" t="e">
        <f t="shared" ca="1" si="108"/>
        <v>#NAME?</v>
      </c>
      <c r="AJ141" s="453" t="e">
        <f t="shared" ca="1" si="86"/>
        <v>#NAME?</v>
      </c>
      <c r="AK141" s="566" t="e">
        <f t="shared" ca="1" si="109"/>
        <v>#NAME?</v>
      </c>
      <c r="AL141" s="567" t="e">
        <f t="shared" ca="1" si="93"/>
        <v>#NAME?</v>
      </c>
      <c r="AM141" s="565" t="e">
        <f t="shared" ref="AM141:AM179" ca="1" si="114">$J141-$J142</f>
        <v>#NAME?</v>
      </c>
      <c r="AN141" s="453" t="e">
        <f t="shared" ca="1" si="87"/>
        <v>#NAME?</v>
      </c>
      <c r="AO141" s="566" t="e">
        <f t="shared" ca="1" si="110"/>
        <v>#NAME?</v>
      </c>
      <c r="AP141" s="567" t="e">
        <f t="shared" ca="1" si="94"/>
        <v>#NAME?</v>
      </c>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'ONS Post Acute'!S72</f>
        <v>5.2232217442963547E-3</v>
      </c>
      <c r="E142" s="493">
        <f>'ONS Post Acute'!T72</f>
        <v>2.1692643192175449E-3</v>
      </c>
      <c r="F142" s="493">
        <f>'ONS Post Acute'!U72</f>
        <v>1.2597718733183645E-2</v>
      </c>
      <c r="G142" s="498">
        <f t="shared" si="95"/>
        <v>2.6603200035627806E-3</v>
      </c>
      <c r="H142" s="498">
        <f t="shared" si="96"/>
        <v>3.8295069082005959</v>
      </c>
      <c r="I142" s="498">
        <f t="shared" si="97"/>
        <v>729.33999951421674</v>
      </c>
      <c r="J142" s="498" t="e">
        <f ca="1">_xll.ErBeta(H142,I142)</f>
        <v>#NAME?</v>
      </c>
      <c r="K142" s="1076" t="e">
        <f t="shared" ca="1" si="98"/>
        <v>#NAME?</v>
      </c>
      <c r="L142" s="453" t="e">
        <f t="shared" ca="1" si="80"/>
        <v>#NAME?</v>
      </c>
      <c r="M142" s="566" t="e">
        <f t="shared" ca="1" si="88"/>
        <v>#NAME?</v>
      </c>
      <c r="N142" s="567" t="e">
        <f t="shared" ca="1" si="99"/>
        <v>#NAME?</v>
      </c>
      <c r="O142" s="565" t="e">
        <f t="shared" ca="1" si="111"/>
        <v>#NAME?</v>
      </c>
      <c r="P142" s="453" t="e">
        <f t="shared" ca="1" si="81"/>
        <v>#NAME?</v>
      </c>
      <c r="Q142" s="566" t="e">
        <f t="shared" ca="1" si="100"/>
        <v>#NAME?</v>
      </c>
      <c r="R142" s="567" t="e">
        <f t="shared" ca="1" si="89"/>
        <v>#NAME?</v>
      </c>
      <c r="S142" s="1076" t="e">
        <f t="shared" ca="1" si="101"/>
        <v>#NAME?</v>
      </c>
      <c r="T142" s="453" t="e">
        <f t="shared" ca="1" si="82"/>
        <v>#NAME?</v>
      </c>
      <c r="U142" s="566" t="e">
        <f t="shared" ca="1" si="102"/>
        <v>#NAME?</v>
      </c>
      <c r="V142" s="567" t="e">
        <f t="shared" ca="1" si="103"/>
        <v>#NAME?</v>
      </c>
      <c r="W142" s="565" t="e">
        <f t="shared" ca="1" si="112"/>
        <v>#NAME?</v>
      </c>
      <c r="X142" s="453" t="e">
        <f t="shared" ca="1" si="83"/>
        <v>#NAME?</v>
      </c>
      <c r="Y142" s="566" t="e">
        <f t="shared" ca="1" si="104"/>
        <v>#NAME?</v>
      </c>
      <c r="Z142" s="567" t="e">
        <f t="shared" ca="1" si="90"/>
        <v>#NAME?</v>
      </c>
      <c r="AA142" s="1076" t="e">
        <f t="shared" ca="1" si="105"/>
        <v>#NAME?</v>
      </c>
      <c r="AB142" s="453" t="e">
        <f t="shared" ca="1" si="84"/>
        <v>#NAME?</v>
      </c>
      <c r="AC142" s="566" t="e">
        <f t="shared" ca="1" si="106"/>
        <v>#NAME?</v>
      </c>
      <c r="AD142" s="567" t="e">
        <f t="shared" ca="1" si="91"/>
        <v>#NAME?</v>
      </c>
      <c r="AE142" s="565" t="e">
        <f t="shared" ca="1" si="113"/>
        <v>#NAME?</v>
      </c>
      <c r="AF142" s="453" t="e">
        <f t="shared" ca="1" si="85"/>
        <v>#NAME?</v>
      </c>
      <c r="AG142" s="566" t="e">
        <f t="shared" ca="1" si="107"/>
        <v>#NAME?</v>
      </c>
      <c r="AH142" s="567" t="e">
        <f t="shared" ca="1" si="92"/>
        <v>#NAME?</v>
      </c>
      <c r="AI142" s="1076" t="e">
        <f t="shared" ca="1" si="108"/>
        <v>#NAME?</v>
      </c>
      <c r="AJ142" s="453" t="e">
        <f t="shared" ca="1" si="86"/>
        <v>#NAME?</v>
      </c>
      <c r="AK142" s="566" t="e">
        <f t="shared" ca="1" si="109"/>
        <v>#NAME?</v>
      </c>
      <c r="AL142" s="567" t="e">
        <f t="shared" ca="1" si="93"/>
        <v>#NAME?</v>
      </c>
      <c r="AM142" s="565" t="e">
        <f t="shared" ca="1" si="114"/>
        <v>#NAME?</v>
      </c>
      <c r="AN142" s="453" t="e">
        <f t="shared" ca="1" si="87"/>
        <v>#NAME?</v>
      </c>
      <c r="AO142" s="566" t="e">
        <f t="shared" ca="1" si="110"/>
        <v>#NAME?</v>
      </c>
      <c r="AP142" s="567" t="e">
        <f t="shared" ca="1" si="94"/>
        <v>#NAME?</v>
      </c>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'ONS Post Acute'!S73</f>
        <v>4.9141284035373982E-3</v>
      </c>
      <c r="E143" s="493">
        <f>'ONS Post Acute'!T73</f>
        <v>2.0165499116899669E-3</v>
      </c>
      <c r="F143" s="493">
        <f>'ONS Post Acute'!U73</f>
        <v>1.1995310054986814E-2</v>
      </c>
      <c r="G143" s="498">
        <f t="shared" si="95"/>
        <v>2.5456020773716444E-3</v>
      </c>
      <c r="H143" s="498">
        <f t="shared" si="96"/>
        <v>3.7033659412529598</v>
      </c>
      <c r="I143" s="498">
        <f t="shared" si="97"/>
        <v>749.91266464254693</v>
      </c>
      <c r="J143" s="498" t="e">
        <f ca="1">_xll.ErBeta(H143,I143)</f>
        <v>#NAME?</v>
      </c>
      <c r="K143" s="1076" t="e">
        <f t="shared" ca="1" si="98"/>
        <v>#NAME?</v>
      </c>
      <c r="L143" s="453" t="e">
        <f t="shared" ca="1" si="80"/>
        <v>#NAME?</v>
      </c>
      <c r="M143" s="566" t="e">
        <f t="shared" ca="1" si="88"/>
        <v>#NAME?</v>
      </c>
      <c r="N143" s="567" t="e">
        <f t="shared" ca="1" si="99"/>
        <v>#NAME?</v>
      </c>
      <c r="O143" s="565" t="e">
        <f t="shared" ca="1" si="111"/>
        <v>#NAME?</v>
      </c>
      <c r="P143" s="453" t="e">
        <f t="shared" ca="1" si="81"/>
        <v>#NAME?</v>
      </c>
      <c r="Q143" s="566" t="e">
        <f t="shared" ca="1" si="100"/>
        <v>#NAME?</v>
      </c>
      <c r="R143" s="567" t="e">
        <f t="shared" ca="1" si="89"/>
        <v>#NAME?</v>
      </c>
      <c r="S143" s="1076" t="e">
        <f t="shared" ca="1" si="101"/>
        <v>#NAME?</v>
      </c>
      <c r="T143" s="453" t="e">
        <f t="shared" ca="1" si="82"/>
        <v>#NAME?</v>
      </c>
      <c r="U143" s="566" t="e">
        <f t="shared" ca="1" si="102"/>
        <v>#NAME?</v>
      </c>
      <c r="V143" s="567" t="e">
        <f t="shared" ca="1" si="103"/>
        <v>#NAME?</v>
      </c>
      <c r="W143" s="565" t="e">
        <f t="shared" ca="1" si="112"/>
        <v>#NAME?</v>
      </c>
      <c r="X143" s="453" t="e">
        <f t="shared" ca="1" si="83"/>
        <v>#NAME?</v>
      </c>
      <c r="Y143" s="566" t="e">
        <f t="shared" ca="1" si="104"/>
        <v>#NAME?</v>
      </c>
      <c r="Z143" s="567" t="e">
        <f t="shared" ca="1" si="90"/>
        <v>#NAME?</v>
      </c>
      <c r="AA143" s="1076" t="e">
        <f t="shared" ca="1" si="105"/>
        <v>#NAME?</v>
      </c>
      <c r="AB143" s="453" t="e">
        <f t="shared" ca="1" si="84"/>
        <v>#NAME?</v>
      </c>
      <c r="AC143" s="566" t="e">
        <f t="shared" ca="1" si="106"/>
        <v>#NAME?</v>
      </c>
      <c r="AD143" s="567" t="e">
        <f t="shared" ca="1" si="91"/>
        <v>#NAME?</v>
      </c>
      <c r="AE143" s="565" t="e">
        <f t="shared" ca="1" si="113"/>
        <v>#NAME?</v>
      </c>
      <c r="AF143" s="453" t="e">
        <f t="shared" ca="1" si="85"/>
        <v>#NAME?</v>
      </c>
      <c r="AG143" s="566" t="e">
        <f t="shared" ca="1" si="107"/>
        <v>#NAME?</v>
      </c>
      <c r="AH143" s="567" t="e">
        <f t="shared" ca="1" si="92"/>
        <v>#NAME?</v>
      </c>
      <c r="AI143" s="1076" t="e">
        <f t="shared" ca="1" si="108"/>
        <v>#NAME?</v>
      </c>
      <c r="AJ143" s="453" t="e">
        <f t="shared" ca="1" si="86"/>
        <v>#NAME?</v>
      </c>
      <c r="AK143" s="566" t="e">
        <f t="shared" ca="1" si="109"/>
        <v>#NAME?</v>
      </c>
      <c r="AL143" s="567" t="e">
        <f t="shared" ca="1" si="93"/>
        <v>#NAME?</v>
      </c>
      <c r="AM143" s="565" t="e">
        <f t="shared" ca="1" si="114"/>
        <v>#NAME?</v>
      </c>
      <c r="AN143" s="453" t="e">
        <f t="shared" ca="1" si="87"/>
        <v>#NAME?</v>
      </c>
      <c r="AO143" s="566" t="e">
        <f t="shared" ca="1" si="110"/>
        <v>#NAME?</v>
      </c>
      <c r="AP143" s="567" t="e">
        <f t="shared" ca="1" si="94"/>
        <v>#NAME?</v>
      </c>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'ONS Post Acute'!S74</f>
        <v>4.6233262052913652E-3</v>
      </c>
      <c r="E144" s="493">
        <f>'ONS Post Acute'!T74</f>
        <v>1.8745864716954313E-3</v>
      </c>
      <c r="F144" s="493">
        <f>'ONS Post Acute'!U74</f>
        <v>1.1421707879241181E-2</v>
      </c>
      <c r="G144" s="498">
        <f t="shared" si="95"/>
        <v>2.4354901549861604E-3</v>
      </c>
      <c r="H144" s="498">
        <f t="shared" si="96"/>
        <v>3.5823138964781958</v>
      </c>
      <c r="I144" s="498">
        <f t="shared" si="97"/>
        <v>771.25245600971232</v>
      </c>
      <c r="J144" s="498" t="e">
        <f ca="1">_xll.ErBeta(H144,I144)</f>
        <v>#NAME?</v>
      </c>
      <c r="K144" s="1076" t="e">
        <f t="shared" ca="1" si="98"/>
        <v>#NAME?</v>
      </c>
      <c r="L144" s="453" t="e">
        <f t="shared" ca="1" si="80"/>
        <v>#NAME?</v>
      </c>
      <c r="M144" s="566" t="e">
        <f t="shared" ca="1" si="88"/>
        <v>#NAME?</v>
      </c>
      <c r="N144" s="567" t="e">
        <f t="shared" ca="1" si="99"/>
        <v>#NAME?</v>
      </c>
      <c r="O144" s="565" t="e">
        <f t="shared" ca="1" si="111"/>
        <v>#NAME?</v>
      </c>
      <c r="P144" s="453" t="e">
        <f t="shared" ca="1" si="81"/>
        <v>#NAME?</v>
      </c>
      <c r="Q144" s="566" t="e">
        <f t="shared" ca="1" si="100"/>
        <v>#NAME?</v>
      </c>
      <c r="R144" s="567" t="e">
        <f t="shared" ca="1" si="89"/>
        <v>#NAME?</v>
      </c>
      <c r="S144" s="1076" t="e">
        <f t="shared" ca="1" si="101"/>
        <v>#NAME?</v>
      </c>
      <c r="T144" s="453" t="e">
        <f t="shared" ca="1" si="82"/>
        <v>#NAME?</v>
      </c>
      <c r="U144" s="566" t="e">
        <f t="shared" ca="1" si="102"/>
        <v>#NAME?</v>
      </c>
      <c r="V144" s="567" t="e">
        <f t="shared" ca="1" si="103"/>
        <v>#NAME?</v>
      </c>
      <c r="W144" s="565" t="e">
        <f t="shared" ca="1" si="112"/>
        <v>#NAME?</v>
      </c>
      <c r="X144" s="453" t="e">
        <f t="shared" ca="1" si="83"/>
        <v>#NAME?</v>
      </c>
      <c r="Y144" s="566" t="e">
        <f t="shared" ca="1" si="104"/>
        <v>#NAME?</v>
      </c>
      <c r="Z144" s="567" t="e">
        <f t="shared" ca="1" si="90"/>
        <v>#NAME?</v>
      </c>
      <c r="AA144" s="1076" t="e">
        <f t="shared" ca="1" si="105"/>
        <v>#NAME?</v>
      </c>
      <c r="AB144" s="453" t="e">
        <f t="shared" ca="1" si="84"/>
        <v>#NAME?</v>
      </c>
      <c r="AC144" s="566" t="e">
        <f t="shared" ca="1" si="106"/>
        <v>#NAME?</v>
      </c>
      <c r="AD144" s="567" t="e">
        <f t="shared" ca="1" si="91"/>
        <v>#NAME?</v>
      </c>
      <c r="AE144" s="565" t="e">
        <f t="shared" ca="1" si="113"/>
        <v>#NAME?</v>
      </c>
      <c r="AF144" s="453" t="e">
        <f t="shared" ca="1" si="85"/>
        <v>#NAME?</v>
      </c>
      <c r="AG144" s="566" t="e">
        <f t="shared" ca="1" si="107"/>
        <v>#NAME?</v>
      </c>
      <c r="AH144" s="567" t="e">
        <f t="shared" ca="1" si="92"/>
        <v>#NAME?</v>
      </c>
      <c r="AI144" s="1076" t="e">
        <f t="shared" ca="1" si="108"/>
        <v>#NAME?</v>
      </c>
      <c r="AJ144" s="453" t="e">
        <f t="shared" ca="1" si="86"/>
        <v>#NAME?</v>
      </c>
      <c r="AK144" s="566" t="e">
        <f t="shared" ca="1" si="109"/>
        <v>#NAME?</v>
      </c>
      <c r="AL144" s="567" t="e">
        <f t="shared" ca="1" si="93"/>
        <v>#NAME?</v>
      </c>
      <c r="AM144" s="565" t="e">
        <f t="shared" ca="1" si="114"/>
        <v>#NAME?</v>
      </c>
      <c r="AN144" s="453" t="e">
        <f t="shared" ca="1" si="87"/>
        <v>#NAME?</v>
      </c>
      <c r="AO144" s="566" t="e">
        <f t="shared" ca="1" si="110"/>
        <v>#NAME?</v>
      </c>
      <c r="AP144" s="567" t="e">
        <f t="shared" ca="1" si="94"/>
        <v>#NAME?</v>
      </c>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'ONS Post Acute'!S75</f>
        <v>4.3497327390035478E-3</v>
      </c>
      <c r="E145" s="493">
        <f>'ONS Post Acute'!T75</f>
        <v>1.7426171400431959E-3</v>
      </c>
      <c r="F145" s="493">
        <f>'ONS Post Acute'!U75</f>
        <v>1.0875534711542184E-2</v>
      </c>
      <c r="G145" s="498">
        <f t="shared" si="95"/>
        <v>2.3298259110966805E-3</v>
      </c>
      <c r="H145" s="498">
        <f t="shared" si="96"/>
        <v>3.4660940963663345</v>
      </c>
      <c r="I145" s="498">
        <f t="shared" si="97"/>
        <v>793.38610449649707</v>
      </c>
      <c r="J145" s="498" t="e">
        <f ca="1">_xll.ErBeta(H145,I145)</f>
        <v>#NAME?</v>
      </c>
      <c r="K145" s="1076" t="e">
        <f t="shared" ca="1" si="98"/>
        <v>#NAME?</v>
      </c>
      <c r="L145" s="453" t="e">
        <f t="shared" ca="1" si="80"/>
        <v>#NAME?</v>
      </c>
      <c r="M145" s="566" t="e">
        <f t="shared" ca="1" si="88"/>
        <v>#NAME?</v>
      </c>
      <c r="N145" s="567" t="e">
        <f t="shared" ca="1" si="99"/>
        <v>#NAME?</v>
      </c>
      <c r="O145" s="565" t="e">
        <f t="shared" ca="1" si="111"/>
        <v>#NAME?</v>
      </c>
      <c r="P145" s="453" t="e">
        <f t="shared" ca="1" si="81"/>
        <v>#NAME?</v>
      </c>
      <c r="Q145" s="566" t="e">
        <f t="shared" ca="1" si="100"/>
        <v>#NAME?</v>
      </c>
      <c r="R145" s="567" t="e">
        <f t="shared" ca="1" si="89"/>
        <v>#NAME?</v>
      </c>
      <c r="S145" s="1076" t="e">
        <f t="shared" ca="1" si="101"/>
        <v>#NAME?</v>
      </c>
      <c r="T145" s="453" t="e">
        <f t="shared" ca="1" si="82"/>
        <v>#NAME?</v>
      </c>
      <c r="U145" s="566" t="e">
        <f t="shared" ca="1" si="102"/>
        <v>#NAME?</v>
      </c>
      <c r="V145" s="567" t="e">
        <f t="shared" ca="1" si="103"/>
        <v>#NAME?</v>
      </c>
      <c r="W145" s="565" t="e">
        <f t="shared" ca="1" si="112"/>
        <v>#NAME?</v>
      </c>
      <c r="X145" s="453" t="e">
        <f t="shared" ca="1" si="83"/>
        <v>#NAME?</v>
      </c>
      <c r="Y145" s="566" t="e">
        <f t="shared" ca="1" si="104"/>
        <v>#NAME?</v>
      </c>
      <c r="Z145" s="567" t="e">
        <f t="shared" ca="1" si="90"/>
        <v>#NAME?</v>
      </c>
      <c r="AA145" s="1076" t="e">
        <f t="shared" ca="1" si="105"/>
        <v>#NAME?</v>
      </c>
      <c r="AB145" s="453" t="e">
        <f t="shared" ca="1" si="84"/>
        <v>#NAME?</v>
      </c>
      <c r="AC145" s="566" t="e">
        <f t="shared" ca="1" si="106"/>
        <v>#NAME?</v>
      </c>
      <c r="AD145" s="567" t="e">
        <f t="shared" ca="1" si="91"/>
        <v>#NAME?</v>
      </c>
      <c r="AE145" s="565" t="e">
        <f t="shared" ca="1" si="113"/>
        <v>#NAME?</v>
      </c>
      <c r="AF145" s="453" t="e">
        <f t="shared" ca="1" si="85"/>
        <v>#NAME?</v>
      </c>
      <c r="AG145" s="566" t="e">
        <f t="shared" ca="1" si="107"/>
        <v>#NAME?</v>
      </c>
      <c r="AH145" s="567" t="e">
        <f t="shared" ca="1" si="92"/>
        <v>#NAME?</v>
      </c>
      <c r="AI145" s="1076" t="e">
        <f t="shared" ca="1" si="108"/>
        <v>#NAME?</v>
      </c>
      <c r="AJ145" s="453" t="e">
        <f t="shared" ca="1" si="86"/>
        <v>#NAME?</v>
      </c>
      <c r="AK145" s="566" t="e">
        <f t="shared" ca="1" si="109"/>
        <v>#NAME?</v>
      </c>
      <c r="AL145" s="567" t="e">
        <f t="shared" ca="1" si="93"/>
        <v>#NAME?</v>
      </c>
      <c r="AM145" s="565" t="e">
        <f t="shared" ca="1" si="114"/>
        <v>#NAME?</v>
      </c>
      <c r="AN145" s="453" t="e">
        <f t="shared" ca="1" si="87"/>
        <v>#NAME?</v>
      </c>
      <c r="AO145" s="566" t="e">
        <f t="shared" ca="1" si="110"/>
        <v>#NAME?</v>
      </c>
      <c r="AP145" s="567" t="e">
        <f t="shared" ca="1" si="94"/>
        <v>#NAME?</v>
      </c>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'ONS Post Acute'!S76</f>
        <v>4.092329647669095E-3</v>
      </c>
      <c r="E146" s="493">
        <f>'ONS Post Acute'!T76</f>
        <v>1.6199383398013275E-3</v>
      </c>
      <c r="F146" s="493">
        <f>'ONS Post Acute'!U76</f>
        <v>1.0355478927711539E-2</v>
      </c>
      <c r="G146" s="498">
        <f t="shared" si="95"/>
        <v>2.2284542316097478E-3</v>
      </c>
      <c r="H146" s="498">
        <f t="shared" si="96"/>
        <v>3.3544657227421824</v>
      </c>
      <c r="I146" s="498">
        <f t="shared" si="97"/>
        <v>816.34140717762773</v>
      </c>
      <c r="J146" s="498" t="e">
        <f ca="1">_xll.ErBeta(H146,I146)</f>
        <v>#NAME?</v>
      </c>
      <c r="K146" s="1076" t="e">
        <f t="shared" ca="1" si="98"/>
        <v>#NAME?</v>
      </c>
      <c r="L146" s="453" t="e">
        <f t="shared" ca="1" si="80"/>
        <v>#NAME?</v>
      </c>
      <c r="M146" s="566" t="e">
        <f t="shared" ca="1" si="88"/>
        <v>#NAME?</v>
      </c>
      <c r="N146" s="567" t="e">
        <f t="shared" ca="1" si="99"/>
        <v>#NAME?</v>
      </c>
      <c r="O146" s="565" t="e">
        <f t="shared" ca="1" si="111"/>
        <v>#NAME?</v>
      </c>
      <c r="P146" s="453" t="e">
        <f t="shared" ca="1" si="81"/>
        <v>#NAME?</v>
      </c>
      <c r="Q146" s="566" t="e">
        <f t="shared" ca="1" si="100"/>
        <v>#NAME?</v>
      </c>
      <c r="R146" s="567" t="e">
        <f t="shared" ca="1" si="89"/>
        <v>#NAME?</v>
      </c>
      <c r="S146" s="1076" t="e">
        <f t="shared" ca="1" si="101"/>
        <v>#NAME?</v>
      </c>
      <c r="T146" s="453" t="e">
        <f t="shared" ca="1" si="82"/>
        <v>#NAME?</v>
      </c>
      <c r="U146" s="566" t="e">
        <f t="shared" ca="1" si="102"/>
        <v>#NAME?</v>
      </c>
      <c r="V146" s="567" t="e">
        <f t="shared" ca="1" si="103"/>
        <v>#NAME?</v>
      </c>
      <c r="W146" s="565" t="e">
        <f t="shared" ca="1" si="112"/>
        <v>#NAME?</v>
      </c>
      <c r="X146" s="453" t="e">
        <f t="shared" ca="1" si="83"/>
        <v>#NAME?</v>
      </c>
      <c r="Y146" s="566" t="e">
        <f t="shared" ca="1" si="104"/>
        <v>#NAME?</v>
      </c>
      <c r="Z146" s="567" t="e">
        <f t="shared" ca="1" si="90"/>
        <v>#NAME?</v>
      </c>
      <c r="AA146" s="1076" t="e">
        <f t="shared" ca="1" si="105"/>
        <v>#NAME?</v>
      </c>
      <c r="AB146" s="453" t="e">
        <f t="shared" ca="1" si="84"/>
        <v>#NAME?</v>
      </c>
      <c r="AC146" s="566" t="e">
        <f t="shared" ca="1" si="106"/>
        <v>#NAME?</v>
      </c>
      <c r="AD146" s="567" t="e">
        <f t="shared" ca="1" si="91"/>
        <v>#NAME?</v>
      </c>
      <c r="AE146" s="565" t="e">
        <f t="shared" ca="1" si="113"/>
        <v>#NAME?</v>
      </c>
      <c r="AF146" s="453" t="e">
        <f t="shared" ca="1" si="85"/>
        <v>#NAME?</v>
      </c>
      <c r="AG146" s="566" t="e">
        <f t="shared" ca="1" si="107"/>
        <v>#NAME?</v>
      </c>
      <c r="AH146" s="567" t="e">
        <f t="shared" ca="1" si="92"/>
        <v>#NAME?</v>
      </c>
      <c r="AI146" s="1076" t="e">
        <f t="shared" ca="1" si="108"/>
        <v>#NAME?</v>
      </c>
      <c r="AJ146" s="453" t="e">
        <f t="shared" ca="1" si="86"/>
        <v>#NAME?</v>
      </c>
      <c r="AK146" s="566" t="e">
        <f t="shared" ca="1" si="109"/>
        <v>#NAME?</v>
      </c>
      <c r="AL146" s="567" t="e">
        <f t="shared" ca="1" si="93"/>
        <v>#NAME?</v>
      </c>
      <c r="AM146" s="565" t="e">
        <f t="shared" ca="1" si="114"/>
        <v>#NAME?</v>
      </c>
      <c r="AN146" s="453" t="e">
        <f t="shared" ca="1" si="87"/>
        <v>#NAME?</v>
      </c>
      <c r="AO146" s="566" t="e">
        <f t="shared" ca="1" si="110"/>
        <v>#NAME?</v>
      </c>
      <c r="AP146" s="567" t="e">
        <f t="shared" ca="1" si="94"/>
        <v>#NAME?</v>
      </c>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'ONS Post Acute'!S77</f>
        <v>3.850158837351454E-3</v>
      </c>
      <c r="E147" s="493">
        <f>'ONS Post Acute'!T77</f>
        <v>1.5058960252699195E-3</v>
      </c>
      <c r="F147" s="493">
        <f>'ONS Post Acute'!U77</f>
        <v>9.8602916239574363E-3</v>
      </c>
      <c r="G147" s="498">
        <f t="shared" si="95"/>
        <v>2.1312233670121219E-3</v>
      </c>
      <c r="H147" s="498">
        <f t="shared" si="96"/>
        <v>3.2472026560269818</v>
      </c>
      <c r="I147" s="498">
        <f t="shared" si="97"/>
        <v>840.14726318392024</v>
      </c>
      <c r="J147" s="498" t="e">
        <f ca="1">_xll.ErBeta(H147,I147)</f>
        <v>#NAME?</v>
      </c>
      <c r="K147" s="1076" t="e">
        <f t="shared" ca="1" si="98"/>
        <v>#NAME?</v>
      </c>
      <c r="L147" s="453" t="e">
        <f t="shared" ca="1" si="80"/>
        <v>#NAME?</v>
      </c>
      <c r="M147" s="566" t="e">
        <f t="shared" ca="1" si="88"/>
        <v>#NAME?</v>
      </c>
      <c r="N147" s="567" t="e">
        <f t="shared" ca="1" si="99"/>
        <v>#NAME?</v>
      </c>
      <c r="O147" s="565" t="e">
        <f t="shared" ca="1" si="111"/>
        <v>#NAME?</v>
      </c>
      <c r="P147" s="453" t="e">
        <f t="shared" ca="1" si="81"/>
        <v>#NAME?</v>
      </c>
      <c r="Q147" s="566" t="e">
        <f t="shared" ca="1" si="100"/>
        <v>#NAME?</v>
      </c>
      <c r="R147" s="567" t="e">
        <f t="shared" ca="1" si="89"/>
        <v>#NAME?</v>
      </c>
      <c r="S147" s="1076" t="e">
        <f t="shared" ca="1" si="101"/>
        <v>#NAME?</v>
      </c>
      <c r="T147" s="453" t="e">
        <f t="shared" ca="1" si="82"/>
        <v>#NAME?</v>
      </c>
      <c r="U147" s="566" t="e">
        <f t="shared" ca="1" si="102"/>
        <v>#NAME?</v>
      </c>
      <c r="V147" s="567" t="e">
        <f t="shared" ca="1" si="103"/>
        <v>#NAME?</v>
      </c>
      <c r="W147" s="565" t="e">
        <f t="shared" ca="1" si="112"/>
        <v>#NAME?</v>
      </c>
      <c r="X147" s="453" t="e">
        <f t="shared" ca="1" si="83"/>
        <v>#NAME?</v>
      </c>
      <c r="Y147" s="566" t="e">
        <f t="shared" ca="1" si="104"/>
        <v>#NAME?</v>
      </c>
      <c r="Z147" s="567" t="e">
        <f t="shared" ca="1" si="90"/>
        <v>#NAME?</v>
      </c>
      <c r="AA147" s="1076" t="e">
        <f t="shared" ca="1" si="105"/>
        <v>#NAME?</v>
      </c>
      <c r="AB147" s="453" t="e">
        <f t="shared" ca="1" si="84"/>
        <v>#NAME?</v>
      </c>
      <c r="AC147" s="566" t="e">
        <f t="shared" ca="1" si="106"/>
        <v>#NAME?</v>
      </c>
      <c r="AD147" s="567" t="e">
        <f t="shared" ca="1" si="91"/>
        <v>#NAME?</v>
      </c>
      <c r="AE147" s="565" t="e">
        <f t="shared" ca="1" si="113"/>
        <v>#NAME?</v>
      </c>
      <c r="AF147" s="453" t="e">
        <f t="shared" ca="1" si="85"/>
        <v>#NAME?</v>
      </c>
      <c r="AG147" s="566" t="e">
        <f t="shared" ca="1" si="107"/>
        <v>#NAME?</v>
      </c>
      <c r="AH147" s="567" t="e">
        <f t="shared" ca="1" si="92"/>
        <v>#NAME?</v>
      </c>
      <c r="AI147" s="1076" t="e">
        <f t="shared" ca="1" si="108"/>
        <v>#NAME?</v>
      </c>
      <c r="AJ147" s="453" t="e">
        <f t="shared" ca="1" si="86"/>
        <v>#NAME?</v>
      </c>
      <c r="AK147" s="566" t="e">
        <f t="shared" ca="1" si="109"/>
        <v>#NAME?</v>
      </c>
      <c r="AL147" s="567" t="e">
        <f t="shared" ca="1" si="93"/>
        <v>#NAME?</v>
      </c>
      <c r="AM147" s="565" t="e">
        <f t="shared" ca="1" si="114"/>
        <v>#NAME?</v>
      </c>
      <c r="AN147" s="453" t="e">
        <f t="shared" ca="1" si="87"/>
        <v>#NAME?</v>
      </c>
      <c r="AO147" s="566" t="e">
        <f t="shared" ca="1" si="110"/>
        <v>#NAME?</v>
      </c>
      <c r="AP147" s="567" t="e">
        <f t="shared" ca="1" si="94"/>
        <v>#NAME?</v>
      </c>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'ONS Post Acute'!S78</f>
        <v>3.6223189110092266E-3</v>
      </c>
      <c r="E148" s="493">
        <f>'ONS Post Acute'!T78</f>
        <v>1.3998821950234586E-3</v>
      </c>
      <c r="F148" s="493">
        <f>'ONS Post Acute'!U78</f>
        <v>9.3887836176564966E-3</v>
      </c>
      <c r="G148" s="498">
        <f t="shared" si="95"/>
        <v>2.0379850567941423E-3</v>
      </c>
      <c r="H148" s="498">
        <f t="shared" si="96"/>
        <v>3.1440924124623799</v>
      </c>
      <c r="I148" s="498">
        <f t="shared" si="97"/>
        <v>864.83371122780113</v>
      </c>
      <c r="J148" s="498" t="e">
        <f ca="1">_xll.ErBeta(H148,I148)</f>
        <v>#NAME?</v>
      </c>
      <c r="K148" s="1076" t="e">
        <f t="shared" ca="1" si="98"/>
        <v>#NAME?</v>
      </c>
      <c r="L148" s="453" t="e">
        <f t="shared" ca="1" si="80"/>
        <v>#NAME?</v>
      </c>
      <c r="M148" s="566" t="e">
        <f t="shared" ca="1" si="88"/>
        <v>#NAME?</v>
      </c>
      <c r="N148" s="567" t="e">
        <f t="shared" ca="1" si="99"/>
        <v>#NAME?</v>
      </c>
      <c r="O148" s="565" t="e">
        <f t="shared" ca="1" si="111"/>
        <v>#NAME?</v>
      </c>
      <c r="P148" s="453" t="e">
        <f t="shared" ca="1" si="81"/>
        <v>#NAME?</v>
      </c>
      <c r="Q148" s="566" t="e">
        <f t="shared" ca="1" si="100"/>
        <v>#NAME?</v>
      </c>
      <c r="R148" s="567" t="e">
        <f t="shared" ca="1" si="89"/>
        <v>#NAME?</v>
      </c>
      <c r="S148" s="1076" t="e">
        <f t="shared" ca="1" si="101"/>
        <v>#NAME?</v>
      </c>
      <c r="T148" s="453" t="e">
        <f t="shared" ca="1" si="82"/>
        <v>#NAME?</v>
      </c>
      <c r="U148" s="566" t="e">
        <f t="shared" ca="1" si="102"/>
        <v>#NAME?</v>
      </c>
      <c r="V148" s="567" t="e">
        <f t="shared" ca="1" si="103"/>
        <v>#NAME?</v>
      </c>
      <c r="W148" s="565" t="e">
        <f t="shared" ca="1" si="112"/>
        <v>#NAME?</v>
      </c>
      <c r="X148" s="453" t="e">
        <f t="shared" ca="1" si="83"/>
        <v>#NAME?</v>
      </c>
      <c r="Y148" s="566" t="e">
        <f t="shared" ca="1" si="104"/>
        <v>#NAME?</v>
      </c>
      <c r="Z148" s="567" t="e">
        <f t="shared" ca="1" si="90"/>
        <v>#NAME?</v>
      </c>
      <c r="AA148" s="1076" t="e">
        <f t="shared" ca="1" si="105"/>
        <v>#NAME?</v>
      </c>
      <c r="AB148" s="453" t="e">
        <f t="shared" ca="1" si="84"/>
        <v>#NAME?</v>
      </c>
      <c r="AC148" s="566" t="e">
        <f t="shared" ca="1" si="106"/>
        <v>#NAME?</v>
      </c>
      <c r="AD148" s="567" t="e">
        <f t="shared" ca="1" si="91"/>
        <v>#NAME?</v>
      </c>
      <c r="AE148" s="565" t="e">
        <f t="shared" ca="1" si="113"/>
        <v>#NAME?</v>
      </c>
      <c r="AF148" s="453" t="e">
        <f t="shared" ca="1" si="85"/>
        <v>#NAME?</v>
      </c>
      <c r="AG148" s="566" t="e">
        <f t="shared" ca="1" si="107"/>
        <v>#NAME?</v>
      </c>
      <c r="AH148" s="567" t="e">
        <f t="shared" ca="1" si="92"/>
        <v>#NAME?</v>
      </c>
      <c r="AI148" s="1076" t="e">
        <f t="shared" ca="1" si="108"/>
        <v>#NAME?</v>
      </c>
      <c r="AJ148" s="453" t="e">
        <f t="shared" ca="1" si="86"/>
        <v>#NAME?</v>
      </c>
      <c r="AK148" s="566" t="e">
        <f t="shared" ca="1" si="109"/>
        <v>#NAME?</v>
      </c>
      <c r="AL148" s="567" t="e">
        <f t="shared" ca="1" si="93"/>
        <v>#NAME?</v>
      </c>
      <c r="AM148" s="565" t="e">
        <f t="shared" ca="1" si="114"/>
        <v>#NAME?</v>
      </c>
      <c r="AN148" s="453" t="e">
        <f t="shared" ca="1" si="87"/>
        <v>#NAME?</v>
      </c>
      <c r="AO148" s="566" t="e">
        <f t="shared" ca="1" si="110"/>
        <v>#NAME?</v>
      </c>
      <c r="AP148" s="567" t="e">
        <f t="shared" ca="1" si="94"/>
        <v>#NAME?</v>
      </c>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'ONS Post Acute'!S79</f>
        <v>3.4079618133576084E-3</v>
      </c>
      <c r="E149" s="493">
        <f>'ONS Post Acute'!T79</f>
        <v>1.3013316504321365E-3</v>
      </c>
      <c r="F149" s="493">
        <f>'ONS Post Acute'!U79</f>
        <v>8.9398225915549752E-3</v>
      </c>
      <c r="G149" s="498">
        <f t="shared" si="95"/>
        <v>1.948594627837459E-3</v>
      </c>
      <c r="H149" s="498">
        <f t="shared" si="96"/>
        <v>3.0449351699405138</v>
      </c>
      <c r="I149" s="498">
        <f t="shared" si="97"/>
        <v>890.43196882757468</v>
      </c>
      <c r="J149" s="498" t="e">
        <f ca="1">_xll.ErBeta(H149,I149)</f>
        <v>#NAME?</v>
      </c>
      <c r="K149" s="1076" t="e">
        <f t="shared" ca="1" si="98"/>
        <v>#NAME?</v>
      </c>
      <c r="L149" s="453" t="e">
        <f t="shared" ca="1" si="80"/>
        <v>#NAME?</v>
      </c>
      <c r="M149" s="566" t="e">
        <f t="shared" ca="1" si="88"/>
        <v>#NAME?</v>
      </c>
      <c r="N149" s="567" t="e">
        <f t="shared" ca="1" si="99"/>
        <v>#NAME?</v>
      </c>
      <c r="O149" s="565" t="e">
        <f t="shared" ca="1" si="111"/>
        <v>#NAME?</v>
      </c>
      <c r="P149" s="453" t="e">
        <f t="shared" ca="1" si="81"/>
        <v>#NAME?</v>
      </c>
      <c r="Q149" s="566" t="e">
        <f t="shared" ca="1" si="100"/>
        <v>#NAME?</v>
      </c>
      <c r="R149" s="567" t="e">
        <f t="shared" ca="1" si="89"/>
        <v>#NAME?</v>
      </c>
      <c r="S149" s="1076" t="e">
        <f t="shared" ca="1" si="101"/>
        <v>#NAME?</v>
      </c>
      <c r="T149" s="453" t="e">
        <f t="shared" ca="1" si="82"/>
        <v>#NAME?</v>
      </c>
      <c r="U149" s="566" t="e">
        <f t="shared" ca="1" si="102"/>
        <v>#NAME?</v>
      </c>
      <c r="V149" s="567" t="e">
        <f t="shared" ca="1" si="103"/>
        <v>#NAME?</v>
      </c>
      <c r="W149" s="565" t="e">
        <f t="shared" ca="1" si="112"/>
        <v>#NAME?</v>
      </c>
      <c r="X149" s="453" t="e">
        <f t="shared" ca="1" si="83"/>
        <v>#NAME?</v>
      </c>
      <c r="Y149" s="566" t="e">
        <f t="shared" ca="1" si="104"/>
        <v>#NAME?</v>
      </c>
      <c r="Z149" s="567" t="e">
        <f t="shared" ca="1" si="90"/>
        <v>#NAME?</v>
      </c>
      <c r="AA149" s="1076" t="e">
        <f t="shared" ca="1" si="105"/>
        <v>#NAME?</v>
      </c>
      <c r="AB149" s="453" t="e">
        <f t="shared" ca="1" si="84"/>
        <v>#NAME?</v>
      </c>
      <c r="AC149" s="566" t="e">
        <f t="shared" ca="1" si="106"/>
        <v>#NAME?</v>
      </c>
      <c r="AD149" s="567" t="e">
        <f t="shared" ca="1" si="91"/>
        <v>#NAME?</v>
      </c>
      <c r="AE149" s="565" t="e">
        <f t="shared" ca="1" si="113"/>
        <v>#NAME?</v>
      </c>
      <c r="AF149" s="453" t="e">
        <f t="shared" ca="1" si="85"/>
        <v>#NAME?</v>
      </c>
      <c r="AG149" s="566" t="e">
        <f t="shared" ca="1" si="107"/>
        <v>#NAME?</v>
      </c>
      <c r="AH149" s="567" t="e">
        <f t="shared" ca="1" si="92"/>
        <v>#NAME?</v>
      </c>
      <c r="AI149" s="1076" t="e">
        <f t="shared" ca="1" si="108"/>
        <v>#NAME?</v>
      </c>
      <c r="AJ149" s="453" t="e">
        <f t="shared" ca="1" si="86"/>
        <v>#NAME?</v>
      </c>
      <c r="AK149" s="566" t="e">
        <f t="shared" ca="1" si="109"/>
        <v>#NAME?</v>
      </c>
      <c r="AL149" s="567" t="e">
        <f t="shared" ca="1" si="93"/>
        <v>#NAME?</v>
      </c>
      <c r="AM149" s="565" t="e">
        <f t="shared" ca="1" si="114"/>
        <v>#NAME?</v>
      </c>
      <c r="AN149" s="453" t="e">
        <f t="shared" ca="1" si="87"/>
        <v>#NAME?</v>
      </c>
      <c r="AO149" s="566" t="e">
        <f t="shared" ca="1" si="110"/>
        <v>#NAME?</v>
      </c>
      <c r="AP149" s="567" t="e">
        <f t="shared" ca="1" si="94"/>
        <v>#NAME?</v>
      </c>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'ONS Post Acute'!S80</f>
        <v>3.2062896742760302E-3</v>
      </c>
      <c r="E150" s="493">
        <f>'ONS Post Acute'!T80</f>
        <v>1.209718982380548E-3</v>
      </c>
      <c r="F150" s="493">
        <f>'ONS Post Acute'!U80</f>
        <v>8.5123303745310314E-3</v>
      </c>
      <c r="G150" s="498">
        <f t="shared" si="95"/>
        <v>1.8629110694261437E-3</v>
      </c>
      <c r="H150" s="498">
        <f t="shared" si="96"/>
        <v>2.9495428740807661</v>
      </c>
      <c r="I150" s="498">
        <f t="shared" si="97"/>
        <v>916.97447326983274</v>
      </c>
      <c r="J150" s="498" t="e">
        <f ca="1">_xll.ErBeta(H150,I150)</f>
        <v>#NAME?</v>
      </c>
      <c r="K150" s="1076" t="e">
        <f t="shared" ca="1" si="98"/>
        <v>#NAME?</v>
      </c>
      <c r="L150" s="453" t="e">
        <f t="shared" ca="1" si="80"/>
        <v>#NAME?</v>
      </c>
      <c r="M150" s="566" t="e">
        <f t="shared" ca="1" si="88"/>
        <v>#NAME?</v>
      </c>
      <c r="N150" s="567" t="e">
        <f t="shared" ca="1" si="99"/>
        <v>#NAME?</v>
      </c>
      <c r="O150" s="565" t="e">
        <f t="shared" ca="1" si="111"/>
        <v>#NAME?</v>
      </c>
      <c r="P150" s="453" t="e">
        <f t="shared" ca="1" si="81"/>
        <v>#NAME?</v>
      </c>
      <c r="Q150" s="566" t="e">
        <f t="shared" ca="1" si="100"/>
        <v>#NAME?</v>
      </c>
      <c r="R150" s="567" t="e">
        <f t="shared" ca="1" si="89"/>
        <v>#NAME?</v>
      </c>
      <c r="S150" s="1076" t="e">
        <f t="shared" ca="1" si="101"/>
        <v>#NAME?</v>
      </c>
      <c r="T150" s="453" t="e">
        <f t="shared" ca="1" si="82"/>
        <v>#NAME?</v>
      </c>
      <c r="U150" s="566" t="e">
        <f t="shared" ca="1" si="102"/>
        <v>#NAME?</v>
      </c>
      <c r="V150" s="567" t="e">
        <f t="shared" ca="1" si="103"/>
        <v>#NAME?</v>
      </c>
      <c r="W150" s="565" t="e">
        <f t="shared" ca="1" si="112"/>
        <v>#NAME?</v>
      </c>
      <c r="X150" s="453" t="e">
        <f t="shared" ca="1" si="83"/>
        <v>#NAME?</v>
      </c>
      <c r="Y150" s="566" t="e">
        <f t="shared" ca="1" si="104"/>
        <v>#NAME?</v>
      </c>
      <c r="Z150" s="567" t="e">
        <f t="shared" ca="1" si="90"/>
        <v>#NAME?</v>
      </c>
      <c r="AA150" s="1076" t="e">
        <f t="shared" ca="1" si="105"/>
        <v>#NAME?</v>
      </c>
      <c r="AB150" s="453" t="e">
        <f t="shared" ca="1" si="84"/>
        <v>#NAME?</v>
      </c>
      <c r="AC150" s="566" t="e">
        <f t="shared" ca="1" si="106"/>
        <v>#NAME?</v>
      </c>
      <c r="AD150" s="567" t="e">
        <f t="shared" ca="1" si="91"/>
        <v>#NAME?</v>
      </c>
      <c r="AE150" s="565" t="e">
        <f t="shared" ca="1" si="113"/>
        <v>#NAME?</v>
      </c>
      <c r="AF150" s="453" t="e">
        <f t="shared" ca="1" si="85"/>
        <v>#NAME?</v>
      </c>
      <c r="AG150" s="566" t="e">
        <f t="shared" ca="1" si="107"/>
        <v>#NAME?</v>
      </c>
      <c r="AH150" s="567" t="e">
        <f t="shared" ca="1" si="92"/>
        <v>#NAME?</v>
      </c>
      <c r="AI150" s="1076" t="e">
        <f t="shared" ca="1" si="108"/>
        <v>#NAME?</v>
      </c>
      <c r="AJ150" s="453" t="e">
        <f t="shared" ca="1" si="86"/>
        <v>#NAME?</v>
      </c>
      <c r="AK150" s="566" t="e">
        <f t="shared" ca="1" si="109"/>
        <v>#NAME?</v>
      </c>
      <c r="AL150" s="567" t="e">
        <f t="shared" ca="1" si="93"/>
        <v>#NAME?</v>
      </c>
      <c r="AM150" s="565" t="e">
        <f t="shared" ca="1" si="114"/>
        <v>#NAME?</v>
      </c>
      <c r="AN150" s="453" t="e">
        <f t="shared" ca="1" si="87"/>
        <v>#NAME?</v>
      </c>
      <c r="AO150" s="566" t="e">
        <f t="shared" ca="1" si="110"/>
        <v>#NAME?</v>
      </c>
      <c r="AP150" s="567" t="e">
        <f t="shared" ca="1" si="94"/>
        <v>#NAME?</v>
      </c>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'ONS Post Acute'!S81</f>
        <v>3.0165518390127418E-3</v>
      </c>
      <c r="E151" s="493">
        <f>'ONS Post Acute'!T81</f>
        <v>1.1245557701189146E-3</v>
      </c>
      <c r="F151" s="493">
        <f>'ONS Post Acute'!U81</f>
        <v>8.1052803523878562E-3</v>
      </c>
      <c r="G151" s="498">
        <f t="shared" si="95"/>
        <v>1.7807970873135056E-3</v>
      </c>
      <c r="H151" s="498">
        <f t="shared" si="96"/>
        <v>2.8577384170737208</v>
      </c>
      <c r="I151" s="498">
        <f t="shared" si="97"/>
        <v>944.49492435334389</v>
      </c>
      <c r="J151" s="498" t="e">
        <f ca="1">_xll.ErBeta(H151,I151)</f>
        <v>#NAME?</v>
      </c>
      <c r="K151" s="1076" t="e">
        <f t="shared" ca="1" si="98"/>
        <v>#NAME?</v>
      </c>
      <c r="L151" s="453" t="e">
        <f t="shared" ca="1" si="80"/>
        <v>#NAME?</v>
      </c>
      <c r="M151" s="566" t="e">
        <f t="shared" ca="1" si="88"/>
        <v>#NAME?</v>
      </c>
      <c r="N151" s="567" t="e">
        <f t="shared" ca="1" si="99"/>
        <v>#NAME?</v>
      </c>
      <c r="O151" s="565" t="e">
        <f t="shared" ca="1" si="111"/>
        <v>#NAME?</v>
      </c>
      <c r="P151" s="453" t="e">
        <f t="shared" ca="1" si="81"/>
        <v>#NAME?</v>
      </c>
      <c r="Q151" s="566" t="e">
        <f t="shared" ca="1" si="100"/>
        <v>#NAME?</v>
      </c>
      <c r="R151" s="567" t="e">
        <f t="shared" ca="1" si="89"/>
        <v>#NAME?</v>
      </c>
      <c r="S151" s="1076" t="e">
        <f t="shared" ca="1" si="101"/>
        <v>#NAME?</v>
      </c>
      <c r="T151" s="453" t="e">
        <f t="shared" ca="1" si="82"/>
        <v>#NAME?</v>
      </c>
      <c r="U151" s="566" t="e">
        <f t="shared" ca="1" si="102"/>
        <v>#NAME?</v>
      </c>
      <c r="V151" s="567" t="e">
        <f t="shared" ca="1" si="103"/>
        <v>#NAME?</v>
      </c>
      <c r="W151" s="565" t="e">
        <f t="shared" ca="1" si="112"/>
        <v>#NAME?</v>
      </c>
      <c r="X151" s="453" t="e">
        <f t="shared" ca="1" si="83"/>
        <v>#NAME?</v>
      </c>
      <c r="Y151" s="566" t="e">
        <f t="shared" ca="1" si="104"/>
        <v>#NAME?</v>
      </c>
      <c r="Z151" s="567" t="e">
        <f t="shared" ca="1" si="90"/>
        <v>#NAME?</v>
      </c>
      <c r="AA151" s="1076" t="e">
        <f t="shared" ca="1" si="105"/>
        <v>#NAME?</v>
      </c>
      <c r="AB151" s="453" t="e">
        <f t="shared" ca="1" si="84"/>
        <v>#NAME?</v>
      </c>
      <c r="AC151" s="566" t="e">
        <f t="shared" ca="1" si="106"/>
        <v>#NAME?</v>
      </c>
      <c r="AD151" s="567" t="e">
        <f t="shared" ca="1" si="91"/>
        <v>#NAME?</v>
      </c>
      <c r="AE151" s="565" t="e">
        <f t="shared" ca="1" si="113"/>
        <v>#NAME?</v>
      </c>
      <c r="AF151" s="453" t="e">
        <f t="shared" ca="1" si="85"/>
        <v>#NAME?</v>
      </c>
      <c r="AG151" s="566" t="e">
        <f t="shared" ca="1" si="107"/>
        <v>#NAME?</v>
      </c>
      <c r="AH151" s="567" t="e">
        <f t="shared" ca="1" si="92"/>
        <v>#NAME?</v>
      </c>
      <c r="AI151" s="1076" t="e">
        <f t="shared" ca="1" si="108"/>
        <v>#NAME?</v>
      </c>
      <c r="AJ151" s="453" t="e">
        <f t="shared" ca="1" si="86"/>
        <v>#NAME?</v>
      </c>
      <c r="AK151" s="566" t="e">
        <f t="shared" ca="1" si="109"/>
        <v>#NAME?</v>
      </c>
      <c r="AL151" s="567" t="e">
        <f t="shared" ca="1" si="93"/>
        <v>#NAME?</v>
      </c>
      <c r="AM151" s="565" t="e">
        <f t="shared" ca="1" si="114"/>
        <v>#NAME?</v>
      </c>
      <c r="AN151" s="453" t="e">
        <f t="shared" ca="1" si="87"/>
        <v>#NAME?</v>
      </c>
      <c r="AO151" s="566" t="e">
        <f t="shared" ca="1" si="110"/>
        <v>#NAME?</v>
      </c>
      <c r="AP151" s="567" t="e">
        <f t="shared" ca="1" si="94"/>
        <v>#NAME?</v>
      </c>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'ONS Post Acute'!S82</f>
        <v>2.8380420741322483E-3</v>
      </c>
      <c r="E152" s="493">
        <f>'ONS Post Acute'!T82</f>
        <v>1.0453879773128379E-3</v>
      </c>
      <c r="F152" s="493">
        <f>'ONS Post Acute'!U82</f>
        <v>7.7176950024597643E-3</v>
      </c>
      <c r="G152" s="498">
        <f t="shared" si="95"/>
        <v>1.7021191390680936E-3</v>
      </c>
      <c r="H152" s="498">
        <f t="shared" si="96"/>
        <v>2.769354882590275</v>
      </c>
      <c r="I152" s="498">
        <f t="shared" si="97"/>
        <v>973.02832896148209</v>
      </c>
      <c r="J152" s="498" t="e">
        <f ca="1">_xll.ErBeta(H152,I152)</f>
        <v>#NAME?</v>
      </c>
      <c r="K152" s="1076" t="e">
        <f t="shared" ca="1" si="98"/>
        <v>#NAME?</v>
      </c>
      <c r="L152" s="453" t="e">
        <f t="shared" ca="1" si="80"/>
        <v>#NAME?</v>
      </c>
      <c r="M152" s="566" t="e">
        <f t="shared" ca="1" si="88"/>
        <v>#NAME?</v>
      </c>
      <c r="N152" s="567" t="e">
        <f t="shared" ca="1" si="99"/>
        <v>#NAME?</v>
      </c>
      <c r="O152" s="565" t="e">
        <f t="shared" ca="1" si="111"/>
        <v>#NAME?</v>
      </c>
      <c r="P152" s="453" t="e">
        <f t="shared" ca="1" si="81"/>
        <v>#NAME?</v>
      </c>
      <c r="Q152" s="566" t="e">
        <f t="shared" ca="1" si="100"/>
        <v>#NAME?</v>
      </c>
      <c r="R152" s="567" t="e">
        <f t="shared" ca="1" si="89"/>
        <v>#NAME?</v>
      </c>
      <c r="S152" s="1076" t="e">
        <f t="shared" ca="1" si="101"/>
        <v>#NAME?</v>
      </c>
      <c r="T152" s="453" t="e">
        <f t="shared" ca="1" si="82"/>
        <v>#NAME?</v>
      </c>
      <c r="U152" s="566" t="e">
        <f t="shared" ca="1" si="102"/>
        <v>#NAME?</v>
      </c>
      <c r="V152" s="567" t="e">
        <f t="shared" ca="1" si="103"/>
        <v>#NAME?</v>
      </c>
      <c r="W152" s="565" t="e">
        <f t="shared" ca="1" si="112"/>
        <v>#NAME?</v>
      </c>
      <c r="X152" s="453" t="e">
        <f t="shared" ca="1" si="83"/>
        <v>#NAME?</v>
      </c>
      <c r="Y152" s="566" t="e">
        <f t="shared" ca="1" si="104"/>
        <v>#NAME?</v>
      </c>
      <c r="Z152" s="567" t="e">
        <f t="shared" ca="1" si="90"/>
        <v>#NAME?</v>
      </c>
      <c r="AA152" s="1076" t="e">
        <f t="shared" ca="1" si="105"/>
        <v>#NAME?</v>
      </c>
      <c r="AB152" s="453" t="e">
        <f t="shared" ca="1" si="84"/>
        <v>#NAME?</v>
      </c>
      <c r="AC152" s="566" t="e">
        <f t="shared" ca="1" si="106"/>
        <v>#NAME?</v>
      </c>
      <c r="AD152" s="567" t="e">
        <f t="shared" ca="1" si="91"/>
        <v>#NAME?</v>
      </c>
      <c r="AE152" s="565" t="e">
        <f t="shared" ca="1" si="113"/>
        <v>#NAME?</v>
      </c>
      <c r="AF152" s="453" t="e">
        <f t="shared" ca="1" si="85"/>
        <v>#NAME?</v>
      </c>
      <c r="AG152" s="566" t="e">
        <f t="shared" ca="1" si="107"/>
        <v>#NAME?</v>
      </c>
      <c r="AH152" s="567" t="e">
        <f t="shared" ca="1" si="92"/>
        <v>#NAME?</v>
      </c>
      <c r="AI152" s="1076" t="e">
        <f t="shared" ca="1" si="108"/>
        <v>#NAME?</v>
      </c>
      <c r="AJ152" s="453" t="e">
        <f t="shared" ca="1" si="86"/>
        <v>#NAME?</v>
      </c>
      <c r="AK152" s="566" t="e">
        <f t="shared" ca="1" si="109"/>
        <v>#NAME?</v>
      </c>
      <c r="AL152" s="567" t="e">
        <f t="shared" ca="1" si="93"/>
        <v>#NAME?</v>
      </c>
      <c r="AM152" s="565" t="e">
        <f t="shared" ca="1" si="114"/>
        <v>#NAME?</v>
      </c>
      <c r="AN152" s="453" t="e">
        <f t="shared" ca="1" si="87"/>
        <v>#NAME?</v>
      </c>
      <c r="AO152" s="566" t="e">
        <f t="shared" ca="1" si="110"/>
        <v>#NAME?</v>
      </c>
      <c r="AP152" s="567" t="e">
        <f t="shared" ca="1" si="94"/>
        <v>#NAME?</v>
      </c>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'ONS Post Acute'!S83</f>
        <v>2.6700959388057284E-3</v>
      </c>
      <c r="E153" s="493">
        <f>'ONS Post Acute'!T83</f>
        <v>9.7179353140899828E-4</v>
      </c>
      <c r="F153" s="493">
        <f>'ONS Post Acute'!U83</f>
        <v>7.3486435461106439E-3</v>
      </c>
      <c r="G153" s="498">
        <f t="shared" si="95"/>
        <v>1.6267474527300117E-3</v>
      </c>
      <c r="H153" s="498">
        <f t="shared" si="96"/>
        <v>2.6842348507426084</v>
      </c>
      <c r="I153" s="498">
        <f t="shared" si="97"/>
        <v>1002.6110475139817</v>
      </c>
      <c r="J153" s="498" t="e">
        <f ca="1">_xll.ErBeta(H153,I153)</f>
        <v>#NAME?</v>
      </c>
      <c r="K153" s="1076" t="e">
        <f t="shared" ca="1" si="98"/>
        <v>#NAME?</v>
      </c>
      <c r="L153" s="453" t="e">
        <f t="shared" ca="1" si="80"/>
        <v>#NAME?</v>
      </c>
      <c r="M153" s="566" t="e">
        <f t="shared" ca="1" si="88"/>
        <v>#NAME?</v>
      </c>
      <c r="N153" s="567" t="e">
        <f t="shared" ca="1" si="99"/>
        <v>#NAME?</v>
      </c>
      <c r="O153" s="565" t="e">
        <f t="shared" ca="1" si="111"/>
        <v>#NAME?</v>
      </c>
      <c r="P153" s="453" t="e">
        <f t="shared" ca="1" si="81"/>
        <v>#NAME?</v>
      </c>
      <c r="Q153" s="566" t="e">
        <f t="shared" ca="1" si="100"/>
        <v>#NAME?</v>
      </c>
      <c r="R153" s="567" t="e">
        <f t="shared" ca="1" si="89"/>
        <v>#NAME?</v>
      </c>
      <c r="S153" s="1076" t="e">
        <f t="shared" ca="1" si="101"/>
        <v>#NAME?</v>
      </c>
      <c r="T153" s="453" t="e">
        <f t="shared" ca="1" si="82"/>
        <v>#NAME?</v>
      </c>
      <c r="U153" s="566" t="e">
        <f t="shared" ca="1" si="102"/>
        <v>#NAME?</v>
      </c>
      <c r="V153" s="567" t="e">
        <f t="shared" ca="1" si="103"/>
        <v>#NAME?</v>
      </c>
      <c r="W153" s="565" t="e">
        <f t="shared" ca="1" si="112"/>
        <v>#NAME?</v>
      </c>
      <c r="X153" s="453" t="e">
        <f t="shared" ca="1" si="83"/>
        <v>#NAME?</v>
      </c>
      <c r="Y153" s="566" t="e">
        <f t="shared" ca="1" si="104"/>
        <v>#NAME?</v>
      </c>
      <c r="Z153" s="567" t="e">
        <f t="shared" ca="1" si="90"/>
        <v>#NAME?</v>
      </c>
      <c r="AA153" s="1076" t="e">
        <f t="shared" ca="1" si="105"/>
        <v>#NAME?</v>
      </c>
      <c r="AB153" s="453" t="e">
        <f t="shared" ca="1" si="84"/>
        <v>#NAME?</v>
      </c>
      <c r="AC153" s="566" t="e">
        <f t="shared" ca="1" si="106"/>
        <v>#NAME?</v>
      </c>
      <c r="AD153" s="567" t="e">
        <f t="shared" ca="1" si="91"/>
        <v>#NAME?</v>
      </c>
      <c r="AE153" s="565" t="e">
        <f t="shared" ca="1" si="113"/>
        <v>#NAME?</v>
      </c>
      <c r="AF153" s="453" t="e">
        <f t="shared" ca="1" si="85"/>
        <v>#NAME?</v>
      </c>
      <c r="AG153" s="566" t="e">
        <f t="shared" ca="1" si="107"/>
        <v>#NAME?</v>
      </c>
      <c r="AH153" s="567" t="e">
        <f t="shared" ca="1" si="92"/>
        <v>#NAME?</v>
      </c>
      <c r="AI153" s="1076" t="e">
        <f t="shared" ca="1" si="108"/>
        <v>#NAME?</v>
      </c>
      <c r="AJ153" s="453" t="e">
        <f t="shared" ca="1" si="86"/>
        <v>#NAME?</v>
      </c>
      <c r="AK153" s="566" t="e">
        <f t="shared" ca="1" si="109"/>
        <v>#NAME?</v>
      </c>
      <c r="AL153" s="567" t="e">
        <f t="shared" ca="1" si="93"/>
        <v>#NAME?</v>
      </c>
      <c r="AM153" s="565" t="e">
        <f t="shared" ca="1" si="114"/>
        <v>#NAME?</v>
      </c>
      <c r="AN153" s="453" t="e">
        <f t="shared" ca="1" si="87"/>
        <v>#NAME?</v>
      </c>
      <c r="AO153" s="566" t="e">
        <f t="shared" ca="1" si="110"/>
        <v>#NAME?</v>
      </c>
      <c r="AP153" s="567" t="e">
        <f t="shared" ca="1" si="94"/>
        <v>#NAME?</v>
      </c>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'ONS Post Acute'!S84</f>
        <v>2.5120883116599717E-3</v>
      </c>
      <c r="E154" s="493">
        <f>'ONS Post Acute'!T84</f>
        <v>9.0338007341150156E-4</v>
      </c>
      <c r="F154" s="493">
        <f>'ONS Post Acute'!U84</f>
        <v>6.9972397134872612E-3</v>
      </c>
      <c r="G154" s="498">
        <f t="shared" si="95"/>
        <v>1.5545560306315714E-3</v>
      </c>
      <c r="H154" s="498">
        <f t="shared" si="96"/>
        <v>2.6022297576942677</v>
      </c>
      <c r="I154" s="498">
        <f t="shared" si="97"/>
        <v>1033.2808423524305</v>
      </c>
      <c r="J154" s="498" t="e">
        <f ca="1">_xll.ErBeta(H154,I154)</f>
        <v>#NAME?</v>
      </c>
      <c r="K154" s="1076" t="e">
        <f t="shared" ca="1" si="98"/>
        <v>#NAME?</v>
      </c>
      <c r="L154" s="453" t="e">
        <f t="shared" ca="1" si="80"/>
        <v>#NAME?</v>
      </c>
      <c r="M154" s="566" t="e">
        <f t="shared" ca="1" si="88"/>
        <v>#NAME?</v>
      </c>
      <c r="N154" s="567" t="e">
        <f t="shared" ca="1" si="99"/>
        <v>#NAME?</v>
      </c>
      <c r="O154" s="565" t="e">
        <f t="shared" ca="1" si="111"/>
        <v>#NAME?</v>
      </c>
      <c r="P154" s="453" t="e">
        <f t="shared" ca="1" si="81"/>
        <v>#NAME?</v>
      </c>
      <c r="Q154" s="566" t="e">
        <f t="shared" ca="1" si="100"/>
        <v>#NAME?</v>
      </c>
      <c r="R154" s="567" t="e">
        <f t="shared" ca="1" si="89"/>
        <v>#NAME?</v>
      </c>
      <c r="S154" s="1076" t="e">
        <f t="shared" ca="1" si="101"/>
        <v>#NAME?</v>
      </c>
      <c r="T154" s="453" t="e">
        <f t="shared" ca="1" si="82"/>
        <v>#NAME?</v>
      </c>
      <c r="U154" s="566" t="e">
        <f t="shared" ca="1" si="102"/>
        <v>#NAME?</v>
      </c>
      <c r="V154" s="567" t="e">
        <f t="shared" ca="1" si="103"/>
        <v>#NAME?</v>
      </c>
      <c r="W154" s="565" t="e">
        <f t="shared" ca="1" si="112"/>
        <v>#NAME?</v>
      </c>
      <c r="X154" s="453" t="e">
        <f t="shared" ca="1" si="83"/>
        <v>#NAME?</v>
      </c>
      <c r="Y154" s="566" t="e">
        <f t="shared" ca="1" si="104"/>
        <v>#NAME?</v>
      </c>
      <c r="Z154" s="567" t="e">
        <f t="shared" ca="1" si="90"/>
        <v>#NAME?</v>
      </c>
      <c r="AA154" s="1076" t="e">
        <f t="shared" ca="1" si="105"/>
        <v>#NAME?</v>
      </c>
      <c r="AB154" s="453" t="e">
        <f t="shared" ca="1" si="84"/>
        <v>#NAME?</v>
      </c>
      <c r="AC154" s="566" t="e">
        <f t="shared" ca="1" si="106"/>
        <v>#NAME?</v>
      </c>
      <c r="AD154" s="567" t="e">
        <f t="shared" ca="1" si="91"/>
        <v>#NAME?</v>
      </c>
      <c r="AE154" s="565" t="e">
        <f t="shared" ca="1" si="113"/>
        <v>#NAME?</v>
      </c>
      <c r="AF154" s="453" t="e">
        <f t="shared" ca="1" si="85"/>
        <v>#NAME?</v>
      </c>
      <c r="AG154" s="566" t="e">
        <f t="shared" ca="1" si="107"/>
        <v>#NAME?</v>
      </c>
      <c r="AH154" s="567" t="e">
        <f t="shared" ca="1" si="92"/>
        <v>#NAME?</v>
      </c>
      <c r="AI154" s="1076" t="e">
        <f t="shared" ca="1" si="108"/>
        <v>#NAME?</v>
      </c>
      <c r="AJ154" s="453" t="e">
        <f t="shared" ca="1" si="86"/>
        <v>#NAME?</v>
      </c>
      <c r="AK154" s="566" t="e">
        <f t="shared" ca="1" si="109"/>
        <v>#NAME?</v>
      </c>
      <c r="AL154" s="567" t="e">
        <f t="shared" ca="1" si="93"/>
        <v>#NAME?</v>
      </c>
      <c r="AM154" s="565" t="e">
        <f t="shared" ca="1" si="114"/>
        <v>#NAME?</v>
      </c>
      <c r="AN154" s="453" t="e">
        <f t="shared" ca="1" si="87"/>
        <v>#NAME?</v>
      </c>
      <c r="AO154" s="566" t="e">
        <f t="shared" ca="1" si="110"/>
        <v>#NAME?</v>
      </c>
      <c r="AP154" s="567" t="e">
        <f t="shared" ca="1" si="94"/>
        <v>#NAME?</v>
      </c>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'ONS Post Acute'!S85</f>
        <v>2.3634310639793809E-3</v>
      </c>
      <c r="E155" s="493">
        <f>'ONS Post Acute'!T85</f>
        <v>8.3978286607209302E-4</v>
      </c>
      <c r="F155" s="493">
        <f>'ONS Post Acute'!U85</f>
        <v>6.6626396151595419E-3</v>
      </c>
      <c r="G155" s="498">
        <f t="shared" si="95"/>
        <v>1.4854226400733287E-3</v>
      </c>
      <c r="H155" s="498">
        <f t="shared" si="96"/>
        <v>2.5231993050587453</v>
      </c>
      <c r="I155" s="498">
        <f t="shared" si="97"/>
        <v>1065.076928117468</v>
      </c>
      <c r="J155" s="498" t="e">
        <f ca="1">_xll.ErBeta(H155,I155)</f>
        <v>#NAME?</v>
      </c>
      <c r="K155" s="1076" t="e">
        <f t="shared" ca="1" si="98"/>
        <v>#NAME?</v>
      </c>
      <c r="L155" s="453" t="e">
        <f t="shared" ca="1" si="80"/>
        <v>#NAME?</v>
      </c>
      <c r="M155" s="566" t="e">
        <f t="shared" ca="1" si="88"/>
        <v>#NAME?</v>
      </c>
      <c r="N155" s="567" t="e">
        <f t="shared" ca="1" si="99"/>
        <v>#NAME?</v>
      </c>
      <c r="O155" s="565" t="e">
        <f t="shared" ca="1" si="111"/>
        <v>#NAME?</v>
      </c>
      <c r="P155" s="453" t="e">
        <f t="shared" ca="1" si="81"/>
        <v>#NAME?</v>
      </c>
      <c r="Q155" s="566" t="e">
        <f t="shared" ca="1" si="100"/>
        <v>#NAME?</v>
      </c>
      <c r="R155" s="567" t="e">
        <f t="shared" ca="1" si="89"/>
        <v>#NAME?</v>
      </c>
      <c r="S155" s="1076" t="e">
        <f t="shared" ca="1" si="101"/>
        <v>#NAME?</v>
      </c>
      <c r="T155" s="453" t="e">
        <f t="shared" ca="1" si="82"/>
        <v>#NAME?</v>
      </c>
      <c r="U155" s="566" t="e">
        <f t="shared" ca="1" si="102"/>
        <v>#NAME?</v>
      </c>
      <c r="V155" s="567" t="e">
        <f t="shared" ca="1" si="103"/>
        <v>#NAME?</v>
      </c>
      <c r="W155" s="565" t="e">
        <f t="shared" ca="1" si="112"/>
        <v>#NAME?</v>
      </c>
      <c r="X155" s="453" t="e">
        <f t="shared" ca="1" si="83"/>
        <v>#NAME?</v>
      </c>
      <c r="Y155" s="566" t="e">
        <f t="shared" ca="1" si="104"/>
        <v>#NAME?</v>
      </c>
      <c r="Z155" s="567" t="e">
        <f t="shared" ca="1" si="90"/>
        <v>#NAME?</v>
      </c>
      <c r="AA155" s="1076" t="e">
        <f t="shared" ca="1" si="105"/>
        <v>#NAME?</v>
      </c>
      <c r="AB155" s="453" t="e">
        <f t="shared" ca="1" si="84"/>
        <v>#NAME?</v>
      </c>
      <c r="AC155" s="566" t="e">
        <f t="shared" ca="1" si="106"/>
        <v>#NAME?</v>
      </c>
      <c r="AD155" s="567" t="e">
        <f t="shared" ca="1" si="91"/>
        <v>#NAME?</v>
      </c>
      <c r="AE155" s="565" t="e">
        <f t="shared" ca="1" si="113"/>
        <v>#NAME?</v>
      </c>
      <c r="AF155" s="453" t="e">
        <f t="shared" ca="1" si="85"/>
        <v>#NAME?</v>
      </c>
      <c r="AG155" s="566" t="e">
        <f t="shared" ca="1" si="107"/>
        <v>#NAME?</v>
      </c>
      <c r="AH155" s="567" t="e">
        <f t="shared" ca="1" si="92"/>
        <v>#NAME?</v>
      </c>
      <c r="AI155" s="1076" t="e">
        <f t="shared" ca="1" si="108"/>
        <v>#NAME?</v>
      </c>
      <c r="AJ155" s="453" t="e">
        <f t="shared" ca="1" si="86"/>
        <v>#NAME?</v>
      </c>
      <c r="AK155" s="566" t="e">
        <f t="shared" ca="1" si="109"/>
        <v>#NAME?</v>
      </c>
      <c r="AL155" s="567" t="e">
        <f t="shared" ca="1" si="93"/>
        <v>#NAME?</v>
      </c>
      <c r="AM155" s="565" t="e">
        <f t="shared" ca="1" si="114"/>
        <v>#NAME?</v>
      </c>
      <c r="AN155" s="453" t="e">
        <f t="shared" ca="1" si="87"/>
        <v>#NAME?</v>
      </c>
      <c r="AO155" s="566" t="e">
        <f t="shared" ca="1" si="110"/>
        <v>#NAME?</v>
      </c>
      <c r="AP155" s="567" t="e">
        <f t="shared" ca="1" si="94"/>
        <v>#NAME?</v>
      </c>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'ONS Post Acute'!S86</f>
        <v>2.2235708706003434E-3</v>
      </c>
      <c r="E156" s="493">
        <f>'ONS Post Acute'!T86</f>
        <v>7.806628493420573E-4</v>
      </c>
      <c r="F156" s="493">
        <f>'ONS Post Acute'!U86</f>
        <v>6.3440397155366222E-3</v>
      </c>
      <c r="G156" s="498">
        <f t="shared" si="95"/>
        <v>1.4192287923965726E-3</v>
      </c>
      <c r="H156" s="498">
        <f t="shared" si="96"/>
        <v>2.4470109147082248</v>
      </c>
      <c r="I156" s="498">
        <f t="shared" si="97"/>
        <v>1098.0400241792329</v>
      </c>
      <c r="J156" s="498" t="e">
        <f ca="1">_xll.ErBeta(H156,I156)</f>
        <v>#NAME?</v>
      </c>
      <c r="K156" s="1076" t="e">
        <f t="shared" ca="1" si="98"/>
        <v>#NAME?</v>
      </c>
      <c r="L156" s="453" t="e">
        <f t="shared" ca="1" si="80"/>
        <v>#NAME?</v>
      </c>
      <c r="M156" s="566" t="e">
        <f t="shared" ca="1" si="88"/>
        <v>#NAME?</v>
      </c>
      <c r="N156" s="567" t="e">
        <f t="shared" ca="1" si="99"/>
        <v>#NAME?</v>
      </c>
      <c r="O156" s="565" t="e">
        <f t="shared" ca="1" si="111"/>
        <v>#NAME?</v>
      </c>
      <c r="P156" s="453" t="e">
        <f t="shared" ca="1" si="81"/>
        <v>#NAME?</v>
      </c>
      <c r="Q156" s="566" t="e">
        <f t="shared" ca="1" si="100"/>
        <v>#NAME?</v>
      </c>
      <c r="R156" s="567" t="e">
        <f t="shared" ca="1" si="89"/>
        <v>#NAME?</v>
      </c>
      <c r="S156" s="1076" t="e">
        <f t="shared" ca="1" si="101"/>
        <v>#NAME?</v>
      </c>
      <c r="T156" s="453" t="e">
        <f t="shared" ca="1" si="82"/>
        <v>#NAME?</v>
      </c>
      <c r="U156" s="566" t="e">
        <f t="shared" ca="1" si="102"/>
        <v>#NAME?</v>
      </c>
      <c r="V156" s="567" t="e">
        <f t="shared" ca="1" si="103"/>
        <v>#NAME?</v>
      </c>
      <c r="W156" s="565" t="e">
        <f t="shared" ca="1" si="112"/>
        <v>#NAME?</v>
      </c>
      <c r="X156" s="453" t="e">
        <f t="shared" ca="1" si="83"/>
        <v>#NAME?</v>
      </c>
      <c r="Y156" s="566" t="e">
        <f t="shared" ca="1" si="104"/>
        <v>#NAME?</v>
      </c>
      <c r="Z156" s="567" t="e">
        <f t="shared" ca="1" si="90"/>
        <v>#NAME?</v>
      </c>
      <c r="AA156" s="1076" t="e">
        <f t="shared" ca="1" si="105"/>
        <v>#NAME?</v>
      </c>
      <c r="AB156" s="453" t="e">
        <f t="shared" ca="1" si="84"/>
        <v>#NAME?</v>
      </c>
      <c r="AC156" s="566" t="e">
        <f t="shared" ca="1" si="106"/>
        <v>#NAME?</v>
      </c>
      <c r="AD156" s="567" t="e">
        <f t="shared" ca="1" si="91"/>
        <v>#NAME?</v>
      </c>
      <c r="AE156" s="565" t="e">
        <f t="shared" ca="1" si="113"/>
        <v>#NAME?</v>
      </c>
      <c r="AF156" s="453" t="e">
        <f t="shared" ca="1" si="85"/>
        <v>#NAME?</v>
      </c>
      <c r="AG156" s="566" t="e">
        <f t="shared" ca="1" si="107"/>
        <v>#NAME?</v>
      </c>
      <c r="AH156" s="567" t="e">
        <f t="shared" ca="1" si="92"/>
        <v>#NAME?</v>
      </c>
      <c r="AI156" s="1076" t="e">
        <f t="shared" ca="1" si="108"/>
        <v>#NAME?</v>
      </c>
      <c r="AJ156" s="453" t="e">
        <f t="shared" ca="1" si="86"/>
        <v>#NAME?</v>
      </c>
      <c r="AK156" s="566" t="e">
        <f t="shared" ca="1" si="109"/>
        <v>#NAME?</v>
      </c>
      <c r="AL156" s="567" t="e">
        <f t="shared" ca="1" si="93"/>
        <v>#NAME?</v>
      </c>
      <c r="AM156" s="565" t="e">
        <f t="shared" ca="1" si="114"/>
        <v>#NAME?</v>
      </c>
      <c r="AN156" s="453" t="e">
        <f t="shared" ca="1" si="87"/>
        <v>#NAME?</v>
      </c>
      <c r="AO156" s="566" t="e">
        <f t="shared" ca="1" si="110"/>
        <v>#NAME?</v>
      </c>
      <c r="AP156" s="567" t="e">
        <f t="shared" ca="1" si="94"/>
        <v>#NAME?</v>
      </c>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'ONS Post Acute'!S87</f>
        <v>2.0919871503497773E-3</v>
      </c>
      <c r="E157" s="493">
        <f>'ONS Post Acute'!T87</f>
        <v>7.2570483271867643E-4</v>
      </c>
      <c r="F157" s="493">
        <f>'ONS Post Acute'!U87</f>
        <v>6.0406749031918462E-3</v>
      </c>
      <c r="G157" s="498">
        <f t="shared" si="95"/>
        <v>1.3558597118554004E-3</v>
      </c>
      <c r="H157" s="498">
        <f t="shared" si="96"/>
        <v>2.3735392250436114</v>
      </c>
      <c r="I157" s="498">
        <f t="shared" si="97"/>
        <v>1132.2124091861399</v>
      </c>
      <c r="J157" s="498" t="e">
        <f ca="1">_xll.ErBeta(H157,I157)</f>
        <v>#NAME?</v>
      </c>
      <c r="K157" s="1076" t="e">
        <f t="shared" ca="1" si="98"/>
        <v>#NAME?</v>
      </c>
      <c r="L157" s="453" t="e">
        <f t="shared" ca="1" si="80"/>
        <v>#NAME?</v>
      </c>
      <c r="M157" s="566" t="e">
        <f t="shared" ca="1" si="88"/>
        <v>#NAME?</v>
      </c>
      <c r="N157" s="567" t="e">
        <f t="shared" ca="1" si="99"/>
        <v>#NAME?</v>
      </c>
      <c r="O157" s="565" t="e">
        <f t="shared" ca="1" si="111"/>
        <v>#NAME?</v>
      </c>
      <c r="P157" s="453" t="e">
        <f t="shared" ca="1" si="81"/>
        <v>#NAME?</v>
      </c>
      <c r="Q157" s="566" t="e">
        <f t="shared" ca="1" si="100"/>
        <v>#NAME?</v>
      </c>
      <c r="R157" s="567" t="e">
        <f t="shared" ca="1" si="89"/>
        <v>#NAME?</v>
      </c>
      <c r="S157" s="1076" t="e">
        <f t="shared" ca="1" si="101"/>
        <v>#NAME?</v>
      </c>
      <c r="T157" s="453" t="e">
        <f t="shared" ca="1" si="82"/>
        <v>#NAME?</v>
      </c>
      <c r="U157" s="566" t="e">
        <f t="shared" ca="1" si="102"/>
        <v>#NAME?</v>
      </c>
      <c r="V157" s="567" t="e">
        <f t="shared" ca="1" si="103"/>
        <v>#NAME?</v>
      </c>
      <c r="W157" s="565" t="e">
        <f t="shared" ca="1" si="112"/>
        <v>#NAME?</v>
      </c>
      <c r="X157" s="453" t="e">
        <f t="shared" ca="1" si="83"/>
        <v>#NAME?</v>
      </c>
      <c r="Y157" s="566" t="e">
        <f t="shared" ca="1" si="104"/>
        <v>#NAME?</v>
      </c>
      <c r="Z157" s="567" t="e">
        <f t="shared" ca="1" si="90"/>
        <v>#NAME?</v>
      </c>
      <c r="AA157" s="1076" t="e">
        <f t="shared" ca="1" si="105"/>
        <v>#NAME?</v>
      </c>
      <c r="AB157" s="453" t="e">
        <f t="shared" ca="1" si="84"/>
        <v>#NAME?</v>
      </c>
      <c r="AC157" s="566" t="e">
        <f t="shared" ca="1" si="106"/>
        <v>#NAME?</v>
      </c>
      <c r="AD157" s="567" t="e">
        <f t="shared" ca="1" si="91"/>
        <v>#NAME?</v>
      </c>
      <c r="AE157" s="565" t="e">
        <f t="shared" ca="1" si="113"/>
        <v>#NAME?</v>
      </c>
      <c r="AF157" s="453" t="e">
        <f t="shared" ca="1" si="85"/>
        <v>#NAME?</v>
      </c>
      <c r="AG157" s="566" t="e">
        <f t="shared" ca="1" si="107"/>
        <v>#NAME?</v>
      </c>
      <c r="AH157" s="567" t="e">
        <f t="shared" ca="1" si="92"/>
        <v>#NAME?</v>
      </c>
      <c r="AI157" s="1076" t="e">
        <f t="shared" ca="1" si="108"/>
        <v>#NAME?</v>
      </c>
      <c r="AJ157" s="453" t="e">
        <f t="shared" ca="1" si="86"/>
        <v>#NAME?</v>
      </c>
      <c r="AK157" s="566" t="e">
        <f t="shared" ca="1" si="109"/>
        <v>#NAME?</v>
      </c>
      <c r="AL157" s="567" t="e">
        <f t="shared" ca="1" si="93"/>
        <v>#NAME?</v>
      </c>
      <c r="AM157" s="565" t="e">
        <f t="shared" ca="1" si="114"/>
        <v>#NAME?</v>
      </c>
      <c r="AN157" s="453" t="e">
        <f t="shared" ca="1" si="87"/>
        <v>#NAME?</v>
      </c>
      <c r="AO157" s="566" t="e">
        <f t="shared" ca="1" si="110"/>
        <v>#NAME?</v>
      </c>
      <c r="AP157" s="567" t="e">
        <f t="shared" ca="1" si="94"/>
        <v>#NAME?</v>
      </c>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'ONS Post Acute'!S88</f>
        <v>1.9681901283618601E-3</v>
      </c>
      <c r="E158" s="493">
        <f>'ONS Post Acute'!T88</f>
        <v>6.7461581484901101E-4</v>
      </c>
      <c r="F158" s="493">
        <f>'ONS Post Acute'!U88</f>
        <v>5.7518166534626155E-3</v>
      </c>
      <c r="G158" s="498">
        <f t="shared" si="95"/>
        <v>1.295204295564695E-3</v>
      </c>
      <c r="H158" s="498">
        <f t="shared" si="96"/>
        <v>2.3026656251600106</v>
      </c>
      <c r="I158" s="498">
        <f t="shared" si="97"/>
        <v>1167.6379778006542</v>
      </c>
      <c r="J158" s="498" t="e">
        <f ca="1">_xll.ErBeta(H158,I158)</f>
        <v>#NAME?</v>
      </c>
      <c r="K158" s="1076" t="e">
        <f t="shared" ca="1" si="98"/>
        <v>#NAME?</v>
      </c>
      <c r="L158" s="453" t="e">
        <f t="shared" ca="1" si="80"/>
        <v>#NAME?</v>
      </c>
      <c r="M158" s="566" t="e">
        <f t="shared" ca="1" si="88"/>
        <v>#NAME?</v>
      </c>
      <c r="N158" s="567" t="e">
        <f t="shared" ca="1" si="99"/>
        <v>#NAME?</v>
      </c>
      <c r="O158" s="565" t="e">
        <f t="shared" ca="1" si="111"/>
        <v>#NAME?</v>
      </c>
      <c r="P158" s="453" t="e">
        <f t="shared" ca="1" si="81"/>
        <v>#NAME?</v>
      </c>
      <c r="Q158" s="566" t="e">
        <f t="shared" ca="1" si="100"/>
        <v>#NAME?</v>
      </c>
      <c r="R158" s="567" t="e">
        <f t="shared" ca="1" si="89"/>
        <v>#NAME?</v>
      </c>
      <c r="S158" s="1076" t="e">
        <f t="shared" ca="1" si="101"/>
        <v>#NAME?</v>
      </c>
      <c r="T158" s="453" t="e">
        <f t="shared" ca="1" si="82"/>
        <v>#NAME?</v>
      </c>
      <c r="U158" s="566" t="e">
        <f t="shared" ca="1" si="102"/>
        <v>#NAME?</v>
      </c>
      <c r="V158" s="567" t="e">
        <f t="shared" ca="1" si="103"/>
        <v>#NAME?</v>
      </c>
      <c r="W158" s="565" t="e">
        <f t="shared" ca="1" si="112"/>
        <v>#NAME?</v>
      </c>
      <c r="X158" s="453" t="e">
        <f t="shared" ca="1" si="83"/>
        <v>#NAME?</v>
      </c>
      <c r="Y158" s="566" t="e">
        <f t="shared" ca="1" si="104"/>
        <v>#NAME?</v>
      </c>
      <c r="Z158" s="567" t="e">
        <f t="shared" ca="1" si="90"/>
        <v>#NAME?</v>
      </c>
      <c r="AA158" s="1076" t="e">
        <f t="shared" ca="1" si="105"/>
        <v>#NAME?</v>
      </c>
      <c r="AB158" s="453" t="e">
        <f t="shared" ca="1" si="84"/>
        <v>#NAME?</v>
      </c>
      <c r="AC158" s="566" t="e">
        <f t="shared" ca="1" si="106"/>
        <v>#NAME?</v>
      </c>
      <c r="AD158" s="567" t="e">
        <f t="shared" ca="1" si="91"/>
        <v>#NAME?</v>
      </c>
      <c r="AE158" s="565" t="e">
        <f t="shared" ca="1" si="113"/>
        <v>#NAME?</v>
      </c>
      <c r="AF158" s="453" t="e">
        <f t="shared" ca="1" si="85"/>
        <v>#NAME?</v>
      </c>
      <c r="AG158" s="566" t="e">
        <f t="shared" ca="1" si="107"/>
        <v>#NAME?</v>
      </c>
      <c r="AH158" s="567" t="e">
        <f t="shared" ca="1" si="92"/>
        <v>#NAME?</v>
      </c>
      <c r="AI158" s="1076" t="e">
        <f t="shared" ca="1" si="108"/>
        <v>#NAME?</v>
      </c>
      <c r="AJ158" s="453" t="e">
        <f t="shared" ca="1" si="86"/>
        <v>#NAME?</v>
      </c>
      <c r="AK158" s="566" t="e">
        <f t="shared" ca="1" si="109"/>
        <v>#NAME?</v>
      </c>
      <c r="AL158" s="567" t="e">
        <f t="shared" ca="1" si="93"/>
        <v>#NAME?</v>
      </c>
      <c r="AM158" s="565" t="e">
        <f t="shared" ca="1" si="114"/>
        <v>#NAME?</v>
      </c>
      <c r="AN158" s="453" t="e">
        <f t="shared" ca="1" si="87"/>
        <v>#NAME?</v>
      </c>
      <c r="AO158" s="566" t="e">
        <f t="shared" ca="1" si="110"/>
        <v>#NAME?</v>
      </c>
      <c r="AP158" s="567" t="e">
        <f t="shared" ca="1" si="94"/>
        <v>#NAME?</v>
      </c>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'ONS Post Acute'!S89</f>
        <v>1.8517190130605658E-3</v>
      </c>
      <c r="E159" s="493">
        <f>'ONS Post Acute'!T89</f>
        <v>6.2712342143216699E-4</v>
      </c>
      <c r="F159" s="493">
        <f>'ONS Post Acute'!U89</f>
        <v>5.4767712789127046E-3</v>
      </c>
      <c r="G159" s="498">
        <f t="shared" si="95"/>
        <v>1.2371550656838106E-3</v>
      </c>
      <c r="H159" s="498">
        <f t="shared" si="96"/>
        <v>2.2342778236837164</v>
      </c>
      <c r="I159" s="498">
        <f t="shared" si="97"/>
        <v>1204.362299694224</v>
      </c>
      <c r="J159" s="498" t="e">
        <f ca="1">_xll.ErBeta(H159,I159)</f>
        <v>#NAME?</v>
      </c>
      <c r="K159" s="1076" t="e">
        <f t="shared" ca="1" si="98"/>
        <v>#NAME?</v>
      </c>
      <c r="L159" s="453" t="e">
        <f t="shared" ca="1" si="80"/>
        <v>#NAME?</v>
      </c>
      <c r="M159" s="566" t="e">
        <f t="shared" ca="1" si="88"/>
        <v>#NAME?</v>
      </c>
      <c r="N159" s="567" t="e">
        <f t="shared" ca="1" si="99"/>
        <v>#NAME?</v>
      </c>
      <c r="O159" s="565" t="e">
        <f t="shared" ca="1" si="111"/>
        <v>#NAME?</v>
      </c>
      <c r="P159" s="453" t="e">
        <f t="shared" ca="1" si="81"/>
        <v>#NAME?</v>
      </c>
      <c r="Q159" s="566" t="e">
        <f t="shared" ca="1" si="100"/>
        <v>#NAME?</v>
      </c>
      <c r="R159" s="567" t="e">
        <f t="shared" ca="1" si="89"/>
        <v>#NAME?</v>
      </c>
      <c r="S159" s="1076" t="e">
        <f t="shared" ca="1" si="101"/>
        <v>#NAME?</v>
      </c>
      <c r="T159" s="453" t="e">
        <f t="shared" ca="1" si="82"/>
        <v>#NAME?</v>
      </c>
      <c r="U159" s="566" t="e">
        <f t="shared" ca="1" si="102"/>
        <v>#NAME?</v>
      </c>
      <c r="V159" s="567" t="e">
        <f t="shared" ca="1" si="103"/>
        <v>#NAME?</v>
      </c>
      <c r="W159" s="565" t="e">
        <f t="shared" ca="1" si="112"/>
        <v>#NAME?</v>
      </c>
      <c r="X159" s="453" t="e">
        <f t="shared" ca="1" si="83"/>
        <v>#NAME?</v>
      </c>
      <c r="Y159" s="566" t="e">
        <f t="shared" ca="1" si="104"/>
        <v>#NAME?</v>
      </c>
      <c r="Z159" s="567" t="e">
        <f t="shared" ca="1" si="90"/>
        <v>#NAME?</v>
      </c>
      <c r="AA159" s="1076" t="e">
        <f t="shared" ca="1" si="105"/>
        <v>#NAME?</v>
      </c>
      <c r="AB159" s="453" t="e">
        <f t="shared" ca="1" si="84"/>
        <v>#NAME?</v>
      </c>
      <c r="AC159" s="566" t="e">
        <f t="shared" ca="1" si="106"/>
        <v>#NAME?</v>
      </c>
      <c r="AD159" s="567" t="e">
        <f t="shared" ca="1" si="91"/>
        <v>#NAME?</v>
      </c>
      <c r="AE159" s="565" t="e">
        <f t="shared" ca="1" si="113"/>
        <v>#NAME?</v>
      </c>
      <c r="AF159" s="453" t="e">
        <f t="shared" ca="1" si="85"/>
        <v>#NAME?</v>
      </c>
      <c r="AG159" s="566" t="e">
        <f t="shared" ca="1" si="107"/>
        <v>#NAME?</v>
      </c>
      <c r="AH159" s="567" t="e">
        <f t="shared" ca="1" si="92"/>
        <v>#NAME?</v>
      </c>
      <c r="AI159" s="1076" t="e">
        <f t="shared" ca="1" si="108"/>
        <v>#NAME?</v>
      </c>
      <c r="AJ159" s="453" t="e">
        <f t="shared" ca="1" si="86"/>
        <v>#NAME?</v>
      </c>
      <c r="AK159" s="566" t="e">
        <f t="shared" ca="1" si="109"/>
        <v>#NAME?</v>
      </c>
      <c r="AL159" s="567" t="e">
        <f t="shared" ca="1" si="93"/>
        <v>#NAME?</v>
      </c>
      <c r="AM159" s="565" t="e">
        <f t="shared" ca="1" si="114"/>
        <v>#NAME?</v>
      </c>
      <c r="AN159" s="453" t="e">
        <f t="shared" ca="1" si="87"/>
        <v>#NAME?</v>
      </c>
      <c r="AO159" s="566" t="e">
        <f t="shared" ca="1" si="110"/>
        <v>#NAME?</v>
      </c>
      <c r="AP159" s="567" t="e">
        <f t="shared" ca="1" si="94"/>
        <v>#NAME?</v>
      </c>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'ONS Post Acute'!S90</f>
        <v>1.7421402810224771E-3</v>
      </c>
      <c r="E160" s="493">
        <f>'ONS Post Acute'!T90</f>
        <v>5.8297445309195772E-4</v>
      </c>
      <c r="F160" s="493">
        <f>'ONS Post Acute'!U90</f>
        <v>5.2148782634554277E-3</v>
      </c>
      <c r="G160" s="498">
        <f t="shared" si="95"/>
        <v>1.1816081148886403E-3</v>
      </c>
      <c r="H160" s="498">
        <f t="shared" si="96"/>
        <v>2.1682694493629011</v>
      </c>
      <c r="I160" s="498">
        <f t="shared" si="97"/>
        <v>1242.4326808772807</v>
      </c>
      <c r="J160" s="498" t="e">
        <f ca="1">_xll.ErBeta(H160,I160)</f>
        <v>#NAME?</v>
      </c>
      <c r="K160" s="1076" t="e">
        <f t="shared" ca="1" si="98"/>
        <v>#NAME?</v>
      </c>
      <c r="L160" s="453" t="e">
        <f t="shared" ca="1" si="80"/>
        <v>#NAME?</v>
      </c>
      <c r="M160" s="566" t="e">
        <f t="shared" ca="1" si="88"/>
        <v>#NAME?</v>
      </c>
      <c r="N160" s="567" t="e">
        <f t="shared" ca="1" si="99"/>
        <v>#NAME?</v>
      </c>
      <c r="O160" s="565" t="e">
        <f t="shared" ca="1" si="111"/>
        <v>#NAME?</v>
      </c>
      <c r="P160" s="453" t="e">
        <f t="shared" ca="1" si="81"/>
        <v>#NAME?</v>
      </c>
      <c r="Q160" s="566" t="e">
        <f t="shared" ca="1" si="100"/>
        <v>#NAME?</v>
      </c>
      <c r="R160" s="567" t="e">
        <f t="shared" ca="1" si="89"/>
        <v>#NAME?</v>
      </c>
      <c r="S160" s="1076" t="e">
        <f t="shared" ca="1" si="101"/>
        <v>#NAME?</v>
      </c>
      <c r="T160" s="453" t="e">
        <f t="shared" ca="1" si="82"/>
        <v>#NAME?</v>
      </c>
      <c r="U160" s="566" t="e">
        <f t="shared" ca="1" si="102"/>
        <v>#NAME?</v>
      </c>
      <c r="V160" s="567" t="e">
        <f t="shared" ca="1" si="103"/>
        <v>#NAME?</v>
      </c>
      <c r="W160" s="565" t="e">
        <f t="shared" ca="1" si="112"/>
        <v>#NAME?</v>
      </c>
      <c r="X160" s="453" t="e">
        <f t="shared" ca="1" si="83"/>
        <v>#NAME?</v>
      </c>
      <c r="Y160" s="566" t="e">
        <f t="shared" ca="1" si="104"/>
        <v>#NAME?</v>
      </c>
      <c r="Z160" s="567" t="e">
        <f t="shared" ca="1" si="90"/>
        <v>#NAME?</v>
      </c>
      <c r="AA160" s="1076" t="e">
        <f t="shared" ca="1" si="105"/>
        <v>#NAME?</v>
      </c>
      <c r="AB160" s="453" t="e">
        <f t="shared" ca="1" si="84"/>
        <v>#NAME?</v>
      </c>
      <c r="AC160" s="566" t="e">
        <f t="shared" ca="1" si="106"/>
        <v>#NAME?</v>
      </c>
      <c r="AD160" s="567" t="e">
        <f t="shared" ca="1" si="91"/>
        <v>#NAME?</v>
      </c>
      <c r="AE160" s="565" t="e">
        <f t="shared" ca="1" si="113"/>
        <v>#NAME?</v>
      </c>
      <c r="AF160" s="453" t="e">
        <f t="shared" ca="1" si="85"/>
        <v>#NAME?</v>
      </c>
      <c r="AG160" s="566" t="e">
        <f t="shared" ca="1" si="107"/>
        <v>#NAME?</v>
      </c>
      <c r="AH160" s="567" t="e">
        <f t="shared" ca="1" si="92"/>
        <v>#NAME?</v>
      </c>
      <c r="AI160" s="1076" t="e">
        <f t="shared" ca="1" si="108"/>
        <v>#NAME?</v>
      </c>
      <c r="AJ160" s="453" t="e">
        <f t="shared" ca="1" si="86"/>
        <v>#NAME?</v>
      </c>
      <c r="AK160" s="566" t="e">
        <f t="shared" ca="1" si="109"/>
        <v>#NAME?</v>
      </c>
      <c r="AL160" s="567" t="e">
        <f t="shared" ca="1" si="93"/>
        <v>#NAME?</v>
      </c>
      <c r="AM160" s="565" t="e">
        <f t="shared" ca="1" si="114"/>
        <v>#NAME?</v>
      </c>
      <c r="AN160" s="453" t="e">
        <f t="shared" ca="1" si="87"/>
        <v>#NAME?</v>
      </c>
      <c r="AO160" s="566" t="e">
        <f t="shared" ca="1" si="110"/>
        <v>#NAME?</v>
      </c>
      <c r="AP160" s="567" t="e">
        <f t="shared" ca="1" si="94"/>
        <v>#NAME?</v>
      </c>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'ONS Post Acute'!S91</f>
        <v>1.6390460633358549E-3</v>
      </c>
      <c r="E161" s="493">
        <f>'ONS Post Acute'!T91</f>
        <v>5.4193353547811614E-4</v>
      </c>
      <c r="F161" s="493">
        <f>'ONS Post Acute'!U91</f>
        <v>4.965508676137164E-3</v>
      </c>
      <c r="G161" s="498">
        <f t="shared" si="95"/>
        <v>1.1284630460864917E-3</v>
      </c>
      <c r="H161" s="498">
        <f t="shared" si="96"/>
        <v>2.1045396807678278</v>
      </c>
      <c r="I161" s="498">
        <f t="shared" si="97"/>
        <v>1281.898227443776</v>
      </c>
      <c r="J161" s="498" t="e">
        <f ca="1">_xll.ErBeta(H161,I161)</f>
        <v>#NAME?</v>
      </c>
      <c r="K161" s="1076" t="e">
        <f t="shared" ca="1" si="98"/>
        <v>#NAME?</v>
      </c>
      <c r="L161" s="453" t="e">
        <f t="shared" ca="1" si="80"/>
        <v>#NAME?</v>
      </c>
      <c r="M161" s="566" t="e">
        <f t="shared" ca="1" si="88"/>
        <v>#NAME?</v>
      </c>
      <c r="N161" s="567" t="e">
        <f t="shared" ca="1" si="99"/>
        <v>#NAME?</v>
      </c>
      <c r="O161" s="565" t="e">
        <f t="shared" ca="1" si="111"/>
        <v>#NAME?</v>
      </c>
      <c r="P161" s="453" t="e">
        <f t="shared" ca="1" si="81"/>
        <v>#NAME?</v>
      </c>
      <c r="Q161" s="566" t="e">
        <f t="shared" ca="1" si="100"/>
        <v>#NAME?</v>
      </c>
      <c r="R161" s="567" t="e">
        <f t="shared" ca="1" si="89"/>
        <v>#NAME?</v>
      </c>
      <c r="S161" s="1076" t="e">
        <f t="shared" ca="1" si="101"/>
        <v>#NAME?</v>
      </c>
      <c r="T161" s="453" t="e">
        <f t="shared" ca="1" si="82"/>
        <v>#NAME?</v>
      </c>
      <c r="U161" s="566" t="e">
        <f t="shared" ca="1" si="102"/>
        <v>#NAME?</v>
      </c>
      <c r="V161" s="567" t="e">
        <f t="shared" ca="1" si="103"/>
        <v>#NAME?</v>
      </c>
      <c r="W161" s="565" t="e">
        <f t="shared" ca="1" si="112"/>
        <v>#NAME?</v>
      </c>
      <c r="X161" s="453" t="e">
        <f t="shared" ca="1" si="83"/>
        <v>#NAME?</v>
      </c>
      <c r="Y161" s="566" t="e">
        <f t="shared" ca="1" si="104"/>
        <v>#NAME?</v>
      </c>
      <c r="Z161" s="567" t="e">
        <f t="shared" ca="1" si="90"/>
        <v>#NAME?</v>
      </c>
      <c r="AA161" s="1076" t="e">
        <f t="shared" ca="1" si="105"/>
        <v>#NAME?</v>
      </c>
      <c r="AB161" s="453" t="e">
        <f t="shared" ca="1" si="84"/>
        <v>#NAME?</v>
      </c>
      <c r="AC161" s="566" t="e">
        <f t="shared" ca="1" si="106"/>
        <v>#NAME?</v>
      </c>
      <c r="AD161" s="567" t="e">
        <f t="shared" ca="1" si="91"/>
        <v>#NAME?</v>
      </c>
      <c r="AE161" s="565" t="e">
        <f t="shared" ca="1" si="113"/>
        <v>#NAME?</v>
      </c>
      <c r="AF161" s="453" t="e">
        <f t="shared" ca="1" si="85"/>
        <v>#NAME?</v>
      </c>
      <c r="AG161" s="566" t="e">
        <f t="shared" ca="1" si="107"/>
        <v>#NAME?</v>
      </c>
      <c r="AH161" s="567" t="e">
        <f t="shared" ca="1" si="92"/>
        <v>#NAME?</v>
      </c>
      <c r="AI161" s="1076" t="e">
        <f t="shared" ca="1" si="108"/>
        <v>#NAME?</v>
      </c>
      <c r="AJ161" s="453" t="e">
        <f t="shared" ca="1" si="86"/>
        <v>#NAME?</v>
      </c>
      <c r="AK161" s="566" t="e">
        <f t="shared" ca="1" si="109"/>
        <v>#NAME?</v>
      </c>
      <c r="AL161" s="567" t="e">
        <f t="shared" ca="1" si="93"/>
        <v>#NAME?</v>
      </c>
      <c r="AM161" s="565" t="e">
        <f t="shared" ca="1" si="114"/>
        <v>#NAME?</v>
      </c>
      <c r="AN161" s="453" t="e">
        <f t="shared" ca="1" si="87"/>
        <v>#NAME?</v>
      </c>
      <c r="AO161" s="566" t="e">
        <f t="shared" ca="1" si="110"/>
        <v>#NAME?</v>
      </c>
      <c r="AP161" s="567" t="e">
        <f t="shared" ca="1" si="94"/>
        <v>#NAME?</v>
      </c>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'ONS Post Acute'!S92</f>
        <v>1.542052627449754E-3</v>
      </c>
      <c r="E162" s="493">
        <f>'ONS Post Acute'!T92</f>
        <v>5.0378186439926898E-4</v>
      </c>
      <c r="F162" s="493">
        <f>'ONS Post Acute'!U92</f>
        <v>4.7280636607720146E-3</v>
      </c>
      <c r="G162" s="498">
        <f t="shared" si="95"/>
        <v>1.0776229072379452E-3</v>
      </c>
      <c r="H162" s="498">
        <f t="shared" si="96"/>
        <v>2.0429929027019789</v>
      </c>
      <c r="I162" s="498">
        <f t="shared" si="97"/>
        <v>1322.8099118134487</v>
      </c>
      <c r="J162" s="498" t="e">
        <f ca="1">_xll.ErBeta(H162,I162)</f>
        <v>#NAME?</v>
      </c>
      <c r="K162" s="1076" t="e">
        <f t="shared" ca="1" si="98"/>
        <v>#NAME?</v>
      </c>
      <c r="L162" s="453" t="e">
        <f t="shared" ca="1" si="80"/>
        <v>#NAME?</v>
      </c>
      <c r="M162" s="566" t="e">
        <f t="shared" ca="1" si="88"/>
        <v>#NAME?</v>
      </c>
      <c r="N162" s="567" t="e">
        <f t="shared" ca="1" si="99"/>
        <v>#NAME?</v>
      </c>
      <c r="O162" s="565" t="e">
        <f t="shared" ca="1" si="111"/>
        <v>#NAME?</v>
      </c>
      <c r="P162" s="453" t="e">
        <f t="shared" ca="1" si="81"/>
        <v>#NAME?</v>
      </c>
      <c r="Q162" s="566" t="e">
        <f t="shared" ca="1" si="100"/>
        <v>#NAME?</v>
      </c>
      <c r="R162" s="567" t="e">
        <f t="shared" ca="1" si="89"/>
        <v>#NAME?</v>
      </c>
      <c r="S162" s="1076" t="e">
        <f t="shared" ca="1" si="101"/>
        <v>#NAME?</v>
      </c>
      <c r="T162" s="453" t="e">
        <f t="shared" ca="1" si="82"/>
        <v>#NAME?</v>
      </c>
      <c r="U162" s="566" t="e">
        <f t="shared" ca="1" si="102"/>
        <v>#NAME?</v>
      </c>
      <c r="V162" s="567" t="e">
        <f t="shared" ca="1" si="103"/>
        <v>#NAME?</v>
      </c>
      <c r="W162" s="565" t="e">
        <f t="shared" ca="1" si="112"/>
        <v>#NAME?</v>
      </c>
      <c r="X162" s="453" t="e">
        <f t="shared" ca="1" si="83"/>
        <v>#NAME?</v>
      </c>
      <c r="Y162" s="566" t="e">
        <f t="shared" ca="1" si="104"/>
        <v>#NAME?</v>
      </c>
      <c r="Z162" s="567" t="e">
        <f t="shared" ca="1" si="90"/>
        <v>#NAME?</v>
      </c>
      <c r="AA162" s="1076" t="e">
        <f t="shared" ca="1" si="105"/>
        <v>#NAME?</v>
      </c>
      <c r="AB162" s="453" t="e">
        <f t="shared" ca="1" si="84"/>
        <v>#NAME?</v>
      </c>
      <c r="AC162" s="566" t="e">
        <f t="shared" ca="1" si="106"/>
        <v>#NAME?</v>
      </c>
      <c r="AD162" s="567" t="e">
        <f t="shared" ca="1" si="91"/>
        <v>#NAME?</v>
      </c>
      <c r="AE162" s="565" t="e">
        <f t="shared" ca="1" si="113"/>
        <v>#NAME?</v>
      </c>
      <c r="AF162" s="453" t="e">
        <f t="shared" ca="1" si="85"/>
        <v>#NAME?</v>
      </c>
      <c r="AG162" s="566" t="e">
        <f t="shared" ca="1" si="107"/>
        <v>#NAME?</v>
      </c>
      <c r="AH162" s="567" t="e">
        <f t="shared" ca="1" si="92"/>
        <v>#NAME?</v>
      </c>
      <c r="AI162" s="1076" t="e">
        <f t="shared" ca="1" si="108"/>
        <v>#NAME?</v>
      </c>
      <c r="AJ162" s="453" t="e">
        <f t="shared" ca="1" si="86"/>
        <v>#NAME?</v>
      </c>
      <c r="AK162" s="566" t="e">
        <f t="shared" ca="1" si="109"/>
        <v>#NAME?</v>
      </c>
      <c r="AL162" s="567" t="e">
        <f t="shared" ca="1" si="93"/>
        <v>#NAME?</v>
      </c>
      <c r="AM162" s="565" t="e">
        <f t="shared" ca="1" si="114"/>
        <v>#NAME?</v>
      </c>
      <c r="AN162" s="453" t="e">
        <f t="shared" ca="1" si="87"/>
        <v>#NAME?</v>
      </c>
      <c r="AO162" s="566" t="e">
        <f t="shared" ca="1" si="110"/>
        <v>#NAME?</v>
      </c>
      <c r="AP162" s="567" t="e">
        <f t="shared" ca="1" si="94"/>
        <v>#NAME?</v>
      </c>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'ONS Post Acute'!S93</f>
        <v>1.4507989488623844E-3</v>
      </c>
      <c r="E163" s="493">
        <f>'ONS Post Acute'!T93</f>
        <v>4.6831603929750203E-4</v>
      </c>
      <c r="F163" s="493">
        <f>'ONS Post Acute'!U93</f>
        <v>4.501972997800344E-3</v>
      </c>
      <c r="G163" s="498">
        <f t="shared" si="95"/>
        <v>1.0289941220670517E-3</v>
      </c>
      <c r="H163" s="498">
        <f t="shared" si="96"/>
        <v>1.9835383871460108</v>
      </c>
      <c r="I163" s="498">
        <f t="shared" si="97"/>
        <v>1365.2206415589201</v>
      </c>
      <c r="J163" s="498" t="e">
        <f ca="1">_xll.ErBeta(H163,I163)</f>
        <v>#NAME?</v>
      </c>
      <c r="K163" s="1076" t="e">
        <f t="shared" ca="1" si="98"/>
        <v>#NAME?</v>
      </c>
      <c r="L163" s="453" t="e">
        <f t="shared" ca="1" si="80"/>
        <v>#NAME?</v>
      </c>
      <c r="M163" s="566" t="e">
        <f t="shared" ca="1" si="88"/>
        <v>#NAME?</v>
      </c>
      <c r="N163" s="567" t="e">
        <f t="shared" ca="1" si="99"/>
        <v>#NAME?</v>
      </c>
      <c r="O163" s="565" t="e">
        <f t="shared" ca="1" si="111"/>
        <v>#NAME?</v>
      </c>
      <c r="P163" s="453" t="e">
        <f t="shared" ca="1" si="81"/>
        <v>#NAME?</v>
      </c>
      <c r="Q163" s="566" t="e">
        <f t="shared" ca="1" si="100"/>
        <v>#NAME?</v>
      </c>
      <c r="R163" s="567" t="e">
        <f t="shared" ca="1" si="89"/>
        <v>#NAME?</v>
      </c>
      <c r="S163" s="1076" t="e">
        <f t="shared" ca="1" si="101"/>
        <v>#NAME?</v>
      </c>
      <c r="T163" s="453" t="e">
        <f t="shared" ca="1" si="82"/>
        <v>#NAME?</v>
      </c>
      <c r="U163" s="566" t="e">
        <f t="shared" ca="1" si="102"/>
        <v>#NAME?</v>
      </c>
      <c r="V163" s="567" t="e">
        <f t="shared" ca="1" si="103"/>
        <v>#NAME?</v>
      </c>
      <c r="W163" s="565" t="e">
        <f t="shared" ca="1" si="112"/>
        <v>#NAME?</v>
      </c>
      <c r="X163" s="453" t="e">
        <f t="shared" ca="1" si="83"/>
        <v>#NAME?</v>
      </c>
      <c r="Y163" s="566" t="e">
        <f t="shared" ca="1" si="104"/>
        <v>#NAME?</v>
      </c>
      <c r="Z163" s="567" t="e">
        <f t="shared" ca="1" si="90"/>
        <v>#NAME?</v>
      </c>
      <c r="AA163" s="1076" t="e">
        <f t="shared" ca="1" si="105"/>
        <v>#NAME?</v>
      </c>
      <c r="AB163" s="453" t="e">
        <f t="shared" ca="1" si="84"/>
        <v>#NAME?</v>
      </c>
      <c r="AC163" s="566" t="e">
        <f t="shared" ca="1" si="106"/>
        <v>#NAME?</v>
      </c>
      <c r="AD163" s="567" t="e">
        <f t="shared" ca="1" si="91"/>
        <v>#NAME?</v>
      </c>
      <c r="AE163" s="565" t="e">
        <f t="shared" ca="1" si="113"/>
        <v>#NAME?</v>
      </c>
      <c r="AF163" s="453" t="e">
        <f t="shared" ca="1" si="85"/>
        <v>#NAME?</v>
      </c>
      <c r="AG163" s="566" t="e">
        <f t="shared" ca="1" si="107"/>
        <v>#NAME?</v>
      </c>
      <c r="AH163" s="567" t="e">
        <f t="shared" ca="1" si="92"/>
        <v>#NAME?</v>
      </c>
      <c r="AI163" s="1076" t="e">
        <f t="shared" ca="1" si="108"/>
        <v>#NAME?</v>
      </c>
      <c r="AJ163" s="453" t="e">
        <f t="shared" ca="1" si="86"/>
        <v>#NAME?</v>
      </c>
      <c r="AK163" s="566" t="e">
        <f t="shared" ca="1" si="109"/>
        <v>#NAME?</v>
      </c>
      <c r="AL163" s="567" t="e">
        <f t="shared" ca="1" si="93"/>
        <v>#NAME?</v>
      </c>
      <c r="AM163" s="565" t="e">
        <f t="shared" ca="1" si="114"/>
        <v>#NAME?</v>
      </c>
      <c r="AN163" s="453" t="e">
        <f t="shared" ca="1" si="87"/>
        <v>#NAME?</v>
      </c>
      <c r="AO163" s="566" t="e">
        <f t="shared" ca="1" si="110"/>
        <v>#NAME?</v>
      </c>
      <c r="AP163" s="567" t="e">
        <f t="shared" ca="1" si="94"/>
        <v>#NAME?</v>
      </c>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'ONS Post Acute'!S94</f>
        <v>1.3649453673323382E-3</v>
      </c>
      <c r="E164" s="493">
        <f>'ONS Post Acute'!T94</f>
        <v>4.3534697884534948E-4</v>
      </c>
      <c r="F164" s="493">
        <f>'ONS Post Acute'!U94</f>
        <v>4.2866937349176982E-3</v>
      </c>
      <c r="G164" s="498">
        <f t="shared" si="95"/>
        <v>9.8248641736539515E-4</v>
      </c>
      <c r="H164" s="498">
        <f t="shared" si="96"/>
        <v>1.9260899967542784</v>
      </c>
      <c r="I164" s="498">
        <f t="shared" si="97"/>
        <v>1409.1853309084256</v>
      </c>
      <c r="J164" s="498" t="e">
        <f ca="1">_xll.ErBeta(H164,I164)</f>
        <v>#NAME?</v>
      </c>
      <c r="K164" s="1076" t="e">
        <f t="shared" ca="1" si="98"/>
        <v>#NAME?</v>
      </c>
      <c r="L164" s="453" t="e">
        <f t="shared" ca="1" si="80"/>
        <v>#NAME?</v>
      </c>
      <c r="M164" s="566" t="e">
        <f t="shared" ca="1" si="88"/>
        <v>#NAME?</v>
      </c>
      <c r="N164" s="567" t="e">
        <f t="shared" ca="1" si="99"/>
        <v>#NAME?</v>
      </c>
      <c r="O164" s="565" t="e">
        <f t="shared" ca="1" si="111"/>
        <v>#NAME?</v>
      </c>
      <c r="P164" s="453" t="e">
        <f t="shared" ca="1" si="81"/>
        <v>#NAME?</v>
      </c>
      <c r="Q164" s="566" t="e">
        <f t="shared" ca="1" si="100"/>
        <v>#NAME?</v>
      </c>
      <c r="R164" s="567" t="e">
        <f t="shared" ca="1" si="89"/>
        <v>#NAME?</v>
      </c>
      <c r="S164" s="1076" t="e">
        <f t="shared" ca="1" si="101"/>
        <v>#NAME?</v>
      </c>
      <c r="T164" s="453" t="e">
        <f t="shared" ca="1" si="82"/>
        <v>#NAME?</v>
      </c>
      <c r="U164" s="566" t="e">
        <f t="shared" ca="1" si="102"/>
        <v>#NAME?</v>
      </c>
      <c r="V164" s="567" t="e">
        <f t="shared" ca="1" si="103"/>
        <v>#NAME?</v>
      </c>
      <c r="W164" s="565" t="e">
        <f t="shared" ca="1" si="112"/>
        <v>#NAME?</v>
      </c>
      <c r="X164" s="453" t="e">
        <f t="shared" ca="1" si="83"/>
        <v>#NAME?</v>
      </c>
      <c r="Y164" s="566" t="e">
        <f t="shared" ca="1" si="104"/>
        <v>#NAME?</v>
      </c>
      <c r="Z164" s="567" t="e">
        <f t="shared" ca="1" si="90"/>
        <v>#NAME?</v>
      </c>
      <c r="AA164" s="1076" t="e">
        <f t="shared" ca="1" si="105"/>
        <v>#NAME?</v>
      </c>
      <c r="AB164" s="453" t="e">
        <f t="shared" ca="1" si="84"/>
        <v>#NAME?</v>
      </c>
      <c r="AC164" s="566" t="e">
        <f t="shared" ca="1" si="106"/>
        <v>#NAME?</v>
      </c>
      <c r="AD164" s="567" t="e">
        <f t="shared" ca="1" si="91"/>
        <v>#NAME?</v>
      </c>
      <c r="AE164" s="565" t="e">
        <f t="shared" ca="1" si="113"/>
        <v>#NAME?</v>
      </c>
      <c r="AF164" s="453" t="e">
        <f t="shared" ca="1" si="85"/>
        <v>#NAME?</v>
      </c>
      <c r="AG164" s="566" t="e">
        <f t="shared" ca="1" si="107"/>
        <v>#NAME?</v>
      </c>
      <c r="AH164" s="567" t="e">
        <f t="shared" ca="1" si="92"/>
        <v>#NAME?</v>
      </c>
      <c r="AI164" s="1076" t="e">
        <f t="shared" ca="1" si="108"/>
        <v>#NAME?</v>
      </c>
      <c r="AJ164" s="453" t="e">
        <f t="shared" ca="1" si="86"/>
        <v>#NAME?</v>
      </c>
      <c r="AK164" s="566" t="e">
        <f t="shared" ca="1" si="109"/>
        <v>#NAME?</v>
      </c>
      <c r="AL164" s="567" t="e">
        <f t="shared" ca="1" si="93"/>
        <v>#NAME?</v>
      </c>
      <c r="AM164" s="565" t="e">
        <f t="shared" ca="1" si="114"/>
        <v>#NAME?</v>
      </c>
      <c r="AN164" s="453" t="e">
        <f t="shared" ca="1" si="87"/>
        <v>#NAME?</v>
      </c>
      <c r="AO164" s="566" t="e">
        <f t="shared" ca="1" si="110"/>
        <v>#NAME?</v>
      </c>
      <c r="AP164" s="567" t="e">
        <f t="shared" ca="1" si="94"/>
        <v>#NAME?</v>
      </c>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'ONS Post Acute'!S95</f>
        <v>1.2841723226108661E-3</v>
      </c>
      <c r="E165" s="493">
        <f>'ONS Post Acute'!T95</f>
        <v>4.0469891288385829E-4</v>
      </c>
      <c r="F165" s="493">
        <f>'ONS Post Acute'!U95</f>
        <v>4.0817088831854352E-3</v>
      </c>
      <c r="G165" s="498">
        <f t="shared" si="95"/>
        <v>9.3801274752591259E-4</v>
      </c>
      <c r="H165" s="498">
        <f t="shared" si="96"/>
        <v>1.8705659091020359</v>
      </c>
      <c r="I165" s="498">
        <f t="shared" si="97"/>
        <v>1454.7609750191168</v>
      </c>
      <c r="J165" s="498" t="e">
        <f ca="1">_xll.ErBeta(H165,I165)</f>
        <v>#NAME?</v>
      </c>
      <c r="K165" s="1076" t="e">
        <f t="shared" ca="1" si="98"/>
        <v>#NAME?</v>
      </c>
      <c r="L165" s="453" t="e">
        <f t="shared" ref="L165:L178" ca="1" si="115">K165*($D$21-PICSIA_V-Diab_Inc-Park_Inc-Dem_Inc-Anx_Inc-Isc_Inc)</f>
        <v>#NAME?</v>
      </c>
      <c r="M165" s="566" t="e">
        <f t="shared" ca="1" si="88"/>
        <v>#NAME?</v>
      </c>
      <c r="N165" s="567" t="e">
        <f t="shared" ca="1" si="99"/>
        <v>#NAME?</v>
      </c>
      <c r="O165" s="565" t="e">
        <f t="shared" ca="1" si="111"/>
        <v>#NAME?</v>
      </c>
      <c r="P165" s="453" t="e">
        <f t="shared" ref="P165:P178" ca="1" si="116">O165*($E$21-PICSIA_U-$H$201-$H$202-$H$203-$H$204-$H$205)</f>
        <v>#NAME?</v>
      </c>
      <c r="Q165" s="566" t="e">
        <f t="shared" ca="1" si="100"/>
        <v>#NAME?</v>
      </c>
      <c r="R165" s="567" t="e">
        <f t="shared" ca="1" si="89"/>
        <v>#NAME?</v>
      </c>
      <c r="S165" s="1076" t="e">
        <f t="shared" ca="1" si="101"/>
        <v>#NAME?</v>
      </c>
      <c r="T165" s="453" t="e">
        <f t="shared" ref="T165:T178" ca="1" si="117">S165*($F$21-PICSIB_V-$J$201-$J$202-$J$203-$J$204-$J$205)</f>
        <v>#NAME?</v>
      </c>
      <c r="U165" s="566" t="e">
        <f t="shared" ca="1" si="102"/>
        <v>#NAME?</v>
      </c>
      <c r="V165" s="567" t="e">
        <f t="shared" ca="1" si="103"/>
        <v>#NAME?</v>
      </c>
      <c r="W165" s="565" t="e">
        <f t="shared" ca="1" si="112"/>
        <v>#NAME?</v>
      </c>
      <c r="X165" s="453" t="e">
        <f t="shared" ref="X165:X178" ca="1" si="118">W165*($G$21-PICSIB_U-$L$201-$L$202-$L$203-$L$204-$L$205)</f>
        <v>#NAME?</v>
      </c>
      <c r="Y165" s="566" t="e">
        <f t="shared" ca="1" si="104"/>
        <v>#NAME?</v>
      </c>
      <c r="Z165" s="567" t="e">
        <f t="shared" ca="1" si="90"/>
        <v>#NAME?</v>
      </c>
      <c r="AA165" s="1076" t="e">
        <f t="shared" ca="1" si="105"/>
        <v>#NAME?</v>
      </c>
      <c r="AB165" s="453" t="e">
        <f t="shared" ref="AB165:AB178" ca="1" si="119">AA165*($H$21-PICSIC_V-$N$201-$N$202-$N$203-$N$204-$N$205)</f>
        <v>#NAME?</v>
      </c>
      <c r="AC165" s="566" t="e">
        <f t="shared" ca="1" si="106"/>
        <v>#NAME?</v>
      </c>
      <c r="AD165" s="567" t="e">
        <f t="shared" ca="1" si="91"/>
        <v>#NAME?</v>
      </c>
      <c r="AE165" s="565" t="e">
        <f t="shared" ca="1" si="113"/>
        <v>#NAME?</v>
      </c>
      <c r="AF165" s="453" t="e">
        <f t="shared" ref="AF165:AF178" ca="1" si="120">AE165*($I$21-PICSIC_U-$P$201-$P$202-$P$203-$P$204-$P$205)</f>
        <v>#NAME?</v>
      </c>
      <c r="AG165" s="566" t="e">
        <f t="shared" ca="1" si="107"/>
        <v>#NAME?</v>
      </c>
      <c r="AH165" s="567" t="e">
        <f t="shared" ca="1" si="92"/>
        <v>#NAME?</v>
      </c>
      <c r="AI165" s="1076" t="e">
        <f t="shared" ca="1" si="108"/>
        <v>#NAME?</v>
      </c>
      <c r="AJ165" s="453" t="e">
        <f t="shared" ref="AJ165:AJ178" ca="1" si="121">AI165*($J$21-PICS4D_V-$R$201-$R$202-$R$203-$R$204-$R$205)</f>
        <v>#NAME?</v>
      </c>
      <c r="AK165" s="566" t="e">
        <f t="shared" ca="1" si="109"/>
        <v>#NAME?</v>
      </c>
      <c r="AL165" s="567" t="e">
        <f t="shared" ca="1" si="93"/>
        <v>#NAME?</v>
      </c>
      <c r="AM165" s="565" t="e">
        <f t="shared" ca="1" si="114"/>
        <v>#NAME?</v>
      </c>
      <c r="AN165" s="453" t="e">
        <f t="shared" ref="AN165:AN178" ca="1" si="122">AM165*($K$21-PICS4D_U-$T$201-$T$202-$T$203-$T$204-$T$205)</f>
        <v>#NAME?</v>
      </c>
      <c r="AO165" s="566" t="e">
        <f t="shared" ca="1" si="110"/>
        <v>#NAME?</v>
      </c>
      <c r="AP165" s="567" t="e">
        <f t="shared" ca="1" si="94"/>
        <v>#NAME?</v>
      </c>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'ONS Post Acute'!S96</f>
        <v>1.2081791649894381E-3</v>
      </c>
      <c r="E166" s="493">
        <f>'ONS Post Acute'!T96</f>
        <v>3.7620844532737052E-4</v>
      </c>
      <c r="F166" s="493">
        <f>'ONS Post Acute'!U96</f>
        <v>3.8865261754919287E-3</v>
      </c>
      <c r="G166" s="498">
        <f t="shared" si="95"/>
        <v>8.9548921687871374E-4</v>
      </c>
      <c r="H166" s="498">
        <f t="shared" si="96"/>
        <v>1.8168883600418311</v>
      </c>
      <c r="I166" s="498">
        <f t="shared" si="97"/>
        <v>1502.0067271197984</v>
      </c>
      <c r="J166" s="498" t="e">
        <f ca="1">_xll.ErBeta(H166,I166)</f>
        <v>#NAME?</v>
      </c>
      <c r="K166" s="1076" t="e">
        <f t="shared" ca="1" si="98"/>
        <v>#NAME?</v>
      </c>
      <c r="L166" s="453" t="e">
        <f t="shared" ca="1" si="115"/>
        <v>#NAME?</v>
      </c>
      <c r="M166" s="566" t="e">
        <f t="shared" ca="1" si="88"/>
        <v>#NAME?</v>
      </c>
      <c r="N166" s="567" t="e">
        <f t="shared" ca="1" si="99"/>
        <v>#NAME?</v>
      </c>
      <c r="O166" s="565" t="e">
        <f t="shared" ca="1" si="111"/>
        <v>#NAME?</v>
      </c>
      <c r="P166" s="453" t="e">
        <f t="shared" ca="1" si="116"/>
        <v>#NAME?</v>
      </c>
      <c r="Q166" s="566" t="e">
        <f t="shared" ca="1" si="100"/>
        <v>#NAME?</v>
      </c>
      <c r="R166" s="567" t="e">
        <f t="shared" ca="1" si="89"/>
        <v>#NAME?</v>
      </c>
      <c r="S166" s="1076" t="e">
        <f t="shared" ca="1" si="101"/>
        <v>#NAME?</v>
      </c>
      <c r="T166" s="453" t="e">
        <f t="shared" ca="1" si="117"/>
        <v>#NAME?</v>
      </c>
      <c r="U166" s="566" t="e">
        <f t="shared" ca="1" si="102"/>
        <v>#NAME?</v>
      </c>
      <c r="V166" s="567" t="e">
        <f t="shared" ca="1" si="103"/>
        <v>#NAME?</v>
      </c>
      <c r="W166" s="565" t="e">
        <f t="shared" ca="1" si="112"/>
        <v>#NAME?</v>
      </c>
      <c r="X166" s="453" t="e">
        <f t="shared" ca="1" si="118"/>
        <v>#NAME?</v>
      </c>
      <c r="Y166" s="566" t="e">
        <f t="shared" ca="1" si="104"/>
        <v>#NAME?</v>
      </c>
      <c r="Z166" s="567" t="e">
        <f t="shared" ca="1" si="90"/>
        <v>#NAME?</v>
      </c>
      <c r="AA166" s="1076" t="e">
        <f t="shared" ca="1" si="105"/>
        <v>#NAME?</v>
      </c>
      <c r="AB166" s="453" t="e">
        <f t="shared" ca="1" si="119"/>
        <v>#NAME?</v>
      </c>
      <c r="AC166" s="566" t="e">
        <f t="shared" ca="1" si="106"/>
        <v>#NAME?</v>
      </c>
      <c r="AD166" s="567" t="e">
        <f t="shared" ca="1" si="91"/>
        <v>#NAME?</v>
      </c>
      <c r="AE166" s="565" t="e">
        <f t="shared" ca="1" si="113"/>
        <v>#NAME?</v>
      </c>
      <c r="AF166" s="453" t="e">
        <f t="shared" ca="1" si="120"/>
        <v>#NAME?</v>
      </c>
      <c r="AG166" s="566" t="e">
        <f t="shared" ca="1" si="107"/>
        <v>#NAME?</v>
      </c>
      <c r="AH166" s="567" t="e">
        <f t="shared" ca="1" si="92"/>
        <v>#NAME?</v>
      </c>
      <c r="AI166" s="1076" t="e">
        <f t="shared" ca="1" si="108"/>
        <v>#NAME?</v>
      </c>
      <c r="AJ166" s="453" t="e">
        <f t="shared" ca="1" si="121"/>
        <v>#NAME?</v>
      </c>
      <c r="AK166" s="566" t="e">
        <f t="shared" ca="1" si="109"/>
        <v>#NAME?</v>
      </c>
      <c r="AL166" s="567" t="e">
        <f t="shared" ca="1" si="93"/>
        <v>#NAME?</v>
      </c>
      <c r="AM166" s="565" t="e">
        <f t="shared" ca="1" si="114"/>
        <v>#NAME?</v>
      </c>
      <c r="AN166" s="453" t="e">
        <f t="shared" ca="1" si="122"/>
        <v>#NAME?</v>
      </c>
      <c r="AO166" s="566" t="e">
        <f t="shared" ca="1" si="110"/>
        <v>#NAME?</v>
      </c>
      <c r="AP166" s="567" t="e">
        <f t="shared" ca="1" si="94"/>
        <v>#NAME?</v>
      </c>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'ONS Post Acute'!S97</f>
        <v>1.1366830362352376E-3</v>
      </c>
      <c r="E167" s="493">
        <f>'ONS Post Acute'!T97</f>
        <v>3.4972368303903687E-4</v>
      </c>
      <c r="F167" s="493">
        <f>'ONS Post Acute'!U97</f>
        <v>3.7006768843827159E-3</v>
      </c>
      <c r="G167" s="498">
        <f t="shared" si="95"/>
        <v>8.5483500034277526E-4</v>
      </c>
      <c r="H167" s="498">
        <f t="shared" si="96"/>
        <v>1.7649834046724093</v>
      </c>
      <c r="I167" s="498">
        <f t="shared" si="97"/>
        <v>1550.9839786262385</v>
      </c>
      <c r="J167" s="498" t="e">
        <f ca="1">_xll.ErBeta(H167,I167)</f>
        <v>#NAME?</v>
      </c>
      <c r="K167" s="1076" t="e">
        <f t="shared" ca="1" si="98"/>
        <v>#NAME?</v>
      </c>
      <c r="L167" s="453" t="e">
        <f t="shared" ca="1" si="115"/>
        <v>#NAME?</v>
      </c>
      <c r="M167" s="566" t="e">
        <f t="shared" ca="1" si="88"/>
        <v>#NAME?</v>
      </c>
      <c r="N167" s="567" t="e">
        <f t="shared" ca="1" si="99"/>
        <v>#NAME?</v>
      </c>
      <c r="O167" s="565" t="e">
        <f t="shared" ca="1" si="111"/>
        <v>#NAME?</v>
      </c>
      <c r="P167" s="453" t="e">
        <f t="shared" ca="1" si="116"/>
        <v>#NAME?</v>
      </c>
      <c r="Q167" s="566" t="e">
        <f t="shared" ca="1" si="100"/>
        <v>#NAME?</v>
      </c>
      <c r="R167" s="567" t="e">
        <f t="shared" ca="1" si="89"/>
        <v>#NAME?</v>
      </c>
      <c r="S167" s="1076" t="e">
        <f t="shared" ca="1" si="101"/>
        <v>#NAME?</v>
      </c>
      <c r="T167" s="453" t="e">
        <f t="shared" ca="1" si="117"/>
        <v>#NAME?</v>
      </c>
      <c r="U167" s="566" t="e">
        <f t="shared" ca="1" si="102"/>
        <v>#NAME?</v>
      </c>
      <c r="V167" s="567" t="e">
        <f t="shared" ca="1" si="103"/>
        <v>#NAME?</v>
      </c>
      <c r="W167" s="565" t="e">
        <f t="shared" ca="1" si="112"/>
        <v>#NAME?</v>
      </c>
      <c r="X167" s="453" t="e">
        <f t="shared" ca="1" si="118"/>
        <v>#NAME?</v>
      </c>
      <c r="Y167" s="566" t="e">
        <f t="shared" ca="1" si="104"/>
        <v>#NAME?</v>
      </c>
      <c r="Z167" s="567" t="e">
        <f t="shared" ca="1" si="90"/>
        <v>#NAME?</v>
      </c>
      <c r="AA167" s="1076" t="e">
        <f t="shared" ca="1" si="105"/>
        <v>#NAME?</v>
      </c>
      <c r="AB167" s="453" t="e">
        <f t="shared" ca="1" si="119"/>
        <v>#NAME?</v>
      </c>
      <c r="AC167" s="566" t="e">
        <f t="shared" ca="1" si="106"/>
        <v>#NAME?</v>
      </c>
      <c r="AD167" s="567" t="e">
        <f t="shared" ca="1" si="91"/>
        <v>#NAME?</v>
      </c>
      <c r="AE167" s="565" t="e">
        <f t="shared" ca="1" si="113"/>
        <v>#NAME?</v>
      </c>
      <c r="AF167" s="453" t="e">
        <f t="shared" ca="1" si="120"/>
        <v>#NAME?</v>
      </c>
      <c r="AG167" s="566" t="e">
        <f t="shared" ca="1" si="107"/>
        <v>#NAME?</v>
      </c>
      <c r="AH167" s="567" t="e">
        <f t="shared" ca="1" si="92"/>
        <v>#NAME?</v>
      </c>
      <c r="AI167" s="1076" t="e">
        <f t="shared" ca="1" si="108"/>
        <v>#NAME?</v>
      </c>
      <c r="AJ167" s="453" t="e">
        <f t="shared" ca="1" si="121"/>
        <v>#NAME?</v>
      </c>
      <c r="AK167" s="566" t="e">
        <f t="shared" ca="1" si="109"/>
        <v>#NAME?</v>
      </c>
      <c r="AL167" s="567" t="e">
        <f t="shared" ca="1" si="93"/>
        <v>#NAME?</v>
      </c>
      <c r="AM167" s="565" t="e">
        <f t="shared" ca="1" si="114"/>
        <v>#NAME?</v>
      </c>
      <c r="AN167" s="453" t="e">
        <f t="shared" ca="1" si="122"/>
        <v>#NAME?</v>
      </c>
      <c r="AO167" s="566" t="e">
        <f t="shared" ca="1" si="110"/>
        <v>#NAME?</v>
      </c>
      <c r="AP167" s="567" t="e">
        <f t="shared" ca="1" si="94"/>
        <v>#NAME?</v>
      </c>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'ONS Post Acute'!S98</f>
        <v>1.0694178167492676E-3</v>
      </c>
      <c r="E168" s="493">
        <f>'ONS Post Acute'!T98</f>
        <v>3.251034260327658E-4</v>
      </c>
      <c r="F168" s="493">
        <f>'ONS Post Acute'!U98</f>
        <v>3.5237146964206766E-3</v>
      </c>
      <c r="G168" s="498">
        <f t="shared" si="95"/>
        <v>8.1597226285405893E-4</v>
      </c>
      <c r="H168" s="498">
        <f t="shared" si="96"/>
        <v>1.7147806945540771</v>
      </c>
      <c r="I168" s="498">
        <f t="shared" si="97"/>
        <v>1601.7564423364338</v>
      </c>
      <c r="J168" s="498" t="e">
        <f ca="1">_xll.ErBeta(H168,I168)</f>
        <v>#NAME?</v>
      </c>
      <c r="K168" s="1076" t="e">
        <f t="shared" ca="1" si="98"/>
        <v>#NAME?</v>
      </c>
      <c r="L168" s="453" t="e">
        <f t="shared" ca="1" si="115"/>
        <v>#NAME?</v>
      </c>
      <c r="M168" s="566" t="e">
        <f t="shared" ca="1" si="88"/>
        <v>#NAME?</v>
      </c>
      <c r="N168" s="567" t="e">
        <f t="shared" ca="1" si="99"/>
        <v>#NAME?</v>
      </c>
      <c r="O168" s="565" t="e">
        <f t="shared" ca="1" si="111"/>
        <v>#NAME?</v>
      </c>
      <c r="P168" s="453" t="e">
        <f t="shared" ca="1" si="116"/>
        <v>#NAME?</v>
      </c>
      <c r="Q168" s="566" t="e">
        <f t="shared" ca="1" si="100"/>
        <v>#NAME?</v>
      </c>
      <c r="R168" s="567" t="e">
        <f t="shared" ca="1" si="89"/>
        <v>#NAME?</v>
      </c>
      <c r="S168" s="1076" t="e">
        <f t="shared" ca="1" si="101"/>
        <v>#NAME?</v>
      </c>
      <c r="T168" s="453" t="e">
        <f t="shared" ca="1" si="117"/>
        <v>#NAME?</v>
      </c>
      <c r="U168" s="566" t="e">
        <f t="shared" ca="1" si="102"/>
        <v>#NAME?</v>
      </c>
      <c r="V168" s="567" t="e">
        <f t="shared" ca="1" si="103"/>
        <v>#NAME?</v>
      </c>
      <c r="W168" s="565" t="e">
        <f t="shared" ca="1" si="112"/>
        <v>#NAME?</v>
      </c>
      <c r="X168" s="453" t="e">
        <f t="shared" ca="1" si="118"/>
        <v>#NAME?</v>
      </c>
      <c r="Y168" s="566" t="e">
        <f t="shared" ca="1" si="104"/>
        <v>#NAME?</v>
      </c>
      <c r="Z168" s="567" t="e">
        <f t="shared" ca="1" si="90"/>
        <v>#NAME?</v>
      </c>
      <c r="AA168" s="1076" t="e">
        <f t="shared" ca="1" si="105"/>
        <v>#NAME?</v>
      </c>
      <c r="AB168" s="453" t="e">
        <f t="shared" ca="1" si="119"/>
        <v>#NAME?</v>
      </c>
      <c r="AC168" s="566" t="e">
        <f t="shared" ca="1" si="106"/>
        <v>#NAME?</v>
      </c>
      <c r="AD168" s="567" t="e">
        <f t="shared" ca="1" si="91"/>
        <v>#NAME?</v>
      </c>
      <c r="AE168" s="565" t="e">
        <f t="shared" ca="1" si="113"/>
        <v>#NAME?</v>
      </c>
      <c r="AF168" s="453" t="e">
        <f t="shared" ca="1" si="120"/>
        <v>#NAME?</v>
      </c>
      <c r="AG168" s="566" t="e">
        <f t="shared" ca="1" si="107"/>
        <v>#NAME?</v>
      </c>
      <c r="AH168" s="567" t="e">
        <f t="shared" ca="1" si="92"/>
        <v>#NAME?</v>
      </c>
      <c r="AI168" s="1076" t="e">
        <f t="shared" ca="1" si="108"/>
        <v>#NAME?</v>
      </c>
      <c r="AJ168" s="453" t="e">
        <f t="shared" ca="1" si="121"/>
        <v>#NAME?</v>
      </c>
      <c r="AK168" s="566" t="e">
        <f t="shared" ca="1" si="109"/>
        <v>#NAME?</v>
      </c>
      <c r="AL168" s="567" t="e">
        <f t="shared" ca="1" si="93"/>
        <v>#NAME?</v>
      </c>
      <c r="AM168" s="565" t="e">
        <f t="shared" ca="1" si="114"/>
        <v>#NAME?</v>
      </c>
      <c r="AN168" s="453" t="e">
        <f t="shared" ca="1" si="122"/>
        <v>#NAME?</v>
      </c>
      <c r="AO168" s="566" t="e">
        <f t="shared" ca="1" si="110"/>
        <v>#NAME?</v>
      </c>
      <c r="AP168" s="567" t="e">
        <f t="shared" ca="1" si="94"/>
        <v>#NAME?</v>
      </c>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'ONS Post Acute'!S99</f>
        <v>1.0061331350282332E-3</v>
      </c>
      <c r="E169" s="493">
        <f>'ONS Post Acute'!T99</f>
        <v>3.0221641468428811E-4</v>
      </c>
      <c r="F169" s="493">
        <f>'ONS Post Acute'!U99</f>
        <v>3.3552146403730654E-3</v>
      </c>
      <c r="G169" s="498">
        <f t="shared" si="95"/>
        <v>7.7882607798183089E-4</v>
      </c>
      <c r="H169" s="498">
        <f t="shared" si="96"/>
        <v>1.6662132699225398</v>
      </c>
      <c r="I169" s="498">
        <f t="shared" si="97"/>
        <v>1654.3902388175877</v>
      </c>
      <c r="J169" s="498" t="e">
        <f ca="1">_xll.ErBeta(H169,I169)</f>
        <v>#NAME?</v>
      </c>
      <c r="K169" s="1076" t="e">
        <f t="shared" ca="1" si="98"/>
        <v>#NAME?</v>
      </c>
      <c r="L169" s="453" t="e">
        <f t="shared" ca="1" si="115"/>
        <v>#NAME?</v>
      </c>
      <c r="M169" s="566" t="e">
        <f t="shared" ca="1" si="88"/>
        <v>#NAME?</v>
      </c>
      <c r="N169" s="567" t="e">
        <f t="shared" ca="1" si="99"/>
        <v>#NAME?</v>
      </c>
      <c r="O169" s="565" t="e">
        <f t="shared" ca="1" si="111"/>
        <v>#NAME?</v>
      </c>
      <c r="P169" s="453" t="e">
        <f t="shared" ca="1" si="116"/>
        <v>#NAME?</v>
      </c>
      <c r="Q169" s="566" t="e">
        <f t="shared" ca="1" si="100"/>
        <v>#NAME?</v>
      </c>
      <c r="R169" s="567" t="e">
        <f t="shared" ca="1" si="89"/>
        <v>#NAME?</v>
      </c>
      <c r="S169" s="1076" t="e">
        <f t="shared" ca="1" si="101"/>
        <v>#NAME?</v>
      </c>
      <c r="T169" s="453" t="e">
        <f t="shared" ca="1" si="117"/>
        <v>#NAME?</v>
      </c>
      <c r="U169" s="566" t="e">
        <f t="shared" ca="1" si="102"/>
        <v>#NAME?</v>
      </c>
      <c r="V169" s="567" t="e">
        <f t="shared" ca="1" si="103"/>
        <v>#NAME?</v>
      </c>
      <c r="W169" s="565" t="e">
        <f t="shared" ca="1" si="112"/>
        <v>#NAME?</v>
      </c>
      <c r="X169" s="453" t="e">
        <f t="shared" ca="1" si="118"/>
        <v>#NAME?</v>
      </c>
      <c r="Y169" s="566" t="e">
        <f t="shared" ca="1" si="104"/>
        <v>#NAME?</v>
      </c>
      <c r="Z169" s="567" t="e">
        <f t="shared" ca="1" si="90"/>
        <v>#NAME?</v>
      </c>
      <c r="AA169" s="1076" t="e">
        <f t="shared" ca="1" si="105"/>
        <v>#NAME?</v>
      </c>
      <c r="AB169" s="453" t="e">
        <f t="shared" ca="1" si="119"/>
        <v>#NAME?</v>
      </c>
      <c r="AC169" s="566" t="e">
        <f t="shared" ca="1" si="106"/>
        <v>#NAME?</v>
      </c>
      <c r="AD169" s="567" t="e">
        <f t="shared" ca="1" si="91"/>
        <v>#NAME?</v>
      </c>
      <c r="AE169" s="565" t="e">
        <f t="shared" ca="1" si="113"/>
        <v>#NAME?</v>
      </c>
      <c r="AF169" s="453" t="e">
        <f t="shared" ca="1" si="120"/>
        <v>#NAME?</v>
      </c>
      <c r="AG169" s="566" t="e">
        <f t="shared" ca="1" si="107"/>
        <v>#NAME?</v>
      </c>
      <c r="AH169" s="567" t="e">
        <f t="shared" ca="1" si="92"/>
        <v>#NAME?</v>
      </c>
      <c r="AI169" s="1076" t="e">
        <f t="shared" ca="1" si="108"/>
        <v>#NAME?</v>
      </c>
      <c r="AJ169" s="453" t="e">
        <f t="shared" ca="1" si="121"/>
        <v>#NAME?</v>
      </c>
      <c r="AK169" s="566" t="e">
        <f t="shared" ca="1" si="109"/>
        <v>#NAME?</v>
      </c>
      <c r="AL169" s="567" t="e">
        <f t="shared" ca="1" si="93"/>
        <v>#NAME?</v>
      </c>
      <c r="AM169" s="565" t="e">
        <f t="shared" ca="1" si="114"/>
        <v>#NAME?</v>
      </c>
      <c r="AN169" s="453" t="e">
        <f t="shared" ca="1" si="122"/>
        <v>#NAME?</v>
      </c>
      <c r="AO169" s="566" t="e">
        <f t="shared" ca="1" si="110"/>
        <v>#NAME?</v>
      </c>
      <c r="AP169" s="567" t="e">
        <f t="shared" ca="1" si="94"/>
        <v>#NAME?</v>
      </c>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'ONS Post Acute'!S100</f>
        <v>9.4659343574325574E-4</v>
      </c>
      <c r="E170" s="493">
        <f>'ONS Post Acute'!T100</f>
        <v>2.8094062993793328E-4</v>
      </c>
      <c r="F170" s="493">
        <f>'ONS Post Acute'!U100</f>
        <v>3.1947720666513869E-3</v>
      </c>
      <c r="G170" s="498">
        <f t="shared" si="95"/>
        <v>7.4332434610037087E-4</v>
      </c>
      <c r="H170" s="498">
        <f t="shared" si="96"/>
        <v>1.6192173657601525</v>
      </c>
      <c r="I170" s="498">
        <f t="shared" si="97"/>
        <v>1708.9539861012163</v>
      </c>
      <c r="J170" s="498" t="e">
        <f ca="1">_xll.ErBeta(H170,I170)</f>
        <v>#NAME?</v>
      </c>
      <c r="K170" s="1076" t="e">
        <f t="shared" ca="1" si="98"/>
        <v>#NAME?</v>
      </c>
      <c r="L170" s="453" t="e">
        <f t="shared" ca="1" si="115"/>
        <v>#NAME?</v>
      </c>
      <c r="M170" s="566" t="e">
        <f t="shared" ca="1" si="88"/>
        <v>#NAME?</v>
      </c>
      <c r="N170" s="567" t="e">
        <f t="shared" ca="1" si="99"/>
        <v>#NAME?</v>
      </c>
      <c r="O170" s="565" t="e">
        <f t="shared" ca="1" si="111"/>
        <v>#NAME?</v>
      </c>
      <c r="P170" s="453" t="e">
        <f t="shared" ca="1" si="116"/>
        <v>#NAME?</v>
      </c>
      <c r="Q170" s="566" t="e">
        <f t="shared" ca="1" si="100"/>
        <v>#NAME?</v>
      </c>
      <c r="R170" s="567" t="e">
        <f t="shared" ca="1" si="89"/>
        <v>#NAME?</v>
      </c>
      <c r="S170" s="1076" t="e">
        <f t="shared" ca="1" si="101"/>
        <v>#NAME?</v>
      </c>
      <c r="T170" s="453" t="e">
        <f t="shared" ca="1" si="117"/>
        <v>#NAME?</v>
      </c>
      <c r="U170" s="566" t="e">
        <f t="shared" ca="1" si="102"/>
        <v>#NAME?</v>
      </c>
      <c r="V170" s="567" t="e">
        <f t="shared" ca="1" si="103"/>
        <v>#NAME?</v>
      </c>
      <c r="W170" s="565" t="e">
        <f t="shared" ca="1" si="112"/>
        <v>#NAME?</v>
      </c>
      <c r="X170" s="453" t="e">
        <f t="shared" ca="1" si="118"/>
        <v>#NAME?</v>
      </c>
      <c r="Y170" s="566" t="e">
        <f t="shared" ca="1" si="104"/>
        <v>#NAME?</v>
      </c>
      <c r="Z170" s="567" t="e">
        <f t="shared" ca="1" si="90"/>
        <v>#NAME?</v>
      </c>
      <c r="AA170" s="1076" t="e">
        <f t="shared" ca="1" si="105"/>
        <v>#NAME?</v>
      </c>
      <c r="AB170" s="453" t="e">
        <f t="shared" ca="1" si="119"/>
        <v>#NAME?</v>
      </c>
      <c r="AC170" s="566" t="e">
        <f t="shared" ca="1" si="106"/>
        <v>#NAME?</v>
      </c>
      <c r="AD170" s="567" t="e">
        <f t="shared" ca="1" si="91"/>
        <v>#NAME?</v>
      </c>
      <c r="AE170" s="565" t="e">
        <f t="shared" ca="1" si="113"/>
        <v>#NAME?</v>
      </c>
      <c r="AF170" s="453" t="e">
        <f t="shared" ca="1" si="120"/>
        <v>#NAME?</v>
      </c>
      <c r="AG170" s="566" t="e">
        <f t="shared" ca="1" si="107"/>
        <v>#NAME?</v>
      </c>
      <c r="AH170" s="567" t="e">
        <f t="shared" ca="1" si="92"/>
        <v>#NAME?</v>
      </c>
      <c r="AI170" s="1076" t="e">
        <f t="shared" ca="1" si="108"/>
        <v>#NAME?</v>
      </c>
      <c r="AJ170" s="453" t="e">
        <f t="shared" ca="1" si="121"/>
        <v>#NAME?</v>
      </c>
      <c r="AK170" s="566" t="e">
        <f t="shared" ca="1" si="109"/>
        <v>#NAME?</v>
      </c>
      <c r="AL170" s="567" t="e">
        <f t="shared" ca="1" si="93"/>
        <v>#NAME?</v>
      </c>
      <c r="AM170" s="565" t="e">
        <f t="shared" ca="1" si="114"/>
        <v>#NAME?</v>
      </c>
      <c r="AN170" s="453" t="e">
        <f t="shared" ca="1" si="122"/>
        <v>#NAME?</v>
      </c>
      <c r="AO170" s="566" t="e">
        <f t="shared" ca="1" si="110"/>
        <v>#NAME?</v>
      </c>
      <c r="AP170" s="567" t="e">
        <f t="shared" ca="1" si="94"/>
        <v>#NAME?</v>
      </c>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'ONS Post Acute'!S101</f>
        <v>8.9057710296667407E-4</v>
      </c>
      <c r="E171" s="493">
        <f>'ONS Post Acute'!T101</f>
        <v>2.6116264277827197E-4</v>
      </c>
      <c r="F171" s="493">
        <f>'ONS Post Acute'!U101</f>
        <v>3.0420016755533436E-3</v>
      </c>
      <c r="G171" s="498">
        <f t="shared" si="95"/>
        <v>7.0939771244262026E-4</v>
      </c>
      <c r="H171" s="498">
        <f t="shared" si="96"/>
        <v>1.5737322306801544</v>
      </c>
      <c r="I171" s="498">
        <f t="shared" si="97"/>
        <v>1765.5188928073615</v>
      </c>
      <c r="J171" s="498" t="e">
        <f ca="1">_xll.ErBeta(H171,I171)</f>
        <v>#NAME?</v>
      </c>
      <c r="K171" s="1076" t="e">
        <f t="shared" ca="1" si="98"/>
        <v>#NAME?</v>
      </c>
      <c r="L171" s="453" t="e">
        <f t="shared" ca="1" si="115"/>
        <v>#NAME?</v>
      </c>
      <c r="M171" s="566" t="e">
        <f t="shared" ca="1" si="88"/>
        <v>#NAME?</v>
      </c>
      <c r="N171" s="567" t="e">
        <f t="shared" ca="1" si="99"/>
        <v>#NAME?</v>
      </c>
      <c r="O171" s="565" t="e">
        <f t="shared" ca="1" si="111"/>
        <v>#NAME?</v>
      </c>
      <c r="P171" s="453" t="e">
        <f t="shared" ca="1" si="116"/>
        <v>#NAME?</v>
      </c>
      <c r="Q171" s="566" t="e">
        <f t="shared" ca="1" si="100"/>
        <v>#NAME?</v>
      </c>
      <c r="R171" s="567" t="e">
        <f t="shared" ca="1" si="89"/>
        <v>#NAME?</v>
      </c>
      <c r="S171" s="1076" t="e">
        <f t="shared" ca="1" si="101"/>
        <v>#NAME?</v>
      </c>
      <c r="T171" s="453" t="e">
        <f t="shared" ca="1" si="117"/>
        <v>#NAME?</v>
      </c>
      <c r="U171" s="566" t="e">
        <f t="shared" ca="1" si="102"/>
        <v>#NAME?</v>
      </c>
      <c r="V171" s="567" t="e">
        <f t="shared" ca="1" si="103"/>
        <v>#NAME?</v>
      </c>
      <c r="W171" s="565" t="e">
        <f t="shared" ca="1" si="112"/>
        <v>#NAME?</v>
      </c>
      <c r="X171" s="453" t="e">
        <f t="shared" ca="1" si="118"/>
        <v>#NAME?</v>
      </c>
      <c r="Y171" s="566" t="e">
        <f t="shared" ca="1" si="104"/>
        <v>#NAME?</v>
      </c>
      <c r="Z171" s="567" t="e">
        <f t="shared" ca="1" si="90"/>
        <v>#NAME?</v>
      </c>
      <c r="AA171" s="1076" t="e">
        <f t="shared" ca="1" si="105"/>
        <v>#NAME?</v>
      </c>
      <c r="AB171" s="453" t="e">
        <f t="shared" ca="1" si="119"/>
        <v>#NAME?</v>
      </c>
      <c r="AC171" s="566" t="e">
        <f t="shared" ca="1" si="106"/>
        <v>#NAME?</v>
      </c>
      <c r="AD171" s="567" t="e">
        <f t="shared" ca="1" si="91"/>
        <v>#NAME?</v>
      </c>
      <c r="AE171" s="565" t="e">
        <f t="shared" ca="1" si="113"/>
        <v>#NAME?</v>
      </c>
      <c r="AF171" s="453" t="e">
        <f t="shared" ca="1" si="120"/>
        <v>#NAME?</v>
      </c>
      <c r="AG171" s="566" t="e">
        <f t="shared" ca="1" si="107"/>
        <v>#NAME?</v>
      </c>
      <c r="AH171" s="567" t="e">
        <f t="shared" ca="1" si="92"/>
        <v>#NAME?</v>
      </c>
      <c r="AI171" s="1076" t="e">
        <f t="shared" ca="1" si="108"/>
        <v>#NAME?</v>
      </c>
      <c r="AJ171" s="453" t="e">
        <f t="shared" ca="1" si="121"/>
        <v>#NAME?</v>
      </c>
      <c r="AK171" s="566" t="e">
        <f t="shared" ca="1" si="109"/>
        <v>#NAME?</v>
      </c>
      <c r="AL171" s="567" t="e">
        <f t="shared" ca="1" si="93"/>
        <v>#NAME?</v>
      </c>
      <c r="AM171" s="565" t="e">
        <f t="shared" ca="1" si="114"/>
        <v>#NAME?</v>
      </c>
      <c r="AN171" s="453" t="e">
        <f t="shared" ca="1" si="122"/>
        <v>#NAME?</v>
      </c>
      <c r="AO171" s="566" t="e">
        <f t="shared" ca="1" si="110"/>
        <v>#NAME?</v>
      </c>
      <c r="AP171" s="567" t="e">
        <f t="shared" ca="1" si="94"/>
        <v>#NAME?</v>
      </c>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'ONS Post Acute'!S102</f>
        <v>8.3787563528343943E-4</v>
      </c>
      <c r="E172" s="493">
        <f>'ONS Post Acute'!T102</f>
        <v>2.4277700949841113E-4</v>
      </c>
      <c r="F172" s="493">
        <f>'ONS Post Acute'!U102</f>
        <v>2.8965365919731293E-3</v>
      </c>
      <c r="G172" s="498">
        <f t="shared" si="95"/>
        <v>6.7697948532518322E-4</v>
      </c>
      <c r="H172" s="498">
        <f t="shared" si="96"/>
        <v>1.5296999576672439</v>
      </c>
      <c r="I172" s="498">
        <f t="shared" si="97"/>
        <v>1824.158854823821</v>
      </c>
      <c r="J172" s="498" t="e">
        <f ca="1">_xll.ErBeta(H172,I172)</f>
        <v>#NAME?</v>
      </c>
      <c r="K172" s="1076" t="e">
        <f t="shared" ca="1" si="98"/>
        <v>#NAME?</v>
      </c>
      <c r="L172" s="453" t="e">
        <f t="shared" ca="1" si="115"/>
        <v>#NAME?</v>
      </c>
      <c r="M172" s="566" t="e">
        <f t="shared" ca="1" si="88"/>
        <v>#NAME?</v>
      </c>
      <c r="N172" s="567" t="e">
        <f t="shared" ca="1" si="99"/>
        <v>#NAME?</v>
      </c>
      <c r="O172" s="565" t="e">
        <f t="shared" ca="1" si="111"/>
        <v>#NAME?</v>
      </c>
      <c r="P172" s="453" t="e">
        <f t="shared" ca="1" si="116"/>
        <v>#NAME?</v>
      </c>
      <c r="Q172" s="566" t="e">
        <f t="shared" ca="1" si="100"/>
        <v>#NAME?</v>
      </c>
      <c r="R172" s="567" t="e">
        <f t="shared" ca="1" si="89"/>
        <v>#NAME?</v>
      </c>
      <c r="S172" s="1076" t="e">
        <f t="shared" ca="1" si="101"/>
        <v>#NAME?</v>
      </c>
      <c r="T172" s="453" t="e">
        <f t="shared" ca="1" si="117"/>
        <v>#NAME?</v>
      </c>
      <c r="U172" s="566" t="e">
        <f t="shared" ca="1" si="102"/>
        <v>#NAME?</v>
      </c>
      <c r="V172" s="567" t="e">
        <f t="shared" ca="1" si="103"/>
        <v>#NAME?</v>
      </c>
      <c r="W172" s="565" t="e">
        <f t="shared" ca="1" si="112"/>
        <v>#NAME?</v>
      </c>
      <c r="X172" s="453" t="e">
        <f t="shared" ca="1" si="118"/>
        <v>#NAME?</v>
      </c>
      <c r="Y172" s="566" t="e">
        <f t="shared" ca="1" si="104"/>
        <v>#NAME?</v>
      </c>
      <c r="Z172" s="567" t="e">
        <f t="shared" ca="1" si="90"/>
        <v>#NAME?</v>
      </c>
      <c r="AA172" s="1076" t="e">
        <f t="shared" ca="1" si="105"/>
        <v>#NAME?</v>
      </c>
      <c r="AB172" s="453" t="e">
        <f t="shared" ca="1" si="119"/>
        <v>#NAME?</v>
      </c>
      <c r="AC172" s="566" t="e">
        <f t="shared" ca="1" si="106"/>
        <v>#NAME?</v>
      </c>
      <c r="AD172" s="567" t="e">
        <f t="shared" ca="1" si="91"/>
        <v>#NAME?</v>
      </c>
      <c r="AE172" s="565" t="e">
        <f t="shared" ca="1" si="113"/>
        <v>#NAME?</v>
      </c>
      <c r="AF172" s="453" t="e">
        <f t="shared" ca="1" si="120"/>
        <v>#NAME?</v>
      </c>
      <c r="AG172" s="566" t="e">
        <f t="shared" ca="1" si="107"/>
        <v>#NAME?</v>
      </c>
      <c r="AH172" s="567" t="e">
        <f t="shared" ca="1" si="92"/>
        <v>#NAME?</v>
      </c>
      <c r="AI172" s="1076" t="e">
        <f t="shared" ca="1" si="108"/>
        <v>#NAME?</v>
      </c>
      <c r="AJ172" s="453" t="e">
        <f t="shared" ca="1" si="121"/>
        <v>#NAME?</v>
      </c>
      <c r="AK172" s="566" t="e">
        <f t="shared" ca="1" si="109"/>
        <v>#NAME?</v>
      </c>
      <c r="AL172" s="567" t="e">
        <f t="shared" ca="1" si="93"/>
        <v>#NAME?</v>
      </c>
      <c r="AM172" s="565" t="e">
        <f t="shared" ca="1" si="114"/>
        <v>#NAME?</v>
      </c>
      <c r="AN172" s="453" t="e">
        <f t="shared" ca="1" si="122"/>
        <v>#NAME?</v>
      </c>
      <c r="AO172" s="566" t="e">
        <f t="shared" ca="1" si="110"/>
        <v>#NAME?</v>
      </c>
      <c r="AP172" s="567" t="e">
        <f t="shared" ca="1" si="94"/>
        <v>#NAME?</v>
      </c>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'ONS Post Acute'!S103</f>
        <v>7.8829286971674774E-4</v>
      </c>
      <c r="E173" s="493">
        <f>'ONS Post Acute'!T103</f>
        <v>2.2568570954090264E-4</v>
      </c>
      <c r="F173" s="493">
        <f>'ONS Post Acute'!U103</f>
        <v>2.7580274843580299E-3</v>
      </c>
      <c r="G173" s="498">
        <f t="shared" si="95"/>
        <v>6.4600555480028759E-4</v>
      </c>
      <c r="H173" s="498">
        <f t="shared" si="96"/>
        <v>1.4870653257974342</v>
      </c>
      <c r="I173" s="498">
        <f t="shared" si="97"/>
        <v>1884.9505556712973</v>
      </c>
      <c r="J173" s="498" t="e">
        <f ca="1">_xll.ErBeta(H173,I173)</f>
        <v>#NAME?</v>
      </c>
      <c r="K173" s="1076" t="e">
        <f t="shared" ca="1" si="98"/>
        <v>#NAME?</v>
      </c>
      <c r="L173" s="453" t="e">
        <f t="shared" ca="1" si="115"/>
        <v>#NAME?</v>
      </c>
      <c r="M173" s="566" t="e">
        <f t="shared" ca="1" si="88"/>
        <v>#NAME?</v>
      </c>
      <c r="N173" s="567" t="e">
        <f t="shared" ca="1" si="99"/>
        <v>#NAME?</v>
      </c>
      <c r="O173" s="565" t="e">
        <f t="shared" ca="1" si="111"/>
        <v>#NAME?</v>
      </c>
      <c r="P173" s="453" t="e">
        <f t="shared" ca="1" si="116"/>
        <v>#NAME?</v>
      </c>
      <c r="Q173" s="566" t="e">
        <f t="shared" ca="1" si="100"/>
        <v>#NAME?</v>
      </c>
      <c r="R173" s="567" t="e">
        <f t="shared" ca="1" si="89"/>
        <v>#NAME?</v>
      </c>
      <c r="S173" s="1076" t="e">
        <f t="shared" ca="1" si="101"/>
        <v>#NAME?</v>
      </c>
      <c r="T173" s="453" t="e">
        <f t="shared" ca="1" si="117"/>
        <v>#NAME?</v>
      </c>
      <c r="U173" s="566" t="e">
        <f t="shared" ca="1" si="102"/>
        <v>#NAME?</v>
      </c>
      <c r="V173" s="567" t="e">
        <f t="shared" ca="1" si="103"/>
        <v>#NAME?</v>
      </c>
      <c r="W173" s="565" t="e">
        <f t="shared" ca="1" si="112"/>
        <v>#NAME?</v>
      </c>
      <c r="X173" s="453" t="e">
        <f t="shared" ca="1" si="118"/>
        <v>#NAME?</v>
      </c>
      <c r="Y173" s="566" t="e">
        <f t="shared" ca="1" si="104"/>
        <v>#NAME?</v>
      </c>
      <c r="Z173" s="567" t="e">
        <f t="shared" ca="1" si="90"/>
        <v>#NAME?</v>
      </c>
      <c r="AA173" s="1076" t="e">
        <f t="shared" ca="1" si="105"/>
        <v>#NAME?</v>
      </c>
      <c r="AB173" s="453" t="e">
        <f t="shared" ca="1" si="119"/>
        <v>#NAME?</v>
      </c>
      <c r="AC173" s="566" t="e">
        <f t="shared" ca="1" si="106"/>
        <v>#NAME?</v>
      </c>
      <c r="AD173" s="567" t="e">
        <f t="shared" ca="1" si="91"/>
        <v>#NAME?</v>
      </c>
      <c r="AE173" s="565" t="e">
        <f t="shared" ca="1" si="113"/>
        <v>#NAME?</v>
      </c>
      <c r="AF173" s="453" t="e">
        <f t="shared" ca="1" si="120"/>
        <v>#NAME?</v>
      </c>
      <c r="AG173" s="566" t="e">
        <f t="shared" ca="1" si="107"/>
        <v>#NAME?</v>
      </c>
      <c r="AH173" s="567" t="e">
        <f t="shared" ca="1" si="92"/>
        <v>#NAME?</v>
      </c>
      <c r="AI173" s="1076" t="e">
        <f t="shared" ca="1" si="108"/>
        <v>#NAME?</v>
      </c>
      <c r="AJ173" s="453" t="e">
        <f t="shared" ca="1" si="121"/>
        <v>#NAME?</v>
      </c>
      <c r="AK173" s="566" t="e">
        <f t="shared" ca="1" si="109"/>
        <v>#NAME?</v>
      </c>
      <c r="AL173" s="567" t="e">
        <f t="shared" ca="1" si="93"/>
        <v>#NAME?</v>
      </c>
      <c r="AM173" s="565" t="e">
        <f t="shared" ca="1" si="114"/>
        <v>#NAME?</v>
      </c>
      <c r="AN173" s="453" t="e">
        <f t="shared" ca="1" si="122"/>
        <v>#NAME?</v>
      </c>
      <c r="AO173" s="566" t="e">
        <f t="shared" ca="1" si="110"/>
        <v>#NAME?</v>
      </c>
      <c r="AP173" s="567" t="e">
        <f t="shared" ca="1" si="94"/>
        <v>#NAME?</v>
      </c>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'ONS Post Acute'!S104</f>
        <v>7.4164425157923863E-4</v>
      </c>
      <c r="E174" s="493">
        <f>'ONS Post Acute'!T104</f>
        <v>2.0979762291418319E-4</v>
      </c>
      <c r="F174" s="493">
        <f>'ONS Post Acute'!U104</f>
        <v>2.6261417257955558E-3</v>
      </c>
      <c r="G174" s="498">
        <f t="shared" si="95"/>
        <v>6.1641431195953386E-4</v>
      </c>
      <c r="H174" s="498">
        <f t="shared" si="96"/>
        <v>1.44577565213231</v>
      </c>
      <c r="I174" s="498">
        <f t="shared" si="97"/>
        <v>1947.9735706904189</v>
      </c>
      <c r="J174" s="498" t="e">
        <f ca="1">_xll.ErBeta(H174,I174)</f>
        <v>#NAME?</v>
      </c>
      <c r="K174" s="1076" t="e">
        <f t="shared" ca="1" si="98"/>
        <v>#NAME?</v>
      </c>
      <c r="L174" s="453" t="e">
        <f t="shared" ca="1" si="115"/>
        <v>#NAME?</v>
      </c>
      <c r="M174" s="566" t="e">
        <f t="shared" ca="1" si="88"/>
        <v>#NAME?</v>
      </c>
      <c r="N174" s="567" t="e">
        <f t="shared" ca="1" si="99"/>
        <v>#NAME?</v>
      </c>
      <c r="O174" s="565" t="e">
        <f t="shared" ca="1" si="111"/>
        <v>#NAME?</v>
      </c>
      <c r="P174" s="453" t="e">
        <f t="shared" ca="1" si="116"/>
        <v>#NAME?</v>
      </c>
      <c r="Q174" s="566" t="e">
        <f t="shared" ca="1" si="100"/>
        <v>#NAME?</v>
      </c>
      <c r="R174" s="567" t="e">
        <f t="shared" ca="1" si="89"/>
        <v>#NAME?</v>
      </c>
      <c r="S174" s="1076" t="e">
        <f t="shared" ca="1" si="101"/>
        <v>#NAME?</v>
      </c>
      <c r="T174" s="453" t="e">
        <f t="shared" ca="1" si="117"/>
        <v>#NAME?</v>
      </c>
      <c r="U174" s="566" t="e">
        <f t="shared" ca="1" si="102"/>
        <v>#NAME?</v>
      </c>
      <c r="V174" s="567" t="e">
        <f t="shared" ca="1" si="103"/>
        <v>#NAME?</v>
      </c>
      <c r="W174" s="565" t="e">
        <f t="shared" ca="1" si="112"/>
        <v>#NAME?</v>
      </c>
      <c r="X174" s="453" t="e">
        <f t="shared" ca="1" si="118"/>
        <v>#NAME?</v>
      </c>
      <c r="Y174" s="566" t="e">
        <f t="shared" ca="1" si="104"/>
        <v>#NAME?</v>
      </c>
      <c r="Z174" s="567" t="e">
        <f t="shared" ca="1" si="90"/>
        <v>#NAME?</v>
      </c>
      <c r="AA174" s="1076" t="e">
        <f t="shared" ca="1" si="105"/>
        <v>#NAME?</v>
      </c>
      <c r="AB174" s="453" t="e">
        <f t="shared" ca="1" si="119"/>
        <v>#NAME?</v>
      </c>
      <c r="AC174" s="566" t="e">
        <f t="shared" ca="1" si="106"/>
        <v>#NAME?</v>
      </c>
      <c r="AD174" s="567" t="e">
        <f t="shared" ca="1" si="91"/>
        <v>#NAME?</v>
      </c>
      <c r="AE174" s="565" t="e">
        <f t="shared" ca="1" si="113"/>
        <v>#NAME?</v>
      </c>
      <c r="AF174" s="453" t="e">
        <f t="shared" ca="1" si="120"/>
        <v>#NAME?</v>
      </c>
      <c r="AG174" s="566" t="e">
        <f t="shared" ca="1" si="107"/>
        <v>#NAME?</v>
      </c>
      <c r="AH174" s="567" t="e">
        <f t="shared" ca="1" si="92"/>
        <v>#NAME?</v>
      </c>
      <c r="AI174" s="1076" t="e">
        <f t="shared" ca="1" si="108"/>
        <v>#NAME?</v>
      </c>
      <c r="AJ174" s="453" t="e">
        <f t="shared" ca="1" si="121"/>
        <v>#NAME?</v>
      </c>
      <c r="AK174" s="566" t="e">
        <f t="shared" ca="1" si="109"/>
        <v>#NAME?</v>
      </c>
      <c r="AL174" s="567" t="e">
        <f t="shared" ca="1" si="93"/>
        <v>#NAME?</v>
      </c>
      <c r="AM174" s="565" t="e">
        <f t="shared" ca="1" si="114"/>
        <v>#NAME?</v>
      </c>
      <c r="AN174" s="453" t="e">
        <f t="shared" ca="1" si="122"/>
        <v>#NAME?</v>
      </c>
      <c r="AO174" s="566" t="e">
        <f t="shared" ca="1" si="110"/>
        <v>#NAME?</v>
      </c>
      <c r="AP174" s="567" t="e">
        <f t="shared" ca="1" si="94"/>
        <v>#NAME?</v>
      </c>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'ONS Post Acute'!S105</f>
        <v>6.9775614753203336E-4</v>
      </c>
      <c r="E175" s="493">
        <f>'ONS Post Acute'!T105</f>
        <v>1.9502804439846288E-4</v>
      </c>
      <c r="F175" s="493">
        <f>'ONS Post Acute'!U105</f>
        <v>2.5005625952163927E-3</v>
      </c>
      <c r="G175" s="498">
        <f t="shared" si="95"/>
        <v>5.8814656908620655E-4</v>
      </c>
      <c r="H175" s="498">
        <f t="shared" si="96"/>
        <v>1.4057806530487098</v>
      </c>
      <c r="I175" s="498">
        <f t="shared" si="97"/>
        <v>2013.3104751921521</v>
      </c>
      <c r="J175" s="498" t="e">
        <f ca="1">_xll.ErBeta(H175,I175)</f>
        <v>#NAME?</v>
      </c>
      <c r="K175" s="1076" t="e">
        <f t="shared" ca="1" si="98"/>
        <v>#NAME?</v>
      </c>
      <c r="L175" s="453" t="e">
        <f t="shared" ca="1" si="115"/>
        <v>#NAME?</v>
      </c>
      <c r="M175" s="566" t="e">
        <f t="shared" ca="1" si="88"/>
        <v>#NAME?</v>
      </c>
      <c r="N175" s="567" t="e">
        <f t="shared" ca="1" si="99"/>
        <v>#NAME?</v>
      </c>
      <c r="O175" s="565" t="e">
        <f t="shared" ca="1" si="111"/>
        <v>#NAME?</v>
      </c>
      <c r="P175" s="453" t="e">
        <f t="shared" ca="1" si="116"/>
        <v>#NAME?</v>
      </c>
      <c r="Q175" s="566" t="e">
        <f t="shared" ca="1" si="100"/>
        <v>#NAME?</v>
      </c>
      <c r="R175" s="567" t="e">
        <f t="shared" ca="1" si="89"/>
        <v>#NAME?</v>
      </c>
      <c r="S175" s="1076" t="e">
        <f t="shared" ca="1" si="101"/>
        <v>#NAME?</v>
      </c>
      <c r="T175" s="453" t="e">
        <f t="shared" ca="1" si="117"/>
        <v>#NAME?</v>
      </c>
      <c r="U175" s="566" t="e">
        <f t="shared" ca="1" si="102"/>
        <v>#NAME?</v>
      </c>
      <c r="V175" s="567" t="e">
        <f t="shared" ca="1" si="103"/>
        <v>#NAME?</v>
      </c>
      <c r="W175" s="565" t="e">
        <f t="shared" ca="1" si="112"/>
        <v>#NAME?</v>
      </c>
      <c r="X175" s="453" t="e">
        <f t="shared" ca="1" si="118"/>
        <v>#NAME?</v>
      </c>
      <c r="Y175" s="566" t="e">
        <f t="shared" ca="1" si="104"/>
        <v>#NAME?</v>
      </c>
      <c r="Z175" s="567" t="e">
        <f t="shared" ca="1" si="90"/>
        <v>#NAME?</v>
      </c>
      <c r="AA175" s="1076" t="e">
        <f t="shared" ca="1" si="105"/>
        <v>#NAME?</v>
      </c>
      <c r="AB175" s="453" t="e">
        <f t="shared" ca="1" si="119"/>
        <v>#NAME?</v>
      </c>
      <c r="AC175" s="566" t="e">
        <f t="shared" ca="1" si="106"/>
        <v>#NAME?</v>
      </c>
      <c r="AD175" s="567" t="e">
        <f t="shared" ca="1" si="91"/>
        <v>#NAME?</v>
      </c>
      <c r="AE175" s="565" t="e">
        <f t="shared" ca="1" si="113"/>
        <v>#NAME?</v>
      </c>
      <c r="AF175" s="453" t="e">
        <f t="shared" ca="1" si="120"/>
        <v>#NAME?</v>
      </c>
      <c r="AG175" s="566" t="e">
        <f t="shared" ca="1" si="107"/>
        <v>#NAME?</v>
      </c>
      <c r="AH175" s="567" t="e">
        <f t="shared" ca="1" si="92"/>
        <v>#NAME?</v>
      </c>
      <c r="AI175" s="1076" t="e">
        <f t="shared" ca="1" si="108"/>
        <v>#NAME?</v>
      </c>
      <c r="AJ175" s="453" t="e">
        <f t="shared" ca="1" si="121"/>
        <v>#NAME?</v>
      </c>
      <c r="AK175" s="566" t="e">
        <f t="shared" ca="1" si="109"/>
        <v>#NAME?</v>
      </c>
      <c r="AL175" s="567" t="e">
        <f t="shared" ca="1" si="93"/>
        <v>#NAME?</v>
      </c>
      <c r="AM175" s="565" t="e">
        <f t="shared" ca="1" si="114"/>
        <v>#NAME?</v>
      </c>
      <c r="AN175" s="453" t="e">
        <f t="shared" ca="1" si="122"/>
        <v>#NAME?</v>
      </c>
      <c r="AO175" s="566" t="e">
        <f t="shared" ca="1" si="110"/>
        <v>#NAME?</v>
      </c>
      <c r="AP175" s="567" t="e">
        <f t="shared" ca="1" si="94"/>
        <v>#NAME?</v>
      </c>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'ONS Post Acute'!S106</f>
        <v>6.5646519929471513E-4</v>
      </c>
      <c r="E176" s="493">
        <f>'ONS Post Acute'!T106</f>
        <v>1.8129823195111832E-4</v>
      </c>
      <c r="F176" s="493">
        <f>'ONS Post Acute'!U106</f>
        <v>2.3809885167949711E-3</v>
      </c>
      <c r="G176" s="498">
        <f t="shared" si="95"/>
        <v>5.6114548082751342E-4</v>
      </c>
      <c r="H176" s="498">
        <f t="shared" si="96"/>
        <v>1.3670323143244469</v>
      </c>
      <c r="I176" s="498">
        <f t="shared" si="97"/>
        <v>2081.0469567183645</v>
      </c>
      <c r="J176" s="498" t="e">
        <f ca="1">_xll.ErBeta(H176,I176)</f>
        <v>#NAME?</v>
      </c>
      <c r="K176" s="1076" t="e">
        <f t="shared" ca="1" si="98"/>
        <v>#NAME?</v>
      </c>
      <c r="L176" s="453" t="e">
        <f t="shared" ca="1" si="115"/>
        <v>#NAME?</v>
      </c>
      <c r="M176" s="566" t="e">
        <f t="shared" ca="1" si="88"/>
        <v>#NAME?</v>
      </c>
      <c r="N176" s="567" t="e">
        <f t="shared" ca="1" si="99"/>
        <v>#NAME?</v>
      </c>
      <c r="O176" s="565" t="e">
        <f t="shared" ca="1" si="111"/>
        <v>#NAME?</v>
      </c>
      <c r="P176" s="453" t="e">
        <f t="shared" ca="1" si="116"/>
        <v>#NAME?</v>
      </c>
      <c r="Q176" s="566" t="e">
        <f t="shared" ca="1" si="100"/>
        <v>#NAME?</v>
      </c>
      <c r="R176" s="567" t="e">
        <f t="shared" ca="1" si="89"/>
        <v>#NAME?</v>
      </c>
      <c r="S176" s="1076" t="e">
        <f t="shared" ca="1" si="101"/>
        <v>#NAME?</v>
      </c>
      <c r="T176" s="453" t="e">
        <f t="shared" ca="1" si="117"/>
        <v>#NAME?</v>
      </c>
      <c r="U176" s="566" t="e">
        <f t="shared" ca="1" si="102"/>
        <v>#NAME?</v>
      </c>
      <c r="V176" s="567" t="e">
        <f t="shared" ca="1" si="103"/>
        <v>#NAME?</v>
      </c>
      <c r="W176" s="565" t="e">
        <f t="shared" ca="1" si="112"/>
        <v>#NAME?</v>
      </c>
      <c r="X176" s="453" t="e">
        <f t="shared" ca="1" si="118"/>
        <v>#NAME?</v>
      </c>
      <c r="Y176" s="566" t="e">
        <f t="shared" ca="1" si="104"/>
        <v>#NAME?</v>
      </c>
      <c r="Z176" s="567" t="e">
        <f t="shared" ca="1" si="90"/>
        <v>#NAME?</v>
      </c>
      <c r="AA176" s="1076" t="e">
        <f t="shared" ca="1" si="105"/>
        <v>#NAME?</v>
      </c>
      <c r="AB176" s="453" t="e">
        <f t="shared" ca="1" si="119"/>
        <v>#NAME?</v>
      </c>
      <c r="AC176" s="566" t="e">
        <f t="shared" ca="1" si="106"/>
        <v>#NAME?</v>
      </c>
      <c r="AD176" s="567" t="e">
        <f t="shared" ca="1" si="91"/>
        <v>#NAME?</v>
      </c>
      <c r="AE176" s="565" t="e">
        <f t="shared" ca="1" si="113"/>
        <v>#NAME?</v>
      </c>
      <c r="AF176" s="453" t="e">
        <f t="shared" ca="1" si="120"/>
        <v>#NAME?</v>
      </c>
      <c r="AG176" s="566" t="e">
        <f t="shared" ca="1" si="107"/>
        <v>#NAME?</v>
      </c>
      <c r="AH176" s="567" t="e">
        <f t="shared" ca="1" si="92"/>
        <v>#NAME?</v>
      </c>
      <c r="AI176" s="1076" t="e">
        <f t="shared" ca="1" si="108"/>
        <v>#NAME?</v>
      </c>
      <c r="AJ176" s="453" t="e">
        <f t="shared" ca="1" si="121"/>
        <v>#NAME?</v>
      </c>
      <c r="AK176" s="566" t="e">
        <f t="shared" ca="1" si="109"/>
        <v>#NAME?</v>
      </c>
      <c r="AL176" s="567" t="e">
        <f t="shared" ca="1" si="93"/>
        <v>#NAME?</v>
      </c>
      <c r="AM176" s="565" t="e">
        <f t="shared" ca="1" si="114"/>
        <v>#NAME?</v>
      </c>
      <c r="AN176" s="453" t="e">
        <f t="shared" ca="1" si="122"/>
        <v>#NAME?</v>
      </c>
      <c r="AO176" s="566" t="e">
        <f t="shared" ca="1" si="110"/>
        <v>#NAME?</v>
      </c>
      <c r="AP176" s="567" t="e">
        <f t="shared" ca="1" si="94"/>
        <v>#NAME?</v>
      </c>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'ONS Post Acute'!S107</f>
        <v>6.1761771560065782E-4</v>
      </c>
      <c r="E177" s="493">
        <f>'ONS Post Acute'!T107</f>
        <v>1.6853498690396824E-4</v>
      </c>
      <c r="F177" s="493">
        <f>'ONS Post Acute'!U107</f>
        <v>2.267132335721002E-3</v>
      </c>
      <c r="G177" s="498">
        <f t="shared" si="95"/>
        <v>5.3535646653495755E-4</v>
      </c>
      <c r="H177" s="498">
        <f t="shared" si="96"/>
        <v>1.3294847693553544</v>
      </c>
      <c r="I177" s="498">
        <f t="shared" si="97"/>
        <v>2151.2719315653067</v>
      </c>
      <c r="J177" s="498" t="e">
        <f ca="1">_xll.ErBeta(H177,I177)</f>
        <v>#NAME?</v>
      </c>
      <c r="K177" s="1076" t="e">
        <f t="shared" ca="1" si="98"/>
        <v>#NAME?</v>
      </c>
      <c r="L177" s="453" t="e">
        <f t="shared" ca="1" si="115"/>
        <v>#NAME?</v>
      </c>
      <c r="M177" s="566" t="e">
        <f t="shared" ca="1" si="88"/>
        <v>#NAME?</v>
      </c>
      <c r="N177" s="567" t="e">
        <f t="shared" ca="1" si="99"/>
        <v>#NAME?</v>
      </c>
      <c r="O177" s="565" t="e">
        <f t="shared" ca="1" si="111"/>
        <v>#NAME?</v>
      </c>
      <c r="P177" s="453" t="e">
        <f t="shared" ca="1" si="116"/>
        <v>#NAME?</v>
      </c>
      <c r="Q177" s="566" t="e">
        <f t="shared" ca="1" si="100"/>
        <v>#NAME?</v>
      </c>
      <c r="R177" s="567" t="e">
        <f t="shared" ca="1" si="89"/>
        <v>#NAME?</v>
      </c>
      <c r="S177" s="1076" t="e">
        <f t="shared" ca="1" si="101"/>
        <v>#NAME?</v>
      </c>
      <c r="T177" s="453" t="e">
        <f t="shared" ca="1" si="117"/>
        <v>#NAME?</v>
      </c>
      <c r="U177" s="566" t="e">
        <f t="shared" ca="1" si="102"/>
        <v>#NAME?</v>
      </c>
      <c r="V177" s="567" t="e">
        <f t="shared" ca="1" si="103"/>
        <v>#NAME?</v>
      </c>
      <c r="W177" s="565" t="e">
        <f t="shared" ca="1" si="112"/>
        <v>#NAME?</v>
      </c>
      <c r="X177" s="453" t="e">
        <f t="shared" ca="1" si="118"/>
        <v>#NAME?</v>
      </c>
      <c r="Y177" s="566" t="e">
        <f t="shared" ca="1" si="104"/>
        <v>#NAME?</v>
      </c>
      <c r="Z177" s="567" t="e">
        <f t="shared" ca="1" si="90"/>
        <v>#NAME?</v>
      </c>
      <c r="AA177" s="1076" t="e">
        <f t="shared" ca="1" si="105"/>
        <v>#NAME?</v>
      </c>
      <c r="AB177" s="453" t="e">
        <f t="shared" ca="1" si="119"/>
        <v>#NAME?</v>
      </c>
      <c r="AC177" s="566" t="e">
        <f t="shared" ca="1" si="106"/>
        <v>#NAME?</v>
      </c>
      <c r="AD177" s="567" t="e">
        <f t="shared" ca="1" si="91"/>
        <v>#NAME?</v>
      </c>
      <c r="AE177" s="565" t="e">
        <f t="shared" ca="1" si="113"/>
        <v>#NAME?</v>
      </c>
      <c r="AF177" s="453" t="e">
        <f t="shared" ca="1" si="120"/>
        <v>#NAME?</v>
      </c>
      <c r="AG177" s="566" t="e">
        <f t="shared" ca="1" si="107"/>
        <v>#NAME?</v>
      </c>
      <c r="AH177" s="567" t="e">
        <f t="shared" ca="1" si="92"/>
        <v>#NAME?</v>
      </c>
      <c r="AI177" s="1076" t="e">
        <f t="shared" ca="1" si="108"/>
        <v>#NAME?</v>
      </c>
      <c r="AJ177" s="453" t="e">
        <f t="shared" ca="1" si="121"/>
        <v>#NAME?</v>
      </c>
      <c r="AK177" s="566" t="e">
        <f t="shared" ca="1" si="109"/>
        <v>#NAME?</v>
      </c>
      <c r="AL177" s="567" t="e">
        <f t="shared" ca="1" si="93"/>
        <v>#NAME?</v>
      </c>
      <c r="AM177" s="565" t="e">
        <f t="shared" ca="1" si="114"/>
        <v>#NAME?</v>
      </c>
      <c r="AN177" s="453" t="e">
        <f t="shared" ca="1" si="122"/>
        <v>#NAME?</v>
      </c>
      <c r="AO177" s="566" t="e">
        <f t="shared" ca="1" si="110"/>
        <v>#NAME?</v>
      </c>
      <c r="AP177" s="567" t="e">
        <f t="shared" ca="1" si="94"/>
        <v>#NAME?</v>
      </c>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'ONS Post Acute'!S108</f>
        <v>5.8106910013446911E-4</v>
      </c>
      <c r="E178" s="493">
        <f>'ONS Post Acute'!T108</f>
        <v>1.5667026371431504E-4</v>
      </c>
      <c r="F178" s="493">
        <f>'ONS Post Acute'!U108</f>
        <v>2.1587206286028332E-3</v>
      </c>
      <c r="G178" s="498">
        <f t="shared" si="95"/>
        <v>5.1072713390013218E-4</v>
      </c>
      <c r="H178" s="498">
        <f t="shared" si="96"/>
        <v>1.2930941849284068</v>
      </c>
      <c r="I178" s="498">
        <f t="shared" si="97"/>
        <v>2224.0776657284164</v>
      </c>
      <c r="J178" s="498" t="e">
        <f ca="1">_xll.ErBeta(H178,I178)</f>
        <v>#NAME?</v>
      </c>
      <c r="K178" s="1076" t="e">
        <f t="shared" ca="1" si="98"/>
        <v>#NAME?</v>
      </c>
      <c r="L178" s="453" t="e">
        <f t="shared" ca="1" si="115"/>
        <v>#NAME?</v>
      </c>
      <c r="M178" s="566" t="e">
        <f t="shared" ca="1" si="88"/>
        <v>#NAME?</v>
      </c>
      <c r="N178" s="567" t="e">
        <f t="shared" ca="1" si="99"/>
        <v>#NAME?</v>
      </c>
      <c r="O178" s="565" t="e">
        <f t="shared" ca="1" si="111"/>
        <v>#NAME?</v>
      </c>
      <c r="P178" s="453" t="e">
        <f t="shared" ca="1" si="116"/>
        <v>#NAME?</v>
      </c>
      <c r="Q178" s="566" t="e">
        <f t="shared" ca="1" si="100"/>
        <v>#NAME?</v>
      </c>
      <c r="R178" s="567" t="e">
        <f t="shared" ca="1" si="89"/>
        <v>#NAME?</v>
      </c>
      <c r="S178" s="1076" t="e">
        <f t="shared" ca="1" si="101"/>
        <v>#NAME?</v>
      </c>
      <c r="T178" s="453" t="e">
        <f t="shared" ca="1" si="117"/>
        <v>#NAME?</v>
      </c>
      <c r="U178" s="566" t="e">
        <f t="shared" ca="1" si="102"/>
        <v>#NAME?</v>
      </c>
      <c r="V178" s="567" t="e">
        <f t="shared" ca="1" si="103"/>
        <v>#NAME?</v>
      </c>
      <c r="W178" s="565" t="e">
        <f t="shared" ca="1" si="112"/>
        <v>#NAME?</v>
      </c>
      <c r="X178" s="453" t="e">
        <f t="shared" ca="1" si="118"/>
        <v>#NAME?</v>
      </c>
      <c r="Y178" s="566" t="e">
        <f t="shared" ca="1" si="104"/>
        <v>#NAME?</v>
      </c>
      <c r="Z178" s="567" t="e">
        <f t="shared" ca="1" si="90"/>
        <v>#NAME?</v>
      </c>
      <c r="AA178" s="1076" t="e">
        <f t="shared" ca="1" si="105"/>
        <v>#NAME?</v>
      </c>
      <c r="AB178" s="453" t="e">
        <f t="shared" ca="1" si="119"/>
        <v>#NAME?</v>
      </c>
      <c r="AC178" s="566" t="e">
        <f t="shared" ca="1" si="106"/>
        <v>#NAME?</v>
      </c>
      <c r="AD178" s="567" t="e">
        <f t="shared" ca="1" si="91"/>
        <v>#NAME?</v>
      </c>
      <c r="AE178" s="565" t="e">
        <f t="shared" ca="1" si="113"/>
        <v>#NAME?</v>
      </c>
      <c r="AF178" s="453" t="e">
        <f t="shared" ca="1" si="120"/>
        <v>#NAME?</v>
      </c>
      <c r="AG178" s="566" t="e">
        <f t="shared" ca="1" si="107"/>
        <v>#NAME?</v>
      </c>
      <c r="AH178" s="567" t="e">
        <f t="shared" ca="1" si="92"/>
        <v>#NAME?</v>
      </c>
      <c r="AI178" s="1076" t="e">
        <f t="shared" ca="1" si="108"/>
        <v>#NAME?</v>
      </c>
      <c r="AJ178" s="453" t="e">
        <f t="shared" ca="1" si="121"/>
        <v>#NAME?</v>
      </c>
      <c r="AK178" s="566" t="e">
        <f t="shared" ca="1" si="109"/>
        <v>#NAME?</v>
      </c>
      <c r="AL178" s="567" t="e">
        <f t="shared" ca="1" si="93"/>
        <v>#NAME?</v>
      </c>
      <c r="AM178" s="565" t="e">
        <f t="shared" ca="1" si="114"/>
        <v>#NAME?</v>
      </c>
      <c r="AN178" s="453" t="e">
        <f t="shared" ca="1" si="122"/>
        <v>#NAME?</v>
      </c>
      <c r="AO178" s="566" t="e">
        <f t="shared" ca="1" si="110"/>
        <v>#NAME?</v>
      </c>
      <c r="AP178" s="567" t="e">
        <f t="shared" ca="1" si="94"/>
        <v>#NAME?</v>
      </c>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'ONS Post Acute'!S109</f>
        <v>5.4668331332224181E-4</v>
      </c>
      <c r="E179" s="493">
        <f>'ONS Post Acute'!T109</f>
        <v>1.4564080718918704E-4</v>
      </c>
      <c r="F179" s="493">
        <f>'ONS Post Acute'!U109</f>
        <v>2.055493046846513E-3</v>
      </c>
      <c r="G179" s="700">
        <f t="shared" si="95"/>
        <v>4.8720720399421581E-4</v>
      </c>
      <c r="H179" s="700">
        <f t="shared" si="96"/>
        <v>1.2578186540211413</v>
      </c>
      <c r="I179" s="700">
        <f t="shared" si="97"/>
        <v>2299.5599004332303</v>
      </c>
      <c r="J179" s="700" t="e">
        <f ca="1">_xll.ErBeta(H179,I179)</f>
        <v>#NAME?</v>
      </c>
      <c r="K179" s="1076" t="e">
        <f t="shared" ca="1" si="98"/>
        <v>#NAME?</v>
      </c>
      <c r="L179" s="453"/>
      <c r="M179" s="453"/>
      <c r="N179" s="567">
        <f t="shared" si="99"/>
        <v>0</v>
      </c>
      <c r="O179" s="565" t="e">
        <f t="shared" ca="1" si="111"/>
        <v>#NAME?</v>
      </c>
      <c r="P179" s="453"/>
      <c r="Q179" s="453"/>
      <c r="R179" s="567">
        <f t="shared" si="89"/>
        <v>0</v>
      </c>
      <c r="S179" s="1076" t="e">
        <f t="shared" ca="1" si="101"/>
        <v>#NAME?</v>
      </c>
      <c r="T179" s="453"/>
      <c r="U179" s="453"/>
      <c r="V179" s="567">
        <f t="shared" si="103"/>
        <v>0</v>
      </c>
      <c r="W179" s="565" t="e">
        <f t="shared" ca="1" si="112"/>
        <v>#NAME?</v>
      </c>
      <c r="X179" s="453"/>
      <c r="Y179" s="453"/>
      <c r="Z179" s="567">
        <f t="shared" si="90"/>
        <v>0</v>
      </c>
      <c r="AA179" s="1076" t="e">
        <f t="shared" ca="1" si="105"/>
        <v>#NAME?</v>
      </c>
      <c r="AB179" s="453"/>
      <c r="AC179" s="453"/>
      <c r="AD179" s="567">
        <f t="shared" si="91"/>
        <v>0</v>
      </c>
      <c r="AE179" s="565" t="e">
        <f t="shared" ca="1" si="113"/>
        <v>#NAME?</v>
      </c>
      <c r="AF179" s="453"/>
      <c r="AG179" s="453"/>
      <c r="AH179" s="567">
        <f t="shared" si="92"/>
        <v>0</v>
      </c>
      <c r="AI179" s="1076" t="e">
        <f t="shared" ca="1" si="108"/>
        <v>#NAME?</v>
      </c>
      <c r="AJ179" s="453"/>
      <c r="AK179" s="453"/>
      <c r="AL179" s="567">
        <f t="shared" si="93"/>
        <v>0</v>
      </c>
      <c r="AM179" s="565" t="e">
        <f t="shared" ca="1" si="114"/>
        <v>#NAME?</v>
      </c>
      <c r="AN179" s="453"/>
      <c r="AO179" s="453"/>
      <c r="AP179" s="567">
        <f t="shared" si="94"/>
        <v>0</v>
      </c>
      <c r="AQ179" s="455"/>
      <c r="AR179" s="449"/>
      <c r="AS179" s="449"/>
      <c r="AT179" s="448"/>
      <c r="AU179" s="448"/>
      <c r="AV179" s="455"/>
      <c r="AW179" s="205"/>
      <c r="AX179" s="207"/>
      <c r="AY179" s="206"/>
      <c r="AZ179" s="206"/>
      <c r="BA179" s="208"/>
      <c r="BB179" s="449"/>
      <c r="BC179" s="454"/>
      <c r="BD179" s="448"/>
      <c r="BE179" s="448"/>
      <c r="BF179" s="455"/>
      <c r="BG179" s="449"/>
      <c r="BH179" s="449"/>
      <c r="BI179" s="448"/>
      <c r="BJ179" s="448"/>
      <c r="BK179" s="455"/>
      <c r="BL179" s="205"/>
      <c r="BM179" s="207"/>
      <c r="BN179" s="206"/>
      <c r="BO179" s="206"/>
      <c r="BP179" s="208"/>
      <c r="BQ179" s="449"/>
      <c r="BR179" s="454"/>
      <c r="BS179" s="448"/>
      <c r="BT179" s="448"/>
      <c r="BU179" s="455"/>
      <c r="BV179" s="449"/>
      <c r="BW179" s="449"/>
      <c r="BX179" s="448"/>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740" t="e">
        <f ca="1">_xll.ErTotal(SUM(N78:N179))</f>
        <v>#NAME?</v>
      </c>
      <c r="O180" s="739"/>
      <c r="P180" s="739" t="e">
        <f ca="1">_xll.ErTotal(SUM(P78:P179))</f>
        <v>#NAME?</v>
      </c>
      <c r="Q180" s="740" t="e">
        <f ca="1">_xll.ErTotal(SUM(Q78:Q179))</f>
        <v>#NAME?</v>
      </c>
      <c r="R180" s="742" t="e">
        <f ca="1">_xll.ErTotal(SUM(R78:R179))</f>
        <v>#NAME?</v>
      </c>
      <c r="S180" s="738"/>
      <c r="T180" s="739" t="e">
        <f ca="1">_xll.ErTotal(SUM(T78:T179))</f>
        <v>#NAME?</v>
      </c>
      <c r="U180" s="740" t="e">
        <f ca="1">_xll.ErTotal(SUM(U78:U179))</f>
        <v>#NAME?</v>
      </c>
      <c r="V180" s="741"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742" t="e">
        <f ca="1">_xll.ErTotal(SUM(AD78:AD179))</f>
        <v>#NAME?</v>
      </c>
      <c r="AE180" s="739"/>
      <c r="AF180" s="739" t="e">
        <f ca="1">_xll.ErTotal(SUM(AF78:AF179))</f>
        <v>#NAME?</v>
      </c>
      <c r="AG180" s="740" t="e">
        <f ca="1">_xll.ErTotal(SUM(AG78:AG179))</f>
        <v>#NAME?</v>
      </c>
      <c r="AH180" s="742" t="e">
        <f ca="1">_xll.ErTotal(SUM(AH78:AH179))</f>
        <v>#NAME?</v>
      </c>
      <c r="AI180" s="738"/>
      <c r="AJ180" s="739" t="e">
        <f ca="1">_xll.ErTotal(SUM(AJ78:AJ179))</f>
        <v>#NAME?</v>
      </c>
      <c r="AK180" s="740" t="e">
        <f ca="1">_xll.ErTotal(SUM(AK78:AK179))</f>
        <v>#NAME?</v>
      </c>
      <c r="AL180" s="742" t="e">
        <f ca="1">_xll.ErTotal(SUM(AL78:AL179))</f>
        <v>#NAME?</v>
      </c>
      <c r="AM180" s="739"/>
      <c r="AN180" s="739" t="e">
        <f ca="1">_xll.ErTotal(SUM(AN78:AN179))</f>
        <v>#NAME?</v>
      </c>
      <c r="AO180" s="740" t="e">
        <f ca="1">_xll.ErTotal(SUM(AO78:AO179))</f>
        <v>#NAME?</v>
      </c>
      <c r="AP180" s="742" t="e">
        <f ca="1">_xll.ErTotal(SUM(AP78:AP179))</f>
        <v>#NAME?</v>
      </c>
      <c r="AQ180" s="743"/>
      <c r="AR180" s="743"/>
      <c r="AS180" s="743"/>
      <c r="AT180" s="743"/>
      <c r="AU180" s="743"/>
      <c r="AV180" s="74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c r="AY183" s="675"/>
    </row>
    <row r="184" spans="1:119" s="112" customFormat="1" ht="15.75" x14ac:dyDescent="0.25">
      <c r="D184" s="1697" t="s">
        <v>335</v>
      </c>
      <c r="E184" s="1697"/>
      <c r="F184" s="1697"/>
      <c r="G184" s="1697"/>
      <c r="H184" s="1697"/>
      <c r="I184" s="1697"/>
      <c r="J184" s="1697"/>
      <c r="K184" s="1697"/>
      <c r="L184" s="1697"/>
      <c r="M184" s="1697"/>
      <c r="N184" s="1697"/>
      <c r="O184" s="1698"/>
      <c r="P184" s="1691" t="s">
        <v>331</v>
      </c>
      <c r="Q184" s="1691"/>
      <c r="R184" s="1691"/>
      <c r="S184" s="1691"/>
      <c r="T184" s="1691"/>
      <c r="U184" s="1691"/>
      <c r="V184" s="1691"/>
      <c r="W184" s="1691"/>
      <c r="X184" s="1691"/>
      <c r="Y184" s="1691"/>
      <c r="Z184" s="1691"/>
      <c r="AA184" s="1703"/>
      <c r="AB184" s="1693" t="s">
        <v>332</v>
      </c>
      <c r="AC184" s="1693"/>
      <c r="AD184" s="1693"/>
      <c r="AE184" s="1693"/>
      <c r="AF184" s="1693"/>
      <c r="AG184" s="1693"/>
      <c r="AH184" s="1693"/>
      <c r="AI184" s="1693"/>
      <c r="AJ184" s="1693"/>
      <c r="AK184" s="1693"/>
      <c r="AL184" s="1693"/>
      <c r="AM184" s="1695"/>
      <c r="AN184" s="1727" t="s">
        <v>333</v>
      </c>
      <c r="AO184" s="1727"/>
      <c r="AP184" s="1727"/>
      <c r="AQ184" s="1727"/>
      <c r="AR184" s="1727"/>
      <c r="AS184" s="1727"/>
      <c r="AT184" s="1727"/>
      <c r="AU184" s="1727"/>
      <c r="AV184" s="1727"/>
      <c r="AW184" s="1727"/>
      <c r="AX184" s="1727"/>
      <c r="AY184" s="1728"/>
    </row>
    <row r="185" spans="1:119" x14ac:dyDescent="0.25">
      <c r="D185" s="1697" t="s">
        <v>317</v>
      </c>
      <c r="E185" s="1697"/>
      <c r="F185" s="1697"/>
      <c r="G185" s="1697"/>
      <c r="H185" s="1697"/>
      <c r="I185" s="1698"/>
      <c r="J185" s="1697" t="s">
        <v>318</v>
      </c>
      <c r="K185" s="1697"/>
      <c r="L185" s="1697"/>
      <c r="M185" s="1697"/>
      <c r="N185" s="1697"/>
      <c r="O185" s="1698"/>
      <c r="P185" s="1691" t="s">
        <v>336</v>
      </c>
      <c r="Q185" s="1691"/>
      <c r="R185" s="1691"/>
      <c r="S185" s="1691"/>
      <c r="T185" s="1691"/>
      <c r="U185" s="1691"/>
      <c r="V185" s="1691" t="s">
        <v>320</v>
      </c>
      <c r="W185" s="1691"/>
      <c r="X185" s="1691"/>
      <c r="Y185" s="1691"/>
      <c r="Z185" s="1691"/>
      <c r="AA185" s="1703"/>
      <c r="AB185" s="1693" t="s">
        <v>337</v>
      </c>
      <c r="AC185" s="1693"/>
      <c r="AD185" s="1693"/>
      <c r="AE185" s="1693"/>
      <c r="AF185" s="1693"/>
      <c r="AG185" s="1693"/>
      <c r="AH185" s="1723" t="s">
        <v>322</v>
      </c>
      <c r="AI185" s="1693"/>
      <c r="AJ185" s="1693"/>
      <c r="AK185" s="1693"/>
      <c r="AL185" s="1693"/>
      <c r="AM185" s="1695"/>
      <c r="AN185" s="1727" t="s">
        <v>338</v>
      </c>
      <c r="AO185" s="1727"/>
      <c r="AP185" s="1727"/>
      <c r="AQ185" s="1727"/>
      <c r="AR185" s="1727"/>
      <c r="AS185" s="1727"/>
      <c r="AT185" s="1727" t="s">
        <v>324</v>
      </c>
      <c r="AU185" s="1727"/>
      <c r="AV185" s="1727"/>
      <c r="AW185" s="1727"/>
      <c r="AX185" s="1727"/>
      <c r="AY185" s="1728"/>
    </row>
    <row r="186" spans="1:119" s="304" customFormat="1" x14ac:dyDescent="0.2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N186" s="846" t="s">
        <v>178</v>
      </c>
      <c r="AO186" s="846" t="s">
        <v>179</v>
      </c>
      <c r="AP186" s="846" t="s">
        <v>180</v>
      </c>
      <c r="AQ186" s="846" t="s">
        <v>117</v>
      </c>
      <c r="AR186" s="846" t="s">
        <v>181</v>
      </c>
      <c r="AS186" s="847" t="s">
        <v>182</v>
      </c>
      <c r="AT186" s="846" t="s">
        <v>178</v>
      </c>
      <c r="AU186" s="846" t="s">
        <v>179</v>
      </c>
      <c r="AV186" s="846" t="s">
        <v>180</v>
      </c>
      <c r="AW186" s="846" t="s">
        <v>117</v>
      </c>
      <c r="AX186" s="846" t="s">
        <v>181</v>
      </c>
      <c r="AY186" s="847" t="s">
        <v>182</v>
      </c>
    </row>
    <row r="187" spans="1:119" s="304" customFormat="1" x14ac:dyDescent="0.25">
      <c r="B187" s="304" t="s">
        <v>81</v>
      </c>
      <c r="D187" s="628">
        <f>X21</f>
        <v>447.52198774676719</v>
      </c>
      <c r="E187" s="628">
        <f>D187*$D$47</f>
        <v>405.45492089857112</v>
      </c>
      <c r="F187" s="628">
        <f>$D12</f>
        <v>21.402959811792403</v>
      </c>
      <c r="G187" s="628">
        <f>(F187*$D$27)-14</f>
        <v>7803.4310712571751</v>
      </c>
      <c r="H187" s="628">
        <f>(E187*G187)/$D$27</f>
        <v>8662.3943264449827</v>
      </c>
      <c r="I187" s="748" t="e">
        <f ca="1">H187*$J$34</f>
        <v>#NAME?</v>
      </c>
      <c r="J187" s="628">
        <f>Y21</f>
        <v>490.76786929884355</v>
      </c>
      <c r="K187" s="628">
        <f>J187*$D$47</f>
        <v>444.63568958475224</v>
      </c>
      <c r="L187" s="628">
        <f>$D12</f>
        <v>21.402959811792403</v>
      </c>
      <c r="M187" s="628">
        <f>(L187*$D$27)-14</f>
        <v>7803.4310712571751</v>
      </c>
      <c r="N187" s="628">
        <f>(K187*M187)/$D$27</f>
        <v>9499.4769486530204</v>
      </c>
      <c r="O187" s="748" t="e">
        <f ca="1">N187*$J$34</f>
        <v>#NAME?</v>
      </c>
      <c r="P187" s="628">
        <f>Z21</f>
        <v>118.80469707283885</v>
      </c>
      <c r="Q187" s="628">
        <f>P187*$D$47</f>
        <v>107.63705554799201</v>
      </c>
      <c r="R187" s="628">
        <f>$D12</f>
        <v>21.402959811792403</v>
      </c>
      <c r="S187" s="628">
        <f>(R187*$D$27)-14</f>
        <v>7803.4310712571751</v>
      </c>
      <c r="T187" s="628">
        <f>(Q187*S187)/$D$27</f>
        <v>2299.6258553917464</v>
      </c>
      <c r="U187" s="748" t="e">
        <f ca="1">T187*$J$34</f>
        <v>#NAME?</v>
      </c>
      <c r="V187" s="628">
        <f>AA21</f>
        <v>135.08264125255295</v>
      </c>
      <c r="W187" s="628">
        <f>V187*$D$47</f>
        <v>122.38487297481298</v>
      </c>
      <c r="X187" s="628">
        <f>$D12</f>
        <v>21.402959811792403</v>
      </c>
      <c r="Y187" s="628">
        <f>(X187*$D$27)-14</f>
        <v>7803.4310712571751</v>
      </c>
      <c r="Z187" s="628">
        <f>(W187*Y187)/$D$27</f>
        <v>2614.7075165599404</v>
      </c>
      <c r="AA187" s="748" t="e">
        <f ca="1">Z187*$J$34</f>
        <v>#NAME?</v>
      </c>
      <c r="AB187" s="628">
        <f>AB21</f>
        <v>64.625867937372462</v>
      </c>
      <c r="AC187" s="628">
        <f>AB187*$D$47</f>
        <v>58.551036351259455</v>
      </c>
      <c r="AD187" s="628">
        <f>$D12</f>
        <v>21.402959811792403</v>
      </c>
      <c r="AE187" s="628">
        <f>(AD187*$D$27)-14</f>
        <v>7803.4310712571751</v>
      </c>
      <c r="AF187" s="628">
        <f>(AC187*AE187)/$D$27</f>
        <v>1250.9212219513383</v>
      </c>
      <c r="AG187" s="748" t="e">
        <f ca="1">AF187*$J$34</f>
        <v>#NAME?</v>
      </c>
      <c r="AH187" s="628">
        <f>AC21</f>
        <v>70.942682096664498</v>
      </c>
      <c r="AI187" s="628">
        <f>AH187*$D$47</f>
        <v>64.274069979578044</v>
      </c>
      <c r="AJ187" s="628">
        <f>$D12</f>
        <v>21.402959811792403</v>
      </c>
      <c r="AK187" s="628">
        <f>(AJ187*$D$27)-14</f>
        <v>7803.4310712571751</v>
      </c>
      <c r="AL187" s="628">
        <f>(AI187*AK187)/$D$27</f>
        <v>1373.1917173300405</v>
      </c>
      <c r="AM187" s="748" t="e">
        <f ca="1">AL187*$J$34</f>
        <v>#NAME?</v>
      </c>
      <c r="AN187" s="628">
        <f>AD21</f>
        <v>38.143839346494275</v>
      </c>
      <c r="AO187" s="628">
        <f>AN187*$D$47</f>
        <v>34.558318447923817</v>
      </c>
      <c r="AP187" s="628">
        <f>$D12</f>
        <v>21.402959811792403</v>
      </c>
      <c r="AQ187" s="628">
        <f>(AP187*$D$27)-14</f>
        <v>7803.4310712571751</v>
      </c>
      <c r="AR187" s="628">
        <f>(AO187*AQ187)/$D$27</f>
        <v>738.32568363293296</v>
      </c>
      <c r="AS187" s="748" t="e">
        <f ca="1">AR187*$J$34</f>
        <v>#NAME?</v>
      </c>
      <c r="AT187" s="628">
        <f>AE21</f>
        <v>42.274063989108299</v>
      </c>
      <c r="AU187" s="628">
        <f>AT187*$D$47</f>
        <v>38.300301974132118</v>
      </c>
      <c r="AV187" s="628">
        <f>$D12</f>
        <v>21.402959811792403</v>
      </c>
      <c r="AW187" s="628">
        <f>(AV187*$D$27)-14</f>
        <v>7803.4310712571751</v>
      </c>
      <c r="AX187" s="628">
        <f>(AU187*AW187)/$D$27</f>
        <v>818.27177676516101</v>
      </c>
      <c r="AY187" s="748" t="e">
        <f ca="1">AX187*$J$34</f>
        <v>#NAME?</v>
      </c>
    </row>
    <row r="188" spans="1:119" s="304" customFormat="1" x14ac:dyDescent="0.25">
      <c r="B188" s="304" t="s">
        <v>82</v>
      </c>
      <c r="D188" s="628">
        <f>X22</f>
        <v>204.889584751532</v>
      </c>
      <c r="E188" s="628">
        <f>D188*$D$47</f>
        <v>185.62996378488799</v>
      </c>
      <c r="F188" s="628">
        <f t="shared" ref="F188:F190" si="123">$D13</f>
        <v>13.448502273927778</v>
      </c>
      <c r="G188" s="628">
        <f>(F188*$D$27)-14</f>
        <v>4898.0654555521205</v>
      </c>
      <c r="H188" s="628">
        <f>(E188*G188)/$D$27</f>
        <v>2489.3298100757042</v>
      </c>
      <c r="I188" s="748" t="e">
        <f ca="1">H188*$J$34</f>
        <v>#NAME?</v>
      </c>
      <c r="J188" s="628">
        <f>Y22</f>
        <v>224.68890401633803</v>
      </c>
      <c r="K188" s="628">
        <f>J188*$D$47</f>
        <v>203.56814703880227</v>
      </c>
      <c r="L188" s="628">
        <f t="shared" ref="L188:L190" si="124">$D13</f>
        <v>13.448502273927778</v>
      </c>
      <c r="M188" s="628">
        <f>(L188*$D$27)-14</f>
        <v>4898.0654555521205</v>
      </c>
      <c r="N188" s="628">
        <f>(K188*M188)/$D$27</f>
        <v>2729.8839393881235</v>
      </c>
      <c r="O188" s="748" t="e">
        <f t="shared" ref="O188:O190" ca="1" si="125">N188*$J$34</f>
        <v>#NAME?</v>
      </c>
      <c r="P188" s="628">
        <f>Z22</f>
        <v>54.392511912865984</v>
      </c>
      <c r="Q188" s="628">
        <f>P188*$D$47</f>
        <v>49.279615793056585</v>
      </c>
      <c r="R188" s="628">
        <f t="shared" ref="R188:R190" si="126">$D13</f>
        <v>13.448502273927778</v>
      </c>
      <c r="S188" s="628">
        <f>(R188*$D$27)-14</f>
        <v>4898.0654555521205</v>
      </c>
      <c r="T188" s="628">
        <f>(Q188*S188)/$D$27</f>
        <v>660.84814176276848</v>
      </c>
      <c r="U188" s="748" t="e">
        <f ca="1">T188*$J$34</f>
        <v>#NAME?</v>
      </c>
      <c r="V188" s="628">
        <f>AA22</f>
        <v>61.845064669843524</v>
      </c>
      <c r="W188" s="628">
        <f>V188*$D$47</f>
        <v>56.031628590878235</v>
      </c>
      <c r="X188" s="628">
        <f t="shared" ref="X188:X190" si="127">$D13</f>
        <v>13.448502273927778</v>
      </c>
      <c r="Y188" s="628">
        <f>(X188*$D$27)-14</f>
        <v>4898.0654555521205</v>
      </c>
      <c r="Z188" s="628">
        <f>(W188*Y188)/$D$27</f>
        <v>751.39379717811698</v>
      </c>
      <c r="AA188" s="748" t="e">
        <f t="shared" ref="AA188:AA190" ca="1" si="128">Z188*$J$34</f>
        <v>#NAME?</v>
      </c>
      <c r="AB188" s="628">
        <f>AB22</f>
        <v>29.587746766507877</v>
      </c>
      <c r="AC188" s="628">
        <f>AB188*$D$47</f>
        <v>26.806498570456139</v>
      </c>
      <c r="AD188" s="628">
        <f t="shared" ref="AD188:AD190" si="129">$D13</f>
        <v>13.448502273927778</v>
      </c>
      <c r="AE188" s="628">
        <f>(AD188*$D$27)-14</f>
        <v>4898.0654555521205</v>
      </c>
      <c r="AF188" s="628">
        <f>(AC188*AE188)/$D$27</f>
        <v>359.47976627586178</v>
      </c>
      <c r="AG188" s="748" t="e">
        <f ca="1">AF188*$J$34</f>
        <v>#NAME?</v>
      </c>
      <c r="AH188" s="628">
        <f>AC22</f>
        <v>32.479782164737969</v>
      </c>
      <c r="AI188" s="628">
        <f>AH188*$D$47</f>
        <v>29.426682641252601</v>
      </c>
      <c r="AJ188" s="628">
        <f t="shared" ref="AJ188:AJ190" si="130">$D13</f>
        <v>13.448502273927778</v>
      </c>
      <c r="AK188" s="628">
        <f>(AJ188*$D$27)-14</f>
        <v>4898.0654555521205</v>
      </c>
      <c r="AL188" s="628">
        <f>(AI188*AK188)/$D$27</f>
        <v>394.61688628778808</v>
      </c>
      <c r="AM188" s="748" t="e">
        <f t="shared" ref="AM188" ca="1" si="131">AL188*$J$34</f>
        <v>#NAME?</v>
      </c>
      <c r="AN188" s="628">
        <f t="shared" ref="AN188:AN190" si="132">AD22</f>
        <v>17.463444520081719</v>
      </c>
      <c r="AO188" s="628">
        <f>AN188*$D$47</f>
        <v>15.821880735194037</v>
      </c>
      <c r="AP188" s="628">
        <f t="shared" ref="AP188:AP190" si="133">$D13</f>
        <v>13.448502273927778</v>
      </c>
      <c r="AQ188" s="628">
        <f>(AP188*$D$27)-14</f>
        <v>4898.0654555521205</v>
      </c>
      <c r="AR188" s="628">
        <f>(AO188*AQ188)/$D$27</f>
        <v>212.17414776432446</v>
      </c>
      <c r="AS188" s="748" t="e">
        <f ca="1">AR188*$J$34</f>
        <v>#NAME?</v>
      </c>
      <c r="AT188" s="628">
        <f t="shared" ref="AT188:AT190" si="134">AE22</f>
        <v>19.354390742001392</v>
      </c>
      <c r="AU188" s="628">
        <f>AT188*$D$47</f>
        <v>17.535078012253262</v>
      </c>
      <c r="AV188" s="628">
        <f t="shared" ref="AV188:AV190" si="135">$D13</f>
        <v>13.448502273927778</v>
      </c>
      <c r="AW188" s="628">
        <f>(AV188*$D$27)-14</f>
        <v>4898.0654555521205</v>
      </c>
      <c r="AX188" s="628">
        <f>(AU188*AW188)/$D$27</f>
        <v>235.14841854135315</v>
      </c>
      <c r="AY188" s="748" t="e">
        <f t="shared" ref="AY188" ca="1" si="136">AX188*$J$34</f>
        <v>#NAME?</v>
      </c>
    </row>
    <row r="189" spans="1:119" s="304" customFormat="1" x14ac:dyDescent="0.25">
      <c r="B189" s="304" t="s">
        <v>83</v>
      </c>
      <c r="D189" s="628">
        <f>X23</f>
        <v>48.526480599047048</v>
      </c>
      <c r="E189" s="628">
        <f t="shared" ref="E189:E190" si="137">D189*$D$47</f>
        <v>43.964991422736624</v>
      </c>
      <c r="F189" s="628">
        <f t="shared" si="123"/>
        <v>7.1045363834463728</v>
      </c>
      <c r="G189" s="628">
        <f t="shared" ref="G189:G190" si="138">(F189*$D$27)-14</f>
        <v>2580.9319140537878</v>
      </c>
      <c r="H189" s="628">
        <f t="shared" ref="H189:H190" si="139">(E189*G189)/$D$27</f>
        <v>310.66570695151813</v>
      </c>
      <c r="I189" s="748" t="e">
        <f t="shared" ref="I189:I190" ca="1" si="140">H189*$J$34</f>
        <v>#NAME?</v>
      </c>
      <c r="J189" s="628">
        <f>Y23</f>
        <v>53.215793056501113</v>
      </c>
      <c r="K189" s="628">
        <f t="shared" ref="K189:K190" si="141">J189*$D$47</f>
        <v>48.213508509190007</v>
      </c>
      <c r="L189" s="628">
        <f t="shared" si="124"/>
        <v>7.1045363834463728</v>
      </c>
      <c r="M189" s="628">
        <f t="shared" ref="M189:M190" si="142">(L189*$D$27)-14</f>
        <v>2580.9319140537878</v>
      </c>
      <c r="N189" s="628">
        <f t="shared" ref="N189:N190" si="143">(K189*M189)/$D$27</f>
        <v>340.68660588602972</v>
      </c>
      <c r="O189" s="748" t="e">
        <f t="shared" ca="1" si="125"/>
        <v>#NAME?</v>
      </c>
      <c r="P189" s="628">
        <f>Z23</f>
        <v>12.882437031994575</v>
      </c>
      <c r="Q189" s="628">
        <f t="shared" ref="Q189:Q190" si="144">P189*$D$47</f>
        <v>11.671487950987085</v>
      </c>
      <c r="R189" s="628">
        <f t="shared" si="126"/>
        <v>7.1045363834463728</v>
      </c>
      <c r="S189" s="628">
        <f t="shared" ref="S189:S190" si="145">(R189*$D$27)-14</f>
        <v>2580.9319140537878</v>
      </c>
      <c r="T189" s="628">
        <f t="shared" ref="T189:T190" si="146">(Q189*S189)/$D$27</f>
        <v>82.47314370211312</v>
      </c>
      <c r="U189" s="748" t="e">
        <f t="shared" ref="U189:U190" ca="1" si="147">T189*$J$34</f>
        <v>#NAME?</v>
      </c>
      <c r="V189" s="628">
        <f>AA23</f>
        <v>14.647515316541886</v>
      </c>
      <c r="W189" s="628">
        <f t="shared" ref="W189:W190" si="148">V189*$D$47</f>
        <v>13.27064887678695</v>
      </c>
      <c r="X189" s="628">
        <f t="shared" si="127"/>
        <v>7.1045363834463728</v>
      </c>
      <c r="Y189" s="628">
        <f>(X189*$D$27)-14</f>
        <v>2580.9319140537878</v>
      </c>
      <c r="Z189" s="628">
        <f>(W189*Y189)/$D$27</f>
        <v>93.773144986451726</v>
      </c>
      <c r="AA189" s="748" t="e">
        <f ca="1">Z189*$J$34</f>
        <v>#NAME?</v>
      </c>
      <c r="AB189" s="628">
        <f>AB23</f>
        <v>7.0076242341729182</v>
      </c>
      <c r="AC189" s="628">
        <f t="shared" ref="AC189:AC190" si="149">AB189*$D$47</f>
        <v>6.3489075561606638</v>
      </c>
      <c r="AD189" s="628">
        <f t="shared" si="129"/>
        <v>7.1045363834463728</v>
      </c>
      <c r="AE189" s="628">
        <f t="shared" ref="AE189:AE190" si="150">(AD189*$D$27)-14</f>
        <v>2580.9319140537878</v>
      </c>
      <c r="AF189" s="628">
        <f t="shared" ref="AF189:AF190" si="151">(AC189*AE189)/$D$27</f>
        <v>44.86269166618014</v>
      </c>
      <c r="AG189" s="748" t="e">
        <f t="shared" ref="AG189:AG190" ca="1" si="152">AF189*$J$34</f>
        <v>#NAME?</v>
      </c>
      <c r="AH189" s="628">
        <f>AC23</f>
        <v>7.6925799863853079</v>
      </c>
      <c r="AI189" s="628">
        <f t="shared" ref="AI189:AI190" si="153">AH189*$D$47</f>
        <v>6.9694774676650892</v>
      </c>
      <c r="AJ189" s="628">
        <f t="shared" si="130"/>
        <v>7.1045363834463728</v>
      </c>
      <c r="AK189" s="628">
        <f>(AJ189*$D$27)-14</f>
        <v>2580.9319140537878</v>
      </c>
      <c r="AL189" s="628">
        <f>(AI189*AK189)/$D$27</f>
        <v>49.247766791445869</v>
      </c>
      <c r="AM189" s="748" t="e">
        <f ca="1">AL189*$J$34</f>
        <v>#NAME?</v>
      </c>
      <c r="AN189" s="628">
        <f t="shared" si="132"/>
        <v>4.1360789652825121</v>
      </c>
      <c r="AO189" s="628">
        <f t="shared" ref="AO189:AO190" si="154">AN189*$D$47</f>
        <v>3.7472875425459562</v>
      </c>
      <c r="AP189" s="628">
        <f t="shared" si="133"/>
        <v>7.1045363834463728</v>
      </c>
      <c r="AQ189" s="628">
        <f t="shared" ref="AQ189:AQ190" si="155">(AP189*$D$27)-14</f>
        <v>2580.9319140537878</v>
      </c>
      <c r="AR189" s="628">
        <f t="shared" ref="AR189:AR190" si="156">(AO189*AQ189)/$D$27</f>
        <v>26.479107487181519</v>
      </c>
      <c r="AS189" s="748" t="e">
        <f t="shared" ref="AS189:AS190" ca="1" si="157">AR189*$J$34</f>
        <v>#NAME?</v>
      </c>
      <c r="AT189" s="628">
        <f t="shared" si="134"/>
        <v>4.5839346494213826</v>
      </c>
      <c r="AU189" s="628">
        <f t="shared" ref="AU189:AU190" si="158">AT189*$D$47</f>
        <v>4.1530447923757725</v>
      </c>
      <c r="AV189" s="628">
        <f t="shared" si="135"/>
        <v>7.1045363834463728</v>
      </c>
      <c r="AW189" s="628">
        <f>(AV189*$D$27)-14</f>
        <v>2580.9319140537878</v>
      </c>
      <c r="AX189" s="628">
        <f>(AU189*AW189)/$D$27</f>
        <v>29.346271992162951</v>
      </c>
      <c r="AY189" s="748" t="e">
        <f ca="1">AX189*$J$34</f>
        <v>#NAME?</v>
      </c>
    </row>
    <row r="190" spans="1:119" s="304" customFormat="1" x14ac:dyDescent="0.25">
      <c r="B190" s="304" t="s">
        <v>97</v>
      </c>
      <c r="D190" s="628">
        <f>X24</f>
        <v>0</v>
      </c>
      <c r="E190" s="628">
        <f t="shared" si="137"/>
        <v>0</v>
      </c>
      <c r="F190" s="628">
        <f t="shared" si="123"/>
        <v>3.450685214125738</v>
      </c>
      <c r="G190" s="628">
        <f t="shared" si="138"/>
        <v>1246.3627744594257</v>
      </c>
      <c r="H190" s="628">
        <f t="shared" si="139"/>
        <v>0</v>
      </c>
      <c r="I190" s="748" t="e">
        <f t="shared" ca="1" si="140"/>
        <v>#NAME?</v>
      </c>
      <c r="J190" s="628">
        <f>Y24</f>
        <v>0</v>
      </c>
      <c r="K190" s="628">
        <f t="shared" si="141"/>
        <v>0</v>
      </c>
      <c r="L190" s="628">
        <f t="shared" si="124"/>
        <v>3.450685214125738</v>
      </c>
      <c r="M190" s="628">
        <f t="shared" si="142"/>
        <v>1246.3627744594257</v>
      </c>
      <c r="N190" s="628">
        <f t="shared" si="143"/>
        <v>0</v>
      </c>
      <c r="O190" s="748" t="e">
        <f t="shared" ca="1" si="125"/>
        <v>#NAME?</v>
      </c>
      <c r="P190" s="628">
        <f>Z24</f>
        <v>0</v>
      </c>
      <c r="Q190" s="628">
        <f t="shared" si="144"/>
        <v>0</v>
      </c>
      <c r="R190" s="628">
        <f t="shared" si="126"/>
        <v>3.450685214125738</v>
      </c>
      <c r="S190" s="628">
        <f t="shared" si="145"/>
        <v>1246.3627744594257</v>
      </c>
      <c r="T190" s="628">
        <f t="shared" si="146"/>
        <v>0</v>
      </c>
      <c r="U190" s="748" t="e">
        <f t="shared" ca="1" si="147"/>
        <v>#NAME?</v>
      </c>
      <c r="V190" s="628">
        <f>AA24</f>
        <v>0</v>
      </c>
      <c r="W190" s="628">
        <f t="shared" si="148"/>
        <v>0</v>
      </c>
      <c r="X190" s="628">
        <f t="shared" si="127"/>
        <v>3.450685214125738</v>
      </c>
      <c r="Y190" s="628">
        <f t="shared" ref="Y190" si="159">(X190*$D$27)-14</f>
        <v>1246.3627744594257</v>
      </c>
      <c r="Z190" s="628">
        <f t="shared" ref="Z190" si="160">(W190*Y190)/$D$27</f>
        <v>0</v>
      </c>
      <c r="AA190" s="748" t="e">
        <f t="shared" ca="1" si="128"/>
        <v>#NAME?</v>
      </c>
      <c r="AB190" s="383">
        <f>AB24</f>
        <v>0</v>
      </c>
      <c r="AC190" s="628">
        <f t="shared" si="149"/>
        <v>0</v>
      </c>
      <c r="AD190" s="628">
        <f t="shared" si="129"/>
        <v>3.450685214125738</v>
      </c>
      <c r="AE190" s="628">
        <f t="shared" si="150"/>
        <v>1246.3627744594257</v>
      </c>
      <c r="AF190" s="628">
        <f t="shared" si="151"/>
        <v>0</v>
      </c>
      <c r="AG190" s="748" t="e">
        <f t="shared" ca="1" si="152"/>
        <v>#NAME?</v>
      </c>
      <c r="AH190" s="628">
        <f>AC24</f>
        <v>0</v>
      </c>
      <c r="AI190" s="628">
        <f t="shared" si="153"/>
        <v>0</v>
      </c>
      <c r="AJ190" s="628">
        <f t="shared" si="130"/>
        <v>3.450685214125738</v>
      </c>
      <c r="AK190" s="628">
        <f t="shared" ref="AK190" si="161">(AJ190*$D$27)-14</f>
        <v>1246.3627744594257</v>
      </c>
      <c r="AL190" s="628">
        <f t="shared" ref="AL190" si="162">(AI190*AK190)/$D$27</f>
        <v>0</v>
      </c>
      <c r="AM190" s="748" t="e">
        <f t="shared" ref="AM190" ca="1" si="163">AL190*$J$34</f>
        <v>#NAME?</v>
      </c>
      <c r="AN190" s="628">
        <f t="shared" si="132"/>
        <v>0</v>
      </c>
      <c r="AO190" s="628">
        <f t="shared" si="154"/>
        <v>0</v>
      </c>
      <c r="AP190" s="628">
        <f t="shared" si="133"/>
        <v>3.450685214125738</v>
      </c>
      <c r="AQ190" s="628">
        <f t="shared" si="155"/>
        <v>1246.3627744594257</v>
      </c>
      <c r="AR190" s="628">
        <f t="shared" si="156"/>
        <v>0</v>
      </c>
      <c r="AS190" s="748" t="e">
        <f t="shared" ca="1" si="157"/>
        <v>#NAME?</v>
      </c>
      <c r="AT190" s="628">
        <f t="shared" si="134"/>
        <v>0</v>
      </c>
      <c r="AU190" s="628">
        <f t="shared" si="158"/>
        <v>0</v>
      </c>
      <c r="AV190" s="628">
        <f t="shared" si="135"/>
        <v>3.450685214125738</v>
      </c>
      <c r="AW190" s="628">
        <f t="shared" ref="AW190" si="164">(AV190*$D$27)-14</f>
        <v>1246.3627744594257</v>
      </c>
      <c r="AX190" s="628">
        <f t="shared" ref="AX190" si="165">(AU190*AW190)/$D$27</f>
        <v>0</v>
      </c>
      <c r="AY190" s="748" t="e">
        <f t="shared" ref="AY190" ca="1" si="166">AX190*$J$34</f>
        <v>#NAME?</v>
      </c>
    </row>
    <row r="191" spans="1:119" s="640" customFormat="1" x14ac:dyDescent="0.25">
      <c r="B191" s="749" t="s">
        <v>155</v>
      </c>
      <c r="C191" s="644"/>
      <c r="D191" s="647">
        <f>SUM(D187:D190)</f>
        <v>700.93805309734626</v>
      </c>
      <c r="E191" s="750">
        <f>SUM(E187:E190)</f>
        <v>635.04987610619571</v>
      </c>
      <c r="F191" s="644"/>
      <c r="G191" s="644"/>
      <c r="H191" s="750">
        <f>SUM(H187:H190)</f>
        <v>11462.389843472205</v>
      </c>
      <c r="I191" s="751" t="e">
        <f ca="1">_xll.ErTotal(SUM(I187:I190))</f>
        <v>#NAME?</v>
      </c>
      <c r="J191" s="647">
        <f>SUM(J187:J190)</f>
        <v>768.67256637168271</v>
      </c>
      <c r="K191" s="750">
        <f>SUM(K187:K190)</f>
        <v>696.41734513274446</v>
      </c>
      <c r="L191" s="644"/>
      <c r="M191" s="644"/>
      <c r="N191" s="750">
        <f>SUM(N187:N190)</f>
        <v>12570.047493927175</v>
      </c>
      <c r="O191" s="751" t="e">
        <f ca="1">_xll.ErTotal(SUM(O187:O190))</f>
        <v>#NAME?</v>
      </c>
      <c r="P191" s="647">
        <f>SUM(P187:P190)</f>
        <v>186.07964601769942</v>
      </c>
      <c r="Q191" s="750">
        <f>SUM(Q187:Q190)</f>
        <v>168.58815929203567</v>
      </c>
      <c r="R191" s="644"/>
      <c r="S191" s="644"/>
      <c r="T191" s="750">
        <f>SUM(T187:T190)</f>
        <v>3042.9471408566283</v>
      </c>
      <c r="U191" s="751" t="e">
        <f ca="1">_xll.ErTotal(SUM(U187:U190))</f>
        <v>#NAME?</v>
      </c>
      <c r="V191" s="647">
        <f>SUM(V187:V190)</f>
        <v>211.57522123893835</v>
      </c>
      <c r="W191" s="750">
        <f>SUM(W187:W190)</f>
        <v>191.68715044247818</v>
      </c>
      <c r="X191" s="644"/>
      <c r="Y191" s="644"/>
      <c r="Z191" s="750">
        <f>SUM(Z187:Z190)</f>
        <v>3459.8744587245092</v>
      </c>
      <c r="AA191" s="751" t="e">
        <f ca="1">_xll.ErTotal(SUM(AA187:AA190))</f>
        <v>#NAME?</v>
      </c>
      <c r="AB191" s="647">
        <f>SUM(AB187:AB190)</f>
        <v>101.22123893805326</v>
      </c>
      <c r="AC191" s="750">
        <f>SUM(AC187:AC190)</f>
        <v>91.706442477876266</v>
      </c>
      <c r="AD191" s="644"/>
      <c r="AE191" s="644"/>
      <c r="AF191" s="750">
        <f>SUM(AF187:AF190)</f>
        <v>1655.2636798933802</v>
      </c>
      <c r="AG191" s="751" t="e">
        <f ca="1">_xll.ErTotal(SUM(AG187:AG190))</f>
        <v>#NAME?</v>
      </c>
      <c r="AH191" s="752">
        <f>SUM(AH187:AH190)</f>
        <v>111.11504424778778</v>
      </c>
      <c r="AI191" s="750">
        <f>SUM(AI187:AI190)</f>
        <v>100.67023008849573</v>
      </c>
      <c r="AJ191" s="644"/>
      <c r="AK191" s="644"/>
      <c r="AL191" s="750">
        <f>SUM(AL187:AL190)</f>
        <v>1817.0563704092745</v>
      </c>
      <c r="AM191" s="751" t="e">
        <f ca="1">_xll.ErTotal(SUM(AM187:AM190))</f>
        <v>#NAME?</v>
      </c>
      <c r="AN191" s="647">
        <f>SUM(AN187:AN190)</f>
        <v>59.743362831858512</v>
      </c>
      <c r="AO191" s="750">
        <f>SUM(AO187:AO190)</f>
        <v>54.127486725663807</v>
      </c>
      <c r="AP191" s="644"/>
      <c r="AQ191" s="644"/>
      <c r="AR191" s="750">
        <f>SUM(AR187:AR190)</f>
        <v>976.97893888443889</v>
      </c>
      <c r="AS191" s="751" t="e">
        <f ca="1">_xll.ErTotal(SUM(AS187:AS190))</f>
        <v>#NAME?</v>
      </c>
      <c r="AT191" s="752">
        <f>SUM(AT187:AT190)</f>
        <v>66.212389380531079</v>
      </c>
      <c r="AU191" s="750">
        <f>SUM(AU187:AU190)</f>
        <v>59.98842477876115</v>
      </c>
      <c r="AV191" s="644"/>
      <c r="AW191" s="644"/>
      <c r="AX191" s="750">
        <f>SUM(AX187:AX190)</f>
        <v>1082.7664672986771</v>
      </c>
      <c r="AY191" s="751" t="e">
        <f ca="1">_xll.ErTotal(SUM(AY187:AY190))</f>
        <v>#NAME?</v>
      </c>
    </row>
    <row r="192" spans="1:119" x14ac:dyDescent="0.25">
      <c r="D192" s="241"/>
      <c r="E192" s="241"/>
      <c r="F192" s="241"/>
      <c r="G192" s="241"/>
      <c r="H192" s="241"/>
      <c r="I192" s="241"/>
      <c r="J192" s="241"/>
      <c r="K192" s="241"/>
      <c r="L192" s="241"/>
      <c r="M192" s="241"/>
      <c r="N192" s="241"/>
      <c r="O192" s="159"/>
    </row>
    <row r="193" spans="1:43" s="160" customFormat="1" x14ac:dyDescent="0.25">
      <c r="A193" s="160" t="s">
        <v>183</v>
      </c>
    </row>
    <row r="194" spans="1:43" s="112" customFormat="1" ht="15.75" x14ac:dyDescent="0.25">
      <c r="I194" s="675"/>
      <c r="V194" s="917"/>
      <c r="W194" s="917"/>
      <c r="X194" s="917"/>
      <c r="Y194" s="917"/>
      <c r="Z194" s="917"/>
      <c r="AA194" s="917"/>
      <c r="AB194" s="917"/>
      <c r="AC194" s="917"/>
      <c r="AD194" s="917"/>
      <c r="AE194" s="917"/>
      <c r="AF194" s="917"/>
      <c r="AG194" s="917"/>
      <c r="AH194" s="917"/>
      <c r="AI194" s="917"/>
      <c r="AJ194" s="917"/>
      <c r="AK194" s="917"/>
      <c r="AL194" s="917"/>
      <c r="AM194" s="917"/>
      <c r="AN194" s="917"/>
      <c r="AO194" s="917"/>
      <c r="AP194" s="917"/>
      <c r="AQ194" s="917"/>
    </row>
    <row r="195" spans="1:43" s="112" customFormat="1" ht="15.75" x14ac:dyDescent="0.25">
      <c r="F195" s="1697" t="s">
        <v>335</v>
      </c>
      <c r="G195" s="1697"/>
      <c r="H195" s="1697"/>
      <c r="I195" s="1698"/>
      <c r="J195" s="1691" t="s">
        <v>331</v>
      </c>
      <c r="K195" s="1691"/>
      <c r="L195" s="1691"/>
      <c r="M195" s="1691"/>
      <c r="N195" s="1693" t="s">
        <v>332</v>
      </c>
      <c r="O195" s="1693"/>
      <c r="P195" s="1693"/>
      <c r="Q195" s="1693"/>
      <c r="R195" s="1732" t="s">
        <v>333</v>
      </c>
      <c r="S195" s="1732"/>
      <c r="T195" s="1732"/>
      <c r="U195" s="1732"/>
      <c r="V195" s="917"/>
      <c r="W195" s="917"/>
      <c r="X195" s="917"/>
      <c r="Y195" s="917"/>
      <c r="Z195" s="917"/>
      <c r="AA195" s="917"/>
      <c r="AB195" s="917"/>
      <c r="AC195" s="917"/>
      <c r="AD195" s="917"/>
      <c r="AE195" s="917"/>
      <c r="AF195" s="917"/>
      <c r="AG195" s="917"/>
      <c r="AH195" s="917"/>
      <c r="AI195" s="917"/>
      <c r="AJ195" s="917"/>
      <c r="AK195" s="917"/>
      <c r="AL195" s="917"/>
      <c r="AM195" s="917"/>
      <c r="AN195" s="917"/>
      <c r="AO195" s="917"/>
      <c r="AP195" s="917"/>
      <c r="AQ195" s="917"/>
    </row>
    <row r="196" spans="1:43" s="112" customFormat="1" ht="15.75" x14ac:dyDescent="0.25">
      <c r="F196" s="1697" t="s">
        <v>339</v>
      </c>
      <c r="G196" s="1698"/>
      <c r="H196" s="1697" t="s">
        <v>340</v>
      </c>
      <c r="I196" s="1698"/>
      <c r="J196" s="1690" t="s">
        <v>336</v>
      </c>
      <c r="K196" s="1703"/>
      <c r="L196" s="1690" t="s">
        <v>341</v>
      </c>
      <c r="M196" s="1703"/>
      <c r="N196" s="1693" t="s">
        <v>337</v>
      </c>
      <c r="O196" s="1695"/>
      <c r="P196" s="1693" t="s">
        <v>342</v>
      </c>
      <c r="Q196" s="1693"/>
      <c r="R196" s="1732" t="s">
        <v>338</v>
      </c>
      <c r="S196" s="1733"/>
      <c r="T196" s="1732" t="s">
        <v>343</v>
      </c>
      <c r="U196" s="1732"/>
      <c r="V196" s="917"/>
      <c r="W196" s="917"/>
      <c r="X196" s="917"/>
      <c r="Y196" s="917"/>
      <c r="Z196" s="917"/>
      <c r="AA196" s="917"/>
      <c r="AB196" s="917"/>
      <c r="AC196" s="917"/>
      <c r="AD196" s="917"/>
      <c r="AE196" s="917"/>
      <c r="AF196" s="917"/>
      <c r="AG196" s="917"/>
      <c r="AH196" s="917"/>
      <c r="AI196" s="917"/>
      <c r="AJ196" s="917"/>
      <c r="AK196" s="917"/>
      <c r="AL196" s="917"/>
      <c r="AM196" s="917"/>
      <c r="AN196" s="917"/>
      <c r="AO196" s="917"/>
      <c r="AP196" s="917"/>
      <c r="AQ196" s="917"/>
    </row>
    <row r="197" spans="1:43"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R197" s="1732" t="s">
        <v>189</v>
      </c>
      <c r="S197" s="1733"/>
      <c r="T197" s="1734" t="s">
        <v>189</v>
      </c>
      <c r="U197" s="1734"/>
      <c r="V197" s="971"/>
      <c r="W197" s="971"/>
      <c r="X197" s="971"/>
      <c r="Y197" s="971"/>
      <c r="Z197" s="971"/>
      <c r="AA197" s="971"/>
      <c r="AB197" s="971"/>
      <c r="AC197" s="971"/>
      <c r="AD197" s="971"/>
      <c r="AE197" s="971"/>
      <c r="AF197" s="971"/>
      <c r="AG197" s="971"/>
      <c r="AH197" s="971"/>
      <c r="AI197" s="971"/>
      <c r="AJ197" s="971"/>
      <c r="AK197" s="971"/>
      <c r="AL197" s="971"/>
      <c r="AM197" s="971"/>
      <c r="AN197" s="971"/>
      <c r="AO197" s="971"/>
      <c r="AP197" s="971"/>
      <c r="AQ197" s="971"/>
    </row>
    <row r="198" spans="1:43"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R198" s="1653" t="s">
        <v>152</v>
      </c>
      <c r="S198" s="1654"/>
      <c r="T198" s="1655" t="s">
        <v>152</v>
      </c>
      <c r="U198" s="1655"/>
      <c r="V198" s="971"/>
      <c r="W198" s="971"/>
      <c r="X198" s="971"/>
      <c r="Y198" s="971"/>
      <c r="Z198" s="971"/>
      <c r="AA198" s="971"/>
      <c r="AB198" s="971"/>
      <c r="AC198" s="971"/>
      <c r="AD198" s="971"/>
      <c r="AE198" s="971"/>
      <c r="AF198" s="971"/>
      <c r="AG198" s="971"/>
      <c r="AH198" s="971"/>
      <c r="AI198" s="971"/>
      <c r="AJ198" s="971"/>
      <c r="AK198" s="971"/>
      <c r="AL198" s="971"/>
      <c r="AM198" s="971"/>
      <c r="AN198" s="971"/>
      <c r="AO198" s="971"/>
      <c r="AP198" s="971"/>
      <c r="AQ198" s="971"/>
    </row>
    <row r="199" spans="1:43"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843" t="s">
        <v>166</v>
      </c>
      <c r="S199" s="844" t="s">
        <v>182</v>
      </c>
      <c r="T199" s="845" t="s">
        <v>166</v>
      </c>
      <c r="U199" s="845" t="s">
        <v>182</v>
      </c>
      <c r="V199" s="971"/>
      <c r="W199" s="971"/>
      <c r="X199" s="971"/>
      <c r="Y199" s="919"/>
      <c r="Z199" s="919"/>
      <c r="AA199" s="919"/>
      <c r="AB199" s="919"/>
      <c r="AC199" s="919"/>
      <c r="AD199" s="919"/>
      <c r="AE199" s="919"/>
      <c r="AF199" s="919"/>
      <c r="AG199" s="919"/>
      <c r="AH199" s="919"/>
      <c r="AI199" s="919"/>
      <c r="AJ199" s="919"/>
      <c r="AK199" s="919"/>
      <c r="AL199" s="919"/>
      <c r="AM199" s="919"/>
      <c r="AN199" s="919"/>
      <c r="AO199" s="919"/>
      <c r="AP199" s="919"/>
      <c r="AQ199" s="919"/>
    </row>
    <row r="200" spans="1:43" s="304" customFormat="1" x14ac:dyDescent="0.25">
      <c r="F200" s="365"/>
      <c r="G200" s="684"/>
      <c r="H200" s="365"/>
      <c r="I200" s="684"/>
      <c r="J200" s="759"/>
      <c r="K200" s="684"/>
      <c r="L200" s="759"/>
      <c r="M200" s="684"/>
      <c r="N200" s="365"/>
      <c r="O200" s="684"/>
      <c r="R200" s="365"/>
      <c r="S200" s="684"/>
      <c r="V200" s="971"/>
      <c r="W200" s="971"/>
      <c r="X200" s="971"/>
      <c r="Y200" s="971"/>
      <c r="Z200" s="971"/>
      <c r="AA200" s="971"/>
      <c r="AB200" s="971"/>
      <c r="AC200" s="971"/>
      <c r="AD200" s="971"/>
      <c r="AE200" s="971"/>
      <c r="AF200" s="971"/>
      <c r="AG200" s="971"/>
      <c r="AH200" s="971"/>
      <c r="AI200" s="971"/>
      <c r="AJ200" s="971"/>
      <c r="AK200" s="971"/>
      <c r="AL200" s="971"/>
      <c r="AM200" s="971"/>
      <c r="AN200" s="971"/>
      <c r="AO200" s="971"/>
      <c r="AP200" s="971"/>
      <c r="AQ200" s="971"/>
    </row>
    <row r="201" spans="1:43"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R201" s="754" t="e">
        <f ca="1">$L$50*J25</f>
        <v>#NAME?</v>
      </c>
      <c r="S201" s="755" t="e">
        <f ca="1">($E201/$D201)*R201</f>
        <v>#NAME?</v>
      </c>
      <c r="T201" s="487" t="e">
        <f ca="1">$L$50*K25</f>
        <v>#NAME?</v>
      </c>
      <c r="U201" s="487" t="e">
        <f ca="1">($E201/$D201)*T201</f>
        <v>#NAME?</v>
      </c>
      <c r="V201" s="971"/>
      <c r="W201" s="971"/>
      <c r="X201" s="971"/>
      <c r="Y201" s="971"/>
      <c r="Z201" s="971"/>
      <c r="AA201" s="971"/>
      <c r="AB201" s="971"/>
      <c r="AC201" s="971"/>
      <c r="AD201" s="971"/>
      <c r="AE201" s="971"/>
      <c r="AF201" s="971"/>
      <c r="AG201" s="971"/>
      <c r="AH201" s="971"/>
      <c r="AI201" s="971"/>
      <c r="AJ201" s="971"/>
      <c r="AK201" s="971"/>
      <c r="AL201" s="971"/>
      <c r="AM201" s="971"/>
      <c r="AN201" s="971"/>
      <c r="AO201" s="971"/>
      <c r="AP201" s="971"/>
      <c r="AQ201" s="971"/>
    </row>
    <row r="202" spans="1:43" s="304" customFormat="1" ht="15.75" x14ac:dyDescent="0.25">
      <c r="A202" s="304">
        <v>2</v>
      </c>
      <c r="B202" s="171" t="s">
        <v>193</v>
      </c>
      <c r="C202" s="756">
        <v>544</v>
      </c>
      <c r="D202" s="161">
        <f>'Permanent Disb'!F24</f>
        <v>6598.0075184347397</v>
      </c>
      <c r="E202" s="161">
        <f>'Permanent Disb'!C24</f>
        <v>38742.4546285135</v>
      </c>
      <c r="F202" s="754" t="e">
        <f ca="1">$L$51*D24</f>
        <v>#NAME?</v>
      </c>
      <c r="G202" s="755" t="e">
        <f t="shared" ref="G202:G205" ca="1" si="167">($E202/$D202)*F202</f>
        <v>#NAME?</v>
      </c>
      <c r="H202" s="754" t="e">
        <f ca="1">$L$51*E24</f>
        <v>#NAME?</v>
      </c>
      <c r="I202" s="755" t="e">
        <f t="shared" ref="I202:I205" ca="1" si="168">($E202/$D202)*H202</f>
        <v>#NAME?</v>
      </c>
      <c r="J202" s="760" t="e">
        <f ca="1">$L$51*F24</f>
        <v>#NAME?</v>
      </c>
      <c r="K202" s="755" t="e">
        <f t="shared" ref="K202:K205" ca="1" si="169">($E202/$D202)*J202</f>
        <v>#NAME?</v>
      </c>
      <c r="L202" s="760" t="e">
        <f ca="1">$L$51*G24</f>
        <v>#NAME?</v>
      </c>
      <c r="M202" s="755" t="e">
        <f ca="1">($E202/$D202)*L202</f>
        <v>#NAME?</v>
      </c>
      <c r="N202" s="754" t="e">
        <f ca="1">$L$51*H24</f>
        <v>#NAME?</v>
      </c>
      <c r="O202" s="755" t="e">
        <f t="shared" ref="O202:O205" ca="1" si="170">($E202/$D202)*N202</f>
        <v>#NAME?</v>
      </c>
      <c r="P202" s="487" t="e">
        <f ca="1">$L$51*I24</f>
        <v>#NAME?</v>
      </c>
      <c r="Q202" s="487" t="e">
        <f t="shared" ref="Q202:Q205" ca="1" si="171">($E202/$D202)*P202</f>
        <v>#NAME?</v>
      </c>
      <c r="R202" s="754" t="e">
        <f ca="1">$L$51*J24</f>
        <v>#NAME?</v>
      </c>
      <c r="S202" s="755" t="e">
        <f t="shared" ref="S202:S205" ca="1" si="172">($E202/$D202)*R202</f>
        <v>#NAME?</v>
      </c>
      <c r="T202" s="487" t="e">
        <f ca="1">$L$51*K24</f>
        <v>#NAME?</v>
      </c>
      <c r="U202" s="487" t="e">
        <f t="shared" ref="U202:U205" ca="1" si="173">($E202/$D202)*T202</f>
        <v>#NAME?</v>
      </c>
      <c r="V202" s="971"/>
      <c r="W202" s="971"/>
      <c r="X202" s="971"/>
      <c r="Y202" s="971"/>
      <c r="Z202" s="971"/>
      <c r="AA202" s="971"/>
      <c r="AB202" s="971"/>
      <c r="AC202" s="971"/>
      <c r="AD202" s="971"/>
      <c r="AE202" s="971"/>
      <c r="AF202" s="971"/>
      <c r="AG202" s="971"/>
      <c r="AH202" s="971"/>
      <c r="AI202" s="971"/>
      <c r="AJ202" s="971"/>
      <c r="AK202" s="971"/>
      <c r="AL202" s="971"/>
      <c r="AM202" s="971"/>
      <c r="AN202" s="971"/>
      <c r="AO202" s="971"/>
      <c r="AP202" s="971"/>
      <c r="AQ202" s="971"/>
    </row>
    <row r="203" spans="1:43" s="304" customFormat="1" ht="15.75" x14ac:dyDescent="0.25">
      <c r="A203" s="304">
        <v>3</v>
      </c>
      <c r="B203" s="171" t="s">
        <v>194</v>
      </c>
      <c r="C203" s="753">
        <v>543</v>
      </c>
      <c r="D203" s="161">
        <f>'Permanent Disb'!F25</f>
        <v>43968.576282222399</v>
      </c>
      <c r="E203" s="161">
        <f>'Permanent Disb'!C25</f>
        <v>154293.142132498</v>
      </c>
      <c r="F203" s="754" t="e">
        <f ca="1">$L$52*D24</f>
        <v>#NAME?</v>
      </c>
      <c r="G203" s="755" t="e">
        <f t="shared" ca="1" si="167"/>
        <v>#NAME?</v>
      </c>
      <c r="H203" s="754" t="e">
        <f ca="1">$L$52*E24</f>
        <v>#NAME?</v>
      </c>
      <c r="I203" s="755" t="e">
        <f t="shared" ca="1" si="168"/>
        <v>#NAME?</v>
      </c>
      <c r="J203" s="760" t="e">
        <f ca="1">$L$52*F24</f>
        <v>#NAME?</v>
      </c>
      <c r="K203" s="755" t="e">
        <f t="shared" ca="1" si="169"/>
        <v>#NAME?</v>
      </c>
      <c r="L203" s="760" t="e">
        <f ca="1">$L$52*G24</f>
        <v>#NAME?</v>
      </c>
      <c r="M203" s="755" t="e">
        <f ca="1">($E203/$D203)*L203</f>
        <v>#NAME?</v>
      </c>
      <c r="N203" s="754" t="e">
        <f ca="1">$L$52*H24</f>
        <v>#NAME?</v>
      </c>
      <c r="O203" s="755" t="e">
        <f t="shared" ca="1" si="170"/>
        <v>#NAME?</v>
      </c>
      <c r="P203" s="487" t="e">
        <f ca="1">$L$52*I24</f>
        <v>#NAME?</v>
      </c>
      <c r="Q203" s="487" t="e">
        <f t="shared" ca="1" si="171"/>
        <v>#NAME?</v>
      </c>
      <c r="R203" s="754" t="e">
        <f ca="1">$L$52*J24</f>
        <v>#NAME?</v>
      </c>
      <c r="S203" s="755" t="e">
        <f t="shared" ca="1" si="172"/>
        <v>#NAME?</v>
      </c>
      <c r="T203" s="487" t="e">
        <f ca="1">$L$52*K24</f>
        <v>#NAME?</v>
      </c>
      <c r="U203" s="487" t="e">
        <f t="shared" ca="1" si="173"/>
        <v>#NAME?</v>
      </c>
      <c r="V203" s="971"/>
      <c r="W203" s="971"/>
      <c r="X203" s="971"/>
      <c r="Y203" s="971"/>
      <c r="Z203" s="971"/>
      <c r="AA203" s="971"/>
      <c r="AB203" s="971"/>
      <c r="AC203" s="971"/>
      <c r="AD203" s="971"/>
      <c r="AE203" s="971"/>
      <c r="AF203" s="971"/>
      <c r="AG203" s="971"/>
      <c r="AH203" s="971"/>
      <c r="AI203" s="971"/>
      <c r="AJ203" s="971"/>
      <c r="AK203" s="971"/>
      <c r="AL203" s="971"/>
      <c r="AM203" s="971"/>
      <c r="AN203" s="971"/>
      <c r="AO203" s="971"/>
      <c r="AP203" s="971"/>
      <c r="AQ203" s="971"/>
    </row>
    <row r="204" spans="1:43" s="304" customFormat="1" ht="15.75" x14ac:dyDescent="0.25">
      <c r="A204" s="304">
        <v>4</v>
      </c>
      <c r="B204" s="171" t="s">
        <v>195</v>
      </c>
      <c r="C204" s="753">
        <v>571</v>
      </c>
      <c r="D204" s="161">
        <f>'Permanent Disb'!F26</f>
        <v>188749.597470596</v>
      </c>
      <c r="E204" s="161">
        <f>'Permanent Disb'!C26</f>
        <v>139107.980565215</v>
      </c>
      <c r="F204" s="754" t="e">
        <f ca="1">$L$53*D24</f>
        <v>#NAME?</v>
      </c>
      <c r="G204" s="755" t="e">
        <f t="shared" ca="1" si="167"/>
        <v>#NAME?</v>
      </c>
      <c r="H204" s="754" t="e">
        <f ca="1">$L$53*E24</f>
        <v>#NAME?</v>
      </c>
      <c r="I204" s="755" t="e">
        <f t="shared" ca="1" si="168"/>
        <v>#NAME?</v>
      </c>
      <c r="J204" s="760" t="e">
        <f ca="1">$L$53*F24</f>
        <v>#NAME?</v>
      </c>
      <c r="K204" s="755" t="e">
        <f t="shared" ca="1" si="169"/>
        <v>#NAME?</v>
      </c>
      <c r="L204" s="760" t="e">
        <f ca="1">$L$53*G24</f>
        <v>#NAME?</v>
      </c>
      <c r="M204" s="755" t="e">
        <f ca="1">($E204/$D204)*L204</f>
        <v>#NAME?</v>
      </c>
      <c r="N204" s="754" t="e">
        <f ca="1">$L$53*H24</f>
        <v>#NAME?</v>
      </c>
      <c r="O204" s="755" t="e">
        <f t="shared" ca="1" si="170"/>
        <v>#NAME?</v>
      </c>
      <c r="P204" s="487" t="e">
        <f ca="1">$L$53*I24</f>
        <v>#NAME?</v>
      </c>
      <c r="Q204" s="487" t="e">
        <f t="shared" ca="1" si="171"/>
        <v>#NAME?</v>
      </c>
      <c r="R204" s="754" t="e">
        <f ca="1">$L$53*J24</f>
        <v>#NAME?</v>
      </c>
      <c r="S204" s="755" t="e">
        <f t="shared" ca="1" si="172"/>
        <v>#NAME?</v>
      </c>
      <c r="T204" s="487" t="e">
        <f ca="1">$L$53*K24</f>
        <v>#NAME?</v>
      </c>
      <c r="U204" s="487" t="e">
        <f t="shared" ca="1" si="173"/>
        <v>#NAME?</v>
      </c>
      <c r="V204" s="971"/>
      <c r="W204" s="971"/>
      <c r="X204" s="971"/>
      <c r="Y204" s="971"/>
      <c r="Z204" s="971"/>
      <c r="AA204" s="971"/>
      <c r="AB204" s="971"/>
      <c r="AC204" s="971"/>
      <c r="AD204" s="971"/>
      <c r="AE204" s="971"/>
      <c r="AF204" s="971"/>
      <c r="AG204" s="971"/>
      <c r="AH204" s="971"/>
      <c r="AI204" s="971"/>
      <c r="AJ204" s="971"/>
      <c r="AK204" s="971"/>
      <c r="AL204" s="971"/>
      <c r="AM204" s="971"/>
      <c r="AN204" s="971"/>
      <c r="AO204" s="971"/>
      <c r="AP204" s="971"/>
      <c r="AQ204" s="971"/>
    </row>
    <row r="205" spans="1:43" s="304" customFormat="1" ht="15.75" x14ac:dyDescent="0.25">
      <c r="A205" s="304">
        <v>5</v>
      </c>
      <c r="B205" s="171" t="s">
        <v>196</v>
      </c>
      <c r="C205" s="753">
        <v>495</v>
      </c>
      <c r="D205" s="161">
        <f>'Permanent Disb'!F27</f>
        <v>17984.101535608901</v>
      </c>
      <c r="E205" s="161">
        <f>'Permanent Disb'!C27</f>
        <v>114238.128354292</v>
      </c>
      <c r="F205" s="754" t="e">
        <f ca="1">$L$54*D24</f>
        <v>#NAME?</v>
      </c>
      <c r="G205" s="755" t="e">
        <f t="shared" ca="1" si="167"/>
        <v>#NAME?</v>
      </c>
      <c r="H205" s="754" t="e">
        <f ca="1">$L$54*E24</f>
        <v>#NAME?</v>
      </c>
      <c r="I205" s="755" t="e">
        <f t="shared" ca="1" si="168"/>
        <v>#NAME?</v>
      </c>
      <c r="J205" s="760" t="e">
        <f ca="1">$L$54*F24</f>
        <v>#NAME?</v>
      </c>
      <c r="K205" s="755" t="e">
        <f t="shared" ca="1" si="169"/>
        <v>#NAME?</v>
      </c>
      <c r="L205" s="760" t="e">
        <f ca="1">$L$54*G24</f>
        <v>#NAME?</v>
      </c>
      <c r="M205" s="755" t="e">
        <f ca="1">($E205/$D205)*L205</f>
        <v>#NAME?</v>
      </c>
      <c r="N205" s="754" t="e">
        <f ca="1">$L$54*H24</f>
        <v>#NAME?</v>
      </c>
      <c r="O205" s="755" t="e">
        <f t="shared" ca="1" si="170"/>
        <v>#NAME?</v>
      </c>
      <c r="P205" s="487" t="e">
        <f ca="1">$L$54*I24</f>
        <v>#NAME?</v>
      </c>
      <c r="Q205" s="487" t="e">
        <f t="shared" ca="1" si="171"/>
        <v>#NAME?</v>
      </c>
      <c r="R205" s="754" t="e">
        <f ca="1">$L$54*J24</f>
        <v>#NAME?</v>
      </c>
      <c r="S205" s="755" t="e">
        <f t="shared" ca="1" si="172"/>
        <v>#NAME?</v>
      </c>
      <c r="T205" s="487" t="e">
        <f ca="1">$L$54*K24</f>
        <v>#NAME?</v>
      </c>
      <c r="U205" s="487" t="e">
        <f t="shared" ca="1" si="173"/>
        <v>#NAME?</v>
      </c>
      <c r="V205" s="971"/>
      <c r="W205" s="971"/>
      <c r="X205" s="971"/>
      <c r="Y205" s="971"/>
      <c r="Z205" s="971"/>
      <c r="AA205" s="971"/>
      <c r="AB205" s="971"/>
      <c r="AC205" s="971"/>
      <c r="AD205" s="971"/>
      <c r="AE205" s="971"/>
      <c r="AF205" s="971"/>
      <c r="AG205" s="971"/>
      <c r="AH205" s="971"/>
      <c r="AI205" s="971"/>
      <c r="AJ205" s="971"/>
      <c r="AK205" s="971"/>
      <c r="AL205" s="971"/>
      <c r="AM205" s="971"/>
      <c r="AN205" s="971"/>
      <c r="AO205" s="971"/>
      <c r="AP205" s="971"/>
      <c r="AQ205" s="971"/>
    </row>
    <row r="206" spans="1:43" s="535" customFormat="1" ht="15.7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R206" s="768"/>
      <c r="S206" s="762" t="e">
        <f ca="1">_xll.ErTotal(SUM(S201:S205))</f>
        <v>#NAME?</v>
      </c>
      <c r="T206" s="768"/>
      <c r="U206" s="763" t="e">
        <f ca="1">_xll.ErTotal(SUM(U201:U205))</f>
        <v>#NAME?</v>
      </c>
      <c r="V206" s="971"/>
      <c r="W206" s="971"/>
      <c r="X206" s="971"/>
      <c r="Y206" s="971"/>
      <c r="Z206" s="971"/>
      <c r="AA206" s="971"/>
      <c r="AB206" s="971"/>
      <c r="AC206" s="971"/>
      <c r="AD206" s="971"/>
      <c r="AE206" s="971"/>
      <c r="AF206" s="971"/>
      <c r="AG206" s="971"/>
      <c r="AH206" s="971"/>
      <c r="AI206" s="971"/>
      <c r="AJ206" s="971"/>
      <c r="AK206" s="971"/>
      <c r="AL206" s="971"/>
      <c r="AM206" s="971"/>
      <c r="AN206" s="971"/>
      <c r="AO206" s="971"/>
      <c r="AP206" s="971"/>
      <c r="AQ206" s="971"/>
    </row>
    <row r="207" spans="1:43" s="283" customFormat="1" ht="15.7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R207" s="644"/>
      <c r="S207" s="734" t="e">
        <f ca="1">_xll.ErTotal(SUM(S202:S205))</f>
        <v>#NAME?</v>
      </c>
      <c r="T207" s="644"/>
      <c r="U207" s="765" t="e">
        <f ca="1">_xll.ErTotal(SUM(U202:U205))</f>
        <v>#NAME?</v>
      </c>
      <c r="V207" s="971"/>
      <c r="W207" s="971"/>
      <c r="X207" s="971"/>
      <c r="Y207" s="971"/>
      <c r="Z207" s="971"/>
      <c r="AA207" s="971"/>
      <c r="AB207" s="971"/>
      <c r="AC207" s="971"/>
      <c r="AD207" s="971"/>
      <c r="AE207" s="971"/>
      <c r="AF207" s="971"/>
      <c r="AG207" s="971"/>
      <c r="AH207" s="971"/>
      <c r="AI207" s="971"/>
      <c r="AJ207" s="971"/>
      <c r="AK207" s="971"/>
      <c r="AL207" s="971"/>
      <c r="AM207" s="971"/>
      <c r="AN207" s="971"/>
      <c r="AO207" s="971"/>
      <c r="AP207" s="971"/>
      <c r="AQ207" s="971"/>
    </row>
    <row r="209" spans="1:64" s="85" customFormat="1" x14ac:dyDescent="0.25">
      <c r="A209" s="85" t="s">
        <v>182</v>
      </c>
    </row>
    <row r="210" spans="1:64" s="702" customFormat="1" ht="15.75" x14ac:dyDescent="0.25">
      <c r="A210" s="701"/>
    </row>
    <row r="211" spans="1:64" s="770" customFormat="1" ht="18.75" x14ac:dyDescent="0.3">
      <c r="D211" s="1729" t="s">
        <v>317</v>
      </c>
      <c r="E211" s="1729"/>
      <c r="F211" s="1729"/>
      <c r="G211" s="1729"/>
      <c r="H211" s="1729"/>
      <c r="I211" s="848"/>
      <c r="J211" s="848"/>
      <c r="K211" s="1729" t="s">
        <v>318</v>
      </c>
      <c r="L211" s="1729"/>
      <c r="M211" s="1729"/>
      <c r="N211" s="1729"/>
      <c r="O211" s="1729"/>
      <c r="R211" s="1736" t="s">
        <v>319</v>
      </c>
      <c r="S211" s="1736"/>
      <c r="T211" s="1736"/>
      <c r="U211" s="1736"/>
      <c r="V211" s="1736"/>
      <c r="W211" s="849"/>
      <c r="X211" s="849"/>
      <c r="Y211" s="1736" t="s">
        <v>320</v>
      </c>
      <c r="Z211" s="1736"/>
      <c r="AA211" s="1736"/>
      <c r="AB211" s="1736"/>
      <c r="AC211" s="1736"/>
      <c r="AF211" s="1735" t="s">
        <v>344</v>
      </c>
      <c r="AG211" s="1735"/>
      <c r="AH211" s="1735"/>
      <c r="AI211" s="1735"/>
      <c r="AJ211" s="1735"/>
      <c r="AK211" s="850"/>
      <c r="AL211" s="850"/>
      <c r="AM211" s="1735" t="s">
        <v>345</v>
      </c>
      <c r="AN211" s="1735"/>
      <c r="AO211" s="1735"/>
      <c r="AP211" s="1735"/>
      <c r="AQ211" s="1735"/>
      <c r="AS211" s="851"/>
      <c r="AT211" s="1731" t="s">
        <v>346</v>
      </c>
      <c r="AU211" s="1731"/>
      <c r="AV211" s="1731"/>
      <c r="AW211" s="1731"/>
      <c r="AX211" s="1731"/>
      <c r="AY211" s="851"/>
      <c r="AZ211" s="851"/>
      <c r="BA211" s="1731" t="s">
        <v>347</v>
      </c>
      <c r="BB211" s="1731"/>
      <c r="BC211" s="1731"/>
      <c r="BD211" s="1731"/>
      <c r="BE211" s="1731"/>
    </row>
    <row r="212" spans="1:64" s="34" customFormat="1" x14ac:dyDescent="0.25">
      <c r="D212" s="1720" t="s">
        <v>201</v>
      </c>
      <c r="E212" s="1720"/>
      <c r="F212" s="1720"/>
      <c r="G212" s="1720"/>
      <c r="H212" s="1721" t="s">
        <v>202</v>
      </c>
      <c r="I212"/>
      <c r="K212" s="1720" t="s">
        <v>201</v>
      </c>
      <c r="L212" s="1720"/>
      <c r="M212" s="1720"/>
      <c r="N212" s="1730"/>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T212" s="1644" t="s">
        <v>201</v>
      </c>
      <c r="AU212" s="1644"/>
      <c r="AV212" s="1644"/>
      <c r="AW212" s="1644"/>
      <c r="AX212" s="1642" t="s">
        <v>202</v>
      </c>
      <c r="AY212"/>
      <c r="BA212" s="1644" t="s">
        <v>201</v>
      </c>
      <c r="BB212" s="1644"/>
      <c r="BC212" s="1644"/>
      <c r="BD212" s="1644"/>
      <c r="BE212" s="1642" t="s">
        <v>202</v>
      </c>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T213" s="543" t="s">
        <v>65</v>
      </c>
      <c r="AU213" s="543" t="s">
        <v>203</v>
      </c>
      <c r="AV213" s="543" t="s">
        <v>182</v>
      </c>
      <c r="AW213" s="556" t="s">
        <v>204</v>
      </c>
      <c r="AX213" s="1643"/>
      <c r="AY213"/>
      <c r="BA213" s="543" t="s">
        <v>65</v>
      </c>
      <c r="BB213" s="543" t="s">
        <v>203</v>
      </c>
      <c r="BC213" s="543" t="s">
        <v>182</v>
      </c>
      <c r="BD213" s="556" t="s">
        <v>204</v>
      </c>
      <c r="BE213" s="1643"/>
      <c r="BF213"/>
      <c r="BG213"/>
      <c r="BH213"/>
      <c r="BI213"/>
      <c r="BJ213"/>
      <c r="BK213"/>
      <c r="BL213"/>
    </row>
    <row r="214" spans="1:64" x14ac:dyDescent="0.25">
      <c r="B214" s="549" t="s">
        <v>348</v>
      </c>
      <c r="C214" s="283"/>
      <c r="D214" s="553">
        <f>M16</f>
        <v>30174.968015263232</v>
      </c>
      <c r="E214" s="547"/>
      <c r="F214" s="547"/>
      <c r="G214" s="547"/>
      <c r="H214" s="557" t="e">
        <f ca="1">_xll.ErRunOutput(B214,D214)</f>
        <v>#NAME?</v>
      </c>
      <c r="J214" s="549" t="s">
        <v>349</v>
      </c>
      <c r="K214" s="553">
        <f>N16</f>
        <v>62469.492607377135</v>
      </c>
      <c r="L214" s="547"/>
      <c r="M214" s="547"/>
      <c r="N214" s="547"/>
      <c r="O214" s="557" t="e">
        <f ca="1">_xll.ErRunOutput(J214,K214)</f>
        <v>#NAME?</v>
      </c>
      <c r="Q214" s="549" t="s">
        <v>350</v>
      </c>
      <c r="R214" s="553">
        <f>O16</f>
        <v>8833.2259311116595</v>
      </c>
      <c r="S214" s="547"/>
      <c r="T214" s="547"/>
      <c r="U214" s="547"/>
      <c r="V214" s="557" t="e">
        <f ca="1">_xll.ErRunOutput(Q214,R214)</f>
        <v>#NAME?</v>
      </c>
      <c r="X214" s="549" t="s">
        <v>351</v>
      </c>
      <c r="Y214" s="553">
        <f>P16</f>
        <v>20057.478739557326</v>
      </c>
      <c r="Z214" s="547"/>
      <c r="AA214" s="547"/>
      <c r="AB214" s="547"/>
      <c r="AC214" s="557" t="e">
        <f ca="1">_xll.ErRunOutput(X214,Y214)</f>
        <v>#NAME?</v>
      </c>
      <c r="AE214" s="549" t="s">
        <v>352</v>
      </c>
      <c r="AF214" s="553">
        <f>Q16</f>
        <v>4907.3477395064774</v>
      </c>
      <c r="AG214" s="547"/>
      <c r="AH214" s="547"/>
      <c r="AI214" s="547"/>
      <c r="AJ214" s="557" t="e">
        <f ca="1">_xll.ErRunOutput(AE214,AF214)</f>
        <v>#NAME?</v>
      </c>
      <c r="AL214" s="549" t="s">
        <v>353</v>
      </c>
      <c r="AM214" s="553">
        <f>R16</f>
        <v>11004.988334978356</v>
      </c>
      <c r="AN214" s="547"/>
      <c r="AO214" s="547"/>
      <c r="AP214" s="547"/>
      <c r="AQ214" s="557" t="e">
        <f ca="1">_xll.ErRunOutput(AL214,AM214)</f>
        <v>#NAME?</v>
      </c>
      <c r="AS214" s="549" t="s">
        <v>354</v>
      </c>
      <c r="AT214" s="553">
        <f>S16</f>
        <v>3017.496801526323</v>
      </c>
      <c r="AU214" s="547"/>
      <c r="AV214" s="547"/>
      <c r="AW214" s="547"/>
      <c r="AX214" s="557" t="e">
        <f ca="1">_xll.ErRunOutput(AS214,AT214)</f>
        <v>#NAME?</v>
      </c>
      <c r="AZ214" s="549" t="s">
        <v>355</v>
      </c>
      <c r="BA214" s="553">
        <f>T16</f>
        <v>6880.7280007122736</v>
      </c>
      <c r="BB214" s="547"/>
      <c r="BC214" s="547"/>
      <c r="BD214" s="547"/>
      <c r="BE214" s="557" t="e">
        <f ca="1">_xll.ErRunOutput(AZ214,BA214)</f>
        <v>#NAME?</v>
      </c>
    </row>
    <row r="215" spans="1:64" x14ac:dyDescent="0.25">
      <c r="B215" s="521" t="s">
        <v>356</v>
      </c>
      <c r="C215" s="535"/>
      <c r="D215" s="536"/>
      <c r="E215" s="537" t="e">
        <f ca="1">F66</f>
        <v>#NAME?</v>
      </c>
      <c r="F215" s="536"/>
      <c r="G215" s="536"/>
      <c r="H215" s="558" t="e">
        <f ca="1">_xll.ErRunOutput(B215,E215)</f>
        <v>#NAME?</v>
      </c>
      <c r="J215" s="521" t="s">
        <v>357</v>
      </c>
      <c r="K215" s="536"/>
      <c r="L215" s="537" t="e">
        <f ca="1">I66</f>
        <v>#NAME?</v>
      </c>
      <c r="M215" s="536"/>
      <c r="N215" s="536"/>
      <c r="O215" s="558" t="e">
        <f ca="1">_xll.ErRunOutput(J215,L215)</f>
        <v>#NAME?</v>
      </c>
      <c r="Q215" s="521" t="s">
        <v>358</v>
      </c>
      <c r="R215" s="536"/>
      <c r="S215" s="537" t="e">
        <f ca="1">L66</f>
        <v>#NAME?</v>
      </c>
      <c r="T215" s="536"/>
      <c r="U215" s="536"/>
      <c r="V215" s="558" t="e">
        <f ca="1">_xll.ErRunOutput(Q215,S215)</f>
        <v>#NAME?</v>
      </c>
      <c r="X215" s="521" t="s">
        <v>359</v>
      </c>
      <c r="Y215" s="536"/>
      <c r="Z215" s="537" t="e">
        <f ca="1">O66</f>
        <v>#NAME?</v>
      </c>
      <c r="AA215" s="536"/>
      <c r="AB215" s="536"/>
      <c r="AC215" s="558" t="e">
        <f ca="1">_xll.ErRunOutput(X215,Z215)</f>
        <v>#NAME?</v>
      </c>
      <c r="AE215" s="521" t="s">
        <v>360</v>
      </c>
      <c r="AF215" s="536"/>
      <c r="AG215" s="537" t="e">
        <f ca="1">R66</f>
        <v>#NAME?</v>
      </c>
      <c r="AH215" s="536"/>
      <c r="AI215" s="536"/>
      <c r="AJ215" s="558" t="e">
        <f ca="1">_xll.ErRunOutput(AE215,AG215)</f>
        <v>#NAME?</v>
      </c>
      <c r="AL215" s="521" t="s">
        <v>361</v>
      </c>
      <c r="AM215" s="536"/>
      <c r="AN215" s="537" t="e">
        <f ca="1">U66</f>
        <v>#NAME?</v>
      </c>
      <c r="AO215" s="536"/>
      <c r="AP215" s="536"/>
      <c r="AQ215" s="558" t="e">
        <f ca="1">_xll.ErRunOutput(AL215,AN215)</f>
        <v>#NAME?</v>
      </c>
      <c r="AS215" s="521" t="s">
        <v>362</v>
      </c>
      <c r="AT215" s="536"/>
      <c r="AU215" s="537" t="e">
        <f ca="1">X66</f>
        <v>#NAME?</v>
      </c>
      <c r="AV215" s="536"/>
      <c r="AW215" s="536"/>
      <c r="AX215" s="558" t="e">
        <f ca="1">_xll.ErRunOutput(AS215,AU215)</f>
        <v>#NAME?</v>
      </c>
      <c r="AZ215" s="521" t="s">
        <v>363</v>
      </c>
      <c r="BA215" s="536"/>
      <c r="BB215" s="537" t="e">
        <f ca="1">AA66</f>
        <v>#NAME?</v>
      </c>
      <c r="BC215" s="536"/>
      <c r="BD215" s="536"/>
      <c r="BE215" s="558" t="e">
        <f ca="1">_xll.ErRunOutput(AZ215,BB215)</f>
        <v>#NAME?</v>
      </c>
    </row>
    <row r="216" spans="1:64" s="79" customFormat="1" x14ac:dyDescent="0.25">
      <c r="B216" s="527" t="s">
        <v>364</v>
      </c>
      <c r="C216" s="528"/>
      <c r="D216" s="313"/>
      <c r="E216" s="314" t="e">
        <f ca="1">M180</f>
        <v>#NAME?</v>
      </c>
      <c r="F216" s="313"/>
      <c r="G216" s="313"/>
      <c r="H216" s="559" t="e">
        <f ca="1">_xll.ErRunOutput(B216,E216)</f>
        <v>#NAME?</v>
      </c>
      <c r="I216"/>
      <c r="J216" s="527" t="s">
        <v>365</v>
      </c>
      <c r="K216" s="313"/>
      <c r="L216" s="314" t="e">
        <f ca="1">Q180</f>
        <v>#NAME?</v>
      </c>
      <c r="M216" s="313"/>
      <c r="N216" s="313"/>
      <c r="O216" s="559" t="e">
        <f ca="1">_xll.ErRunOutput(J216,L216)</f>
        <v>#NAME?</v>
      </c>
      <c r="Q216" s="527" t="s">
        <v>366</v>
      </c>
      <c r="R216" s="313"/>
      <c r="S216" s="314" t="e">
        <f ca="1">U180</f>
        <v>#NAME?</v>
      </c>
      <c r="T216" s="313"/>
      <c r="U216" s="313"/>
      <c r="V216" s="559" t="e">
        <f ca="1">_xll.ErRunOutput(Q216,S216)</f>
        <v>#NAME?</v>
      </c>
      <c r="W216"/>
      <c r="X216" s="527" t="s">
        <v>367</v>
      </c>
      <c r="Y216" s="313"/>
      <c r="Z216" s="314" t="e">
        <f ca="1">Y180</f>
        <v>#NAME?</v>
      </c>
      <c r="AA216" s="313"/>
      <c r="AB216" s="313"/>
      <c r="AC216" s="559" t="e">
        <f ca="1">_xll.ErRunOutput(X216,Z216)</f>
        <v>#NAME?</v>
      </c>
      <c r="AD216"/>
      <c r="AE216" s="527" t="s">
        <v>368</v>
      </c>
      <c r="AF216" s="313"/>
      <c r="AG216" s="314" t="e">
        <f ca="1">AC180</f>
        <v>#NAME?</v>
      </c>
      <c r="AH216" s="313"/>
      <c r="AI216" s="313"/>
      <c r="AJ216" s="559" t="e">
        <f ca="1">_xll.ErRunOutput(AE216,AG216)</f>
        <v>#NAME?</v>
      </c>
      <c r="AK216"/>
      <c r="AL216" s="527" t="s">
        <v>369</v>
      </c>
      <c r="AM216" s="313"/>
      <c r="AN216" s="314" t="e">
        <f ca="1">AG180</f>
        <v>#NAME?</v>
      </c>
      <c r="AO216" s="313"/>
      <c r="AP216" s="313"/>
      <c r="AQ216" s="559" t="e">
        <f ca="1">_xll.ErRunOutput(AL216,AN216)</f>
        <v>#NAME?</v>
      </c>
      <c r="AR216"/>
      <c r="AS216" s="527" t="s">
        <v>370</v>
      </c>
      <c r="AT216" s="313"/>
      <c r="AU216" s="314" t="e">
        <f ca="1">AK180</f>
        <v>#NAME?</v>
      </c>
      <c r="AV216" s="313"/>
      <c r="AW216" s="313"/>
      <c r="AX216" s="559" t="e">
        <f ca="1">_xll.ErRunOutput(AS216,AU216)</f>
        <v>#NAME?</v>
      </c>
      <c r="AY216"/>
      <c r="AZ216" s="527" t="s">
        <v>371</v>
      </c>
      <c r="BA216" s="313"/>
      <c r="BB216" s="314" t="e">
        <f ca="1">AO180</f>
        <v>#NAME?</v>
      </c>
      <c r="BC216" s="313"/>
      <c r="BD216" s="313"/>
      <c r="BE216" s="559" t="e">
        <f ca="1">_xll.ErRunOutput(AZ216,BB216)</f>
        <v>#NAME?</v>
      </c>
      <c r="BF216"/>
      <c r="BG216"/>
      <c r="BH216"/>
      <c r="BI216"/>
      <c r="BJ216"/>
      <c r="BK216"/>
      <c r="BL216"/>
    </row>
    <row r="217" spans="1:64" s="79" customFormat="1" x14ac:dyDescent="0.25">
      <c r="B217" s="527" t="s">
        <v>372</v>
      </c>
      <c r="C217" s="528"/>
      <c r="D217" s="313"/>
      <c r="E217" s="314" t="e">
        <f ca="1">I191</f>
        <v>#NAME?</v>
      </c>
      <c r="F217" s="313"/>
      <c r="G217" s="313"/>
      <c r="H217" s="559" t="e">
        <f ca="1">_xll.ErRunOutput(B217,E217)</f>
        <v>#NAME?</v>
      </c>
      <c r="I217"/>
      <c r="J217" s="527" t="s">
        <v>373</v>
      </c>
      <c r="K217" s="313"/>
      <c r="L217" s="314" t="e">
        <f ca="1">O191</f>
        <v>#NAME?</v>
      </c>
      <c r="M217" s="313"/>
      <c r="N217" s="313"/>
      <c r="O217" s="559" t="e">
        <f ca="1">_xll.ErRunOutput(J217,L217)</f>
        <v>#NAME?</v>
      </c>
      <c r="Q217" s="527" t="s">
        <v>374</v>
      </c>
      <c r="R217" s="313"/>
      <c r="S217" s="314" t="e">
        <f ca="1">U191</f>
        <v>#NAME?</v>
      </c>
      <c r="T217" s="313"/>
      <c r="U217" s="313"/>
      <c r="V217" s="559" t="e">
        <f ca="1">_xll.ErRunOutput(Q217,S217)</f>
        <v>#NAME?</v>
      </c>
      <c r="W217"/>
      <c r="X217" s="527" t="s">
        <v>375</v>
      </c>
      <c r="Y217" s="313"/>
      <c r="Z217" s="314" t="e">
        <f ca="1">AA191</f>
        <v>#NAME?</v>
      </c>
      <c r="AA217" s="313"/>
      <c r="AB217" s="313"/>
      <c r="AC217" s="559" t="e">
        <f ca="1">_xll.ErRunOutput(X217,Z217)</f>
        <v>#NAME?</v>
      </c>
      <c r="AD217"/>
      <c r="AE217" s="527" t="s">
        <v>376</v>
      </c>
      <c r="AF217" s="313"/>
      <c r="AG217" s="314" t="e">
        <f ca="1">AG191</f>
        <v>#NAME?</v>
      </c>
      <c r="AH217" s="313"/>
      <c r="AI217" s="313"/>
      <c r="AJ217" s="559" t="e">
        <f ca="1">_xll.ErRunOutput(AE217,AG217)</f>
        <v>#NAME?</v>
      </c>
      <c r="AK217"/>
      <c r="AL217" s="527" t="s">
        <v>377</v>
      </c>
      <c r="AM217" s="313"/>
      <c r="AN217" s="314" t="e">
        <f ca="1">AM191</f>
        <v>#NAME?</v>
      </c>
      <c r="AO217" s="313"/>
      <c r="AP217" s="313"/>
      <c r="AQ217" s="559" t="e">
        <f ca="1">_xll.ErRunOutput(AL217,AN217)</f>
        <v>#NAME?</v>
      </c>
      <c r="AR217"/>
      <c r="AS217" s="527" t="s">
        <v>378</v>
      </c>
      <c r="AT217" s="313"/>
      <c r="AU217" s="314" t="e">
        <f ca="1">AS191</f>
        <v>#NAME?</v>
      </c>
      <c r="AV217" s="313"/>
      <c r="AW217" s="313"/>
      <c r="AX217" s="559" t="e">
        <f ca="1">_xll.ErRunOutput(AS217,AU217)</f>
        <v>#NAME?</v>
      </c>
      <c r="AY217"/>
      <c r="AZ217" s="527" t="s">
        <v>379</v>
      </c>
      <c r="BA217" s="313"/>
      <c r="BB217" s="314" t="e">
        <f ca="1">AY191</f>
        <v>#NAME?</v>
      </c>
      <c r="BC217" s="313"/>
      <c r="BD217" s="313"/>
      <c r="BE217" s="559" t="e">
        <f ca="1">_xll.ErRunOutput(AZ217,BB217)</f>
        <v>#NAME?</v>
      </c>
      <c r="BF217"/>
      <c r="BG217"/>
      <c r="BH217"/>
      <c r="BI217"/>
      <c r="BJ217"/>
      <c r="BK217"/>
      <c r="BL217"/>
    </row>
    <row r="218" spans="1:64" s="79" customFormat="1" x14ac:dyDescent="0.25">
      <c r="B218" s="527" t="s">
        <v>380</v>
      </c>
      <c r="C218" s="528"/>
      <c r="D218" s="313"/>
      <c r="E218" s="314" t="e">
        <f ca="1">G206</f>
        <v>#NAME?</v>
      </c>
      <c r="F218" s="313"/>
      <c r="G218" s="313"/>
      <c r="H218" s="559" t="e">
        <f ca="1">_xll.ErRunOutput(B218,E218)</f>
        <v>#NAME?</v>
      </c>
      <c r="I218"/>
      <c r="J218" s="527" t="s">
        <v>381</v>
      </c>
      <c r="K218" s="313"/>
      <c r="L218" s="314" t="e">
        <f ca="1">I206</f>
        <v>#NAME?</v>
      </c>
      <c r="M218" s="313"/>
      <c r="N218" s="313"/>
      <c r="O218" s="559" t="e">
        <f ca="1">_xll.ErRunOutput(J218,L218)</f>
        <v>#NAME?</v>
      </c>
      <c r="Q218" s="527" t="s">
        <v>382</v>
      </c>
      <c r="R218" s="313"/>
      <c r="S218" s="314" t="e">
        <f ca="1">K206</f>
        <v>#NAME?</v>
      </c>
      <c r="T218" s="313"/>
      <c r="U218" s="313"/>
      <c r="V218" s="559" t="e">
        <f ca="1">_xll.ErRunOutput(Q218,S218)</f>
        <v>#NAME?</v>
      </c>
      <c r="W218"/>
      <c r="X218" s="527" t="s">
        <v>383</v>
      </c>
      <c r="Y218" s="313"/>
      <c r="Z218" s="314" t="e">
        <f ca="1">M206</f>
        <v>#NAME?</v>
      </c>
      <c r="AA218" s="313"/>
      <c r="AB218" s="313"/>
      <c r="AC218" s="559" t="e">
        <f ca="1">_xll.ErRunOutput(X218,Z218)</f>
        <v>#NAME?</v>
      </c>
      <c r="AD218"/>
      <c r="AE218" s="527" t="s">
        <v>384</v>
      </c>
      <c r="AF218" s="313"/>
      <c r="AG218" s="314" t="e">
        <f ca="1">O206</f>
        <v>#NAME?</v>
      </c>
      <c r="AH218" s="313"/>
      <c r="AI218" s="313"/>
      <c r="AJ218" s="559" t="e">
        <f ca="1">_xll.ErRunOutput(AE218,AG218)</f>
        <v>#NAME?</v>
      </c>
      <c r="AK218"/>
      <c r="AL218" s="527" t="s">
        <v>385</v>
      </c>
      <c r="AM218" s="313"/>
      <c r="AN218" s="314" t="e">
        <f ca="1">Q206</f>
        <v>#NAME?</v>
      </c>
      <c r="AO218" s="313"/>
      <c r="AP218" s="313"/>
      <c r="AQ218" s="559" t="e">
        <f ca="1">_xll.ErRunOutput(AL218,AN218)</f>
        <v>#NAME?</v>
      </c>
      <c r="AR218"/>
      <c r="AS218" s="527" t="s">
        <v>386</v>
      </c>
      <c r="AT218" s="313"/>
      <c r="AU218" s="314" t="e">
        <f ca="1">S206</f>
        <v>#NAME?</v>
      </c>
      <c r="AV218" s="313"/>
      <c r="AW218" s="313"/>
      <c r="AX218" s="559" t="e">
        <f ca="1">_xll.ErRunOutput(AS218,AU218)</f>
        <v>#NAME?</v>
      </c>
      <c r="AY218"/>
      <c r="AZ218" s="527" t="s">
        <v>387</v>
      </c>
      <c r="BA218" s="313"/>
      <c r="BB218" s="314" t="e">
        <f ca="1">U206</f>
        <v>#NAME?</v>
      </c>
      <c r="BC218" s="313"/>
      <c r="BD218" s="313"/>
      <c r="BE218" s="559" t="e">
        <f ca="1">_xll.ErRunOutput(AZ218,BB218)</f>
        <v>#NAME?</v>
      </c>
      <c r="BF218"/>
      <c r="BG218"/>
      <c r="BH218"/>
      <c r="BI218"/>
      <c r="BJ218"/>
      <c r="BK218"/>
      <c r="BL218"/>
    </row>
    <row r="219" spans="1:64" s="79" customFormat="1" x14ac:dyDescent="0.25">
      <c r="B219" s="529" t="s">
        <v>388</v>
      </c>
      <c r="C219" s="530"/>
      <c r="D219" s="531"/>
      <c r="E219" s="532" t="e">
        <f ca="1">G207</f>
        <v>#NAME?</v>
      </c>
      <c r="F219" s="531"/>
      <c r="G219" s="531"/>
      <c r="H219" s="560" t="e">
        <f ca="1">_xll.ErRunOutput(B219,E219)</f>
        <v>#NAME?</v>
      </c>
      <c r="I219"/>
      <c r="J219" s="529" t="s">
        <v>389</v>
      </c>
      <c r="K219" s="531"/>
      <c r="L219" s="532" t="e">
        <f ca="1">I207</f>
        <v>#NAME?</v>
      </c>
      <c r="M219" s="531"/>
      <c r="N219" s="531"/>
      <c r="O219" s="560" t="e">
        <f ca="1">_xll.ErRunOutput(J219,L219)</f>
        <v>#NAME?</v>
      </c>
      <c r="Q219" s="529" t="s">
        <v>390</v>
      </c>
      <c r="R219" s="531"/>
      <c r="S219" s="532" t="e">
        <f ca="1">K207</f>
        <v>#NAME?</v>
      </c>
      <c r="T219" s="531"/>
      <c r="U219" s="531"/>
      <c r="V219" s="560" t="e">
        <f ca="1">_xll.ErRunOutput(Q219,S219)</f>
        <v>#NAME?</v>
      </c>
      <c r="W219"/>
      <c r="X219" s="529" t="s">
        <v>391</v>
      </c>
      <c r="Y219" s="531"/>
      <c r="Z219" s="532" t="e">
        <f ca="1">M207</f>
        <v>#NAME?</v>
      </c>
      <c r="AA219" s="531"/>
      <c r="AB219" s="531"/>
      <c r="AC219" s="560" t="e">
        <f ca="1">_xll.ErRunOutput(X219,Z219)</f>
        <v>#NAME?</v>
      </c>
      <c r="AD219"/>
      <c r="AE219" s="529" t="s">
        <v>392</v>
      </c>
      <c r="AF219" s="531"/>
      <c r="AG219" s="532" t="e">
        <f ca="1">O207</f>
        <v>#NAME?</v>
      </c>
      <c r="AH219" s="531"/>
      <c r="AI219" s="531"/>
      <c r="AJ219" s="560" t="e">
        <f ca="1">_xll.ErRunOutput(AE219,AG219)</f>
        <v>#NAME?</v>
      </c>
      <c r="AK219"/>
      <c r="AL219" s="529" t="s">
        <v>393</v>
      </c>
      <c r="AM219" s="531"/>
      <c r="AN219" s="532" t="e">
        <f ca="1">Q207</f>
        <v>#NAME?</v>
      </c>
      <c r="AO219" s="531"/>
      <c r="AP219" s="531"/>
      <c r="AQ219" s="560" t="e">
        <f ca="1">_xll.ErRunOutput(AL219,AN219)</f>
        <v>#NAME?</v>
      </c>
      <c r="AR219"/>
      <c r="AS219" s="529" t="s">
        <v>394</v>
      </c>
      <c r="AT219" s="531"/>
      <c r="AU219" s="532" t="e">
        <f ca="1">S207</f>
        <v>#NAME?</v>
      </c>
      <c r="AV219" s="531"/>
      <c r="AW219" s="531"/>
      <c r="AX219" s="560" t="e">
        <f ca="1">_xll.ErRunOutput(AS219,AU219)</f>
        <v>#NAME?</v>
      </c>
      <c r="AY219"/>
      <c r="AZ219" s="529" t="s">
        <v>395</v>
      </c>
      <c r="BA219" s="531"/>
      <c r="BB219" s="532" t="e">
        <f ca="1">U207</f>
        <v>#NAME?</v>
      </c>
      <c r="BC219" s="531"/>
      <c r="BD219" s="531"/>
      <c r="BE219" s="560" t="e">
        <f ca="1">_xll.ErRunOutput(AZ219,BB219)</f>
        <v>#NAME?</v>
      </c>
      <c r="BF219"/>
      <c r="BG219"/>
      <c r="BH219"/>
      <c r="BI219"/>
      <c r="BJ219"/>
      <c r="BK219"/>
      <c r="BL219"/>
    </row>
    <row r="220" spans="1:64" s="79" customFormat="1" x14ac:dyDescent="0.25">
      <c r="B220" s="521" t="s">
        <v>396</v>
      </c>
      <c r="C220" s="522"/>
      <c r="D220" s="523"/>
      <c r="E220" s="524" t="e">
        <f ca="1">_xll.ErTotal(SUM(E215:E217))</f>
        <v>#NAME?</v>
      </c>
      <c r="F220" s="523"/>
      <c r="G220" s="542" t="e">
        <f ca="1">(E220/$D$22)*100000</f>
        <v>#NAME?</v>
      </c>
      <c r="H220" s="558" t="e">
        <f ca="1">_xll.ErRunOutput(B220,E220)</f>
        <v>#NAME?</v>
      </c>
      <c r="I220"/>
      <c r="J220" s="521" t="s">
        <v>397</v>
      </c>
      <c r="K220" s="523"/>
      <c r="L220" s="524" t="e">
        <f ca="1">_xll.ErTotal(SUM(L215:L217))</f>
        <v>#NAME?</v>
      </c>
      <c r="M220" s="523"/>
      <c r="N220" s="542" t="e">
        <f ca="1">(L220/$D$22)*100000</f>
        <v>#NAME?</v>
      </c>
      <c r="O220" s="558" t="e">
        <f ca="1">_xll.ErRunOutput(J220,L220)</f>
        <v>#NAME?</v>
      </c>
      <c r="Q220" s="521" t="s">
        <v>398</v>
      </c>
      <c r="R220" s="523"/>
      <c r="S220" s="524" t="e">
        <f ca="1">_xll.ErTotal(SUM(S215:S217))</f>
        <v>#NAME?</v>
      </c>
      <c r="T220" s="523"/>
      <c r="U220" s="542" t="e">
        <f ca="1">(S220/$D$22)*100000</f>
        <v>#NAME?</v>
      </c>
      <c r="V220" s="558" t="e">
        <f ca="1">_xll.ErRunOutput(Q220,S220)</f>
        <v>#NAME?</v>
      </c>
      <c r="W220"/>
      <c r="X220" s="521" t="s">
        <v>399</v>
      </c>
      <c r="Y220" s="523"/>
      <c r="Z220" s="524" t="e">
        <f ca="1">_xll.ErTotal(SUM(Z215:Z217))</f>
        <v>#NAME?</v>
      </c>
      <c r="AA220" s="523"/>
      <c r="AB220" s="542" t="e">
        <f ca="1">(Z220/$D$22)*100000</f>
        <v>#NAME?</v>
      </c>
      <c r="AC220" s="558" t="e">
        <f ca="1">_xll.ErRunOutput(X220,Z220)</f>
        <v>#NAME?</v>
      </c>
      <c r="AD220"/>
      <c r="AE220" s="521" t="s">
        <v>400</v>
      </c>
      <c r="AF220" s="523"/>
      <c r="AG220" s="524" t="e">
        <f ca="1">_xll.ErTotal(SUM(AG215:AG217))</f>
        <v>#NAME?</v>
      </c>
      <c r="AH220" s="523"/>
      <c r="AI220" s="542" t="e">
        <f ca="1">(AG220/$D$22)*100000</f>
        <v>#NAME?</v>
      </c>
      <c r="AJ220" s="558" t="e">
        <f ca="1">_xll.ErRunOutput(AE220,AG220)</f>
        <v>#NAME?</v>
      </c>
      <c r="AK220"/>
      <c r="AL220" s="521" t="s">
        <v>401</v>
      </c>
      <c r="AM220" s="523"/>
      <c r="AN220" s="524" t="e">
        <f ca="1">_xll.ErTotal(SUM(AN215:AN217))</f>
        <v>#NAME?</v>
      </c>
      <c r="AO220" s="523"/>
      <c r="AP220" s="542" t="e">
        <f ca="1">(AN220/$D$22)*100000</f>
        <v>#NAME?</v>
      </c>
      <c r="AQ220" s="558" t="e">
        <f ca="1">_xll.ErRunOutput(AL220,AN220)</f>
        <v>#NAME?</v>
      </c>
      <c r="AR220"/>
      <c r="AS220" s="521" t="s">
        <v>402</v>
      </c>
      <c r="AT220" s="523"/>
      <c r="AU220" s="524" t="e">
        <f ca="1">_xll.ErTotal(SUM(AU215:AU217))</f>
        <v>#NAME?</v>
      </c>
      <c r="AV220" s="523"/>
      <c r="AW220" s="542" t="e">
        <f ca="1">(AU220/$D$22)*100000</f>
        <v>#NAME?</v>
      </c>
      <c r="AX220" s="558" t="e">
        <f ca="1">_xll.ErRunOutput(AS220,AU220)</f>
        <v>#NAME?</v>
      </c>
      <c r="AY220"/>
      <c r="AZ220" s="521" t="s">
        <v>403</v>
      </c>
      <c r="BA220" s="523"/>
      <c r="BB220" s="524" t="e">
        <f ca="1">_xll.ErTotal(SUM(BB215:BB217))</f>
        <v>#NAME?</v>
      </c>
      <c r="BC220" s="523"/>
      <c r="BD220" s="542" t="e">
        <f ca="1">(BB220/$D$22)*100000</f>
        <v>#NAME?</v>
      </c>
      <c r="BE220" s="558" t="e">
        <f ca="1">_xll.ErRunOutput(AZ220,BB220)</f>
        <v>#NAME?</v>
      </c>
      <c r="BF220"/>
      <c r="BG220"/>
      <c r="BH220"/>
      <c r="BI220"/>
      <c r="BJ220"/>
      <c r="BK220"/>
      <c r="BL220"/>
    </row>
    <row r="221" spans="1:64" s="79" customFormat="1" x14ac:dyDescent="0.25">
      <c r="B221" s="527" t="s">
        <v>404</v>
      </c>
      <c r="C221" s="528"/>
      <c r="D221" s="313"/>
      <c r="E221" s="314" t="e">
        <f ca="1">_xll.ErTotal(SUM(E215:E218))</f>
        <v>#NAME?</v>
      </c>
      <c r="F221" s="313"/>
      <c r="G221" s="540" t="e">
        <f ca="1">(E221/$D$22)*100000</f>
        <v>#NAME?</v>
      </c>
      <c r="H221" s="559" t="e">
        <f ca="1">_xll.ErRunOutput(B221,E221)</f>
        <v>#NAME?</v>
      </c>
      <c r="I221"/>
      <c r="J221" s="527" t="s">
        <v>405</v>
      </c>
      <c r="K221" s="313"/>
      <c r="L221" s="314" t="e">
        <f ca="1">_xll.ErTotal(SUM(L215:L218))</f>
        <v>#NAME?</v>
      </c>
      <c r="M221" s="313"/>
      <c r="N221" s="540" t="e">
        <f ca="1">(L221/$D$22)*100000</f>
        <v>#NAME?</v>
      </c>
      <c r="O221" s="559" t="e">
        <f ca="1">_xll.ErRunOutput(J221,L221)</f>
        <v>#NAME?</v>
      </c>
      <c r="Q221" s="527" t="s">
        <v>406</v>
      </c>
      <c r="R221" s="313"/>
      <c r="S221" s="314" t="e">
        <f ca="1">_xll.ErTotal(SUM(S215:S218))</f>
        <v>#NAME?</v>
      </c>
      <c r="T221" s="313"/>
      <c r="U221" s="540" t="e">
        <f ca="1">(S221/$D$22)*100000</f>
        <v>#NAME?</v>
      </c>
      <c r="V221" s="559" t="e">
        <f ca="1">_xll.ErRunOutput(Q221,S221)</f>
        <v>#NAME?</v>
      </c>
      <c r="W221"/>
      <c r="X221" s="527" t="s">
        <v>407</v>
      </c>
      <c r="Y221" s="313"/>
      <c r="Z221" s="314" t="e">
        <f ca="1">_xll.ErTotal(SUM(Z215:Z218))</f>
        <v>#NAME?</v>
      </c>
      <c r="AA221" s="313"/>
      <c r="AB221" s="540" t="e">
        <f ca="1">(Z221/$D$22)*100000</f>
        <v>#NAME?</v>
      </c>
      <c r="AC221" s="559" t="e">
        <f ca="1">_xll.ErRunOutput(X221,Z221)</f>
        <v>#NAME?</v>
      </c>
      <c r="AD221"/>
      <c r="AE221" s="527" t="s">
        <v>408</v>
      </c>
      <c r="AF221" s="313"/>
      <c r="AG221" s="314" t="e">
        <f ca="1">_xll.ErTotal(SUM(AG215:AG218))</f>
        <v>#NAME?</v>
      </c>
      <c r="AH221" s="313"/>
      <c r="AI221" s="540" t="e">
        <f ca="1">(AG221/$D$22)*100000</f>
        <v>#NAME?</v>
      </c>
      <c r="AJ221" s="559" t="e">
        <f ca="1">_xll.ErRunOutput(AE221,AG221)</f>
        <v>#NAME?</v>
      </c>
      <c r="AK221"/>
      <c r="AL221" s="527" t="s">
        <v>409</v>
      </c>
      <c r="AM221" s="313"/>
      <c r="AN221" s="314" t="e">
        <f ca="1">_xll.ErTotal(SUM(AN215:AN218))</f>
        <v>#NAME?</v>
      </c>
      <c r="AO221" s="313"/>
      <c r="AP221" s="540" t="e">
        <f ca="1">(AN221/$D$22)*100000</f>
        <v>#NAME?</v>
      </c>
      <c r="AQ221" s="559" t="e">
        <f ca="1">_xll.ErRunOutput(AL221,AN221)</f>
        <v>#NAME?</v>
      </c>
      <c r="AR221"/>
      <c r="AS221" s="527" t="s">
        <v>410</v>
      </c>
      <c r="AT221" s="313"/>
      <c r="AU221" s="314" t="e">
        <f ca="1">_xll.ErTotal(SUM(AU215:AU218))</f>
        <v>#NAME?</v>
      </c>
      <c r="AV221" s="313"/>
      <c r="AW221" s="540" t="e">
        <f ca="1">(AU221/$D$22)*100000</f>
        <v>#NAME?</v>
      </c>
      <c r="AX221" s="559" t="e">
        <f ca="1">_xll.ErRunOutput(AS221,AU221)</f>
        <v>#NAME?</v>
      </c>
      <c r="AY221"/>
      <c r="AZ221" s="527" t="s">
        <v>411</v>
      </c>
      <c r="BA221" s="313"/>
      <c r="BB221" s="314" t="e">
        <f ca="1">_xll.ErTotal(SUM(BB215:BB218))</f>
        <v>#NAME?</v>
      </c>
      <c r="BC221" s="313"/>
      <c r="BD221" s="540" t="e">
        <f ca="1">(BB221/$D$22)*100000</f>
        <v>#NAME?</v>
      </c>
      <c r="BE221" s="559" t="e">
        <f ca="1">_xll.ErRunOutput(AZ221,BB221)</f>
        <v>#NAME?</v>
      </c>
      <c r="BF221"/>
      <c r="BG221"/>
      <c r="BH221"/>
      <c r="BI221"/>
      <c r="BJ221"/>
      <c r="BK221"/>
      <c r="BL221"/>
    </row>
    <row r="222" spans="1:64" s="79" customFormat="1" x14ac:dyDescent="0.25">
      <c r="B222" s="529" t="s">
        <v>412</v>
      </c>
      <c r="C222" s="530"/>
      <c r="D222" s="531"/>
      <c r="E222" s="532" t="e">
        <f ca="1">_xll.ErTotal(SUM(E215:E217,E219))</f>
        <v>#NAME?</v>
      </c>
      <c r="F222" s="531"/>
      <c r="G222" s="554" t="e">
        <f ca="1">(E222/$D$22)*100000</f>
        <v>#NAME?</v>
      </c>
      <c r="H222" s="560" t="e">
        <f ca="1">_xll.ErRunOutput(B222,E222)</f>
        <v>#NAME?</v>
      </c>
      <c r="I222"/>
      <c r="J222" s="529" t="s">
        <v>413</v>
      </c>
      <c r="K222" s="531"/>
      <c r="L222" s="532" t="e">
        <f ca="1">_xll.ErTotal(SUM(L215:L217,L219))</f>
        <v>#NAME?</v>
      </c>
      <c r="M222" s="531"/>
      <c r="N222" s="554" t="e">
        <f ca="1">(L222/$D$22)*100000</f>
        <v>#NAME?</v>
      </c>
      <c r="O222" s="560" t="e">
        <f ca="1">_xll.ErRunOutput(J222,L222)</f>
        <v>#NAME?</v>
      </c>
      <c r="Q222" s="529" t="s">
        <v>414</v>
      </c>
      <c r="R222" s="531"/>
      <c r="S222" s="532" t="e">
        <f ca="1">_xll.ErTotal(SUM(S215:S217,S219))</f>
        <v>#NAME?</v>
      </c>
      <c r="T222" s="531"/>
      <c r="U222" s="554" t="e">
        <f ca="1">(S222/$D$22)*100000</f>
        <v>#NAME?</v>
      </c>
      <c r="V222" s="560" t="e">
        <f ca="1">_xll.ErRunOutput(Q222,S222)</f>
        <v>#NAME?</v>
      </c>
      <c r="W222"/>
      <c r="X222" s="529" t="s">
        <v>415</v>
      </c>
      <c r="Y222" s="531"/>
      <c r="Z222" s="532" t="e">
        <f ca="1">_xll.ErTotal(SUM(Z215:Z217,Z219))</f>
        <v>#NAME?</v>
      </c>
      <c r="AA222" s="531"/>
      <c r="AB222" s="554" t="e">
        <f ca="1">(Z222/$D$22)*100000</f>
        <v>#NAME?</v>
      </c>
      <c r="AC222" s="560" t="e">
        <f ca="1">_xll.ErRunOutput(X222,Z222)</f>
        <v>#NAME?</v>
      </c>
      <c r="AD222"/>
      <c r="AE222" s="529" t="s">
        <v>416</v>
      </c>
      <c r="AF222" s="531"/>
      <c r="AG222" s="532" t="e">
        <f ca="1">_xll.ErTotal(SUM(AG215:AG217,AG219))</f>
        <v>#NAME?</v>
      </c>
      <c r="AH222" s="531"/>
      <c r="AI222" s="554" t="e">
        <f ca="1">(AG222/$D$22)*100000</f>
        <v>#NAME?</v>
      </c>
      <c r="AJ222" s="560" t="e">
        <f ca="1">_xll.ErRunOutput(AE222,AG222)</f>
        <v>#NAME?</v>
      </c>
      <c r="AK222"/>
      <c r="AL222" s="529" t="s">
        <v>417</v>
      </c>
      <c r="AM222" s="531"/>
      <c r="AN222" s="532" t="e">
        <f ca="1">_xll.ErTotal(SUM(AN215:AN217,AN219))</f>
        <v>#NAME?</v>
      </c>
      <c r="AO222" s="531"/>
      <c r="AP222" s="554" t="e">
        <f ca="1">(AN222/$D$22)*100000</f>
        <v>#NAME?</v>
      </c>
      <c r="AQ222" s="560" t="e">
        <f ca="1">_xll.ErRunOutput(AL222,AN222)</f>
        <v>#NAME?</v>
      </c>
      <c r="AR222"/>
      <c r="AS222" s="529" t="s">
        <v>418</v>
      </c>
      <c r="AT222" s="531"/>
      <c r="AU222" s="532" t="e">
        <f ca="1">_xll.ErTotal(SUM(AU215:AU217,AU219))</f>
        <v>#NAME?</v>
      </c>
      <c r="AV222" s="531"/>
      <c r="AW222" s="554" t="e">
        <f ca="1">(AU222/$D$22)*100000</f>
        <v>#NAME?</v>
      </c>
      <c r="AX222" s="560" t="e">
        <f ca="1">_xll.ErRunOutput(AS222,AU222)</f>
        <v>#NAME?</v>
      </c>
      <c r="AY222"/>
      <c r="AZ222" s="529" t="s">
        <v>419</v>
      </c>
      <c r="BA222" s="531"/>
      <c r="BB222" s="532" t="e">
        <f ca="1">_xll.ErTotal(SUM(BB215:BB217,BB219))</f>
        <v>#NAME?</v>
      </c>
      <c r="BC222" s="531"/>
      <c r="BD222" s="554" t="e">
        <f ca="1">(BB222/$D$22)*100000</f>
        <v>#NAME?</v>
      </c>
      <c r="BE222" s="560" t="e">
        <f ca="1">_xll.ErRunOutput(AZ222,BB222)</f>
        <v>#NAME?</v>
      </c>
      <c r="BF222"/>
      <c r="BG222"/>
      <c r="BH222"/>
      <c r="BI222"/>
      <c r="BJ222"/>
      <c r="BK222"/>
      <c r="BL222"/>
    </row>
    <row r="223" spans="1:64" s="79" customFormat="1" x14ac:dyDescent="0.25">
      <c r="B223" s="521" t="s">
        <v>420</v>
      </c>
      <c r="C223" s="522"/>
      <c r="D223" s="523"/>
      <c r="E223" s="524"/>
      <c r="F223" s="542" t="e">
        <f ca="1">_xll.ErTotal(SUM(D214,E215:E217))</f>
        <v>#NAME?</v>
      </c>
      <c r="G223" s="542" t="e">
        <f ca="1">(F223/$D$22)*100000</f>
        <v>#NAME?</v>
      </c>
      <c r="H223" s="558" t="e">
        <f ca="1">_xll.ErRunOutput(B223,F223)</f>
        <v>#NAME?</v>
      </c>
      <c r="I223"/>
      <c r="J223" s="521" t="s">
        <v>421</v>
      </c>
      <c r="K223" s="523"/>
      <c r="L223" s="524"/>
      <c r="M223" s="542" t="e">
        <f ca="1">_xll.ErTotal(SUM(K214,L215:L217))</f>
        <v>#NAME?</v>
      </c>
      <c r="N223" s="542" t="e">
        <f ca="1">(M223/$D$22)*100000</f>
        <v>#NAME?</v>
      </c>
      <c r="O223" s="558" t="e">
        <f ca="1">_xll.ErRunOutput(J223,M223)</f>
        <v>#NAME?</v>
      </c>
      <c r="Q223" s="521" t="s">
        <v>422</v>
      </c>
      <c r="R223" s="523"/>
      <c r="S223" s="524"/>
      <c r="T223" s="542" t="e">
        <f ca="1">_xll.ErTotal(SUM(R214,S215:S217))</f>
        <v>#NAME?</v>
      </c>
      <c r="U223" s="542" t="e">
        <f ca="1">(T223/$D$22)*100000</f>
        <v>#NAME?</v>
      </c>
      <c r="V223" s="558" t="e">
        <f ca="1">_xll.ErRunOutput(Q223,T223)</f>
        <v>#NAME?</v>
      </c>
      <c r="W223"/>
      <c r="X223" s="521" t="s">
        <v>423</v>
      </c>
      <c r="Y223" s="523"/>
      <c r="Z223" s="524"/>
      <c r="AA223" s="542" t="e">
        <f ca="1">_xll.ErTotal(SUM(Y214,Z215:Z217))</f>
        <v>#NAME?</v>
      </c>
      <c r="AB223" s="542" t="e">
        <f ca="1">(AA223/$D$22)*100000</f>
        <v>#NAME?</v>
      </c>
      <c r="AC223" s="558" t="e">
        <f ca="1">_xll.ErRunOutput(X223,AA223)</f>
        <v>#NAME?</v>
      </c>
      <c r="AD223"/>
      <c r="AE223" s="521" t="s">
        <v>424</v>
      </c>
      <c r="AF223" s="523"/>
      <c r="AG223" s="524"/>
      <c r="AH223" s="542" t="e">
        <f ca="1">_xll.ErTotal(SUM(AF214,AG215:AG217))</f>
        <v>#NAME?</v>
      </c>
      <c r="AI223" s="542" t="e">
        <f ca="1">(AH223/$D$22)*100000</f>
        <v>#NAME?</v>
      </c>
      <c r="AJ223" s="558" t="e">
        <f ca="1">_xll.ErRunOutput(AE223,AH223)</f>
        <v>#NAME?</v>
      </c>
      <c r="AK223"/>
      <c r="AL223" s="521" t="s">
        <v>425</v>
      </c>
      <c r="AM223" s="523"/>
      <c r="AN223" s="524"/>
      <c r="AO223" s="542" t="e">
        <f ca="1">_xll.ErTotal(SUM(AM214,AN215:AN217))</f>
        <v>#NAME?</v>
      </c>
      <c r="AP223" s="542" t="e">
        <f ca="1">(AO223/$D$22)*100000</f>
        <v>#NAME?</v>
      </c>
      <c r="AQ223" s="558" t="e">
        <f ca="1">_xll.ErRunOutput(AL223,AO223)</f>
        <v>#NAME?</v>
      </c>
      <c r="AR223"/>
      <c r="AS223" s="521" t="s">
        <v>426</v>
      </c>
      <c r="AT223" s="523"/>
      <c r="AU223" s="524"/>
      <c r="AV223" s="542" t="e">
        <f ca="1">_xll.ErTotal(SUM(AT214,AU215:AU217))</f>
        <v>#NAME?</v>
      </c>
      <c r="AW223" s="542" t="e">
        <f ca="1">(AV223/$D$22)*100000</f>
        <v>#NAME?</v>
      </c>
      <c r="AX223" s="558" t="e">
        <f ca="1">_xll.ErRunOutput(AS223,AV223)</f>
        <v>#NAME?</v>
      </c>
      <c r="AY223"/>
      <c r="AZ223" s="521" t="s">
        <v>427</v>
      </c>
      <c r="BA223" s="523"/>
      <c r="BB223" s="524"/>
      <c r="BC223" s="542" t="e">
        <f ca="1">_xll.ErTotal(SUM(BA214,BB215:BB217))</f>
        <v>#NAME?</v>
      </c>
      <c r="BD223" s="542" t="e">
        <f ca="1">(BC223/$D$22)*100000</f>
        <v>#NAME?</v>
      </c>
      <c r="BE223" s="558" t="e">
        <f ca="1">_xll.ErRunOutput(AZ223,BC223)</f>
        <v>#NAME?</v>
      </c>
      <c r="BF223"/>
      <c r="BG223"/>
      <c r="BH223"/>
      <c r="BI223"/>
      <c r="BJ223"/>
      <c r="BK223"/>
      <c r="BL223"/>
    </row>
    <row r="224" spans="1:64" x14ac:dyDescent="0.25">
      <c r="B224" s="527" t="s">
        <v>428</v>
      </c>
      <c r="C224" s="241"/>
      <c r="D224" s="311"/>
      <c r="E224" s="311"/>
      <c r="F224" s="310" t="e">
        <f ca="1">_xll.ErTotal(SUM(D214:E218))</f>
        <v>#NAME?</v>
      </c>
      <c r="G224" s="470" t="e">
        <f ca="1">(F224/$D$22)*100000</f>
        <v>#NAME?</v>
      </c>
      <c r="H224" s="559" t="e">
        <f ca="1">_xll.ErRunOutput(B224,F224)</f>
        <v>#NAME?</v>
      </c>
      <c r="J224" s="527" t="s">
        <v>429</v>
      </c>
      <c r="K224" s="311"/>
      <c r="L224" s="311"/>
      <c r="M224" s="310" t="e">
        <f ca="1">_xll.ErTotal(SUM(K214:L218))</f>
        <v>#NAME?</v>
      </c>
      <c r="N224" s="470" t="e">
        <f ca="1">(M224/$D$22)*100000</f>
        <v>#NAME?</v>
      </c>
      <c r="O224" s="559" t="e">
        <f ca="1">_xll.ErRunOutput(J224,M224)</f>
        <v>#NAME?</v>
      </c>
      <c r="Q224" s="527" t="s">
        <v>430</v>
      </c>
      <c r="R224" s="311"/>
      <c r="S224" s="311"/>
      <c r="T224" s="310" t="e">
        <f ca="1">_xll.ErTotal(SUM(R214:S218))</f>
        <v>#NAME?</v>
      </c>
      <c r="U224" s="470" t="e">
        <f ca="1">(T224/$D$22)*100000</f>
        <v>#NAME?</v>
      </c>
      <c r="V224" s="559" t="e">
        <f ca="1">_xll.ErRunOutput(Q224,T224)</f>
        <v>#NAME?</v>
      </c>
      <c r="X224" s="527" t="s">
        <v>431</v>
      </c>
      <c r="Y224" s="311"/>
      <c r="Z224" s="311"/>
      <c r="AA224" s="310" t="e">
        <f ca="1">_xll.ErTotal(SUM(Y214:Z218))</f>
        <v>#NAME?</v>
      </c>
      <c r="AB224" s="470" t="e">
        <f ca="1">(AA224/$D$22)*100000</f>
        <v>#NAME?</v>
      </c>
      <c r="AC224" s="559" t="e">
        <f ca="1">_xll.ErRunOutput(X224,AA224)</f>
        <v>#NAME?</v>
      </c>
      <c r="AE224" s="527" t="s">
        <v>432</v>
      </c>
      <c r="AF224" s="311"/>
      <c r="AG224" s="311"/>
      <c r="AH224" s="310" t="e">
        <f ca="1">_xll.ErTotal(SUM(AF214:AG218))</f>
        <v>#NAME?</v>
      </c>
      <c r="AI224" s="470" t="e">
        <f ca="1">(AH224/$D$22)*100000</f>
        <v>#NAME?</v>
      </c>
      <c r="AJ224" s="559" t="e">
        <f ca="1">_xll.ErRunOutput(AE224,AH224)</f>
        <v>#NAME?</v>
      </c>
      <c r="AL224" s="527" t="s">
        <v>433</v>
      </c>
      <c r="AM224" s="311"/>
      <c r="AN224" s="311"/>
      <c r="AO224" s="310" t="e">
        <f ca="1">_xll.ErTotal(SUM(AM214:AN218))</f>
        <v>#NAME?</v>
      </c>
      <c r="AP224" s="470" t="e">
        <f ca="1">(AO224/$D$22)*100000</f>
        <v>#NAME?</v>
      </c>
      <c r="AQ224" s="559" t="e">
        <f ca="1">_xll.ErRunOutput(AL224,AO224)</f>
        <v>#NAME?</v>
      </c>
      <c r="AS224" s="527" t="s">
        <v>434</v>
      </c>
      <c r="AT224" s="311"/>
      <c r="AU224" s="311"/>
      <c r="AV224" s="310" t="e">
        <f ca="1">_xll.ErTotal(SUM(AT214:AU218))</f>
        <v>#NAME?</v>
      </c>
      <c r="AW224" s="470" t="e">
        <f ca="1">(AV224/$D$22)*100000</f>
        <v>#NAME?</v>
      </c>
      <c r="AX224" s="559" t="e">
        <f ca="1">_xll.ErRunOutput(AS224,AV224)</f>
        <v>#NAME?</v>
      </c>
      <c r="AZ224" s="527" t="s">
        <v>435</v>
      </c>
      <c r="BA224" s="311"/>
      <c r="BB224" s="311"/>
      <c r="BC224" s="310" t="e">
        <f ca="1">_xll.ErTotal(SUM(BA214:BB218))</f>
        <v>#NAME?</v>
      </c>
      <c r="BD224" s="470" t="e">
        <f ca="1">(BC224/$D$22)*100000</f>
        <v>#NAME?</v>
      </c>
      <c r="BE224" s="559" t="e">
        <f ca="1">_xll.ErRunOutput(AZ224,BC224)</f>
        <v>#NAME?</v>
      </c>
    </row>
    <row r="225" spans="1:57" x14ac:dyDescent="0.25">
      <c r="B225" s="529" t="s">
        <v>436</v>
      </c>
      <c r="C225" s="303"/>
      <c r="D225" s="550"/>
      <c r="E225" s="550"/>
      <c r="F225" s="551" t="e">
        <f ca="1">_xll.ErTotal(SUM(D214,E215:E217,E219))</f>
        <v>#NAME?</v>
      </c>
      <c r="G225" s="555" t="e">
        <f ca="1">(F225/$D$22)*100000</f>
        <v>#NAME?</v>
      </c>
      <c r="H225" s="560" t="e">
        <f ca="1">_xll.ErRunOutput(B225,F225)</f>
        <v>#NAME?</v>
      </c>
      <c r="J225" s="529" t="s">
        <v>437</v>
      </c>
      <c r="K225" s="550"/>
      <c r="L225" s="550"/>
      <c r="M225" s="551" t="e">
        <f ca="1">_xll.ErTotal(SUM(K214,L215:L217,L219))</f>
        <v>#NAME?</v>
      </c>
      <c r="N225" s="555" t="e">
        <f ca="1">(M225/$D$22)*100000</f>
        <v>#NAME?</v>
      </c>
      <c r="O225" s="560" t="e">
        <f ca="1">_xll.ErRunOutput(J225,M225)</f>
        <v>#NAME?</v>
      </c>
      <c r="Q225" s="529" t="s">
        <v>438</v>
      </c>
      <c r="R225" s="550"/>
      <c r="S225" s="550"/>
      <c r="T225" s="551" t="e">
        <f ca="1">_xll.ErTotal(SUM(R214,S215:S217,S219))</f>
        <v>#NAME?</v>
      </c>
      <c r="U225" s="555" t="e">
        <f ca="1">(T225/$D$22)*100000</f>
        <v>#NAME?</v>
      </c>
      <c r="V225" s="560" t="e">
        <f ca="1">_xll.ErRunOutput(Q225,T225)</f>
        <v>#NAME?</v>
      </c>
      <c r="X225" s="529" t="s">
        <v>439</v>
      </c>
      <c r="Y225" s="550"/>
      <c r="Z225" s="550"/>
      <c r="AA225" s="551" t="e">
        <f ca="1">_xll.ErTotal(SUM(Y214,Z215:Z217,Z219))</f>
        <v>#NAME?</v>
      </c>
      <c r="AB225" s="555" t="e">
        <f ca="1">(AA225/$D$22)*100000</f>
        <v>#NAME?</v>
      </c>
      <c r="AC225" s="560" t="e">
        <f ca="1">_xll.ErRunOutput(X225,AA225)</f>
        <v>#NAME?</v>
      </c>
      <c r="AE225" s="529" t="s">
        <v>440</v>
      </c>
      <c r="AF225" s="550"/>
      <c r="AG225" s="550"/>
      <c r="AH225" s="551" t="e">
        <f ca="1">_xll.ErTotal(SUM(AF214,AG215:AG217,AG219))</f>
        <v>#NAME?</v>
      </c>
      <c r="AI225" s="555" t="e">
        <f ca="1">(AH225/$D$22)*100000</f>
        <v>#NAME?</v>
      </c>
      <c r="AJ225" s="560" t="e">
        <f ca="1">_xll.ErRunOutput(AE225,AH225)</f>
        <v>#NAME?</v>
      </c>
      <c r="AL225" s="529" t="s">
        <v>441</v>
      </c>
      <c r="AM225" s="550"/>
      <c r="AN225" s="550"/>
      <c r="AO225" s="551" t="e">
        <f ca="1">_xll.ErTotal(SUM(AM214,AN215:AN217,AN219))</f>
        <v>#NAME?</v>
      </c>
      <c r="AP225" s="555" t="e">
        <f ca="1">(AO225/$D$22)*100000</f>
        <v>#NAME?</v>
      </c>
      <c r="AQ225" s="560" t="e">
        <f ca="1">_xll.ErRunOutput(AL225,AO225)</f>
        <v>#NAME?</v>
      </c>
      <c r="AS225" s="529" t="s">
        <v>442</v>
      </c>
      <c r="AT225" s="550"/>
      <c r="AU225" s="550"/>
      <c r="AV225" s="551" t="e">
        <f ca="1">_xll.ErTotal(SUM(AT214,AU215:AU217,AU219))</f>
        <v>#NAME?</v>
      </c>
      <c r="AW225" s="555" t="e">
        <f ca="1">(AV225/$D$22)*100000</f>
        <v>#NAME?</v>
      </c>
      <c r="AX225" s="560" t="e">
        <f ca="1">_xll.ErRunOutput(AS225,AV225)</f>
        <v>#NAME?</v>
      </c>
      <c r="AZ225" s="529" t="s">
        <v>443</v>
      </c>
      <c r="BA225" s="550"/>
      <c r="BB225" s="550"/>
      <c r="BC225" s="551" t="e">
        <f ca="1">_xll.ErTotal(SUM(BA214,BB215:BB217,BB219))</f>
        <v>#NAME?</v>
      </c>
      <c r="BD225" s="555" t="e">
        <f ca="1">(BC225/$D$22)*100000</f>
        <v>#NAME?</v>
      </c>
      <c r="BE225" s="560" t="e">
        <f ca="1">_xll.ErRunOutput(AZ225,BC225)</f>
        <v>#NAME?</v>
      </c>
    </row>
    <row r="226" spans="1:57" x14ac:dyDescent="0.25">
      <c r="B226" s="145"/>
      <c r="D226" s="311"/>
      <c r="E226" s="311"/>
      <c r="F226" s="310"/>
      <c r="G226" s="470"/>
      <c r="H226" s="539"/>
      <c r="J226" s="145"/>
      <c r="K226" s="311"/>
      <c r="L226" s="311"/>
      <c r="M226" s="310"/>
      <c r="N226" s="470"/>
      <c r="O226" s="539"/>
    </row>
    <row r="227" spans="1:57"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c r="AR227" s="971"/>
      <c r="AS227" s="971"/>
      <c r="AT227" s="971"/>
      <c r="AU227" s="971"/>
      <c r="AV227" s="971"/>
      <c r="AW227" s="971"/>
      <c r="AX227" s="971"/>
      <c r="AY227" s="971"/>
      <c r="AZ227" s="971"/>
      <c r="BA227" s="971"/>
      <c r="BB227" s="971"/>
      <c r="BC227" s="971"/>
      <c r="BD227" s="971"/>
      <c r="BE227" s="971"/>
    </row>
    <row r="228" spans="1:57"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c r="AR228" s="971"/>
      <c r="AS228" s="971"/>
      <c r="AT228" s="971"/>
      <c r="AU228" s="971"/>
      <c r="AV228" s="971"/>
      <c r="AW228" s="971"/>
      <c r="AX228" s="971"/>
      <c r="AY228" s="971"/>
      <c r="AZ228" s="971"/>
      <c r="BA228" s="971"/>
      <c r="BB228" s="971"/>
      <c r="BC228" s="971"/>
      <c r="BD228" s="971"/>
      <c r="BE228" s="971"/>
    </row>
    <row r="229" spans="1:57"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c r="AR229" s="971"/>
      <c r="AS229" s="971"/>
      <c r="AT229" s="971"/>
      <c r="AU229" s="971"/>
      <c r="AV229" s="971"/>
      <c r="AW229" s="971"/>
      <c r="AX229" s="971"/>
      <c r="AY229" s="971"/>
      <c r="AZ229" s="971"/>
      <c r="BA229" s="971"/>
      <c r="BB229" s="971"/>
      <c r="BC229" s="971"/>
      <c r="BD229" s="971"/>
      <c r="BE229" s="971"/>
    </row>
    <row r="230" spans="1:57"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c r="AR230" s="971"/>
      <c r="AS230" s="971"/>
      <c r="AT230" s="971"/>
      <c r="AU230" s="971"/>
      <c r="AV230" s="971"/>
      <c r="AW230" s="971"/>
      <c r="AX230" s="971"/>
      <c r="AY230" s="971"/>
      <c r="AZ230" s="971"/>
      <c r="BA230" s="971"/>
      <c r="BB230" s="971"/>
      <c r="BC230" s="971"/>
      <c r="BD230" s="971"/>
      <c r="BE230" s="971"/>
    </row>
    <row r="231" spans="1:57"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c r="AR231" s="971"/>
      <c r="AS231" s="971"/>
      <c r="AT231" s="971"/>
      <c r="AU231" s="971"/>
      <c r="AV231" s="971"/>
      <c r="AW231" s="971"/>
      <c r="AX231" s="971"/>
      <c r="AY231" s="971"/>
      <c r="AZ231" s="971"/>
      <c r="BA231" s="971"/>
      <c r="BB231" s="971"/>
      <c r="BC231" s="971"/>
      <c r="BD231" s="971"/>
      <c r="BE231" s="971"/>
    </row>
    <row r="232" spans="1:57"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c r="AR232" s="971"/>
      <c r="AS232" s="971"/>
      <c r="AT232" s="971"/>
      <c r="AU232" s="971"/>
      <c r="AV232" s="971"/>
      <c r="AW232" s="971"/>
      <c r="AX232" s="971"/>
      <c r="AY232" s="971"/>
      <c r="AZ232" s="971"/>
      <c r="BA232" s="971"/>
      <c r="BB232" s="971"/>
      <c r="BC232" s="971"/>
      <c r="BD232" s="971"/>
      <c r="BE232" s="971"/>
    </row>
    <row r="233" spans="1:57"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c r="AR233" s="971"/>
      <c r="AS233" s="971"/>
      <c r="AT233" s="971"/>
      <c r="AU233" s="971"/>
      <c r="AV233" s="971"/>
      <c r="AW233" s="971"/>
      <c r="AX233" s="971"/>
      <c r="AY233" s="971"/>
      <c r="AZ233" s="971"/>
      <c r="BA233" s="971"/>
      <c r="BB233" s="971"/>
      <c r="BC233" s="971"/>
      <c r="BD233" s="971"/>
      <c r="BE233" s="971"/>
    </row>
    <row r="234" spans="1:57"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c r="AR234" s="971"/>
      <c r="AS234" s="971"/>
      <c r="AT234" s="971"/>
      <c r="AU234" s="971"/>
      <c r="AV234" s="971"/>
      <c r="AW234" s="971"/>
      <c r="AX234" s="971"/>
      <c r="AY234" s="971"/>
      <c r="AZ234" s="971"/>
      <c r="BA234" s="971"/>
      <c r="BB234" s="971"/>
      <c r="BC234" s="971"/>
      <c r="BD234" s="971"/>
      <c r="BE234" s="971"/>
    </row>
    <row r="235" spans="1:57"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c r="AR235" s="971"/>
      <c r="AS235" s="971"/>
      <c r="AT235" s="971"/>
      <c r="AU235" s="971"/>
      <c r="AV235" s="971"/>
      <c r="AW235" s="971"/>
      <c r="AX235" s="971"/>
      <c r="AY235" s="971"/>
      <c r="AZ235" s="971"/>
      <c r="BA235" s="971"/>
      <c r="BB235" s="971"/>
      <c r="BC235" s="971"/>
      <c r="BD235" s="971"/>
      <c r="BE235" s="971"/>
    </row>
    <row r="236" spans="1:57"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c r="AR236" s="971"/>
      <c r="AS236" s="971"/>
      <c r="AT236" s="971"/>
      <c r="AU236" s="971"/>
      <c r="AV236" s="971"/>
      <c r="AW236" s="971"/>
      <c r="AX236" s="971"/>
      <c r="AY236" s="971"/>
      <c r="AZ236" s="971"/>
      <c r="BA236" s="971"/>
      <c r="BB236" s="971"/>
      <c r="BC236" s="971"/>
      <c r="BD236" s="971"/>
      <c r="BE236" s="971"/>
    </row>
    <row r="237" spans="1:57"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c r="AR237" s="971"/>
      <c r="AS237" s="971"/>
      <c r="AT237" s="971"/>
      <c r="AU237" s="971"/>
      <c r="AV237" s="971"/>
      <c r="AW237" s="971"/>
      <c r="AX237" s="971"/>
      <c r="AY237" s="971"/>
      <c r="AZ237" s="971"/>
      <c r="BA237" s="971"/>
      <c r="BB237" s="971"/>
      <c r="BC237" s="971"/>
      <c r="BD237" s="971"/>
      <c r="BE237" s="971"/>
    </row>
    <row r="238" spans="1:57"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c r="AR238" s="971"/>
      <c r="AS238" s="971"/>
      <c r="AT238" s="971"/>
      <c r="AU238" s="971"/>
      <c r="AV238" s="971"/>
      <c r="AW238" s="971"/>
      <c r="AX238" s="971"/>
      <c r="AY238" s="971"/>
      <c r="AZ238" s="971"/>
      <c r="BA238" s="971"/>
      <c r="BB238" s="971"/>
      <c r="BC238" s="971"/>
      <c r="BD238" s="971"/>
      <c r="BE238" s="971"/>
    </row>
    <row r="239" spans="1:57"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c r="AR239" s="971"/>
      <c r="AS239" s="971"/>
      <c r="AT239" s="971"/>
      <c r="AU239" s="971"/>
      <c r="AV239" s="971"/>
      <c r="AW239" s="971"/>
      <c r="AX239" s="971"/>
      <c r="AY239" s="971"/>
      <c r="AZ239" s="971"/>
      <c r="BA239" s="971"/>
      <c r="BB239" s="971"/>
      <c r="BC239" s="971"/>
      <c r="BD239" s="971"/>
      <c r="BE239" s="971"/>
    </row>
    <row r="240" spans="1:57"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c r="AR240" s="971"/>
      <c r="AS240" s="971"/>
      <c r="AT240" s="971"/>
      <c r="AU240" s="971"/>
      <c r="AV240" s="971"/>
      <c r="AW240" s="971"/>
      <c r="AX240" s="971"/>
      <c r="AY240" s="971"/>
      <c r="AZ240" s="971"/>
      <c r="BA240" s="971"/>
      <c r="BB240" s="971"/>
      <c r="BC240" s="971"/>
      <c r="BD240" s="971"/>
      <c r="BE240" s="971"/>
    </row>
    <row r="241" spans="1:57"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c r="AR241" s="971"/>
      <c r="AS241" s="971"/>
      <c r="AT241" s="971"/>
      <c r="AU241" s="971"/>
      <c r="AV241" s="971"/>
      <c r="AW241" s="971"/>
      <c r="AX241" s="971"/>
      <c r="AY241" s="971"/>
      <c r="AZ241" s="971"/>
      <c r="BA241" s="971"/>
      <c r="BB241" s="971"/>
      <c r="BC241" s="971"/>
      <c r="BD241" s="971"/>
      <c r="BE241" s="971"/>
    </row>
    <row r="242" spans="1:57"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c r="AR242" s="971"/>
      <c r="AS242" s="971"/>
      <c r="AT242" s="971"/>
      <c r="AU242" s="971"/>
      <c r="AV242" s="971"/>
      <c r="AW242" s="971"/>
      <c r="AX242" s="971"/>
      <c r="AY242" s="971"/>
      <c r="AZ242" s="971"/>
      <c r="BA242" s="971"/>
      <c r="BB242" s="971"/>
      <c r="BC242" s="971"/>
      <c r="BD242" s="971"/>
      <c r="BE242" s="971"/>
    </row>
    <row r="243" spans="1:57"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c r="AR243" s="971"/>
      <c r="AS243" s="971"/>
      <c r="AT243" s="971"/>
      <c r="AU243" s="971"/>
      <c r="AV243" s="971"/>
      <c r="AW243" s="971"/>
      <c r="AX243" s="971"/>
      <c r="AY243" s="971"/>
      <c r="AZ243" s="971"/>
      <c r="BA243" s="971"/>
      <c r="BB243" s="971"/>
      <c r="BC243" s="971"/>
      <c r="BD243" s="971"/>
      <c r="BE243" s="971"/>
    </row>
    <row r="244" spans="1:57"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c r="AR244" s="971"/>
      <c r="AS244" s="971"/>
      <c r="AT244" s="971"/>
      <c r="AU244" s="971"/>
      <c r="AV244" s="971"/>
      <c r="AW244" s="971"/>
      <c r="AX244" s="971"/>
      <c r="AY244" s="971"/>
      <c r="AZ244" s="971"/>
      <c r="BA244" s="971"/>
      <c r="BB244" s="971"/>
      <c r="BC244" s="971"/>
      <c r="BD244" s="971"/>
      <c r="BE244" s="971"/>
    </row>
    <row r="246" spans="1:57" ht="18.75" x14ac:dyDescent="0.3">
      <c r="B246" s="770"/>
      <c r="C246" s="770"/>
      <c r="D246" s="1694" t="s">
        <v>444</v>
      </c>
      <c r="E246" s="1694"/>
      <c r="F246" s="1694"/>
      <c r="G246" s="1694"/>
      <c r="H246" s="1694"/>
      <c r="Q246" s="1694" t="s">
        <v>445</v>
      </c>
      <c r="R246" s="1694"/>
      <c r="S246" s="1694"/>
      <c r="T246" s="1694"/>
      <c r="U246" s="1694"/>
      <c r="V246" s="1694"/>
      <c r="AE246" s="1694" t="s">
        <v>446</v>
      </c>
      <c r="AF246" s="1694"/>
      <c r="AG246" s="1694"/>
      <c r="AH246" s="1694"/>
      <c r="AI246" s="1694"/>
      <c r="AJ246" s="1694"/>
      <c r="AS246" s="1694" t="s">
        <v>447</v>
      </c>
      <c r="AT246" s="1694"/>
      <c r="AU246" s="1694"/>
      <c r="AV246" s="1694"/>
      <c r="AW246" s="1694"/>
      <c r="AX246" s="1694"/>
    </row>
    <row r="247" spans="1:57" x14ac:dyDescent="0.25">
      <c r="B247" s="34"/>
      <c r="C247" s="34"/>
      <c r="D247" s="1724" t="s">
        <v>201</v>
      </c>
      <c r="E247" s="1724"/>
      <c r="F247" s="1724"/>
      <c r="G247" s="1724"/>
      <c r="H247" s="1721" t="s">
        <v>202</v>
      </c>
      <c r="Q247" s="34"/>
      <c r="R247" s="1641" t="s">
        <v>201</v>
      </c>
      <c r="S247" s="1641"/>
      <c r="T247" s="1641"/>
      <c r="U247" s="1641"/>
      <c r="V247" s="1642" t="s">
        <v>202</v>
      </c>
      <c r="AE247" s="34"/>
      <c r="AF247" s="1641" t="s">
        <v>201</v>
      </c>
      <c r="AG247" s="1641"/>
      <c r="AH247" s="1641"/>
      <c r="AI247" s="1641"/>
      <c r="AJ247" s="1642" t="s">
        <v>202</v>
      </c>
      <c r="AS247" s="34"/>
      <c r="AT247" s="1641" t="s">
        <v>201</v>
      </c>
      <c r="AU247" s="1641"/>
      <c r="AV247" s="1641"/>
      <c r="AW247" s="1641"/>
      <c r="AX247" s="1642" t="s">
        <v>202</v>
      </c>
    </row>
    <row r="248" spans="1:57" ht="30" x14ac:dyDescent="0.25">
      <c r="B248" s="4"/>
      <c r="C248" s="4"/>
      <c r="D248" s="1077" t="s">
        <v>65</v>
      </c>
      <c r="E248" s="1077" t="s">
        <v>203</v>
      </c>
      <c r="F248" s="1077" t="s">
        <v>182</v>
      </c>
      <c r="G248" s="1078" t="s">
        <v>204</v>
      </c>
      <c r="H248" s="1722"/>
      <c r="Q248" s="4"/>
      <c r="R248" s="1077" t="s">
        <v>65</v>
      </c>
      <c r="S248" s="1077" t="s">
        <v>203</v>
      </c>
      <c r="T248" s="1077" t="s">
        <v>182</v>
      </c>
      <c r="U248" s="1078" t="s">
        <v>204</v>
      </c>
      <c r="V248" s="1643"/>
      <c r="AE248" s="4"/>
      <c r="AF248" s="1077" t="s">
        <v>65</v>
      </c>
      <c r="AG248" s="1077" t="s">
        <v>203</v>
      </c>
      <c r="AH248" s="1077" t="s">
        <v>182</v>
      </c>
      <c r="AI248" s="1078" t="s">
        <v>204</v>
      </c>
      <c r="AJ248" s="1643"/>
      <c r="AS248" s="4"/>
      <c r="AT248" s="1077" t="s">
        <v>65</v>
      </c>
      <c r="AU248" s="1077" t="s">
        <v>203</v>
      </c>
      <c r="AV248" s="1077" t="s">
        <v>182</v>
      </c>
      <c r="AW248" s="1078" t="s">
        <v>204</v>
      </c>
      <c r="AX248" s="1643"/>
    </row>
    <row r="249" spans="1:57" x14ac:dyDescent="0.25">
      <c r="B249" s="549" t="s">
        <v>448</v>
      </c>
      <c r="C249" s="283"/>
      <c r="D249" s="1079" t="e">
        <f ca="1">_xll.ErTotal(SUM(D214,K214))</f>
        <v>#NAME?</v>
      </c>
      <c r="E249" s="1080"/>
      <c r="F249" s="1080"/>
      <c r="G249" s="1080"/>
      <c r="H249" s="557" t="e">
        <f ca="1">_xll.ErRunOutput(B249,D249)</f>
        <v>#NAME?</v>
      </c>
      <c r="Q249" s="549" t="s">
        <v>449</v>
      </c>
      <c r="R249" s="1079" t="e">
        <f ca="1">_xll.ErTotal(SUM(R214,Y214))</f>
        <v>#NAME?</v>
      </c>
      <c r="S249" s="1080"/>
      <c r="T249" s="1080"/>
      <c r="U249" s="1080"/>
      <c r="V249" s="557" t="e">
        <f ca="1">_xll.ErRunOutput(Q249,R249)</f>
        <v>#NAME?</v>
      </c>
      <c r="AE249" s="549" t="s">
        <v>450</v>
      </c>
      <c r="AF249" s="1079" t="e">
        <f ca="1">_xll.ErTotal(SUM(AF214,AM214))</f>
        <v>#NAME?</v>
      </c>
      <c r="AG249" s="1080"/>
      <c r="AH249" s="1080"/>
      <c r="AI249" s="1080"/>
      <c r="AJ249" s="557" t="e">
        <f ca="1">_xll.ErRunOutput(AE249,AF249)</f>
        <v>#NAME?</v>
      </c>
      <c r="AS249" s="549" t="s">
        <v>451</v>
      </c>
      <c r="AT249" s="1079" t="e">
        <f ca="1">_xll.ErTotal(SUM(AT214,BA214))</f>
        <v>#NAME?</v>
      </c>
      <c r="AU249" s="1080"/>
      <c r="AV249" s="1080"/>
      <c r="AW249" s="1080"/>
      <c r="AX249" s="557" t="e">
        <f ca="1">_xll.ErRunOutput(AS249,AT249)</f>
        <v>#NAME?</v>
      </c>
    </row>
    <row r="250" spans="1:57" x14ac:dyDescent="0.25">
      <c r="B250" s="521" t="s">
        <v>452</v>
      </c>
      <c r="C250" s="535"/>
      <c r="D250" s="1081"/>
      <c r="E250" s="1082" t="e">
        <f ca="1">_xll.ErTotal(SUM(E215,L215))</f>
        <v>#NAME?</v>
      </c>
      <c r="F250" s="1081"/>
      <c r="G250" s="1081"/>
      <c r="H250" s="558" t="e">
        <f ca="1">_xll.ErRunOutput(B250,E250)</f>
        <v>#NAME?</v>
      </c>
      <c r="Q250" s="521" t="s">
        <v>453</v>
      </c>
      <c r="R250" s="1081"/>
      <c r="S250" s="1082" t="e">
        <f ca="1">_xll.ErTotal(SUM(S215,Z215))</f>
        <v>#NAME?</v>
      </c>
      <c r="T250" s="1081"/>
      <c r="U250" s="1081"/>
      <c r="V250" s="558" t="e">
        <f ca="1">_xll.ErRunOutput(Q250,S250)</f>
        <v>#NAME?</v>
      </c>
      <c r="AE250" s="521" t="s">
        <v>454</v>
      </c>
      <c r="AF250" s="1081"/>
      <c r="AG250" s="1082" t="e">
        <f ca="1">_xll.ErTotal(SUM(AG215,AN215))</f>
        <v>#NAME?</v>
      </c>
      <c r="AH250" s="1081"/>
      <c r="AI250" s="1081"/>
      <c r="AJ250" s="558" t="e">
        <f ca="1">_xll.ErRunOutput(AE250,AG250)</f>
        <v>#NAME?</v>
      </c>
      <c r="AS250" s="521" t="s">
        <v>455</v>
      </c>
      <c r="AT250" s="1081"/>
      <c r="AU250" s="1082" t="e">
        <f ca="1">_xll.ErTotal(SUM(AU215,BB215))</f>
        <v>#NAME?</v>
      </c>
      <c r="AV250" s="1081"/>
      <c r="AW250" s="1081"/>
      <c r="AX250" s="558" t="e">
        <f ca="1">_xll.ErRunOutput(AS250,AU250)</f>
        <v>#NAME?</v>
      </c>
    </row>
    <row r="251" spans="1:57" x14ac:dyDescent="0.25">
      <c r="B251" s="527" t="s">
        <v>456</v>
      </c>
      <c r="C251" s="528"/>
      <c r="D251" s="1083"/>
      <c r="E251" s="1084" t="e">
        <f ca="1">_xll.ErTotal(SUM(E216,L216))</f>
        <v>#NAME?</v>
      </c>
      <c r="F251" s="1083"/>
      <c r="G251" s="1083"/>
      <c r="H251" s="559" t="e">
        <f ca="1">_xll.ErRunOutput(B251,E251)</f>
        <v>#NAME?</v>
      </c>
      <c r="Q251" s="527" t="s">
        <v>457</v>
      </c>
      <c r="R251" s="1083"/>
      <c r="S251" s="1084" t="e">
        <f ca="1">_xll.ErTotal(SUM(S216,Z216))</f>
        <v>#NAME?</v>
      </c>
      <c r="T251" s="1083"/>
      <c r="U251" s="1083"/>
      <c r="V251" s="559" t="e">
        <f ca="1">_xll.ErRunOutput(Q251,S251)</f>
        <v>#NAME?</v>
      </c>
      <c r="AE251" s="527" t="s">
        <v>458</v>
      </c>
      <c r="AF251" s="1083"/>
      <c r="AG251" s="1084" t="e">
        <f ca="1">_xll.ErTotal(SUM(AG216,AN216))</f>
        <v>#NAME?</v>
      </c>
      <c r="AH251" s="1083"/>
      <c r="AI251" s="1083"/>
      <c r="AJ251" s="559" t="e">
        <f ca="1">_xll.ErRunOutput(AE251,AG251)</f>
        <v>#NAME?</v>
      </c>
      <c r="AS251" s="527" t="s">
        <v>459</v>
      </c>
      <c r="AT251" s="1083"/>
      <c r="AU251" s="1084" t="e">
        <f ca="1">_xll.ErTotal(SUM(AU216,BB216))</f>
        <v>#NAME?</v>
      </c>
      <c r="AV251" s="1083"/>
      <c r="AW251" s="1083"/>
      <c r="AX251" s="559" t="e">
        <f ca="1">_xll.ErRunOutput(AS251,AU251)</f>
        <v>#NAME?</v>
      </c>
    </row>
    <row r="252" spans="1:57" x14ac:dyDescent="0.25">
      <c r="B252" s="527" t="s">
        <v>460</v>
      </c>
      <c r="C252" s="528"/>
      <c r="D252" s="1083"/>
      <c r="E252" s="1084" t="e">
        <f ca="1">_xll.ErTotal(SUM(E217,L217))</f>
        <v>#NAME?</v>
      </c>
      <c r="F252" s="1083"/>
      <c r="G252" s="1083"/>
      <c r="H252" s="559" t="e">
        <f ca="1">_xll.ErRunOutput(B252,E252)</f>
        <v>#NAME?</v>
      </c>
      <c r="Q252" s="527" t="s">
        <v>461</v>
      </c>
      <c r="R252" s="1083"/>
      <c r="S252" s="1084" t="e">
        <f ca="1">_xll.ErTotal(SUM(S217,Z217))</f>
        <v>#NAME?</v>
      </c>
      <c r="T252" s="1083"/>
      <c r="U252" s="1083"/>
      <c r="V252" s="559" t="e">
        <f ca="1">_xll.ErRunOutput(Q252,S252)</f>
        <v>#NAME?</v>
      </c>
      <c r="AE252" s="527" t="s">
        <v>462</v>
      </c>
      <c r="AF252" s="1083"/>
      <c r="AG252" s="1084" t="e">
        <f ca="1">_xll.ErTotal(SUM(AG217,AN217))</f>
        <v>#NAME?</v>
      </c>
      <c r="AH252" s="1083"/>
      <c r="AI252" s="1083"/>
      <c r="AJ252" s="559" t="e">
        <f ca="1">_xll.ErRunOutput(AE252,AG252)</f>
        <v>#NAME?</v>
      </c>
      <c r="AS252" s="527" t="s">
        <v>463</v>
      </c>
      <c r="AT252" s="1083"/>
      <c r="AU252" s="1084" t="e">
        <f ca="1">_xll.ErTotal(SUM(AU217,BB217))</f>
        <v>#NAME?</v>
      </c>
      <c r="AV252" s="1083"/>
      <c r="AW252" s="1083"/>
      <c r="AX252" s="559" t="e">
        <f ca="1">_xll.ErRunOutput(AS252,AU252)</f>
        <v>#NAME?</v>
      </c>
    </row>
    <row r="253" spans="1:57" x14ac:dyDescent="0.25">
      <c r="B253" s="527" t="s">
        <v>464</v>
      </c>
      <c r="C253" s="528"/>
      <c r="D253" s="1083"/>
      <c r="E253" s="1084" t="e">
        <f ca="1">_xll.ErTotal(SUM(E218,L218))</f>
        <v>#NAME?</v>
      </c>
      <c r="F253" s="1083"/>
      <c r="G253" s="1083"/>
      <c r="H253" s="559" t="e">
        <f ca="1">_xll.ErRunOutput(B253,E253)</f>
        <v>#NAME?</v>
      </c>
      <c r="Q253" s="527" t="s">
        <v>465</v>
      </c>
      <c r="R253" s="1083"/>
      <c r="S253" s="1084" t="e">
        <f ca="1">_xll.ErTotal(SUM(S218,Z218))</f>
        <v>#NAME?</v>
      </c>
      <c r="T253" s="1083"/>
      <c r="U253" s="1083"/>
      <c r="V253" s="559" t="e">
        <f ca="1">_xll.ErRunOutput(Q253,S253)</f>
        <v>#NAME?</v>
      </c>
      <c r="AE253" s="527" t="s">
        <v>466</v>
      </c>
      <c r="AF253" s="1083"/>
      <c r="AG253" s="1084" t="e">
        <f ca="1">_xll.ErTotal(SUM(AG218,AN218))</f>
        <v>#NAME?</v>
      </c>
      <c r="AH253" s="1083"/>
      <c r="AI253" s="1083"/>
      <c r="AJ253" s="559" t="e">
        <f ca="1">_xll.ErRunOutput(AE253,AG253)</f>
        <v>#NAME?</v>
      </c>
      <c r="AS253" s="527" t="s">
        <v>467</v>
      </c>
      <c r="AT253" s="1083"/>
      <c r="AU253" s="1084" t="e">
        <f ca="1">_xll.ErTotal(SUM(AU218,BB218))</f>
        <v>#NAME?</v>
      </c>
      <c r="AV253" s="1083"/>
      <c r="AW253" s="1083"/>
      <c r="AX253" s="559" t="e">
        <f ca="1">_xll.ErRunOutput(AS253,AU253)</f>
        <v>#NAME?</v>
      </c>
    </row>
    <row r="254" spans="1:57" x14ac:dyDescent="0.25">
      <c r="B254" s="529" t="s">
        <v>468</v>
      </c>
      <c r="C254" s="530"/>
      <c r="D254" s="1085"/>
      <c r="E254" s="1086" t="e">
        <f ca="1">_xll.ErTotal(SUM(E219,L219))</f>
        <v>#NAME?</v>
      </c>
      <c r="F254" s="1085"/>
      <c r="G254" s="1085"/>
      <c r="H254" s="560" t="e">
        <f ca="1">_xll.ErRunOutput(B254,E254)</f>
        <v>#NAME?</v>
      </c>
      <c r="Q254" s="529" t="s">
        <v>469</v>
      </c>
      <c r="R254" s="1085"/>
      <c r="S254" s="1086" t="e">
        <f ca="1">_xll.ErTotal(SUM(S219,Z219))</f>
        <v>#NAME?</v>
      </c>
      <c r="T254" s="1085"/>
      <c r="U254" s="1085"/>
      <c r="V254" s="560" t="e">
        <f ca="1">_xll.ErRunOutput(Q254,S254)</f>
        <v>#NAME?</v>
      </c>
      <c r="AE254" s="529" t="s">
        <v>470</v>
      </c>
      <c r="AF254" s="1085"/>
      <c r="AG254" s="1086" t="e">
        <f ca="1">_xll.ErTotal(SUM(AG219,AN219))</f>
        <v>#NAME?</v>
      </c>
      <c r="AH254" s="1085"/>
      <c r="AI254" s="1085"/>
      <c r="AJ254" s="560" t="e">
        <f ca="1">_xll.ErRunOutput(AE254,AG254)</f>
        <v>#NAME?</v>
      </c>
      <c r="AS254" s="529" t="s">
        <v>471</v>
      </c>
      <c r="AT254" s="1085"/>
      <c r="AU254" s="1086" t="e">
        <f ca="1">_xll.ErTotal(SUM(AU219,BB219))</f>
        <v>#NAME?</v>
      </c>
      <c r="AV254" s="1085"/>
      <c r="AW254" s="1085"/>
      <c r="AX254" s="560" t="e">
        <f ca="1">_xll.ErRunOutput(AS254,AU254)</f>
        <v>#NAME?</v>
      </c>
    </row>
    <row r="255" spans="1:57" x14ac:dyDescent="0.25">
      <c r="B255" s="521" t="s">
        <v>472</v>
      </c>
      <c r="C255" s="522"/>
      <c r="D255" s="1087"/>
      <c r="E255" s="1088" t="e">
        <f ca="1">_xll.ErTotal(SUM(E250:E252))</f>
        <v>#NAME?</v>
      </c>
      <c r="F255" s="1087"/>
      <c r="G255" s="1089" t="e">
        <f ca="1">(E255/$D$22)*100000</f>
        <v>#NAME?</v>
      </c>
      <c r="H255" s="558" t="e">
        <f ca="1">_xll.ErRunOutput(B255,E255)</f>
        <v>#NAME?</v>
      </c>
      <c r="Q255" s="521" t="s">
        <v>473</v>
      </c>
      <c r="R255" s="1087"/>
      <c r="S255" s="1088" t="e">
        <f ca="1">_xll.ErTotal(SUM(S250:S252))</f>
        <v>#NAME?</v>
      </c>
      <c r="T255" s="1087"/>
      <c r="U255" s="1089" t="e">
        <f ca="1">(S255/$D$22)*100000</f>
        <v>#NAME?</v>
      </c>
      <c r="V255" s="558" t="e">
        <f ca="1">_xll.ErRunOutput(Q255,S255)</f>
        <v>#NAME?</v>
      </c>
      <c r="AE255" s="521" t="s">
        <v>474</v>
      </c>
      <c r="AF255" s="1087"/>
      <c r="AG255" s="1088" t="e">
        <f ca="1">_xll.ErTotal(SUM(AG250:AG252))</f>
        <v>#NAME?</v>
      </c>
      <c r="AH255" s="1087"/>
      <c r="AI255" s="1089" t="e">
        <f ca="1">(AG255/$D$22)*100000</f>
        <v>#NAME?</v>
      </c>
      <c r="AJ255" s="558" t="e">
        <f ca="1">_xll.ErRunOutput(AE255,AG255)</f>
        <v>#NAME?</v>
      </c>
      <c r="AS255" s="521" t="s">
        <v>475</v>
      </c>
      <c r="AT255" s="1087"/>
      <c r="AU255" s="1088" t="e">
        <f ca="1">_xll.ErTotal(SUM(AU250:AU252))</f>
        <v>#NAME?</v>
      </c>
      <c r="AV255" s="1087"/>
      <c r="AW255" s="1089" t="e">
        <f ca="1">(AU255/$D$22)*100000</f>
        <v>#NAME?</v>
      </c>
      <c r="AX255" s="558" t="e">
        <f ca="1">_xll.ErRunOutput(AS255,AU255)</f>
        <v>#NAME?</v>
      </c>
    </row>
    <row r="256" spans="1:57" x14ac:dyDescent="0.25">
      <c r="B256" s="527" t="s">
        <v>476</v>
      </c>
      <c r="C256" s="528"/>
      <c r="D256" s="1083"/>
      <c r="E256" s="1084" t="e">
        <f ca="1">_xll.ErTotal(SUM(E250:E253))</f>
        <v>#NAME?</v>
      </c>
      <c r="F256" s="1083"/>
      <c r="G256" s="1090" t="e">
        <f ca="1">(E256/$D$22)*100000</f>
        <v>#NAME?</v>
      </c>
      <c r="H256" s="559" t="e">
        <f ca="1">_xll.ErRunOutput(B256,E256)</f>
        <v>#NAME?</v>
      </c>
      <c r="Q256" s="527" t="s">
        <v>477</v>
      </c>
      <c r="R256" s="1083"/>
      <c r="S256" s="1084" t="e">
        <f ca="1">_xll.ErTotal(SUM(S250:S253))</f>
        <v>#NAME?</v>
      </c>
      <c r="T256" s="1083"/>
      <c r="U256" s="1090" t="e">
        <f ca="1">(S256/$D$22)*100000</f>
        <v>#NAME?</v>
      </c>
      <c r="V256" s="559" t="e">
        <f ca="1">_xll.ErRunOutput(Q256,S256)</f>
        <v>#NAME?</v>
      </c>
      <c r="AE256" s="527" t="s">
        <v>478</v>
      </c>
      <c r="AF256" s="1083"/>
      <c r="AG256" s="1084" t="e">
        <f ca="1">_xll.ErTotal(SUM(AG250:AG253))</f>
        <v>#NAME?</v>
      </c>
      <c r="AH256" s="1083"/>
      <c r="AI256" s="1090" t="e">
        <f ca="1">(AG256/$D$22)*100000</f>
        <v>#NAME?</v>
      </c>
      <c r="AJ256" s="559" t="e">
        <f ca="1">_xll.ErRunOutput(AE256,AG256)</f>
        <v>#NAME?</v>
      </c>
      <c r="AS256" s="527" t="s">
        <v>479</v>
      </c>
      <c r="AT256" s="1083"/>
      <c r="AU256" s="1084" t="e">
        <f ca="1">_xll.ErTotal(SUM(AU250:AU253))</f>
        <v>#NAME?</v>
      </c>
      <c r="AV256" s="1083"/>
      <c r="AW256" s="1090" t="e">
        <f ca="1">(AU256/$D$22)*100000</f>
        <v>#NAME?</v>
      </c>
      <c r="AX256" s="559" t="e">
        <f ca="1">_xll.ErRunOutput(AS256,AU256)</f>
        <v>#NAME?</v>
      </c>
    </row>
    <row r="257" spans="2:50" x14ac:dyDescent="0.25">
      <c r="B257" s="529" t="s">
        <v>480</v>
      </c>
      <c r="C257" s="530"/>
      <c r="D257" s="1085"/>
      <c r="E257" s="1086" t="e">
        <f ca="1">_xll.ErTotal(SUM(E250:E252,E254))</f>
        <v>#NAME?</v>
      </c>
      <c r="F257" s="1085"/>
      <c r="G257" s="1091" t="e">
        <f ca="1">(E257/$D$22)*100000</f>
        <v>#NAME?</v>
      </c>
      <c r="H257" s="560" t="e">
        <f ca="1">_xll.ErRunOutput(B257,E257)</f>
        <v>#NAME?</v>
      </c>
      <c r="Q257" s="529" t="s">
        <v>481</v>
      </c>
      <c r="R257" s="1085"/>
      <c r="S257" s="1086" t="e">
        <f ca="1">_xll.ErTotal(SUM(S250:S252,S254))</f>
        <v>#NAME?</v>
      </c>
      <c r="T257" s="1085"/>
      <c r="U257" s="1091" t="e">
        <f ca="1">(S257/$D$22)*100000</f>
        <v>#NAME?</v>
      </c>
      <c r="V257" s="560" t="e">
        <f ca="1">_xll.ErRunOutput(Q257,S257)</f>
        <v>#NAME?</v>
      </c>
      <c r="AE257" s="529" t="s">
        <v>482</v>
      </c>
      <c r="AF257" s="1085"/>
      <c r="AG257" s="1086" t="e">
        <f ca="1">_xll.ErTotal(SUM(AG250:AG252,AG254))</f>
        <v>#NAME?</v>
      </c>
      <c r="AH257" s="1085"/>
      <c r="AI257" s="1091" t="e">
        <f ca="1">(AG257/$D$22)*100000</f>
        <v>#NAME?</v>
      </c>
      <c r="AJ257" s="560" t="e">
        <f ca="1">_xll.ErRunOutput(AE257,AG257)</f>
        <v>#NAME?</v>
      </c>
      <c r="AS257" s="529" t="s">
        <v>483</v>
      </c>
      <c r="AT257" s="1085"/>
      <c r="AU257" s="1086" t="e">
        <f ca="1">_xll.ErTotal(SUM(AU250:AU252,AU254))</f>
        <v>#NAME?</v>
      </c>
      <c r="AV257" s="1085"/>
      <c r="AW257" s="1091" t="e">
        <f ca="1">(AU257/$D$22)*100000</f>
        <v>#NAME?</v>
      </c>
      <c r="AX257" s="560" t="e">
        <f ca="1">_xll.ErRunOutput(AS257,AU257)</f>
        <v>#NAME?</v>
      </c>
    </row>
    <row r="258" spans="2:50" x14ac:dyDescent="0.25">
      <c r="B258" s="521" t="s">
        <v>484</v>
      </c>
      <c r="C258" s="522"/>
      <c r="D258" s="1087"/>
      <c r="E258" s="1088"/>
      <c r="F258" s="1089" t="e">
        <f ca="1">_xll.ErTotal(SUM(D249,E250:E252))</f>
        <v>#NAME?</v>
      </c>
      <c r="G258" s="1089" t="e">
        <f ca="1">(F258/$D$22)*100000</f>
        <v>#NAME?</v>
      </c>
      <c r="H258" s="558" t="e">
        <f ca="1">_xll.ErRunOutput(B258,F258)</f>
        <v>#NAME?</v>
      </c>
      <c r="Q258" s="521" t="s">
        <v>485</v>
      </c>
      <c r="R258" s="1087"/>
      <c r="S258" s="1088"/>
      <c r="T258" s="1089" t="e">
        <f ca="1">_xll.ErTotal(SUM(R249,S250:S252))</f>
        <v>#NAME?</v>
      </c>
      <c r="U258" s="1089" t="e">
        <f ca="1">(T258/$D$22)*100000</f>
        <v>#NAME?</v>
      </c>
      <c r="V258" s="558" t="e">
        <f ca="1">_xll.ErRunOutput(Q258,T258)</f>
        <v>#NAME?</v>
      </c>
      <c r="AE258" s="521" t="s">
        <v>486</v>
      </c>
      <c r="AF258" s="1087"/>
      <c r="AG258" s="1088"/>
      <c r="AH258" s="1089" t="e">
        <f ca="1">_xll.ErTotal(SUM(AF249,AG250:AG252))</f>
        <v>#NAME?</v>
      </c>
      <c r="AI258" s="1089" t="e">
        <f ca="1">(AH258/$D$22)*100000</f>
        <v>#NAME?</v>
      </c>
      <c r="AJ258" s="558" t="e">
        <f ca="1">_xll.ErRunOutput(AE258,AH258)</f>
        <v>#NAME?</v>
      </c>
      <c r="AS258" s="521" t="s">
        <v>487</v>
      </c>
      <c r="AT258" s="1087"/>
      <c r="AU258" s="1088"/>
      <c r="AV258" s="1089" t="e">
        <f ca="1">_xll.ErTotal(SUM(AT249,AU250:AU252))</f>
        <v>#NAME?</v>
      </c>
      <c r="AW258" s="1089" t="e">
        <f ca="1">(AV258/$D$22)*100000</f>
        <v>#NAME?</v>
      </c>
      <c r="AX258" s="558" t="e">
        <f ca="1">_xll.ErRunOutput(AS258,AV258)</f>
        <v>#NAME?</v>
      </c>
    </row>
    <row r="259" spans="2:50" x14ac:dyDescent="0.25">
      <c r="B259" s="527" t="s">
        <v>488</v>
      </c>
      <c r="C259" s="241"/>
      <c r="D259" s="1077"/>
      <c r="E259" s="1077"/>
      <c r="F259" s="1092" t="e">
        <f ca="1">_xll.ErTotal(SUM(D249:E253))</f>
        <v>#NAME?</v>
      </c>
      <c r="G259" s="1093" t="e">
        <f ca="1">(F259/$D$22)*100000</f>
        <v>#NAME?</v>
      </c>
      <c r="H259" s="559" t="e">
        <f ca="1">_xll.ErRunOutput(B259,F259)</f>
        <v>#NAME?</v>
      </c>
      <c r="Q259" s="527" t="s">
        <v>489</v>
      </c>
      <c r="R259" s="1077"/>
      <c r="S259" s="1077"/>
      <c r="T259" s="1092" t="e">
        <f ca="1">_xll.ErTotal(SUM(R249:S253))</f>
        <v>#NAME?</v>
      </c>
      <c r="U259" s="1093" t="e">
        <f ca="1">(T259/$D$22)*100000</f>
        <v>#NAME?</v>
      </c>
      <c r="V259" s="559" t="e">
        <f ca="1">_xll.ErRunOutput(Q259,T259)</f>
        <v>#NAME?</v>
      </c>
      <c r="AE259" s="527" t="s">
        <v>490</v>
      </c>
      <c r="AF259" s="1077"/>
      <c r="AG259" s="1077"/>
      <c r="AH259" s="1092" t="e">
        <f ca="1">_xll.ErTotal(SUM(AF249:AG253))</f>
        <v>#NAME?</v>
      </c>
      <c r="AI259" s="1093" t="e">
        <f ca="1">(AH259/$D$22)*100000</f>
        <v>#NAME?</v>
      </c>
      <c r="AJ259" s="559" t="e">
        <f ca="1">_xll.ErRunOutput(AE259,AH259)</f>
        <v>#NAME?</v>
      </c>
      <c r="AS259" s="527" t="s">
        <v>491</v>
      </c>
      <c r="AT259" s="1077"/>
      <c r="AU259" s="1077"/>
      <c r="AV259" s="1092" t="e">
        <f ca="1">_xll.ErTotal(SUM(AT249:AU253))</f>
        <v>#NAME?</v>
      </c>
      <c r="AW259" s="1093" t="e">
        <f ca="1">(AV259/$D$22)*100000</f>
        <v>#NAME?</v>
      </c>
      <c r="AX259" s="559" t="e">
        <f ca="1">_xll.ErRunOutput(AS259,AV259)</f>
        <v>#NAME?</v>
      </c>
    </row>
    <row r="260" spans="2:50" x14ac:dyDescent="0.25">
      <c r="B260" s="529" t="s">
        <v>492</v>
      </c>
      <c r="C260" s="303"/>
      <c r="D260" s="1094"/>
      <c r="E260" s="1094"/>
      <c r="F260" s="1095" t="e">
        <f ca="1">_xll.ErTotal(SUM(D249,E250:E252,E254))</f>
        <v>#NAME?</v>
      </c>
      <c r="G260" s="1096" t="e">
        <f ca="1">(F260/$D$22)*100000</f>
        <v>#NAME?</v>
      </c>
      <c r="H260" s="560" t="e">
        <f ca="1">_xll.ErRunOutput(B260,F260)</f>
        <v>#NAME?</v>
      </c>
      <c r="Q260" s="529" t="s">
        <v>493</v>
      </c>
      <c r="R260" s="1094"/>
      <c r="S260" s="1094"/>
      <c r="T260" s="1095" t="e">
        <f ca="1">_xll.ErTotal(SUM(R249,S250:S252,S254))</f>
        <v>#NAME?</v>
      </c>
      <c r="U260" s="1096" t="e">
        <f ca="1">(T260/$D$22)*100000</f>
        <v>#NAME?</v>
      </c>
      <c r="V260" s="560" t="e">
        <f ca="1">_xll.ErRunOutput(Q260,T260)</f>
        <v>#NAME?</v>
      </c>
      <c r="AE260" s="529" t="s">
        <v>494</v>
      </c>
      <c r="AF260" s="1094"/>
      <c r="AG260" s="1094"/>
      <c r="AH260" s="1095" t="e">
        <f ca="1">_xll.ErTotal(SUM(AF249,AG250:AG252,AG254))</f>
        <v>#NAME?</v>
      </c>
      <c r="AI260" s="1096" t="e">
        <f ca="1">(AH260/$D$22)*100000</f>
        <v>#NAME?</v>
      </c>
      <c r="AJ260" s="560" t="e">
        <f ca="1">_xll.ErRunOutput(AE260,AH260)</f>
        <v>#NAME?</v>
      </c>
      <c r="AS260" s="529" t="s">
        <v>495</v>
      </c>
      <c r="AT260" s="1094"/>
      <c r="AU260" s="1094"/>
      <c r="AV260" s="1095" t="e">
        <f ca="1">_xll.ErTotal(SUM(AT249,AU250:AU252,AU254))</f>
        <v>#NAME?</v>
      </c>
      <c r="AW260" s="1096" t="e">
        <f ca="1">(AV260/$D$22)*100000</f>
        <v>#NAME?</v>
      </c>
      <c r="AX260" s="560" t="e">
        <f ca="1">_xll.ErRunOutput(AS260,AV260)</f>
        <v>#NAME?</v>
      </c>
    </row>
  </sheetData>
  <mergeCells count="97">
    <mergeCell ref="AE246:AJ246"/>
    <mergeCell ref="AS246:AX246"/>
    <mergeCell ref="D246:H246"/>
    <mergeCell ref="D247:G247"/>
    <mergeCell ref="H247:H248"/>
    <mergeCell ref="Q246:V246"/>
    <mergeCell ref="AT211:AX211"/>
    <mergeCell ref="BA211:BE211"/>
    <mergeCell ref="R195:U195"/>
    <mergeCell ref="R196:S196"/>
    <mergeCell ref="T196:U196"/>
    <mergeCell ref="R197:S197"/>
    <mergeCell ref="T197:U197"/>
    <mergeCell ref="AM211:AQ211"/>
    <mergeCell ref="R211:V211"/>
    <mergeCell ref="Y211:AC211"/>
    <mergeCell ref="AF211:AJ211"/>
    <mergeCell ref="D212:G212"/>
    <mergeCell ref="H212:H213"/>
    <mergeCell ref="P197:Q197"/>
    <mergeCell ref="D211:H211"/>
    <mergeCell ref="K211:O211"/>
    <mergeCell ref="D197:E198"/>
    <mergeCell ref="F197:G197"/>
    <mergeCell ref="H197:I197"/>
    <mergeCell ref="J197:K197"/>
    <mergeCell ref="K212:N212"/>
    <mergeCell ref="L197:M197"/>
    <mergeCell ref="N197:O197"/>
    <mergeCell ref="V59:AA59"/>
    <mergeCell ref="V60:X60"/>
    <mergeCell ref="Y60:AA60"/>
    <mergeCell ref="AM73:AP73"/>
    <mergeCell ref="S60:U60"/>
    <mergeCell ref="AI71:AP71"/>
    <mergeCell ref="F195:I195"/>
    <mergeCell ref="J195:M195"/>
    <mergeCell ref="N195:Q195"/>
    <mergeCell ref="F196:G196"/>
    <mergeCell ref="H196:I196"/>
    <mergeCell ref="J196:K196"/>
    <mergeCell ref="L196:M196"/>
    <mergeCell ref="N196:O196"/>
    <mergeCell ref="P196:Q196"/>
    <mergeCell ref="D185:I185"/>
    <mergeCell ref="J185:O185"/>
    <mergeCell ref="P185:U185"/>
    <mergeCell ref="V185:AA185"/>
    <mergeCell ref="AB185:AG185"/>
    <mergeCell ref="AH185:AM185"/>
    <mergeCell ref="CF73:CJ73"/>
    <mergeCell ref="CK73:CO73"/>
    <mergeCell ref="CQ73:CT73"/>
    <mergeCell ref="CU73:CY73"/>
    <mergeCell ref="AN184:AY184"/>
    <mergeCell ref="AN185:AS185"/>
    <mergeCell ref="AT185:AY185"/>
    <mergeCell ref="D184:O184"/>
    <mergeCell ref="P184:AA184"/>
    <mergeCell ref="AB184:AM184"/>
    <mergeCell ref="BB73:BF73"/>
    <mergeCell ref="BG73:BK73"/>
    <mergeCell ref="AA73:AD73"/>
    <mergeCell ref="AE73:AH73"/>
    <mergeCell ref="AI73:AL73"/>
    <mergeCell ref="AR73:AV73"/>
    <mergeCell ref="AX73:BA73"/>
    <mergeCell ref="AW72:BK72"/>
    <mergeCell ref="BL72:BZ72"/>
    <mergeCell ref="CA72:CO72"/>
    <mergeCell ref="CP72:DD72"/>
    <mergeCell ref="D73:F73"/>
    <mergeCell ref="G73:J73"/>
    <mergeCell ref="K73:N73"/>
    <mergeCell ref="O73:R73"/>
    <mergeCell ref="S73:V73"/>
    <mergeCell ref="W73:Z73"/>
    <mergeCell ref="CZ73:DD73"/>
    <mergeCell ref="BM73:BP73"/>
    <mergeCell ref="BQ73:BU73"/>
    <mergeCell ref="BV73:BZ73"/>
    <mergeCell ref="CB73:CE73"/>
    <mergeCell ref="D71:H71"/>
    <mergeCell ref="K71:R71"/>
    <mergeCell ref="S71:Z71"/>
    <mergeCell ref="AA71:AH71"/>
    <mergeCell ref="K72:N72"/>
    <mergeCell ref="E4:J4"/>
    <mergeCell ref="D59:I59"/>
    <mergeCell ref="J59:O59"/>
    <mergeCell ref="P59:U59"/>
    <mergeCell ref="D60:F60"/>
    <mergeCell ref="G60:I60"/>
    <mergeCell ref="J60:L60"/>
    <mergeCell ref="M60:O60"/>
    <mergeCell ref="P60:R60"/>
    <mergeCell ref="M4:R4"/>
  </mergeCells>
  <hyperlinks>
    <hyperlink ref="A2" location="'Read me'!A1" display="Back to &quot;read me&quot;" xr:uid="{5803BCD4-1638-4767-82A3-85BD55422D20}"/>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D8DFC-82EE-41A4-9F89-6977BBD3CB78}">
  <sheetPr>
    <tabColor theme="8" tint="-0.249977111117893"/>
  </sheetPr>
  <dimension ref="A1:DO262"/>
  <sheetViews>
    <sheetView zoomScale="70" zoomScaleNormal="70" workbookViewId="0">
      <selection activeCell="A68" sqref="A68"/>
    </sheetView>
  </sheetViews>
  <sheetFormatPr defaultColWidth="17.42578125" defaultRowHeight="15" x14ac:dyDescent="0.25"/>
  <cols>
    <col min="3" max="3" width="0.42578125" hidden="1" customWidth="1"/>
    <col min="34" max="34" width="20.85546875" customWidth="1"/>
  </cols>
  <sheetData>
    <row r="1" spans="1:23" ht="21.75" customHeight="1" x14ac:dyDescent="0.25">
      <c r="A1" s="4" t="s">
        <v>496</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K4" s="1708" t="s">
        <v>65</v>
      </c>
      <c r="L4" s="1708"/>
      <c r="M4" s="1708"/>
      <c r="N4" s="1708"/>
      <c r="O4" s="1708"/>
      <c r="P4" s="1708"/>
      <c r="Q4" s="724"/>
      <c r="R4" s="724"/>
      <c r="S4" s="724"/>
      <c r="T4" s="724"/>
      <c r="U4" s="724"/>
    </row>
    <row r="5" spans="1:23" ht="46.5" customHeight="1" x14ac:dyDescent="0.25">
      <c r="B5" s="912" t="s">
        <v>66</v>
      </c>
      <c r="C5" s="70" t="s">
        <v>67</v>
      </c>
      <c r="D5" s="4" t="s">
        <v>68</v>
      </c>
      <c r="E5" s="707" t="s">
        <v>497</v>
      </c>
      <c r="F5" s="707" t="s">
        <v>498</v>
      </c>
      <c r="G5" s="708" t="s">
        <v>499</v>
      </c>
      <c r="H5" s="714" t="s">
        <v>500</v>
      </c>
      <c r="I5" s="717" t="s">
        <v>501</v>
      </c>
      <c r="J5" s="709" t="s">
        <v>502</v>
      </c>
      <c r="K5" s="707" t="s">
        <v>497</v>
      </c>
      <c r="L5" s="707" t="s">
        <v>498</v>
      </c>
      <c r="M5" s="708" t="s">
        <v>499</v>
      </c>
      <c r="N5" s="714" t="s">
        <v>500</v>
      </c>
      <c r="O5" s="717" t="s">
        <v>501</v>
      </c>
      <c r="P5" s="709" t="s">
        <v>502</v>
      </c>
      <c r="V5" s="16"/>
      <c r="W5" s="16"/>
    </row>
    <row r="6" spans="1:23" ht="15.75" x14ac:dyDescent="0.25">
      <c r="A6" s="79"/>
      <c r="B6" s="29" t="s">
        <v>75</v>
      </c>
      <c r="C6" s="71">
        <v>5</v>
      </c>
      <c r="D6" s="324">
        <f>VLOOKUP(C6,'AusLT17-19'!A4:L106,12)</f>
        <v>78.213823105577319</v>
      </c>
      <c r="E6" s="627">
        <f>'Doherty Data '!P22</f>
        <v>0</v>
      </c>
      <c r="F6" s="627">
        <f>'Doherty Data '!Q22</f>
        <v>0</v>
      </c>
      <c r="G6" s="627">
        <f>'Doherty Data '!R22</f>
        <v>0</v>
      </c>
      <c r="H6" s="715">
        <f>'Doherty Data '!S22</f>
        <v>0</v>
      </c>
      <c r="I6" s="715">
        <f>'Doherty Data '!T22</f>
        <v>0</v>
      </c>
      <c r="J6" s="627">
        <f>'Doherty Data '!U22</f>
        <v>0</v>
      </c>
      <c r="K6" s="718">
        <f t="shared" ref="K6:P6" si="0">$D6*E6</f>
        <v>0</v>
      </c>
      <c r="L6" s="718">
        <f t="shared" si="0"/>
        <v>0</v>
      </c>
      <c r="M6" s="718">
        <f t="shared" si="0"/>
        <v>0</v>
      </c>
      <c r="N6" s="718">
        <f t="shared" si="0"/>
        <v>0</v>
      </c>
      <c r="O6" s="718">
        <f t="shared" si="0"/>
        <v>0</v>
      </c>
      <c r="P6" s="710">
        <f t="shared" si="0"/>
        <v>0</v>
      </c>
      <c r="V6" s="16"/>
      <c r="W6" s="16"/>
    </row>
    <row r="7" spans="1:23" ht="15.75" x14ac:dyDescent="0.25">
      <c r="A7" s="79"/>
      <c r="B7" s="32" t="s">
        <v>76</v>
      </c>
      <c r="C7" s="71">
        <v>15</v>
      </c>
      <c r="D7" s="324">
        <f>VLOOKUP(C7,'AusLT17-19'!A5:L107,12)</f>
        <v>68.265851805329959</v>
      </c>
      <c r="E7" s="627">
        <f>'Doherty Data '!P23</f>
        <v>1.0153022188217291</v>
      </c>
      <c r="F7" s="627">
        <f>'Doherty Data '!Q23</f>
        <v>2.1277735271614384</v>
      </c>
      <c r="G7" s="627">
        <f>'Doherty Data '!R23</f>
        <v>1.5975516449885232</v>
      </c>
      <c r="H7" s="715">
        <f>'Doherty Data '!S23</f>
        <v>3.3006885998469775</v>
      </c>
      <c r="I7" s="715">
        <f>'Doherty Data '!T23</f>
        <v>1.7498087222647283</v>
      </c>
      <c r="J7" s="627">
        <f>'Doherty Data '!U23</f>
        <v>3.3909716908951797</v>
      </c>
      <c r="K7" s="718">
        <f t="shared" ref="K7:K15" si="1">$D7*E7</f>
        <v>69.310470807706849</v>
      </c>
      <c r="L7" s="718">
        <f t="shared" ref="L7:L15" si="2">$D7*F7</f>
        <v>145.25427228050697</v>
      </c>
      <c r="M7" s="718">
        <f t="shared" ref="M7:M15" si="3">$D7*G7</f>
        <v>109.05822384814762</v>
      </c>
      <c r="N7" s="718">
        <f t="shared" ref="N7:N15" si="4">$D7*H7</f>
        <v>225.32431881269579</v>
      </c>
      <c r="O7" s="718">
        <f t="shared" ref="O7:O15" si="5">$D7*I7</f>
        <v>119.45218292179771</v>
      </c>
      <c r="P7" s="710">
        <f t="shared" ref="P7:P15" si="6">$D7*J7</f>
        <v>231.48757092671948</v>
      </c>
      <c r="V7" s="16"/>
      <c r="W7" s="16"/>
    </row>
    <row r="8" spans="1:23" ht="15.75" x14ac:dyDescent="0.25">
      <c r="A8" s="79"/>
      <c r="B8" s="33" t="s">
        <v>77</v>
      </c>
      <c r="C8" s="71">
        <v>25</v>
      </c>
      <c r="D8" s="324">
        <f>VLOOKUP(C8,'AusLT17-19'!A6:L108,12)</f>
        <v>58.511546023428302</v>
      </c>
      <c r="E8" s="627">
        <f>'Doherty Data '!P24</f>
        <v>7.107115531752104</v>
      </c>
      <c r="F8" s="627">
        <f>'Doherty Data '!Q24</f>
        <v>14.89441469013007</v>
      </c>
      <c r="G8" s="627">
        <f>'Doherty Data '!R24</f>
        <v>11.182861514919663</v>
      </c>
      <c r="H8" s="715">
        <f>'Doherty Data '!S24</f>
        <v>23.104820198928845</v>
      </c>
      <c r="I8" s="715">
        <f>'Doherty Data '!T24</f>
        <v>12.248661055853098</v>
      </c>
      <c r="J8" s="627">
        <f>'Doherty Data '!U24</f>
        <v>23.73680183626626</v>
      </c>
      <c r="K8" s="718">
        <f t="shared" si="1"/>
        <v>415.84831752993534</v>
      </c>
      <c r="L8" s="718">
        <f t="shared" si="2"/>
        <v>871.49523063357219</v>
      </c>
      <c r="M8" s="718">
        <f t="shared" si="3"/>
        <v>654.32651620384706</v>
      </c>
      <c r="N8" s="718">
        <f t="shared" si="4"/>
        <v>1351.898750432661</v>
      </c>
      <c r="O8" s="718">
        <f t="shared" si="5"/>
        <v>716.68809509492246</v>
      </c>
      <c r="P8" s="710">
        <f t="shared" si="6"/>
        <v>1388.8769730916906</v>
      </c>
      <c r="V8" s="471"/>
      <c r="W8" s="16"/>
    </row>
    <row r="9" spans="1:23" ht="15.75" x14ac:dyDescent="0.25">
      <c r="A9" s="79"/>
      <c r="B9" s="33" t="s">
        <v>78</v>
      </c>
      <c r="C9" s="71">
        <v>35</v>
      </c>
      <c r="D9" s="324">
        <f>VLOOKUP(C9,'AusLT17-19'!A7:L109,12)</f>
        <v>48.854560692942847</v>
      </c>
      <c r="E9" s="627">
        <f>'Doherty Data '!P25</f>
        <v>9.1377199693955617</v>
      </c>
      <c r="F9" s="627">
        <f>'Doherty Data '!Q25</f>
        <v>19.149961744452945</v>
      </c>
      <c r="G9" s="627">
        <f>'Doherty Data '!R25</f>
        <v>14.37796480489671</v>
      </c>
      <c r="H9" s="715">
        <f>'Doherty Data '!S25</f>
        <v>29.706197398622798</v>
      </c>
      <c r="I9" s="715">
        <f>'Doherty Data '!T25</f>
        <v>15.748278500382554</v>
      </c>
      <c r="J9" s="627">
        <f>'Doherty Data '!U25</f>
        <v>30.518745218056615</v>
      </c>
      <c r="K9" s="718">
        <f t="shared" si="1"/>
        <v>446.41929483995131</v>
      </c>
      <c r="L9" s="718">
        <f t="shared" si="2"/>
        <v>935.56296831191003</v>
      </c>
      <c r="M9" s="718">
        <f t="shared" si="3"/>
        <v>702.42915420182248</v>
      </c>
      <c r="N9" s="718">
        <f t="shared" si="4"/>
        <v>1451.2832237675584</v>
      </c>
      <c r="O9" s="718">
        <f t="shared" si="5"/>
        <v>769.3752278063065</v>
      </c>
      <c r="P9" s="710">
        <f t="shared" si="6"/>
        <v>1490.9798905280063</v>
      </c>
      <c r="V9" s="471"/>
      <c r="W9" s="16"/>
    </row>
    <row r="10" spans="1:23" ht="15.75" x14ac:dyDescent="0.25">
      <c r="A10" s="79"/>
      <c r="B10" s="33" t="s">
        <v>79</v>
      </c>
      <c r="C10" s="71">
        <v>45</v>
      </c>
      <c r="D10" s="324">
        <f>VLOOKUP(C10,'AusLT17-19'!A8:L110,12)</f>
        <v>39.301760548899118</v>
      </c>
      <c r="E10" s="627">
        <f>'Doherty Data '!P26</f>
        <v>21.321346595256312</v>
      </c>
      <c r="F10" s="627">
        <f>'Doherty Data '!Q26</f>
        <v>44.683244070390202</v>
      </c>
      <c r="G10" s="627">
        <f>'Doherty Data '!R26</f>
        <v>33.548584544758988</v>
      </c>
      <c r="H10" s="715">
        <f>'Doherty Data '!S26</f>
        <v>69.314460596786532</v>
      </c>
      <c r="I10" s="715">
        <f>'Doherty Data '!T26</f>
        <v>36.745983167559295</v>
      </c>
      <c r="J10" s="627">
        <f>'Doherty Data '!U26</f>
        <v>71.210405508798772</v>
      </c>
      <c r="K10" s="718">
        <f t="shared" si="1"/>
        <v>837.96645846684908</v>
      </c>
      <c r="L10" s="718">
        <f t="shared" si="2"/>
        <v>1756.1301590024921</v>
      </c>
      <c r="M10" s="718">
        <f t="shared" si="3"/>
        <v>1318.5184365326154</v>
      </c>
      <c r="N10" s="718">
        <f t="shared" si="4"/>
        <v>2724.1803329510071</v>
      </c>
      <c r="O10" s="718">
        <f t="shared" si="5"/>
        <v>1444.1818315852929</v>
      </c>
      <c r="P10" s="710">
        <f t="shared" si="6"/>
        <v>2798.6943058968159</v>
      </c>
      <c r="V10" s="471"/>
      <c r="W10" s="16"/>
    </row>
    <row r="11" spans="1:23" ht="15.75" x14ac:dyDescent="0.25">
      <c r="A11" s="79"/>
      <c r="B11" s="33" t="s">
        <v>80</v>
      </c>
      <c r="C11" s="71">
        <v>55</v>
      </c>
      <c r="D11" s="324">
        <f>VLOOKUP(C11,'AusLT17-19'!A9:L111,12)</f>
        <v>30.093279749301921</v>
      </c>
      <c r="E11" s="627">
        <f>'Doherty Data '!P27</f>
        <v>55.841622035195101</v>
      </c>
      <c r="F11" s="627">
        <f>'Doherty Data '!Q27</f>
        <v>117.02754399387911</v>
      </c>
      <c r="G11" s="627">
        <f>'Doherty Data '!R27</f>
        <v>87.865340474368779</v>
      </c>
      <c r="H11" s="715">
        <f>'Doherty Data '!S27</f>
        <v>181.53787299158378</v>
      </c>
      <c r="I11" s="715">
        <f>'Doherty Data '!T27</f>
        <v>96.239479724560056</v>
      </c>
      <c r="J11" s="627">
        <f>'Doherty Data '!U27</f>
        <v>186.50344299923489</v>
      </c>
      <c r="K11" s="718">
        <f t="shared" si="1"/>
        <v>1680.4575535599085</v>
      </c>
      <c r="L11" s="718">
        <f t="shared" si="2"/>
        <v>3521.7426197815416</v>
      </c>
      <c r="M11" s="718">
        <f t="shared" si="3"/>
        <v>2644.1562711628403</v>
      </c>
      <c r="N11" s="718">
        <f t="shared" si="4"/>
        <v>5463.0699970289725</v>
      </c>
      <c r="O11" s="718">
        <f t="shared" si="5"/>
        <v>2896.1615862784561</v>
      </c>
      <c r="P11" s="710">
        <f t="shared" si="6"/>
        <v>5612.5002843839602</v>
      </c>
      <c r="V11" s="471"/>
      <c r="W11" s="16"/>
    </row>
    <row r="12" spans="1:23" ht="15.75" x14ac:dyDescent="0.25">
      <c r="A12" s="79"/>
      <c r="B12" s="33" t="s">
        <v>81</v>
      </c>
      <c r="C12" s="71">
        <v>65</v>
      </c>
      <c r="D12" s="324">
        <f>VLOOKUP(C12,'AusLT17-19'!A10:L112,12)</f>
        <v>21.402959811792403</v>
      </c>
      <c r="E12" s="627">
        <f>'Doherty Data '!P28</f>
        <v>95.43840856924254</v>
      </c>
      <c r="F12" s="627">
        <f>'Doherty Data '!Q28</f>
        <v>200.01071155317521</v>
      </c>
      <c r="G12" s="627">
        <f>'Doherty Data '!R28</f>
        <v>150.1698546289212</v>
      </c>
      <c r="H12" s="715">
        <f>'Doherty Data '!S28</f>
        <v>310.26472838561591</v>
      </c>
      <c r="I12" s="715">
        <f>'Doherty Data '!T28</f>
        <v>164.48201989288447</v>
      </c>
      <c r="J12" s="627">
        <f>'Doherty Data '!U28</f>
        <v>318.75133894414694</v>
      </c>
      <c r="K12" s="718">
        <f t="shared" si="1"/>
        <v>2042.6644231089217</v>
      </c>
      <c r="L12" s="718">
        <f t="shared" si="2"/>
        <v>4280.8212213006118</v>
      </c>
      <c r="M12" s="718">
        <f t="shared" si="3"/>
        <v>3214.0793635655077</v>
      </c>
      <c r="N12" s="718">
        <f t="shared" si="4"/>
        <v>6640.5835126540233</v>
      </c>
      <c r="O12" s="718">
        <f t="shared" si="5"/>
        <v>3520.402061529845</v>
      </c>
      <c r="P12" s="710">
        <f t="shared" si="6"/>
        <v>6822.2220973765952</v>
      </c>
      <c r="V12" s="471"/>
      <c r="W12" s="16"/>
    </row>
    <row r="13" spans="1:23" ht="15.75" x14ac:dyDescent="0.25">
      <c r="A13" s="79"/>
      <c r="B13" s="33" t="s">
        <v>82</v>
      </c>
      <c r="C13" s="71">
        <v>75</v>
      </c>
      <c r="D13" s="324">
        <f>VLOOKUP(C13,'AusLT17-19'!A11:L113,12)</f>
        <v>13.448502273927778</v>
      </c>
      <c r="E13" s="627">
        <f>'Doherty Data '!P29</f>
        <v>255.85615914307573</v>
      </c>
      <c r="F13" s="627">
        <f>'Doherty Data '!Q29</f>
        <v>536.19892884468243</v>
      </c>
      <c r="G13" s="627">
        <f>'Doherty Data '!R29</f>
        <v>402.58301453710789</v>
      </c>
      <c r="H13" s="715">
        <f>'Doherty Data '!S29</f>
        <v>831.77352716143832</v>
      </c>
      <c r="I13" s="715">
        <f>'Doherty Data '!T29</f>
        <v>440.95179801071151</v>
      </c>
      <c r="J13" s="627">
        <f>'Doherty Data '!U29</f>
        <v>854.52486610558526</v>
      </c>
      <c r="K13" s="718">
        <f t="shared" si="1"/>
        <v>3440.8821380340814</v>
      </c>
      <c r="L13" s="718">
        <f t="shared" si="2"/>
        <v>7211.0725138453499</v>
      </c>
      <c r="M13" s="718">
        <f t="shared" si="3"/>
        <v>5414.1385864469949</v>
      </c>
      <c r="N13" s="718">
        <f t="shared" si="4"/>
        <v>11186.108171423532</v>
      </c>
      <c r="O13" s="718">
        <f t="shared" si="5"/>
        <v>5930.141258239596</v>
      </c>
      <c r="P13" s="710">
        <f t="shared" si="6"/>
        <v>11492.079604948793</v>
      </c>
      <c r="V13" s="471"/>
      <c r="W13" s="16"/>
    </row>
    <row r="14" spans="1:23" ht="15.75" x14ac:dyDescent="0.25">
      <c r="A14" s="79"/>
      <c r="B14" s="33" t="s">
        <v>83</v>
      </c>
      <c r="C14" s="71">
        <v>85</v>
      </c>
      <c r="D14" s="324">
        <f>VLOOKUP(C14,'AusLT17-19'!A12:L114,12)</f>
        <v>7.1045363834463728</v>
      </c>
      <c r="E14" s="627">
        <f>'Doherty Data '!P30</f>
        <v>514.75822494261672</v>
      </c>
      <c r="F14" s="627">
        <f>'Doherty Data '!Q30</f>
        <v>1078.7811782708493</v>
      </c>
      <c r="G14" s="627">
        <f>'Doherty Data '!R30</f>
        <v>809.9586840091813</v>
      </c>
      <c r="H14" s="715">
        <f>'Doherty Data '!S30</f>
        <v>1673.4491201224178</v>
      </c>
      <c r="I14" s="715">
        <f>'Doherty Data '!T30</f>
        <v>887.15302218821728</v>
      </c>
      <c r="J14" s="627">
        <f>'Doherty Data '!U30</f>
        <v>1719.2226472838561</v>
      </c>
      <c r="K14" s="718">
        <f t="shared" si="1"/>
        <v>3657.1185377830925</v>
      </c>
      <c r="L14" s="718">
        <f t="shared" si="2"/>
        <v>7664.2401308023964</v>
      </c>
      <c r="M14" s="718">
        <f t="shared" si="3"/>
        <v>5754.3809396315728</v>
      </c>
      <c r="N14" s="718">
        <f t="shared" si="4"/>
        <v>11889.080159756037</v>
      </c>
      <c r="O14" s="718">
        <f t="shared" si="5"/>
        <v>6302.8109238205971</v>
      </c>
      <c r="P14" s="710">
        <f t="shared" si="6"/>
        <v>12214.279848873146</v>
      </c>
      <c r="V14" s="471"/>
      <c r="W14" s="16"/>
    </row>
    <row r="15" spans="1:23" ht="15.75" x14ac:dyDescent="0.25">
      <c r="A15" s="79"/>
      <c r="B15" s="33" t="s">
        <v>84</v>
      </c>
      <c r="C15" s="71">
        <v>95</v>
      </c>
      <c r="D15" s="324">
        <f>VLOOKUP(C15,'AusLT17-19'!A13:L115,12)</f>
        <v>3.450685214125738</v>
      </c>
      <c r="E15" s="627">
        <f>'Doherty Data '!P31</f>
        <v>366.52410099464419</v>
      </c>
      <c r="F15" s="627">
        <f>'Doherty Data '!Q31</f>
        <v>768.12624330527922</v>
      </c>
      <c r="G15" s="627">
        <f>'Doherty Data '!R31</f>
        <v>576.71614384085694</v>
      </c>
      <c r="H15" s="715">
        <f>'Doherty Data '!S31</f>
        <v>1191.548584544759</v>
      </c>
      <c r="I15" s="715">
        <f>'Doherty Data '!T31</f>
        <v>631.68094873756695</v>
      </c>
      <c r="J15" s="627">
        <f>'Doherty Data '!U31</f>
        <v>1224.14078041316</v>
      </c>
      <c r="K15" s="718">
        <f t="shared" si="1"/>
        <v>1264.7592959229473</v>
      </c>
      <c r="L15" s="718">
        <f t="shared" si="2"/>
        <v>2650.561870355476</v>
      </c>
      <c r="M15" s="718">
        <f t="shared" si="3"/>
        <v>1990.0658702992573</v>
      </c>
      <c r="N15" s="718">
        <f t="shared" si="4"/>
        <v>4111.6590826010515</v>
      </c>
      <c r="O15" s="718">
        <f t="shared" si="5"/>
        <v>2179.7321098536404</v>
      </c>
      <c r="P15" s="710">
        <f t="shared" si="6"/>
        <v>4224.1244909800325</v>
      </c>
      <c r="V15" s="471"/>
      <c r="W15" s="16"/>
    </row>
    <row r="16" spans="1:23" s="669" customFormat="1" ht="16.5" thickBot="1" x14ac:dyDescent="0.3">
      <c r="A16" s="666"/>
      <c r="B16" s="93" t="s">
        <v>85</v>
      </c>
      <c r="C16" s="93"/>
      <c r="D16" s="665"/>
      <c r="E16" s="670">
        <f>SUM(E6:E15)</f>
        <v>1327</v>
      </c>
      <c r="F16" s="670">
        <f t="shared" ref="F16:J16" si="7">SUM(F6:F15)</f>
        <v>2781</v>
      </c>
      <c r="G16" s="670">
        <f t="shared" si="7"/>
        <v>2088</v>
      </c>
      <c r="H16" s="716">
        <f t="shared" si="7"/>
        <v>4314</v>
      </c>
      <c r="I16" s="716">
        <f t="shared" si="7"/>
        <v>2287</v>
      </c>
      <c r="J16" s="670">
        <f t="shared" si="7"/>
        <v>4432</v>
      </c>
      <c r="K16" s="719">
        <f t="shared" ref="K16:P16" si="8">SUM(K6:K15)</f>
        <v>13855.426490053396</v>
      </c>
      <c r="L16" s="719">
        <f t="shared" si="8"/>
        <v>29036.880986313856</v>
      </c>
      <c r="M16" s="719">
        <f t="shared" si="8"/>
        <v>21801.153361892608</v>
      </c>
      <c r="N16" s="719">
        <f t="shared" si="8"/>
        <v>45043.187549427537</v>
      </c>
      <c r="O16" s="719">
        <f t="shared" si="8"/>
        <v>23878.945277130457</v>
      </c>
      <c r="P16" s="671">
        <f t="shared" si="8"/>
        <v>46275.245067005759</v>
      </c>
      <c r="Q16" s="97"/>
      <c r="R16" s="97"/>
      <c r="S16" s="97"/>
      <c r="T16" s="97"/>
      <c r="V16" s="667"/>
      <c r="W16" s="668"/>
    </row>
    <row r="17" spans="1:25" x14ac:dyDescent="0.25">
      <c r="F17" s="25"/>
      <c r="H17" s="25"/>
      <c r="O17" s="72"/>
      <c r="Q17" s="487"/>
      <c r="R17" s="488"/>
      <c r="S17" s="304"/>
    </row>
    <row r="18" spans="1:25" s="706" customFormat="1" ht="21.75" customHeight="1" x14ac:dyDescent="0.25">
      <c r="A18" s="706" t="s">
        <v>86</v>
      </c>
    </row>
    <row r="19" spans="1:25" s="35" customFormat="1" ht="15.75" customHeight="1" x14ac:dyDescent="0.25">
      <c r="A19" s="36" t="s">
        <v>87</v>
      </c>
      <c r="B19" s="36"/>
      <c r="C19" s="36"/>
      <c r="D19" s="36"/>
      <c r="F19" s="36"/>
      <c r="G19" s="36"/>
      <c r="H19" s="36"/>
    </row>
    <row r="20" spans="1:25" s="34" customFormat="1" ht="30" x14ac:dyDescent="0.25">
      <c r="A20" s="913" t="s">
        <v>88</v>
      </c>
      <c r="B20" s="38"/>
      <c r="C20" s="38"/>
      <c r="D20" s="707" t="s">
        <v>497</v>
      </c>
      <c r="E20" s="707" t="s">
        <v>498</v>
      </c>
      <c r="F20" s="708" t="s">
        <v>499</v>
      </c>
      <c r="G20" s="714" t="s">
        <v>500</v>
      </c>
      <c r="H20" s="717" t="s">
        <v>501</v>
      </c>
      <c r="I20" s="709" t="s">
        <v>502</v>
      </c>
      <c r="K20" s="35" t="s">
        <v>144</v>
      </c>
      <c r="L20" s="707" t="s">
        <v>497</v>
      </c>
      <c r="M20" s="707" t="s">
        <v>498</v>
      </c>
      <c r="N20" s="708" t="s">
        <v>499</v>
      </c>
      <c r="O20" s="714" t="s">
        <v>500</v>
      </c>
      <c r="P20" s="717" t="s">
        <v>501</v>
      </c>
      <c r="Q20" s="709" t="s">
        <v>502</v>
      </c>
      <c r="S20" s="35" t="s">
        <v>89</v>
      </c>
      <c r="T20" s="707" t="s">
        <v>497</v>
      </c>
      <c r="U20" s="707" t="s">
        <v>498</v>
      </c>
      <c r="V20" s="708" t="s">
        <v>499</v>
      </c>
      <c r="W20" s="714" t="s">
        <v>500</v>
      </c>
      <c r="X20" s="717" t="s">
        <v>501</v>
      </c>
      <c r="Y20" s="709" t="s">
        <v>502</v>
      </c>
    </row>
    <row r="21" spans="1:25" s="34" customFormat="1" ht="15.75" x14ac:dyDescent="0.25">
      <c r="A21" s="41" t="s">
        <v>90</v>
      </c>
      <c r="B21" s="38"/>
      <c r="C21" s="38"/>
      <c r="D21" s="672">
        <f>'Doherty Data '!P99</f>
        <v>113940</v>
      </c>
      <c r="E21" s="672">
        <f>'Doherty Data '!Q99</f>
        <v>629681</v>
      </c>
      <c r="F21" s="672">
        <f>'Doherty Data '!R99</f>
        <v>147707</v>
      </c>
      <c r="G21" s="672">
        <f>'Doherty Data '!S99</f>
        <v>760248</v>
      </c>
      <c r="H21" s="672">
        <f>'Doherty Data '!T99</f>
        <v>162025</v>
      </c>
      <c r="I21" s="672">
        <f>'Doherty Data '!U99</f>
        <v>799410</v>
      </c>
      <c r="K21" s="304" t="s">
        <v>154</v>
      </c>
      <c r="L21" s="34">
        <f>'Doherty Data '!P43</f>
        <v>106334</v>
      </c>
      <c r="M21" s="34">
        <f>'Doherty Data '!Q43</f>
        <v>609981</v>
      </c>
      <c r="N21" s="34">
        <f>'Doherty Data '!R43</f>
        <v>137237</v>
      </c>
      <c r="O21" s="34">
        <f>'Doherty Data '!S43</f>
        <v>734187</v>
      </c>
      <c r="P21" s="34">
        <f>'Doherty Data '!T43</f>
        <v>150509</v>
      </c>
      <c r="Q21" s="34">
        <f>'Doherty Data '!U43</f>
        <v>770708</v>
      </c>
      <c r="S21" s="304" t="s">
        <v>81</v>
      </c>
      <c r="T21" s="834">
        <f>'Doherty Data '!P89</f>
        <v>165.93784887678717</v>
      </c>
      <c r="U21" s="834">
        <f>'Doherty Data '!Q89</f>
        <v>183.6735194009533</v>
      </c>
      <c r="V21" s="834">
        <f>'Doherty Data '!R89</f>
        <v>296.16140231450015</v>
      </c>
      <c r="W21" s="834">
        <f>'Doherty Data '!S89</f>
        <v>327.25956432947635</v>
      </c>
      <c r="X21" s="834">
        <f>'Doherty Data '!T89</f>
        <v>349.3684138869985</v>
      </c>
      <c r="Y21" s="834">
        <f>'Doherty Data '!U89</f>
        <v>382.16725663716869</v>
      </c>
    </row>
    <row r="22" spans="1:25" s="34" customFormat="1" ht="15.75" x14ac:dyDescent="0.25">
      <c r="A22" s="41" t="s">
        <v>92</v>
      </c>
      <c r="B22" s="38"/>
      <c r="C22" s="38"/>
      <c r="D22" s="673">
        <v>25694393</v>
      </c>
      <c r="E22" s="909">
        <v>25694393</v>
      </c>
      <c r="F22" s="909">
        <v>25694393</v>
      </c>
      <c r="G22" s="909">
        <v>25694393</v>
      </c>
      <c r="H22" s="909">
        <v>25694393</v>
      </c>
      <c r="I22" s="909">
        <v>25694393</v>
      </c>
      <c r="K22" s="304" t="s">
        <v>93</v>
      </c>
      <c r="L22" s="34">
        <f>'Doherty Data '!P53</f>
        <v>7576</v>
      </c>
      <c r="M22" s="34">
        <f>'Doherty Data '!Q53</f>
        <v>19480</v>
      </c>
      <c r="N22" s="34">
        <f>'Doherty Data '!R53</f>
        <v>10117</v>
      </c>
      <c r="O22" s="34">
        <f>'Doherty Data '!S53</f>
        <v>25205</v>
      </c>
      <c r="P22" s="34">
        <f>'Doherty Data '!T53</f>
        <v>10907</v>
      </c>
      <c r="Q22" s="34">
        <f>'Doherty Data '!U53</f>
        <v>27067</v>
      </c>
      <c r="S22" s="304" t="s">
        <v>82</v>
      </c>
      <c r="T22" s="834">
        <f>'Doherty Data '!P90</f>
        <v>75.971545268890509</v>
      </c>
      <c r="U22" s="834">
        <f>'Doherty Data '!Q90</f>
        <v>84.091490810075015</v>
      </c>
      <c r="V22" s="834">
        <f>'Doherty Data '!R90</f>
        <v>135.59196732471091</v>
      </c>
      <c r="W22" s="834">
        <f>'Doherty Data '!S90</f>
        <v>149.82968005445906</v>
      </c>
      <c r="X22" s="834">
        <f>'Doherty Data '!T90</f>
        <v>159.95180394826437</v>
      </c>
      <c r="Y22" s="834">
        <f>'Doherty Data '!U90</f>
        <v>174.96814159292063</v>
      </c>
    </row>
    <row r="23" spans="1:25" s="34" customFormat="1" ht="15.75" x14ac:dyDescent="0.25">
      <c r="A23" s="41" t="s">
        <v>94</v>
      </c>
      <c r="B23" s="38"/>
      <c r="C23" s="38"/>
      <c r="D23" s="673">
        <f>'Doherty Data '!P100</f>
        <v>115267</v>
      </c>
      <c r="E23" s="673">
        <f>'Doherty Data '!Q100</f>
        <v>632462</v>
      </c>
      <c r="F23" s="673">
        <f>'Doherty Data '!R100</f>
        <v>149795</v>
      </c>
      <c r="G23" s="673">
        <f>'Doherty Data '!S100</f>
        <v>764562</v>
      </c>
      <c r="H23" s="673">
        <f>'Doherty Data '!T100</f>
        <v>164312</v>
      </c>
      <c r="I23" s="673">
        <f>'Doherty Data '!U100</f>
        <v>803842</v>
      </c>
      <c r="K23" s="304" t="s">
        <v>95</v>
      </c>
      <c r="L23" s="34">
        <f>'Doherty Data '!P73</f>
        <v>1357</v>
      </c>
      <c r="M23" s="34">
        <f>'Doherty Data '!Q73</f>
        <v>3001</v>
      </c>
      <c r="N23" s="34">
        <f>'Doherty Data '!R73</f>
        <v>2441</v>
      </c>
      <c r="O23" s="34">
        <f>'Doherty Data '!S73</f>
        <v>5170</v>
      </c>
      <c r="P23" s="34">
        <f>'Doherty Data '!T73</f>
        <v>2896</v>
      </c>
      <c r="Q23" s="34">
        <f>'Doherty Data '!U73</f>
        <v>6067</v>
      </c>
      <c r="S23" s="304" t="s">
        <v>83</v>
      </c>
      <c r="T23" s="834">
        <f>'Doherty Data '!P91</f>
        <v>17.993260721579333</v>
      </c>
      <c r="U23" s="834">
        <f>'Doherty Data '!Q91</f>
        <v>19.91640571817566</v>
      </c>
      <c r="V23" s="834">
        <f>'Doherty Data '!R91</f>
        <v>32.113886997957849</v>
      </c>
      <c r="W23" s="834">
        <f>'Doherty Data '!S91</f>
        <v>35.485976855003464</v>
      </c>
      <c r="X23" s="834">
        <f>'Doherty Data '!T91</f>
        <v>37.883321987746825</v>
      </c>
      <c r="Y23" s="834">
        <f>'Doherty Data '!U91</f>
        <v>41.439823008849622</v>
      </c>
    </row>
    <row r="24" spans="1:25" s="34" customFormat="1" ht="15.75" x14ac:dyDescent="0.25">
      <c r="A24" s="41" t="s">
        <v>96</v>
      </c>
      <c r="B24" s="38"/>
      <c r="C24" s="38"/>
      <c r="D24" s="673">
        <f>'Doherty Data '!P101</f>
        <v>113940</v>
      </c>
      <c r="E24" s="673">
        <f>'Doherty Data '!Q101</f>
        <v>340913.8125</v>
      </c>
      <c r="F24" s="673">
        <f>'Doherty Data '!R101</f>
        <v>147707</v>
      </c>
      <c r="G24" s="673">
        <f>'Doherty Data '!S101</f>
        <v>417259.75</v>
      </c>
      <c r="H24" s="673">
        <f>'Doherty Data '!T101</f>
        <v>162025</v>
      </c>
      <c r="I24" s="673">
        <f>'Doherty Data '!U101</f>
        <v>445354.375</v>
      </c>
      <c r="S24" s="304" t="s">
        <v>97</v>
      </c>
      <c r="T24" s="834">
        <f>'Doherty Data '!P92</f>
        <v>0</v>
      </c>
      <c r="U24" s="834">
        <f>'Doherty Data '!Q92</f>
        <v>0</v>
      </c>
      <c r="V24" s="834">
        <f>'Doherty Data '!R92</f>
        <v>0</v>
      </c>
      <c r="W24" s="834">
        <f>'Doherty Data '!S92</f>
        <v>0</v>
      </c>
      <c r="X24" s="834">
        <f>'Doherty Data '!T92</f>
        <v>0</v>
      </c>
      <c r="Y24" s="834">
        <f>'Doherty Data '!U92</f>
        <v>0</v>
      </c>
    </row>
    <row r="25" spans="1:25" s="34" customFormat="1" ht="15.75" x14ac:dyDescent="0.25">
      <c r="A25" s="41" t="s">
        <v>98</v>
      </c>
      <c r="B25" s="38"/>
      <c r="C25" s="38"/>
      <c r="D25" s="673">
        <f>'Doherty Data '!P102</f>
        <v>87864.416666666672</v>
      </c>
      <c r="E25" s="673">
        <f>'Doherty Data '!Q102</f>
        <v>134325.49999999997</v>
      </c>
      <c r="F25" s="673">
        <f>'Doherty Data '!R102</f>
        <v>113498.00000000001</v>
      </c>
      <c r="G25" s="673">
        <f>'Doherty Data '!S102</f>
        <v>166919</v>
      </c>
      <c r="H25" s="673">
        <f>'Doherty Data '!T102</f>
        <v>123226.91666666666</v>
      </c>
      <c r="I25" s="673">
        <f>'Doherty Data '!U102</f>
        <v>180516.66666666666</v>
      </c>
      <c r="S25" s="35" t="s">
        <v>99</v>
      </c>
      <c r="T25" s="835">
        <f>'Doherty Data '!P93</f>
        <v>259.90265486725701</v>
      </c>
      <c r="U25" s="835">
        <f>'Doherty Data '!Q93</f>
        <v>287.68141592920398</v>
      </c>
      <c r="V25" s="835">
        <f>'Doherty Data '!R93</f>
        <v>463.86725663716891</v>
      </c>
      <c r="W25" s="835">
        <f>'Doherty Data '!S93</f>
        <v>512.57522123893887</v>
      </c>
      <c r="X25" s="835">
        <f>'Doherty Data '!T93</f>
        <v>547.20353982300969</v>
      </c>
      <c r="Y25" s="835">
        <f>'Doherty Data '!U93</f>
        <v>598.57522123893898</v>
      </c>
    </row>
    <row r="26" spans="1:25" s="34" customFormat="1" ht="15.75" x14ac:dyDescent="0.25">
      <c r="A26" s="41"/>
      <c r="B26" s="38"/>
      <c r="C26" s="38"/>
      <c r="D26" s="43"/>
      <c r="E26" s="44"/>
      <c r="F26" s="45"/>
      <c r="G26" s="38"/>
      <c r="H26" s="38"/>
    </row>
    <row r="27" spans="1:25" s="34" customFormat="1" ht="15.75" x14ac:dyDescent="0.25">
      <c r="A27" s="36" t="s">
        <v>100</v>
      </c>
      <c r="B27" s="38"/>
      <c r="C27" s="38"/>
      <c r="D27" s="38">
        <v>365.25</v>
      </c>
      <c r="E27" s="38"/>
      <c r="F27" s="38"/>
      <c r="G27" s="38"/>
      <c r="H27" s="38"/>
    </row>
    <row r="28" spans="1:25" s="34" customFormat="1" ht="15.75" x14ac:dyDescent="0.25">
      <c r="A28" s="38"/>
      <c r="B28" s="38"/>
      <c r="C28" s="38"/>
      <c r="D28" s="38"/>
      <c r="E28" s="38"/>
      <c r="F28" s="38"/>
      <c r="G28" s="38"/>
      <c r="H28" s="38"/>
      <c r="I28" s="38"/>
      <c r="J28" s="38"/>
      <c r="K28" s="38"/>
    </row>
    <row r="29" spans="1:25" s="34" customFormat="1" ht="15.75" x14ac:dyDescent="0.25">
      <c r="A29" s="46" t="s">
        <v>101</v>
      </c>
      <c r="B29" s="38"/>
      <c r="C29" s="38"/>
      <c r="D29" s="47" t="s">
        <v>102</v>
      </c>
      <c r="E29" s="40" t="s">
        <v>103</v>
      </c>
      <c r="F29" s="40" t="s">
        <v>104</v>
      </c>
      <c r="G29" s="466" t="s">
        <v>105</v>
      </c>
      <c r="H29" s="466" t="s">
        <v>106</v>
      </c>
      <c r="I29" s="466" t="s">
        <v>107</v>
      </c>
      <c r="J29" s="466" t="s">
        <v>108</v>
      </c>
      <c r="K29" s="38"/>
      <c r="L29" s="875"/>
      <c r="M29" s="878"/>
      <c r="N29" s="878"/>
      <c r="O29" s="878"/>
    </row>
    <row r="30" spans="1:25"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s="875"/>
      <c r="M30" s="878"/>
      <c r="N30" s="878"/>
      <c r="O30" s="878"/>
    </row>
    <row r="31" spans="1:25" s="34" customFormat="1" ht="15.75" x14ac:dyDescent="0.25">
      <c r="A31" s="41" t="s">
        <v>110</v>
      </c>
      <c r="B31" s="38"/>
      <c r="C31" s="38"/>
      <c r="D31" s="44">
        <v>0.13300000000000001</v>
      </c>
      <c r="E31" s="44">
        <v>8.7999999999999995E-2</v>
      </c>
      <c r="F31" s="44">
        <v>0.19</v>
      </c>
      <c r="G31" s="467">
        <f t="shared" ref="G31:G34" si="9">(F31-E31)/(2*1.96)</f>
        <v>2.6020408163265309E-2</v>
      </c>
      <c r="H31" s="468">
        <f t="shared" ref="H31:H34" si="10">(D31*(D31-D31^2-G31^2))/G31^2</f>
        <v>22.518354133333329</v>
      </c>
      <c r="I31" s="468">
        <f t="shared" ref="I31:I34" si="11">H31*(1-D31)/D31</f>
        <v>146.79257919999998</v>
      </c>
      <c r="J31" s="469" t="e">
        <f ca="1">_xll.ErBeta(H31,I31)</f>
        <v>#NAME?</v>
      </c>
      <c r="K31" s="38"/>
      <c r="L31" s="875"/>
      <c r="M31" s="878"/>
      <c r="N31" s="878"/>
      <c r="O31" s="878"/>
    </row>
    <row r="32" spans="1:25" s="34" customFormat="1" ht="15.75" x14ac:dyDescent="0.25">
      <c r="A32" s="41" t="s">
        <v>111</v>
      </c>
      <c r="B32" s="38"/>
      <c r="C32" s="38"/>
      <c r="D32" s="44">
        <v>0.65500000000000003</v>
      </c>
      <c r="E32" s="44">
        <v>0.57899999999999996</v>
      </c>
      <c r="F32" s="44">
        <v>0.72699999999999998</v>
      </c>
      <c r="G32" s="467">
        <f t="shared" si="9"/>
        <v>3.7755102040816335E-2</v>
      </c>
      <c r="H32" s="468">
        <f t="shared" si="10"/>
        <v>103.18158542731915</v>
      </c>
      <c r="I32" s="468">
        <f t="shared" si="11"/>
        <v>54.347552629656647</v>
      </c>
      <c r="J32" s="469" t="e">
        <f ca="1">_xll.ErBeta(H32,I32)</f>
        <v>#NAME?</v>
      </c>
      <c r="K32" s="38"/>
      <c r="L32" s="875"/>
      <c r="M32" s="878"/>
      <c r="N32" s="878"/>
      <c r="O32" s="878"/>
    </row>
    <row r="33" spans="1:23" s="34" customFormat="1" ht="15.75" customHeight="1" x14ac:dyDescent="0.25">
      <c r="A33" s="41" t="s">
        <v>112</v>
      </c>
      <c r="B33" s="38"/>
      <c r="C33" s="38"/>
      <c r="D33" s="44">
        <v>0.219</v>
      </c>
      <c r="E33" s="44">
        <v>0.14799999999999999</v>
      </c>
      <c r="F33" s="44">
        <v>0.308</v>
      </c>
      <c r="G33" s="467">
        <f t="shared" si="9"/>
        <v>4.0816326530612249E-2</v>
      </c>
      <c r="H33" s="468">
        <f t="shared" si="10"/>
        <v>22.264888985249996</v>
      </c>
      <c r="I33" s="468">
        <f t="shared" si="11"/>
        <v>79.401270764749981</v>
      </c>
      <c r="J33" s="469" t="e">
        <f ca="1">_xll.ErBeta(H33,I33)</f>
        <v>#NAME?</v>
      </c>
      <c r="K33" s="38"/>
      <c r="L33" s="875"/>
      <c r="M33" s="878"/>
      <c r="N33" s="878"/>
      <c r="O33" s="878"/>
    </row>
    <row r="34" spans="1:23" s="298" customFormat="1" ht="15.75" customHeight="1" x14ac:dyDescent="0.25">
      <c r="A34" s="322" t="s">
        <v>113</v>
      </c>
      <c r="B34" s="318"/>
      <c r="C34" s="318"/>
      <c r="D34" s="323">
        <v>0.224</v>
      </c>
      <c r="E34" s="323">
        <v>0.151</v>
      </c>
      <c r="F34" s="323">
        <v>0.312</v>
      </c>
      <c r="G34" s="467">
        <f t="shared" si="9"/>
        <v>4.1071428571428571E-2</v>
      </c>
      <c r="H34" s="468">
        <f t="shared" si="10"/>
        <v>22.858249968998113</v>
      </c>
      <c r="I34" s="468">
        <f t="shared" si="11"/>
        <v>79.187508821172031</v>
      </c>
      <c r="J34" s="469" t="e">
        <f ca="1">_xll.ErBeta(H34,I34)</f>
        <v>#NAME?</v>
      </c>
      <c r="K34" s="38"/>
      <c r="L34" s="915"/>
      <c r="M34" s="916"/>
      <c r="N34" s="916"/>
      <c r="O34" s="916"/>
      <c r="P34" s="154"/>
    </row>
    <row r="35" spans="1:23" s="154" customFormat="1" ht="15.75" customHeight="1" x14ac:dyDescent="0.25">
      <c r="A35" s="41"/>
      <c r="B35" s="131"/>
      <c r="C35" s="131"/>
      <c r="D35" s="44"/>
      <c r="E35" s="44"/>
      <c r="F35" s="44"/>
      <c r="G35" s="131"/>
      <c r="H35" s="131"/>
      <c r="I35" s="131"/>
      <c r="J35" s="131"/>
      <c r="K35" s="131"/>
    </row>
    <row r="36" spans="1:23" s="35" customFormat="1" ht="15.75" x14ac:dyDescent="0.25">
      <c r="A36" s="36" t="s">
        <v>114</v>
      </c>
      <c r="B36" s="36"/>
      <c r="C36" s="36"/>
      <c r="D36" s="36"/>
      <c r="E36" s="36"/>
      <c r="F36" s="36"/>
      <c r="G36" s="36"/>
      <c r="H36" s="36"/>
      <c r="I36" s="131"/>
      <c r="M36" s="154"/>
      <c r="N36" s="154"/>
      <c r="O36" s="154"/>
      <c r="P36" s="154"/>
    </row>
    <row r="37" spans="1:23" s="35" customFormat="1" ht="16.5" thickBot="1" x14ac:dyDescent="0.3">
      <c r="A37" s="54" t="s">
        <v>115</v>
      </c>
      <c r="B37" s="54"/>
      <c r="C37" s="54"/>
      <c r="D37" s="55" t="s">
        <v>116</v>
      </c>
      <c r="E37" s="55" t="s">
        <v>117</v>
      </c>
      <c r="F37" s="36"/>
      <c r="G37" s="36"/>
      <c r="H37" s="36"/>
      <c r="K37" s="131"/>
      <c r="L37" s="131"/>
      <c r="M37" s="154"/>
      <c r="N37" s="154"/>
      <c r="O37" s="154"/>
      <c r="P37" s="154"/>
    </row>
    <row r="38" spans="1:23" s="34" customFormat="1" ht="15.75" x14ac:dyDescent="0.25">
      <c r="A38" s="48" t="s">
        <v>118</v>
      </c>
      <c r="B38" s="38"/>
      <c r="C38" s="38"/>
      <c r="D38" s="868" t="s">
        <v>119</v>
      </c>
      <c r="E38" s="307">
        <v>14</v>
      </c>
      <c r="F38" s="36"/>
      <c r="G38" s="36"/>
      <c r="H38" s="36"/>
      <c r="I38" s="35"/>
      <c r="J38" s="35"/>
      <c r="K38" s="131"/>
      <c r="L38" s="131"/>
      <c r="M38" s="154"/>
      <c r="N38" s="154"/>
      <c r="O38" s="154"/>
      <c r="P38" s="154"/>
    </row>
    <row r="39" spans="1:23" s="34" customFormat="1" ht="15.75" x14ac:dyDescent="0.25">
      <c r="A39" s="48" t="s">
        <v>120</v>
      </c>
      <c r="B39" s="38"/>
      <c r="C39" s="38"/>
      <c r="D39" s="868" t="s">
        <v>119</v>
      </c>
      <c r="E39" s="307">
        <v>14</v>
      </c>
      <c r="F39" s="36"/>
      <c r="G39" s="36"/>
      <c r="H39" s="36"/>
      <c r="I39" s="35"/>
      <c r="J39" s="35"/>
      <c r="K39" s="131"/>
      <c r="L39" s="131"/>
      <c r="M39" s="154"/>
      <c r="N39" s="154"/>
      <c r="O39" s="154"/>
      <c r="P39" s="154"/>
    </row>
    <row r="40" spans="1:23" s="34" customFormat="1" ht="15.75" x14ac:dyDescent="0.25">
      <c r="A40" s="48" t="s">
        <v>121</v>
      </c>
      <c r="B40" s="38"/>
      <c r="C40" s="38"/>
      <c r="D40" s="868" t="s">
        <v>119</v>
      </c>
      <c r="E40" s="308">
        <v>14</v>
      </c>
      <c r="F40" s="36"/>
      <c r="G40" s="36"/>
      <c r="H40" s="36"/>
      <c r="I40" s="35"/>
      <c r="J40" s="35"/>
      <c r="K40" s="131"/>
      <c r="L40" s="131"/>
      <c r="M40" s="154"/>
      <c r="N40" s="154"/>
      <c r="O40" s="154"/>
      <c r="P40" s="154"/>
    </row>
    <row r="41" spans="1:23" s="34" customFormat="1" ht="15.75" x14ac:dyDescent="0.25">
      <c r="A41" s="48" t="s">
        <v>122</v>
      </c>
      <c r="B41" s="38"/>
      <c r="C41" s="38"/>
      <c r="D41" s="868" t="s">
        <v>119</v>
      </c>
      <c r="E41" s="308">
        <v>14</v>
      </c>
      <c r="F41" s="36"/>
      <c r="G41" s="36"/>
      <c r="I41" s="35"/>
      <c r="J41" s="35"/>
      <c r="K41" s="131"/>
      <c r="L41" s="131"/>
      <c r="M41" s="154"/>
      <c r="N41" s="154"/>
      <c r="O41" s="154"/>
      <c r="P41" s="154"/>
    </row>
    <row r="42" spans="1:23" s="34" customFormat="1" ht="15.75" x14ac:dyDescent="0.25">
      <c r="A42" s="38"/>
      <c r="B42" s="38"/>
      <c r="C42" s="38"/>
      <c r="D42" s="321"/>
      <c r="E42" s="321"/>
      <c r="F42" s="1075"/>
      <c r="G42" s="1075"/>
      <c r="H42" s="1099"/>
      <c r="I42" s="131"/>
      <c r="M42" s="154"/>
      <c r="N42" s="154"/>
      <c r="O42" s="154"/>
      <c r="P42" s="154"/>
    </row>
    <row r="43" spans="1:23" s="34" customFormat="1" ht="15.75" x14ac:dyDescent="0.25">
      <c r="A43" s="135" t="s">
        <v>123</v>
      </c>
      <c r="B43" s="136"/>
      <c r="C43" s="136"/>
      <c r="D43" s="137" t="s">
        <v>116</v>
      </c>
      <c r="E43" s="140" t="s">
        <v>117</v>
      </c>
      <c r="G43" s="140" t="s">
        <v>124</v>
      </c>
      <c r="H43" s="1111" t="s">
        <v>125</v>
      </c>
      <c r="I43" s="1111" t="s">
        <v>126</v>
      </c>
      <c r="J43" s="140" t="s">
        <v>127</v>
      </c>
      <c r="K43" s="140" t="s">
        <v>103</v>
      </c>
      <c r="L43" s="1122" t="s">
        <v>104</v>
      </c>
      <c r="M43" s="1116" t="s">
        <v>128</v>
      </c>
      <c r="N43" s="1117" t="s">
        <v>129</v>
      </c>
      <c r="O43" s="154"/>
      <c r="P43" s="154"/>
    </row>
    <row r="44" spans="1:23" s="34" customFormat="1" ht="15.75" x14ac:dyDescent="0.25">
      <c r="A44" s="49" t="s">
        <v>130</v>
      </c>
      <c r="B44" s="299"/>
      <c r="C44" s="299"/>
      <c r="D44" s="146" t="s">
        <v>131</v>
      </c>
      <c r="E44" s="147"/>
      <c r="F44" s="34"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4" t="e" cm="1">
        <f t="array" aca="1" ref="N44" ca="1">_xll.ErLognormal(J44,M44)</f>
        <v>#NAME?</v>
      </c>
      <c r="O44" s="154"/>
      <c r="P44" s="154"/>
    </row>
    <row r="45" spans="1:23" s="34" customFormat="1" ht="15.75" x14ac:dyDescent="0.25">
      <c r="A45" s="49"/>
      <c r="B45" s="131"/>
      <c r="C45" s="131"/>
      <c r="D45" s="146"/>
      <c r="E45" s="147"/>
      <c r="F45" s="36"/>
      <c r="G45" s="36"/>
      <c r="H45" s="36"/>
    </row>
    <row r="46" spans="1:23" s="34" customFormat="1" ht="15.75" x14ac:dyDescent="0.25">
      <c r="A46" s="135" t="s">
        <v>133</v>
      </c>
      <c r="B46" s="136"/>
      <c r="C46" s="136"/>
      <c r="D46" s="137" t="s">
        <v>116</v>
      </c>
      <c r="E46" s="140" t="s">
        <v>117</v>
      </c>
      <c r="F46" s="36"/>
      <c r="G46" s="36"/>
      <c r="H46" s="36"/>
    </row>
    <row r="47" spans="1:23" s="34" customFormat="1" ht="15.75" x14ac:dyDescent="0.25">
      <c r="A47" s="49" t="s">
        <v>134</v>
      </c>
      <c r="B47" s="318"/>
      <c r="C47" s="318"/>
      <c r="D47" s="319">
        <f>'Permanent Disb'!K10</f>
        <v>0.90600000000000003</v>
      </c>
      <c r="E47" s="320" t="s">
        <v>135</v>
      </c>
      <c r="F47" s="36"/>
      <c r="G47" s="36"/>
      <c r="H47" s="36"/>
    </row>
    <row r="48" spans="1:23" s="34" customFormat="1" ht="15.75" x14ac:dyDescent="0.25">
      <c r="A48" s="49"/>
      <c r="B48" s="38"/>
      <c r="C48" s="38"/>
      <c r="D48" s="38"/>
      <c r="E48" s="50"/>
      <c r="F48" s="51"/>
      <c r="G48" s="38"/>
      <c r="H48" s="38"/>
      <c r="W48" s="35"/>
    </row>
    <row r="49" spans="1:42"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c r="N49" s="916"/>
      <c r="O49" s="916"/>
      <c r="P49" s="916"/>
      <c r="Q49" s="916"/>
    </row>
    <row r="50" spans="1:42" s="154" customFormat="1" ht="15.75" x14ac:dyDescent="0.25">
      <c r="A50" s="156" t="s">
        <v>138</v>
      </c>
      <c r="B50" s="131"/>
      <c r="C50" s="131"/>
      <c r="D50" s="155">
        <f>'Permanent Disb'!C6</f>
        <v>2.82920668759425E-2</v>
      </c>
      <c r="E50" s="155">
        <f>'Permanent Disb'!D6</f>
        <v>2.56649103912506E-2</v>
      </c>
      <c r="F50" s="155">
        <f>'Permanent Disb'!E6</f>
        <v>3.1202822359023798E-2</v>
      </c>
      <c r="G50" s="131"/>
      <c r="H50" s="157" t="s">
        <v>135</v>
      </c>
      <c r="I50" s="503">
        <f>(F50-E50)/(2*1.96)</f>
        <v>1.4127326448401015E-3</v>
      </c>
      <c r="J50" s="503">
        <f>(D50*(D50-D50^2-I50^2))/I50^2</f>
        <v>389.684928329694</v>
      </c>
      <c r="K50" s="503">
        <f>J50*(1-D50)/D50</f>
        <v>13383.961586731159</v>
      </c>
      <c r="L50" s="576" t="e">
        <f ca="1">_xll.ErBeta(J50,K50)</f>
        <v>#NAME?</v>
      </c>
      <c r="N50" s="916"/>
      <c r="O50" s="916"/>
      <c r="P50" s="916"/>
      <c r="Q50" s="916"/>
    </row>
    <row r="51" spans="1:42" s="154" customFormat="1" ht="15.75" x14ac:dyDescent="0.25">
      <c r="A51" s="156" t="s">
        <v>139</v>
      </c>
      <c r="B51" s="131"/>
      <c r="C51" s="131"/>
      <c r="D51" s="178">
        <f>'Permanent Disb'!G7</f>
        <v>1.1000000000000001E-3</v>
      </c>
      <c r="E51" s="178">
        <f>'Permanent Disb'!H7</f>
        <v>7.9000000000000001E-4</v>
      </c>
      <c r="F51" s="178">
        <f>'Permanent Disb'!I7</f>
        <v>1.4E-3</v>
      </c>
      <c r="G51" s="131"/>
      <c r="H51" s="157" t="s">
        <v>135</v>
      </c>
      <c r="I51" s="503">
        <f>(F51-E51)/(2*1.96)</f>
        <v>1.5561224489795918E-4</v>
      </c>
      <c r="J51" s="503">
        <f>(D51*(D51-D51^2-I51^2))/I51^2</f>
        <v>49.91260954474604</v>
      </c>
      <c r="K51" s="503">
        <f>J51*(1-D51)/D51</f>
        <v>45325.186976588018</v>
      </c>
      <c r="L51" s="576" t="e">
        <f ca="1">_xll.ErBeta(J51,K51)</f>
        <v>#NAME?</v>
      </c>
      <c r="N51" s="916"/>
      <c r="O51" s="916"/>
      <c r="P51" s="916"/>
      <c r="Q51" s="916"/>
    </row>
    <row r="52" spans="1:42" s="154" customFormat="1" ht="15.75" x14ac:dyDescent="0.25">
      <c r="A52" s="156" t="s">
        <v>140</v>
      </c>
      <c r="B52" s="131"/>
      <c r="C52" s="131"/>
      <c r="D52" s="178">
        <f>'Permanent Disb'!G8</f>
        <v>6.7000000000000002E-3</v>
      </c>
      <c r="E52" s="178">
        <f>'Permanent Disb'!H8</f>
        <v>5.8999999999999999E-3</v>
      </c>
      <c r="F52" s="178">
        <f>'Permanent Disb'!I8</f>
        <v>7.4999999999999997E-3</v>
      </c>
      <c r="G52" s="131"/>
      <c r="H52" s="157" t="s">
        <v>135</v>
      </c>
      <c r="I52" s="503">
        <f>(F52-E52)/(2*1.96)</f>
        <v>4.0816326530612241E-4</v>
      </c>
      <c r="J52" s="503">
        <f>(D52*(D52-D52^2-I52^2))/I52^2</f>
        <v>267.64019509250005</v>
      </c>
      <c r="K52" s="503">
        <f>J52*(1-D52)/D52</f>
        <v>39678.657579907507</v>
      </c>
      <c r="L52" s="576" t="e">
        <f ca="1">_xll.ErBeta(J52,K52)</f>
        <v>#NAME?</v>
      </c>
      <c r="N52" s="916"/>
      <c r="O52" s="916"/>
      <c r="P52" s="916"/>
      <c r="Q52" s="916"/>
    </row>
    <row r="53" spans="1:42"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157" t="s">
        <v>135</v>
      </c>
      <c r="I53" s="503">
        <f>(F53-E53)/(2*1.96)</f>
        <v>1.5051020408163272E-3</v>
      </c>
      <c r="J53" s="503">
        <f>(D53*(D53-D53^2-I53^2))/I53^2</f>
        <v>2072.8189890859385</v>
      </c>
      <c r="K53" s="503">
        <f>J53*(1-D53)/D53</f>
        <v>27080.753290603778</v>
      </c>
      <c r="L53" s="576" t="e">
        <f ca="1">_xll.ErBeta(J53,K53)</f>
        <v>#NAME?</v>
      </c>
      <c r="N53" s="916"/>
      <c r="O53" s="916"/>
      <c r="P53" s="916"/>
      <c r="Q53" s="916"/>
    </row>
    <row r="54" spans="1:42" s="154" customFormat="1" ht="15.75" x14ac:dyDescent="0.25">
      <c r="A54" s="156" t="s">
        <v>143</v>
      </c>
      <c r="B54" s="131"/>
      <c r="C54" s="131"/>
      <c r="D54" s="178">
        <f>'Permanent Disb'!G5</f>
        <v>7.6E-3</v>
      </c>
      <c r="E54" s="178">
        <f>'Permanent Disb'!H5</f>
        <v>6.7999999999999996E-3</v>
      </c>
      <c r="F54" s="178">
        <f>'Permanent Disb'!I5</f>
        <v>8.5000000000000006E-3</v>
      </c>
      <c r="G54" s="131"/>
      <c r="H54" s="157" t="s">
        <v>135</v>
      </c>
      <c r="I54" s="503">
        <f>(F54-E54)/(2*1.96)</f>
        <v>4.3367346938775537E-4</v>
      </c>
      <c r="J54" s="503">
        <f>(D54*(D54-D54^2-I54^2))/I54^2</f>
        <v>304.77363985937683</v>
      </c>
      <c r="K54" s="503">
        <f>J54*(1-D54)/D54</f>
        <v>39797.02107847968</v>
      </c>
      <c r="L54" s="576" t="e">
        <f ca="1">_xll.ErBeta(J54,K54)</f>
        <v>#NAME?</v>
      </c>
      <c r="N54" s="916"/>
      <c r="O54" s="916"/>
      <c r="P54" s="916"/>
      <c r="Q54" s="916"/>
    </row>
    <row r="55" spans="1:42" s="123" customFormat="1" ht="15.75" x14ac:dyDescent="0.25">
      <c r="A55" s="124"/>
      <c r="B55" s="120"/>
      <c r="C55" s="120"/>
      <c r="D55" s="151"/>
      <c r="E55" s="121"/>
      <c r="F55" s="122"/>
      <c r="G55" s="120"/>
      <c r="H55" s="125"/>
    </row>
    <row r="56" spans="1:42" s="160" customFormat="1" x14ac:dyDescent="0.25">
      <c r="A56" s="160" t="s">
        <v>144</v>
      </c>
    </row>
    <row r="57" spans="1:42" s="160" customFormat="1" x14ac:dyDescent="0.25">
      <c r="A57" s="160" t="s">
        <v>145</v>
      </c>
    </row>
    <row r="58" spans="1:42" s="112" customFormat="1" ht="15.75" x14ac:dyDescent="0.25">
      <c r="I58" s="675"/>
    </row>
    <row r="59" spans="1:42" s="112" customFormat="1" ht="15.75" x14ac:dyDescent="0.25">
      <c r="D59" s="1718" t="s">
        <v>503</v>
      </c>
      <c r="E59" s="1718"/>
      <c r="F59" s="1718"/>
      <c r="G59" s="1718"/>
      <c r="H59" s="1718"/>
      <c r="I59" s="1725"/>
      <c r="J59" s="1726" t="s">
        <v>504</v>
      </c>
      <c r="K59" s="1718"/>
      <c r="L59" s="1718"/>
      <c r="M59" s="1718"/>
      <c r="N59" s="1718"/>
      <c r="O59" s="1718"/>
      <c r="P59" s="1726" t="s">
        <v>505</v>
      </c>
      <c r="Q59" s="1718"/>
      <c r="R59" s="1718"/>
      <c r="S59" s="1718"/>
      <c r="T59" s="1718"/>
      <c r="U59" s="1718"/>
      <c r="W59" s="917"/>
      <c r="X59" s="917"/>
      <c r="Y59" s="917"/>
      <c r="Z59" s="917"/>
      <c r="AA59" s="917"/>
      <c r="AB59" s="917"/>
      <c r="AC59" s="917"/>
      <c r="AD59" s="917"/>
      <c r="AE59" s="917"/>
      <c r="AF59" s="917"/>
      <c r="AG59" s="917"/>
      <c r="AH59" s="917"/>
      <c r="AI59" s="917"/>
      <c r="AJ59" s="917"/>
      <c r="AK59" s="917"/>
      <c r="AL59" s="917"/>
      <c r="AM59" s="917"/>
      <c r="AN59" s="917"/>
      <c r="AO59" s="917"/>
      <c r="AP59" s="917"/>
    </row>
    <row r="60" spans="1:42" s="112" customFormat="1" ht="15.75" x14ac:dyDescent="0.25">
      <c r="D60" s="1697" t="s">
        <v>506</v>
      </c>
      <c r="E60" s="1697"/>
      <c r="F60" s="1698"/>
      <c r="G60" s="1697" t="s">
        <v>498</v>
      </c>
      <c r="H60" s="1697"/>
      <c r="I60" s="1698"/>
      <c r="J60" s="1690" t="s">
        <v>499</v>
      </c>
      <c r="K60" s="1691"/>
      <c r="L60" s="1703"/>
      <c r="M60" s="1691" t="s">
        <v>500</v>
      </c>
      <c r="N60" s="1691"/>
      <c r="O60" s="1703"/>
      <c r="P60" s="1692" t="s">
        <v>501</v>
      </c>
      <c r="Q60" s="1693"/>
      <c r="R60" s="1695"/>
      <c r="S60" s="1693" t="s">
        <v>502</v>
      </c>
      <c r="T60" s="1693"/>
      <c r="U60" s="1695"/>
      <c r="W60" s="917"/>
      <c r="X60" s="917"/>
      <c r="Y60" s="917"/>
      <c r="Z60" s="917"/>
      <c r="AA60" s="917"/>
      <c r="AB60" s="917"/>
      <c r="AC60" s="917"/>
      <c r="AD60" s="917"/>
      <c r="AE60" s="917"/>
      <c r="AF60" s="917"/>
      <c r="AG60" s="917"/>
      <c r="AH60" s="917"/>
      <c r="AI60" s="917"/>
      <c r="AJ60" s="917"/>
      <c r="AK60" s="917"/>
      <c r="AL60" s="917"/>
      <c r="AM60" s="917"/>
      <c r="AN60" s="917"/>
      <c r="AO60" s="917"/>
      <c r="AP60" s="917"/>
    </row>
    <row r="61" spans="1:42"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W61" s="918"/>
      <c r="X61" s="918"/>
      <c r="Y61" s="918"/>
      <c r="Z61" s="918"/>
      <c r="AA61" s="918"/>
      <c r="AB61" s="918"/>
      <c r="AC61" s="918"/>
      <c r="AD61" s="918"/>
      <c r="AE61" s="918"/>
      <c r="AF61" s="918"/>
      <c r="AG61" s="918"/>
      <c r="AH61" s="918"/>
      <c r="AI61" s="918"/>
      <c r="AJ61" s="918"/>
      <c r="AK61" s="918"/>
      <c r="AL61" s="918"/>
      <c r="AM61" s="918"/>
      <c r="AN61" s="918"/>
      <c r="AO61" s="918"/>
      <c r="AP61" s="918"/>
    </row>
    <row r="62" spans="1:42"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W62" s="918"/>
      <c r="X62" s="918"/>
      <c r="Y62" s="918"/>
      <c r="Z62" s="918"/>
      <c r="AA62" s="918"/>
      <c r="AB62" s="918"/>
      <c r="AC62" s="918"/>
      <c r="AD62" s="918"/>
      <c r="AE62" s="918"/>
      <c r="AF62" s="918"/>
      <c r="AG62" s="918"/>
      <c r="AH62" s="918"/>
      <c r="AI62" s="918"/>
      <c r="AJ62" s="918"/>
      <c r="AK62" s="918"/>
      <c r="AL62" s="918"/>
      <c r="AM62" s="918"/>
      <c r="AN62" s="918"/>
      <c r="AO62" s="918"/>
      <c r="AP62" s="918"/>
    </row>
    <row r="63" spans="1:42" s="304" customFormat="1" x14ac:dyDescent="0.25">
      <c r="B63" s="304" t="s">
        <v>154</v>
      </c>
      <c r="D63" s="61">
        <f>L21</f>
        <v>106334</v>
      </c>
      <c r="E63" s="628">
        <f>(D63*$E39)/$D$27</f>
        <v>4075.7727583846681</v>
      </c>
      <c r="F63" s="683" t="e">
        <f ca="1">$E63*$J$30</f>
        <v>#NAME?</v>
      </c>
      <c r="G63" s="61">
        <f>M21</f>
        <v>609981</v>
      </c>
      <c r="H63" s="628">
        <f>(G63*$E39)/$D$27</f>
        <v>23380.51745379877</v>
      </c>
      <c r="I63" s="683" t="e">
        <f ca="1">H63*$J$30</f>
        <v>#NAME?</v>
      </c>
      <c r="J63" s="674">
        <f>N21</f>
        <v>137237</v>
      </c>
      <c r="K63" s="628">
        <f>(J63*$E39)/$D$27</f>
        <v>5260.2819986310742</v>
      </c>
      <c r="L63" s="683" t="e">
        <f ca="1">K63*$J30</f>
        <v>#NAME?</v>
      </c>
      <c r="M63" s="61">
        <f>O21</f>
        <v>734187</v>
      </c>
      <c r="N63" s="628">
        <f>(M63*$E39)/$D$27</f>
        <v>28141.322381930186</v>
      </c>
      <c r="O63" s="683" t="e">
        <f ca="1">N63*$J30</f>
        <v>#NAME?</v>
      </c>
      <c r="P63" s="674">
        <f>P21</f>
        <v>150509</v>
      </c>
      <c r="Q63" s="628">
        <f>(P63*$E39)/$D$27</f>
        <v>5768.9965776865165</v>
      </c>
      <c r="R63" s="683" t="e">
        <f ca="1">Q63*$J30</f>
        <v>#NAME?</v>
      </c>
      <c r="S63" s="61">
        <f>Q21</f>
        <v>770708</v>
      </c>
      <c r="T63" s="628">
        <f>(S63*$E39)/$D$27</f>
        <v>29541.169062286106</v>
      </c>
      <c r="U63" s="683" t="e">
        <f ca="1">T63*$J30</f>
        <v>#NAME?</v>
      </c>
      <c r="W63" s="875"/>
      <c r="X63" s="875"/>
      <c r="Y63" s="875"/>
      <c r="Z63" s="875"/>
      <c r="AA63" s="875"/>
      <c r="AB63" s="875"/>
      <c r="AC63" s="875"/>
      <c r="AD63" s="875"/>
      <c r="AE63" s="875"/>
      <c r="AF63" s="875"/>
      <c r="AG63" s="875"/>
      <c r="AH63" s="875"/>
      <c r="AI63" s="875"/>
      <c r="AJ63" s="875"/>
      <c r="AK63" s="875"/>
      <c r="AL63" s="875"/>
      <c r="AM63" s="875"/>
      <c r="AN63" s="875"/>
      <c r="AO63" s="875"/>
      <c r="AP63" s="875"/>
    </row>
    <row r="64" spans="1:42" s="304" customFormat="1" x14ac:dyDescent="0.25">
      <c r="B64" s="304" t="s">
        <v>93</v>
      </c>
      <c r="D64" s="61">
        <f t="shared" ref="D64:D65" si="12">L22</f>
        <v>7576</v>
      </c>
      <c r="E64" s="628">
        <f t="shared" ref="E64:E65" si="13">(D64*$E40)/$D$27</f>
        <v>290.38740588637921</v>
      </c>
      <c r="F64" s="683" t="e">
        <f ca="1">$E64*$J$31</f>
        <v>#NAME?</v>
      </c>
      <c r="G64" s="61">
        <f t="shared" ref="G64:G65" si="14">M22</f>
        <v>19480</v>
      </c>
      <c r="H64" s="628">
        <f t="shared" ref="H64:H65" si="15">(G64*$E40)/$D$27</f>
        <v>746.66666666666663</v>
      </c>
      <c r="I64" s="683" t="e">
        <f ca="1">H64*$J$31</f>
        <v>#NAME?</v>
      </c>
      <c r="J64" s="674">
        <f t="shared" ref="J64:J65" si="16">N22</f>
        <v>10117</v>
      </c>
      <c r="K64" s="628">
        <f t="shared" ref="K64:K65" si="17">(J64*$E40)/$D$27</f>
        <v>387.78370978781658</v>
      </c>
      <c r="L64" s="683" t="e">
        <f t="shared" ref="L64:L65" ca="1" si="18">K64*$J31</f>
        <v>#NAME?</v>
      </c>
      <c r="M64" s="61">
        <f t="shared" ref="M64:M65" si="19">O22</f>
        <v>25205</v>
      </c>
      <c r="N64" s="628">
        <f t="shared" ref="N64:N65" si="20">(M64*$E40)/$D$27</f>
        <v>966.10540725530461</v>
      </c>
      <c r="O64" s="683" t="e">
        <f t="shared" ref="O64:O65" ca="1" si="21">N64*$J31</f>
        <v>#NAME?</v>
      </c>
      <c r="P64" s="674">
        <f t="shared" ref="P64:P65" si="22">P22</f>
        <v>10907</v>
      </c>
      <c r="Q64" s="628">
        <f t="shared" ref="Q64:Q65" si="23">(P64*$E40)/$D$27</f>
        <v>418.06433949349758</v>
      </c>
      <c r="R64" s="683" t="e">
        <f t="shared" ref="R64:R65" ca="1" si="24">Q64*$J31</f>
        <v>#NAME?</v>
      </c>
      <c r="S64" s="61">
        <f t="shared" ref="S64:S65" si="25">Q22</f>
        <v>27067</v>
      </c>
      <c r="T64" s="628">
        <f t="shared" ref="T64:T65" si="26">(S64*$E40)/$D$27</f>
        <v>1037.4757015742641</v>
      </c>
      <c r="U64" s="683" t="e">
        <f t="shared" ref="U64:U65" ca="1" si="27">T64*$J31</f>
        <v>#NAME?</v>
      </c>
      <c r="W64" s="875"/>
      <c r="X64" s="875"/>
      <c r="Y64" s="875"/>
      <c r="Z64" s="875"/>
      <c r="AA64" s="875"/>
      <c r="AB64" s="875"/>
      <c r="AC64" s="875"/>
      <c r="AD64" s="875"/>
      <c r="AE64" s="875"/>
      <c r="AF64" s="875"/>
      <c r="AG64" s="875"/>
      <c r="AH64" s="875"/>
      <c r="AI64" s="875"/>
      <c r="AJ64" s="875"/>
      <c r="AK64" s="875"/>
      <c r="AL64" s="875"/>
      <c r="AM64" s="875"/>
      <c r="AN64" s="875"/>
      <c r="AO64" s="875"/>
      <c r="AP64" s="875"/>
    </row>
    <row r="65" spans="1:108" s="304" customFormat="1" x14ac:dyDescent="0.25">
      <c r="B65" s="304" t="s">
        <v>95</v>
      </c>
      <c r="D65" s="61">
        <f t="shared" si="12"/>
        <v>1357</v>
      </c>
      <c r="E65" s="628">
        <f t="shared" si="13"/>
        <v>52.013689253935659</v>
      </c>
      <c r="F65" s="683" t="e">
        <f ca="1">$E65*$J$32</f>
        <v>#NAME?</v>
      </c>
      <c r="G65" s="61">
        <f t="shared" si="14"/>
        <v>3001</v>
      </c>
      <c r="H65" s="628">
        <f t="shared" si="15"/>
        <v>115.0280629705681</v>
      </c>
      <c r="I65" s="683" t="e">
        <f ca="1">H65*$J$32</f>
        <v>#NAME?</v>
      </c>
      <c r="J65" s="674">
        <f t="shared" si="16"/>
        <v>2441</v>
      </c>
      <c r="K65" s="628">
        <f t="shared" si="17"/>
        <v>93.563312799452433</v>
      </c>
      <c r="L65" s="683" t="e">
        <f t="shared" ca="1" si="18"/>
        <v>#NAME?</v>
      </c>
      <c r="M65" s="61">
        <f t="shared" si="19"/>
        <v>5170</v>
      </c>
      <c r="N65" s="628">
        <f t="shared" si="20"/>
        <v>198.16563997262151</v>
      </c>
      <c r="O65" s="683" t="e">
        <f t="shared" ca="1" si="21"/>
        <v>#NAME?</v>
      </c>
      <c r="P65" s="674">
        <f t="shared" si="22"/>
        <v>2896</v>
      </c>
      <c r="Q65" s="628">
        <f t="shared" si="23"/>
        <v>111.00342231348391</v>
      </c>
      <c r="R65" s="683" t="e">
        <f t="shared" ca="1" si="24"/>
        <v>#NAME?</v>
      </c>
      <c r="S65" s="61">
        <f t="shared" si="25"/>
        <v>6067</v>
      </c>
      <c r="T65" s="628">
        <f t="shared" si="26"/>
        <v>232.54757015742641</v>
      </c>
      <c r="U65" s="683" t="e">
        <f t="shared" ca="1" si="27"/>
        <v>#NAME?</v>
      </c>
      <c r="W65" s="875"/>
      <c r="X65" s="875"/>
      <c r="Y65" s="875"/>
      <c r="Z65" s="875"/>
      <c r="AA65" s="875"/>
      <c r="AB65" s="875"/>
      <c r="AC65" s="875"/>
      <c r="AD65" s="875"/>
      <c r="AE65" s="875"/>
      <c r="AF65" s="875"/>
      <c r="AG65" s="875"/>
      <c r="AH65" s="875"/>
      <c r="AI65" s="875"/>
      <c r="AJ65" s="875"/>
      <c r="AK65" s="875"/>
      <c r="AL65" s="875"/>
      <c r="AM65" s="875"/>
      <c r="AN65" s="875"/>
      <c r="AO65" s="875"/>
      <c r="AP65" s="875"/>
    </row>
    <row r="66" spans="1:108" s="391" customFormat="1" x14ac:dyDescent="0.25">
      <c r="A66" s="640"/>
      <c r="B66" s="733" t="s">
        <v>155</v>
      </c>
      <c r="C66" s="640"/>
      <c r="D66" s="640"/>
      <c r="E66" s="640"/>
      <c r="F66" s="734" t="e">
        <f ca="1">_xll.ErTotal(SUM(F63:F65))</f>
        <v>#NAME?</v>
      </c>
      <c r="G66" s="640"/>
      <c r="H66" s="640"/>
      <c r="I66" s="734" t="e">
        <f ca="1">_xll.ErTotal(SUM(I63:I65))</f>
        <v>#NAME?</v>
      </c>
      <c r="J66" s="914"/>
      <c r="K66" s="644"/>
      <c r="L66" s="734" t="e">
        <f ca="1">_xll.ErTotal(SUM(L63:L65))</f>
        <v>#NAME?</v>
      </c>
      <c r="M66" s="644"/>
      <c r="N66" s="644"/>
      <c r="O66" s="734" t="e">
        <f ca="1">_xll.ErTotal(SUM(O63:O65))</f>
        <v>#NAME?</v>
      </c>
      <c r="P66" s="643"/>
      <c r="Q66" s="644"/>
      <c r="R66" s="734" t="e">
        <f ca="1">_xll.ErTotal(SUM(R63:R65))</f>
        <v>#NAME?</v>
      </c>
      <c r="S66" s="644"/>
      <c r="T66" s="644"/>
      <c r="U66" s="734" t="e">
        <f ca="1">_xll.ErTotal(SUM(U63:U65))</f>
        <v>#NAME?</v>
      </c>
      <c r="V66" s="640"/>
      <c r="W66" s="919"/>
      <c r="X66" s="919"/>
      <c r="Y66" s="919"/>
      <c r="Z66" s="919"/>
      <c r="AA66" s="919"/>
      <c r="AB66" s="919"/>
      <c r="AC66" s="919"/>
      <c r="AD66" s="919"/>
      <c r="AE66" s="919"/>
      <c r="AF66" s="919"/>
      <c r="AG66" s="919"/>
      <c r="AH66" s="919"/>
      <c r="AI66" s="919"/>
      <c r="AJ66" s="919"/>
      <c r="AK66" s="919"/>
      <c r="AL66" s="919"/>
      <c r="AM66" s="919"/>
      <c r="AN66" s="919"/>
      <c r="AO66" s="919"/>
      <c r="AP66" s="919"/>
    </row>
    <row r="67" spans="1:108" x14ac:dyDescent="0.25">
      <c r="D67" s="241"/>
      <c r="E67" s="241"/>
      <c r="F67" s="241"/>
      <c r="G67" s="241"/>
      <c r="H67" s="241"/>
      <c r="I67" s="159"/>
      <c r="J67" s="365"/>
      <c r="K67" s="365"/>
      <c r="L67" s="365"/>
      <c r="M67" s="365"/>
      <c r="N67" s="365"/>
      <c r="O67" s="684"/>
      <c r="P67" s="365"/>
      <c r="Q67" s="365"/>
      <c r="R67" s="365"/>
      <c r="S67" s="365"/>
      <c r="T67" s="365"/>
      <c r="U67" s="684"/>
    </row>
    <row r="68" spans="1:108" s="160" customFormat="1" x14ac:dyDescent="0.25">
      <c r="A68" s="160" t="s">
        <v>156</v>
      </c>
    </row>
    <row r="69" spans="1:108" s="112" customFormat="1" ht="15.75" x14ac:dyDescent="0.25"/>
    <row r="70" spans="1:108" s="112" customFormat="1" ht="15.75" x14ac:dyDescent="0.25">
      <c r="E70" s="685"/>
      <c r="F70" s="685"/>
      <c r="G70" s="685"/>
      <c r="H70" s="685"/>
      <c r="AI70" s="917"/>
      <c r="AJ70" s="917"/>
      <c r="AK70" s="917"/>
      <c r="AL70" s="917"/>
      <c r="AM70" s="917"/>
      <c r="AN70" s="917"/>
      <c r="AO70" s="917"/>
      <c r="AP70" s="917"/>
      <c r="AQ70" s="917"/>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row>
    <row r="71" spans="1:108" s="112" customFormat="1" ht="15.75" x14ac:dyDescent="0.25">
      <c r="B71" s="917"/>
      <c r="D71" s="1718"/>
      <c r="E71" s="1718"/>
      <c r="F71" s="1718"/>
      <c r="G71" s="1718"/>
      <c r="H71" s="1718"/>
      <c r="K71" s="1697" t="s">
        <v>507</v>
      </c>
      <c r="L71" s="1697"/>
      <c r="M71" s="1697"/>
      <c r="N71" s="1697"/>
      <c r="O71" s="1697"/>
      <c r="P71" s="1697"/>
      <c r="Q71" s="1697"/>
      <c r="R71" s="1698"/>
      <c r="S71" s="1690" t="s">
        <v>508</v>
      </c>
      <c r="T71" s="1691"/>
      <c r="U71" s="1691"/>
      <c r="V71" s="1691"/>
      <c r="W71" s="1691"/>
      <c r="X71" s="1691"/>
      <c r="Y71" s="1691"/>
      <c r="Z71" s="1691"/>
      <c r="AA71" s="1692" t="s">
        <v>509</v>
      </c>
      <c r="AB71" s="1693"/>
      <c r="AC71" s="1693"/>
      <c r="AD71" s="1693"/>
      <c r="AE71" s="1693"/>
      <c r="AF71" s="1693"/>
      <c r="AG71" s="1693"/>
      <c r="AH71" s="1693"/>
      <c r="AI71" s="920"/>
      <c r="AJ71" s="920"/>
      <c r="AK71" s="920"/>
      <c r="AL71" s="920"/>
      <c r="AM71" s="920"/>
      <c r="AN71" s="920"/>
      <c r="AO71" s="920"/>
      <c r="AP71" s="920"/>
      <c r="AQ71" s="920"/>
      <c r="AR71" s="920"/>
      <c r="AS71" s="920"/>
      <c r="AT71" s="920"/>
      <c r="AU71" s="920"/>
      <c r="AV71" s="920"/>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row>
    <row r="72" spans="1:108" s="112" customFormat="1" ht="14.25" customHeight="1" x14ac:dyDescent="0.25">
      <c r="B72" s="917"/>
      <c r="D72" s="502"/>
      <c r="E72" s="502"/>
      <c r="F72" s="502"/>
      <c r="G72" s="502"/>
      <c r="H72" s="502"/>
      <c r="I72" s="502"/>
      <c r="J72" s="502"/>
      <c r="K72" s="1702"/>
      <c r="L72" s="1702"/>
      <c r="M72" s="1702"/>
      <c r="N72" s="1702"/>
      <c r="O72" s="725"/>
      <c r="P72" s="725"/>
      <c r="Q72" s="725"/>
      <c r="R72" s="726"/>
      <c r="S72" s="729"/>
      <c r="T72" s="729"/>
      <c r="U72" s="729"/>
      <c r="V72" s="729"/>
      <c r="W72" s="729"/>
      <c r="X72" s="729"/>
      <c r="Y72" s="729"/>
      <c r="Z72" s="729"/>
      <c r="AA72" s="732"/>
      <c r="AB72" s="732"/>
      <c r="AC72" s="732"/>
      <c r="AD72" s="732"/>
      <c r="AE72" s="732"/>
      <c r="AF72" s="732"/>
      <c r="AG72" s="732"/>
      <c r="AH72" s="732"/>
      <c r="AI72" s="921"/>
      <c r="AJ72" s="921"/>
      <c r="AK72" s="921"/>
      <c r="AL72" s="921"/>
      <c r="AM72" s="921"/>
      <c r="AN72" s="921"/>
      <c r="AO72" s="921"/>
      <c r="AP72" s="921"/>
      <c r="AQ72" s="921"/>
      <c r="AR72" s="921"/>
      <c r="AS72" s="921"/>
      <c r="AT72" s="921"/>
      <c r="AU72" s="921"/>
      <c r="AV72" s="921"/>
      <c r="AW72" s="1740"/>
      <c r="AX72" s="1740"/>
      <c r="AY72" s="1740"/>
      <c r="AZ72" s="1740"/>
      <c r="BA72" s="1740"/>
      <c r="BB72" s="1740"/>
      <c r="BC72" s="1740"/>
      <c r="BD72" s="1740"/>
      <c r="BE72" s="1740"/>
      <c r="BF72" s="1740"/>
      <c r="BG72" s="1740"/>
      <c r="BH72" s="1740"/>
      <c r="BI72" s="1740"/>
      <c r="BJ72" s="1740"/>
      <c r="BK72" s="1740"/>
      <c r="BL72" s="1740"/>
      <c r="BM72" s="1740"/>
      <c r="BN72" s="1740"/>
      <c r="BO72" s="1740"/>
      <c r="BP72" s="1740"/>
      <c r="BQ72" s="1740"/>
      <c r="BR72" s="1740"/>
      <c r="BS72" s="1740"/>
      <c r="BT72" s="1740"/>
      <c r="BU72" s="1740"/>
      <c r="BV72" s="1740"/>
      <c r="BW72" s="1740"/>
      <c r="BX72" s="1740"/>
      <c r="BY72" s="1740"/>
      <c r="BZ72" s="1740"/>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x14ac:dyDescent="0.25">
      <c r="B73" s="875"/>
      <c r="D73" s="1700" t="s">
        <v>160</v>
      </c>
      <c r="E73" s="1700"/>
      <c r="F73" s="1701"/>
      <c r="G73" s="1704" t="s">
        <v>129</v>
      </c>
      <c r="H73" s="1705"/>
      <c r="I73" s="1705"/>
      <c r="J73" s="1705"/>
      <c r="K73" s="1697" t="s">
        <v>497</v>
      </c>
      <c r="L73" s="1697"/>
      <c r="M73" s="1697"/>
      <c r="N73" s="1698"/>
      <c r="O73" s="1697" t="s">
        <v>498</v>
      </c>
      <c r="P73" s="1697"/>
      <c r="Q73" s="1697"/>
      <c r="R73" s="1698"/>
      <c r="S73" s="1690" t="s">
        <v>499</v>
      </c>
      <c r="T73" s="1691"/>
      <c r="U73" s="1691"/>
      <c r="V73" s="1691"/>
      <c r="W73" s="1691" t="s">
        <v>500</v>
      </c>
      <c r="X73" s="1691"/>
      <c r="Y73" s="1691"/>
      <c r="Z73" s="1691"/>
      <c r="AA73" s="1692" t="s">
        <v>501</v>
      </c>
      <c r="AB73" s="1693"/>
      <c r="AC73" s="1693"/>
      <c r="AD73" s="1693"/>
      <c r="AE73" s="1693" t="s">
        <v>502</v>
      </c>
      <c r="AF73" s="1693"/>
      <c r="AG73" s="1693"/>
      <c r="AH73" s="1693"/>
      <c r="AI73" s="1739"/>
      <c r="AJ73" s="1739"/>
      <c r="AK73" s="1739"/>
      <c r="AL73" s="1739"/>
      <c r="AM73" s="1739"/>
      <c r="AN73" s="1739"/>
      <c r="AO73" s="1739"/>
      <c r="AP73" s="1739"/>
      <c r="AQ73" s="1739"/>
      <c r="AR73" s="1739"/>
      <c r="AS73" s="1739"/>
      <c r="AT73" s="1739"/>
      <c r="AU73" s="1739"/>
      <c r="AV73" s="1739"/>
      <c r="AW73" s="922"/>
      <c r="AX73" s="1737"/>
      <c r="AY73" s="1737"/>
      <c r="AZ73" s="1737"/>
      <c r="BA73" s="1737"/>
      <c r="BB73" s="1738"/>
      <c r="BC73" s="1738"/>
      <c r="BD73" s="1738"/>
      <c r="BE73" s="1738"/>
      <c r="BF73" s="1738"/>
      <c r="BG73" s="1738"/>
      <c r="BH73" s="1738"/>
      <c r="BI73" s="1738"/>
      <c r="BJ73" s="1738"/>
      <c r="BK73" s="1738"/>
      <c r="BL73" s="923"/>
      <c r="BM73" s="1738"/>
      <c r="BN73" s="1738"/>
      <c r="BO73" s="1738"/>
      <c r="BP73" s="1738"/>
      <c r="BQ73" s="1738"/>
      <c r="BR73" s="1738"/>
      <c r="BS73" s="1738"/>
      <c r="BT73" s="1738"/>
      <c r="BU73" s="1738"/>
      <c r="BV73" s="1738"/>
      <c r="BW73" s="1738"/>
      <c r="BX73" s="1738"/>
      <c r="BY73" s="1738"/>
      <c r="BZ73" s="1738"/>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29" customFormat="1" ht="45" x14ac:dyDescent="0.25">
      <c r="B74" s="439" t="s">
        <v>162</v>
      </c>
      <c r="D74" s="443" t="s">
        <v>163</v>
      </c>
      <c r="E74" s="443" t="s">
        <v>103</v>
      </c>
      <c r="F74" s="443" t="s">
        <v>104</v>
      </c>
      <c r="G74" s="498" t="s">
        <v>105</v>
      </c>
      <c r="H74" s="498" t="s">
        <v>106</v>
      </c>
      <c r="I74" s="498" t="s">
        <v>107</v>
      </c>
      <c r="J74" s="498" t="s">
        <v>164</v>
      </c>
      <c r="K74" s="711" t="s">
        <v>165</v>
      </c>
      <c r="L74" s="727" t="s">
        <v>166</v>
      </c>
      <c r="M74" s="727" t="s">
        <v>167</v>
      </c>
      <c r="N74" s="728" t="s">
        <v>168</v>
      </c>
      <c r="O74" s="711" t="s">
        <v>165</v>
      </c>
      <c r="P74" s="727" t="s">
        <v>166</v>
      </c>
      <c r="Q74" s="727" t="s">
        <v>167</v>
      </c>
      <c r="R74" s="728" t="s">
        <v>168</v>
      </c>
      <c r="S74" s="712" t="s">
        <v>165</v>
      </c>
      <c r="T74" s="730" t="s">
        <v>166</v>
      </c>
      <c r="U74" s="730" t="s">
        <v>167</v>
      </c>
      <c r="V74" s="731" t="s">
        <v>168</v>
      </c>
      <c r="W74" s="712" t="s">
        <v>165</v>
      </c>
      <c r="X74" s="730" t="s">
        <v>166</v>
      </c>
      <c r="Y74" s="730" t="s">
        <v>167</v>
      </c>
      <c r="Z74" s="731" t="s">
        <v>168</v>
      </c>
      <c r="AA74" s="713" t="s">
        <v>165</v>
      </c>
      <c r="AB74" s="703" t="s">
        <v>166</v>
      </c>
      <c r="AC74" s="703" t="s">
        <v>167</v>
      </c>
      <c r="AD74" s="704" t="s">
        <v>168</v>
      </c>
      <c r="AE74" s="713" t="s">
        <v>165</v>
      </c>
      <c r="AF74" s="703" t="s">
        <v>166</v>
      </c>
      <c r="AG74" s="703" t="s">
        <v>167</v>
      </c>
      <c r="AH74" s="703" t="s">
        <v>168</v>
      </c>
      <c r="AI74" s="924"/>
      <c r="AJ74" s="920"/>
      <c r="AK74" s="920"/>
      <c r="AL74" s="920"/>
      <c r="AM74" s="920"/>
      <c r="AN74" s="924"/>
      <c r="AO74" s="920"/>
      <c r="AP74" s="920"/>
      <c r="AQ74" s="920"/>
      <c r="AR74" s="920"/>
      <c r="AS74" s="924"/>
      <c r="AT74" s="920"/>
      <c r="AU74" s="920"/>
      <c r="AV74" s="920"/>
      <c r="AW74" s="925"/>
      <c r="AX74" s="926"/>
      <c r="AY74" s="925"/>
      <c r="AZ74" s="925"/>
      <c r="BA74" s="925"/>
      <c r="BB74" s="927"/>
      <c r="BC74" s="928"/>
      <c r="BD74" s="927"/>
      <c r="BE74" s="927"/>
      <c r="BF74" s="927"/>
      <c r="BG74" s="927"/>
      <c r="BH74" s="928"/>
      <c r="BI74" s="927"/>
      <c r="BJ74" s="927"/>
      <c r="BK74" s="927"/>
      <c r="BL74" s="925"/>
      <c r="BM74" s="926"/>
      <c r="BN74" s="925"/>
      <c r="BO74" s="925"/>
      <c r="BP74" s="925"/>
      <c r="BQ74" s="927"/>
      <c r="BR74" s="928"/>
      <c r="BS74" s="927"/>
      <c r="BT74" s="927"/>
      <c r="BU74" s="927"/>
      <c r="BV74" s="927"/>
      <c r="BW74" s="928"/>
      <c r="BX74" s="927"/>
      <c r="BY74" s="927"/>
      <c r="BZ74" s="927"/>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168" customFormat="1" x14ac:dyDescent="0.25">
      <c r="B75" s="439">
        <v>0</v>
      </c>
      <c r="C75" s="329"/>
      <c r="D75" s="565">
        <f>'ONS Post Acute'!S5</f>
        <v>0.31109999999999999</v>
      </c>
      <c r="E75" s="493">
        <f>'ONS Post Acute'!T5</f>
        <v>0.28870000000000001</v>
      </c>
      <c r="F75" s="493">
        <f>'ONS Post Acute'!U5</f>
        <v>0.33579999999999999</v>
      </c>
      <c r="G75" s="498">
        <f>(F75-E75)/(2*1.96)</f>
        <v>1.2015306122448973E-2</v>
      </c>
      <c r="H75" s="498">
        <f>(D75*(D75-D75^2-G75^2))/G75^2</f>
        <v>461.52356403838905</v>
      </c>
      <c r="I75" s="498">
        <f>H75*(1-D75)/D75</f>
        <v>1021.9980175700618</v>
      </c>
      <c r="J75" s="498" t="e">
        <f ca="1">_xll.ErBeta(H75,I75)</f>
        <v>#NAME?</v>
      </c>
      <c r="K75" s="1076" t="e">
        <f ca="1">(1-EXP(-(-LN(1-(J75-J76)/1))*$N$44)*1)</f>
        <v>#NAME?</v>
      </c>
      <c r="L75" s="566" t="e">
        <f ca="1">K75*($D$21-PICSIA_V)</f>
        <v>#NAME?</v>
      </c>
      <c r="M75" s="566" t="e">
        <f ca="1">((L75*B76)/52*$J$33)</f>
        <v>#NAME?</v>
      </c>
      <c r="N75" s="567" t="e">
        <f ca="1">(M75/$D$22)*100000</f>
        <v>#NAME?</v>
      </c>
      <c r="O75" s="565" t="e">
        <f ca="1">$J75-$J76</f>
        <v>#NAME?</v>
      </c>
      <c r="P75" s="566" t="e">
        <f ca="1">O75*($E$21-PICSIA_U)</f>
        <v>#NAME?</v>
      </c>
      <c r="Q75" s="566" t="e">
        <f ca="1">((P75*B76)/52*$J$33)</f>
        <v>#NAME?</v>
      </c>
      <c r="R75" s="567" t="e">
        <f t="shared" ref="R75:R138" ca="1" si="28">(Q75/$D$22)*100000</f>
        <v>#NAME?</v>
      </c>
      <c r="S75" s="1076" t="e">
        <f ca="1">(1-EXP(-(-LN(1-(J75-J76)/1))*$N$44)*1)</f>
        <v>#NAME?</v>
      </c>
      <c r="T75" s="566" t="e">
        <f t="shared" ref="T75:T94" ca="1" si="29">S75*($F$21-PICSIB_V)</f>
        <v>#NAME?</v>
      </c>
      <c r="U75" s="566" t="e">
        <f ca="1">((T75*B76)/52*$J$33)</f>
        <v>#NAME?</v>
      </c>
      <c r="V75" s="567" t="e">
        <f ca="1">(U75/$D$22)*100000</f>
        <v>#NAME?</v>
      </c>
      <c r="W75" s="565" t="e">
        <f ca="1">$J75-$J76</f>
        <v>#NAME?</v>
      </c>
      <c r="X75" s="566" t="e">
        <f t="shared" ref="X75:X94" ca="1" si="30">W75*($G$21-PICSIB_U)</f>
        <v>#NAME?</v>
      </c>
      <c r="Y75" s="566" t="e">
        <f ca="1">((X75*B76)/52*$J$33)</f>
        <v>#NAME?</v>
      </c>
      <c r="Z75" s="567" t="e">
        <f t="shared" ref="Z75:Z138" ca="1" si="31">(Y75/$D$22)*100000</f>
        <v>#NAME?</v>
      </c>
      <c r="AA75" s="1076" t="e">
        <f ca="1">(1-EXP(-(-LN(1-(J75-J76)/1))*$N$44)*1)</f>
        <v>#NAME?</v>
      </c>
      <c r="AB75" s="566" t="e">
        <f t="shared" ref="AB75:AB94" ca="1" si="32">AA75*($H$21-PICSIC_V)</f>
        <v>#NAME?</v>
      </c>
      <c r="AC75" s="566" t="e">
        <f ca="1">((AB75*B76)/52*$J$33)</f>
        <v>#NAME?</v>
      </c>
      <c r="AD75" s="567" t="e">
        <f t="shared" ref="AD75:AD138" ca="1" si="33">(AC75/$D$22)*100000</f>
        <v>#NAME?</v>
      </c>
      <c r="AE75" s="565" t="e">
        <f ca="1">$J75-$J76</f>
        <v>#NAME?</v>
      </c>
      <c r="AF75" s="453" t="e">
        <f t="shared" ref="AF75:AF94" ca="1" si="34">AE75*($I$21-PICSIC_U)</f>
        <v>#NAME?</v>
      </c>
      <c r="AG75" s="566" t="e">
        <f ca="1">((AF75*B76)/52*$J$33)</f>
        <v>#NAME?</v>
      </c>
      <c r="AH75" s="969" t="e">
        <f ca="1">(AG75/$D$22)*100000</f>
        <v>#NAME?</v>
      </c>
      <c r="AI75" s="929"/>
      <c r="AJ75" s="930"/>
      <c r="AK75" s="930"/>
      <c r="AL75" s="931"/>
      <c r="AM75" s="932"/>
      <c r="AN75" s="933"/>
      <c r="AO75" s="934"/>
      <c r="AP75" s="934"/>
      <c r="AQ75" s="935"/>
      <c r="AR75" s="932"/>
      <c r="AS75" s="932"/>
      <c r="AT75" s="934"/>
      <c r="AU75" s="934"/>
      <c r="AV75" s="935"/>
      <c r="AW75" s="936"/>
      <c r="AX75" s="929"/>
      <c r="AY75" s="930"/>
      <c r="AZ75" s="930"/>
      <c r="BA75" s="931"/>
      <c r="BB75" s="932"/>
      <c r="BC75" s="933"/>
      <c r="BD75" s="934"/>
      <c r="BE75" s="934"/>
      <c r="BF75" s="935"/>
      <c r="BG75" s="932"/>
      <c r="BH75" s="932"/>
      <c r="BI75" s="934"/>
      <c r="BJ75" s="934"/>
      <c r="BK75" s="935"/>
      <c r="BL75" s="936"/>
      <c r="BM75" s="929"/>
      <c r="BN75" s="930"/>
      <c r="BO75" s="930"/>
      <c r="BP75" s="931"/>
      <c r="BQ75" s="932"/>
      <c r="BR75" s="933"/>
      <c r="BS75" s="934"/>
      <c r="BT75" s="934"/>
      <c r="BU75" s="935"/>
      <c r="BV75" s="932"/>
      <c r="BW75" s="932"/>
      <c r="BX75" s="934"/>
      <c r="BY75" s="934"/>
      <c r="BZ75" s="935"/>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168" customFormat="1" x14ac:dyDescent="0.25">
      <c r="B76" s="439">
        <v>1</v>
      </c>
      <c r="C76" s="329"/>
      <c r="D76" s="565">
        <f>'ONS Post Acute'!S6</f>
        <v>0.2926901098943166</v>
      </c>
      <c r="E76" s="493">
        <f>'ONS Post Acute'!T6</f>
        <v>0.2683757596284464</v>
      </c>
      <c r="F76" s="493">
        <f>'ONS Post Acute'!U6</f>
        <v>0.31974242335275793</v>
      </c>
      <c r="G76" s="498">
        <f t="shared" ref="G76:G139" si="35">(F76-E76)/(2*1.96)</f>
        <v>1.3103740745997841E-2</v>
      </c>
      <c r="H76" s="498">
        <f t="shared" ref="H76:H139" si="36">(D76*(D76-D76^2-G76^2))/G76^2</f>
        <v>352.59397046589271</v>
      </c>
      <c r="I76" s="498">
        <f t="shared" ref="I76:I139" si="37">H76*(1-D76)/D76</f>
        <v>852.07253019996836</v>
      </c>
      <c r="J76" s="498" t="e">
        <f ca="1">_xll.ErBeta(H76,I76)</f>
        <v>#NAME?</v>
      </c>
      <c r="K76" s="1076" t="e">
        <f t="shared" ref="K76:K139" ca="1" si="38">(1-EXP(-(-LN(1-(J76-J77)/1))*$N$44)*1)</f>
        <v>#NAME?</v>
      </c>
      <c r="L76" s="566" t="e">
        <f t="shared" ref="L76:L94" ca="1" si="39">K76*($D$21-PICSIA_V)</f>
        <v>#NAME?</v>
      </c>
      <c r="M76" s="566" t="e">
        <f t="shared" ref="M76:M138" ca="1" si="40">((L76*B77)/52*$J$33)</f>
        <v>#NAME?</v>
      </c>
      <c r="N76" s="567" t="e">
        <f t="shared" ref="N76:N139" ca="1" si="41">(M76/$D$22)*100000</f>
        <v>#NAME?</v>
      </c>
      <c r="O76" s="565" t="e">
        <f ca="1">$J76-$J77</f>
        <v>#NAME?</v>
      </c>
      <c r="P76" s="566" t="e">
        <f t="shared" ref="P76:P94" ca="1" si="42">O76*($E$21-PICSIA_U)</f>
        <v>#NAME?</v>
      </c>
      <c r="Q76" s="566" t="e">
        <f t="shared" ref="Q76:Q139" ca="1" si="43">((P76*B77)/52*$J$33)</f>
        <v>#NAME?</v>
      </c>
      <c r="R76" s="567" t="e">
        <f t="shared" ca="1" si="28"/>
        <v>#NAME?</v>
      </c>
      <c r="S76" s="1076" t="e">
        <f t="shared" ref="S76:S139" ca="1" si="44">(1-EXP(-(-LN(1-(J76-J77)/1))*$N$44)*1)</f>
        <v>#NAME?</v>
      </c>
      <c r="T76" s="566" t="e">
        <f t="shared" ca="1" si="29"/>
        <v>#NAME?</v>
      </c>
      <c r="U76" s="566" t="e">
        <f t="shared" ref="U76:U139" ca="1" si="45">((T76*B77)/52*$J$33)</f>
        <v>#NAME?</v>
      </c>
      <c r="V76" s="567" t="e">
        <f t="shared" ref="V76:V139" ca="1" si="46">(U76/$D$22)*100000</f>
        <v>#NAME?</v>
      </c>
      <c r="W76" s="565" t="e">
        <f ca="1">$J76-$J77</f>
        <v>#NAME?</v>
      </c>
      <c r="X76" s="566" t="e">
        <f t="shared" ca="1" si="30"/>
        <v>#NAME?</v>
      </c>
      <c r="Y76" s="566" t="e">
        <f t="shared" ref="Y76:Y139" ca="1" si="47">((X76*B77)/52*$J$33)</f>
        <v>#NAME?</v>
      </c>
      <c r="Z76" s="567" t="e">
        <f t="shared" ca="1" si="31"/>
        <v>#NAME?</v>
      </c>
      <c r="AA76" s="1076" t="e">
        <f t="shared" ref="AA76:AA139" ca="1" si="48">(1-EXP(-(-LN(1-(J76-J77)/1))*$N$44)*1)</f>
        <v>#NAME?</v>
      </c>
      <c r="AB76" s="566" t="e">
        <f t="shared" ca="1" si="32"/>
        <v>#NAME?</v>
      </c>
      <c r="AC76" s="566" t="e">
        <f t="shared" ref="AC76:AC139" ca="1" si="49">((AB76*B77)/52*$J$33)</f>
        <v>#NAME?</v>
      </c>
      <c r="AD76" s="567" t="e">
        <f t="shared" ca="1" si="33"/>
        <v>#NAME?</v>
      </c>
      <c r="AE76" s="565" t="e">
        <f ca="1">$J76-$J77</f>
        <v>#NAME?</v>
      </c>
      <c r="AF76" s="453" t="e">
        <f t="shared" ca="1" si="34"/>
        <v>#NAME?</v>
      </c>
      <c r="AG76" s="566" t="e">
        <f t="shared" ref="AG76:AG139" ca="1" si="50">((AF76*B77)/52*$J$33)</f>
        <v>#NAME?</v>
      </c>
      <c r="AH76" s="969" t="e">
        <f t="shared" ref="AH76:AH138" ca="1" si="51">(AG76/$D$22)*100000</f>
        <v>#NAME?</v>
      </c>
      <c r="AI76" s="929"/>
      <c r="AJ76" s="930"/>
      <c r="AK76" s="930"/>
      <c r="AL76" s="931"/>
      <c r="AM76" s="932"/>
      <c r="AN76" s="933"/>
      <c r="AO76" s="934"/>
      <c r="AP76" s="934"/>
      <c r="AQ76" s="935"/>
      <c r="AR76" s="932"/>
      <c r="AS76" s="932"/>
      <c r="AT76" s="934"/>
      <c r="AU76" s="934"/>
      <c r="AV76" s="935"/>
      <c r="AW76" s="936"/>
      <c r="AX76" s="929"/>
      <c r="AY76" s="930"/>
      <c r="AZ76" s="930"/>
      <c r="BA76" s="931"/>
      <c r="BB76" s="932"/>
      <c r="BC76" s="933"/>
      <c r="BD76" s="934"/>
      <c r="BE76" s="934"/>
      <c r="BF76" s="935"/>
      <c r="BG76" s="932"/>
      <c r="BH76" s="932"/>
      <c r="BI76" s="934"/>
      <c r="BJ76" s="934"/>
      <c r="BK76" s="935"/>
      <c r="BL76" s="936"/>
      <c r="BM76" s="929"/>
      <c r="BN76" s="930"/>
      <c r="BO76" s="930"/>
      <c r="BP76" s="931"/>
      <c r="BQ76" s="932"/>
      <c r="BR76" s="933"/>
      <c r="BS76" s="934"/>
      <c r="BT76" s="934"/>
      <c r="BU76" s="935"/>
      <c r="BV76" s="932"/>
      <c r="BW76" s="932"/>
      <c r="BX76" s="934"/>
      <c r="BY76" s="934"/>
      <c r="BZ76" s="935"/>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168" customFormat="1" x14ac:dyDescent="0.25">
      <c r="B77" s="439">
        <v>2</v>
      </c>
      <c r="C77" s="329"/>
      <c r="D77" s="565">
        <f>'ONS Post Acute'!S7</f>
        <v>0.27536965744116731</v>
      </c>
      <c r="E77" s="493">
        <f>'ONS Post Acute'!T7</f>
        <v>0.24948232890940639</v>
      </c>
      <c r="F77" s="493">
        <f>'ONS Post Acute'!U7</f>
        <v>0.30445270188056661</v>
      </c>
      <c r="G77" s="498">
        <f t="shared" si="35"/>
        <v>1.4023054329377609E-2</v>
      </c>
      <c r="H77" s="498">
        <f t="shared" si="36"/>
        <v>279.14846652937507</v>
      </c>
      <c r="I77" s="498">
        <f t="shared" si="37"/>
        <v>734.57421128241367</v>
      </c>
      <c r="J77" s="498" t="e">
        <f ca="1">_xll.ErBeta(H77,I77)</f>
        <v>#NAME?</v>
      </c>
      <c r="K77" s="1076" t="e">
        <f t="shared" ca="1" si="38"/>
        <v>#NAME?</v>
      </c>
      <c r="L77" s="566" t="e">
        <f t="shared" ca="1" si="39"/>
        <v>#NAME?</v>
      </c>
      <c r="M77" s="566" t="e">
        <f t="shared" ca="1" si="40"/>
        <v>#NAME?</v>
      </c>
      <c r="N77" s="567" t="e">
        <f t="shared" ca="1" si="41"/>
        <v>#NAME?</v>
      </c>
      <c r="O77" s="565" t="e">
        <f t="shared" ref="O77:O140" ca="1" si="52">$J77-$J78</f>
        <v>#NAME?</v>
      </c>
      <c r="P77" s="566" t="e">
        <f t="shared" ca="1" si="42"/>
        <v>#NAME?</v>
      </c>
      <c r="Q77" s="566" t="e">
        <f t="shared" ca="1" si="43"/>
        <v>#NAME?</v>
      </c>
      <c r="R77" s="567" t="e">
        <f t="shared" ca="1" si="28"/>
        <v>#NAME?</v>
      </c>
      <c r="S77" s="1076" t="e">
        <f t="shared" ca="1" si="44"/>
        <v>#NAME?</v>
      </c>
      <c r="T77" s="566" t="e">
        <f t="shared" ca="1" si="29"/>
        <v>#NAME?</v>
      </c>
      <c r="U77" s="566" t="e">
        <f t="shared" ca="1" si="45"/>
        <v>#NAME?</v>
      </c>
      <c r="V77" s="567" t="e">
        <f t="shared" ca="1" si="46"/>
        <v>#NAME?</v>
      </c>
      <c r="W77" s="565" t="e">
        <f t="shared" ref="W77:W140" ca="1" si="53">$J77-$J78</f>
        <v>#NAME?</v>
      </c>
      <c r="X77" s="566" t="e">
        <f t="shared" ca="1" si="30"/>
        <v>#NAME?</v>
      </c>
      <c r="Y77" s="566" t="e">
        <f t="shared" ca="1" si="47"/>
        <v>#NAME?</v>
      </c>
      <c r="Z77" s="567" t="e">
        <f t="shared" ca="1" si="31"/>
        <v>#NAME?</v>
      </c>
      <c r="AA77" s="1076" t="e">
        <f t="shared" ca="1" si="48"/>
        <v>#NAME?</v>
      </c>
      <c r="AB77" s="566" t="e">
        <f t="shared" ca="1" si="32"/>
        <v>#NAME?</v>
      </c>
      <c r="AC77" s="566" t="e">
        <f t="shared" ca="1" si="49"/>
        <v>#NAME?</v>
      </c>
      <c r="AD77" s="567" t="e">
        <f t="shared" ca="1" si="33"/>
        <v>#NAME?</v>
      </c>
      <c r="AE77" s="565" t="e">
        <f t="shared" ref="AE77:AE140" ca="1" si="54">$J77-$J78</f>
        <v>#NAME?</v>
      </c>
      <c r="AF77" s="453" t="e">
        <f t="shared" ca="1" si="34"/>
        <v>#NAME?</v>
      </c>
      <c r="AG77" s="566" t="e">
        <f t="shared" ca="1" si="50"/>
        <v>#NAME?</v>
      </c>
      <c r="AH77" s="969" t="e">
        <f t="shared" ca="1" si="51"/>
        <v>#NAME?</v>
      </c>
      <c r="AI77" s="929"/>
      <c r="AJ77" s="930"/>
      <c r="AK77" s="930"/>
      <c r="AL77" s="931"/>
      <c r="AM77" s="932"/>
      <c r="AN77" s="933"/>
      <c r="AO77" s="934"/>
      <c r="AP77" s="934"/>
      <c r="AQ77" s="935"/>
      <c r="AR77" s="932"/>
      <c r="AS77" s="932"/>
      <c r="AT77" s="934"/>
      <c r="AU77" s="934"/>
      <c r="AV77" s="935"/>
      <c r="AW77" s="936"/>
      <c r="AX77" s="929"/>
      <c r="AY77" s="930"/>
      <c r="AZ77" s="930"/>
      <c r="BA77" s="931"/>
      <c r="BB77" s="932"/>
      <c r="BC77" s="933"/>
      <c r="BD77" s="934"/>
      <c r="BE77" s="934"/>
      <c r="BF77" s="935"/>
      <c r="BG77" s="932"/>
      <c r="BH77" s="932"/>
      <c r="BI77" s="934"/>
      <c r="BJ77" s="934"/>
      <c r="BK77" s="935"/>
      <c r="BL77" s="936"/>
      <c r="BM77" s="929"/>
      <c r="BN77" s="930"/>
      <c r="BO77" s="930"/>
      <c r="BP77" s="931"/>
      <c r="BQ77" s="932"/>
      <c r="BR77" s="933"/>
      <c r="BS77" s="934"/>
      <c r="BT77" s="934"/>
      <c r="BU77" s="935"/>
      <c r="BV77" s="932"/>
      <c r="BW77" s="932"/>
      <c r="BX77" s="934"/>
      <c r="BY77" s="934"/>
      <c r="BZ77" s="935"/>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'ONS Post Acute'!S8</f>
        <v>0.25907417324980897</v>
      </c>
      <c r="E78" s="1240">
        <f>'ONS Post Acute'!T8</f>
        <v>0.23191898003095199</v>
      </c>
      <c r="F78" s="1240">
        <f>'ONS Post Acute'!U8</f>
        <v>0.28989411761640005</v>
      </c>
      <c r="G78" s="1241">
        <f t="shared" si="35"/>
        <v>1.4789575914655118E-2</v>
      </c>
      <c r="H78" s="1241">
        <f t="shared" si="36"/>
        <v>227.09960279206882</v>
      </c>
      <c r="I78" s="1241">
        <f t="shared" si="37"/>
        <v>649.48180222930671</v>
      </c>
      <c r="J78" s="1241" t="e">
        <f ca="1">_xll.ErBeta(H78,I78)</f>
        <v>#NAME?</v>
      </c>
      <c r="K78" s="1239" t="e">
        <f t="shared" ca="1" si="38"/>
        <v>#NAME?</v>
      </c>
      <c r="L78" s="1242" t="e">
        <f ca="1">K78*($D$21-PICSIA_V)</f>
        <v>#NAME?</v>
      </c>
      <c r="M78" s="1243" t="e">
        <f t="shared" ca="1" si="40"/>
        <v>#NAME?</v>
      </c>
      <c r="N78" s="1244" t="e">
        <f t="shared" ca="1" si="41"/>
        <v>#NAME?</v>
      </c>
      <c r="O78" s="1239" t="e">
        <f t="shared" ca="1" si="52"/>
        <v>#NAME?</v>
      </c>
      <c r="P78" s="1242" t="e">
        <f t="shared" ca="1" si="42"/>
        <v>#NAME?</v>
      </c>
      <c r="Q78" s="1243" t="e">
        <f t="shared" ca="1" si="43"/>
        <v>#NAME?</v>
      </c>
      <c r="R78" s="1244" t="e">
        <f t="shared" ca="1" si="28"/>
        <v>#NAME?</v>
      </c>
      <c r="S78" s="1239" t="e">
        <f t="shared" ca="1" si="44"/>
        <v>#NAME?</v>
      </c>
      <c r="T78" s="1242" t="e">
        <f t="shared" ca="1" si="29"/>
        <v>#NAME?</v>
      </c>
      <c r="U78" s="1243" t="e">
        <f t="shared" ca="1" si="45"/>
        <v>#NAME?</v>
      </c>
      <c r="V78" s="1244" t="e">
        <f t="shared" ca="1" si="46"/>
        <v>#NAME?</v>
      </c>
      <c r="W78" s="1239" t="e">
        <f t="shared" ca="1" si="53"/>
        <v>#NAME?</v>
      </c>
      <c r="X78" s="1242" t="e">
        <f t="shared" ca="1" si="30"/>
        <v>#NAME?</v>
      </c>
      <c r="Y78" s="1243" t="e">
        <f t="shared" ca="1" si="47"/>
        <v>#NAME?</v>
      </c>
      <c r="Z78" s="1244" t="e">
        <f t="shared" ca="1" si="31"/>
        <v>#NAME?</v>
      </c>
      <c r="AA78" s="1239" t="e">
        <f t="shared" ca="1" si="48"/>
        <v>#NAME?</v>
      </c>
      <c r="AB78" s="1242" t="e">
        <f t="shared" ca="1" si="32"/>
        <v>#NAME?</v>
      </c>
      <c r="AC78" s="1243" t="e">
        <f t="shared" ca="1" si="49"/>
        <v>#NAME?</v>
      </c>
      <c r="AD78" s="1244" t="e">
        <f t="shared" ca="1" si="33"/>
        <v>#NAME?</v>
      </c>
      <c r="AE78" s="1239" t="e">
        <f t="shared" ca="1" si="54"/>
        <v>#NAME?</v>
      </c>
      <c r="AF78" s="1242" t="e">
        <f t="shared" ca="1" si="34"/>
        <v>#NAME?</v>
      </c>
      <c r="AG78" s="1243" t="e">
        <f t="shared" ca="1" si="50"/>
        <v>#NAME?</v>
      </c>
      <c r="AH78" s="1248" t="e">
        <f t="shared" ca="1" si="51"/>
        <v>#NAME?</v>
      </c>
      <c r="AI78" s="937"/>
      <c r="AJ78" s="938"/>
      <c r="AK78" s="938"/>
      <c r="AL78" s="939"/>
      <c r="AM78" s="940"/>
      <c r="AN78" s="941"/>
      <c r="AO78" s="942"/>
      <c r="AP78" s="942"/>
      <c r="AQ78" s="943"/>
      <c r="AR78" s="940"/>
      <c r="AS78" s="940"/>
      <c r="AT78" s="942"/>
      <c r="AU78" s="942"/>
      <c r="AV78" s="943"/>
      <c r="AW78" s="944"/>
      <c r="AX78" s="937"/>
      <c r="AY78" s="938"/>
      <c r="AZ78" s="938"/>
      <c r="BA78" s="939"/>
      <c r="BB78" s="940"/>
      <c r="BC78" s="941"/>
      <c r="BD78" s="942"/>
      <c r="BE78" s="942"/>
      <c r="BF78" s="943"/>
      <c r="BG78" s="940"/>
      <c r="BH78" s="940"/>
      <c r="BI78" s="942"/>
      <c r="BJ78" s="942"/>
      <c r="BK78" s="943"/>
      <c r="BL78" s="944"/>
      <c r="BM78" s="937"/>
      <c r="BN78" s="938"/>
      <c r="BO78" s="938"/>
      <c r="BP78" s="939"/>
      <c r="BQ78" s="940"/>
      <c r="BR78" s="941"/>
      <c r="BS78" s="942"/>
      <c r="BT78" s="942"/>
      <c r="BU78" s="943"/>
      <c r="BV78" s="940"/>
      <c r="BW78" s="940"/>
      <c r="BX78" s="942"/>
      <c r="BY78" s="942"/>
      <c r="BZ78" s="943"/>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'ONS Post Acute'!S9</f>
        <v>0.24374300301917651</v>
      </c>
      <c r="E79" s="493">
        <f>'ONS Post Acute'!T9</f>
        <v>0.2155920763355082</v>
      </c>
      <c r="F79" s="493">
        <f>'ONS Post Acute'!U9</f>
        <v>0.27603170840493502</v>
      </c>
      <c r="G79" s="498">
        <f t="shared" si="35"/>
        <v>1.5418273487098679E-2</v>
      </c>
      <c r="H79" s="498">
        <f t="shared" si="36"/>
        <v>188.75644281715213</v>
      </c>
      <c r="I79" s="498">
        <f t="shared" si="37"/>
        <v>585.65119341887839</v>
      </c>
      <c r="J79" s="498" t="e">
        <f ca="1">_xll.ErBeta(H79,I79)</f>
        <v>#NAME?</v>
      </c>
      <c r="K79" s="1076" t="e">
        <f t="shared" ca="1" si="38"/>
        <v>#NAME?</v>
      </c>
      <c r="L79" s="566" t="e">
        <f t="shared" ca="1" si="39"/>
        <v>#NAME?</v>
      </c>
      <c r="M79" s="566" t="e">
        <f t="shared" ca="1" si="40"/>
        <v>#NAME?</v>
      </c>
      <c r="N79" s="567" t="e">
        <f t="shared" ca="1" si="41"/>
        <v>#NAME?</v>
      </c>
      <c r="O79" s="565" t="e">
        <f t="shared" ca="1" si="52"/>
        <v>#NAME?</v>
      </c>
      <c r="P79" s="453" t="e">
        <f t="shared" ca="1" si="42"/>
        <v>#NAME?</v>
      </c>
      <c r="Q79" s="566" t="e">
        <f t="shared" ca="1" si="43"/>
        <v>#NAME?</v>
      </c>
      <c r="R79" s="567" t="e">
        <f t="shared" ca="1" si="28"/>
        <v>#NAME?</v>
      </c>
      <c r="S79" s="1076" t="e">
        <f t="shared" ca="1" si="44"/>
        <v>#NAME?</v>
      </c>
      <c r="T79" s="566" t="e">
        <f t="shared" ca="1" si="29"/>
        <v>#NAME?</v>
      </c>
      <c r="U79" s="566" t="e">
        <f t="shared" ca="1" si="45"/>
        <v>#NAME?</v>
      </c>
      <c r="V79" s="567" t="e">
        <f t="shared" ca="1" si="46"/>
        <v>#NAME?</v>
      </c>
      <c r="W79" s="565" t="e">
        <f t="shared" ca="1" si="53"/>
        <v>#NAME?</v>
      </c>
      <c r="X79" s="453" t="e">
        <f t="shared" ca="1" si="30"/>
        <v>#NAME?</v>
      </c>
      <c r="Y79" s="566" t="e">
        <f t="shared" ca="1" si="47"/>
        <v>#NAME?</v>
      </c>
      <c r="Z79" s="567" t="e">
        <f t="shared" ca="1" si="31"/>
        <v>#NAME?</v>
      </c>
      <c r="AA79" s="1076" t="e">
        <f t="shared" ca="1" si="48"/>
        <v>#NAME?</v>
      </c>
      <c r="AB79" s="453" t="e">
        <f t="shared" ca="1" si="32"/>
        <v>#NAME?</v>
      </c>
      <c r="AC79" s="566" t="e">
        <f t="shared" ca="1" si="49"/>
        <v>#NAME?</v>
      </c>
      <c r="AD79" s="567" t="e">
        <f t="shared" ca="1" si="33"/>
        <v>#NAME?</v>
      </c>
      <c r="AE79" s="565" t="e">
        <f t="shared" ca="1" si="54"/>
        <v>#NAME?</v>
      </c>
      <c r="AF79" s="453" t="e">
        <f t="shared" ca="1" si="34"/>
        <v>#NAME?</v>
      </c>
      <c r="AG79" s="566" t="e">
        <f t="shared" ca="1" si="50"/>
        <v>#NAME?</v>
      </c>
      <c r="AH79" s="969" t="e">
        <f t="shared" ca="1" si="51"/>
        <v>#NAME?</v>
      </c>
      <c r="AI79" s="945"/>
      <c r="AJ79" s="946"/>
      <c r="AK79" s="946"/>
      <c r="AL79" s="947"/>
      <c r="AM79" s="948"/>
      <c r="AN79" s="949"/>
      <c r="AO79" s="950"/>
      <c r="AP79" s="950"/>
      <c r="AQ79" s="951"/>
      <c r="AR79" s="948"/>
      <c r="AS79" s="948"/>
      <c r="AT79" s="950"/>
      <c r="AU79" s="950"/>
      <c r="AV79" s="951"/>
      <c r="AW79" s="952"/>
      <c r="AX79" s="945"/>
      <c r="AY79" s="946"/>
      <c r="AZ79" s="946"/>
      <c r="BA79" s="947"/>
      <c r="BB79" s="948"/>
      <c r="BC79" s="949"/>
      <c r="BD79" s="950"/>
      <c r="BE79" s="950"/>
      <c r="BF79" s="951"/>
      <c r="BG79" s="948"/>
      <c r="BH79" s="948"/>
      <c r="BI79" s="950"/>
      <c r="BJ79" s="950"/>
      <c r="BK79" s="951"/>
      <c r="BL79" s="952"/>
      <c r="BM79" s="945"/>
      <c r="BN79" s="946"/>
      <c r="BO79" s="946"/>
      <c r="BP79" s="947"/>
      <c r="BQ79" s="948"/>
      <c r="BR79" s="949"/>
      <c r="BS79" s="950"/>
      <c r="BT79" s="950"/>
      <c r="BU79" s="951"/>
      <c r="BV79" s="948"/>
      <c r="BW79" s="948"/>
      <c r="BX79" s="950"/>
      <c r="BY79" s="950"/>
      <c r="BZ79" s="951"/>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'ONS Post Acute'!S10</f>
        <v>0.2293190817732354</v>
      </c>
      <c r="E80" s="493">
        <f>'ONS Post Acute'!T10</f>
        <v>0.20041457310847252</v>
      </c>
      <c r="F80" s="493">
        <f>'ONS Post Acute'!U10</f>
        <v>0.26283218394161934</v>
      </c>
      <c r="G80" s="498">
        <f t="shared" si="35"/>
        <v>1.5922859906415003E-2</v>
      </c>
      <c r="H80" s="498">
        <f t="shared" si="36"/>
        <v>159.62075660573058</v>
      </c>
      <c r="I80" s="498">
        <f t="shared" si="37"/>
        <v>536.44324021235047</v>
      </c>
      <c r="J80" s="498" t="e">
        <f ca="1">_xll.ErBeta(H80,I80)</f>
        <v>#NAME?</v>
      </c>
      <c r="K80" s="1076" t="e">
        <f t="shared" ca="1" si="38"/>
        <v>#NAME?</v>
      </c>
      <c r="L80" s="566" t="e">
        <f t="shared" ca="1" si="39"/>
        <v>#NAME?</v>
      </c>
      <c r="M80" s="566" t="e">
        <f t="shared" ca="1" si="40"/>
        <v>#NAME?</v>
      </c>
      <c r="N80" s="567" t="e">
        <f t="shared" ca="1" si="41"/>
        <v>#NAME?</v>
      </c>
      <c r="O80" s="565" t="e">
        <f t="shared" ca="1" si="52"/>
        <v>#NAME?</v>
      </c>
      <c r="P80" s="453" t="e">
        <f t="shared" ca="1" si="42"/>
        <v>#NAME?</v>
      </c>
      <c r="Q80" s="566" t="e">
        <f t="shared" ca="1" si="43"/>
        <v>#NAME?</v>
      </c>
      <c r="R80" s="567" t="e">
        <f t="shared" ca="1" si="28"/>
        <v>#NAME?</v>
      </c>
      <c r="S80" s="1076" t="e">
        <f t="shared" ca="1" si="44"/>
        <v>#NAME?</v>
      </c>
      <c r="T80" s="566" t="e">
        <f t="shared" ca="1" si="29"/>
        <v>#NAME?</v>
      </c>
      <c r="U80" s="566" t="e">
        <f t="shared" ca="1" si="45"/>
        <v>#NAME?</v>
      </c>
      <c r="V80" s="567" t="e">
        <f t="shared" ca="1" si="46"/>
        <v>#NAME?</v>
      </c>
      <c r="W80" s="565" t="e">
        <f t="shared" ca="1" si="53"/>
        <v>#NAME?</v>
      </c>
      <c r="X80" s="453" t="e">
        <f t="shared" ca="1" si="30"/>
        <v>#NAME?</v>
      </c>
      <c r="Y80" s="566" t="e">
        <f t="shared" ca="1" si="47"/>
        <v>#NAME?</v>
      </c>
      <c r="Z80" s="567" t="e">
        <f t="shared" ca="1" si="31"/>
        <v>#NAME?</v>
      </c>
      <c r="AA80" s="1076" t="e">
        <f t="shared" ca="1" si="48"/>
        <v>#NAME?</v>
      </c>
      <c r="AB80" s="453" t="e">
        <f t="shared" ca="1" si="32"/>
        <v>#NAME?</v>
      </c>
      <c r="AC80" s="566" t="e">
        <f t="shared" ca="1" si="49"/>
        <v>#NAME?</v>
      </c>
      <c r="AD80" s="567" t="e">
        <f t="shared" ca="1" si="33"/>
        <v>#NAME?</v>
      </c>
      <c r="AE80" s="565" t="e">
        <f t="shared" ca="1" si="54"/>
        <v>#NAME?</v>
      </c>
      <c r="AF80" s="453" t="e">
        <f t="shared" ca="1" si="34"/>
        <v>#NAME?</v>
      </c>
      <c r="AG80" s="566" t="e">
        <f t="shared" ca="1" si="50"/>
        <v>#NAME?</v>
      </c>
      <c r="AH80" s="969" t="e">
        <f t="shared" ca="1" si="51"/>
        <v>#NAME?</v>
      </c>
      <c r="AI80" s="945"/>
      <c r="AJ80" s="946"/>
      <c r="AK80" s="946"/>
      <c r="AL80" s="947"/>
      <c r="AM80" s="948"/>
      <c r="AN80" s="949"/>
      <c r="AO80" s="950"/>
      <c r="AP80" s="950"/>
      <c r="AQ80" s="951"/>
      <c r="AR80" s="948"/>
      <c r="AS80" s="948"/>
      <c r="AT80" s="950"/>
      <c r="AU80" s="950"/>
      <c r="AV80" s="951"/>
      <c r="AW80" s="952"/>
      <c r="AX80" s="945"/>
      <c r="AY80" s="946"/>
      <c r="AZ80" s="946"/>
      <c r="BA80" s="947"/>
      <c r="BB80" s="948"/>
      <c r="BC80" s="949"/>
      <c r="BD80" s="950"/>
      <c r="BE80" s="950"/>
      <c r="BF80" s="951"/>
      <c r="BG80" s="948"/>
      <c r="BH80" s="948"/>
      <c r="BI80" s="950"/>
      <c r="BJ80" s="950"/>
      <c r="BK80" s="951"/>
      <c r="BL80" s="952"/>
      <c r="BM80" s="945"/>
      <c r="BN80" s="946"/>
      <c r="BO80" s="946"/>
      <c r="BP80" s="947"/>
      <c r="BQ80" s="948"/>
      <c r="BR80" s="949"/>
      <c r="BS80" s="950"/>
      <c r="BT80" s="950"/>
      <c r="BU80" s="951"/>
      <c r="BV80" s="948"/>
      <c r="BW80" s="948"/>
      <c r="BX80" s="950"/>
      <c r="BY80" s="950"/>
      <c r="BZ80" s="951"/>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'ONS Post Acute'!S11</f>
        <v>0.21574872145635504</v>
      </c>
      <c r="E81" s="493">
        <f>'ONS Post Acute'!T11</f>
        <v>0.18630555351090095</v>
      </c>
      <c r="F81" s="493">
        <f>'ONS Post Acute'!U11</f>
        <v>0.25026384582665628</v>
      </c>
      <c r="G81" s="498">
        <f t="shared" si="35"/>
        <v>1.6315890896876361E-2</v>
      </c>
      <c r="H81" s="498">
        <f t="shared" si="36"/>
        <v>136.91350475187119</v>
      </c>
      <c r="I81" s="498">
        <f t="shared" si="37"/>
        <v>497.68355718051271</v>
      </c>
      <c r="J81" s="498" t="e">
        <f ca="1">_xll.ErBeta(H81,I81)</f>
        <v>#NAME?</v>
      </c>
      <c r="K81" s="1076" t="e">
        <f t="shared" ca="1" si="38"/>
        <v>#NAME?</v>
      </c>
      <c r="L81" s="566" t="e">
        <f t="shared" ca="1" si="39"/>
        <v>#NAME?</v>
      </c>
      <c r="M81" s="566" t="e">
        <f t="shared" ca="1" si="40"/>
        <v>#NAME?</v>
      </c>
      <c r="N81" s="567" t="e">
        <f t="shared" ca="1" si="41"/>
        <v>#NAME?</v>
      </c>
      <c r="O81" s="565" t="e">
        <f t="shared" ca="1" si="52"/>
        <v>#NAME?</v>
      </c>
      <c r="P81" s="453" t="e">
        <f t="shared" ca="1" si="42"/>
        <v>#NAME?</v>
      </c>
      <c r="Q81" s="566" t="e">
        <f t="shared" ca="1" si="43"/>
        <v>#NAME?</v>
      </c>
      <c r="R81" s="567" t="e">
        <f t="shared" ca="1" si="28"/>
        <v>#NAME?</v>
      </c>
      <c r="S81" s="1076" t="e">
        <f t="shared" ca="1" si="44"/>
        <v>#NAME?</v>
      </c>
      <c r="T81" s="566" t="e">
        <f t="shared" ca="1" si="29"/>
        <v>#NAME?</v>
      </c>
      <c r="U81" s="566" t="e">
        <f t="shared" ca="1" si="45"/>
        <v>#NAME?</v>
      </c>
      <c r="V81" s="567" t="e">
        <f t="shared" ca="1" si="46"/>
        <v>#NAME?</v>
      </c>
      <c r="W81" s="565" t="e">
        <f t="shared" ca="1" si="53"/>
        <v>#NAME?</v>
      </c>
      <c r="X81" s="453" t="e">
        <f t="shared" ca="1" si="30"/>
        <v>#NAME?</v>
      </c>
      <c r="Y81" s="566" t="e">
        <f t="shared" ca="1" si="47"/>
        <v>#NAME?</v>
      </c>
      <c r="Z81" s="567" t="e">
        <f t="shared" ca="1" si="31"/>
        <v>#NAME?</v>
      </c>
      <c r="AA81" s="1076" t="e">
        <f t="shared" ca="1" si="48"/>
        <v>#NAME?</v>
      </c>
      <c r="AB81" s="453" t="e">
        <f t="shared" ca="1" si="32"/>
        <v>#NAME?</v>
      </c>
      <c r="AC81" s="566" t="e">
        <f t="shared" ca="1" si="49"/>
        <v>#NAME?</v>
      </c>
      <c r="AD81" s="567" t="e">
        <f t="shared" ca="1" si="33"/>
        <v>#NAME?</v>
      </c>
      <c r="AE81" s="565" t="e">
        <f t="shared" ca="1" si="54"/>
        <v>#NAME?</v>
      </c>
      <c r="AF81" s="453" t="e">
        <f t="shared" ca="1" si="34"/>
        <v>#NAME?</v>
      </c>
      <c r="AG81" s="566" t="e">
        <f t="shared" ca="1" si="50"/>
        <v>#NAME?</v>
      </c>
      <c r="AH81" s="969" t="e">
        <f t="shared" ca="1" si="51"/>
        <v>#NAME?</v>
      </c>
      <c r="AI81" s="945"/>
      <c r="AJ81" s="946"/>
      <c r="AK81" s="946"/>
      <c r="AL81" s="947"/>
      <c r="AM81" s="948"/>
      <c r="AN81" s="949"/>
      <c r="AO81" s="950"/>
      <c r="AP81" s="950"/>
      <c r="AQ81" s="951"/>
      <c r="AR81" s="948"/>
      <c r="AS81" s="948"/>
      <c r="AT81" s="950"/>
      <c r="AU81" s="950"/>
      <c r="AV81" s="951"/>
      <c r="AW81" s="952"/>
      <c r="AX81" s="945"/>
      <c r="AY81" s="946"/>
      <c r="AZ81" s="946"/>
      <c r="BA81" s="947"/>
      <c r="BB81" s="948"/>
      <c r="BC81" s="949"/>
      <c r="BD81" s="950"/>
      <c r="BE81" s="950"/>
      <c r="BF81" s="951"/>
      <c r="BG81" s="948"/>
      <c r="BH81" s="948"/>
      <c r="BI81" s="950"/>
      <c r="BJ81" s="950"/>
      <c r="BK81" s="951"/>
      <c r="BL81" s="952"/>
      <c r="BM81" s="945"/>
      <c r="BN81" s="946"/>
      <c r="BO81" s="946"/>
      <c r="BP81" s="947"/>
      <c r="BQ81" s="948"/>
      <c r="BR81" s="949"/>
      <c r="BS81" s="950"/>
      <c r="BT81" s="950"/>
      <c r="BU81" s="951"/>
      <c r="BV81" s="948"/>
      <c r="BW81" s="948"/>
      <c r="BX81" s="950"/>
      <c r="BY81" s="950"/>
      <c r="BZ81" s="951"/>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'ONS Post Acute'!S12</f>
        <v>0.20298141109809981</v>
      </c>
      <c r="E82" s="493">
        <f>'ONS Post Acute'!T12</f>
        <v>0.17318979718214828</v>
      </c>
      <c r="F82" s="493">
        <f>'ONS Post Acute'!U12</f>
        <v>0.23829651144191807</v>
      </c>
      <c r="G82" s="498">
        <f t="shared" si="35"/>
        <v>1.6608855678512703E-2</v>
      </c>
      <c r="H82" s="498">
        <f t="shared" si="36"/>
        <v>118.8393880322493</v>
      </c>
      <c r="I82" s="498">
        <f t="shared" si="37"/>
        <v>466.6299285388867</v>
      </c>
      <c r="J82" s="498" t="e">
        <f ca="1">_xll.ErBeta(H82,I82)</f>
        <v>#NAME?</v>
      </c>
      <c r="K82" s="1076" t="e">
        <f t="shared" ca="1" si="38"/>
        <v>#NAME?</v>
      </c>
      <c r="L82" s="566" t="e">
        <f t="shared" ca="1" si="39"/>
        <v>#NAME?</v>
      </c>
      <c r="M82" s="566" t="e">
        <f t="shared" ca="1" si="40"/>
        <v>#NAME?</v>
      </c>
      <c r="N82" s="567" t="e">
        <f t="shared" ca="1" si="41"/>
        <v>#NAME?</v>
      </c>
      <c r="O82" s="565" t="e">
        <f t="shared" ca="1" si="52"/>
        <v>#NAME?</v>
      </c>
      <c r="P82" s="453" t="e">
        <f t="shared" ca="1" si="42"/>
        <v>#NAME?</v>
      </c>
      <c r="Q82" s="566" t="e">
        <f t="shared" ca="1" si="43"/>
        <v>#NAME?</v>
      </c>
      <c r="R82" s="567" t="e">
        <f t="shared" ca="1" si="28"/>
        <v>#NAME?</v>
      </c>
      <c r="S82" s="1076" t="e">
        <f t="shared" ca="1" si="44"/>
        <v>#NAME?</v>
      </c>
      <c r="T82" s="566" t="e">
        <f t="shared" ca="1" si="29"/>
        <v>#NAME?</v>
      </c>
      <c r="U82" s="566" t="e">
        <f t="shared" ca="1" si="45"/>
        <v>#NAME?</v>
      </c>
      <c r="V82" s="567" t="e">
        <f t="shared" ca="1" si="46"/>
        <v>#NAME?</v>
      </c>
      <c r="W82" s="565" t="e">
        <f t="shared" ca="1" si="53"/>
        <v>#NAME?</v>
      </c>
      <c r="X82" s="453" t="e">
        <f t="shared" ca="1" si="30"/>
        <v>#NAME?</v>
      </c>
      <c r="Y82" s="566" t="e">
        <f t="shared" ca="1" si="47"/>
        <v>#NAME?</v>
      </c>
      <c r="Z82" s="567" t="e">
        <f t="shared" ca="1" si="31"/>
        <v>#NAME?</v>
      </c>
      <c r="AA82" s="1076" t="e">
        <f t="shared" ca="1" si="48"/>
        <v>#NAME?</v>
      </c>
      <c r="AB82" s="453" t="e">
        <f t="shared" ca="1" si="32"/>
        <v>#NAME?</v>
      </c>
      <c r="AC82" s="566" t="e">
        <f t="shared" ca="1" si="49"/>
        <v>#NAME?</v>
      </c>
      <c r="AD82" s="567" t="e">
        <f t="shared" ca="1" si="33"/>
        <v>#NAME?</v>
      </c>
      <c r="AE82" s="565" t="e">
        <f t="shared" ca="1" si="54"/>
        <v>#NAME?</v>
      </c>
      <c r="AF82" s="453" t="e">
        <f t="shared" ca="1" si="34"/>
        <v>#NAME?</v>
      </c>
      <c r="AG82" s="566" t="e">
        <f t="shared" ca="1" si="50"/>
        <v>#NAME?</v>
      </c>
      <c r="AH82" s="969" t="e">
        <f t="shared" ca="1" si="51"/>
        <v>#NAME?</v>
      </c>
      <c r="AI82" s="945"/>
      <c r="AJ82" s="946"/>
      <c r="AK82" s="946"/>
      <c r="AL82" s="947"/>
      <c r="AM82" s="948"/>
      <c r="AN82" s="949"/>
      <c r="AO82" s="950"/>
      <c r="AP82" s="950"/>
      <c r="AQ82" s="951"/>
      <c r="AR82" s="948"/>
      <c r="AS82" s="948"/>
      <c r="AT82" s="950"/>
      <c r="AU82" s="950"/>
      <c r="AV82" s="951"/>
      <c r="AW82" s="952"/>
      <c r="AX82" s="945"/>
      <c r="AY82" s="946"/>
      <c r="AZ82" s="946"/>
      <c r="BA82" s="947"/>
      <c r="BB82" s="948"/>
      <c r="BC82" s="949"/>
      <c r="BD82" s="950"/>
      <c r="BE82" s="950"/>
      <c r="BF82" s="951"/>
      <c r="BG82" s="948"/>
      <c r="BH82" s="948"/>
      <c r="BI82" s="950"/>
      <c r="BJ82" s="950"/>
      <c r="BK82" s="951"/>
      <c r="BL82" s="952"/>
      <c r="BM82" s="945"/>
      <c r="BN82" s="946"/>
      <c r="BO82" s="946"/>
      <c r="BP82" s="947"/>
      <c r="BQ82" s="948"/>
      <c r="BR82" s="949"/>
      <c r="BS82" s="950"/>
      <c r="BT82" s="950"/>
      <c r="BU82" s="951"/>
      <c r="BV82" s="948"/>
      <c r="BW82" s="948"/>
      <c r="BX82" s="950"/>
      <c r="BY82" s="950"/>
      <c r="BZ82" s="951"/>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'ONS Post Acute'!S13</f>
        <v>0.19096962880362039</v>
      </c>
      <c r="E83" s="493">
        <f>'ONS Post Acute'!T13</f>
        <v>0.16099737921252374</v>
      </c>
      <c r="F83" s="493">
        <f>'ONS Post Acute'!U13</f>
        <v>0.22690144146797822</v>
      </c>
      <c r="G83" s="498">
        <f t="shared" si="35"/>
        <v>1.6812260779452672E-2</v>
      </c>
      <c r="H83" s="498">
        <f t="shared" si="36"/>
        <v>104.19477597577391</v>
      </c>
      <c r="I83" s="498">
        <f t="shared" si="37"/>
        <v>441.41436946022844</v>
      </c>
      <c r="J83" s="498" t="e">
        <f ca="1">_xll.ErBeta(H83,I83)</f>
        <v>#NAME?</v>
      </c>
      <c r="K83" s="1076" t="e">
        <f t="shared" ca="1" si="38"/>
        <v>#NAME?</v>
      </c>
      <c r="L83" s="566" t="e">
        <f t="shared" ca="1" si="39"/>
        <v>#NAME?</v>
      </c>
      <c r="M83" s="566" t="e">
        <f t="shared" ca="1" si="40"/>
        <v>#NAME?</v>
      </c>
      <c r="N83" s="567" t="e">
        <f t="shared" ca="1" si="41"/>
        <v>#NAME?</v>
      </c>
      <c r="O83" s="565" t="e">
        <f t="shared" ca="1" si="52"/>
        <v>#NAME?</v>
      </c>
      <c r="P83" s="453" t="e">
        <f t="shared" ca="1" si="42"/>
        <v>#NAME?</v>
      </c>
      <c r="Q83" s="566" t="e">
        <f t="shared" ca="1" si="43"/>
        <v>#NAME?</v>
      </c>
      <c r="R83" s="567" t="e">
        <f t="shared" ca="1" si="28"/>
        <v>#NAME?</v>
      </c>
      <c r="S83" s="1076" t="e">
        <f t="shared" ca="1" si="44"/>
        <v>#NAME?</v>
      </c>
      <c r="T83" s="566" t="e">
        <f t="shared" ca="1" si="29"/>
        <v>#NAME?</v>
      </c>
      <c r="U83" s="566" t="e">
        <f t="shared" ca="1" si="45"/>
        <v>#NAME?</v>
      </c>
      <c r="V83" s="567" t="e">
        <f t="shared" ca="1" si="46"/>
        <v>#NAME?</v>
      </c>
      <c r="W83" s="565" t="e">
        <f t="shared" ca="1" si="53"/>
        <v>#NAME?</v>
      </c>
      <c r="X83" s="453" t="e">
        <f t="shared" ca="1" si="30"/>
        <v>#NAME?</v>
      </c>
      <c r="Y83" s="566" t="e">
        <f t="shared" ca="1" si="47"/>
        <v>#NAME?</v>
      </c>
      <c r="Z83" s="567" t="e">
        <f t="shared" ca="1" si="31"/>
        <v>#NAME?</v>
      </c>
      <c r="AA83" s="1076" t="e">
        <f t="shared" ca="1" si="48"/>
        <v>#NAME?</v>
      </c>
      <c r="AB83" s="453" t="e">
        <f t="shared" ca="1" si="32"/>
        <v>#NAME?</v>
      </c>
      <c r="AC83" s="566" t="e">
        <f t="shared" ca="1" si="49"/>
        <v>#NAME?</v>
      </c>
      <c r="AD83" s="567" t="e">
        <f t="shared" ca="1" si="33"/>
        <v>#NAME?</v>
      </c>
      <c r="AE83" s="565" t="e">
        <f t="shared" ca="1" si="54"/>
        <v>#NAME?</v>
      </c>
      <c r="AF83" s="453" t="e">
        <f t="shared" ca="1" si="34"/>
        <v>#NAME?</v>
      </c>
      <c r="AG83" s="566" t="e">
        <f t="shared" ca="1" si="50"/>
        <v>#NAME?</v>
      </c>
      <c r="AH83" s="969" t="e">
        <f t="shared" ca="1" si="51"/>
        <v>#NAME?</v>
      </c>
      <c r="AI83" s="945"/>
      <c r="AJ83" s="946"/>
      <c r="AK83" s="946"/>
      <c r="AL83" s="947"/>
      <c r="AM83" s="948"/>
      <c r="AN83" s="949"/>
      <c r="AO83" s="950"/>
      <c r="AP83" s="950"/>
      <c r="AQ83" s="951"/>
      <c r="AR83" s="948"/>
      <c r="AS83" s="948"/>
      <c r="AT83" s="950"/>
      <c r="AU83" s="950"/>
      <c r="AV83" s="951"/>
      <c r="AW83" s="952"/>
      <c r="AX83" s="945"/>
      <c r="AY83" s="946"/>
      <c r="AZ83" s="946"/>
      <c r="BA83" s="947"/>
      <c r="BB83" s="948"/>
      <c r="BC83" s="949"/>
      <c r="BD83" s="950"/>
      <c r="BE83" s="950"/>
      <c r="BF83" s="951"/>
      <c r="BG83" s="948"/>
      <c r="BH83" s="948"/>
      <c r="BI83" s="950"/>
      <c r="BJ83" s="950"/>
      <c r="BK83" s="951"/>
      <c r="BL83" s="952"/>
      <c r="BM83" s="945"/>
      <c r="BN83" s="946"/>
      <c r="BO83" s="946"/>
      <c r="BP83" s="947"/>
      <c r="BQ83" s="948"/>
      <c r="BR83" s="949"/>
      <c r="BS83" s="950"/>
      <c r="BT83" s="950"/>
      <c r="BU83" s="951"/>
      <c r="BV83" s="948"/>
      <c r="BW83" s="948"/>
      <c r="BX83" s="950"/>
      <c r="BY83" s="950"/>
      <c r="BZ83" s="951"/>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'ONS Post Acute'!S14</f>
        <v>0.17966866486984409</v>
      </c>
      <c r="E84" s="493">
        <f>'ONS Post Acute'!T14</f>
        <v>0.14966329734793937</v>
      </c>
      <c r="F84" s="493">
        <f>'ONS Post Acute'!U14</f>
        <v>0.21605127086719869</v>
      </c>
      <c r="G84" s="498">
        <f t="shared" si="35"/>
        <v>1.6935707530423297E-2</v>
      </c>
      <c r="H84" s="498">
        <f t="shared" si="36"/>
        <v>92.147026881619638</v>
      </c>
      <c r="I84" s="498">
        <f t="shared" si="37"/>
        <v>420.72496973711714</v>
      </c>
      <c r="J84" s="498" t="e">
        <f ca="1">_xll.ErBeta(H84,I84)</f>
        <v>#NAME?</v>
      </c>
      <c r="K84" s="1076" t="e">
        <f t="shared" ca="1" si="38"/>
        <v>#NAME?</v>
      </c>
      <c r="L84" s="566" t="e">
        <f t="shared" ca="1" si="39"/>
        <v>#NAME?</v>
      </c>
      <c r="M84" s="566" t="e">
        <f t="shared" ca="1" si="40"/>
        <v>#NAME?</v>
      </c>
      <c r="N84" s="567" t="e">
        <f t="shared" ca="1" si="41"/>
        <v>#NAME?</v>
      </c>
      <c r="O84" s="565" t="e">
        <f t="shared" ca="1" si="52"/>
        <v>#NAME?</v>
      </c>
      <c r="P84" s="453" t="e">
        <f t="shared" ca="1" si="42"/>
        <v>#NAME?</v>
      </c>
      <c r="Q84" s="566" t="e">
        <f t="shared" ca="1" si="43"/>
        <v>#NAME?</v>
      </c>
      <c r="R84" s="567" t="e">
        <f t="shared" ca="1" si="28"/>
        <v>#NAME?</v>
      </c>
      <c r="S84" s="1076" t="e">
        <f t="shared" ca="1" si="44"/>
        <v>#NAME?</v>
      </c>
      <c r="T84" s="566" t="e">
        <f t="shared" ca="1" si="29"/>
        <v>#NAME?</v>
      </c>
      <c r="U84" s="566" t="e">
        <f t="shared" ca="1" si="45"/>
        <v>#NAME?</v>
      </c>
      <c r="V84" s="567" t="e">
        <f t="shared" ca="1" si="46"/>
        <v>#NAME?</v>
      </c>
      <c r="W84" s="565" t="e">
        <f t="shared" ca="1" si="53"/>
        <v>#NAME?</v>
      </c>
      <c r="X84" s="453" t="e">
        <f t="shared" ca="1" si="30"/>
        <v>#NAME?</v>
      </c>
      <c r="Y84" s="566" t="e">
        <f t="shared" ca="1" si="47"/>
        <v>#NAME?</v>
      </c>
      <c r="Z84" s="567" t="e">
        <f t="shared" ca="1" si="31"/>
        <v>#NAME?</v>
      </c>
      <c r="AA84" s="1076" t="e">
        <f t="shared" ca="1" si="48"/>
        <v>#NAME?</v>
      </c>
      <c r="AB84" s="453" t="e">
        <f t="shared" ca="1" si="32"/>
        <v>#NAME?</v>
      </c>
      <c r="AC84" s="566" t="e">
        <f t="shared" ca="1" si="49"/>
        <v>#NAME?</v>
      </c>
      <c r="AD84" s="567" t="e">
        <f t="shared" ca="1" si="33"/>
        <v>#NAME?</v>
      </c>
      <c r="AE84" s="565" t="e">
        <f t="shared" ca="1" si="54"/>
        <v>#NAME?</v>
      </c>
      <c r="AF84" s="453" t="e">
        <f t="shared" ca="1" si="34"/>
        <v>#NAME?</v>
      </c>
      <c r="AG84" s="566" t="e">
        <f t="shared" ca="1" si="50"/>
        <v>#NAME?</v>
      </c>
      <c r="AH84" s="969" t="e">
        <f t="shared" ca="1" si="51"/>
        <v>#NAME?</v>
      </c>
      <c r="AI84" s="945"/>
      <c r="AJ84" s="946"/>
      <c r="AK84" s="946"/>
      <c r="AL84" s="947"/>
      <c r="AM84" s="948"/>
      <c r="AN84" s="949"/>
      <c r="AO84" s="950"/>
      <c r="AP84" s="950"/>
      <c r="AQ84" s="951"/>
      <c r="AR84" s="948"/>
      <c r="AS84" s="948"/>
      <c r="AT84" s="950"/>
      <c r="AU84" s="950"/>
      <c r="AV84" s="951"/>
      <c r="AW84" s="952"/>
      <c r="AX84" s="945"/>
      <c r="AY84" s="946"/>
      <c r="AZ84" s="946"/>
      <c r="BA84" s="947"/>
      <c r="BB84" s="948"/>
      <c r="BC84" s="949"/>
      <c r="BD84" s="950"/>
      <c r="BE84" s="950"/>
      <c r="BF84" s="951"/>
      <c r="BG84" s="948"/>
      <c r="BH84" s="948"/>
      <c r="BI84" s="950"/>
      <c r="BJ84" s="950"/>
      <c r="BK84" s="951"/>
      <c r="BL84" s="952"/>
      <c r="BM84" s="945"/>
      <c r="BN84" s="946"/>
      <c r="BO84" s="946"/>
      <c r="BP84" s="947"/>
      <c r="BQ84" s="948"/>
      <c r="BR84" s="949"/>
      <c r="BS84" s="950"/>
      <c r="BT84" s="950"/>
      <c r="BU84" s="951"/>
      <c r="BV84" s="948"/>
      <c r="BW84" s="948"/>
      <c r="BX84" s="950"/>
      <c r="BY84" s="950"/>
      <c r="BZ84" s="951"/>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'ONS Post Acute'!S15</f>
        <v>0.16903645536907688</v>
      </c>
      <c r="E85" s="493">
        <f>'ONS Post Acute'!T15</f>
        <v>0.13912712543904146</v>
      </c>
      <c r="F85" s="493">
        <f>'ONS Post Acute'!U15</f>
        <v>0.20571994316712691</v>
      </c>
      <c r="G85" s="498">
        <f t="shared" si="35"/>
        <v>1.6987963706144249E-2</v>
      </c>
      <c r="H85" s="498">
        <f t="shared" si="36"/>
        <v>82.104483150634451</v>
      </c>
      <c r="I85" s="498">
        <f t="shared" si="37"/>
        <v>403.61608506269101</v>
      </c>
      <c r="J85" s="498" t="e">
        <f ca="1">_xll.ErBeta(H85,I85)</f>
        <v>#NAME?</v>
      </c>
      <c r="K85" s="1076" t="e">
        <f t="shared" ca="1" si="38"/>
        <v>#NAME?</v>
      </c>
      <c r="L85" s="566" t="e">
        <f t="shared" ca="1" si="39"/>
        <v>#NAME?</v>
      </c>
      <c r="M85" s="566" t="e">
        <f t="shared" ca="1" si="40"/>
        <v>#NAME?</v>
      </c>
      <c r="N85" s="567" t="e">
        <f t="shared" ca="1" si="41"/>
        <v>#NAME?</v>
      </c>
      <c r="O85" s="565" t="e">
        <f t="shared" ca="1" si="52"/>
        <v>#NAME?</v>
      </c>
      <c r="P85" s="453" t="e">
        <f t="shared" ca="1" si="42"/>
        <v>#NAME?</v>
      </c>
      <c r="Q85" s="566" t="e">
        <f ca="1">((P85*B86)/52*$J$33)</f>
        <v>#NAME?</v>
      </c>
      <c r="R85" s="567" t="e">
        <f t="shared" ca="1" si="28"/>
        <v>#NAME?</v>
      </c>
      <c r="S85" s="1076" t="e">
        <f t="shared" ca="1" si="44"/>
        <v>#NAME?</v>
      </c>
      <c r="T85" s="566" t="e">
        <f t="shared" ca="1" si="29"/>
        <v>#NAME?</v>
      </c>
      <c r="U85" s="566" t="e">
        <f t="shared" ca="1" si="45"/>
        <v>#NAME?</v>
      </c>
      <c r="V85" s="567" t="e">
        <f t="shared" ca="1" si="46"/>
        <v>#NAME?</v>
      </c>
      <c r="W85" s="565" t="e">
        <f t="shared" ca="1" si="53"/>
        <v>#NAME?</v>
      </c>
      <c r="X85" s="453" t="e">
        <f t="shared" ca="1" si="30"/>
        <v>#NAME?</v>
      </c>
      <c r="Y85" s="566" t="e">
        <f t="shared" ca="1" si="47"/>
        <v>#NAME?</v>
      </c>
      <c r="Z85" s="567" t="e">
        <f t="shared" ca="1" si="31"/>
        <v>#NAME?</v>
      </c>
      <c r="AA85" s="1076" t="e">
        <f t="shared" ca="1" si="48"/>
        <v>#NAME?</v>
      </c>
      <c r="AB85" s="453" t="e">
        <f t="shared" ca="1" si="32"/>
        <v>#NAME?</v>
      </c>
      <c r="AC85" s="566" t="e">
        <f t="shared" ca="1" si="49"/>
        <v>#NAME?</v>
      </c>
      <c r="AD85" s="567" t="e">
        <f t="shared" ca="1" si="33"/>
        <v>#NAME?</v>
      </c>
      <c r="AE85" s="565" t="e">
        <f t="shared" ca="1" si="54"/>
        <v>#NAME?</v>
      </c>
      <c r="AF85" s="453" t="e">
        <f t="shared" ca="1" si="34"/>
        <v>#NAME?</v>
      </c>
      <c r="AG85" s="566" t="e">
        <f t="shared" ca="1" si="50"/>
        <v>#NAME?</v>
      </c>
      <c r="AH85" s="969" t="e">
        <f t="shared" ca="1" si="51"/>
        <v>#NAME?</v>
      </c>
      <c r="AI85" s="945"/>
      <c r="AJ85" s="946"/>
      <c r="AK85" s="946"/>
      <c r="AL85" s="947"/>
      <c r="AM85" s="948"/>
      <c r="AN85" s="949"/>
      <c r="AO85" s="950"/>
      <c r="AP85" s="950"/>
      <c r="AQ85" s="951"/>
      <c r="AR85" s="948"/>
      <c r="AS85" s="948"/>
      <c r="AT85" s="950"/>
      <c r="AU85" s="950"/>
      <c r="AV85" s="951"/>
      <c r="AW85" s="952"/>
      <c r="AX85" s="945"/>
      <c r="AY85" s="946"/>
      <c r="AZ85" s="946"/>
      <c r="BA85" s="947"/>
      <c r="BB85" s="948"/>
      <c r="BC85" s="949"/>
      <c r="BD85" s="950"/>
      <c r="BE85" s="950"/>
      <c r="BF85" s="951"/>
      <c r="BG85" s="948"/>
      <c r="BH85" s="948"/>
      <c r="BI85" s="950"/>
      <c r="BJ85" s="950"/>
      <c r="BK85" s="951"/>
      <c r="BL85" s="952"/>
      <c r="BM85" s="945"/>
      <c r="BN85" s="946"/>
      <c r="BO85" s="946"/>
      <c r="BP85" s="947"/>
      <c r="BQ85" s="948"/>
      <c r="BR85" s="949"/>
      <c r="BS85" s="950"/>
      <c r="BT85" s="950"/>
      <c r="BU85" s="951"/>
      <c r="BV85" s="948"/>
      <c r="BW85" s="948"/>
      <c r="BX85" s="950"/>
      <c r="BY85" s="950"/>
      <c r="BZ85" s="951"/>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'ONS Post Acute'!S16</f>
        <v>0.15903342558058778</v>
      </c>
      <c r="E86" s="493">
        <f>'ONS Post Acute'!T16</f>
        <v>0.12933269128723551</v>
      </c>
      <c r="F86" s="493">
        <f>'ONS Post Acute'!U16</f>
        <v>0.1958826478863871</v>
      </c>
      <c r="G86" s="498">
        <f t="shared" si="35"/>
        <v>1.6977029744681526E-2</v>
      </c>
      <c r="H86" s="498">
        <f t="shared" si="36"/>
        <v>73.636851128137437</v>
      </c>
      <c r="I86" s="498">
        <f t="shared" si="37"/>
        <v>389.39065934212579</v>
      </c>
      <c r="J86" s="498" t="e">
        <f ca="1">_xll.ErBeta(H86,I86)</f>
        <v>#NAME?</v>
      </c>
      <c r="K86" s="1076" t="e">
        <f t="shared" ca="1" si="38"/>
        <v>#NAME?</v>
      </c>
      <c r="L86" s="566" t="e">
        <f t="shared" ca="1" si="39"/>
        <v>#NAME?</v>
      </c>
      <c r="M86" s="566" t="e">
        <f t="shared" ca="1" si="40"/>
        <v>#NAME?</v>
      </c>
      <c r="N86" s="567" t="e">
        <f t="shared" ca="1" si="41"/>
        <v>#NAME?</v>
      </c>
      <c r="O86" s="565" t="e">
        <f t="shared" ca="1" si="52"/>
        <v>#NAME?</v>
      </c>
      <c r="P86" s="453" t="e">
        <f t="shared" ca="1" si="42"/>
        <v>#NAME?</v>
      </c>
      <c r="Q86" s="566" t="e">
        <f t="shared" ca="1" si="43"/>
        <v>#NAME?</v>
      </c>
      <c r="R86" s="567" t="e">
        <f t="shared" ca="1" si="28"/>
        <v>#NAME?</v>
      </c>
      <c r="S86" s="1076" t="e">
        <f t="shared" ca="1" si="44"/>
        <v>#NAME?</v>
      </c>
      <c r="T86" s="566" t="e">
        <f t="shared" ca="1" si="29"/>
        <v>#NAME?</v>
      </c>
      <c r="U86" s="566" t="e">
        <f t="shared" ca="1" si="45"/>
        <v>#NAME?</v>
      </c>
      <c r="V86" s="567" t="e">
        <f t="shared" ca="1" si="46"/>
        <v>#NAME?</v>
      </c>
      <c r="W86" s="565" t="e">
        <f t="shared" ca="1" si="53"/>
        <v>#NAME?</v>
      </c>
      <c r="X86" s="453" t="e">
        <f t="shared" ca="1" si="30"/>
        <v>#NAME?</v>
      </c>
      <c r="Y86" s="566" t="e">
        <f t="shared" ca="1" si="47"/>
        <v>#NAME?</v>
      </c>
      <c r="Z86" s="567" t="e">
        <f t="shared" ca="1" si="31"/>
        <v>#NAME?</v>
      </c>
      <c r="AA86" s="1076" t="e">
        <f t="shared" ca="1" si="48"/>
        <v>#NAME?</v>
      </c>
      <c r="AB86" s="453" t="e">
        <f t="shared" ca="1" si="32"/>
        <v>#NAME?</v>
      </c>
      <c r="AC86" s="566" t="e">
        <f t="shared" ca="1" si="49"/>
        <v>#NAME?</v>
      </c>
      <c r="AD86" s="567" t="e">
        <f t="shared" ca="1" si="33"/>
        <v>#NAME?</v>
      </c>
      <c r="AE86" s="565" t="e">
        <f t="shared" ca="1" si="54"/>
        <v>#NAME?</v>
      </c>
      <c r="AF86" s="453" t="e">
        <f t="shared" ca="1" si="34"/>
        <v>#NAME?</v>
      </c>
      <c r="AG86" s="566" t="e">
        <f t="shared" ca="1" si="50"/>
        <v>#NAME?</v>
      </c>
      <c r="AH86" s="969" t="e">
        <f t="shared" ca="1" si="51"/>
        <v>#NAME?</v>
      </c>
      <c r="AI86" s="945"/>
      <c r="AJ86" s="946"/>
      <c r="AK86" s="946"/>
      <c r="AL86" s="947"/>
      <c r="AM86" s="948"/>
      <c r="AN86" s="949"/>
      <c r="AO86" s="950"/>
      <c r="AP86" s="950"/>
      <c r="AQ86" s="951"/>
      <c r="AR86" s="948"/>
      <c r="AS86" s="948"/>
      <c r="AT86" s="950"/>
      <c r="AU86" s="950"/>
      <c r="AV86" s="951"/>
      <c r="AW86" s="952"/>
      <c r="AX86" s="945"/>
      <c r="AY86" s="946"/>
      <c r="AZ86" s="946"/>
      <c r="BA86" s="947"/>
      <c r="BB86" s="948"/>
      <c r="BC86" s="949"/>
      <c r="BD86" s="950"/>
      <c r="BE86" s="950"/>
      <c r="BF86" s="951"/>
      <c r="BG86" s="948"/>
      <c r="BH86" s="948"/>
      <c r="BI86" s="950"/>
      <c r="BJ86" s="950"/>
      <c r="BK86" s="951"/>
      <c r="BL86" s="952"/>
      <c r="BM86" s="945"/>
      <c r="BN86" s="946"/>
      <c r="BO86" s="946"/>
      <c r="BP86" s="947"/>
      <c r="BQ86" s="948"/>
      <c r="BR86" s="949"/>
      <c r="BS86" s="950"/>
      <c r="BT86" s="950"/>
      <c r="BU86" s="951"/>
      <c r="BV86" s="948"/>
      <c r="BW86" s="948"/>
      <c r="BX86" s="950"/>
      <c r="BY86" s="950"/>
      <c r="BZ86" s="951"/>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'ONS Post Acute'!S17</f>
        <v>0.14962234268740554</v>
      </c>
      <c r="E87" s="493">
        <f>'ONS Post Acute'!T17</f>
        <v>0.12022777717008375</v>
      </c>
      <c r="F87" s="493">
        <f>'ONS Post Acute'!U17</f>
        <v>0.18651576095279451</v>
      </c>
      <c r="G87" s="498">
        <f t="shared" si="35"/>
        <v>1.6910199944569073E-2</v>
      </c>
      <c r="H87" s="498">
        <f t="shared" si="36"/>
        <v>66.424776946440033</v>
      </c>
      <c r="I87" s="498">
        <f t="shared" si="37"/>
        <v>377.52480807787828</v>
      </c>
      <c r="J87" s="498" t="e">
        <f ca="1">_xll.ErBeta(H87,I87)</f>
        <v>#NAME?</v>
      </c>
      <c r="K87" s="1076" t="e">
        <f t="shared" ca="1" si="38"/>
        <v>#NAME?</v>
      </c>
      <c r="L87" s="566" t="e">
        <f t="shared" ca="1" si="39"/>
        <v>#NAME?</v>
      </c>
      <c r="M87" s="566" t="e">
        <f t="shared" ca="1" si="40"/>
        <v>#NAME?</v>
      </c>
      <c r="N87" s="567" t="e">
        <f t="shared" ca="1" si="41"/>
        <v>#NAME?</v>
      </c>
      <c r="O87" s="565" t="e">
        <f t="shared" ca="1" si="52"/>
        <v>#NAME?</v>
      </c>
      <c r="P87" s="453" t="e">
        <f t="shared" ca="1" si="42"/>
        <v>#NAME?</v>
      </c>
      <c r="Q87" s="566" t="e">
        <f t="shared" ca="1" si="43"/>
        <v>#NAME?</v>
      </c>
      <c r="R87" s="567" t="e">
        <f t="shared" ca="1" si="28"/>
        <v>#NAME?</v>
      </c>
      <c r="S87" s="1076" t="e">
        <f t="shared" ca="1" si="44"/>
        <v>#NAME?</v>
      </c>
      <c r="T87" s="566" t="e">
        <f t="shared" ca="1" si="29"/>
        <v>#NAME?</v>
      </c>
      <c r="U87" s="566" t="e">
        <f t="shared" ca="1" si="45"/>
        <v>#NAME?</v>
      </c>
      <c r="V87" s="567" t="e">
        <f t="shared" ca="1" si="46"/>
        <v>#NAME?</v>
      </c>
      <c r="W87" s="565" t="e">
        <f t="shared" ca="1" si="53"/>
        <v>#NAME?</v>
      </c>
      <c r="X87" s="453" t="e">
        <f t="shared" ca="1" si="30"/>
        <v>#NAME?</v>
      </c>
      <c r="Y87" s="566" t="e">
        <f t="shared" ca="1" si="47"/>
        <v>#NAME?</v>
      </c>
      <c r="Z87" s="567" t="e">
        <f t="shared" ca="1" si="31"/>
        <v>#NAME?</v>
      </c>
      <c r="AA87" s="1076" t="e">
        <f t="shared" ca="1" si="48"/>
        <v>#NAME?</v>
      </c>
      <c r="AB87" s="453" t="e">
        <f t="shared" ca="1" si="32"/>
        <v>#NAME?</v>
      </c>
      <c r="AC87" s="566" t="e">
        <f t="shared" ca="1" si="49"/>
        <v>#NAME?</v>
      </c>
      <c r="AD87" s="567" t="e">
        <f t="shared" ca="1" si="33"/>
        <v>#NAME?</v>
      </c>
      <c r="AE87" s="565" t="e">
        <f t="shared" ca="1" si="54"/>
        <v>#NAME?</v>
      </c>
      <c r="AF87" s="453" t="e">
        <f t="shared" ca="1" si="34"/>
        <v>#NAME?</v>
      </c>
      <c r="AG87" s="566" t="e">
        <f t="shared" ca="1" si="50"/>
        <v>#NAME?</v>
      </c>
      <c r="AH87" s="969" t="e">
        <f t="shared" ca="1" si="51"/>
        <v>#NAME?</v>
      </c>
      <c r="AI87" s="945"/>
      <c r="AJ87" s="946"/>
      <c r="AK87" s="946"/>
      <c r="AL87" s="947"/>
      <c r="AM87" s="948"/>
      <c r="AN87" s="949"/>
      <c r="AO87" s="950"/>
      <c r="AP87" s="950"/>
      <c r="AQ87" s="951"/>
      <c r="AR87" s="948"/>
      <c r="AS87" s="948"/>
      <c r="AT87" s="950"/>
      <c r="AU87" s="950"/>
      <c r="AV87" s="951"/>
      <c r="AW87" s="952"/>
      <c r="AX87" s="945"/>
      <c r="AY87" s="946"/>
      <c r="AZ87" s="946"/>
      <c r="BA87" s="947"/>
      <c r="BB87" s="948"/>
      <c r="BC87" s="949"/>
      <c r="BD87" s="950"/>
      <c r="BE87" s="950"/>
      <c r="BF87" s="951"/>
      <c r="BG87" s="948"/>
      <c r="BH87" s="948"/>
      <c r="BI87" s="950"/>
      <c r="BJ87" s="950"/>
      <c r="BK87" s="951"/>
      <c r="BL87" s="952"/>
      <c r="BM87" s="945"/>
      <c r="BN87" s="946"/>
      <c r="BO87" s="946"/>
      <c r="BP87" s="947"/>
      <c r="BQ87" s="948"/>
      <c r="BR87" s="949"/>
      <c r="BS87" s="950"/>
      <c r="BT87" s="950"/>
      <c r="BU87" s="951"/>
      <c r="BV87" s="948"/>
      <c r="BW87" s="948"/>
      <c r="BX87" s="950"/>
      <c r="BY87" s="950"/>
      <c r="BZ87" s="951"/>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'ONS Post Acute'!S18</f>
        <v>0.14076817719004125</v>
      </c>
      <c r="E88" s="493">
        <f>'ONS Post Acute'!T18</f>
        <v>0.1117638414494659</v>
      </c>
      <c r="F88" s="493">
        <f>'ONS Post Acute'!U18</f>
        <v>0.17759678797060818</v>
      </c>
      <c r="G88" s="498">
        <f t="shared" si="35"/>
        <v>1.6794119010495483E-2</v>
      </c>
      <c r="H88" s="498">
        <f t="shared" si="36"/>
        <v>60.226965838514857</v>
      </c>
      <c r="I88" s="498">
        <f t="shared" si="37"/>
        <v>367.61807016849866</v>
      </c>
      <c r="J88" s="498" t="e">
        <f ca="1">_xll.ErBeta(H88,I88)</f>
        <v>#NAME?</v>
      </c>
      <c r="K88" s="1076" t="e">
        <f t="shared" ca="1" si="38"/>
        <v>#NAME?</v>
      </c>
      <c r="L88" s="566" t="e">
        <f t="shared" ca="1" si="39"/>
        <v>#NAME?</v>
      </c>
      <c r="M88" s="566" t="e">
        <f t="shared" ca="1" si="40"/>
        <v>#NAME?</v>
      </c>
      <c r="N88" s="567" t="e">
        <f t="shared" ca="1" si="41"/>
        <v>#NAME?</v>
      </c>
      <c r="O88" s="565" t="e">
        <f t="shared" ca="1" si="52"/>
        <v>#NAME?</v>
      </c>
      <c r="P88" s="453" t="e">
        <f t="shared" ca="1" si="42"/>
        <v>#NAME?</v>
      </c>
      <c r="Q88" s="566" t="e">
        <f t="shared" ca="1" si="43"/>
        <v>#NAME?</v>
      </c>
      <c r="R88" s="567" t="e">
        <f t="shared" ca="1" si="28"/>
        <v>#NAME?</v>
      </c>
      <c r="S88" s="1076" t="e">
        <f t="shared" ca="1" si="44"/>
        <v>#NAME?</v>
      </c>
      <c r="T88" s="566" t="e">
        <f t="shared" ca="1" si="29"/>
        <v>#NAME?</v>
      </c>
      <c r="U88" s="566" t="e">
        <f t="shared" ca="1" si="45"/>
        <v>#NAME?</v>
      </c>
      <c r="V88" s="567" t="e">
        <f t="shared" ca="1" si="46"/>
        <v>#NAME?</v>
      </c>
      <c r="W88" s="565" t="e">
        <f t="shared" ca="1" si="53"/>
        <v>#NAME?</v>
      </c>
      <c r="X88" s="453" t="e">
        <f t="shared" ca="1" si="30"/>
        <v>#NAME?</v>
      </c>
      <c r="Y88" s="566" t="e">
        <f t="shared" ca="1" si="47"/>
        <v>#NAME?</v>
      </c>
      <c r="Z88" s="567" t="e">
        <f t="shared" ca="1" si="31"/>
        <v>#NAME?</v>
      </c>
      <c r="AA88" s="1076" t="e">
        <f t="shared" ca="1" si="48"/>
        <v>#NAME?</v>
      </c>
      <c r="AB88" s="453" t="e">
        <f t="shared" ca="1" si="32"/>
        <v>#NAME?</v>
      </c>
      <c r="AC88" s="566" t="e">
        <f t="shared" ca="1" si="49"/>
        <v>#NAME?</v>
      </c>
      <c r="AD88" s="567" t="e">
        <f t="shared" ca="1" si="33"/>
        <v>#NAME?</v>
      </c>
      <c r="AE88" s="565" t="e">
        <f t="shared" ca="1" si="54"/>
        <v>#NAME?</v>
      </c>
      <c r="AF88" s="453" t="e">
        <f t="shared" ca="1" si="34"/>
        <v>#NAME?</v>
      </c>
      <c r="AG88" s="566" t="e">
        <f t="shared" ca="1" si="50"/>
        <v>#NAME?</v>
      </c>
      <c r="AH88" s="969" t="e">
        <f t="shared" ca="1" si="51"/>
        <v>#NAME?</v>
      </c>
      <c r="AI88" s="953"/>
      <c r="AJ88" s="946"/>
      <c r="AK88" s="946"/>
      <c r="AL88" s="954"/>
      <c r="AM88" s="948"/>
      <c r="AN88" s="955"/>
      <c r="AO88" s="950"/>
      <c r="AP88" s="950"/>
      <c r="AQ88" s="956"/>
      <c r="AR88" s="948"/>
      <c r="AS88" s="948"/>
      <c r="AT88" s="950"/>
      <c r="AU88" s="950"/>
      <c r="AV88" s="956"/>
      <c r="AW88" s="952"/>
      <c r="AX88" s="953"/>
      <c r="AY88" s="946"/>
      <c r="AZ88" s="946"/>
      <c r="BA88" s="954"/>
      <c r="BB88" s="948"/>
      <c r="BC88" s="955"/>
      <c r="BD88" s="950"/>
      <c r="BE88" s="950"/>
      <c r="BF88" s="956"/>
      <c r="BG88" s="948"/>
      <c r="BH88" s="948"/>
      <c r="BI88" s="950"/>
      <c r="BJ88" s="950"/>
      <c r="BK88" s="956"/>
      <c r="BL88" s="952"/>
      <c r="BM88" s="953"/>
      <c r="BN88" s="946"/>
      <c r="BO88" s="946"/>
      <c r="BP88" s="954"/>
      <c r="BQ88" s="948"/>
      <c r="BR88" s="955"/>
      <c r="BS88" s="950"/>
      <c r="BT88" s="950"/>
      <c r="BU88" s="956"/>
      <c r="BV88" s="948"/>
      <c r="BW88" s="948"/>
      <c r="BX88" s="950"/>
      <c r="BY88" s="950"/>
      <c r="BZ88" s="956"/>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'ONS Post Acute'!S19</f>
        <v>0.13243797252129799</v>
      </c>
      <c r="E89" s="493">
        <f>'ONS Post Acute'!T19</f>
        <v>0.1038957597782946</v>
      </c>
      <c r="F89" s="493">
        <f>'ONS Post Acute'!U19</f>
        <v>0.16910431020067951</v>
      </c>
      <c r="G89" s="498">
        <f t="shared" si="35"/>
        <v>1.6634834291424722E-2</v>
      </c>
      <c r="H89" s="498">
        <f t="shared" si="36"/>
        <v>54.858183034565478</v>
      </c>
      <c r="I89" s="498">
        <f t="shared" si="37"/>
        <v>359.3597485012217</v>
      </c>
      <c r="J89" s="498" t="e">
        <f ca="1">_xll.ErBeta(H89,I89)</f>
        <v>#NAME?</v>
      </c>
      <c r="K89" s="1076" t="e">
        <f t="shared" ca="1" si="38"/>
        <v>#NAME?</v>
      </c>
      <c r="L89" s="566" t="e">
        <f t="shared" ca="1" si="39"/>
        <v>#NAME?</v>
      </c>
      <c r="M89" s="566" t="e">
        <f t="shared" ca="1" si="40"/>
        <v>#NAME?</v>
      </c>
      <c r="N89" s="567" t="e">
        <f t="shared" ca="1" si="41"/>
        <v>#NAME?</v>
      </c>
      <c r="O89" s="565" t="e">
        <f t="shared" ca="1" si="52"/>
        <v>#NAME?</v>
      </c>
      <c r="P89" s="453" t="e">
        <f t="shared" ca="1" si="42"/>
        <v>#NAME?</v>
      </c>
      <c r="Q89" s="566" t="e">
        <f t="shared" ca="1" si="43"/>
        <v>#NAME?</v>
      </c>
      <c r="R89" s="567" t="e">
        <f t="shared" ca="1" si="28"/>
        <v>#NAME?</v>
      </c>
      <c r="S89" s="1076" t="e">
        <f t="shared" ca="1" si="44"/>
        <v>#NAME?</v>
      </c>
      <c r="T89" s="566" t="e">
        <f t="shared" ca="1" si="29"/>
        <v>#NAME?</v>
      </c>
      <c r="U89" s="566" t="e">
        <f t="shared" ca="1" si="45"/>
        <v>#NAME?</v>
      </c>
      <c r="V89" s="567" t="e">
        <f t="shared" ca="1" si="46"/>
        <v>#NAME?</v>
      </c>
      <c r="W89" s="565" t="e">
        <f t="shared" ca="1" si="53"/>
        <v>#NAME?</v>
      </c>
      <c r="X89" s="453" t="e">
        <f t="shared" ca="1" si="30"/>
        <v>#NAME?</v>
      </c>
      <c r="Y89" s="566" t="e">
        <f t="shared" ca="1" si="47"/>
        <v>#NAME?</v>
      </c>
      <c r="Z89" s="567" t="e">
        <f t="shared" ca="1" si="31"/>
        <v>#NAME?</v>
      </c>
      <c r="AA89" s="1076" t="e">
        <f t="shared" ca="1" si="48"/>
        <v>#NAME?</v>
      </c>
      <c r="AB89" s="453" t="e">
        <f t="shared" ca="1" si="32"/>
        <v>#NAME?</v>
      </c>
      <c r="AC89" s="566" t="e">
        <f t="shared" ca="1" si="49"/>
        <v>#NAME?</v>
      </c>
      <c r="AD89" s="567" t="e">
        <f t="shared" ca="1" si="33"/>
        <v>#NAME?</v>
      </c>
      <c r="AE89" s="565" t="e">
        <f t="shared" ca="1" si="54"/>
        <v>#NAME?</v>
      </c>
      <c r="AF89" s="453" t="e">
        <f t="shared" ca="1" si="34"/>
        <v>#NAME?</v>
      </c>
      <c r="AG89" s="566" t="e">
        <f t="shared" ca="1" si="50"/>
        <v>#NAME?</v>
      </c>
      <c r="AH89" s="969" t="e">
        <f t="shared" ca="1" si="51"/>
        <v>#NAME?</v>
      </c>
      <c r="AI89" s="945"/>
      <c r="AJ89" s="946"/>
      <c r="AK89" s="946"/>
      <c r="AL89" s="947"/>
      <c r="AM89" s="948"/>
      <c r="AN89" s="949"/>
      <c r="AO89" s="950"/>
      <c r="AP89" s="950"/>
      <c r="AQ89" s="951"/>
      <c r="AR89" s="948"/>
      <c r="AS89" s="948"/>
      <c r="AT89" s="950"/>
      <c r="AU89" s="950"/>
      <c r="AV89" s="951"/>
      <c r="AW89" s="952"/>
      <c r="AX89" s="945"/>
      <c r="AY89" s="946"/>
      <c r="AZ89" s="946"/>
      <c r="BA89" s="947"/>
      <c r="BB89" s="948"/>
      <c r="BC89" s="949"/>
      <c r="BD89" s="950"/>
      <c r="BE89" s="950"/>
      <c r="BF89" s="951"/>
      <c r="BG89" s="948"/>
      <c r="BH89" s="948"/>
      <c r="BI89" s="950"/>
      <c r="BJ89" s="950"/>
      <c r="BK89" s="951"/>
      <c r="BL89" s="952"/>
      <c r="BM89" s="945"/>
      <c r="BN89" s="946"/>
      <c r="BO89" s="946"/>
      <c r="BP89" s="947"/>
      <c r="BQ89" s="948"/>
      <c r="BR89" s="949"/>
      <c r="BS89" s="950"/>
      <c r="BT89" s="950"/>
      <c r="BU89" s="951"/>
      <c r="BV89" s="948"/>
      <c r="BW89" s="948"/>
      <c r="BX89" s="950"/>
      <c r="BY89" s="950"/>
      <c r="BZ89" s="951"/>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'ONS Post Acute'!S20</f>
        <v>0.12460072237685371</v>
      </c>
      <c r="E90" s="493">
        <f>'ONS Post Acute'!T20</f>
        <v>9.6581584526063025E-2</v>
      </c>
      <c r="F90" s="493">
        <f>'ONS Post Acute'!U20</f>
        <v>0.16101793312376944</v>
      </c>
      <c r="G90" s="498">
        <f t="shared" si="35"/>
        <v>1.6437844030027148E-2</v>
      </c>
      <c r="H90" s="498">
        <f t="shared" si="36"/>
        <v>50.174195747562521</v>
      </c>
      <c r="I90" s="498">
        <f t="shared" si="37"/>
        <v>352.50561854605883</v>
      </c>
      <c r="J90" s="498" t="e">
        <f ca="1">_xll.ErBeta(H90,I90)</f>
        <v>#NAME?</v>
      </c>
      <c r="K90" s="1076" t="e">
        <f t="shared" ca="1" si="38"/>
        <v>#NAME?</v>
      </c>
      <c r="L90" s="566" t="e">
        <f t="shared" ca="1" si="39"/>
        <v>#NAME?</v>
      </c>
      <c r="M90" s="566" t="e">
        <f t="shared" ca="1" si="40"/>
        <v>#NAME?</v>
      </c>
      <c r="N90" s="567" t="e">
        <f t="shared" ca="1" si="41"/>
        <v>#NAME?</v>
      </c>
      <c r="O90" s="565" t="e">
        <f t="shared" ca="1" si="52"/>
        <v>#NAME?</v>
      </c>
      <c r="P90" s="453" t="e">
        <f t="shared" ca="1" si="42"/>
        <v>#NAME?</v>
      </c>
      <c r="Q90" s="566" t="e">
        <f t="shared" ca="1" si="43"/>
        <v>#NAME?</v>
      </c>
      <c r="R90" s="567" t="e">
        <f t="shared" ca="1" si="28"/>
        <v>#NAME?</v>
      </c>
      <c r="S90" s="1076" t="e">
        <f t="shared" ca="1" si="44"/>
        <v>#NAME?</v>
      </c>
      <c r="T90" s="566" t="e">
        <f t="shared" ca="1" si="29"/>
        <v>#NAME?</v>
      </c>
      <c r="U90" s="566" t="e">
        <f t="shared" ca="1" si="45"/>
        <v>#NAME?</v>
      </c>
      <c r="V90" s="567" t="e">
        <f t="shared" ca="1" si="46"/>
        <v>#NAME?</v>
      </c>
      <c r="W90" s="565" t="e">
        <f t="shared" ca="1" si="53"/>
        <v>#NAME?</v>
      </c>
      <c r="X90" s="453" t="e">
        <f t="shared" ca="1" si="30"/>
        <v>#NAME?</v>
      </c>
      <c r="Y90" s="566" t="e">
        <f t="shared" ca="1" si="47"/>
        <v>#NAME?</v>
      </c>
      <c r="Z90" s="567" t="e">
        <f t="shared" ca="1" si="31"/>
        <v>#NAME?</v>
      </c>
      <c r="AA90" s="1076" t="e">
        <f t="shared" ca="1" si="48"/>
        <v>#NAME?</v>
      </c>
      <c r="AB90" s="453" t="e">
        <f t="shared" ca="1" si="32"/>
        <v>#NAME?</v>
      </c>
      <c r="AC90" s="566" t="e">
        <f t="shared" ca="1" si="49"/>
        <v>#NAME?</v>
      </c>
      <c r="AD90" s="567" t="e">
        <f t="shared" ca="1" si="33"/>
        <v>#NAME?</v>
      </c>
      <c r="AE90" s="565" t="e">
        <f t="shared" ca="1" si="54"/>
        <v>#NAME?</v>
      </c>
      <c r="AF90" s="453" t="e">
        <f t="shared" ca="1" si="34"/>
        <v>#NAME?</v>
      </c>
      <c r="AG90" s="566" t="e">
        <f t="shared" ca="1" si="50"/>
        <v>#NAME?</v>
      </c>
      <c r="AH90" s="969" t="e">
        <f t="shared" ca="1" si="51"/>
        <v>#NAME?</v>
      </c>
      <c r="AI90" s="945"/>
      <c r="AJ90" s="946"/>
      <c r="AK90" s="946"/>
      <c r="AL90" s="947"/>
      <c r="AM90" s="948"/>
      <c r="AN90" s="949"/>
      <c r="AO90" s="950"/>
      <c r="AP90" s="950"/>
      <c r="AQ90" s="951"/>
      <c r="AR90" s="948"/>
      <c r="AS90" s="948"/>
      <c r="AT90" s="950"/>
      <c r="AU90" s="950"/>
      <c r="AV90" s="951"/>
      <c r="AW90" s="952"/>
      <c r="AX90" s="945"/>
      <c r="AY90" s="946"/>
      <c r="AZ90" s="946"/>
      <c r="BA90" s="947"/>
      <c r="BB90" s="948"/>
      <c r="BC90" s="949"/>
      <c r="BD90" s="950"/>
      <c r="BE90" s="950"/>
      <c r="BF90" s="951"/>
      <c r="BG90" s="948"/>
      <c r="BH90" s="948"/>
      <c r="BI90" s="950"/>
      <c r="BJ90" s="950"/>
      <c r="BK90" s="951"/>
      <c r="BL90" s="952"/>
      <c r="BM90" s="945"/>
      <c r="BN90" s="946"/>
      <c r="BO90" s="946"/>
      <c r="BP90" s="947"/>
      <c r="BQ90" s="948"/>
      <c r="BR90" s="949"/>
      <c r="BS90" s="950"/>
      <c r="BT90" s="950"/>
      <c r="BU90" s="951"/>
      <c r="BV90" s="948"/>
      <c r="BW90" s="948"/>
      <c r="BX90" s="950"/>
      <c r="BY90" s="950"/>
      <c r="BZ90" s="951"/>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'ONS Post Acute'!S21</f>
        <v>0.11722725530502268</v>
      </c>
      <c r="E91" s="493">
        <f>'ONS Post Acute'!T21</f>
        <v>8.9782321140634447E-2</v>
      </c>
      <c r="F91" s="493">
        <f>'ONS Post Acute'!U21</f>
        <v>0.15331823746350909</v>
      </c>
      <c r="G91" s="498">
        <f t="shared" si="35"/>
        <v>1.6208141919100673E-2</v>
      </c>
      <c r="H91" s="498">
        <f t="shared" si="36"/>
        <v>46.061254275993775</v>
      </c>
      <c r="I91" s="498">
        <f t="shared" si="37"/>
        <v>346.86148503188673</v>
      </c>
      <c r="J91" s="498" t="e">
        <f ca="1">_xll.ErBeta(H91,I91)</f>
        <v>#NAME?</v>
      </c>
      <c r="K91" s="1076" t="e">
        <f t="shared" ca="1" si="38"/>
        <v>#NAME?</v>
      </c>
      <c r="L91" s="566" t="e">
        <f t="shared" ca="1" si="39"/>
        <v>#NAME?</v>
      </c>
      <c r="M91" s="566" t="e">
        <f t="shared" ca="1" si="40"/>
        <v>#NAME?</v>
      </c>
      <c r="N91" s="567" t="e">
        <f t="shared" ca="1" si="41"/>
        <v>#NAME?</v>
      </c>
      <c r="O91" s="565" t="e">
        <f t="shared" ca="1" si="52"/>
        <v>#NAME?</v>
      </c>
      <c r="P91" s="453" t="e">
        <f t="shared" ca="1" si="42"/>
        <v>#NAME?</v>
      </c>
      <c r="Q91" s="566" t="e">
        <f t="shared" ca="1" si="43"/>
        <v>#NAME?</v>
      </c>
      <c r="R91" s="567" t="e">
        <f t="shared" ca="1" si="28"/>
        <v>#NAME?</v>
      </c>
      <c r="S91" s="1076" t="e">
        <f t="shared" ca="1" si="44"/>
        <v>#NAME?</v>
      </c>
      <c r="T91" s="566" t="e">
        <f t="shared" ca="1" si="29"/>
        <v>#NAME?</v>
      </c>
      <c r="U91" s="566" t="e">
        <f t="shared" ca="1" si="45"/>
        <v>#NAME?</v>
      </c>
      <c r="V91" s="567" t="e">
        <f t="shared" ca="1" si="46"/>
        <v>#NAME?</v>
      </c>
      <c r="W91" s="565" t="e">
        <f t="shared" ca="1" si="53"/>
        <v>#NAME?</v>
      </c>
      <c r="X91" s="453" t="e">
        <f t="shared" ca="1" si="30"/>
        <v>#NAME?</v>
      </c>
      <c r="Y91" s="566" t="e">
        <f t="shared" ca="1" si="47"/>
        <v>#NAME?</v>
      </c>
      <c r="Z91" s="567" t="e">
        <f t="shared" ca="1" si="31"/>
        <v>#NAME?</v>
      </c>
      <c r="AA91" s="1076" t="e">
        <f t="shared" ca="1" si="48"/>
        <v>#NAME?</v>
      </c>
      <c r="AB91" s="453" t="e">
        <f t="shared" ca="1" si="32"/>
        <v>#NAME?</v>
      </c>
      <c r="AC91" s="566" t="e">
        <f t="shared" ca="1" si="49"/>
        <v>#NAME?</v>
      </c>
      <c r="AD91" s="567" t="e">
        <f t="shared" ca="1" si="33"/>
        <v>#NAME?</v>
      </c>
      <c r="AE91" s="565" t="e">
        <f t="shared" ca="1" si="54"/>
        <v>#NAME?</v>
      </c>
      <c r="AF91" s="453" t="e">
        <f t="shared" ca="1" si="34"/>
        <v>#NAME?</v>
      </c>
      <c r="AG91" s="566" t="e">
        <f t="shared" ca="1" si="50"/>
        <v>#NAME?</v>
      </c>
      <c r="AH91" s="969" t="e">
        <f t="shared" ca="1" si="51"/>
        <v>#NAME?</v>
      </c>
      <c r="AI91" s="945"/>
      <c r="AJ91" s="946"/>
      <c r="AK91" s="946"/>
      <c r="AL91" s="947"/>
      <c r="AM91" s="948"/>
      <c r="AN91" s="949"/>
      <c r="AO91" s="950"/>
      <c r="AP91" s="950"/>
      <c r="AQ91" s="951"/>
      <c r="AR91" s="948"/>
      <c r="AS91" s="948"/>
      <c r="AT91" s="950"/>
      <c r="AU91" s="950"/>
      <c r="AV91" s="951"/>
      <c r="AW91" s="952"/>
      <c r="AX91" s="945"/>
      <c r="AY91" s="946"/>
      <c r="AZ91" s="946"/>
      <c r="BA91" s="947"/>
      <c r="BB91" s="948"/>
      <c r="BC91" s="949"/>
      <c r="BD91" s="950"/>
      <c r="BE91" s="950"/>
      <c r="BF91" s="951"/>
      <c r="BG91" s="948"/>
      <c r="BH91" s="948"/>
      <c r="BI91" s="950"/>
      <c r="BJ91" s="950"/>
      <c r="BK91" s="951"/>
      <c r="BL91" s="952"/>
      <c r="BM91" s="945"/>
      <c r="BN91" s="946"/>
      <c r="BO91" s="946"/>
      <c r="BP91" s="947"/>
      <c r="BQ91" s="948"/>
      <c r="BR91" s="949"/>
      <c r="BS91" s="950"/>
      <c r="BT91" s="950"/>
      <c r="BU91" s="951"/>
      <c r="BV91" s="948"/>
      <c r="BW91" s="948"/>
      <c r="BX91" s="950"/>
      <c r="BY91" s="950"/>
      <c r="BZ91" s="951"/>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'ONS Post Acute'!S22</f>
        <v>0.11029012612612087</v>
      </c>
      <c r="E92" s="493">
        <f>'ONS Post Acute'!T22</f>
        <v>8.3461720253976052E-2</v>
      </c>
      <c r="F92" s="493">
        <f>'ONS Post Acute'!U22</f>
        <v>0.14598673255138769</v>
      </c>
      <c r="G92" s="498">
        <f t="shared" si="35"/>
        <v>1.5950258239135623E-2</v>
      </c>
      <c r="H92" s="498">
        <f t="shared" si="36"/>
        <v>42.428608312321785</v>
      </c>
      <c r="I92" s="498">
        <f t="shared" si="37"/>
        <v>342.27136259716008</v>
      </c>
      <c r="J92" s="498" t="e">
        <f ca="1">_xll.ErBeta(H92,I92)</f>
        <v>#NAME?</v>
      </c>
      <c r="K92" s="1076" t="e">
        <f t="shared" ca="1" si="38"/>
        <v>#NAME?</v>
      </c>
      <c r="L92" s="566" t="e">
        <f t="shared" ca="1" si="39"/>
        <v>#NAME?</v>
      </c>
      <c r="M92" s="566" t="e">
        <f t="shared" ca="1" si="40"/>
        <v>#NAME?</v>
      </c>
      <c r="N92" s="567" t="e">
        <f t="shared" ca="1" si="41"/>
        <v>#NAME?</v>
      </c>
      <c r="O92" s="565" t="e">
        <f t="shared" ca="1" si="52"/>
        <v>#NAME?</v>
      </c>
      <c r="P92" s="453" t="e">
        <f t="shared" ca="1" si="42"/>
        <v>#NAME?</v>
      </c>
      <c r="Q92" s="566" t="e">
        <f t="shared" ca="1" si="43"/>
        <v>#NAME?</v>
      </c>
      <c r="R92" s="567" t="e">
        <f t="shared" ca="1" si="28"/>
        <v>#NAME?</v>
      </c>
      <c r="S92" s="1076" t="e">
        <f t="shared" ca="1" si="44"/>
        <v>#NAME?</v>
      </c>
      <c r="T92" s="566" t="e">
        <f t="shared" ca="1" si="29"/>
        <v>#NAME?</v>
      </c>
      <c r="U92" s="566" t="e">
        <f t="shared" ca="1" si="45"/>
        <v>#NAME?</v>
      </c>
      <c r="V92" s="567" t="e">
        <f t="shared" ca="1" si="46"/>
        <v>#NAME?</v>
      </c>
      <c r="W92" s="565" t="e">
        <f t="shared" ca="1" si="53"/>
        <v>#NAME?</v>
      </c>
      <c r="X92" s="453" t="e">
        <f t="shared" ca="1" si="30"/>
        <v>#NAME?</v>
      </c>
      <c r="Y92" s="566" t="e">
        <f t="shared" ca="1" si="47"/>
        <v>#NAME?</v>
      </c>
      <c r="Z92" s="567" t="e">
        <f t="shared" ca="1" si="31"/>
        <v>#NAME?</v>
      </c>
      <c r="AA92" s="1076" t="e">
        <f t="shared" ca="1" si="48"/>
        <v>#NAME?</v>
      </c>
      <c r="AB92" s="453" t="e">
        <f t="shared" ca="1" si="32"/>
        <v>#NAME?</v>
      </c>
      <c r="AC92" s="566" t="e">
        <f t="shared" ca="1" si="49"/>
        <v>#NAME?</v>
      </c>
      <c r="AD92" s="567" t="e">
        <f t="shared" ca="1" si="33"/>
        <v>#NAME?</v>
      </c>
      <c r="AE92" s="565" t="e">
        <f t="shared" ca="1" si="54"/>
        <v>#NAME?</v>
      </c>
      <c r="AF92" s="453" t="e">
        <f t="shared" ca="1" si="34"/>
        <v>#NAME?</v>
      </c>
      <c r="AG92" s="566" t="e">
        <f t="shared" ca="1" si="50"/>
        <v>#NAME?</v>
      </c>
      <c r="AH92" s="969" t="e">
        <f t="shared" ca="1" si="51"/>
        <v>#NAME?</v>
      </c>
      <c r="AI92" s="945"/>
      <c r="AJ92" s="946"/>
      <c r="AK92" s="946"/>
      <c r="AL92" s="947"/>
      <c r="AM92" s="948"/>
      <c r="AN92" s="949"/>
      <c r="AO92" s="950"/>
      <c r="AP92" s="950"/>
      <c r="AQ92" s="951"/>
      <c r="AR92" s="948"/>
      <c r="AS92" s="948"/>
      <c r="AT92" s="950"/>
      <c r="AU92" s="950"/>
      <c r="AV92" s="951"/>
      <c r="AW92" s="952"/>
      <c r="AX92" s="945"/>
      <c r="AY92" s="946"/>
      <c r="AZ92" s="946"/>
      <c r="BA92" s="947"/>
      <c r="BB92" s="948"/>
      <c r="BC92" s="949"/>
      <c r="BD92" s="950"/>
      <c r="BE92" s="950"/>
      <c r="BF92" s="951"/>
      <c r="BG92" s="948"/>
      <c r="BH92" s="948"/>
      <c r="BI92" s="950"/>
      <c r="BJ92" s="950"/>
      <c r="BK92" s="951"/>
      <c r="BL92" s="952"/>
      <c r="BM92" s="945"/>
      <c r="BN92" s="946"/>
      <c r="BO92" s="946"/>
      <c r="BP92" s="947"/>
      <c r="BQ92" s="948"/>
      <c r="BR92" s="949"/>
      <c r="BS92" s="950"/>
      <c r="BT92" s="950"/>
      <c r="BU92" s="951"/>
      <c r="BV92" s="948"/>
      <c r="BW92" s="948"/>
      <c r="BX92" s="950"/>
      <c r="BY92" s="950"/>
      <c r="BZ92" s="951"/>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'ONS Post Acute'!S23</f>
        <v>0.10376351377728177</v>
      </c>
      <c r="E93" s="493">
        <f>'ONS Post Acute'!T23</f>
        <v>7.758608442347667E-2</v>
      </c>
      <c r="F93" s="493">
        <f>'ONS Post Acute'!U23</f>
        <v>0.13900581192177383</v>
      </c>
      <c r="G93" s="498">
        <f t="shared" si="35"/>
        <v>1.5668297831198257E-2</v>
      </c>
      <c r="H93" s="498">
        <f t="shared" si="36"/>
        <v>39.203093936290209</v>
      </c>
      <c r="I93" s="498">
        <f t="shared" si="37"/>
        <v>338.60884119570443</v>
      </c>
      <c r="J93" s="498" t="e">
        <f ca="1">_xll.ErBeta(H93,I93)</f>
        <v>#NAME?</v>
      </c>
      <c r="K93" s="1076" t="e">
        <f t="shared" ca="1" si="38"/>
        <v>#NAME?</v>
      </c>
      <c r="L93" s="566" t="e">
        <f t="shared" ca="1" si="39"/>
        <v>#NAME?</v>
      </c>
      <c r="M93" s="566" t="e">
        <f t="shared" ca="1" si="40"/>
        <v>#NAME?</v>
      </c>
      <c r="N93" s="567" t="e">
        <f t="shared" ca="1" si="41"/>
        <v>#NAME?</v>
      </c>
      <c r="O93" s="565" t="e">
        <f t="shared" ca="1" si="52"/>
        <v>#NAME?</v>
      </c>
      <c r="P93" s="453" t="e">
        <f t="shared" ca="1" si="42"/>
        <v>#NAME?</v>
      </c>
      <c r="Q93" s="566" t="e">
        <f t="shared" ca="1" si="43"/>
        <v>#NAME?</v>
      </c>
      <c r="R93" s="567" t="e">
        <f t="shared" ca="1" si="28"/>
        <v>#NAME?</v>
      </c>
      <c r="S93" s="1076" t="e">
        <f t="shared" ca="1" si="44"/>
        <v>#NAME?</v>
      </c>
      <c r="T93" s="566" t="e">
        <f t="shared" ca="1" si="29"/>
        <v>#NAME?</v>
      </c>
      <c r="U93" s="566" t="e">
        <f t="shared" ca="1" si="45"/>
        <v>#NAME?</v>
      </c>
      <c r="V93" s="567" t="e">
        <f t="shared" ca="1" si="46"/>
        <v>#NAME?</v>
      </c>
      <c r="W93" s="565" t="e">
        <f t="shared" ca="1" si="53"/>
        <v>#NAME?</v>
      </c>
      <c r="X93" s="453" t="e">
        <f t="shared" ca="1" si="30"/>
        <v>#NAME?</v>
      </c>
      <c r="Y93" s="566" t="e">
        <f t="shared" ca="1" si="47"/>
        <v>#NAME?</v>
      </c>
      <c r="Z93" s="567" t="e">
        <f t="shared" ca="1" si="31"/>
        <v>#NAME?</v>
      </c>
      <c r="AA93" s="1076" t="e">
        <f t="shared" ca="1" si="48"/>
        <v>#NAME?</v>
      </c>
      <c r="AB93" s="453" t="e">
        <f t="shared" ca="1" si="32"/>
        <v>#NAME?</v>
      </c>
      <c r="AC93" s="566" t="e">
        <f t="shared" ca="1" si="49"/>
        <v>#NAME?</v>
      </c>
      <c r="AD93" s="567" t="e">
        <f t="shared" ca="1" si="33"/>
        <v>#NAME?</v>
      </c>
      <c r="AE93" s="565" t="e">
        <f t="shared" ca="1" si="54"/>
        <v>#NAME?</v>
      </c>
      <c r="AF93" s="453" t="e">
        <f t="shared" ca="1" si="34"/>
        <v>#NAME?</v>
      </c>
      <c r="AG93" s="566" t="e">
        <f t="shared" ca="1" si="50"/>
        <v>#NAME?</v>
      </c>
      <c r="AH93" s="969" t="e">
        <f t="shared" ca="1" si="51"/>
        <v>#NAME?</v>
      </c>
      <c r="AI93" s="945"/>
      <c r="AJ93" s="946"/>
      <c r="AK93" s="946"/>
      <c r="AL93" s="947"/>
      <c r="AM93" s="948"/>
      <c r="AN93" s="949"/>
      <c r="AO93" s="950"/>
      <c r="AP93" s="950"/>
      <c r="AQ93" s="951"/>
      <c r="AR93" s="948"/>
      <c r="AS93" s="948"/>
      <c r="AT93" s="950"/>
      <c r="AU93" s="950"/>
      <c r="AV93" s="951"/>
      <c r="AW93" s="952"/>
      <c r="AX93" s="945"/>
      <c r="AY93" s="946"/>
      <c r="AZ93" s="946"/>
      <c r="BA93" s="947"/>
      <c r="BB93" s="948"/>
      <c r="BC93" s="949"/>
      <c r="BD93" s="950"/>
      <c r="BE93" s="950"/>
      <c r="BF93" s="951"/>
      <c r="BG93" s="948"/>
      <c r="BH93" s="948"/>
      <c r="BI93" s="950"/>
      <c r="BJ93" s="950"/>
      <c r="BK93" s="951"/>
      <c r="BL93" s="952"/>
      <c r="BM93" s="945"/>
      <c r="BN93" s="946"/>
      <c r="BO93" s="946"/>
      <c r="BP93" s="947"/>
      <c r="BQ93" s="948"/>
      <c r="BR93" s="949"/>
      <c r="BS93" s="950"/>
      <c r="BT93" s="950"/>
      <c r="BU93" s="951"/>
      <c r="BV93" s="948"/>
      <c r="BW93" s="948"/>
      <c r="BX93" s="950"/>
      <c r="BY93" s="950"/>
      <c r="BZ93" s="951"/>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'ONS Post Acute'!S24</f>
        <v>9.7623125202484839E-2</v>
      </c>
      <c r="E94" s="493">
        <f>'ONS Post Acute'!T24</f>
        <v>7.2124088478515133E-2</v>
      </c>
      <c r="F94" s="493">
        <f>'ONS Post Acute'!U24</f>
        <v>0.1323587110303325</v>
      </c>
      <c r="G94" s="498">
        <f t="shared" si="35"/>
        <v>1.5365975140769738E-2</v>
      </c>
      <c r="H94" s="498">
        <f t="shared" si="36"/>
        <v>36.325159153496458</v>
      </c>
      <c r="I94" s="498">
        <f t="shared" si="37"/>
        <v>335.77068471702796</v>
      </c>
      <c r="J94" s="498" t="e">
        <f ca="1">_xll.ErBeta(H94,I94)</f>
        <v>#NAME?</v>
      </c>
      <c r="K94" s="1076" t="e">
        <f t="shared" ca="1" si="38"/>
        <v>#NAME?</v>
      </c>
      <c r="L94" s="566" t="e">
        <f t="shared" ca="1" si="39"/>
        <v>#NAME?</v>
      </c>
      <c r="M94" s="566" t="e">
        <f t="shared" ca="1" si="40"/>
        <v>#NAME?</v>
      </c>
      <c r="N94" s="567" t="e">
        <f t="shared" ca="1" si="41"/>
        <v>#NAME?</v>
      </c>
      <c r="O94" s="565" t="e">
        <f t="shared" ca="1" si="52"/>
        <v>#NAME?</v>
      </c>
      <c r="P94" s="453" t="e">
        <f t="shared" ca="1" si="42"/>
        <v>#NAME?</v>
      </c>
      <c r="Q94" s="566" t="e">
        <f t="shared" ca="1" si="43"/>
        <v>#NAME?</v>
      </c>
      <c r="R94" s="567" t="e">
        <f t="shared" ca="1" si="28"/>
        <v>#NAME?</v>
      </c>
      <c r="S94" s="1076" t="e">
        <f t="shared" ca="1" si="44"/>
        <v>#NAME?</v>
      </c>
      <c r="T94" s="566" t="e">
        <f t="shared" ca="1" si="29"/>
        <v>#NAME?</v>
      </c>
      <c r="U94" s="566" t="e">
        <f t="shared" ca="1" si="45"/>
        <v>#NAME?</v>
      </c>
      <c r="V94" s="567" t="e">
        <f t="shared" ca="1" si="46"/>
        <v>#NAME?</v>
      </c>
      <c r="W94" s="565" t="e">
        <f t="shared" ca="1" si="53"/>
        <v>#NAME?</v>
      </c>
      <c r="X94" s="453" t="e">
        <f t="shared" ca="1" si="30"/>
        <v>#NAME?</v>
      </c>
      <c r="Y94" s="566" t="e">
        <f t="shared" ca="1" si="47"/>
        <v>#NAME?</v>
      </c>
      <c r="Z94" s="567" t="e">
        <f t="shared" ca="1" si="31"/>
        <v>#NAME?</v>
      </c>
      <c r="AA94" s="1076" t="e">
        <f t="shared" ca="1" si="48"/>
        <v>#NAME?</v>
      </c>
      <c r="AB94" s="453" t="e">
        <f t="shared" ca="1" si="32"/>
        <v>#NAME?</v>
      </c>
      <c r="AC94" s="566" t="e">
        <f t="shared" ca="1" si="49"/>
        <v>#NAME?</v>
      </c>
      <c r="AD94" s="567" t="e">
        <f t="shared" ca="1" si="33"/>
        <v>#NAME?</v>
      </c>
      <c r="AE94" s="565" t="e">
        <f t="shared" ca="1" si="54"/>
        <v>#NAME?</v>
      </c>
      <c r="AF94" s="453" t="e">
        <f t="shared" ca="1" si="34"/>
        <v>#NAME?</v>
      </c>
      <c r="AG94" s="566" t="e">
        <f t="shared" ca="1" si="50"/>
        <v>#NAME?</v>
      </c>
      <c r="AH94" s="969" t="e">
        <f t="shared" ca="1" si="51"/>
        <v>#NAME?</v>
      </c>
      <c r="AI94" s="945"/>
      <c r="AJ94" s="946"/>
      <c r="AK94" s="946"/>
      <c r="AL94" s="947"/>
      <c r="AM94" s="948"/>
      <c r="AN94" s="949"/>
      <c r="AO94" s="950"/>
      <c r="AP94" s="950"/>
      <c r="AQ94" s="951"/>
      <c r="AR94" s="948"/>
      <c r="AS94" s="948"/>
      <c r="AT94" s="950"/>
      <c r="AU94" s="950"/>
      <c r="AV94" s="951"/>
      <c r="AW94" s="952"/>
      <c r="AX94" s="945"/>
      <c r="AY94" s="946"/>
      <c r="AZ94" s="946"/>
      <c r="BA94" s="947"/>
      <c r="BB94" s="948"/>
      <c r="BC94" s="949"/>
      <c r="BD94" s="950"/>
      <c r="BE94" s="950"/>
      <c r="BF94" s="951"/>
      <c r="BG94" s="948"/>
      <c r="BH94" s="948"/>
      <c r="BI94" s="950"/>
      <c r="BJ94" s="950"/>
      <c r="BK94" s="951"/>
      <c r="BL94" s="952"/>
      <c r="BM94" s="945"/>
      <c r="BN94" s="946"/>
      <c r="BO94" s="946"/>
      <c r="BP94" s="947"/>
      <c r="BQ94" s="948"/>
      <c r="BR94" s="949"/>
      <c r="BS94" s="950"/>
      <c r="BT94" s="950"/>
      <c r="BU94" s="951"/>
      <c r="BV94" s="948"/>
      <c r="BW94" s="948"/>
      <c r="BX94" s="950"/>
      <c r="BY94" s="950"/>
      <c r="BZ94" s="951"/>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B95" s="213">
        <v>20</v>
      </c>
      <c r="D95" s="565">
        <f>'ONS Post Acute'!S25</f>
        <v>9.1846104930060818E-2</v>
      </c>
      <c r="E95" s="493">
        <f>'ONS Post Acute'!T25</f>
        <v>6.704661251448138E-2</v>
      </c>
      <c r="F95" s="493">
        <f>'ONS Post Acute'!U25</f>
        <v>0.12602946699429998</v>
      </c>
      <c r="G95" s="498">
        <f t="shared" si="35"/>
        <v>1.5046646550974133E-2</v>
      </c>
      <c r="H95" s="498">
        <f t="shared" si="36"/>
        <v>33.745905458195281</v>
      </c>
      <c r="I95" s="498">
        <f t="shared" si="37"/>
        <v>333.67202134329716</v>
      </c>
      <c r="J95" s="498" t="e">
        <f ca="1">_xll.ErBeta(H95,I95)</f>
        <v>#NAME?</v>
      </c>
      <c r="K95" s="1076" t="e">
        <f t="shared" ca="1" si="38"/>
        <v>#NAME?</v>
      </c>
      <c r="L95" s="698" t="e">
        <f ca="1">K95*($D$21-PICSIA_V-Diab_Inc)</f>
        <v>#NAME?</v>
      </c>
      <c r="M95" s="566" t="e">
        <f t="shared" ca="1" si="40"/>
        <v>#NAME?</v>
      </c>
      <c r="N95" s="567" t="e">
        <f t="shared" ca="1" si="41"/>
        <v>#NAME?</v>
      </c>
      <c r="O95" s="565" t="e">
        <f t="shared" ca="1" si="52"/>
        <v>#NAME?</v>
      </c>
      <c r="P95" s="698" t="e">
        <f ca="1">O95*($E$21-PICSIA_U-$H$201)</f>
        <v>#NAME?</v>
      </c>
      <c r="Q95" s="566" t="e">
        <f t="shared" ca="1" si="43"/>
        <v>#NAME?</v>
      </c>
      <c r="R95" s="567" t="e">
        <f t="shared" ca="1" si="28"/>
        <v>#NAME?</v>
      </c>
      <c r="S95" s="1076" t="e">
        <f t="shared" ca="1" si="44"/>
        <v>#NAME?</v>
      </c>
      <c r="T95" s="698" t="e">
        <f t="shared" ref="T95:T100" ca="1" si="55">S95*($F$21-PICSIB_V-$J$201)</f>
        <v>#NAME?</v>
      </c>
      <c r="U95" s="566" t="e">
        <f t="shared" ca="1" si="45"/>
        <v>#NAME?</v>
      </c>
      <c r="V95" s="567" t="e">
        <f t="shared" ca="1" si="46"/>
        <v>#NAME?</v>
      </c>
      <c r="W95" s="565" t="e">
        <f t="shared" ca="1" si="53"/>
        <v>#NAME?</v>
      </c>
      <c r="X95" s="698" t="e">
        <f t="shared" ref="X95:X100" ca="1" si="56">W95*($G$21-PICSIB_U-$L$201)</f>
        <v>#NAME?</v>
      </c>
      <c r="Y95" s="566" t="e">
        <f t="shared" ca="1" si="47"/>
        <v>#NAME?</v>
      </c>
      <c r="Z95" s="567" t="e">
        <f t="shared" ca="1" si="31"/>
        <v>#NAME?</v>
      </c>
      <c r="AA95" s="1076" t="e">
        <f t="shared" ca="1" si="48"/>
        <v>#NAME?</v>
      </c>
      <c r="AB95" s="698" t="e">
        <f t="shared" ref="AB95:AB100" ca="1" si="57">AA95*($H$21-PICSIC_V-$N$201)</f>
        <v>#NAME?</v>
      </c>
      <c r="AC95" s="566" t="e">
        <f t="shared" ca="1" si="49"/>
        <v>#NAME?</v>
      </c>
      <c r="AD95" s="567" t="e">
        <f t="shared" ca="1" si="33"/>
        <v>#NAME?</v>
      </c>
      <c r="AE95" s="565" t="e">
        <f t="shared" ca="1" si="54"/>
        <v>#NAME?</v>
      </c>
      <c r="AF95" s="698" t="e">
        <f t="shared" ref="AF95:AF100" ca="1" si="58">AE95*($I$21-PICSIC_U-$P$201)</f>
        <v>#NAME?</v>
      </c>
      <c r="AG95" s="566" t="e">
        <f t="shared" ca="1" si="50"/>
        <v>#NAME?</v>
      </c>
      <c r="AH95" s="969" t="e">
        <f t="shared" ca="1" si="51"/>
        <v>#NAME?</v>
      </c>
      <c r="AI95" s="957"/>
      <c r="AJ95" s="958"/>
      <c r="AK95" s="958"/>
      <c r="AL95" s="959"/>
      <c r="AM95" s="960"/>
      <c r="AN95" s="961"/>
      <c r="AO95" s="962"/>
      <c r="AP95" s="962"/>
      <c r="AQ95" s="963"/>
      <c r="AR95" s="960"/>
      <c r="AS95" s="960"/>
      <c r="AT95" s="962"/>
      <c r="AU95" s="962"/>
      <c r="AV95" s="963"/>
      <c r="AW95" s="964"/>
      <c r="AX95" s="957"/>
      <c r="AY95" s="958"/>
      <c r="AZ95" s="958"/>
      <c r="BA95" s="959"/>
      <c r="BB95" s="960"/>
      <c r="BC95" s="961"/>
      <c r="BD95" s="962"/>
      <c r="BE95" s="962"/>
      <c r="BF95" s="963"/>
      <c r="BG95" s="960"/>
      <c r="BH95" s="960"/>
      <c r="BI95" s="962"/>
      <c r="BJ95" s="962"/>
      <c r="BK95" s="963"/>
      <c r="BL95" s="964"/>
      <c r="BM95" s="957"/>
      <c r="BN95" s="958"/>
      <c r="BO95" s="958"/>
      <c r="BP95" s="959"/>
      <c r="BQ95" s="960"/>
      <c r="BR95" s="961"/>
      <c r="BS95" s="962"/>
      <c r="BT95" s="962"/>
      <c r="BU95" s="963"/>
      <c r="BV95" s="960"/>
      <c r="BW95" s="960"/>
      <c r="BX95" s="962"/>
      <c r="BY95" s="962"/>
      <c r="BZ95" s="963"/>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'ONS Post Acute'!S26</f>
        <v>8.641095000110717E-2</v>
      </c>
      <c r="E96" s="493">
        <f>'ONS Post Acute'!T26</f>
        <v>6.2326586643879592E-2</v>
      </c>
      <c r="F96" s="493">
        <f>'ONS Post Acute'!U26</f>
        <v>0.12000288025793295</v>
      </c>
      <c r="G96" s="498">
        <f t="shared" si="35"/>
        <v>1.4713340207666672E-2</v>
      </c>
      <c r="H96" s="498">
        <f t="shared" si="36"/>
        <v>31.424857906874067</v>
      </c>
      <c r="I96" s="498">
        <f t="shared" si="37"/>
        <v>332.24268545969494</v>
      </c>
      <c r="J96" s="498" t="e">
        <f ca="1">_xll.ErBeta(H96,I96)</f>
        <v>#NAME?</v>
      </c>
      <c r="K96" s="1076" t="e">
        <f t="shared" ca="1" si="38"/>
        <v>#NAME?</v>
      </c>
      <c r="L96" s="453" t="e">
        <f t="shared" ref="L96:L100" ca="1" si="59">K96*($D$21-PICSIA_V-Diab_Inc)</f>
        <v>#NAME?</v>
      </c>
      <c r="M96" s="566" t="e">
        <f t="shared" ca="1" si="40"/>
        <v>#NAME?</v>
      </c>
      <c r="N96" s="567" t="e">
        <f t="shared" ca="1" si="41"/>
        <v>#NAME?</v>
      </c>
      <c r="O96" s="565" t="e">
        <f t="shared" ca="1" si="52"/>
        <v>#NAME?</v>
      </c>
      <c r="P96" s="453" t="e">
        <f t="shared" ref="P96:P100" ca="1" si="60">O96*($E$21-PICSIA_U-$H$201)</f>
        <v>#NAME?</v>
      </c>
      <c r="Q96" s="566" t="e">
        <f t="shared" ca="1" si="43"/>
        <v>#NAME?</v>
      </c>
      <c r="R96" s="567" t="e">
        <f t="shared" ca="1" si="28"/>
        <v>#NAME?</v>
      </c>
      <c r="S96" s="1076" t="e">
        <f t="shared" ca="1" si="44"/>
        <v>#NAME?</v>
      </c>
      <c r="T96" s="453" t="e">
        <f t="shared" ca="1" si="55"/>
        <v>#NAME?</v>
      </c>
      <c r="U96" s="566" t="e">
        <f t="shared" ca="1" si="45"/>
        <v>#NAME?</v>
      </c>
      <c r="V96" s="567" t="e">
        <f t="shared" ca="1" si="46"/>
        <v>#NAME?</v>
      </c>
      <c r="W96" s="565" t="e">
        <f t="shared" ca="1" si="53"/>
        <v>#NAME?</v>
      </c>
      <c r="X96" s="453" t="e">
        <f t="shared" ca="1" si="56"/>
        <v>#NAME?</v>
      </c>
      <c r="Y96" s="566" t="e">
        <f t="shared" ca="1" si="47"/>
        <v>#NAME?</v>
      </c>
      <c r="Z96" s="567" t="e">
        <f t="shared" ca="1" si="31"/>
        <v>#NAME?</v>
      </c>
      <c r="AA96" s="1076" t="e">
        <f t="shared" ca="1" si="48"/>
        <v>#NAME?</v>
      </c>
      <c r="AB96" s="453" t="e">
        <f t="shared" ca="1" si="57"/>
        <v>#NAME?</v>
      </c>
      <c r="AC96" s="566" t="e">
        <f t="shared" ca="1" si="49"/>
        <v>#NAME?</v>
      </c>
      <c r="AD96" s="567" t="e">
        <f t="shared" ca="1" si="33"/>
        <v>#NAME?</v>
      </c>
      <c r="AE96" s="565" t="e">
        <f t="shared" ca="1" si="54"/>
        <v>#NAME?</v>
      </c>
      <c r="AF96" s="453" t="e">
        <f t="shared" ca="1" si="58"/>
        <v>#NAME?</v>
      </c>
      <c r="AG96" s="566" t="e">
        <f t="shared" ca="1" si="50"/>
        <v>#NAME?</v>
      </c>
      <c r="AH96" s="969" t="e">
        <f t="shared" ca="1" si="51"/>
        <v>#NAME?</v>
      </c>
      <c r="AI96" s="945"/>
      <c r="AJ96" s="946"/>
      <c r="AK96" s="946"/>
      <c r="AL96" s="947"/>
      <c r="AM96" s="948"/>
      <c r="AN96" s="949"/>
      <c r="AO96" s="950"/>
      <c r="AP96" s="950"/>
      <c r="AQ96" s="951"/>
      <c r="AR96" s="948"/>
      <c r="AS96" s="948"/>
      <c r="AT96" s="950"/>
      <c r="AU96" s="950"/>
      <c r="AV96" s="951"/>
      <c r="AW96" s="952"/>
      <c r="AX96" s="945"/>
      <c r="AY96" s="946"/>
      <c r="AZ96" s="946"/>
      <c r="BA96" s="947"/>
      <c r="BB96" s="948"/>
      <c r="BC96" s="949"/>
      <c r="BD96" s="950"/>
      <c r="BE96" s="950"/>
      <c r="BF96" s="951"/>
      <c r="BG96" s="948"/>
      <c r="BH96" s="948"/>
      <c r="BI96" s="950"/>
      <c r="BJ96" s="950"/>
      <c r="BK96" s="951"/>
      <c r="BL96" s="952"/>
      <c r="BM96" s="945"/>
      <c r="BN96" s="946"/>
      <c r="BO96" s="946"/>
      <c r="BP96" s="947"/>
      <c r="BQ96" s="948"/>
      <c r="BR96" s="949"/>
      <c r="BS96" s="950"/>
      <c r="BT96" s="950"/>
      <c r="BU96" s="951"/>
      <c r="BV96" s="948"/>
      <c r="BW96" s="948"/>
      <c r="BX96" s="950"/>
      <c r="BY96" s="950"/>
      <c r="BZ96" s="951"/>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'ONS Post Acute'!S27</f>
        <v>8.1297429932164419E-2</v>
      </c>
      <c r="E97" s="493">
        <f>'ONS Post Acute'!T27</f>
        <v>5.7938846676824952E-2</v>
      </c>
      <c r="F97" s="493">
        <f>'ONS Post Acute'!U27</f>
        <v>0.114264478091073</v>
      </c>
      <c r="G97" s="498">
        <f t="shared" si="35"/>
        <v>1.4368783524042869E-2</v>
      </c>
      <c r="H97" s="498">
        <f t="shared" si="36"/>
        <v>29.328264827265844</v>
      </c>
      <c r="I97" s="498">
        <f t="shared" si="37"/>
        <v>331.42440412841592</v>
      </c>
      <c r="J97" s="498" t="e">
        <f ca="1">_xll.ErBeta(H97,I97)</f>
        <v>#NAME?</v>
      </c>
      <c r="K97" s="1076" t="e">
        <f t="shared" ca="1" si="38"/>
        <v>#NAME?</v>
      </c>
      <c r="L97" s="453" t="e">
        <f t="shared" ca="1" si="59"/>
        <v>#NAME?</v>
      </c>
      <c r="M97" s="566" t="e">
        <f t="shared" ca="1" si="40"/>
        <v>#NAME?</v>
      </c>
      <c r="N97" s="567" t="e">
        <f t="shared" ca="1" si="41"/>
        <v>#NAME?</v>
      </c>
      <c r="O97" s="565" t="e">
        <f t="shared" ca="1" si="52"/>
        <v>#NAME?</v>
      </c>
      <c r="P97" s="453" t="e">
        <f t="shared" ca="1" si="60"/>
        <v>#NAME?</v>
      </c>
      <c r="Q97" s="566" t="e">
        <f t="shared" ca="1" si="43"/>
        <v>#NAME?</v>
      </c>
      <c r="R97" s="567" t="e">
        <f t="shared" ca="1" si="28"/>
        <v>#NAME?</v>
      </c>
      <c r="S97" s="1076" t="e">
        <f t="shared" ca="1" si="44"/>
        <v>#NAME?</v>
      </c>
      <c r="T97" s="453" t="e">
        <f t="shared" ca="1" si="55"/>
        <v>#NAME?</v>
      </c>
      <c r="U97" s="566" t="e">
        <f t="shared" ca="1" si="45"/>
        <v>#NAME?</v>
      </c>
      <c r="V97" s="567" t="e">
        <f t="shared" ca="1" si="46"/>
        <v>#NAME?</v>
      </c>
      <c r="W97" s="565" t="e">
        <f t="shared" ca="1" si="53"/>
        <v>#NAME?</v>
      </c>
      <c r="X97" s="453" t="e">
        <f t="shared" ca="1" si="56"/>
        <v>#NAME?</v>
      </c>
      <c r="Y97" s="566" t="e">
        <f t="shared" ca="1" si="47"/>
        <v>#NAME?</v>
      </c>
      <c r="Z97" s="567" t="e">
        <f t="shared" ca="1" si="31"/>
        <v>#NAME?</v>
      </c>
      <c r="AA97" s="1076" t="e">
        <f t="shared" ca="1" si="48"/>
        <v>#NAME?</v>
      </c>
      <c r="AB97" s="453" t="e">
        <f t="shared" ca="1" si="57"/>
        <v>#NAME?</v>
      </c>
      <c r="AC97" s="566" t="e">
        <f t="shared" ca="1" si="49"/>
        <v>#NAME?</v>
      </c>
      <c r="AD97" s="567" t="e">
        <f t="shared" ca="1" si="33"/>
        <v>#NAME?</v>
      </c>
      <c r="AE97" s="565" t="e">
        <f t="shared" ca="1" si="54"/>
        <v>#NAME?</v>
      </c>
      <c r="AF97" s="453" t="e">
        <f t="shared" ca="1" si="58"/>
        <v>#NAME?</v>
      </c>
      <c r="AG97" s="566" t="e">
        <f t="shared" ca="1" si="50"/>
        <v>#NAME?</v>
      </c>
      <c r="AH97" s="969" t="e">
        <f t="shared" ca="1" si="51"/>
        <v>#NAME?</v>
      </c>
      <c r="AI97" s="945"/>
      <c r="AJ97" s="946"/>
      <c r="AK97" s="946"/>
      <c r="AL97" s="947"/>
      <c r="AM97" s="948"/>
      <c r="AN97" s="949"/>
      <c r="AO97" s="950"/>
      <c r="AP97" s="950"/>
      <c r="AQ97" s="951"/>
      <c r="AR97" s="948"/>
      <c r="AS97" s="948"/>
      <c r="AT97" s="950"/>
      <c r="AU97" s="950"/>
      <c r="AV97" s="951"/>
      <c r="AW97" s="952"/>
      <c r="AX97" s="945"/>
      <c r="AY97" s="946"/>
      <c r="AZ97" s="946"/>
      <c r="BA97" s="947"/>
      <c r="BB97" s="948"/>
      <c r="BC97" s="949"/>
      <c r="BD97" s="950"/>
      <c r="BE97" s="950"/>
      <c r="BF97" s="951"/>
      <c r="BG97" s="948"/>
      <c r="BH97" s="948"/>
      <c r="BI97" s="950"/>
      <c r="BJ97" s="950"/>
      <c r="BK97" s="951"/>
      <c r="BL97" s="952"/>
      <c r="BM97" s="945"/>
      <c r="BN97" s="946"/>
      <c r="BO97" s="946"/>
      <c r="BP97" s="947"/>
      <c r="BQ97" s="948"/>
      <c r="BR97" s="949"/>
      <c r="BS97" s="950"/>
      <c r="BT97" s="950"/>
      <c r="BU97" s="951"/>
      <c r="BV97" s="948"/>
      <c r="BW97" s="948"/>
      <c r="BX97" s="950"/>
      <c r="BY97" s="950"/>
      <c r="BZ97" s="951"/>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'ONS Post Acute'!S28</f>
        <v>7.6486511414242078E-2</v>
      </c>
      <c r="E98" s="493">
        <f>'ONS Post Acute'!T28</f>
        <v>5.3859999961513617E-2</v>
      </c>
      <c r="F98" s="493">
        <f>'ONS Post Acute'!U28</f>
        <v>0.10880047983316797</v>
      </c>
      <c r="G98" s="498">
        <f t="shared" si="35"/>
        <v>1.4015428538687336E-2</v>
      </c>
      <c r="H98" s="498">
        <f t="shared" si="36"/>
        <v>27.427787514194531</v>
      </c>
      <c r="I98" s="498">
        <f t="shared" si="37"/>
        <v>331.16861081869337</v>
      </c>
      <c r="J98" s="498" t="e">
        <f ca="1">_xll.ErBeta(H98,I98)</f>
        <v>#NAME?</v>
      </c>
      <c r="K98" s="1076" t="e">
        <f t="shared" ca="1" si="38"/>
        <v>#NAME?</v>
      </c>
      <c r="L98" s="453" t="e">
        <f t="shared" ca="1" si="59"/>
        <v>#NAME?</v>
      </c>
      <c r="M98" s="566" t="e">
        <f t="shared" ca="1" si="40"/>
        <v>#NAME?</v>
      </c>
      <c r="N98" s="567" t="e">
        <f t="shared" ca="1" si="41"/>
        <v>#NAME?</v>
      </c>
      <c r="O98" s="565" t="e">
        <f t="shared" ca="1" si="52"/>
        <v>#NAME?</v>
      </c>
      <c r="P98" s="453" t="e">
        <f t="shared" ca="1" si="60"/>
        <v>#NAME?</v>
      </c>
      <c r="Q98" s="566" t="e">
        <f t="shared" ca="1" si="43"/>
        <v>#NAME?</v>
      </c>
      <c r="R98" s="567" t="e">
        <f t="shared" ca="1" si="28"/>
        <v>#NAME?</v>
      </c>
      <c r="S98" s="1076" t="e">
        <f t="shared" ca="1" si="44"/>
        <v>#NAME?</v>
      </c>
      <c r="T98" s="453" t="e">
        <f t="shared" ca="1" si="55"/>
        <v>#NAME?</v>
      </c>
      <c r="U98" s="566" t="e">
        <f t="shared" ca="1" si="45"/>
        <v>#NAME?</v>
      </c>
      <c r="V98" s="567" t="e">
        <f t="shared" ca="1" si="46"/>
        <v>#NAME?</v>
      </c>
      <c r="W98" s="565" t="e">
        <f t="shared" ca="1" si="53"/>
        <v>#NAME?</v>
      </c>
      <c r="X98" s="453" t="e">
        <f t="shared" ca="1" si="56"/>
        <v>#NAME?</v>
      </c>
      <c r="Y98" s="566" t="e">
        <f t="shared" ca="1" si="47"/>
        <v>#NAME?</v>
      </c>
      <c r="Z98" s="567" t="e">
        <f t="shared" ca="1" si="31"/>
        <v>#NAME?</v>
      </c>
      <c r="AA98" s="1076" t="e">
        <f t="shared" ca="1" si="48"/>
        <v>#NAME?</v>
      </c>
      <c r="AB98" s="453" t="e">
        <f t="shared" ca="1" si="57"/>
        <v>#NAME?</v>
      </c>
      <c r="AC98" s="566" t="e">
        <f t="shared" ca="1" si="49"/>
        <v>#NAME?</v>
      </c>
      <c r="AD98" s="567" t="e">
        <f t="shared" ca="1" si="33"/>
        <v>#NAME?</v>
      </c>
      <c r="AE98" s="565" t="e">
        <f t="shared" ca="1" si="54"/>
        <v>#NAME?</v>
      </c>
      <c r="AF98" s="453" t="e">
        <f t="shared" ca="1" si="58"/>
        <v>#NAME?</v>
      </c>
      <c r="AG98" s="566" t="e">
        <f t="shared" ca="1" si="50"/>
        <v>#NAME?</v>
      </c>
      <c r="AH98" s="969" t="e">
        <f t="shared" ca="1" si="51"/>
        <v>#NAME?</v>
      </c>
      <c r="AI98" s="945"/>
      <c r="AJ98" s="946"/>
      <c r="AK98" s="946"/>
      <c r="AL98" s="947"/>
      <c r="AM98" s="948"/>
      <c r="AN98" s="949"/>
      <c r="AO98" s="950"/>
      <c r="AP98" s="950"/>
      <c r="AQ98" s="951"/>
      <c r="AR98" s="948"/>
      <c r="AS98" s="948"/>
      <c r="AT98" s="950"/>
      <c r="AU98" s="950"/>
      <c r="AV98" s="951"/>
      <c r="AW98" s="952"/>
      <c r="AX98" s="945"/>
      <c r="AY98" s="946"/>
      <c r="AZ98" s="946"/>
      <c r="BA98" s="947"/>
      <c r="BB98" s="948"/>
      <c r="BC98" s="949"/>
      <c r="BD98" s="950"/>
      <c r="BE98" s="950"/>
      <c r="BF98" s="951"/>
      <c r="BG98" s="948"/>
      <c r="BH98" s="948"/>
      <c r="BI98" s="950"/>
      <c r="BJ98" s="950"/>
      <c r="BK98" s="951"/>
      <c r="BL98" s="952"/>
      <c r="BM98" s="945"/>
      <c r="BN98" s="946"/>
      <c r="BO98" s="946"/>
      <c r="BP98" s="947"/>
      <c r="BQ98" s="948"/>
      <c r="BR98" s="949"/>
      <c r="BS98" s="950"/>
      <c r="BT98" s="950"/>
      <c r="BU98" s="951"/>
      <c r="BV98" s="948"/>
      <c r="BW98" s="948"/>
      <c r="BX98" s="950"/>
      <c r="BY98" s="950"/>
      <c r="BZ98" s="951"/>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'ONS Post Acute'!S29</f>
        <v>7.1960287467911985E-2</v>
      </c>
      <c r="E99" s="493">
        <f>'ONS Post Acute'!T29</f>
        <v>5.006830066941223E-2</v>
      </c>
      <c r="F99" s="493">
        <f>'ONS Post Acute'!U29</f>
        <v>0.10359776379928526</v>
      </c>
      <c r="G99" s="498">
        <f t="shared" si="35"/>
        <v>1.3655475288232915E-2</v>
      </c>
      <c r="H99" s="498">
        <f t="shared" si="36"/>
        <v>25.699480483060555</v>
      </c>
      <c r="I99" s="498">
        <f t="shared" si="37"/>
        <v>331.43473044571437</v>
      </c>
      <c r="J99" s="498" t="e">
        <f ca="1">_xll.ErBeta(H99,I99)</f>
        <v>#NAME?</v>
      </c>
      <c r="K99" s="1076" t="e">
        <f t="shared" ca="1" si="38"/>
        <v>#NAME?</v>
      </c>
      <c r="L99" s="453" t="e">
        <f t="shared" ca="1" si="59"/>
        <v>#NAME?</v>
      </c>
      <c r="M99" s="566" t="e">
        <f t="shared" ca="1" si="40"/>
        <v>#NAME?</v>
      </c>
      <c r="N99" s="567" t="e">
        <f t="shared" ca="1" si="41"/>
        <v>#NAME?</v>
      </c>
      <c r="O99" s="565" t="e">
        <f t="shared" ca="1" si="52"/>
        <v>#NAME?</v>
      </c>
      <c r="P99" s="453" t="e">
        <f t="shared" ca="1" si="60"/>
        <v>#NAME?</v>
      </c>
      <c r="Q99" s="566" t="e">
        <f t="shared" ca="1" si="43"/>
        <v>#NAME?</v>
      </c>
      <c r="R99" s="567" t="e">
        <f t="shared" ca="1" si="28"/>
        <v>#NAME?</v>
      </c>
      <c r="S99" s="1076" t="e">
        <f t="shared" ca="1" si="44"/>
        <v>#NAME?</v>
      </c>
      <c r="T99" s="453" t="e">
        <f t="shared" ca="1" si="55"/>
        <v>#NAME?</v>
      </c>
      <c r="U99" s="566" t="e">
        <f t="shared" ca="1" si="45"/>
        <v>#NAME?</v>
      </c>
      <c r="V99" s="567" t="e">
        <f t="shared" ca="1" si="46"/>
        <v>#NAME?</v>
      </c>
      <c r="W99" s="565" t="e">
        <f t="shared" ca="1" si="53"/>
        <v>#NAME?</v>
      </c>
      <c r="X99" s="453" t="e">
        <f t="shared" ca="1" si="56"/>
        <v>#NAME?</v>
      </c>
      <c r="Y99" s="566" t="e">
        <f t="shared" ca="1" si="47"/>
        <v>#NAME?</v>
      </c>
      <c r="Z99" s="567" t="e">
        <f t="shared" ca="1" si="31"/>
        <v>#NAME?</v>
      </c>
      <c r="AA99" s="1076" t="e">
        <f t="shared" ca="1" si="48"/>
        <v>#NAME?</v>
      </c>
      <c r="AB99" s="453" t="e">
        <f t="shared" ca="1" si="57"/>
        <v>#NAME?</v>
      </c>
      <c r="AC99" s="566" t="e">
        <f t="shared" ca="1" si="49"/>
        <v>#NAME?</v>
      </c>
      <c r="AD99" s="567" t="e">
        <f t="shared" ca="1" si="33"/>
        <v>#NAME?</v>
      </c>
      <c r="AE99" s="565" t="e">
        <f t="shared" ca="1" si="54"/>
        <v>#NAME?</v>
      </c>
      <c r="AF99" s="453" t="e">
        <f t="shared" ca="1" si="58"/>
        <v>#NAME?</v>
      </c>
      <c r="AG99" s="566" t="e">
        <f t="shared" ca="1" si="50"/>
        <v>#NAME?</v>
      </c>
      <c r="AH99" s="969" t="e">
        <f t="shared" ca="1" si="51"/>
        <v>#NAME?</v>
      </c>
      <c r="AI99" s="945"/>
      <c r="AJ99" s="946"/>
      <c r="AK99" s="946"/>
      <c r="AL99" s="947"/>
      <c r="AM99" s="948"/>
      <c r="AN99" s="949"/>
      <c r="AO99" s="950"/>
      <c r="AP99" s="950"/>
      <c r="AQ99" s="951"/>
      <c r="AR99" s="948"/>
      <c r="AS99" s="948"/>
      <c r="AT99" s="950"/>
      <c r="AU99" s="950"/>
      <c r="AV99" s="951"/>
      <c r="AW99" s="952"/>
      <c r="AX99" s="945"/>
      <c r="AY99" s="946"/>
      <c r="AZ99" s="946"/>
      <c r="BA99" s="947"/>
      <c r="BB99" s="948"/>
      <c r="BC99" s="949"/>
      <c r="BD99" s="950"/>
      <c r="BE99" s="950"/>
      <c r="BF99" s="951"/>
      <c r="BG99" s="948"/>
      <c r="BH99" s="948"/>
      <c r="BI99" s="950"/>
      <c r="BJ99" s="950"/>
      <c r="BK99" s="951"/>
      <c r="BL99" s="952"/>
      <c r="BM99" s="945"/>
      <c r="BN99" s="946"/>
      <c r="BO99" s="946"/>
      <c r="BP99" s="947"/>
      <c r="BQ99" s="948"/>
      <c r="BR99" s="949"/>
      <c r="BS99" s="950"/>
      <c r="BT99" s="950"/>
      <c r="BU99" s="951"/>
      <c r="BV99" s="948"/>
      <c r="BW99" s="948"/>
      <c r="BX99" s="950"/>
      <c r="BY99" s="950"/>
      <c r="BZ99" s="951"/>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'ONS Post Acute'!S30</f>
        <v>6.770191079077395E-2</v>
      </c>
      <c r="E100" s="493">
        <f>'ONS Post Acute'!T30</f>
        <v>4.6543533860266557E-2</v>
      </c>
      <c r="F100" s="493">
        <f>'ONS Post Acute'!U30</f>
        <v>9.8643835768642302E-2</v>
      </c>
      <c r="G100" s="498">
        <f t="shared" si="35"/>
        <v>1.3290893343973405E-2</v>
      </c>
      <c r="H100" s="498">
        <f t="shared" si="36"/>
        <v>24.122990574286593</v>
      </c>
      <c r="I100" s="498">
        <f t="shared" si="37"/>
        <v>332.18882237935821</v>
      </c>
      <c r="J100" s="498" t="e">
        <f ca="1">_xll.ErBeta(H100,I100)</f>
        <v>#NAME?</v>
      </c>
      <c r="K100" s="1076" t="e">
        <f t="shared" ca="1" si="38"/>
        <v>#NAME?</v>
      </c>
      <c r="L100" s="453" t="e">
        <f t="shared" ca="1" si="59"/>
        <v>#NAME?</v>
      </c>
      <c r="M100" s="566" t="e">
        <f t="shared" ca="1" si="40"/>
        <v>#NAME?</v>
      </c>
      <c r="N100" s="567" t="e">
        <f t="shared" ca="1" si="41"/>
        <v>#NAME?</v>
      </c>
      <c r="O100" s="565" t="e">
        <f t="shared" ca="1" si="52"/>
        <v>#NAME?</v>
      </c>
      <c r="P100" s="453" t="e">
        <f t="shared" ca="1" si="60"/>
        <v>#NAME?</v>
      </c>
      <c r="Q100" s="566" t="e">
        <f t="shared" ca="1" si="43"/>
        <v>#NAME?</v>
      </c>
      <c r="R100" s="567" t="e">
        <f t="shared" ca="1" si="28"/>
        <v>#NAME?</v>
      </c>
      <c r="S100" s="1076" t="e">
        <f t="shared" ca="1" si="44"/>
        <v>#NAME?</v>
      </c>
      <c r="T100" s="453" t="e">
        <f t="shared" ca="1" si="55"/>
        <v>#NAME?</v>
      </c>
      <c r="U100" s="566" t="e">
        <f t="shared" ca="1" si="45"/>
        <v>#NAME?</v>
      </c>
      <c r="V100" s="567" t="e">
        <f t="shared" ca="1" si="46"/>
        <v>#NAME?</v>
      </c>
      <c r="W100" s="565" t="e">
        <f t="shared" ca="1" si="53"/>
        <v>#NAME?</v>
      </c>
      <c r="X100" s="453" t="e">
        <f t="shared" ca="1" si="56"/>
        <v>#NAME?</v>
      </c>
      <c r="Y100" s="566" t="e">
        <f t="shared" ca="1" si="47"/>
        <v>#NAME?</v>
      </c>
      <c r="Z100" s="567" t="e">
        <f t="shared" ca="1" si="31"/>
        <v>#NAME?</v>
      </c>
      <c r="AA100" s="1076" t="e">
        <f t="shared" ca="1" si="48"/>
        <v>#NAME?</v>
      </c>
      <c r="AB100" s="453" t="e">
        <f t="shared" ca="1" si="57"/>
        <v>#NAME?</v>
      </c>
      <c r="AC100" s="566" t="e">
        <f t="shared" ca="1" si="49"/>
        <v>#NAME?</v>
      </c>
      <c r="AD100" s="567" t="e">
        <f t="shared" ca="1" si="33"/>
        <v>#NAME?</v>
      </c>
      <c r="AE100" s="565" t="e">
        <f t="shared" ca="1" si="54"/>
        <v>#NAME?</v>
      </c>
      <c r="AF100" s="453" t="e">
        <f t="shared" ca="1" si="58"/>
        <v>#NAME?</v>
      </c>
      <c r="AG100" s="566" t="e">
        <f t="shared" ca="1" si="50"/>
        <v>#NAME?</v>
      </c>
      <c r="AH100" s="969" t="e">
        <f t="shared" ca="1" si="51"/>
        <v>#NAME?</v>
      </c>
      <c r="AI100" s="945"/>
      <c r="AJ100" s="946"/>
      <c r="AK100" s="946"/>
      <c r="AL100" s="947"/>
      <c r="AM100" s="948"/>
      <c r="AN100" s="949"/>
      <c r="AO100" s="950"/>
      <c r="AP100" s="950"/>
      <c r="AQ100" s="951"/>
      <c r="AR100" s="948"/>
      <c r="AS100" s="948"/>
      <c r="AT100" s="950"/>
      <c r="AU100" s="950"/>
      <c r="AV100" s="951"/>
      <c r="AW100" s="952"/>
      <c r="AX100" s="945"/>
      <c r="AY100" s="946"/>
      <c r="AZ100" s="946"/>
      <c r="BA100" s="947"/>
      <c r="BB100" s="948"/>
      <c r="BC100" s="949"/>
      <c r="BD100" s="950"/>
      <c r="BE100" s="950"/>
      <c r="BF100" s="951"/>
      <c r="BG100" s="948"/>
      <c r="BH100" s="948"/>
      <c r="BI100" s="950"/>
      <c r="BJ100" s="950"/>
      <c r="BK100" s="951"/>
      <c r="BL100" s="952"/>
      <c r="BM100" s="945"/>
      <c r="BN100" s="946"/>
      <c r="BO100" s="946"/>
      <c r="BP100" s="947"/>
      <c r="BQ100" s="948"/>
      <c r="BR100" s="949"/>
      <c r="BS100" s="950"/>
      <c r="BT100" s="950"/>
      <c r="BU100" s="951"/>
      <c r="BV100" s="948"/>
      <c r="BW100" s="948"/>
      <c r="BX100" s="950"/>
      <c r="BY100" s="950"/>
      <c r="BZ100" s="951"/>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'ONS Post Acute'!S31</f>
        <v>6.369553104920235E-2</v>
      </c>
      <c r="E101" s="499">
        <f>'ONS Post Acute'!T31</f>
        <v>4.3266907708837378E-2</v>
      </c>
      <c r="F101" s="499">
        <f>'ONS Post Acute'!U31</f>
        <v>9.3926798979979631E-2</v>
      </c>
      <c r="G101" s="498">
        <f t="shared" si="35"/>
        <v>1.2923441650801596E-2</v>
      </c>
      <c r="H101" s="498">
        <f t="shared" si="36"/>
        <v>22.680922576385253</v>
      </c>
      <c r="I101" s="498">
        <f t="shared" si="37"/>
        <v>333.40249807780651</v>
      </c>
      <c r="J101" s="498" t="e">
        <f ca="1">_xll.ErBeta(H101,I101)</f>
        <v>#NAME?</v>
      </c>
      <c r="K101" s="1076" t="e">
        <f t="shared" ca="1" si="38"/>
        <v>#NAME?</v>
      </c>
      <c r="L101" s="698" t="e">
        <f ca="1">K101*($D$21-PICSIA_V-Diab_Inc-Park_Inc-Dem_Inc-Anx_Inc-Isc_Inc)</f>
        <v>#NAME?</v>
      </c>
      <c r="M101" s="566" t="e">
        <f t="shared" ca="1" si="40"/>
        <v>#NAME?</v>
      </c>
      <c r="N101" s="567" t="e">
        <f t="shared" ca="1" si="41"/>
        <v>#NAME?</v>
      </c>
      <c r="O101" s="565" t="e">
        <f t="shared" ca="1" si="52"/>
        <v>#NAME?</v>
      </c>
      <c r="P101" s="698" t="e">
        <f t="shared" ref="P101:P132" ca="1" si="61">O101*($E$21-PICSIA_U-$H$201-$H$202-$H$203-$H$204-$H$205)</f>
        <v>#NAME?</v>
      </c>
      <c r="Q101" s="566" t="e">
        <f t="shared" ca="1" si="43"/>
        <v>#NAME?</v>
      </c>
      <c r="R101" s="567" t="e">
        <f t="shared" ca="1" si="28"/>
        <v>#NAME?</v>
      </c>
      <c r="S101" s="1076" t="e">
        <f t="shared" ca="1" si="44"/>
        <v>#NAME?</v>
      </c>
      <c r="T101" s="698" t="e">
        <f t="shared" ref="T101:T132" ca="1" si="62">S101*($F$21-PICSIB_V-$J$201-$J$202-$J$203-$J$204-$J$205)</f>
        <v>#NAME?</v>
      </c>
      <c r="U101" s="566" t="e">
        <f t="shared" ca="1" si="45"/>
        <v>#NAME?</v>
      </c>
      <c r="V101" s="567" t="e">
        <f t="shared" ca="1" si="46"/>
        <v>#NAME?</v>
      </c>
      <c r="W101" s="565" t="e">
        <f t="shared" ca="1" si="53"/>
        <v>#NAME?</v>
      </c>
      <c r="X101" s="698" t="e">
        <f t="shared" ref="X101:X132" ca="1" si="63">W101*($G$21-PICSIB_U-$L$201-$L$202-$L$203-$L$204-$L$205)</f>
        <v>#NAME?</v>
      </c>
      <c r="Y101" s="566" t="e">
        <f t="shared" ca="1" si="47"/>
        <v>#NAME?</v>
      </c>
      <c r="Z101" s="567" t="e">
        <f t="shared" ca="1" si="31"/>
        <v>#NAME?</v>
      </c>
      <c r="AA101" s="1076" t="e">
        <f t="shared" ca="1" si="48"/>
        <v>#NAME?</v>
      </c>
      <c r="AB101" s="698" t="e">
        <f t="shared" ref="AB101:AB132" ca="1" si="64">AA101*($H$21-PICSIC_V-$N$201-$N$202-$N$203-$N$204-$N$205)</f>
        <v>#NAME?</v>
      </c>
      <c r="AC101" s="566" t="e">
        <f t="shared" ca="1" si="49"/>
        <v>#NAME?</v>
      </c>
      <c r="AD101" s="567" t="e">
        <f t="shared" ca="1" si="33"/>
        <v>#NAME?</v>
      </c>
      <c r="AE101" s="565" t="e">
        <f t="shared" ca="1" si="54"/>
        <v>#NAME?</v>
      </c>
      <c r="AF101" s="698" t="e">
        <f t="shared" ref="AF101:AF132" ca="1" si="65">AE101*($I$21-PICSIC_U-$P$201-$P$202-$P$203-$P$204-$P$205)</f>
        <v>#NAME?</v>
      </c>
      <c r="AG101" s="566" t="e">
        <f t="shared" ca="1" si="50"/>
        <v>#NAME?</v>
      </c>
      <c r="AH101" s="969" t="e">
        <f t="shared" ca="1" si="51"/>
        <v>#NAME?</v>
      </c>
      <c r="AI101" s="957"/>
      <c r="AJ101" s="958"/>
      <c r="AK101" s="958"/>
      <c r="AL101" s="959"/>
      <c r="AM101" s="960"/>
      <c r="AN101" s="965"/>
      <c r="AO101" s="962"/>
      <c r="AP101" s="962"/>
      <c r="AQ101" s="966"/>
      <c r="AR101" s="960"/>
      <c r="AS101" s="960"/>
      <c r="AT101" s="962"/>
      <c r="AU101" s="962"/>
      <c r="AV101" s="966"/>
      <c r="AW101" s="964"/>
      <c r="AX101" s="957"/>
      <c r="AY101" s="958"/>
      <c r="AZ101" s="958"/>
      <c r="BA101" s="959"/>
      <c r="BB101" s="960"/>
      <c r="BC101" s="965"/>
      <c r="BD101" s="962"/>
      <c r="BE101" s="962"/>
      <c r="BF101" s="966"/>
      <c r="BG101" s="960"/>
      <c r="BH101" s="960"/>
      <c r="BI101" s="962"/>
      <c r="BJ101" s="962"/>
      <c r="BK101" s="966"/>
      <c r="BL101" s="964"/>
      <c r="BM101" s="957"/>
      <c r="BN101" s="958"/>
      <c r="BO101" s="958"/>
      <c r="BP101" s="959"/>
      <c r="BQ101" s="960"/>
      <c r="BR101" s="965"/>
      <c r="BS101" s="962"/>
      <c r="BT101" s="962"/>
      <c r="BU101" s="966"/>
      <c r="BV101" s="960"/>
      <c r="BW101" s="960"/>
      <c r="BX101" s="962"/>
      <c r="BY101" s="962"/>
      <c r="BZ101" s="966"/>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'ONS Post Acute'!S32</f>
        <v>5.9926235880963963E-2</v>
      </c>
      <c r="E102" s="493">
        <f>'ONS Post Acute'!T32</f>
        <v>4.02209533187846E-2</v>
      </c>
      <c r="F102" s="493">
        <f>'ONS Post Acute'!U32</f>
        <v>8.9435325561721374E-2</v>
      </c>
      <c r="G102" s="498">
        <f t="shared" si="35"/>
        <v>1.2554686796667545E-2</v>
      </c>
      <c r="H102" s="498">
        <f t="shared" si="36"/>
        <v>21.358332750125104</v>
      </c>
      <c r="I102" s="498">
        <f t="shared" si="37"/>
        <v>335.05205138531068</v>
      </c>
      <c r="J102" s="498" t="e">
        <f ca="1">_xll.ErBeta(H102,I102)</f>
        <v>#NAME?</v>
      </c>
      <c r="K102" s="1076" t="e">
        <f t="shared" ca="1" si="38"/>
        <v>#NAME?</v>
      </c>
      <c r="L102" s="453" t="e">
        <f t="shared" ref="L102:L132" ca="1" si="66">K102*($D$21-PICSIA_V-Diab_Inc-Park_Inc-Dem_Inc-Anx_Inc-Isc_Inc)</f>
        <v>#NAME?</v>
      </c>
      <c r="M102" s="566" t="e">
        <f t="shared" ca="1" si="40"/>
        <v>#NAME?</v>
      </c>
      <c r="N102" s="567" t="e">
        <f t="shared" ca="1" si="41"/>
        <v>#NAME?</v>
      </c>
      <c r="O102" s="565" t="e">
        <f t="shared" ca="1" si="52"/>
        <v>#NAME?</v>
      </c>
      <c r="P102" s="453" t="e">
        <f t="shared" ca="1" si="61"/>
        <v>#NAME?</v>
      </c>
      <c r="Q102" s="566" t="e">
        <f t="shared" ca="1" si="43"/>
        <v>#NAME?</v>
      </c>
      <c r="R102" s="567" t="e">
        <f t="shared" ca="1" si="28"/>
        <v>#NAME?</v>
      </c>
      <c r="S102" s="1076" t="e">
        <f t="shared" ca="1" si="44"/>
        <v>#NAME?</v>
      </c>
      <c r="T102" s="453" t="e">
        <f t="shared" ca="1" si="62"/>
        <v>#NAME?</v>
      </c>
      <c r="U102" s="566" t="e">
        <f t="shared" ca="1" si="45"/>
        <v>#NAME?</v>
      </c>
      <c r="V102" s="567" t="e">
        <f t="shared" ca="1" si="46"/>
        <v>#NAME?</v>
      </c>
      <c r="W102" s="565" t="e">
        <f t="shared" ca="1" si="53"/>
        <v>#NAME?</v>
      </c>
      <c r="X102" s="453" t="e">
        <f t="shared" ca="1" si="63"/>
        <v>#NAME?</v>
      </c>
      <c r="Y102" s="566" t="e">
        <f t="shared" ca="1" si="47"/>
        <v>#NAME?</v>
      </c>
      <c r="Z102" s="567" t="e">
        <f t="shared" ca="1" si="31"/>
        <v>#NAME?</v>
      </c>
      <c r="AA102" s="1076" t="e">
        <f t="shared" ca="1" si="48"/>
        <v>#NAME?</v>
      </c>
      <c r="AB102" s="453" t="e">
        <f t="shared" ca="1" si="64"/>
        <v>#NAME?</v>
      </c>
      <c r="AC102" s="566" t="e">
        <f t="shared" ca="1" si="49"/>
        <v>#NAME?</v>
      </c>
      <c r="AD102" s="567" t="e">
        <f t="shared" ca="1" si="33"/>
        <v>#NAME?</v>
      </c>
      <c r="AE102" s="565" t="e">
        <f t="shared" ca="1" si="54"/>
        <v>#NAME?</v>
      </c>
      <c r="AF102" s="453" t="e">
        <f t="shared" ca="1" si="65"/>
        <v>#NAME?</v>
      </c>
      <c r="AG102" s="566" t="e">
        <f t="shared" ca="1" si="50"/>
        <v>#NAME?</v>
      </c>
      <c r="AH102" s="969" t="e">
        <f t="shared" ca="1" si="51"/>
        <v>#NAME?</v>
      </c>
      <c r="AI102" s="945"/>
      <c r="AJ102" s="967"/>
      <c r="AK102" s="946"/>
      <c r="AL102" s="947"/>
      <c r="AM102" s="948"/>
      <c r="AN102" s="949"/>
      <c r="AO102" s="968"/>
      <c r="AP102" s="950"/>
      <c r="AQ102" s="951"/>
      <c r="AR102" s="948"/>
      <c r="AS102" s="948"/>
      <c r="AT102" s="968"/>
      <c r="AU102" s="950"/>
      <c r="AV102" s="951"/>
      <c r="AW102" s="952"/>
      <c r="AX102" s="945"/>
      <c r="AY102" s="967"/>
      <c r="AZ102" s="946"/>
      <c r="BA102" s="947"/>
      <c r="BB102" s="948"/>
      <c r="BC102" s="949"/>
      <c r="BD102" s="968"/>
      <c r="BE102" s="950"/>
      <c r="BF102" s="951"/>
      <c r="BG102" s="948"/>
      <c r="BH102" s="948"/>
      <c r="BI102" s="968"/>
      <c r="BJ102" s="950"/>
      <c r="BK102" s="951"/>
      <c r="BL102" s="952"/>
      <c r="BM102" s="945"/>
      <c r="BN102" s="967"/>
      <c r="BO102" s="946"/>
      <c r="BP102" s="947"/>
      <c r="BQ102" s="948"/>
      <c r="BR102" s="949"/>
      <c r="BS102" s="968"/>
      <c r="BT102" s="950"/>
      <c r="BU102" s="951"/>
      <c r="BV102" s="948"/>
      <c r="BW102" s="948"/>
      <c r="BX102" s="968"/>
      <c r="BY102" s="950"/>
      <c r="BZ102" s="951"/>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'ONS Post Acute'!S33</f>
        <v>5.6379995389109878E-2</v>
      </c>
      <c r="E103" s="493">
        <f>'ONS Post Acute'!T33</f>
        <v>3.7389431589570817E-2</v>
      </c>
      <c r="F103" s="493">
        <f>'ONS Post Acute'!U33</f>
        <v>8.5158629328313404E-2</v>
      </c>
      <c r="G103" s="498">
        <f t="shared" si="35"/>
        <v>1.2186019831311885E-2</v>
      </c>
      <c r="H103" s="498">
        <f t="shared" si="36"/>
        <v>20.142321461379446</v>
      </c>
      <c r="I103" s="498">
        <f t="shared" si="37"/>
        <v>337.1177549605149</v>
      </c>
      <c r="J103" s="498" t="e">
        <f ca="1">_xll.ErBeta(H103,I103)</f>
        <v>#NAME?</v>
      </c>
      <c r="K103" s="1076" t="e">
        <f t="shared" ca="1" si="38"/>
        <v>#NAME?</v>
      </c>
      <c r="L103" s="453" t="e">
        <f t="shared" ca="1" si="66"/>
        <v>#NAME?</v>
      </c>
      <c r="M103" s="566" t="e">
        <f t="shared" ca="1" si="40"/>
        <v>#NAME?</v>
      </c>
      <c r="N103" s="567" t="e">
        <f t="shared" ca="1" si="41"/>
        <v>#NAME?</v>
      </c>
      <c r="O103" s="565" t="e">
        <f t="shared" ca="1" si="52"/>
        <v>#NAME?</v>
      </c>
      <c r="P103" s="453" t="e">
        <f t="shared" ca="1" si="61"/>
        <v>#NAME?</v>
      </c>
      <c r="Q103" s="566" t="e">
        <f t="shared" ca="1" si="43"/>
        <v>#NAME?</v>
      </c>
      <c r="R103" s="567" t="e">
        <f t="shared" ca="1" si="28"/>
        <v>#NAME?</v>
      </c>
      <c r="S103" s="1076" t="e">
        <f t="shared" ca="1" si="44"/>
        <v>#NAME?</v>
      </c>
      <c r="T103" s="453" t="e">
        <f t="shared" ca="1" si="62"/>
        <v>#NAME?</v>
      </c>
      <c r="U103" s="566" t="e">
        <f t="shared" ca="1" si="45"/>
        <v>#NAME?</v>
      </c>
      <c r="V103" s="567" t="e">
        <f t="shared" ca="1" si="46"/>
        <v>#NAME?</v>
      </c>
      <c r="W103" s="565" t="e">
        <f t="shared" ca="1" si="53"/>
        <v>#NAME?</v>
      </c>
      <c r="X103" s="453" t="e">
        <f t="shared" ca="1" si="63"/>
        <v>#NAME?</v>
      </c>
      <c r="Y103" s="566" t="e">
        <f t="shared" ca="1" si="47"/>
        <v>#NAME?</v>
      </c>
      <c r="Z103" s="567" t="e">
        <f t="shared" ca="1" si="31"/>
        <v>#NAME?</v>
      </c>
      <c r="AA103" s="1076" t="e">
        <f t="shared" ca="1" si="48"/>
        <v>#NAME?</v>
      </c>
      <c r="AB103" s="453" t="e">
        <f t="shared" ca="1" si="64"/>
        <v>#NAME?</v>
      </c>
      <c r="AC103" s="566" t="e">
        <f t="shared" ca="1" si="49"/>
        <v>#NAME?</v>
      </c>
      <c r="AD103" s="567" t="e">
        <f t="shared" ca="1" si="33"/>
        <v>#NAME?</v>
      </c>
      <c r="AE103" s="565" t="e">
        <f t="shared" ca="1" si="54"/>
        <v>#NAME?</v>
      </c>
      <c r="AF103" s="453" t="e">
        <f t="shared" ca="1" si="65"/>
        <v>#NAME?</v>
      </c>
      <c r="AG103" s="566" t="e">
        <f t="shared" ca="1" si="50"/>
        <v>#NAME?</v>
      </c>
      <c r="AH103" s="969" t="e">
        <f t="shared" ca="1" si="51"/>
        <v>#NAME?</v>
      </c>
      <c r="AI103" s="945"/>
      <c r="AJ103" s="967"/>
      <c r="AK103" s="946"/>
      <c r="AL103" s="947"/>
      <c r="AM103" s="948"/>
      <c r="AN103" s="949"/>
      <c r="AO103" s="968"/>
      <c r="AP103" s="950"/>
      <c r="AQ103" s="951"/>
      <c r="AR103" s="948"/>
      <c r="AS103" s="948"/>
      <c r="AT103" s="968"/>
      <c r="AU103" s="950"/>
      <c r="AV103" s="951"/>
      <c r="AW103" s="952"/>
      <c r="AX103" s="945"/>
      <c r="AY103" s="967"/>
      <c r="AZ103" s="946"/>
      <c r="BA103" s="947"/>
      <c r="BB103" s="948"/>
      <c r="BC103" s="949"/>
      <c r="BD103" s="968"/>
      <c r="BE103" s="950"/>
      <c r="BF103" s="951"/>
      <c r="BG103" s="948"/>
      <c r="BH103" s="948"/>
      <c r="BI103" s="968"/>
      <c r="BJ103" s="950"/>
      <c r="BK103" s="951"/>
      <c r="BL103" s="952"/>
      <c r="BM103" s="945"/>
      <c r="BN103" s="967"/>
      <c r="BO103" s="946"/>
      <c r="BP103" s="947"/>
      <c r="BQ103" s="948"/>
      <c r="BR103" s="949"/>
      <c r="BS103" s="968"/>
      <c r="BT103" s="950"/>
      <c r="BU103" s="951"/>
      <c r="BV103" s="948"/>
      <c r="BW103" s="948"/>
      <c r="BX103" s="968"/>
      <c r="BY103" s="950"/>
      <c r="BZ103" s="951"/>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'ONS Post Acute'!S34</f>
        <v>5.3043609920538845E-2</v>
      </c>
      <c r="E104" s="493">
        <f>'ONS Post Acute'!T34</f>
        <v>3.4757246639857631E-2</v>
      </c>
      <c r="F104" s="493">
        <f>'ONS Post Acute'!U34</f>
        <v>8.1086439877409697E-2</v>
      </c>
      <c r="G104" s="498">
        <f t="shared" si="35"/>
        <v>1.1818671744273486E-2</v>
      </c>
      <c r="H104" s="498">
        <f t="shared" si="36"/>
        <v>19.021703247672281</v>
      </c>
      <c r="I104" s="498">
        <f t="shared" si="37"/>
        <v>339.58328755456478</v>
      </c>
      <c r="J104" s="498" t="e">
        <f ca="1">_xll.ErBeta(H104,I104)</f>
        <v>#NAME?</v>
      </c>
      <c r="K104" s="1076" t="e">
        <f t="shared" ca="1" si="38"/>
        <v>#NAME?</v>
      </c>
      <c r="L104" s="453" t="e">
        <f t="shared" ca="1" si="66"/>
        <v>#NAME?</v>
      </c>
      <c r="M104" s="566" t="e">
        <f t="shared" ca="1" si="40"/>
        <v>#NAME?</v>
      </c>
      <c r="N104" s="567" t="e">
        <f t="shared" ca="1" si="41"/>
        <v>#NAME?</v>
      </c>
      <c r="O104" s="565" t="e">
        <f t="shared" ca="1" si="52"/>
        <v>#NAME?</v>
      </c>
      <c r="P104" s="453" t="e">
        <f t="shared" ca="1" si="61"/>
        <v>#NAME?</v>
      </c>
      <c r="Q104" s="566" t="e">
        <f t="shared" ca="1" si="43"/>
        <v>#NAME?</v>
      </c>
      <c r="R104" s="567" t="e">
        <f t="shared" ca="1" si="28"/>
        <v>#NAME?</v>
      </c>
      <c r="S104" s="1076" t="e">
        <f t="shared" ca="1" si="44"/>
        <v>#NAME?</v>
      </c>
      <c r="T104" s="453" t="e">
        <f t="shared" ca="1" si="62"/>
        <v>#NAME?</v>
      </c>
      <c r="U104" s="566" t="e">
        <f t="shared" ca="1" si="45"/>
        <v>#NAME?</v>
      </c>
      <c r="V104" s="567" t="e">
        <f t="shared" ca="1" si="46"/>
        <v>#NAME?</v>
      </c>
      <c r="W104" s="565" t="e">
        <f t="shared" ca="1" si="53"/>
        <v>#NAME?</v>
      </c>
      <c r="X104" s="453" t="e">
        <f t="shared" ca="1" si="63"/>
        <v>#NAME?</v>
      </c>
      <c r="Y104" s="566" t="e">
        <f t="shared" ca="1" si="47"/>
        <v>#NAME?</v>
      </c>
      <c r="Z104" s="567" t="e">
        <f t="shared" ca="1" si="31"/>
        <v>#NAME?</v>
      </c>
      <c r="AA104" s="1076" t="e">
        <f t="shared" ca="1" si="48"/>
        <v>#NAME?</v>
      </c>
      <c r="AB104" s="453" t="e">
        <f t="shared" ca="1" si="64"/>
        <v>#NAME?</v>
      </c>
      <c r="AC104" s="566" t="e">
        <f t="shared" ca="1" si="49"/>
        <v>#NAME?</v>
      </c>
      <c r="AD104" s="567" t="e">
        <f t="shared" ca="1" si="33"/>
        <v>#NAME?</v>
      </c>
      <c r="AE104" s="565" t="e">
        <f t="shared" ca="1" si="54"/>
        <v>#NAME?</v>
      </c>
      <c r="AF104" s="453" t="e">
        <f t="shared" ca="1" si="65"/>
        <v>#NAME?</v>
      </c>
      <c r="AG104" s="566" t="e">
        <f t="shared" ca="1" si="50"/>
        <v>#NAME?</v>
      </c>
      <c r="AH104" s="969" t="e">
        <f t="shared" ca="1" si="51"/>
        <v>#NAME?</v>
      </c>
      <c r="AI104" s="945"/>
      <c r="AJ104" s="967"/>
      <c r="AK104" s="946"/>
      <c r="AL104" s="947"/>
      <c r="AM104" s="948"/>
      <c r="AN104" s="949"/>
      <c r="AO104" s="968"/>
      <c r="AP104" s="950"/>
      <c r="AQ104" s="951"/>
      <c r="AR104" s="948"/>
      <c r="AS104" s="948"/>
      <c r="AT104" s="968"/>
      <c r="AU104" s="950"/>
      <c r="AV104" s="951"/>
      <c r="AW104" s="952"/>
      <c r="AX104" s="945"/>
      <c r="AY104" s="967"/>
      <c r="AZ104" s="946"/>
      <c r="BA104" s="947"/>
      <c r="BB104" s="948"/>
      <c r="BC104" s="949"/>
      <c r="BD104" s="968"/>
      <c r="BE104" s="950"/>
      <c r="BF104" s="951"/>
      <c r="BG104" s="948"/>
      <c r="BH104" s="948"/>
      <c r="BI104" s="968"/>
      <c r="BJ104" s="950"/>
      <c r="BK104" s="951"/>
      <c r="BL104" s="952"/>
      <c r="BM104" s="945"/>
      <c r="BN104" s="967"/>
      <c r="BO104" s="946"/>
      <c r="BP104" s="947"/>
      <c r="BQ104" s="948"/>
      <c r="BR104" s="949"/>
      <c r="BS104" s="968"/>
      <c r="BT104" s="950"/>
      <c r="BU104" s="951"/>
      <c r="BV104" s="948"/>
      <c r="BW104" s="948"/>
      <c r="BX104" s="968"/>
      <c r="BY104" s="950"/>
      <c r="BZ104" s="951"/>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'ONS Post Acute'!S35</f>
        <v>4.9904660934856238E-2</v>
      </c>
      <c r="E105" s="493">
        <f>'ONS Post Acute'!T35</f>
        <v>3.2310365325822848E-2</v>
      </c>
      <c r="F105" s="493">
        <f>'ONS Post Acute'!U35</f>
        <v>7.720897792570186E-2</v>
      </c>
      <c r="G105" s="498">
        <f t="shared" si="35"/>
        <v>1.1453727704050769E-2</v>
      </c>
      <c r="H105" s="498">
        <f t="shared" si="36"/>
        <v>17.986737853414962</v>
      </c>
      <c r="I105" s="498">
        <f t="shared" si="37"/>
        <v>342.43526515135864</v>
      </c>
      <c r="J105" s="498" t="e">
        <f ca="1">_xll.ErBeta(H105,I105)</f>
        <v>#NAME?</v>
      </c>
      <c r="K105" s="1076" t="e">
        <f t="shared" ca="1" si="38"/>
        <v>#NAME?</v>
      </c>
      <c r="L105" s="453" t="e">
        <f t="shared" ca="1" si="66"/>
        <v>#NAME?</v>
      </c>
      <c r="M105" s="566" t="e">
        <f t="shared" ca="1" si="40"/>
        <v>#NAME?</v>
      </c>
      <c r="N105" s="567" t="e">
        <f t="shared" ca="1" si="41"/>
        <v>#NAME?</v>
      </c>
      <c r="O105" s="565" t="e">
        <f t="shared" ca="1" si="52"/>
        <v>#NAME?</v>
      </c>
      <c r="P105" s="453" t="e">
        <f t="shared" ca="1" si="61"/>
        <v>#NAME?</v>
      </c>
      <c r="Q105" s="566" t="e">
        <f t="shared" ca="1" si="43"/>
        <v>#NAME?</v>
      </c>
      <c r="R105" s="567" t="e">
        <f t="shared" ca="1" si="28"/>
        <v>#NAME?</v>
      </c>
      <c r="S105" s="1076" t="e">
        <f t="shared" ca="1" si="44"/>
        <v>#NAME?</v>
      </c>
      <c r="T105" s="453" t="e">
        <f t="shared" ca="1" si="62"/>
        <v>#NAME?</v>
      </c>
      <c r="U105" s="566" t="e">
        <f t="shared" ca="1" si="45"/>
        <v>#NAME?</v>
      </c>
      <c r="V105" s="567" t="e">
        <f t="shared" ca="1" si="46"/>
        <v>#NAME?</v>
      </c>
      <c r="W105" s="565" t="e">
        <f t="shared" ca="1" si="53"/>
        <v>#NAME?</v>
      </c>
      <c r="X105" s="453" t="e">
        <f t="shared" ca="1" si="63"/>
        <v>#NAME?</v>
      </c>
      <c r="Y105" s="566" t="e">
        <f t="shared" ca="1" si="47"/>
        <v>#NAME?</v>
      </c>
      <c r="Z105" s="567" t="e">
        <f t="shared" ca="1" si="31"/>
        <v>#NAME?</v>
      </c>
      <c r="AA105" s="1076" t="e">
        <f t="shared" ca="1" si="48"/>
        <v>#NAME?</v>
      </c>
      <c r="AB105" s="453" t="e">
        <f t="shared" ca="1" si="64"/>
        <v>#NAME?</v>
      </c>
      <c r="AC105" s="566" t="e">
        <f t="shared" ca="1" si="49"/>
        <v>#NAME?</v>
      </c>
      <c r="AD105" s="567" t="e">
        <f t="shared" ca="1" si="33"/>
        <v>#NAME?</v>
      </c>
      <c r="AE105" s="565" t="e">
        <f t="shared" ca="1" si="54"/>
        <v>#NAME?</v>
      </c>
      <c r="AF105" s="453" t="e">
        <f t="shared" ca="1" si="65"/>
        <v>#NAME?</v>
      </c>
      <c r="AG105" s="566" t="e">
        <f t="shared" ca="1" si="50"/>
        <v>#NAME?</v>
      </c>
      <c r="AH105" s="969" t="e">
        <f t="shared" ca="1" si="51"/>
        <v>#NAME?</v>
      </c>
      <c r="AI105" s="945"/>
      <c r="AJ105" s="967"/>
      <c r="AK105" s="946"/>
      <c r="AL105" s="947"/>
      <c r="AM105" s="948"/>
      <c r="AN105" s="949"/>
      <c r="AO105" s="968"/>
      <c r="AP105" s="950"/>
      <c r="AQ105" s="951"/>
      <c r="AR105" s="948"/>
      <c r="AS105" s="948"/>
      <c r="AT105" s="968"/>
      <c r="AU105" s="950"/>
      <c r="AV105" s="951"/>
      <c r="AW105" s="952"/>
      <c r="AX105" s="945"/>
      <c r="AY105" s="967"/>
      <c r="AZ105" s="946"/>
      <c r="BA105" s="947"/>
      <c r="BB105" s="948"/>
      <c r="BC105" s="949"/>
      <c r="BD105" s="968"/>
      <c r="BE105" s="950"/>
      <c r="BF105" s="951"/>
      <c r="BG105" s="948"/>
      <c r="BH105" s="948"/>
      <c r="BI105" s="968"/>
      <c r="BJ105" s="950"/>
      <c r="BK105" s="951"/>
      <c r="BL105" s="952"/>
      <c r="BM105" s="945"/>
      <c r="BN105" s="967"/>
      <c r="BO105" s="946"/>
      <c r="BP105" s="947"/>
      <c r="BQ105" s="948"/>
      <c r="BR105" s="949"/>
      <c r="BS105" s="968"/>
      <c r="BT105" s="950"/>
      <c r="BU105" s="951"/>
      <c r="BV105" s="948"/>
      <c r="BW105" s="948"/>
      <c r="BX105" s="968"/>
      <c r="BY105" s="950"/>
      <c r="BZ105" s="951"/>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'ONS Post Acute'!S36</f>
        <v>4.6951464780654727E-2</v>
      </c>
      <c r="E106" s="493">
        <f>'ONS Post Acute'!T36</f>
        <v>3.0035742425321515E-2</v>
      </c>
      <c r="F106" s="493">
        <f>'ONS Post Acute'!U36</f>
        <v>7.3516931824161705E-2</v>
      </c>
      <c r="G106" s="498">
        <f t="shared" si="35"/>
        <v>1.1092140152765355E-2</v>
      </c>
      <c r="H106" s="498">
        <f t="shared" si="36"/>
        <v>17.028909619997368</v>
      </c>
      <c r="I106" s="498">
        <f t="shared" si="37"/>
        <v>345.66285515352126</v>
      </c>
      <c r="J106" s="498" t="e">
        <f ca="1">_xll.ErBeta(H106,I106)</f>
        <v>#NAME?</v>
      </c>
      <c r="K106" s="1076" t="e">
        <f t="shared" ca="1" si="38"/>
        <v>#NAME?</v>
      </c>
      <c r="L106" s="453" t="e">
        <f t="shared" ca="1" si="66"/>
        <v>#NAME?</v>
      </c>
      <c r="M106" s="566" t="e">
        <f t="shared" ca="1" si="40"/>
        <v>#NAME?</v>
      </c>
      <c r="N106" s="567" t="e">
        <f t="shared" ca="1" si="41"/>
        <v>#NAME?</v>
      </c>
      <c r="O106" s="565" t="e">
        <f t="shared" ca="1" si="52"/>
        <v>#NAME?</v>
      </c>
      <c r="P106" s="453" t="e">
        <f t="shared" ca="1" si="61"/>
        <v>#NAME?</v>
      </c>
      <c r="Q106" s="566" t="e">
        <f t="shared" ca="1" si="43"/>
        <v>#NAME?</v>
      </c>
      <c r="R106" s="567" t="e">
        <f t="shared" ca="1" si="28"/>
        <v>#NAME?</v>
      </c>
      <c r="S106" s="1076" t="e">
        <f t="shared" ca="1" si="44"/>
        <v>#NAME?</v>
      </c>
      <c r="T106" s="453" t="e">
        <f t="shared" ca="1" si="62"/>
        <v>#NAME?</v>
      </c>
      <c r="U106" s="566" t="e">
        <f t="shared" ca="1" si="45"/>
        <v>#NAME?</v>
      </c>
      <c r="V106" s="567" t="e">
        <f t="shared" ca="1" si="46"/>
        <v>#NAME?</v>
      </c>
      <c r="W106" s="565" t="e">
        <f t="shared" ca="1" si="53"/>
        <v>#NAME?</v>
      </c>
      <c r="X106" s="453" t="e">
        <f t="shared" ca="1" si="63"/>
        <v>#NAME?</v>
      </c>
      <c r="Y106" s="566" t="e">
        <f t="shared" ca="1" si="47"/>
        <v>#NAME?</v>
      </c>
      <c r="Z106" s="567" t="e">
        <f t="shared" ca="1" si="31"/>
        <v>#NAME?</v>
      </c>
      <c r="AA106" s="1076" t="e">
        <f t="shared" ca="1" si="48"/>
        <v>#NAME?</v>
      </c>
      <c r="AB106" s="453" t="e">
        <f t="shared" ca="1" si="64"/>
        <v>#NAME?</v>
      </c>
      <c r="AC106" s="566" t="e">
        <f t="shared" ca="1" si="49"/>
        <v>#NAME?</v>
      </c>
      <c r="AD106" s="567" t="e">
        <f t="shared" ca="1" si="33"/>
        <v>#NAME?</v>
      </c>
      <c r="AE106" s="565" t="e">
        <f t="shared" ca="1" si="54"/>
        <v>#NAME?</v>
      </c>
      <c r="AF106" s="453" t="e">
        <f t="shared" ca="1" si="65"/>
        <v>#NAME?</v>
      </c>
      <c r="AG106" s="566" t="e">
        <f t="shared" ca="1" si="50"/>
        <v>#NAME?</v>
      </c>
      <c r="AH106" s="969" t="e">
        <f t="shared" ca="1" si="51"/>
        <v>#NAME?</v>
      </c>
      <c r="AI106" s="945"/>
      <c r="AJ106" s="967"/>
      <c r="AK106" s="946"/>
      <c r="AL106" s="947"/>
      <c r="AM106" s="948"/>
      <c r="AN106" s="949"/>
      <c r="AO106" s="968"/>
      <c r="AP106" s="950"/>
      <c r="AQ106" s="951"/>
      <c r="AR106" s="948"/>
      <c r="AS106" s="948"/>
      <c r="AT106" s="968"/>
      <c r="AU106" s="950"/>
      <c r="AV106" s="951"/>
      <c r="AW106" s="952"/>
      <c r="AX106" s="945"/>
      <c r="AY106" s="967"/>
      <c r="AZ106" s="946"/>
      <c r="BA106" s="947"/>
      <c r="BB106" s="948"/>
      <c r="BC106" s="949"/>
      <c r="BD106" s="968"/>
      <c r="BE106" s="950"/>
      <c r="BF106" s="951"/>
      <c r="BG106" s="948"/>
      <c r="BH106" s="948"/>
      <c r="BI106" s="968"/>
      <c r="BJ106" s="950"/>
      <c r="BK106" s="951"/>
      <c r="BL106" s="952"/>
      <c r="BM106" s="945"/>
      <c r="BN106" s="967"/>
      <c r="BO106" s="946"/>
      <c r="BP106" s="947"/>
      <c r="BQ106" s="948"/>
      <c r="BR106" s="949"/>
      <c r="BS106" s="968"/>
      <c r="BT106" s="950"/>
      <c r="BU106" s="951"/>
      <c r="BV106" s="948"/>
      <c r="BW106" s="948"/>
      <c r="BX106" s="968"/>
      <c r="BY106" s="950"/>
      <c r="BZ106" s="951"/>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'ONS Post Acute'!S37</f>
        <v>4.4173029207164795E-2</v>
      </c>
      <c r="E107" s="493">
        <f>'ONS Post Acute'!T37</f>
        <v>2.7921251089019796E-2</v>
      </c>
      <c r="F107" s="493">
        <f>'ONS Post Acute'!U37</f>
        <v>7.000143519629827E-2</v>
      </c>
      <c r="G107" s="498">
        <f t="shared" si="35"/>
        <v>1.0734740843693488E-2</v>
      </c>
      <c r="H107" s="498">
        <f t="shared" si="36"/>
        <v>16.140745489906671</v>
      </c>
      <c r="I107" s="498">
        <f t="shared" si="37"/>
        <v>349.25745743181341</v>
      </c>
      <c r="J107" s="498" t="e">
        <f ca="1">_xll.ErBeta(H107,I107)</f>
        <v>#NAME?</v>
      </c>
      <c r="K107" s="1076" t="e">
        <f t="shared" ca="1" si="38"/>
        <v>#NAME?</v>
      </c>
      <c r="L107" s="453" t="e">
        <f t="shared" ca="1" si="66"/>
        <v>#NAME?</v>
      </c>
      <c r="M107" s="566" t="e">
        <f t="shared" ca="1" si="40"/>
        <v>#NAME?</v>
      </c>
      <c r="N107" s="567" t="e">
        <f t="shared" ca="1" si="41"/>
        <v>#NAME?</v>
      </c>
      <c r="O107" s="565" t="e">
        <f t="shared" ca="1" si="52"/>
        <v>#NAME?</v>
      </c>
      <c r="P107" s="453" t="e">
        <f t="shared" ca="1" si="61"/>
        <v>#NAME?</v>
      </c>
      <c r="Q107" s="566" t="e">
        <f t="shared" ca="1" si="43"/>
        <v>#NAME?</v>
      </c>
      <c r="R107" s="567" t="e">
        <f t="shared" ca="1" si="28"/>
        <v>#NAME?</v>
      </c>
      <c r="S107" s="1076" t="e">
        <f t="shared" ca="1" si="44"/>
        <v>#NAME?</v>
      </c>
      <c r="T107" s="453" t="e">
        <f t="shared" ca="1" si="62"/>
        <v>#NAME?</v>
      </c>
      <c r="U107" s="566" t="e">
        <f t="shared" ca="1" si="45"/>
        <v>#NAME?</v>
      </c>
      <c r="V107" s="567" t="e">
        <f t="shared" ca="1" si="46"/>
        <v>#NAME?</v>
      </c>
      <c r="W107" s="565" t="e">
        <f t="shared" ca="1" si="53"/>
        <v>#NAME?</v>
      </c>
      <c r="X107" s="453" t="e">
        <f t="shared" ca="1" si="63"/>
        <v>#NAME?</v>
      </c>
      <c r="Y107" s="566" t="e">
        <f t="shared" ca="1" si="47"/>
        <v>#NAME?</v>
      </c>
      <c r="Z107" s="567" t="e">
        <f t="shared" ca="1" si="31"/>
        <v>#NAME?</v>
      </c>
      <c r="AA107" s="1076" t="e">
        <f t="shared" ca="1" si="48"/>
        <v>#NAME?</v>
      </c>
      <c r="AB107" s="453" t="e">
        <f t="shared" ca="1" si="64"/>
        <v>#NAME?</v>
      </c>
      <c r="AC107" s="566" t="e">
        <f t="shared" ca="1" si="49"/>
        <v>#NAME?</v>
      </c>
      <c r="AD107" s="567" t="e">
        <f t="shared" ca="1" si="33"/>
        <v>#NAME?</v>
      </c>
      <c r="AE107" s="565" t="e">
        <f t="shared" ca="1" si="54"/>
        <v>#NAME?</v>
      </c>
      <c r="AF107" s="453" t="e">
        <f t="shared" ca="1" si="65"/>
        <v>#NAME?</v>
      </c>
      <c r="AG107" s="566" t="e">
        <f t="shared" ca="1" si="50"/>
        <v>#NAME?</v>
      </c>
      <c r="AH107" s="969" t="e">
        <f t="shared" ca="1" si="51"/>
        <v>#NAME?</v>
      </c>
      <c r="AI107" s="945"/>
      <c r="AJ107" s="967"/>
      <c r="AK107" s="946"/>
      <c r="AL107" s="947"/>
      <c r="AM107" s="948"/>
      <c r="AN107" s="949"/>
      <c r="AO107" s="968"/>
      <c r="AP107" s="950"/>
      <c r="AQ107" s="951"/>
      <c r="AR107" s="948"/>
      <c r="AS107" s="948"/>
      <c r="AT107" s="968"/>
      <c r="AU107" s="950"/>
      <c r="AV107" s="951"/>
      <c r="AW107" s="952"/>
      <c r="AX107" s="945"/>
      <c r="AY107" s="967"/>
      <c r="AZ107" s="946"/>
      <c r="BA107" s="947"/>
      <c r="BB107" s="948"/>
      <c r="BC107" s="949"/>
      <c r="BD107" s="968"/>
      <c r="BE107" s="950"/>
      <c r="BF107" s="951"/>
      <c r="BG107" s="948"/>
      <c r="BH107" s="948"/>
      <c r="BI107" s="968"/>
      <c r="BJ107" s="950"/>
      <c r="BK107" s="951"/>
      <c r="BL107" s="952"/>
      <c r="BM107" s="945"/>
      <c r="BN107" s="967"/>
      <c r="BO107" s="946"/>
      <c r="BP107" s="947"/>
      <c r="BQ107" s="948"/>
      <c r="BR107" s="949"/>
      <c r="BS107" s="968"/>
      <c r="BT107" s="950"/>
      <c r="BU107" s="951"/>
      <c r="BV107" s="948"/>
      <c r="BW107" s="948"/>
      <c r="BX107" s="968"/>
      <c r="BY107" s="950"/>
      <c r="BZ107" s="951"/>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'ONS Post Acute'!S38</f>
        <v>4.1559012449405089E-2</v>
      </c>
      <c r="E108" s="493">
        <f>'ONS Post Acute'!T38</f>
        <v>2.5955618187711374E-2</v>
      </c>
      <c r="F108" s="493">
        <f>'ONS Post Acute'!U38</f>
        <v>6.6654045645727966E-2</v>
      </c>
      <c r="G108" s="498">
        <f t="shared" si="35"/>
        <v>1.0382251902555253E-2</v>
      </c>
      <c r="H108" s="498">
        <f t="shared" si="36"/>
        <v>15.315664045940855</v>
      </c>
      <c r="I108" s="498">
        <f t="shared" si="37"/>
        <v>353.21243956543589</v>
      </c>
      <c r="J108" s="498" t="e">
        <f ca="1">_xll.ErBeta(H108,I108)</f>
        <v>#NAME?</v>
      </c>
      <c r="K108" s="1076" t="e">
        <f t="shared" ca="1" si="38"/>
        <v>#NAME?</v>
      </c>
      <c r="L108" s="453" t="e">
        <f t="shared" ca="1" si="66"/>
        <v>#NAME?</v>
      </c>
      <c r="M108" s="566" t="e">
        <f t="shared" ca="1" si="40"/>
        <v>#NAME?</v>
      </c>
      <c r="N108" s="567" t="e">
        <f t="shared" ca="1" si="41"/>
        <v>#NAME?</v>
      </c>
      <c r="O108" s="565" t="e">
        <f t="shared" ca="1" si="52"/>
        <v>#NAME?</v>
      </c>
      <c r="P108" s="453" t="e">
        <f t="shared" ca="1" si="61"/>
        <v>#NAME?</v>
      </c>
      <c r="Q108" s="566" t="e">
        <f t="shared" ca="1" si="43"/>
        <v>#NAME?</v>
      </c>
      <c r="R108" s="567" t="e">
        <f t="shared" ca="1" si="28"/>
        <v>#NAME?</v>
      </c>
      <c r="S108" s="1076" t="e">
        <f t="shared" ca="1" si="44"/>
        <v>#NAME?</v>
      </c>
      <c r="T108" s="453" t="e">
        <f t="shared" ca="1" si="62"/>
        <v>#NAME?</v>
      </c>
      <c r="U108" s="566" t="e">
        <f t="shared" ca="1" si="45"/>
        <v>#NAME?</v>
      </c>
      <c r="V108" s="567" t="e">
        <f t="shared" ca="1" si="46"/>
        <v>#NAME?</v>
      </c>
      <c r="W108" s="565" t="e">
        <f t="shared" ca="1" si="53"/>
        <v>#NAME?</v>
      </c>
      <c r="X108" s="453" t="e">
        <f t="shared" ca="1" si="63"/>
        <v>#NAME?</v>
      </c>
      <c r="Y108" s="566" t="e">
        <f t="shared" ca="1" si="47"/>
        <v>#NAME?</v>
      </c>
      <c r="Z108" s="567" t="e">
        <f t="shared" ca="1" si="31"/>
        <v>#NAME?</v>
      </c>
      <c r="AA108" s="1076" t="e">
        <f t="shared" ca="1" si="48"/>
        <v>#NAME?</v>
      </c>
      <c r="AB108" s="453" t="e">
        <f t="shared" ca="1" si="64"/>
        <v>#NAME?</v>
      </c>
      <c r="AC108" s="566" t="e">
        <f t="shared" ca="1" si="49"/>
        <v>#NAME?</v>
      </c>
      <c r="AD108" s="567" t="e">
        <f t="shared" ca="1" si="33"/>
        <v>#NAME?</v>
      </c>
      <c r="AE108" s="565" t="e">
        <f t="shared" ca="1" si="54"/>
        <v>#NAME?</v>
      </c>
      <c r="AF108" s="453" t="e">
        <f t="shared" ca="1" si="65"/>
        <v>#NAME?</v>
      </c>
      <c r="AG108" s="566" t="e">
        <f t="shared" ca="1" si="50"/>
        <v>#NAME?</v>
      </c>
      <c r="AH108" s="969" t="e">
        <f t="shared" ca="1" si="51"/>
        <v>#NAME?</v>
      </c>
      <c r="AI108" s="945"/>
      <c r="AJ108" s="967"/>
      <c r="AK108" s="946"/>
      <c r="AL108" s="947"/>
      <c r="AM108" s="948"/>
      <c r="AN108" s="949"/>
      <c r="AO108" s="968"/>
      <c r="AP108" s="950"/>
      <c r="AQ108" s="951"/>
      <c r="AR108" s="948"/>
      <c r="AS108" s="948"/>
      <c r="AT108" s="968"/>
      <c r="AU108" s="950"/>
      <c r="AV108" s="951"/>
      <c r="AW108" s="952"/>
      <c r="AX108" s="945"/>
      <c r="AY108" s="967"/>
      <c r="AZ108" s="946"/>
      <c r="BA108" s="947"/>
      <c r="BB108" s="948"/>
      <c r="BC108" s="949"/>
      <c r="BD108" s="968"/>
      <c r="BE108" s="950"/>
      <c r="BF108" s="951"/>
      <c r="BG108" s="948"/>
      <c r="BH108" s="948"/>
      <c r="BI108" s="968"/>
      <c r="BJ108" s="950"/>
      <c r="BK108" s="951"/>
      <c r="BL108" s="952"/>
      <c r="BM108" s="945"/>
      <c r="BN108" s="967"/>
      <c r="BO108" s="946"/>
      <c r="BP108" s="947"/>
      <c r="BQ108" s="948"/>
      <c r="BR108" s="949"/>
      <c r="BS108" s="968"/>
      <c r="BT108" s="950"/>
      <c r="BU108" s="951"/>
      <c r="BV108" s="948"/>
      <c r="BW108" s="948"/>
      <c r="BX108" s="968"/>
      <c r="BY108" s="950"/>
      <c r="BZ108" s="951"/>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'ONS Post Acute'!S39</f>
        <v>3.909968473454082E-2</v>
      </c>
      <c r="E109" s="493">
        <f>'ONS Post Acute'!T39</f>
        <v>2.4128364211129055E-2</v>
      </c>
      <c r="F109" s="493">
        <f>'ONS Post Acute'!U39</f>
        <v>6.346672448192496E-2</v>
      </c>
      <c r="G109" s="498">
        <f t="shared" si="35"/>
        <v>1.0035295987447934E-2</v>
      </c>
      <c r="H109" s="498">
        <f t="shared" si="36"/>
        <v>14.547849646685764</v>
      </c>
      <c r="I109" s="498">
        <f t="shared" si="37"/>
        <v>357.52291628033805</v>
      </c>
      <c r="J109" s="498" t="e">
        <f ca="1">_xll.ErBeta(H109,I109)</f>
        <v>#NAME?</v>
      </c>
      <c r="K109" s="1076" t="e">
        <f t="shared" ca="1" si="38"/>
        <v>#NAME?</v>
      </c>
      <c r="L109" s="453" t="e">
        <f t="shared" ca="1" si="66"/>
        <v>#NAME?</v>
      </c>
      <c r="M109" s="566" t="e">
        <f t="shared" ca="1" si="40"/>
        <v>#NAME?</v>
      </c>
      <c r="N109" s="567" t="e">
        <f t="shared" ca="1" si="41"/>
        <v>#NAME?</v>
      </c>
      <c r="O109" s="565" t="e">
        <f t="shared" ca="1" si="52"/>
        <v>#NAME?</v>
      </c>
      <c r="P109" s="453" t="e">
        <f t="shared" ca="1" si="61"/>
        <v>#NAME?</v>
      </c>
      <c r="Q109" s="566" t="e">
        <f t="shared" ca="1" si="43"/>
        <v>#NAME?</v>
      </c>
      <c r="R109" s="567" t="e">
        <f t="shared" ca="1" si="28"/>
        <v>#NAME?</v>
      </c>
      <c r="S109" s="1076" t="e">
        <f t="shared" ca="1" si="44"/>
        <v>#NAME?</v>
      </c>
      <c r="T109" s="453" t="e">
        <f t="shared" ca="1" si="62"/>
        <v>#NAME?</v>
      </c>
      <c r="U109" s="566" t="e">
        <f t="shared" ca="1" si="45"/>
        <v>#NAME?</v>
      </c>
      <c r="V109" s="567" t="e">
        <f t="shared" ca="1" si="46"/>
        <v>#NAME?</v>
      </c>
      <c r="W109" s="565" t="e">
        <f t="shared" ca="1" si="53"/>
        <v>#NAME?</v>
      </c>
      <c r="X109" s="453" t="e">
        <f t="shared" ca="1" si="63"/>
        <v>#NAME?</v>
      </c>
      <c r="Y109" s="566" t="e">
        <f t="shared" ca="1" si="47"/>
        <v>#NAME?</v>
      </c>
      <c r="Z109" s="567" t="e">
        <f t="shared" ca="1" si="31"/>
        <v>#NAME?</v>
      </c>
      <c r="AA109" s="1076" t="e">
        <f t="shared" ca="1" si="48"/>
        <v>#NAME?</v>
      </c>
      <c r="AB109" s="453" t="e">
        <f t="shared" ca="1" si="64"/>
        <v>#NAME?</v>
      </c>
      <c r="AC109" s="566" t="e">
        <f t="shared" ca="1" si="49"/>
        <v>#NAME?</v>
      </c>
      <c r="AD109" s="567" t="e">
        <f t="shared" ca="1" si="33"/>
        <v>#NAME?</v>
      </c>
      <c r="AE109" s="565" t="e">
        <f t="shared" ca="1" si="54"/>
        <v>#NAME?</v>
      </c>
      <c r="AF109" s="453" t="e">
        <f t="shared" ca="1" si="65"/>
        <v>#NAME?</v>
      </c>
      <c r="AG109" s="566" t="e">
        <f t="shared" ca="1" si="50"/>
        <v>#NAME?</v>
      </c>
      <c r="AH109" s="969" t="e">
        <f t="shared" ca="1" si="51"/>
        <v>#NAME?</v>
      </c>
      <c r="AI109" s="945"/>
      <c r="AJ109" s="967"/>
      <c r="AK109" s="946"/>
      <c r="AL109" s="947"/>
      <c r="AM109" s="948"/>
      <c r="AN109" s="949"/>
      <c r="AO109" s="968"/>
      <c r="AP109" s="950"/>
      <c r="AQ109" s="951"/>
      <c r="AR109" s="948"/>
      <c r="AS109" s="948"/>
      <c r="AT109" s="968"/>
      <c r="AU109" s="950"/>
      <c r="AV109" s="951"/>
      <c r="AW109" s="952"/>
      <c r="AX109" s="945"/>
      <c r="AY109" s="967"/>
      <c r="AZ109" s="946"/>
      <c r="BA109" s="947"/>
      <c r="BB109" s="948"/>
      <c r="BC109" s="949"/>
      <c r="BD109" s="968"/>
      <c r="BE109" s="950"/>
      <c r="BF109" s="951"/>
      <c r="BG109" s="948"/>
      <c r="BH109" s="948"/>
      <c r="BI109" s="968"/>
      <c r="BJ109" s="950"/>
      <c r="BK109" s="951"/>
      <c r="BL109" s="952"/>
      <c r="BM109" s="945"/>
      <c r="BN109" s="967"/>
      <c r="BO109" s="946"/>
      <c r="BP109" s="947"/>
      <c r="BQ109" s="948"/>
      <c r="BR109" s="949"/>
      <c r="BS109" s="968"/>
      <c r="BT109" s="950"/>
      <c r="BU109" s="951"/>
      <c r="BV109" s="948"/>
      <c r="BW109" s="948"/>
      <c r="BX109" s="968"/>
      <c r="BY109" s="950"/>
      <c r="BZ109" s="951"/>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'ONS Post Acute'!S40</f>
        <v>3.6785892066171284E-2</v>
      </c>
      <c r="E110" s="493">
        <f>'ONS Post Acute'!T40</f>
        <v>2.2429747397830203E-2</v>
      </c>
      <c r="F110" s="493">
        <f>'ONS Post Acute'!U40</f>
        <v>6.0431817415463066E-2</v>
      </c>
      <c r="G110" s="498">
        <f t="shared" si="35"/>
        <v>9.6944056167430782E-3</v>
      </c>
      <c r="H110" s="498">
        <f t="shared" si="36"/>
        <v>13.832146973291159</v>
      </c>
      <c r="I110" s="498">
        <f t="shared" si="37"/>
        <v>362.18556515421642</v>
      </c>
      <c r="J110" s="498" t="e">
        <f ca="1">_xll.ErBeta(H110,I110)</f>
        <v>#NAME?</v>
      </c>
      <c r="K110" s="1076" t="e">
        <f t="shared" ca="1" si="38"/>
        <v>#NAME?</v>
      </c>
      <c r="L110" s="453" t="e">
        <f t="shared" ca="1" si="66"/>
        <v>#NAME?</v>
      </c>
      <c r="M110" s="566" t="e">
        <f t="shared" ca="1" si="40"/>
        <v>#NAME?</v>
      </c>
      <c r="N110" s="567" t="e">
        <f t="shared" ca="1" si="41"/>
        <v>#NAME?</v>
      </c>
      <c r="O110" s="565" t="e">
        <f t="shared" ca="1" si="52"/>
        <v>#NAME?</v>
      </c>
      <c r="P110" s="453" t="e">
        <f t="shared" ca="1" si="61"/>
        <v>#NAME?</v>
      </c>
      <c r="Q110" s="566" t="e">
        <f t="shared" ca="1" si="43"/>
        <v>#NAME?</v>
      </c>
      <c r="R110" s="567" t="e">
        <f t="shared" ca="1" si="28"/>
        <v>#NAME?</v>
      </c>
      <c r="S110" s="1076" t="e">
        <f t="shared" ca="1" si="44"/>
        <v>#NAME?</v>
      </c>
      <c r="T110" s="453" t="e">
        <f t="shared" ca="1" si="62"/>
        <v>#NAME?</v>
      </c>
      <c r="U110" s="566" t="e">
        <f t="shared" ca="1" si="45"/>
        <v>#NAME?</v>
      </c>
      <c r="V110" s="567" t="e">
        <f t="shared" ca="1" si="46"/>
        <v>#NAME?</v>
      </c>
      <c r="W110" s="565" t="e">
        <f t="shared" ca="1" si="53"/>
        <v>#NAME?</v>
      </c>
      <c r="X110" s="453" t="e">
        <f t="shared" ca="1" si="63"/>
        <v>#NAME?</v>
      </c>
      <c r="Y110" s="566" t="e">
        <f t="shared" ca="1" si="47"/>
        <v>#NAME?</v>
      </c>
      <c r="Z110" s="567" t="e">
        <f t="shared" ca="1" si="31"/>
        <v>#NAME?</v>
      </c>
      <c r="AA110" s="1076" t="e">
        <f t="shared" ca="1" si="48"/>
        <v>#NAME?</v>
      </c>
      <c r="AB110" s="453" t="e">
        <f t="shared" ca="1" si="64"/>
        <v>#NAME?</v>
      </c>
      <c r="AC110" s="566" t="e">
        <f t="shared" ca="1" si="49"/>
        <v>#NAME?</v>
      </c>
      <c r="AD110" s="567" t="e">
        <f t="shared" ca="1" si="33"/>
        <v>#NAME?</v>
      </c>
      <c r="AE110" s="565" t="e">
        <f t="shared" ca="1" si="54"/>
        <v>#NAME?</v>
      </c>
      <c r="AF110" s="453" t="e">
        <f t="shared" ca="1" si="65"/>
        <v>#NAME?</v>
      </c>
      <c r="AG110" s="566" t="e">
        <f t="shared" ca="1" si="50"/>
        <v>#NAME?</v>
      </c>
      <c r="AH110" s="969" t="e">
        <f t="shared" ca="1" si="51"/>
        <v>#NAME?</v>
      </c>
      <c r="AI110" s="945"/>
      <c r="AJ110" s="967"/>
      <c r="AK110" s="946"/>
      <c r="AL110" s="947"/>
      <c r="AM110" s="948"/>
      <c r="AN110" s="949"/>
      <c r="AO110" s="968"/>
      <c r="AP110" s="950"/>
      <c r="AQ110" s="951"/>
      <c r="AR110" s="948"/>
      <c r="AS110" s="948"/>
      <c r="AT110" s="968"/>
      <c r="AU110" s="950"/>
      <c r="AV110" s="951"/>
      <c r="AW110" s="952"/>
      <c r="AX110" s="945"/>
      <c r="AY110" s="967"/>
      <c r="AZ110" s="946"/>
      <c r="BA110" s="947"/>
      <c r="BB110" s="948"/>
      <c r="BC110" s="949"/>
      <c r="BD110" s="968"/>
      <c r="BE110" s="950"/>
      <c r="BF110" s="951"/>
      <c r="BG110" s="948"/>
      <c r="BH110" s="948"/>
      <c r="BI110" s="968"/>
      <c r="BJ110" s="950"/>
      <c r="BK110" s="951"/>
      <c r="BL110" s="952"/>
      <c r="BM110" s="945"/>
      <c r="BN110" s="967"/>
      <c r="BO110" s="946"/>
      <c r="BP110" s="947"/>
      <c r="BQ110" s="948"/>
      <c r="BR110" s="949"/>
      <c r="BS110" s="968"/>
      <c r="BT110" s="950"/>
      <c r="BU110" s="951"/>
      <c r="BV110" s="948"/>
      <c r="BW110" s="948"/>
      <c r="BX110" s="968"/>
      <c r="BY110" s="950"/>
      <c r="BZ110" s="951"/>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'ONS Post Acute'!S41</f>
        <v>3.4609022151745883E-2</v>
      </c>
      <c r="E111" s="493">
        <f>'ONS Post Acute'!T41</f>
        <v>2.0850711798291822E-2</v>
      </c>
      <c r="F111" s="493">
        <f>'ONS Post Acute'!U41</f>
        <v>5.7542036176389401E-2</v>
      </c>
      <c r="G111" s="498">
        <f t="shared" si="35"/>
        <v>9.3600317291065247E-3</v>
      </c>
      <c r="H111" s="498">
        <f t="shared" si="36"/>
        <v>13.163972268172079</v>
      </c>
      <c r="I111" s="498">
        <f t="shared" si="37"/>
        <v>367.19847225434705</v>
      </c>
      <c r="J111" s="498" t="e">
        <f ca="1">_xll.ErBeta(H111,I111)</f>
        <v>#NAME?</v>
      </c>
      <c r="K111" s="1076" t="e">
        <f t="shared" ca="1" si="38"/>
        <v>#NAME?</v>
      </c>
      <c r="L111" s="453" t="e">
        <f t="shared" ca="1" si="66"/>
        <v>#NAME?</v>
      </c>
      <c r="M111" s="566" t="e">
        <f t="shared" ca="1" si="40"/>
        <v>#NAME?</v>
      </c>
      <c r="N111" s="567" t="e">
        <f t="shared" ca="1" si="41"/>
        <v>#NAME?</v>
      </c>
      <c r="O111" s="565" t="e">
        <f t="shared" ca="1" si="52"/>
        <v>#NAME?</v>
      </c>
      <c r="P111" s="453" t="e">
        <f t="shared" ca="1" si="61"/>
        <v>#NAME?</v>
      </c>
      <c r="Q111" s="566" t="e">
        <f t="shared" ca="1" si="43"/>
        <v>#NAME?</v>
      </c>
      <c r="R111" s="567" t="e">
        <f t="shared" ca="1" si="28"/>
        <v>#NAME?</v>
      </c>
      <c r="S111" s="1076" t="e">
        <f t="shared" ca="1" si="44"/>
        <v>#NAME?</v>
      </c>
      <c r="T111" s="453" t="e">
        <f t="shared" ca="1" si="62"/>
        <v>#NAME?</v>
      </c>
      <c r="U111" s="566" t="e">
        <f t="shared" ca="1" si="45"/>
        <v>#NAME?</v>
      </c>
      <c r="V111" s="567" t="e">
        <f t="shared" ca="1" si="46"/>
        <v>#NAME?</v>
      </c>
      <c r="W111" s="565" t="e">
        <f t="shared" ca="1" si="53"/>
        <v>#NAME?</v>
      </c>
      <c r="X111" s="453" t="e">
        <f t="shared" ca="1" si="63"/>
        <v>#NAME?</v>
      </c>
      <c r="Y111" s="566" t="e">
        <f t="shared" ca="1" si="47"/>
        <v>#NAME?</v>
      </c>
      <c r="Z111" s="567" t="e">
        <f t="shared" ca="1" si="31"/>
        <v>#NAME?</v>
      </c>
      <c r="AA111" s="1076" t="e">
        <f t="shared" ca="1" si="48"/>
        <v>#NAME?</v>
      </c>
      <c r="AB111" s="453" t="e">
        <f t="shared" ca="1" si="64"/>
        <v>#NAME?</v>
      </c>
      <c r="AC111" s="566" t="e">
        <f t="shared" ca="1" si="49"/>
        <v>#NAME?</v>
      </c>
      <c r="AD111" s="567" t="e">
        <f t="shared" ca="1" si="33"/>
        <v>#NAME?</v>
      </c>
      <c r="AE111" s="565" t="e">
        <f t="shared" ca="1" si="54"/>
        <v>#NAME?</v>
      </c>
      <c r="AF111" s="453" t="e">
        <f t="shared" ca="1" si="65"/>
        <v>#NAME?</v>
      </c>
      <c r="AG111" s="566" t="e">
        <f t="shared" ca="1" si="50"/>
        <v>#NAME?</v>
      </c>
      <c r="AH111" s="969" t="e">
        <f t="shared" ca="1" si="51"/>
        <v>#NAME?</v>
      </c>
      <c r="AI111" s="945"/>
      <c r="AJ111" s="967"/>
      <c r="AK111" s="946"/>
      <c r="AL111" s="947"/>
      <c r="AM111" s="948"/>
      <c r="AN111" s="949"/>
      <c r="AO111" s="968"/>
      <c r="AP111" s="950"/>
      <c r="AQ111" s="951"/>
      <c r="AR111" s="948"/>
      <c r="AS111" s="948"/>
      <c r="AT111" s="968"/>
      <c r="AU111" s="950"/>
      <c r="AV111" s="951"/>
      <c r="AW111" s="952"/>
      <c r="AX111" s="945"/>
      <c r="AY111" s="967"/>
      <c r="AZ111" s="946"/>
      <c r="BA111" s="947"/>
      <c r="BB111" s="948"/>
      <c r="BC111" s="949"/>
      <c r="BD111" s="968"/>
      <c r="BE111" s="950"/>
      <c r="BF111" s="951"/>
      <c r="BG111" s="948"/>
      <c r="BH111" s="948"/>
      <c r="BI111" s="968"/>
      <c r="BJ111" s="950"/>
      <c r="BK111" s="951"/>
      <c r="BL111" s="952"/>
      <c r="BM111" s="945"/>
      <c r="BN111" s="967"/>
      <c r="BO111" s="946"/>
      <c r="BP111" s="947"/>
      <c r="BQ111" s="948"/>
      <c r="BR111" s="949"/>
      <c r="BS111" s="968"/>
      <c r="BT111" s="950"/>
      <c r="BU111" s="951"/>
      <c r="BV111" s="948"/>
      <c r="BW111" s="948"/>
      <c r="BX111" s="968"/>
      <c r="BY111" s="950"/>
      <c r="BZ111" s="951"/>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'ONS Post Acute'!S42</f>
        <v>3.2560972346285237E-2</v>
      </c>
      <c r="E112" s="493">
        <f>'ONS Post Acute'!T42</f>
        <v>1.9382838994320667E-2</v>
      </c>
      <c r="F112" s="493">
        <f>'ONS Post Acute'!U42</f>
        <v>5.4790441011586692E-2</v>
      </c>
      <c r="G112" s="498">
        <f t="shared" si="35"/>
        <v>9.0325515350168431E-3</v>
      </c>
      <c r="H112" s="498">
        <f t="shared" si="36"/>
        <v>12.539238295005692</v>
      </c>
      <c r="I112" s="498">
        <f t="shared" si="37"/>
        <v>372.56100262074966</v>
      </c>
      <c r="J112" s="498" t="e">
        <f ca="1">_xll.ErBeta(H112,I112)</f>
        <v>#NAME?</v>
      </c>
      <c r="K112" s="1076" t="e">
        <f t="shared" ca="1" si="38"/>
        <v>#NAME?</v>
      </c>
      <c r="L112" s="453" t="e">
        <f t="shared" ca="1" si="66"/>
        <v>#NAME?</v>
      </c>
      <c r="M112" s="566" t="e">
        <f t="shared" ca="1" si="40"/>
        <v>#NAME?</v>
      </c>
      <c r="N112" s="567" t="e">
        <f t="shared" ca="1" si="41"/>
        <v>#NAME?</v>
      </c>
      <c r="O112" s="565" t="e">
        <f t="shared" ca="1" si="52"/>
        <v>#NAME?</v>
      </c>
      <c r="P112" s="453" t="e">
        <f t="shared" ca="1" si="61"/>
        <v>#NAME?</v>
      </c>
      <c r="Q112" s="566" t="e">
        <f t="shared" ca="1" si="43"/>
        <v>#NAME?</v>
      </c>
      <c r="R112" s="567" t="e">
        <f t="shared" ca="1" si="28"/>
        <v>#NAME?</v>
      </c>
      <c r="S112" s="1076" t="e">
        <f t="shared" ca="1" si="44"/>
        <v>#NAME?</v>
      </c>
      <c r="T112" s="453" t="e">
        <f t="shared" ca="1" si="62"/>
        <v>#NAME?</v>
      </c>
      <c r="U112" s="566" t="e">
        <f t="shared" ca="1" si="45"/>
        <v>#NAME?</v>
      </c>
      <c r="V112" s="567" t="e">
        <f t="shared" ca="1" si="46"/>
        <v>#NAME?</v>
      </c>
      <c r="W112" s="565" t="e">
        <f t="shared" ca="1" si="53"/>
        <v>#NAME?</v>
      </c>
      <c r="X112" s="453" t="e">
        <f t="shared" ca="1" si="63"/>
        <v>#NAME?</v>
      </c>
      <c r="Y112" s="566" t="e">
        <f t="shared" ca="1" si="47"/>
        <v>#NAME?</v>
      </c>
      <c r="Z112" s="567" t="e">
        <f t="shared" ca="1" si="31"/>
        <v>#NAME?</v>
      </c>
      <c r="AA112" s="1076" t="e">
        <f t="shared" ca="1" si="48"/>
        <v>#NAME?</v>
      </c>
      <c r="AB112" s="453" t="e">
        <f t="shared" ca="1" si="64"/>
        <v>#NAME?</v>
      </c>
      <c r="AC112" s="566" t="e">
        <f t="shared" ca="1" si="49"/>
        <v>#NAME?</v>
      </c>
      <c r="AD112" s="567" t="e">
        <f t="shared" ca="1" si="33"/>
        <v>#NAME?</v>
      </c>
      <c r="AE112" s="565" t="e">
        <f t="shared" ca="1" si="54"/>
        <v>#NAME?</v>
      </c>
      <c r="AF112" s="453" t="e">
        <f t="shared" ca="1" si="65"/>
        <v>#NAME?</v>
      </c>
      <c r="AG112" s="566" t="e">
        <f t="shared" ca="1" si="50"/>
        <v>#NAME?</v>
      </c>
      <c r="AH112" s="969" t="e">
        <f t="shared" ca="1" si="51"/>
        <v>#NAME?</v>
      </c>
      <c r="AI112" s="945"/>
      <c r="AJ112" s="967"/>
      <c r="AK112" s="946"/>
      <c r="AL112" s="947"/>
      <c r="AM112" s="948"/>
      <c r="AN112" s="949"/>
      <c r="AO112" s="968"/>
      <c r="AP112" s="950"/>
      <c r="AQ112" s="951"/>
      <c r="AR112" s="948"/>
      <c r="AS112" s="948"/>
      <c r="AT112" s="968"/>
      <c r="AU112" s="950"/>
      <c r="AV112" s="951"/>
      <c r="AW112" s="952"/>
      <c r="AX112" s="945"/>
      <c r="AY112" s="967"/>
      <c r="AZ112" s="946"/>
      <c r="BA112" s="947"/>
      <c r="BB112" s="948"/>
      <c r="BC112" s="949"/>
      <c r="BD112" s="968"/>
      <c r="BE112" s="950"/>
      <c r="BF112" s="951"/>
      <c r="BG112" s="948"/>
      <c r="BH112" s="948"/>
      <c r="BI112" s="968"/>
      <c r="BJ112" s="950"/>
      <c r="BK112" s="951"/>
      <c r="BL112" s="952"/>
      <c r="BM112" s="945"/>
      <c r="BN112" s="967"/>
      <c r="BO112" s="946"/>
      <c r="BP112" s="947"/>
      <c r="BQ112" s="948"/>
      <c r="BR112" s="949"/>
      <c r="BS112" s="968"/>
      <c r="BT112" s="950"/>
      <c r="BU112" s="951"/>
      <c r="BV112" s="948"/>
      <c r="BW112" s="948"/>
      <c r="BX112" s="968"/>
      <c r="BY112" s="950"/>
      <c r="BZ112" s="951"/>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'ONS Post Acute'!S43</f>
        <v>3.063411949308914E-2</v>
      </c>
      <c r="E113" s="493">
        <f>'ONS Post Acute'!T43</f>
        <v>1.8018303217376786E-2</v>
      </c>
      <c r="F113" s="493">
        <f>'ONS Post Acute'!U43</f>
        <v>5.2170424019091909E-2</v>
      </c>
      <c r="G113" s="498">
        <f t="shared" si="35"/>
        <v>8.7122757147232444E-3</v>
      </c>
      <c r="H113" s="498">
        <f t="shared" si="36"/>
        <v>11.954290633802835</v>
      </c>
      <c r="I113" s="498">
        <f t="shared" si="37"/>
        <v>378.27369148592629</v>
      </c>
      <c r="J113" s="498" t="e">
        <f ca="1">_xll.ErBeta(H113,I113)</f>
        <v>#NAME?</v>
      </c>
      <c r="K113" s="1076" t="e">
        <f t="shared" ca="1" si="38"/>
        <v>#NAME?</v>
      </c>
      <c r="L113" s="453" t="e">
        <f t="shared" ca="1" si="66"/>
        <v>#NAME?</v>
      </c>
      <c r="M113" s="566" t="e">
        <f t="shared" ca="1" si="40"/>
        <v>#NAME?</v>
      </c>
      <c r="N113" s="567" t="e">
        <f t="shared" ca="1" si="41"/>
        <v>#NAME?</v>
      </c>
      <c r="O113" s="565" t="e">
        <f t="shared" ca="1" si="52"/>
        <v>#NAME?</v>
      </c>
      <c r="P113" s="453" t="e">
        <f t="shared" ca="1" si="61"/>
        <v>#NAME?</v>
      </c>
      <c r="Q113" s="566" t="e">
        <f t="shared" ca="1" si="43"/>
        <v>#NAME?</v>
      </c>
      <c r="R113" s="567" t="e">
        <f t="shared" ca="1" si="28"/>
        <v>#NAME?</v>
      </c>
      <c r="S113" s="1076" t="e">
        <f t="shared" ca="1" si="44"/>
        <v>#NAME?</v>
      </c>
      <c r="T113" s="453" t="e">
        <f t="shared" ca="1" si="62"/>
        <v>#NAME?</v>
      </c>
      <c r="U113" s="566" t="e">
        <f t="shared" ca="1" si="45"/>
        <v>#NAME?</v>
      </c>
      <c r="V113" s="567" t="e">
        <f t="shared" ca="1" si="46"/>
        <v>#NAME?</v>
      </c>
      <c r="W113" s="565" t="e">
        <f t="shared" ca="1" si="53"/>
        <v>#NAME?</v>
      </c>
      <c r="X113" s="453" t="e">
        <f t="shared" ca="1" si="63"/>
        <v>#NAME?</v>
      </c>
      <c r="Y113" s="566" t="e">
        <f t="shared" ca="1" si="47"/>
        <v>#NAME?</v>
      </c>
      <c r="Z113" s="567" t="e">
        <f t="shared" ca="1" si="31"/>
        <v>#NAME?</v>
      </c>
      <c r="AA113" s="1076" t="e">
        <f t="shared" ca="1" si="48"/>
        <v>#NAME?</v>
      </c>
      <c r="AB113" s="453" t="e">
        <f t="shared" ca="1" si="64"/>
        <v>#NAME?</v>
      </c>
      <c r="AC113" s="566" t="e">
        <f t="shared" ca="1" si="49"/>
        <v>#NAME?</v>
      </c>
      <c r="AD113" s="567" t="e">
        <f t="shared" ca="1" si="33"/>
        <v>#NAME?</v>
      </c>
      <c r="AE113" s="565" t="e">
        <f t="shared" ca="1" si="54"/>
        <v>#NAME?</v>
      </c>
      <c r="AF113" s="453" t="e">
        <f t="shared" ca="1" si="65"/>
        <v>#NAME?</v>
      </c>
      <c r="AG113" s="566" t="e">
        <f t="shared" ca="1" si="50"/>
        <v>#NAME?</v>
      </c>
      <c r="AH113" s="969" t="e">
        <f t="shared" ca="1" si="51"/>
        <v>#NAME?</v>
      </c>
      <c r="AI113" s="945"/>
      <c r="AJ113" s="967"/>
      <c r="AK113" s="946"/>
      <c r="AL113" s="947"/>
      <c r="AM113" s="948"/>
      <c r="AN113" s="949"/>
      <c r="AO113" s="968"/>
      <c r="AP113" s="950"/>
      <c r="AQ113" s="951"/>
      <c r="AR113" s="948"/>
      <c r="AS113" s="948"/>
      <c r="AT113" s="968"/>
      <c r="AU113" s="950"/>
      <c r="AV113" s="951"/>
      <c r="AW113" s="952"/>
      <c r="AX113" s="945"/>
      <c r="AY113" s="967"/>
      <c r="AZ113" s="946"/>
      <c r="BA113" s="947"/>
      <c r="BB113" s="948"/>
      <c r="BC113" s="949"/>
      <c r="BD113" s="968"/>
      <c r="BE113" s="950"/>
      <c r="BF113" s="951"/>
      <c r="BG113" s="948"/>
      <c r="BH113" s="948"/>
      <c r="BI113" s="968"/>
      <c r="BJ113" s="950"/>
      <c r="BK113" s="951"/>
      <c r="BL113" s="952"/>
      <c r="BM113" s="945"/>
      <c r="BN113" s="967"/>
      <c r="BO113" s="946"/>
      <c r="BP113" s="947"/>
      <c r="BQ113" s="948"/>
      <c r="BR113" s="949"/>
      <c r="BS113" s="968"/>
      <c r="BT113" s="950"/>
      <c r="BU113" s="951"/>
      <c r="BV113" s="948"/>
      <c r="BW113" s="948"/>
      <c r="BX113" s="968"/>
      <c r="BY113" s="950"/>
      <c r="BZ113" s="951"/>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'ONS Post Acute'!S44</f>
        <v>2.8821291549173535E-2</v>
      </c>
      <c r="E114" s="493">
        <f>'ONS Post Acute'!T44</f>
        <v>1.6749829626529874E-2</v>
      </c>
      <c r="F114" s="493">
        <f>'ONS Post Acute'!U44</f>
        <v>4.9675693279348954E-2</v>
      </c>
      <c r="G114" s="498">
        <f t="shared" si="35"/>
        <v>8.3994550134742548E-3</v>
      </c>
      <c r="H114" s="498">
        <f t="shared" si="36"/>
        <v>11.405853383821084</v>
      </c>
      <c r="I114" s="498">
        <f t="shared" si="37"/>
        <v>384.33815289573619</v>
      </c>
      <c r="J114" s="498" t="e">
        <f ca="1">_xll.ErBeta(H114,I114)</f>
        <v>#NAME?</v>
      </c>
      <c r="K114" s="1076" t="e">
        <f t="shared" ca="1" si="38"/>
        <v>#NAME?</v>
      </c>
      <c r="L114" s="453" t="e">
        <f t="shared" ca="1" si="66"/>
        <v>#NAME?</v>
      </c>
      <c r="M114" s="566" t="e">
        <f t="shared" ca="1" si="40"/>
        <v>#NAME?</v>
      </c>
      <c r="N114" s="567" t="e">
        <f t="shared" ca="1" si="41"/>
        <v>#NAME?</v>
      </c>
      <c r="O114" s="565" t="e">
        <f t="shared" ca="1" si="52"/>
        <v>#NAME?</v>
      </c>
      <c r="P114" s="453" t="e">
        <f t="shared" ca="1" si="61"/>
        <v>#NAME?</v>
      </c>
      <c r="Q114" s="566" t="e">
        <f t="shared" ca="1" si="43"/>
        <v>#NAME?</v>
      </c>
      <c r="R114" s="567" t="e">
        <f t="shared" ca="1" si="28"/>
        <v>#NAME?</v>
      </c>
      <c r="S114" s="1076" t="e">
        <f t="shared" ca="1" si="44"/>
        <v>#NAME?</v>
      </c>
      <c r="T114" s="453" t="e">
        <f t="shared" ca="1" si="62"/>
        <v>#NAME?</v>
      </c>
      <c r="U114" s="566" t="e">
        <f t="shared" ca="1" si="45"/>
        <v>#NAME?</v>
      </c>
      <c r="V114" s="567" t="e">
        <f t="shared" ca="1" si="46"/>
        <v>#NAME?</v>
      </c>
      <c r="W114" s="565" t="e">
        <f t="shared" ca="1" si="53"/>
        <v>#NAME?</v>
      </c>
      <c r="X114" s="453" t="e">
        <f t="shared" ca="1" si="63"/>
        <v>#NAME?</v>
      </c>
      <c r="Y114" s="566" t="e">
        <f t="shared" ca="1" si="47"/>
        <v>#NAME?</v>
      </c>
      <c r="Z114" s="567" t="e">
        <f t="shared" ca="1" si="31"/>
        <v>#NAME?</v>
      </c>
      <c r="AA114" s="1076" t="e">
        <f t="shared" ca="1" si="48"/>
        <v>#NAME?</v>
      </c>
      <c r="AB114" s="453" t="e">
        <f t="shared" ca="1" si="64"/>
        <v>#NAME?</v>
      </c>
      <c r="AC114" s="566" t="e">
        <f t="shared" ca="1" si="49"/>
        <v>#NAME?</v>
      </c>
      <c r="AD114" s="567" t="e">
        <f t="shared" ca="1" si="33"/>
        <v>#NAME?</v>
      </c>
      <c r="AE114" s="565" t="e">
        <f t="shared" ca="1" si="54"/>
        <v>#NAME?</v>
      </c>
      <c r="AF114" s="453" t="e">
        <f t="shared" ca="1" si="65"/>
        <v>#NAME?</v>
      </c>
      <c r="AG114" s="566" t="e">
        <f t="shared" ca="1" si="50"/>
        <v>#NAME?</v>
      </c>
      <c r="AH114" s="969" t="e">
        <f t="shared" ca="1" si="51"/>
        <v>#NAME?</v>
      </c>
      <c r="AI114" s="945"/>
      <c r="AJ114" s="967"/>
      <c r="AK114" s="946"/>
      <c r="AL114" s="947"/>
      <c r="AM114" s="948"/>
      <c r="AN114" s="949"/>
      <c r="AO114" s="968"/>
      <c r="AP114" s="950"/>
      <c r="AQ114" s="951"/>
      <c r="AR114" s="948"/>
      <c r="AS114" s="948"/>
      <c r="AT114" s="968"/>
      <c r="AU114" s="950"/>
      <c r="AV114" s="951"/>
      <c r="AW114" s="952"/>
      <c r="AX114" s="945"/>
      <c r="AY114" s="967"/>
      <c r="AZ114" s="946"/>
      <c r="BA114" s="947"/>
      <c r="BB114" s="948"/>
      <c r="BC114" s="949"/>
      <c r="BD114" s="968"/>
      <c r="BE114" s="950"/>
      <c r="BF114" s="951"/>
      <c r="BG114" s="948"/>
      <c r="BH114" s="948"/>
      <c r="BI114" s="968"/>
      <c r="BJ114" s="950"/>
      <c r="BK114" s="951"/>
      <c r="BL114" s="952"/>
      <c r="BM114" s="945"/>
      <c r="BN114" s="967"/>
      <c r="BO114" s="946"/>
      <c r="BP114" s="947"/>
      <c r="BQ114" s="948"/>
      <c r="BR114" s="949"/>
      <c r="BS114" s="968"/>
      <c r="BT114" s="950"/>
      <c r="BU114" s="951"/>
      <c r="BV114" s="948"/>
      <c r="BW114" s="948"/>
      <c r="BX114" s="968"/>
      <c r="BY114" s="950"/>
      <c r="BZ114" s="951"/>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'ONS Post Acute'!S45</f>
        <v>2.7115740889822382E-2</v>
      </c>
      <c r="E115" s="493">
        <f>'ONS Post Acute'!T45</f>
        <v>1.5570655523612783E-2</v>
      </c>
      <c r="F115" s="493">
        <f>'ONS Post Acute'!U45</f>
        <v>4.7300257745286907E-2</v>
      </c>
      <c r="G115" s="498">
        <f t="shared" si="35"/>
        <v>8.0942862810393177E-3</v>
      </c>
      <c r="H115" s="498">
        <f t="shared" si="36"/>
        <v>10.890982709711572</v>
      </c>
      <c r="I115" s="498">
        <f t="shared" si="37"/>
        <v>390.75700301061931</v>
      </c>
      <c r="J115" s="498" t="e">
        <f ca="1">_xll.ErBeta(H115,I115)</f>
        <v>#NAME?</v>
      </c>
      <c r="K115" s="1076" t="e">
        <f t="shared" ca="1" si="38"/>
        <v>#NAME?</v>
      </c>
      <c r="L115" s="453" t="e">
        <f t="shared" ca="1" si="66"/>
        <v>#NAME?</v>
      </c>
      <c r="M115" s="566" t="e">
        <f t="shared" ca="1" si="40"/>
        <v>#NAME?</v>
      </c>
      <c r="N115" s="567" t="e">
        <f t="shared" ca="1" si="41"/>
        <v>#NAME?</v>
      </c>
      <c r="O115" s="565" t="e">
        <f t="shared" ca="1" si="52"/>
        <v>#NAME?</v>
      </c>
      <c r="P115" s="453" t="e">
        <f t="shared" ca="1" si="61"/>
        <v>#NAME?</v>
      </c>
      <c r="Q115" s="566" t="e">
        <f t="shared" ca="1" si="43"/>
        <v>#NAME?</v>
      </c>
      <c r="R115" s="567" t="e">
        <f t="shared" ca="1" si="28"/>
        <v>#NAME?</v>
      </c>
      <c r="S115" s="1076" t="e">
        <f t="shared" ca="1" si="44"/>
        <v>#NAME?</v>
      </c>
      <c r="T115" s="453" t="e">
        <f t="shared" ca="1" si="62"/>
        <v>#NAME?</v>
      </c>
      <c r="U115" s="566" t="e">
        <f t="shared" ca="1" si="45"/>
        <v>#NAME?</v>
      </c>
      <c r="V115" s="567" t="e">
        <f t="shared" ca="1" si="46"/>
        <v>#NAME?</v>
      </c>
      <c r="W115" s="565" t="e">
        <f t="shared" ca="1" si="53"/>
        <v>#NAME?</v>
      </c>
      <c r="X115" s="453" t="e">
        <f t="shared" ca="1" si="63"/>
        <v>#NAME?</v>
      </c>
      <c r="Y115" s="566" t="e">
        <f t="shared" ca="1" si="47"/>
        <v>#NAME?</v>
      </c>
      <c r="Z115" s="567" t="e">
        <f t="shared" ca="1" si="31"/>
        <v>#NAME?</v>
      </c>
      <c r="AA115" s="1076" t="e">
        <f t="shared" ca="1" si="48"/>
        <v>#NAME?</v>
      </c>
      <c r="AB115" s="453" t="e">
        <f t="shared" ca="1" si="64"/>
        <v>#NAME?</v>
      </c>
      <c r="AC115" s="566" t="e">
        <f t="shared" ca="1" si="49"/>
        <v>#NAME?</v>
      </c>
      <c r="AD115" s="567" t="e">
        <f t="shared" ca="1" si="33"/>
        <v>#NAME?</v>
      </c>
      <c r="AE115" s="565" t="e">
        <f t="shared" ca="1" si="54"/>
        <v>#NAME?</v>
      </c>
      <c r="AF115" s="453" t="e">
        <f t="shared" ca="1" si="65"/>
        <v>#NAME?</v>
      </c>
      <c r="AG115" s="566" t="e">
        <f t="shared" ca="1" si="50"/>
        <v>#NAME?</v>
      </c>
      <c r="AH115" s="969" t="e">
        <f t="shared" ca="1" si="51"/>
        <v>#NAME?</v>
      </c>
      <c r="AI115" s="945"/>
      <c r="AJ115" s="967"/>
      <c r="AK115" s="946"/>
      <c r="AL115" s="947"/>
      <c r="AM115" s="948"/>
      <c r="AN115" s="949"/>
      <c r="AO115" s="968"/>
      <c r="AP115" s="950"/>
      <c r="AQ115" s="951"/>
      <c r="AR115" s="948"/>
      <c r="AS115" s="948"/>
      <c r="AT115" s="968"/>
      <c r="AU115" s="950"/>
      <c r="AV115" s="951"/>
      <c r="AW115" s="952"/>
      <c r="AX115" s="945"/>
      <c r="AY115" s="967"/>
      <c r="AZ115" s="946"/>
      <c r="BA115" s="947"/>
      <c r="BB115" s="948"/>
      <c r="BC115" s="949"/>
      <c r="BD115" s="968"/>
      <c r="BE115" s="950"/>
      <c r="BF115" s="951"/>
      <c r="BG115" s="948"/>
      <c r="BH115" s="948"/>
      <c r="BI115" s="968"/>
      <c r="BJ115" s="950"/>
      <c r="BK115" s="951"/>
      <c r="BL115" s="952"/>
      <c r="BM115" s="945"/>
      <c r="BN115" s="967"/>
      <c r="BO115" s="946"/>
      <c r="BP115" s="947"/>
      <c r="BQ115" s="948"/>
      <c r="BR115" s="949"/>
      <c r="BS115" s="968"/>
      <c r="BT115" s="950"/>
      <c r="BU115" s="951"/>
      <c r="BV115" s="948"/>
      <c r="BW115" s="948"/>
      <c r="BX115" s="968"/>
      <c r="BY115" s="950"/>
      <c r="BZ115" s="951"/>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'ONS Post Acute'!S46</f>
        <v>2.5511119192889516E-2</v>
      </c>
      <c r="E116" s="493">
        <f>'ONS Post Acute'!T46</f>
        <v>1.4474494298796138E-2</v>
      </c>
      <c r="F116" s="493">
        <f>'ONS Post Acute'!U46</f>
        <v>4.5038412854937752E-2</v>
      </c>
      <c r="G116" s="498">
        <f t="shared" si="35"/>
        <v>7.7969179990157178E-3</v>
      </c>
      <c r="H116" s="498">
        <f t="shared" si="36"/>
        <v>10.407026954403394</v>
      </c>
      <c r="I116" s="498">
        <f t="shared" si="37"/>
        <v>397.53379585763736</v>
      </c>
      <c r="J116" s="498" t="e">
        <f ca="1">_xll.ErBeta(H116,I116)</f>
        <v>#NAME?</v>
      </c>
      <c r="K116" s="1076" t="e">
        <f t="shared" ca="1" si="38"/>
        <v>#NAME?</v>
      </c>
      <c r="L116" s="453" t="e">
        <f t="shared" ca="1" si="66"/>
        <v>#NAME?</v>
      </c>
      <c r="M116" s="566" t="e">
        <f t="shared" ca="1" si="40"/>
        <v>#NAME?</v>
      </c>
      <c r="N116" s="567" t="e">
        <f t="shared" ca="1" si="41"/>
        <v>#NAME?</v>
      </c>
      <c r="O116" s="565" t="e">
        <f t="shared" ca="1" si="52"/>
        <v>#NAME?</v>
      </c>
      <c r="P116" s="453" t="e">
        <f t="shared" ca="1" si="61"/>
        <v>#NAME?</v>
      </c>
      <c r="Q116" s="566" t="e">
        <f t="shared" ca="1" si="43"/>
        <v>#NAME?</v>
      </c>
      <c r="R116" s="567" t="e">
        <f t="shared" ca="1" si="28"/>
        <v>#NAME?</v>
      </c>
      <c r="S116" s="1076" t="e">
        <f t="shared" ca="1" si="44"/>
        <v>#NAME?</v>
      </c>
      <c r="T116" s="453" t="e">
        <f t="shared" ca="1" si="62"/>
        <v>#NAME?</v>
      </c>
      <c r="U116" s="566" t="e">
        <f t="shared" ca="1" si="45"/>
        <v>#NAME?</v>
      </c>
      <c r="V116" s="567" t="e">
        <f t="shared" ca="1" si="46"/>
        <v>#NAME?</v>
      </c>
      <c r="W116" s="565" t="e">
        <f t="shared" ca="1" si="53"/>
        <v>#NAME?</v>
      </c>
      <c r="X116" s="453" t="e">
        <f t="shared" ca="1" si="63"/>
        <v>#NAME?</v>
      </c>
      <c r="Y116" s="566" t="e">
        <f t="shared" ca="1" si="47"/>
        <v>#NAME?</v>
      </c>
      <c r="Z116" s="567" t="e">
        <f t="shared" ca="1" si="31"/>
        <v>#NAME?</v>
      </c>
      <c r="AA116" s="1076" t="e">
        <f t="shared" ca="1" si="48"/>
        <v>#NAME?</v>
      </c>
      <c r="AB116" s="453" t="e">
        <f t="shared" ca="1" si="64"/>
        <v>#NAME?</v>
      </c>
      <c r="AC116" s="566" t="e">
        <f t="shared" ca="1" si="49"/>
        <v>#NAME?</v>
      </c>
      <c r="AD116" s="567" t="e">
        <f t="shared" ca="1" si="33"/>
        <v>#NAME?</v>
      </c>
      <c r="AE116" s="565" t="e">
        <f t="shared" ca="1" si="54"/>
        <v>#NAME?</v>
      </c>
      <c r="AF116" s="453" t="e">
        <f t="shared" ca="1" si="65"/>
        <v>#NAME?</v>
      </c>
      <c r="AG116" s="566" t="e">
        <f t="shared" ca="1" si="50"/>
        <v>#NAME?</v>
      </c>
      <c r="AH116" s="969" t="e">
        <f t="shared" ca="1" si="51"/>
        <v>#NAME?</v>
      </c>
      <c r="AI116" s="945"/>
      <c r="AJ116" s="967"/>
      <c r="AK116" s="946"/>
      <c r="AL116" s="947"/>
      <c r="AM116" s="948"/>
      <c r="AN116" s="949"/>
      <c r="AO116" s="968"/>
      <c r="AP116" s="950"/>
      <c r="AQ116" s="951"/>
      <c r="AR116" s="948"/>
      <c r="AS116" s="948"/>
      <c r="AT116" s="968"/>
      <c r="AU116" s="950"/>
      <c r="AV116" s="951"/>
      <c r="AW116" s="952"/>
      <c r="AX116" s="945"/>
      <c r="AY116" s="967"/>
      <c r="AZ116" s="946"/>
      <c r="BA116" s="947"/>
      <c r="BB116" s="948"/>
      <c r="BC116" s="949"/>
      <c r="BD116" s="968"/>
      <c r="BE116" s="950"/>
      <c r="BF116" s="951"/>
      <c r="BG116" s="948"/>
      <c r="BH116" s="948"/>
      <c r="BI116" s="968"/>
      <c r="BJ116" s="950"/>
      <c r="BK116" s="951"/>
      <c r="BL116" s="952"/>
      <c r="BM116" s="945"/>
      <c r="BN116" s="967"/>
      <c r="BO116" s="946"/>
      <c r="BP116" s="947"/>
      <c r="BQ116" s="948"/>
      <c r="BR116" s="949"/>
      <c r="BS116" s="968"/>
      <c r="BT116" s="950"/>
      <c r="BU116" s="951"/>
      <c r="BV116" s="948"/>
      <c r="BW116" s="948"/>
      <c r="BX116" s="968"/>
      <c r="BY116" s="950"/>
      <c r="BZ116" s="951"/>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'ONS Post Acute'!S47</f>
        <v>2.4001453809366257E-2</v>
      </c>
      <c r="E117" s="493">
        <f>'ONS Post Acute'!T47</f>
        <v>1.3455501914364495E-2</v>
      </c>
      <c r="F117" s="493">
        <f>'ONS Post Acute'!U47</f>
        <v>4.2884726832042273E-2</v>
      </c>
      <c r="G117" s="498">
        <f t="shared" si="35"/>
        <v>7.5074553361422908E-3</v>
      </c>
      <c r="H117" s="498">
        <f t="shared" si="36"/>
        <v>9.9515922723745209</v>
      </c>
      <c r="I117" s="498">
        <f t="shared" si="37"/>
        <v>404.67296969857745</v>
      </c>
      <c r="J117" s="498" t="e">
        <f ca="1">_xll.ErBeta(H117,I117)</f>
        <v>#NAME?</v>
      </c>
      <c r="K117" s="1076" t="e">
        <f t="shared" ca="1" si="38"/>
        <v>#NAME?</v>
      </c>
      <c r="L117" s="453" t="e">
        <f t="shared" ca="1" si="66"/>
        <v>#NAME?</v>
      </c>
      <c r="M117" s="566" t="e">
        <f t="shared" ca="1" si="40"/>
        <v>#NAME?</v>
      </c>
      <c r="N117" s="567" t="e">
        <f t="shared" ca="1" si="41"/>
        <v>#NAME?</v>
      </c>
      <c r="O117" s="565" t="e">
        <f t="shared" ca="1" si="52"/>
        <v>#NAME?</v>
      </c>
      <c r="P117" s="453" t="e">
        <f t="shared" ca="1" si="61"/>
        <v>#NAME?</v>
      </c>
      <c r="Q117" s="566" t="e">
        <f t="shared" ca="1" si="43"/>
        <v>#NAME?</v>
      </c>
      <c r="R117" s="567" t="e">
        <f t="shared" ca="1" si="28"/>
        <v>#NAME?</v>
      </c>
      <c r="S117" s="1076" t="e">
        <f t="shared" ca="1" si="44"/>
        <v>#NAME?</v>
      </c>
      <c r="T117" s="453" t="e">
        <f t="shared" ca="1" si="62"/>
        <v>#NAME?</v>
      </c>
      <c r="U117" s="566" t="e">
        <f t="shared" ca="1" si="45"/>
        <v>#NAME?</v>
      </c>
      <c r="V117" s="567" t="e">
        <f t="shared" ca="1" si="46"/>
        <v>#NAME?</v>
      </c>
      <c r="W117" s="565" t="e">
        <f t="shared" ca="1" si="53"/>
        <v>#NAME?</v>
      </c>
      <c r="X117" s="453" t="e">
        <f t="shared" ca="1" si="63"/>
        <v>#NAME?</v>
      </c>
      <c r="Y117" s="566" t="e">
        <f t="shared" ca="1" si="47"/>
        <v>#NAME?</v>
      </c>
      <c r="Z117" s="567" t="e">
        <f t="shared" ca="1" si="31"/>
        <v>#NAME?</v>
      </c>
      <c r="AA117" s="1076" t="e">
        <f t="shared" ca="1" si="48"/>
        <v>#NAME?</v>
      </c>
      <c r="AB117" s="453" t="e">
        <f t="shared" ca="1" si="64"/>
        <v>#NAME?</v>
      </c>
      <c r="AC117" s="566" t="e">
        <f t="shared" ca="1" si="49"/>
        <v>#NAME?</v>
      </c>
      <c r="AD117" s="567" t="e">
        <f t="shared" ca="1" si="33"/>
        <v>#NAME?</v>
      </c>
      <c r="AE117" s="565" t="e">
        <f t="shared" ca="1" si="54"/>
        <v>#NAME?</v>
      </c>
      <c r="AF117" s="453" t="e">
        <f t="shared" ca="1" si="65"/>
        <v>#NAME?</v>
      </c>
      <c r="AG117" s="566" t="e">
        <f t="shared" ca="1" si="50"/>
        <v>#NAME?</v>
      </c>
      <c r="AH117" s="969" t="e">
        <f t="shared" ca="1" si="51"/>
        <v>#NAME?</v>
      </c>
      <c r="AI117" s="945"/>
      <c r="AJ117" s="967"/>
      <c r="AK117" s="946"/>
      <c r="AL117" s="947"/>
      <c r="AM117" s="948"/>
      <c r="AN117" s="949"/>
      <c r="AO117" s="968"/>
      <c r="AP117" s="950"/>
      <c r="AQ117" s="951"/>
      <c r="AR117" s="948"/>
      <c r="AS117" s="948"/>
      <c r="AT117" s="968"/>
      <c r="AU117" s="950"/>
      <c r="AV117" s="951"/>
      <c r="AW117" s="952"/>
      <c r="AX117" s="945"/>
      <c r="AY117" s="967"/>
      <c r="AZ117" s="946"/>
      <c r="BA117" s="947"/>
      <c r="BB117" s="948"/>
      <c r="BC117" s="949"/>
      <c r="BD117" s="968"/>
      <c r="BE117" s="950"/>
      <c r="BF117" s="951"/>
      <c r="BG117" s="948"/>
      <c r="BH117" s="948"/>
      <c r="BI117" s="968"/>
      <c r="BJ117" s="950"/>
      <c r="BK117" s="951"/>
      <c r="BL117" s="952"/>
      <c r="BM117" s="945"/>
      <c r="BN117" s="967"/>
      <c r="BO117" s="946"/>
      <c r="BP117" s="947"/>
      <c r="BQ117" s="948"/>
      <c r="BR117" s="949"/>
      <c r="BS117" s="968"/>
      <c r="BT117" s="950"/>
      <c r="BU117" s="951"/>
      <c r="BV117" s="948"/>
      <c r="BW117" s="948"/>
      <c r="BX117" s="968"/>
      <c r="BY117" s="950"/>
      <c r="BZ117" s="951"/>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'ONS Post Acute'!S48</f>
        <v>2.2581125532262214E-2</v>
      </c>
      <c r="E118" s="493">
        <f>'ONS Post Acute'!T48</f>
        <v>1.2508245748006878E-2</v>
      </c>
      <c r="F118" s="493">
        <f>'ONS Post Acute'!U48</f>
        <v>4.0834027641745797E-2</v>
      </c>
      <c r="G118" s="498">
        <f t="shared" si="35"/>
        <v>7.2259647688109486E-3</v>
      </c>
      <c r="H118" s="498">
        <f t="shared" si="36"/>
        <v>9.5225129217433775</v>
      </c>
      <c r="I118" s="498">
        <f t="shared" si="37"/>
        <v>412.17980249820005</v>
      </c>
      <c r="J118" s="498" t="e">
        <f ca="1">_xll.ErBeta(H118,I118)</f>
        <v>#NAME?</v>
      </c>
      <c r="K118" s="1076" t="e">
        <f t="shared" ca="1" si="38"/>
        <v>#NAME?</v>
      </c>
      <c r="L118" s="453" t="e">
        <f t="shared" ca="1" si="66"/>
        <v>#NAME?</v>
      </c>
      <c r="M118" s="566" t="e">
        <f t="shared" ca="1" si="40"/>
        <v>#NAME?</v>
      </c>
      <c r="N118" s="567" t="e">
        <f t="shared" ca="1" si="41"/>
        <v>#NAME?</v>
      </c>
      <c r="O118" s="565" t="e">
        <f t="shared" ca="1" si="52"/>
        <v>#NAME?</v>
      </c>
      <c r="P118" s="453" t="e">
        <f t="shared" ca="1" si="61"/>
        <v>#NAME?</v>
      </c>
      <c r="Q118" s="566" t="e">
        <f t="shared" ca="1" si="43"/>
        <v>#NAME?</v>
      </c>
      <c r="R118" s="567" t="e">
        <f t="shared" ca="1" si="28"/>
        <v>#NAME?</v>
      </c>
      <c r="S118" s="1076" t="e">
        <f t="shared" ca="1" si="44"/>
        <v>#NAME?</v>
      </c>
      <c r="T118" s="453" t="e">
        <f t="shared" ca="1" si="62"/>
        <v>#NAME?</v>
      </c>
      <c r="U118" s="566" t="e">
        <f t="shared" ca="1" si="45"/>
        <v>#NAME?</v>
      </c>
      <c r="V118" s="567" t="e">
        <f t="shared" ca="1" si="46"/>
        <v>#NAME?</v>
      </c>
      <c r="W118" s="565" t="e">
        <f t="shared" ca="1" si="53"/>
        <v>#NAME?</v>
      </c>
      <c r="X118" s="453" t="e">
        <f t="shared" ca="1" si="63"/>
        <v>#NAME?</v>
      </c>
      <c r="Y118" s="566" t="e">
        <f t="shared" ca="1" si="47"/>
        <v>#NAME?</v>
      </c>
      <c r="Z118" s="567" t="e">
        <f t="shared" ca="1" si="31"/>
        <v>#NAME?</v>
      </c>
      <c r="AA118" s="1076" t="e">
        <f t="shared" ca="1" si="48"/>
        <v>#NAME?</v>
      </c>
      <c r="AB118" s="453" t="e">
        <f t="shared" ca="1" si="64"/>
        <v>#NAME?</v>
      </c>
      <c r="AC118" s="566" t="e">
        <f t="shared" ca="1" si="49"/>
        <v>#NAME?</v>
      </c>
      <c r="AD118" s="567" t="e">
        <f t="shared" ca="1" si="33"/>
        <v>#NAME?</v>
      </c>
      <c r="AE118" s="565" t="e">
        <f t="shared" ca="1" si="54"/>
        <v>#NAME?</v>
      </c>
      <c r="AF118" s="453" t="e">
        <f t="shared" ca="1" si="65"/>
        <v>#NAME?</v>
      </c>
      <c r="AG118" s="566" t="e">
        <f t="shared" ca="1" si="50"/>
        <v>#NAME?</v>
      </c>
      <c r="AH118" s="969" t="e">
        <f t="shared" ca="1" si="51"/>
        <v>#NAME?</v>
      </c>
      <c r="AI118" s="945"/>
      <c r="AJ118" s="967"/>
      <c r="AK118" s="946"/>
      <c r="AL118" s="947"/>
      <c r="AM118" s="948"/>
      <c r="AN118" s="949"/>
      <c r="AO118" s="968"/>
      <c r="AP118" s="950"/>
      <c r="AQ118" s="951"/>
      <c r="AR118" s="948"/>
      <c r="AS118" s="948"/>
      <c r="AT118" s="968"/>
      <c r="AU118" s="950"/>
      <c r="AV118" s="951"/>
      <c r="AW118" s="952"/>
      <c r="AX118" s="945"/>
      <c r="AY118" s="967"/>
      <c r="AZ118" s="946"/>
      <c r="BA118" s="947"/>
      <c r="BB118" s="948"/>
      <c r="BC118" s="949"/>
      <c r="BD118" s="968"/>
      <c r="BE118" s="950"/>
      <c r="BF118" s="951"/>
      <c r="BG118" s="948"/>
      <c r="BH118" s="948"/>
      <c r="BI118" s="968"/>
      <c r="BJ118" s="950"/>
      <c r="BK118" s="951"/>
      <c r="BL118" s="952"/>
      <c r="BM118" s="945"/>
      <c r="BN118" s="967"/>
      <c r="BO118" s="946"/>
      <c r="BP118" s="947"/>
      <c r="BQ118" s="948"/>
      <c r="BR118" s="949"/>
      <c r="BS118" s="968"/>
      <c r="BT118" s="950"/>
      <c r="BU118" s="951"/>
      <c r="BV118" s="948"/>
      <c r="BW118" s="948"/>
      <c r="BX118" s="968"/>
      <c r="BY118" s="950"/>
      <c r="BZ118" s="951"/>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'ONS Post Acute'!S49</f>
        <v>2.1244847681051702E-2</v>
      </c>
      <c r="E119" s="493">
        <f>'ONS Post Acute'!T49</f>
        <v>1.1627675629513785E-2</v>
      </c>
      <c r="F119" s="493">
        <f>'ONS Post Acute'!U49</f>
        <v>3.8881390570057489E-2</v>
      </c>
      <c r="G119" s="498">
        <f t="shared" si="35"/>
        <v>6.9524783011591079E-3</v>
      </c>
      <c r="H119" s="498">
        <f t="shared" si="36"/>
        <v>9.1178255027123978</v>
      </c>
      <c r="I119" s="498">
        <f t="shared" si="37"/>
        <v>420.06037523555852</v>
      </c>
      <c r="J119" s="498" t="e">
        <f ca="1">_xll.ErBeta(H119,I119)</f>
        <v>#NAME?</v>
      </c>
      <c r="K119" s="1076" t="e">
        <f t="shared" ca="1" si="38"/>
        <v>#NAME?</v>
      </c>
      <c r="L119" s="453" t="e">
        <f t="shared" ca="1" si="66"/>
        <v>#NAME?</v>
      </c>
      <c r="M119" s="566" t="e">
        <f t="shared" ca="1" si="40"/>
        <v>#NAME?</v>
      </c>
      <c r="N119" s="567" t="e">
        <f t="shared" ca="1" si="41"/>
        <v>#NAME?</v>
      </c>
      <c r="O119" s="565" t="e">
        <f t="shared" ca="1" si="52"/>
        <v>#NAME?</v>
      </c>
      <c r="P119" s="453" t="e">
        <f t="shared" ca="1" si="61"/>
        <v>#NAME?</v>
      </c>
      <c r="Q119" s="566" t="e">
        <f t="shared" ca="1" si="43"/>
        <v>#NAME?</v>
      </c>
      <c r="R119" s="567" t="e">
        <f t="shared" ca="1" si="28"/>
        <v>#NAME?</v>
      </c>
      <c r="S119" s="1076" t="e">
        <f t="shared" ca="1" si="44"/>
        <v>#NAME?</v>
      </c>
      <c r="T119" s="453" t="e">
        <f t="shared" ca="1" si="62"/>
        <v>#NAME?</v>
      </c>
      <c r="U119" s="566" t="e">
        <f t="shared" ca="1" si="45"/>
        <v>#NAME?</v>
      </c>
      <c r="V119" s="567" t="e">
        <f t="shared" ca="1" si="46"/>
        <v>#NAME?</v>
      </c>
      <c r="W119" s="565" t="e">
        <f t="shared" ca="1" si="53"/>
        <v>#NAME?</v>
      </c>
      <c r="X119" s="453" t="e">
        <f t="shared" ca="1" si="63"/>
        <v>#NAME?</v>
      </c>
      <c r="Y119" s="566" t="e">
        <f t="shared" ca="1" si="47"/>
        <v>#NAME?</v>
      </c>
      <c r="Z119" s="567" t="e">
        <f t="shared" ca="1" si="31"/>
        <v>#NAME?</v>
      </c>
      <c r="AA119" s="1076" t="e">
        <f t="shared" ca="1" si="48"/>
        <v>#NAME?</v>
      </c>
      <c r="AB119" s="453" t="e">
        <f t="shared" ca="1" si="64"/>
        <v>#NAME?</v>
      </c>
      <c r="AC119" s="566" t="e">
        <f t="shared" ca="1" si="49"/>
        <v>#NAME?</v>
      </c>
      <c r="AD119" s="567" t="e">
        <f t="shared" ca="1" si="33"/>
        <v>#NAME?</v>
      </c>
      <c r="AE119" s="565" t="e">
        <f t="shared" ca="1" si="54"/>
        <v>#NAME?</v>
      </c>
      <c r="AF119" s="453" t="e">
        <f t="shared" ca="1" si="65"/>
        <v>#NAME?</v>
      </c>
      <c r="AG119" s="566" t="e">
        <f t="shared" ca="1" si="50"/>
        <v>#NAME?</v>
      </c>
      <c r="AH119" s="969" t="e">
        <f t="shared" ca="1" si="51"/>
        <v>#NAME?</v>
      </c>
      <c r="AI119" s="945"/>
      <c r="AJ119" s="967"/>
      <c r="AK119" s="946"/>
      <c r="AL119" s="947"/>
      <c r="AM119" s="948"/>
      <c r="AN119" s="949"/>
      <c r="AO119" s="968"/>
      <c r="AP119" s="950"/>
      <c r="AQ119" s="951"/>
      <c r="AR119" s="948"/>
      <c r="AS119" s="948"/>
      <c r="AT119" s="968"/>
      <c r="AU119" s="950"/>
      <c r="AV119" s="951"/>
      <c r="AW119" s="952"/>
      <c r="AX119" s="945"/>
      <c r="AY119" s="967"/>
      <c r="AZ119" s="946"/>
      <c r="BA119" s="947"/>
      <c r="BB119" s="948"/>
      <c r="BC119" s="949"/>
      <c r="BD119" s="968"/>
      <c r="BE119" s="950"/>
      <c r="BF119" s="951"/>
      <c r="BG119" s="948"/>
      <c r="BH119" s="948"/>
      <c r="BI119" s="968"/>
      <c r="BJ119" s="950"/>
      <c r="BK119" s="951"/>
      <c r="BL119" s="952"/>
      <c r="BM119" s="945"/>
      <c r="BN119" s="967"/>
      <c r="BO119" s="946"/>
      <c r="BP119" s="947"/>
      <c r="BQ119" s="948"/>
      <c r="BR119" s="949"/>
      <c r="BS119" s="968"/>
      <c r="BT119" s="950"/>
      <c r="BU119" s="951"/>
      <c r="BV119" s="948"/>
      <c r="BW119" s="948"/>
      <c r="BX119" s="968"/>
      <c r="BY119" s="950"/>
      <c r="BZ119" s="951"/>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'ONS Post Acute'!S50</f>
        <v>1.9987646423834909E-2</v>
      </c>
      <c r="E120" s="493">
        <f>'ONS Post Acute'!T50</f>
        <v>1.0809096916466698E-2</v>
      </c>
      <c r="F120" s="493">
        <f>'ONS Post Acute'!U50</f>
        <v>3.7022126397246134E-2</v>
      </c>
      <c r="G120" s="498">
        <f t="shared" si="35"/>
        <v>6.6869973165253668E-3</v>
      </c>
      <c r="H120" s="498">
        <f t="shared" si="36"/>
        <v>8.7357465507600338</v>
      </c>
      <c r="I120" s="498">
        <f t="shared" si="37"/>
        <v>428.32154201238029</v>
      </c>
      <c r="J120" s="498" t="e">
        <f ca="1">_xll.ErBeta(H120,I120)</f>
        <v>#NAME?</v>
      </c>
      <c r="K120" s="1076" t="e">
        <f t="shared" ca="1" si="38"/>
        <v>#NAME?</v>
      </c>
      <c r="L120" s="453" t="e">
        <f t="shared" ca="1" si="66"/>
        <v>#NAME?</v>
      </c>
      <c r="M120" s="566" t="e">
        <f t="shared" ca="1" si="40"/>
        <v>#NAME?</v>
      </c>
      <c r="N120" s="567" t="e">
        <f t="shared" ca="1" si="41"/>
        <v>#NAME?</v>
      </c>
      <c r="O120" s="565" t="e">
        <f t="shared" ca="1" si="52"/>
        <v>#NAME?</v>
      </c>
      <c r="P120" s="453" t="e">
        <f t="shared" ca="1" si="61"/>
        <v>#NAME?</v>
      </c>
      <c r="Q120" s="566" t="e">
        <f t="shared" ca="1" si="43"/>
        <v>#NAME?</v>
      </c>
      <c r="R120" s="567" t="e">
        <f t="shared" ca="1" si="28"/>
        <v>#NAME?</v>
      </c>
      <c r="S120" s="1076" t="e">
        <f t="shared" ca="1" si="44"/>
        <v>#NAME?</v>
      </c>
      <c r="T120" s="453" t="e">
        <f t="shared" ca="1" si="62"/>
        <v>#NAME?</v>
      </c>
      <c r="U120" s="566" t="e">
        <f t="shared" ca="1" si="45"/>
        <v>#NAME?</v>
      </c>
      <c r="V120" s="567" t="e">
        <f t="shared" ca="1" si="46"/>
        <v>#NAME?</v>
      </c>
      <c r="W120" s="565" t="e">
        <f t="shared" ca="1" si="53"/>
        <v>#NAME?</v>
      </c>
      <c r="X120" s="453" t="e">
        <f t="shared" ca="1" si="63"/>
        <v>#NAME?</v>
      </c>
      <c r="Y120" s="566" t="e">
        <f t="shared" ca="1" si="47"/>
        <v>#NAME?</v>
      </c>
      <c r="Z120" s="567" t="e">
        <f t="shared" ca="1" si="31"/>
        <v>#NAME?</v>
      </c>
      <c r="AA120" s="1076" t="e">
        <f t="shared" ca="1" si="48"/>
        <v>#NAME?</v>
      </c>
      <c r="AB120" s="453" t="e">
        <f t="shared" ca="1" si="64"/>
        <v>#NAME?</v>
      </c>
      <c r="AC120" s="566" t="e">
        <f t="shared" ca="1" si="49"/>
        <v>#NAME?</v>
      </c>
      <c r="AD120" s="567" t="e">
        <f t="shared" ca="1" si="33"/>
        <v>#NAME?</v>
      </c>
      <c r="AE120" s="565" t="e">
        <f t="shared" ca="1" si="54"/>
        <v>#NAME?</v>
      </c>
      <c r="AF120" s="453" t="e">
        <f t="shared" ca="1" si="65"/>
        <v>#NAME?</v>
      </c>
      <c r="AG120" s="566" t="e">
        <f t="shared" ca="1" si="50"/>
        <v>#NAME?</v>
      </c>
      <c r="AH120" s="969" t="e">
        <f t="shared" ca="1" si="51"/>
        <v>#NAME?</v>
      </c>
      <c r="AI120" s="945"/>
      <c r="AJ120" s="967"/>
      <c r="AK120" s="946"/>
      <c r="AL120" s="947"/>
      <c r="AM120" s="948"/>
      <c r="AN120" s="949"/>
      <c r="AO120" s="968"/>
      <c r="AP120" s="950"/>
      <c r="AQ120" s="951"/>
      <c r="AR120" s="948"/>
      <c r="AS120" s="948"/>
      <c r="AT120" s="968"/>
      <c r="AU120" s="950"/>
      <c r="AV120" s="951"/>
      <c r="AW120" s="952"/>
      <c r="AX120" s="945"/>
      <c r="AY120" s="967"/>
      <c r="AZ120" s="946"/>
      <c r="BA120" s="947"/>
      <c r="BB120" s="948"/>
      <c r="BC120" s="949"/>
      <c r="BD120" s="968"/>
      <c r="BE120" s="950"/>
      <c r="BF120" s="951"/>
      <c r="BG120" s="948"/>
      <c r="BH120" s="948"/>
      <c r="BI120" s="968"/>
      <c r="BJ120" s="950"/>
      <c r="BK120" s="951"/>
      <c r="BL120" s="952"/>
      <c r="BM120" s="945"/>
      <c r="BN120" s="967"/>
      <c r="BO120" s="946"/>
      <c r="BP120" s="947"/>
      <c r="BQ120" s="948"/>
      <c r="BR120" s="949"/>
      <c r="BS120" s="968"/>
      <c r="BT120" s="950"/>
      <c r="BU120" s="951"/>
      <c r="BV120" s="948"/>
      <c r="BW120" s="948"/>
      <c r="BX120" s="968"/>
      <c r="BY120" s="950"/>
      <c r="BZ120" s="951"/>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'ONS Post Acute'!S51</f>
        <v>1.8804842263969734E-2</v>
      </c>
      <c r="E121" s="493">
        <f>'ONS Post Acute'!T51</f>
        <v>1.004814546537668E-2</v>
      </c>
      <c r="F121" s="493">
        <f>'ONS Post Acute'!U51</f>
        <v>3.5251770136770666E-2</v>
      </c>
      <c r="G121" s="498">
        <f t="shared" si="35"/>
        <v>6.4294960896413228E-3</v>
      </c>
      <c r="H121" s="498">
        <f t="shared" si="36"/>
        <v>8.3746529913999392</v>
      </c>
      <c r="I121" s="498">
        <f t="shared" si="37"/>
        <v>436.97090608546927</v>
      </c>
      <c r="J121" s="498" t="e">
        <f ca="1">_xll.ErBeta(H121,I121)</f>
        <v>#NAME?</v>
      </c>
      <c r="K121" s="1076" t="e">
        <f t="shared" ca="1" si="38"/>
        <v>#NAME?</v>
      </c>
      <c r="L121" s="453" t="e">
        <f t="shared" ca="1" si="66"/>
        <v>#NAME?</v>
      </c>
      <c r="M121" s="566" t="e">
        <f t="shared" ca="1" si="40"/>
        <v>#NAME?</v>
      </c>
      <c r="N121" s="567" t="e">
        <f t="shared" ca="1" si="41"/>
        <v>#NAME?</v>
      </c>
      <c r="O121" s="565" t="e">
        <f t="shared" ca="1" si="52"/>
        <v>#NAME?</v>
      </c>
      <c r="P121" s="453" t="e">
        <f t="shared" ca="1" si="61"/>
        <v>#NAME?</v>
      </c>
      <c r="Q121" s="566" t="e">
        <f t="shared" ca="1" si="43"/>
        <v>#NAME?</v>
      </c>
      <c r="R121" s="567" t="e">
        <f t="shared" ca="1" si="28"/>
        <v>#NAME?</v>
      </c>
      <c r="S121" s="1076" t="e">
        <f t="shared" ca="1" si="44"/>
        <v>#NAME?</v>
      </c>
      <c r="T121" s="453" t="e">
        <f t="shared" ca="1" si="62"/>
        <v>#NAME?</v>
      </c>
      <c r="U121" s="566" t="e">
        <f t="shared" ca="1" si="45"/>
        <v>#NAME?</v>
      </c>
      <c r="V121" s="567" t="e">
        <f t="shared" ca="1" si="46"/>
        <v>#NAME?</v>
      </c>
      <c r="W121" s="565" t="e">
        <f t="shared" ca="1" si="53"/>
        <v>#NAME?</v>
      </c>
      <c r="X121" s="453" t="e">
        <f t="shared" ca="1" si="63"/>
        <v>#NAME?</v>
      </c>
      <c r="Y121" s="566" t="e">
        <f t="shared" ca="1" si="47"/>
        <v>#NAME?</v>
      </c>
      <c r="Z121" s="567" t="e">
        <f t="shared" ca="1" si="31"/>
        <v>#NAME?</v>
      </c>
      <c r="AA121" s="1076" t="e">
        <f t="shared" ca="1" si="48"/>
        <v>#NAME?</v>
      </c>
      <c r="AB121" s="453" t="e">
        <f t="shared" ca="1" si="64"/>
        <v>#NAME?</v>
      </c>
      <c r="AC121" s="566" t="e">
        <f t="shared" ca="1" si="49"/>
        <v>#NAME?</v>
      </c>
      <c r="AD121" s="567" t="e">
        <f t="shared" ca="1" si="33"/>
        <v>#NAME?</v>
      </c>
      <c r="AE121" s="565" t="e">
        <f t="shared" ca="1" si="54"/>
        <v>#NAME?</v>
      </c>
      <c r="AF121" s="453" t="e">
        <f t="shared" ca="1" si="65"/>
        <v>#NAME?</v>
      </c>
      <c r="AG121" s="566" t="e">
        <f t="shared" ca="1" si="50"/>
        <v>#NAME?</v>
      </c>
      <c r="AH121" s="969" t="e">
        <f t="shared" ca="1" si="51"/>
        <v>#NAME?</v>
      </c>
      <c r="AI121" s="945"/>
      <c r="AJ121" s="967"/>
      <c r="AK121" s="946"/>
      <c r="AL121" s="947"/>
      <c r="AM121" s="948"/>
      <c r="AN121" s="949"/>
      <c r="AO121" s="968"/>
      <c r="AP121" s="950"/>
      <c r="AQ121" s="951"/>
      <c r="AR121" s="948"/>
      <c r="AS121" s="948"/>
      <c r="AT121" s="968"/>
      <c r="AU121" s="950"/>
      <c r="AV121" s="951"/>
      <c r="AW121" s="952"/>
      <c r="AX121" s="945"/>
      <c r="AY121" s="967"/>
      <c r="AZ121" s="946"/>
      <c r="BA121" s="947"/>
      <c r="BB121" s="948"/>
      <c r="BC121" s="949"/>
      <c r="BD121" s="968"/>
      <c r="BE121" s="950"/>
      <c r="BF121" s="951"/>
      <c r="BG121" s="948"/>
      <c r="BH121" s="948"/>
      <c r="BI121" s="968"/>
      <c r="BJ121" s="950"/>
      <c r="BK121" s="951"/>
      <c r="BL121" s="952"/>
      <c r="BM121" s="945"/>
      <c r="BN121" s="967"/>
      <c r="BO121" s="946"/>
      <c r="BP121" s="947"/>
      <c r="BQ121" s="948"/>
      <c r="BR121" s="949"/>
      <c r="BS121" s="968"/>
      <c r="BT121" s="950"/>
      <c r="BU121" s="951"/>
      <c r="BV121" s="948"/>
      <c r="BW121" s="948"/>
      <c r="BX121" s="968"/>
      <c r="BY121" s="950"/>
      <c r="BZ121" s="951"/>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'ONS Post Acute'!S52</f>
        <v>1.769203262226484E-2</v>
      </c>
      <c r="E122" s="493">
        <f>'ONS Post Acute'!T52</f>
        <v>9.3407643648340689E-3</v>
      </c>
      <c r="F122" s="493">
        <f>'ONS Post Acute'!U52</f>
        <v>3.3566070312702312E-2</v>
      </c>
      <c r="G122" s="498">
        <f t="shared" si="35"/>
        <v>6.1799249867010827E-3</v>
      </c>
      <c r="H122" s="498">
        <f t="shared" si="36"/>
        <v>8.0330650438172562</v>
      </c>
      <c r="I122" s="498">
        <f t="shared" si="37"/>
        <v>446.01680109241789</v>
      </c>
      <c r="J122" s="498" t="e">
        <f ca="1">_xll.ErBeta(H122,I122)</f>
        <v>#NAME?</v>
      </c>
      <c r="K122" s="1076" t="e">
        <f t="shared" ca="1" si="38"/>
        <v>#NAME?</v>
      </c>
      <c r="L122" s="453" t="e">
        <f t="shared" ca="1" si="66"/>
        <v>#NAME?</v>
      </c>
      <c r="M122" s="566" t="e">
        <f t="shared" ca="1" si="40"/>
        <v>#NAME?</v>
      </c>
      <c r="N122" s="567" t="e">
        <f t="shared" ca="1" si="41"/>
        <v>#NAME?</v>
      </c>
      <c r="O122" s="565" t="e">
        <f t="shared" ca="1" si="52"/>
        <v>#NAME?</v>
      </c>
      <c r="P122" s="453" t="e">
        <f t="shared" ca="1" si="61"/>
        <v>#NAME?</v>
      </c>
      <c r="Q122" s="566" t="e">
        <f t="shared" ca="1" si="43"/>
        <v>#NAME?</v>
      </c>
      <c r="R122" s="567" t="e">
        <f t="shared" ca="1" si="28"/>
        <v>#NAME?</v>
      </c>
      <c r="S122" s="1076" t="e">
        <f t="shared" ca="1" si="44"/>
        <v>#NAME?</v>
      </c>
      <c r="T122" s="453" t="e">
        <f t="shared" ca="1" si="62"/>
        <v>#NAME?</v>
      </c>
      <c r="U122" s="566" t="e">
        <f t="shared" ca="1" si="45"/>
        <v>#NAME?</v>
      </c>
      <c r="V122" s="567" t="e">
        <f t="shared" ca="1" si="46"/>
        <v>#NAME?</v>
      </c>
      <c r="W122" s="565" t="e">
        <f t="shared" ca="1" si="53"/>
        <v>#NAME?</v>
      </c>
      <c r="X122" s="453" t="e">
        <f t="shared" ca="1" si="63"/>
        <v>#NAME?</v>
      </c>
      <c r="Y122" s="566" t="e">
        <f t="shared" ca="1" si="47"/>
        <v>#NAME?</v>
      </c>
      <c r="Z122" s="567" t="e">
        <f t="shared" ca="1" si="31"/>
        <v>#NAME?</v>
      </c>
      <c r="AA122" s="1076" t="e">
        <f t="shared" ca="1" si="48"/>
        <v>#NAME?</v>
      </c>
      <c r="AB122" s="453" t="e">
        <f t="shared" ca="1" si="64"/>
        <v>#NAME?</v>
      </c>
      <c r="AC122" s="566" t="e">
        <f t="shared" ca="1" si="49"/>
        <v>#NAME?</v>
      </c>
      <c r="AD122" s="567" t="e">
        <f t="shared" ca="1" si="33"/>
        <v>#NAME?</v>
      </c>
      <c r="AE122" s="565" t="e">
        <f t="shared" ca="1" si="54"/>
        <v>#NAME?</v>
      </c>
      <c r="AF122" s="453" t="e">
        <f t="shared" ca="1" si="65"/>
        <v>#NAME?</v>
      </c>
      <c r="AG122" s="566" t="e">
        <f t="shared" ca="1" si="50"/>
        <v>#NAME?</v>
      </c>
      <c r="AH122" s="969" t="e">
        <f t="shared" ca="1" si="51"/>
        <v>#NAME?</v>
      </c>
      <c r="AI122" s="945"/>
      <c r="AJ122" s="967"/>
      <c r="AK122" s="946"/>
      <c r="AL122" s="947"/>
      <c r="AM122" s="948"/>
      <c r="AN122" s="949"/>
      <c r="AO122" s="968"/>
      <c r="AP122" s="950"/>
      <c r="AQ122" s="951"/>
      <c r="AR122" s="948"/>
      <c r="AS122" s="948"/>
      <c r="AT122" s="968"/>
      <c r="AU122" s="950"/>
      <c r="AV122" s="951"/>
      <c r="AW122" s="952"/>
      <c r="AX122" s="945"/>
      <c r="AY122" s="967"/>
      <c r="AZ122" s="946"/>
      <c r="BA122" s="947"/>
      <c r="BB122" s="948"/>
      <c r="BC122" s="949"/>
      <c r="BD122" s="968"/>
      <c r="BE122" s="950"/>
      <c r="BF122" s="951"/>
      <c r="BG122" s="948"/>
      <c r="BH122" s="948"/>
      <c r="BI122" s="968"/>
      <c r="BJ122" s="950"/>
      <c r="BK122" s="951"/>
      <c r="BL122" s="952"/>
      <c r="BM122" s="945"/>
      <c r="BN122" s="967"/>
      <c r="BO122" s="946"/>
      <c r="BP122" s="947"/>
      <c r="BQ122" s="948"/>
      <c r="BR122" s="949"/>
      <c r="BS122" s="968"/>
      <c r="BT122" s="950"/>
      <c r="BU122" s="951"/>
      <c r="BV122" s="948"/>
      <c r="BW122" s="948"/>
      <c r="BX122" s="968"/>
      <c r="BY122" s="950"/>
      <c r="BZ122" s="951"/>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'ONS Post Acute'!S53</f>
        <v>1.6645075449902059E-2</v>
      </c>
      <c r="E123" s="493">
        <f>'ONS Post Acute'!T53</f>
        <v>8.6831823066250962E-3</v>
      </c>
      <c r="F123" s="493">
        <f>'ONS Post Acute'!U53</f>
        <v>3.1960978749888319E-2</v>
      </c>
      <c r="G123" s="498">
        <f t="shared" si="35"/>
        <v>5.9382133783834751E-3</v>
      </c>
      <c r="H123" s="498">
        <f t="shared" si="36"/>
        <v>7.7096312267919451</v>
      </c>
      <c r="I123" s="498">
        <f t="shared" si="37"/>
        <v>455.46827685756642</v>
      </c>
      <c r="J123" s="498" t="e">
        <f ca="1">_xll.ErBeta(H123,I123)</f>
        <v>#NAME?</v>
      </c>
      <c r="K123" s="1076" t="e">
        <f t="shared" ca="1" si="38"/>
        <v>#NAME?</v>
      </c>
      <c r="L123" s="453" t="e">
        <f t="shared" ca="1" si="66"/>
        <v>#NAME?</v>
      </c>
      <c r="M123" s="566" t="e">
        <f t="shared" ca="1" si="40"/>
        <v>#NAME?</v>
      </c>
      <c r="N123" s="567" t="e">
        <f t="shared" ca="1" si="41"/>
        <v>#NAME?</v>
      </c>
      <c r="O123" s="565" t="e">
        <f t="shared" ca="1" si="52"/>
        <v>#NAME?</v>
      </c>
      <c r="P123" s="453" t="e">
        <f t="shared" ca="1" si="61"/>
        <v>#NAME?</v>
      </c>
      <c r="Q123" s="566" t="e">
        <f t="shared" ca="1" si="43"/>
        <v>#NAME?</v>
      </c>
      <c r="R123" s="567" t="e">
        <f t="shared" ca="1" si="28"/>
        <v>#NAME?</v>
      </c>
      <c r="S123" s="1076" t="e">
        <f t="shared" ca="1" si="44"/>
        <v>#NAME?</v>
      </c>
      <c r="T123" s="453" t="e">
        <f t="shared" ca="1" si="62"/>
        <v>#NAME?</v>
      </c>
      <c r="U123" s="566" t="e">
        <f t="shared" ca="1" si="45"/>
        <v>#NAME?</v>
      </c>
      <c r="V123" s="567" t="e">
        <f t="shared" ca="1" si="46"/>
        <v>#NAME?</v>
      </c>
      <c r="W123" s="565" t="e">
        <f t="shared" ca="1" si="53"/>
        <v>#NAME?</v>
      </c>
      <c r="X123" s="453" t="e">
        <f t="shared" ca="1" si="63"/>
        <v>#NAME?</v>
      </c>
      <c r="Y123" s="566" t="e">
        <f t="shared" ca="1" si="47"/>
        <v>#NAME?</v>
      </c>
      <c r="Z123" s="567" t="e">
        <f t="shared" ca="1" si="31"/>
        <v>#NAME?</v>
      </c>
      <c r="AA123" s="1076" t="e">
        <f t="shared" ca="1" si="48"/>
        <v>#NAME?</v>
      </c>
      <c r="AB123" s="453" t="e">
        <f t="shared" ca="1" si="64"/>
        <v>#NAME?</v>
      </c>
      <c r="AC123" s="566" t="e">
        <f t="shared" ca="1" si="49"/>
        <v>#NAME?</v>
      </c>
      <c r="AD123" s="567" t="e">
        <f t="shared" ca="1" si="33"/>
        <v>#NAME?</v>
      </c>
      <c r="AE123" s="565" t="e">
        <f t="shared" ca="1" si="54"/>
        <v>#NAME?</v>
      </c>
      <c r="AF123" s="453" t="e">
        <f t="shared" ca="1" si="65"/>
        <v>#NAME?</v>
      </c>
      <c r="AG123" s="566" t="e">
        <f t="shared" ca="1" si="50"/>
        <v>#NAME?</v>
      </c>
      <c r="AH123" s="969" t="e">
        <f t="shared" ca="1" si="51"/>
        <v>#NAME?</v>
      </c>
      <c r="AI123" s="945"/>
      <c r="AJ123" s="967"/>
      <c r="AK123" s="946"/>
      <c r="AL123" s="947"/>
      <c r="AM123" s="948"/>
      <c r="AN123" s="949"/>
      <c r="AO123" s="968"/>
      <c r="AP123" s="950"/>
      <c r="AQ123" s="951"/>
      <c r="AR123" s="948"/>
      <c r="AS123" s="948"/>
      <c r="AT123" s="968"/>
      <c r="AU123" s="950"/>
      <c r="AV123" s="951"/>
      <c r="AW123" s="952"/>
      <c r="AX123" s="945"/>
      <c r="AY123" s="967"/>
      <c r="AZ123" s="946"/>
      <c r="BA123" s="947"/>
      <c r="BB123" s="948"/>
      <c r="BC123" s="949"/>
      <c r="BD123" s="968"/>
      <c r="BE123" s="950"/>
      <c r="BF123" s="951"/>
      <c r="BG123" s="948"/>
      <c r="BH123" s="948"/>
      <c r="BI123" s="968"/>
      <c r="BJ123" s="950"/>
      <c r="BK123" s="951"/>
      <c r="BL123" s="952"/>
      <c r="BM123" s="945"/>
      <c r="BN123" s="967"/>
      <c r="BO123" s="946"/>
      <c r="BP123" s="947"/>
      <c r="BQ123" s="948"/>
      <c r="BR123" s="949"/>
      <c r="BS123" s="968"/>
      <c r="BT123" s="950"/>
      <c r="BU123" s="951"/>
      <c r="BV123" s="948"/>
      <c r="BW123" s="948"/>
      <c r="BX123" s="968"/>
      <c r="BY123" s="950"/>
      <c r="BZ123" s="951"/>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'ONS Post Acute'!S54</f>
        <v>1.5660073811092981E-2</v>
      </c>
      <c r="E124" s="493">
        <f>'ONS Post Acute'!T54</f>
        <v>8.0718934795039627E-3</v>
      </c>
      <c r="F124" s="493">
        <f>'ONS Post Acute'!U54</f>
        <v>3.0432640852338572E-2</v>
      </c>
      <c r="G124" s="498">
        <f t="shared" si="35"/>
        <v>5.7042722889884215E-3</v>
      </c>
      <c r="H124" s="498">
        <f t="shared" si="36"/>
        <v>7.4031151748163975</v>
      </c>
      <c r="I124" s="498">
        <f t="shared" si="37"/>
        <v>465.33508926278478</v>
      </c>
      <c r="J124" s="498" t="e">
        <f ca="1">_xll.ErBeta(H124,I124)</f>
        <v>#NAME?</v>
      </c>
      <c r="K124" s="1076" t="e">
        <f t="shared" ca="1" si="38"/>
        <v>#NAME?</v>
      </c>
      <c r="L124" s="453" t="e">
        <f t="shared" ca="1" si="66"/>
        <v>#NAME?</v>
      </c>
      <c r="M124" s="566" t="e">
        <f t="shared" ca="1" si="40"/>
        <v>#NAME?</v>
      </c>
      <c r="N124" s="567" t="e">
        <f t="shared" ca="1" si="41"/>
        <v>#NAME?</v>
      </c>
      <c r="O124" s="565" t="e">
        <f t="shared" ca="1" si="52"/>
        <v>#NAME?</v>
      </c>
      <c r="P124" s="453" t="e">
        <f t="shared" ca="1" si="61"/>
        <v>#NAME?</v>
      </c>
      <c r="Q124" s="566" t="e">
        <f t="shared" ca="1" si="43"/>
        <v>#NAME?</v>
      </c>
      <c r="R124" s="567" t="e">
        <f t="shared" ca="1" si="28"/>
        <v>#NAME?</v>
      </c>
      <c r="S124" s="1076" t="e">
        <f t="shared" ca="1" si="44"/>
        <v>#NAME?</v>
      </c>
      <c r="T124" s="453" t="e">
        <f t="shared" ca="1" si="62"/>
        <v>#NAME?</v>
      </c>
      <c r="U124" s="566" t="e">
        <f t="shared" ca="1" si="45"/>
        <v>#NAME?</v>
      </c>
      <c r="V124" s="567" t="e">
        <f t="shared" ca="1" si="46"/>
        <v>#NAME?</v>
      </c>
      <c r="W124" s="565" t="e">
        <f t="shared" ca="1" si="53"/>
        <v>#NAME?</v>
      </c>
      <c r="X124" s="453" t="e">
        <f t="shared" ca="1" si="63"/>
        <v>#NAME?</v>
      </c>
      <c r="Y124" s="566" t="e">
        <f t="shared" ca="1" si="47"/>
        <v>#NAME?</v>
      </c>
      <c r="Z124" s="567" t="e">
        <f t="shared" ca="1" si="31"/>
        <v>#NAME?</v>
      </c>
      <c r="AA124" s="1076" t="e">
        <f t="shared" ca="1" si="48"/>
        <v>#NAME?</v>
      </c>
      <c r="AB124" s="453" t="e">
        <f t="shared" ca="1" si="64"/>
        <v>#NAME?</v>
      </c>
      <c r="AC124" s="566" t="e">
        <f t="shared" ca="1" si="49"/>
        <v>#NAME?</v>
      </c>
      <c r="AD124" s="567" t="e">
        <f t="shared" ca="1" si="33"/>
        <v>#NAME?</v>
      </c>
      <c r="AE124" s="565" t="e">
        <f t="shared" ca="1" si="54"/>
        <v>#NAME?</v>
      </c>
      <c r="AF124" s="453" t="e">
        <f t="shared" ca="1" si="65"/>
        <v>#NAME?</v>
      </c>
      <c r="AG124" s="566" t="e">
        <f t="shared" ca="1" si="50"/>
        <v>#NAME?</v>
      </c>
      <c r="AH124" s="969" t="e">
        <f t="shared" ca="1" si="51"/>
        <v>#NAME?</v>
      </c>
      <c r="AI124" s="945"/>
      <c r="AJ124" s="967"/>
      <c r="AK124" s="946"/>
      <c r="AL124" s="947"/>
      <c r="AM124" s="948"/>
      <c r="AN124" s="949"/>
      <c r="AO124" s="968"/>
      <c r="AP124" s="950"/>
      <c r="AQ124" s="951"/>
      <c r="AR124" s="948"/>
      <c r="AS124" s="948"/>
      <c r="AT124" s="968"/>
      <c r="AU124" s="950"/>
      <c r="AV124" s="951"/>
      <c r="AW124" s="952"/>
      <c r="AX124" s="945"/>
      <c r="AY124" s="967"/>
      <c r="AZ124" s="946"/>
      <c r="BA124" s="947"/>
      <c r="BB124" s="948"/>
      <c r="BC124" s="949"/>
      <c r="BD124" s="968"/>
      <c r="BE124" s="950"/>
      <c r="BF124" s="951"/>
      <c r="BG124" s="948"/>
      <c r="BH124" s="948"/>
      <c r="BI124" s="968"/>
      <c r="BJ124" s="950"/>
      <c r="BK124" s="951"/>
      <c r="BL124" s="952"/>
      <c r="BM124" s="945"/>
      <c r="BN124" s="967"/>
      <c r="BO124" s="946"/>
      <c r="BP124" s="947"/>
      <c r="BQ124" s="948"/>
      <c r="BR124" s="949"/>
      <c r="BS124" s="968"/>
      <c r="BT124" s="950"/>
      <c r="BU124" s="951"/>
      <c r="BV124" s="948"/>
      <c r="BW124" s="948"/>
      <c r="BX124" s="968"/>
      <c r="BY124" s="950"/>
      <c r="BZ124" s="951"/>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'ONS Post Acute'!S55</f>
        <v>1.4733361378083943E-2</v>
      </c>
      <c r="E125" s="493">
        <f>'ONS Post Acute'!T55</f>
        <v>7.5036388784266691E-3</v>
      </c>
      <c r="F125" s="493">
        <f>'ONS Post Acute'!U55</f>
        <v>2.8977386346488609E-2</v>
      </c>
      <c r="G125" s="498">
        <f t="shared" si="35"/>
        <v>5.4779968030770256E-3</v>
      </c>
      <c r="H125" s="498">
        <f t="shared" si="36"/>
        <v>7.1123840174178721</v>
      </c>
      <c r="I125" s="498">
        <f t="shared" si="37"/>
        <v>475.6276937490606</v>
      </c>
      <c r="J125" s="498" t="e">
        <f ca="1">_xll.ErBeta(H125,I125)</f>
        <v>#NAME?</v>
      </c>
      <c r="K125" s="1076" t="e">
        <f t="shared" ca="1" si="38"/>
        <v>#NAME?</v>
      </c>
      <c r="L125" s="453" t="e">
        <f t="shared" ca="1" si="66"/>
        <v>#NAME?</v>
      </c>
      <c r="M125" s="566" t="e">
        <f t="shared" ca="1" si="40"/>
        <v>#NAME?</v>
      </c>
      <c r="N125" s="567" t="e">
        <f t="shared" ca="1" si="41"/>
        <v>#NAME?</v>
      </c>
      <c r="O125" s="565" t="e">
        <f t="shared" ca="1" si="52"/>
        <v>#NAME?</v>
      </c>
      <c r="P125" s="453" t="e">
        <f t="shared" ca="1" si="61"/>
        <v>#NAME?</v>
      </c>
      <c r="Q125" s="566" t="e">
        <f t="shared" ca="1" si="43"/>
        <v>#NAME?</v>
      </c>
      <c r="R125" s="567" t="e">
        <f t="shared" ca="1" si="28"/>
        <v>#NAME?</v>
      </c>
      <c r="S125" s="1076" t="e">
        <f t="shared" ca="1" si="44"/>
        <v>#NAME?</v>
      </c>
      <c r="T125" s="453" t="e">
        <f t="shared" ca="1" si="62"/>
        <v>#NAME?</v>
      </c>
      <c r="U125" s="566" t="e">
        <f t="shared" ca="1" si="45"/>
        <v>#NAME?</v>
      </c>
      <c r="V125" s="567" t="e">
        <f t="shared" ca="1" si="46"/>
        <v>#NAME?</v>
      </c>
      <c r="W125" s="565" t="e">
        <f t="shared" ca="1" si="53"/>
        <v>#NAME?</v>
      </c>
      <c r="X125" s="453" t="e">
        <f t="shared" ca="1" si="63"/>
        <v>#NAME?</v>
      </c>
      <c r="Y125" s="566" t="e">
        <f t="shared" ca="1" si="47"/>
        <v>#NAME?</v>
      </c>
      <c r="Z125" s="567" t="e">
        <f t="shared" ca="1" si="31"/>
        <v>#NAME?</v>
      </c>
      <c r="AA125" s="1076" t="e">
        <f t="shared" ca="1" si="48"/>
        <v>#NAME?</v>
      </c>
      <c r="AB125" s="453" t="e">
        <f t="shared" ca="1" si="64"/>
        <v>#NAME?</v>
      </c>
      <c r="AC125" s="566" t="e">
        <f t="shared" ca="1" si="49"/>
        <v>#NAME?</v>
      </c>
      <c r="AD125" s="567" t="e">
        <f t="shared" ca="1" si="33"/>
        <v>#NAME?</v>
      </c>
      <c r="AE125" s="565" t="e">
        <f t="shared" ca="1" si="54"/>
        <v>#NAME?</v>
      </c>
      <c r="AF125" s="453" t="e">
        <f t="shared" ca="1" si="65"/>
        <v>#NAME?</v>
      </c>
      <c r="AG125" s="566" t="e">
        <f t="shared" ca="1" si="50"/>
        <v>#NAME?</v>
      </c>
      <c r="AH125" s="969" t="e">
        <f t="shared" ca="1" si="51"/>
        <v>#NAME?</v>
      </c>
      <c r="AI125" s="945"/>
      <c r="AJ125" s="967"/>
      <c r="AK125" s="946"/>
      <c r="AL125" s="947"/>
      <c r="AM125" s="948"/>
      <c r="AN125" s="949"/>
      <c r="AO125" s="968"/>
      <c r="AP125" s="950"/>
      <c r="AQ125" s="951"/>
      <c r="AR125" s="948"/>
      <c r="AS125" s="948"/>
      <c r="AT125" s="968"/>
      <c r="AU125" s="950"/>
      <c r="AV125" s="951"/>
      <c r="AW125" s="952"/>
      <c r="AX125" s="945"/>
      <c r="AY125" s="967"/>
      <c r="AZ125" s="946"/>
      <c r="BA125" s="947"/>
      <c r="BB125" s="948"/>
      <c r="BC125" s="949"/>
      <c r="BD125" s="968"/>
      <c r="BE125" s="950"/>
      <c r="BF125" s="951"/>
      <c r="BG125" s="948"/>
      <c r="BH125" s="948"/>
      <c r="BI125" s="968"/>
      <c r="BJ125" s="950"/>
      <c r="BK125" s="951"/>
      <c r="BL125" s="952"/>
      <c r="BM125" s="945"/>
      <c r="BN125" s="967"/>
      <c r="BO125" s="946"/>
      <c r="BP125" s="947"/>
      <c r="BQ125" s="948"/>
      <c r="BR125" s="949"/>
      <c r="BS125" s="968"/>
      <c r="BT125" s="950"/>
      <c r="BU125" s="951"/>
      <c r="BV125" s="948"/>
      <c r="BW125" s="948"/>
      <c r="BX125" s="968"/>
      <c r="BY125" s="950"/>
      <c r="BZ125" s="951"/>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'ONS Post Acute'!S56</f>
        <v>1.386148878451967E-2</v>
      </c>
      <c r="E126" s="493">
        <f>'ONS Post Acute'!T56</f>
        <v>6.9753889295992395E-3</v>
      </c>
      <c r="F126" s="493">
        <f>'ONS Post Acute'!U56</f>
        <v>2.759172046710956E-2</v>
      </c>
      <c r="G126" s="498">
        <f t="shared" si="35"/>
        <v>5.2592682493648778E-3</v>
      </c>
      <c r="H126" s="498">
        <f t="shared" si="36"/>
        <v>6.8363981121608246</v>
      </c>
      <c r="I126" s="498">
        <f t="shared" si="37"/>
        <v>486.35724208294039</v>
      </c>
      <c r="J126" s="498" t="e">
        <f ca="1">_xll.ErBeta(H126,I126)</f>
        <v>#NAME?</v>
      </c>
      <c r="K126" s="1076" t="e">
        <f t="shared" ca="1" si="38"/>
        <v>#NAME?</v>
      </c>
      <c r="L126" s="453" t="e">
        <f t="shared" ca="1" si="66"/>
        <v>#NAME?</v>
      </c>
      <c r="M126" s="566" t="e">
        <f t="shared" ca="1" si="40"/>
        <v>#NAME?</v>
      </c>
      <c r="N126" s="567" t="e">
        <f t="shared" ca="1" si="41"/>
        <v>#NAME?</v>
      </c>
      <c r="O126" s="565" t="e">
        <f t="shared" ca="1" si="52"/>
        <v>#NAME?</v>
      </c>
      <c r="P126" s="453" t="e">
        <f t="shared" ca="1" si="61"/>
        <v>#NAME?</v>
      </c>
      <c r="Q126" s="566" t="e">
        <f t="shared" ca="1" si="43"/>
        <v>#NAME?</v>
      </c>
      <c r="R126" s="567" t="e">
        <f t="shared" ca="1" si="28"/>
        <v>#NAME?</v>
      </c>
      <c r="S126" s="1076" t="e">
        <f t="shared" ca="1" si="44"/>
        <v>#NAME?</v>
      </c>
      <c r="T126" s="453" t="e">
        <f t="shared" ca="1" si="62"/>
        <v>#NAME?</v>
      </c>
      <c r="U126" s="566" t="e">
        <f t="shared" ca="1" si="45"/>
        <v>#NAME?</v>
      </c>
      <c r="V126" s="567" t="e">
        <f t="shared" ca="1" si="46"/>
        <v>#NAME?</v>
      </c>
      <c r="W126" s="565" t="e">
        <f t="shared" ca="1" si="53"/>
        <v>#NAME?</v>
      </c>
      <c r="X126" s="453" t="e">
        <f t="shared" ca="1" si="63"/>
        <v>#NAME?</v>
      </c>
      <c r="Y126" s="566" t="e">
        <f t="shared" ca="1" si="47"/>
        <v>#NAME?</v>
      </c>
      <c r="Z126" s="567" t="e">
        <f t="shared" ca="1" si="31"/>
        <v>#NAME?</v>
      </c>
      <c r="AA126" s="1076" t="e">
        <f t="shared" ca="1" si="48"/>
        <v>#NAME?</v>
      </c>
      <c r="AB126" s="453" t="e">
        <f t="shared" ca="1" si="64"/>
        <v>#NAME?</v>
      </c>
      <c r="AC126" s="566" t="e">
        <f t="shared" ca="1" si="49"/>
        <v>#NAME?</v>
      </c>
      <c r="AD126" s="567" t="e">
        <f t="shared" ca="1" si="33"/>
        <v>#NAME?</v>
      </c>
      <c r="AE126" s="565" t="e">
        <f t="shared" ca="1" si="54"/>
        <v>#NAME?</v>
      </c>
      <c r="AF126" s="453" t="e">
        <f t="shared" ca="1" si="65"/>
        <v>#NAME?</v>
      </c>
      <c r="AG126" s="566" t="e">
        <f t="shared" ca="1" si="50"/>
        <v>#NAME?</v>
      </c>
      <c r="AH126" s="969" t="e">
        <f t="shared" ca="1" si="51"/>
        <v>#NAME?</v>
      </c>
      <c r="AI126" s="945"/>
      <c r="AJ126" s="967"/>
      <c r="AK126" s="946"/>
      <c r="AL126" s="947"/>
      <c r="AM126" s="948"/>
      <c r="AN126" s="949"/>
      <c r="AO126" s="968"/>
      <c r="AP126" s="950"/>
      <c r="AQ126" s="951"/>
      <c r="AR126" s="948"/>
      <c r="AS126" s="948"/>
      <c r="AT126" s="968"/>
      <c r="AU126" s="950"/>
      <c r="AV126" s="951"/>
      <c r="AW126" s="952"/>
      <c r="AX126" s="945"/>
      <c r="AY126" s="967"/>
      <c r="AZ126" s="946"/>
      <c r="BA126" s="947"/>
      <c r="BB126" s="948"/>
      <c r="BC126" s="949"/>
      <c r="BD126" s="968"/>
      <c r="BE126" s="950"/>
      <c r="BF126" s="951"/>
      <c r="BG126" s="948"/>
      <c r="BH126" s="948"/>
      <c r="BI126" s="968"/>
      <c r="BJ126" s="950"/>
      <c r="BK126" s="951"/>
      <c r="BL126" s="952"/>
      <c r="BM126" s="945"/>
      <c r="BN126" s="967"/>
      <c r="BO126" s="946"/>
      <c r="BP126" s="947"/>
      <c r="BQ126" s="948"/>
      <c r="BR126" s="949"/>
      <c r="BS126" s="968"/>
      <c r="BT126" s="950"/>
      <c r="BU126" s="951"/>
      <c r="BV126" s="948"/>
      <c r="BW126" s="948"/>
      <c r="BX126" s="968"/>
      <c r="BY126" s="950"/>
      <c r="BZ126" s="951"/>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'ONS Post Acute'!S57</f>
        <v>1.3041210786370622E-2</v>
      </c>
      <c r="E127" s="493">
        <f>'ONS Post Acute'!T57</f>
        <v>6.4843273387081794E-3</v>
      </c>
      <c r="F127" s="493">
        <f>'ONS Post Acute'!U57</f>
        <v>2.6272315564697737E-2</v>
      </c>
      <c r="G127" s="498">
        <f t="shared" si="35"/>
        <v>5.0479561800993774E-3</v>
      </c>
      <c r="H127" s="498">
        <f t="shared" si="36"/>
        <v>6.5742019530353408</v>
      </c>
      <c r="I127" s="498">
        <f t="shared" si="37"/>
        <v>497.53558207913773</v>
      </c>
      <c r="J127" s="498" t="e">
        <f ca="1">_xll.ErBeta(H127,I127)</f>
        <v>#NAME?</v>
      </c>
      <c r="K127" s="1076" t="e">
        <f t="shared" ca="1" si="38"/>
        <v>#NAME?</v>
      </c>
      <c r="L127" s="453" t="e">
        <f t="shared" ca="1" si="66"/>
        <v>#NAME?</v>
      </c>
      <c r="M127" s="566" t="e">
        <f t="shared" ca="1" si="40"/>
        <v>#NAME?</v>
      </c>
      <c r="N127" s="567" t="e">
        <f t="shared" ca="1" si="41"/>
        <v>#NAME?</v>
      </c>
      <c r="O127" s="565" t="e">
        <f t="shared" ca="1" si="52"/>
        <v>#NAME?</v>
      </c>
      <c r="P127" s="453" t="e">
        <f t="shared" ca="1" si="61"/>
        <v>#NAME?</v>
      </c>
      <c r="Q127" s="566" t="e">
        <f t="shared" ca="1" si="43"/>
        <v>#NAME?</v>
      </c>
      <c r="R127" s="567" t="e">
        <f t="shared" ca="1" si="28"/>
        <v>#NAME?</v>
      </c>
      <c r="S127" s="1076" t="e">
        <f t="shared" ca="1" si="44"/>
        <v>#NAME?</v>
      </c>
      <c r="T127" s="453" t="e">
        <f t="shared" ca="1" si="62"/>
        <v>#NAME?</v>
      </c>
      <c r="U127" s="566" t="e">
        <f t="shared" ca="1" si="45"/>
        <v>#NAME?</v>
      </c>
      <c r="V127" s="567" t="e">
        <f t="shared" ca="1" si="46"/>
        <v>#NAME?</v>
      </c>
      <c r="W127" s="565" t="e">
        <f t="shared" ca="1" si="53"/>
        <v>#NAME?</v>
      </c>
      <c r="X127" s="453" t="e">
        <f t="shared" ca="1" si="63"/>
        <v>#NAME?</v>
      </c>
      <c r="Y127" s="566" t="e">
        <f t="shared" ca="1" si="47"/>
        <v>#NAME?</v>
      </c>
      <c r="Z127" s="567" t="e">
        <f t="shared" ca="1" si="31"/>
        <v>#NAME?</v>
      </c>
      <c r="AA127" s="1076" t="e">
        <f t="shared" ca="1" si="48"/>
        <v>#NAME?</v>
      </c>
      <c r="AB127" s="453" t="e">
        <f t="shared" ca="1" si="64"/>
        <v>#NAME?</v>
      </c>
      <c r="AC127" s="566" t="e">
        <f t="shared" ca="1" si="49"/>
        <v>#NAME?</v>
      </c>
      <c r="AD127" s="567" t="e">
        <f t="shared" ca="1" si="33"/>
        <v>#NAME?</v>
      </c>
      <c r="AE127" s="565" t="e">
        <f t="shared" ca="1" si="54"/>
        <v>#NAME?</v>
      </c>
      <c r="AF127" s="453" t="e">
        <f t="shared" ca="1" si="65"/>
        <v>#NAME?</v>
      </c>
      <c r="AG127" s="566" t="e">
        <f t="shared" ca="1" si="50"/>
        <v>#NAME?</v>
      </c>
      <c r="AH127" s="969" t="e">
        <f t="shared" ca="1" si="51"/>
        <v>#NAME?</v>
      </c>
      <c r="AI127" s="945"/>
      <c r="AJ127" s="967"/>
      <c r="AK127" s="946"/>
      <c r="AL127" s="947"/>
      <c r="AM127" s="948"/>
      <c r="AN127" s="949"/>
      <c r="AO127" s="968"/>
      <c r="AP127" s="950"/>
      <c r="AQ127" s="951"/>
      <c r="AR127" s="948"/>
      <c r="AS127" s="948"/>
      <c r="AT127" s="968"/>
      <c r="AU127" s="950"/>
      <c r="AV127" s="951"/>
      <c r="AW127" s="952"/>
      <c r="AX127" s="945"/>
      <c r="AY127" s="967"/>
      <c r="AZ127" s="946"/>
      <c r="BA127" s="947"/>
      <c r="BB127" s="948"/>
      <c r="BC127" s="949"/>
      <c r="BD127" s="968"/>
      <c r="BE127" s="950"/>
      <c r="BF127" s="951"/>
      <c r="BG127" s="948"/>
      <c r="BH127" s="948"/>
      <c r="BI127" s="968"/>
      <c r="BJ127" s="950"/>
      <c r="BK127" s="951"/>
      <c r="BL127" s="952"/>
      <c r="BM127" s="945"/>
      <c r="BN127" s="967"/>
      <c r="BO127" s="946"/>
      <c r="BP127" s="947"/>
      <c r="BQ127" s="948"/>
      <c r="BR127" s="949"/>
      <c r="BS127" s="968"/>
      <c r="BT127" s="950"/>
      <c r="BU127" s="951"/>
      <c r="BV127" s="948"/>
      <c r="BW127" s="948"/>
      <c r="BX127" s="968"/>
      <c r="BY127" s="950"/>
      <c r="BZ127" s="951"/>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'ONS Post Acute'!S58</f>
        <v>1.2269474182635047E-2</v>
      </c>
      <c r="E128" s="493">
        <f>'ONS Post Acute'!T58</f>
        <v>6.0278360762220633E-3</v>
      </c>
      <c r="F128" s="493">
        <f>'ONS Post Acute'!U58</f>
        <v>2.5016003114189507E-2</v>
      </c>
      <c r="G128" s="498">
        <f t="shared" si="35"/>
        <v>4.8439201627467968E-3</v>
      </c>
      <c r="H128" s="498">
        <f t="shared" si="36"/>
        <v>6.3249161020591478</v>
      </c>
      <c r="I128" s="498">
        <f t="shared" si="37"/>
        <v>509.17526001883647</v>
      </c>
      <c r="J128" s="498" t="e">
        <f ca="1">_xll.ErBeta(H128,I128)</f>
        <v>#NAME?</v>
      </c>
      <c r="K128" s="1076" t="e">
        <f t="shared" ca="1" si="38"/>
        <v>#NAME?</v>
      </c>
      <c r="L128" s="453" t="e">
        <f t="shared" ca="1" si="66"/>
        <v>#NAME?</v>
      </c>
      <c r="M128" s="566" t="e">
        <f t="shared" ca="1" si="40"/>
        <v>#NAME?</v>
      </c>
      <c r="N128" s="567" t="e">
        <f t="shared" ca="1" si="41"/>
        <v>#NAME?</v>
      </c>
      <c r="O128" s="565" t="e">
        <f t="shared" ca="1" si="52"/>
        <v>#NAME?</v>
      </c>
      <c r="P128" s="453" t="e">
        <f t="shared" ca="1" si="61"/>
        <v>#NAME?</v>
      </c>
      <c r="Q128" s="566" t="e">
        <f t="shared" ca="1" si="43"/>
        <v>#NAME?</v>
      </c>
      <c r="R128" s="567" t="e">
        <f t="shared" ca="1" si="28"/>
        <v>#NAME?</v>
      </c>
      <c r="S128" s="1076" t="e">
        <f t="shared" ca="1" si="44"/>
        <v>#NAME?</v>
      </c>
      <c r="T128" s="453" t="e">
        <f t="shared" ca="1" si="62"/>
        <v>#NAME?</v>
      </c>
      <c r="U128" s="566" t="e">
        <f t="shared" ca="1" si="45"/>
        <v>#NAME?</v>
      </c>
      <c r="V128" s="567" t="e">
        <f t="shared" ca="1" si="46"/>
        <v>#NAME?</v>
      </c>
      <c r="W128" s="565" t="e">
        <f t="shared" ca="1" si="53"/>
        <v>#NAME?</v>
      </c>
      <c r="X128" s="453" t="e">
        <f t="shared" ca="1" si="63"/>
        <v>#NAME?</v>
      </c>
      <c r="Y128" s="566" t="e">
        <f t="shared" ca="1" si="47"/>
        <v>#NAME?</v>
      </c>
      <c r="Z128" s="567" t="e">
        <f t="shared" ca="1" si="31"/>
        <v>#NAME?</v>
      </c>
      <c r="AA128" s="1076" t="e">
        <f t="shared" ca="1" si="48"/>
        <v>#NAME?</v>
      </c>
      <c r="AB128" s="453" t="e">
        <f t="shared" ca="1" si="64"/>
        <v>#NAME?</v>
      </c>
      <c r="AC128" s="566" t="e">
        <f t="shared" ca="1" si="49"/>
        <v>#NAME?</v>
      </c>
      <c r="AD128" s="567" t="e">
        <f t="shared" ca="1" si="33"/>
        <v>#NAME?</v>
      </c>
      <c r="AE128" s="565" t="e">
        <f t="shared" ca="1" si="54"/>
        <v>#NAME?</v>
      </c>
      <c r="AF128" s="453" t="e">
        <f t="shared" ca="1" si="65"/>
        <v>#NAME?</v>
      </c>
      <c r="AG128" s="566" t="e">
        <f t="shared" ca="1" si="50"/>
        <v>#NAME?</v>
      </c>
      <c r="AH128" s="969" t="e">
        <f t="shared" ca="1" si="51"/>
        <v>#NAME?</v>
      </c>
      <c r="AI128" s="945"/>
      <c r="AJ128" s="967"/>
      <c r="AK128" s="946"/>
      <c r="AL128" s="947"/>
      <c r="AM128" s="948"/>
      <c r="AN128" s="949"/>
      <c r="AO128" s="968"/>
      <c r="AP128" s="950"/>
      <c r="AQ128" s="951"/>
      <c r="AR128" s="948"/>
      <c r="AS128" s="948"/>
      <c r="AT128" s="968"/>
      <c r="AU128" s="950"/>
      <c r="AV128" s="951"/>
      <c r="AW128" s="952"/>
      <c r="AX128" s="945"/>
      <c r="AY128" s="967"/>
      <c r="AZ128" s="946"/>
      <c r="BA128" s="947"/>
      <c r="BB128" s="948"/>
      <c r="BC128" s="949"/>
      <c r="BD128" s="968"/>
      <c r="BE128" s="950"/>
      <c r="BF128" s="951"/>
      <c r="BG128" s="948"/>
      <c r="BH128" s="948"/>
      <c r="BI128" s="968"/>
      <c r="BJ128" s="950"/>
      <c r="BK128" s="951"/>
      <c r="BL128" s="952"/>
      <c r="BM128" s="945"/>
      <c r="BN128" s="967"/>
      <c r="BO128" s="946"/>
      <c r="BP128" s="947"/>
      <c r="BQ128" s="948"/>
      <c r="BR128" s="949"/>
      <c r="BS128" s="968"/>
      <c r="BT128" s="950"/>
      <c r="BU128" s="951"/>
      <c r="BV128" s="948"/>
      <c r="BW128" s="948"/>
      <c r="BX128" s="968"/>
      <c r="BY128" s="950"/>
      <c r="BZ128" s="951"/>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'ONS Post Acute'!S59</f>
        <v>1.1543406450854813E-2</v>
      </c>
      <c r="E129" s="493">
        <f>'ONS Post Acute'!T59</f>
        <v>5.6034814197154477E-3</v>
      </c>
      <c r="F129" s="493">
        <f>'ONS Post Acute'!U59</f>
        <v>2.381976610581028E-2</v>
      </c>
      <c r="G129" s="498">
        <f t="shared" si="35"/>
        <v>4.6470113995139882E-3</v>
      </c>
      <c r="H129" s="498">
        <f t="shared" si="36"/>
        <v>6.0877300138420427</v>
      </c>
      <c r="I129" s="498">
        <f t="shared" si="37"/>
        <v>521.28952554413354</v>
      </c>
      <c r="J129" s="498" t="e">
        <f ca="1">_xll.ErBeta(H129,I129)</f>
        <v>#NAME?</v>
      </c>
      <c r="K129" s="1076" t="e">
        <f t="shared" ca="1" si="38"/>
        <v>#NAME?</v>
      </c>
      <c r="L129" s="453" t="e">
        <f t="shared" ca="1" si="66"/>
        <v>#NAME?</v>
      </c>
      <c r="M129" s="566" t="e">
        <f t="shared" ca="1" si="40"/>
        <v>#NAME?</v>
      </c>
      <c r="N129" s="567" t="e">
        <f t="shared" ca="1" si="41"/>
        <v>#NAME?</v>
      </c>
      <c r="O129" s="565" t="e">
        <f t="shared" ca="1" si="52"/>
        <v>#NAME?</v>
      </c>
      <c r="P129" s="453" t="e">
        <f t="shared" ca="1" si="61"/>
        <v>#NAME?</v>
      </c>
      <c r="Q129" s="566" t="e">
        <f t="shared" ca="1" si="43"/>
        <v>#NAME?</v>
      </c>
      <c r="R129" s="567" t="e">
        <f t="shared" ca="1" si="28"/>
        <v>#NAME?</v>
      </c>
      <c r="S129" s="1076" t="e">
        <f t="shared" ca="1" si="44"/>
        <v>#NAME?</v>
      </c>
      <c r="T129" s="453" t="e">
        <f t="shared" ca="1" si="62"/>
        <v>#NAME?</v>
      </c>
      <c r="U129" s="566" t="e">
        <f t="shared" ca="1" si="45"/>
        <v>#NAME?</v>
      </c>
      <c r="V129" s="567" t="e">
        <f t="shared" ca="1" si="46"/>
        <v>#NAME?</v>
      </c>
      <c r="W129" s="565" t="e">
        <f t="shared" ca="1" si="53"/>
        <v>#NAME?</v>
      </c>
      <c r="X129" s="453" t="e">
        <f t="shared" ca="1" si="63"/>
        <v>#NAME?</v>
      </c>
      <c r="Y129" s="566" t="e">
        <f t="shared" ca="1" si="47"/>
        <v>#NAME?</v>
      </c>
      <c r="Z129" s="567" t="e">
        <f t="shared" ca="1" si="31"/>
        <v>#NAME?</v>
      </c>
      <c r="AA129" s="1076" t="e">
        <f t="shared" ca="1" si="48"/>
        <v>#NAME?</v>
      </c>
      <c r="AB129" s="453" t="e">
        <f t="shared" ca="1" si="64"/>
        <v>#NAME?</v>
      </c>
      <c r="AC129" s="566" t="e">
        <f t="shared" ca="1" si="49"/>
        <v>#NAME?</v>
      </c>
      <c r="AD129" s="567" t="e">
        <f t="shared" ca="1" si="33"/>
        <v>#NAME?</v>
      </c>
      <c r="AE129" s="565" t="e">
        <f t="shared" ca="1" si="54"/>
        <v>#NAME?</v>
      </c>
      <c r="AF129" s="453" t="e">
        <f t="shared" ca="1" si="65"/>
        <v>#NAME?</v>
      </c>
      <c r="AG129" s="566" t="e">
        <f t="shared" ca="1" si="50"/>
        <v>#NAME?</v>
      </c>
      <c r="AH129" s="969" t="e">
        <f t="shared" ca="1" si="51"/>
        <v>#NAME?</v>
      </c>
      <c r="AI129" s="945"/>
      <c r="AJ129" s="967"/>
      <c r="AK129" s="946"/>
      <c r="AL129" s="947"/>
      <c r="AM129" s="948"/>
      <c r="AN129" s="949"/>
      <c r="AO129" s="968"/>
      <c r="AP129" s="950"/>
      <c r="AQ129" s="951"/>
      <c r="AR129" s="948"/>
      <c r="AS129" s="948"/>
      <c r="AT129" s="968"/>
      <c r="AU129" s="950"/>
      <c r="AV129" s="951"/>
      <c r="AW129" s="952"/>
      <c r="AX129" s="945"/>
      <c r="AY129" s="967"/>
      <c r="AZ129" s="946"/>
      <c r="BA129" s="947"/>
      <c r="BB129" s="948"/>
      <c r="BC129" s="949"/>
      <c r="BD129" s="968"/>
      <c r="BE129" s="950"/>
      <c r="BF129" s="951"/>
      <c r="BG129" s="948"/>
      <c r="BH129" s="948"/>
      <c r="BI129" s="968"/>
      <c r="BJ129" s="950"/>
      <c r="BK129" s="951"/>
      <c r="BL129" s="952"/>
      <c r="BM129" s="945"/>
      <c r="BN129" s="967"/>
      <c r="BO129" s="946"/>
      <c r="BP129" s="947"/>
      <c r="BQ129" s="948"/>
      <c r="BR129" s="949"/>
      <c r="BS129" s="968"/>
      <c r="BT129" s="950"/>
      <c r="BU129" s="951"/>
      <c r="BV129" s="948"/>
      <c r="BW129" s="948"/>
      <c r="BX129" s="968"/>
      <c r="BY129" s="950"/>
      <c r="BZ129" s="951"/>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'ONS Post Acute'!S60</f>
        <v>1.0860305055144516E-2</v>
      </c>
      <c r="E130" s="493">
        <f>'ONS Post Acute'!T60</f>
        <v>5.2090009788015876E-3</v>
      </c>
      <c r="F130" s="493">
        <f>'ONS Post Acute'!U60</f>
        <v>2.2680731799784581E-2</v>
      </c>
      <c r="G130" s="498">
        <f t="shared" si="35"/>
        <v>4.4570741890262739E-3</v>
      </c>
      <c r="H130" s="498">
        <f t="shared" si="36"/>
        <v>5.861895641314133</v>
      </c>
      <c r="I130" s="498">
        <f t="shared" si="37"/>
        <v>533.89233884378064</v>
      </c>
      <c r="J130" s="498" t="e">
        <f ca="1">_xll.ErBeta(H130,I130)</f>
        <v>#NAME?</v>
      </c>
      <c r="K130" s="1076" t="e">
        <f t="shared" ca="1" si="38"/>
        <v>#NAME?</v>
      </c>
      <c r="L130" s="453" t="e">
        <f t="shared" ca="1" si="66"/>
        <v>#NAME?</v>
      </c>
      <c r="M130" s="566" t="e">
        <f t="shared" ca="1" si="40"/>
        <v>#NAME?</v>
      </c>
      <c r="N130" s="567" t="e">
        <f t="shared" ca="1" si="41"/>
        <v>#NAME?</v>
      </c>
      <c r="O130" s="565" t="e">
        <f t="shared" ca="1" si="52"/>
        <v>#NAME?</v>
      </c>
      <c r="P130" s="453" t="e">
        <f t="shared" ca="1" si="61"/>
        <v>#NAME?</v>
      </c>
      <c r="Q130" s="566" t="e">
        <f t="shared" ca="1" si="43"/>
        <v>#NAME?</v>
      </c>
      <c r="R130" s="567" t="e">
        <f t="shared" ca="1" si="28"/>
        <v>#NAME?</v>
      </c>
      <c r="S130" s="1076" t="e">
        <f t="shared" ca="1" si="44"/>
        <v>#NAME?</v>
      </c>
      <c r="T130" s="453" t="e">
        <f t="shared" ca="1" si="62"/>
        <v>#NAME?</v>
      </c>
      <c r="U130" s="566" t="e">
        <f t="shared" ca="1" si="45"/>
        <v>#NAME?</v>
      </c>
      <c r="V130" s="567" t="e">
        <f t="shared" ca="1" si="46"/>
        <v>#NAME?</v>
      </c>
      <c r="W130" s="565" t="e">
        <f t="shared" ca="1" si="53"/>
        <v>#NAME?</v>
      </c>
      <c r="X130" s="453" t="e">
        <f t="shared" ca="1" si="63"/>
        <v>#NAME?</v>
      </c>
      <c r="Y130" s="566" t="e">
        <f t="shared" ca="1" si="47"/>
        <v>#NAME?</v>
      </c>
      <c r="Z130" s="567" t="e">
        <f t="shared" ca="1" si="31"/>
        <v>#NAME?</v>
      </c>
      <c r="AA130" s="1076" t="e">
        <f t="shared" ca="1" si="48"/>
        <v>#NAME?</v>
      </c>
      <c r="AB130" s="453" t="e">
        <f t="shared" ca="1" si="64"/>
        <v>#NAME?</v>
      </c>
      <c r="AC130" s="566" t="e">
        <f t="shared" ca="1" si="49"/>
        <v>#NAME?</v>
      </c>
      <c r="AD130" s="567" t="e">
        <f t="shared" ca="1" si="33"/>
        <v>#NAME?</v>
      </c>
      <c r="AE130" s="565" t="e">
        <f t="shared" ca="1" si="54"/>
        <v>#NAME?</v>
      </c>
      <c r="AF130" s="453" t="e">
        <f t="shared" ca="1" si="65"/>
        <v>#NAME?</v>
      </c>
      <c r="AG130" s="566" t="e">
        <f t="shared" ca="1" si="50"/>
        <v>#NAME?</v>
      </c>
      <c r="AH130" s="969" t="e">
        <f t="shared" ca="1" si="51"/>
        <v>#NAME?</v>
      </c>
      <c r="AI130" s="945"/>
      <c r="AJ130" s="967"/>
      <c r="AK130" s="946"/>
      <c r="AL130" s="947"/>
      <c r="AM130" s="948"/>
      <c r="AN130" s="949"/>
      <c r="AO130" s="968"/>
      <c r="AP130" s="950"/>
      <c r="AQ130" s="951"/>
      <c r="AR130" s="948"/>
      <c r="AS130" s="948"/>
      <c r="AT130" s="968"/>
      <c r="AU130" s="950"/>
      <c r="AV130" s="951"/>
      <c r="AW130" s="952"/>
      <c r="AX130" s="945"/>
      <c r="AY130" s="967"/>
      <c r="AZ130" s="946"/>
      <c r="BA130" s="947"/>
      <c r="BB130" s="948"/>
      <c r="BC130" s="949"/>
      <c r="BD130" s="968"/>
      <c r="BE130" s="950"/>
      <c r="BF130" s="951"/>
      <c r="BG130" s="948"/>
      <c r="BH130" s="948"/>
      <c r="BI130" s="968"/>
      <c r="BJ130" s="950"/>
      <c r="BK130" s="951"/>
      <c r="BL130" s="952"/>
      <c r="BM130" s="945"/>
      <c r="BN130" s="967"/>
      <c r="BO130" s="946"/>
      <c r="BP130" s="947"/>
      <c r="BQ130" s="948"/>
      <c r="BR130" s="949"/>
      <c r="BS130" s="968"/>
      <c r="BT130" s="950"/>
      <c r="BU130" s="951"/>
      <c r="BV130" s="948"/>
      <c r="BW130" s="948"/>
      <c r="BX130" s="968"/>
      <c r="BY130" s="950"/>
      <c r="BZ130" s="951"/>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'ONS Post Acute'!S61</f>
        <v>1.0217627386936842E-2</v>
      </c>
      <c r="E131" s="493">
        <f>'ONS Post Acute'!T61</f>
        <v>4.8422916334991207E-3</v>
      </c>
      <c r="F131" s="493">
        <f>'ONS Post Acute'!U61</f>
        <v>2.1596164827507688E-2</v>
      </c>
      <c r="G131" s="498">
        <f t="shared" si="35"/>
        <v>4.273947243369533E-3</v>
      </c>
      <c r="H131" s="498">
        <f t="shared" si="36"/>
        <v>5.6467217264014824</v>
      </c>
      <c r="I131" s="498">
        <f t="shared" si="37"/>
        <v>546.99837997507302</v>
      </c>
      <c r="J131" s="498" t="e">
        <f ca="1">_xll.ErBeta(H131,I131)</f>
        <v>#NAME?</v>
      </c>
      <c r="K131" s="1076" t="e">
        <f t="shared" ca="1" si="38"/>
        <v>#NAME?</v>
      </c>
      <c r="L131" s="453" t="e">
        <f t="shared" ca="1" si="66"/>
        <v>#NAME?</v>
      </c>
      <c r="M131" s="566" t="e">
        <f t="shared" ca="1" si="40"/>
        <v>#NAME?</v>
      </c>
      <c r="N131" s="567" t="e">
        <f t="shared" ca="1" si="41"/>
        <v>#NAME?</v>
      </c>
      <c r="O131" s="565" t="e">
        <f t="shared" ca="1" si="52"/>
        <v>#NAME?</v>
      </c>
      <c r="P131" s="453" t="e">
        <f t="shared" ca="1" si="61"/>
        <v>#NAME?</v>
      </c>
      <c r="Q131" s="566" t="e">
        <f t="shared" ca="1" si="43"/>
        <v>#NAME?</v>
      </c>
      <c r="R131" s="567" t="e">
        <f t="shared" ca="1" si="28"/>
        <v>#NAME?</v>
      </c>
      <c r="S131" s="1076" t="e">
        <f t="shared" ca="1" si="44"/>
        <v>#NAME?</v>
      </c>
      <c r="T131" s="453" t="e">
        <f t="shared" ca="1" si="62"/>
        <v>#NAME?</v>
      </c>
      <c r="U131" s="566" t="e">
        <f t="shared" ca="1" si="45"/>
        <v>#NAME?</v>
      </c>
      <c r="V131" s="567" t="e">
        <f t="shared" ca="1" si="46"/>
        <v>#NAME?</v>
      </c>
      <c r="W131" s="565" t="e">
        <f t="shared" ca="1" si="53"/>
        <v>#NAME?</v>
      </c>
      <c r="X131" s="453" t="e">
        <f t="shared" ca="1" si="63"/>
        <v>#NAME?</v>
      </c>
      <c r="Y131" s="566" t="e">
        <f t="shared" ca="1" si="47"/>
        <v>#NAME?</v>
      </c>
      <c r="Z131" s="567" t="e">
        <f t="shared" ca="1" si="31"/>
        <v>#NAME?</v>
      </c>
      <c r="AA131" s="1076" t="e">
        <f t="shared" ca="1" si="48"/>
        <v>#NAME?</v>
      </c>
      <c r="AB131" s="453" t="e">
        <f t="shared" ca="1" si="64"/>
        <v>#NAME?</v>
      </c>
      <c r="AC131" s="566" t="e">
        <f t="shared" ca="1" si="49"/>
        <v>#NAME?</v>
      </c>
      <c r="AD131" s="567" t="e">
        <f t="shared" ca="1" si="33"/>
        <v>#NAME?</v>
      </c>
      <c r="AE131" s="565" t="e">
        <f t="shared" ca="1" si="54"/>
        <v>#NAME?</v>
      </c>
      <c r="AF131" s="453" t="e">
        <f t="shared" ca="1" si="65"/>
        <v>#NAME?</v>
      </c>
      <c r="AG131" s="566" t="e">
        <f t="shared" ca="1" si="50"/>
        <v>#NAME?</v>
      </c>
      <c r="AH131" s="969" t="e">
        <f t="shared" ca="1" si="51"/>
        <v>#NAME?</v>
      </c>
      <c r="AI131" s="945"/>
      <c r="AJ131" s="967"/>
      <c r="AK131" s="946"/>
      <c r="AL131" s="947"/>
      <c r="AM131" s="948"/>
      <c r="AN131" s="949"/>
      <c r="AO131" s="968"/>
      <c r="AP131" s="950"/>
      <c r="AQ131" s="951"/>
      <c r="AR131" s="948"/>
      <c r="AS131" s="948"/>
      <c r="AT131" s="968"/>
      <c r="AU131" s="950"/>
      <c r="AV131" s="951"/>
      <c r="AW131" s="952"/>
      <c r="AX131" s="945"/>
      <c r="AY131" s="967"/>
      <c r="AZ131" s="946"/>
      <c r="BA131" s="947"/>
      <c r="BB131" s="948"/>
      <c r="BC131" s="949"/>
      <c r="BD131" s="968"/>
      <c r="BE131" s="950"/>
      <c r="BF131" s="951"/>
      <c r="BG131" s="948"/>
      <c r="BH131" s="948"/>
      <c r="BI131" s="968"/>
      <c r="BJ131" s="950"/>
      <c r="BK131" s="951"/>
      <c r="BL131" s="952"/>
      <c r="BM131" s="945"/>
      <c r="BN131" s="967"/>
      <c r="BO131" s="946"/>
      <c r="BP131" s="947"/>
      <c r="BQ131" s="948"/>
      <c r="BR131" s="949"/>
      <c r="BS131" s="968"/>
      <c r="BT131" s="950"/>
      <c r="BU131" s="951"/>
      <c r="BV131" s="948"/>
      <c r="BW131" s="948"/>
      <c r="BX131" s="968"/>
      <c r="BY131" s="950"/>
      <c r="BZ131" s="951"/>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'ONS Post Acute'!S62</f>
        <v>9.6129813010020042E-3</v>
      </c>
      <c r="E132" s="493">
        <f>'ONS Post Acute'!T62</f>
        <v>4.5013983217277367E-3</v>
      </c>
      <c r="F132" s="493">
        <f>'ONS Post Acute'!U62</f>
        <v>2.0563460622611388E-2</v>
      </c>
      <c r="G132" s="498">
        <f t="shared" si="35"/>
        <v>4.0974648726744018E-3</v>
      </c>
      <c r="H132" s="498">
        <f t="shared" si="36"/>
        <v>5.4415686926281506</v>
      </c>
      <c r="I132" s="498">
        <f t="shared" si="37"/>
        <v>560.62306019216453</v>
      </c>
      <c r="J132" s="498" t="e">
        <f ca="1">_xll.ErBeta(H132,I132)</f>
        <v>#NAME?</v>
      </c>
      <c r="K132" s="1076" t="e">
        <f t="shared" ca="1" si="38"/>
        <v>#NAME?</v>
      </c>
      <c r="L132" s="453" t="e">
        <f t="shared" ca="1" si="66"/>
        <v>#NAME?</v>
      </c>
      <c r="M132" s="566" t="e">
        <f t="shared" ca="1" si="40"/>
        <v>#NAME?</v>
      </c>
      <c r="N132" s="567" t="e">
        <f t="shared" ca="1" si="41"/>
        <v>#NAME?</v>
      </c>
      <c r="O132" s="565" t="e">
        <f t="shared" ca="1" si="52"/>
        <v>#NAME?</v>
      </c>
      <c r="P132" s="453" t="e">
        <f t="shared" ca="1" si="61"/>
        <v>#NAME?</v>
      </c>
      <c r="Q132" s="566" t="e">
        <f t="shared" ca="1" si="43"/>
        <v>#NAME?</v>
      </c>
      <c r="R132" s="567" t="e">
        <f t="shared" ca="1" si="28"/>
        <v>#NAME?</v>
      </c>
      <c r="S132" s="1076" t="e">
        <f t="shared" ca="1" si="44"/>
        <v>#NAME?</v>
      </c>
      <c r="T132" s="453" t="e">
        <f t="shared" ca="1" si="62"/>
        <v>#NAME?</v>
      </c>
      <c r="U132" s="566" t="e">
        <f t="shared" ca="1" si="45"/>
        <v>#NAME?</v>
      </c>
      <c r="V132" s="567" t="e">
        <f t="shared" ca="1" si="46"/>
        <v>#NAME?</v>
      </c>
      <c r="W132" s="565" t="e">
        <f t="shared" ca="1" si="53"/>
        <v>#NAME?</v>
      </c>
      <c r="X132" s="453" t="e">
        <f t="shared" ca="1" si="63"/>
        <v>#NAME?</v>
      </c>
      <c r="Y132" s="566" t="e">
        <f t="shared" ca="1" si="47"/>
        <v>#NAME?</v>
      </c>
      <c r="Z132" s="567" t="e">
        <f t="shared" ca="1" si="31"/>
        <v>#NAME?</v>
      </c>
      <c r="AA132" s="1076" t="e">
        <f t="shared" ca="1" si="48"/>
        <v>#NAME?</v>
      </c>
      <c r="AB132" s="453" t="e">
        <f t="shared" ca="1" si="64"/>
        <v>#NAME?</v>
      </c>
      <c r="AC132" s="566" t="e">
        <f t="shared" ca="1" si="49"/>
        <v>#NAME?</v>
      </c>
      <c r="AD132" s="567" t="e">
        <f t="shared" ca="1" si="33"/>
        <v>#NAME?</v>
      </c>
      <c r="AE132" s="565" t="e">
        <f t="shared" ca="1" si="54"/>
        <v>#NAME?</v>
      </c>
      <c r="AF132" s="453" t="e">
        <f t="shared" ca="1" si="65"/>
        <v>#NAME?</v>
      </c>
      <c r="AG132" s="566" t="e">
        <f t="shared" ca="1" si="50"/>
        <v>#NAME?</v>
      </c>
      <c r="AH132" s="969" t="e">
        <f t="shared" ca="1" si="51"/>
        <v>#NAME?</v>
      </c>
      <c r="AI132" s="945"/>
      <c r="AJ132" s="967"/>
      <c r="AK132" s="946"/>
      <c r="AL132" s="947"/>
      <c r="AM132" s="948"/>
      <c r="AN132" s="949"/>
      <c r="AO132" s="968"/>
      <c r="AP132" s="950"/>
      <c r="AQ132" s="951"/>
      <c r="AR132" s="948"/>
      <c r="AS132" s="948"/>
      <c r="AT132" s="968"/>
      <c r="AU132" s="950"/>
      <c r="AV132" s="951"/>
      <c r="AW132" s="952"/>
      <c r="AX132" s="945"/>
      <c r="AY132" s="967"/>
      <c r="AZ132" s="946"/>
      <c r="BA132" s="947"/>
      <c r="BB132" s="948"/>
      <c r="BC132" s="949"/>
      <c r="BD132" s="968"/>
      <c r="BE132" s="950"/>
      <c r="BF132" s="951"/>
      <c r="BG132" s="948"/>
      <c r="BH132" s="948"/>
      <c r="BI132" s="968"/>
      <c r="BJ132" s="950"/>
      <c r="BK132" s="951"/>
      <c r="BL132" s="952"/>
      <c r="BM132" s="945"/>
      <c r="BN132" s="967"/>
      <c r="BO132" s="946"/>
      <c r="BP132" s="947"/>
      <c r="BQ132" s="948"/>
      <c r="BR132" s="949"/>
      <c r="BS132" s="968"/>
      <c r="BT132" s="950"/>
      <c r="BU132" s="951"/>
      <c r="BV132" s="948"/>
      <c r="BW132" s="948"/>
      <c r="BX132" s="968"/>
      <c r="BY132" s="950"/>
      <c r="BZ132" s="951"/>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'ONS Post Acute'!S63</f>
        <v>9.0441162115149059E-3</v>
      </c>
      <c r="E133" s="493">
        <f>'ONS Post Acute'!T63</f>
        <v>4.1845036161548121E-3</v>
      </c>
      <c r="F133" s="493">
        <f>'ONS Post Acute'!U63</f>
        <v>1.9580139166148834E-2</v>
      </c>
      <c r="G133" s="498">
        <f t="shared" si="35"/>
        <v>3.9274580484678625E-3</v>
      </c>
      <c r="H133" s="498">
        <f t="shared" si="36"/>
        <v>5.2458440678303004</v>
      </c>
      <c r="I133" s="498">
        <f t="shared" si="37"/>
        <v>574.78253517295479</v>
      </c>
      <c r="J133" s="498" t="e">
        <f ca="1">_xll.ErBeta(H133,I133)</f>
        <v>#NAME?</v>
      </c>
      <c r="K133" s="1076" t="e">
        <f t="shared" ca="1" si="38"/>
        <v>#NAME?</v>
      </c>
      <c r="L133" s="453" t="e">
        <f t="shared" ref="L133:L164" ca="1" si="67">K133*($D$21-PICSIA_V-Diab_Inc-Park_Inc-Dem_Inc-Anx_Inc-Isc_Inc)</f>
        <v>#NAME?</v>
      </c>
      <c r="M133" s="566" t="e">
        <f t="shared" ca="1" si="40"/>
        <v>#NAME?</v>
      </c>
      <c r="N133" s="567" t="e">
        <f t="shared" ca="1" si="41"/>
        <v>#NAME?</v>
      </c>
      <c r="O133" s="565" t="e">
        <f t="shared" ca="1" si="52"/>
        <v>#NAME?</v>
      </c>
      <c r="P133" s="453" t="e">
        <f t="shared" ref="P133:P164" ca="1" si="68">O133*($E$21-PICSIA_U-$H$201-$H$202-$H$203-$H$204-$H$205)</f>
        <v>#NAME?</v>
      </c>
      <c r="Q133" s="566" t="e">
        <f t="shared" ca="1" si="43"/>
        <v>#NAME?</v>
      </c>
      <c r="R133" s="567" t="e">
        <f t="shared" ca="1" si="28"/>
        <v>#NAME?</v>
      </c>
      <c r="S133" s="1076" t="e">
        <f t="shared" ca="1" si="44"/>
        <v>#NAME?</v>
      </c>
      <c r="T133" s="453" t="e">
        <f t="shared" ref="T133:T164" ca="1" si="69">S133*($F$21-PICSIB_V-$J$201-$J$202-$J$203-$J$204-$J$205)</f>
        <v>#NAME?</v>
      </c>
      <c r="U133" s="566" t="e">
        <f t="shared" ca="1" si="45"/>
        <v>#NAME?</v>
      </c>
      <c r="V133" s="567" t="e">
        <f t="shared" ca="1" si="46"/>
        <v>#NAME?</v>
      </c>
      <c r="W133" s="565" t="e">
        <f t="shared" ca="1" si="53"/>
        <v>#NAME?</v>
      </c>
      <c r="X133" s="453" t="e">
        <f t="shared" ref="X133:X164" ca="1" si="70">W133*($G$21-PICSIB_U-$L$201-$L$202-$L$203-$L$204-$L$205)</f>
        <v>#NAME?</v>
      </c>
      <c r="Y133" s="566" t="e">
        <f t="shared" ca="1" si="47"/>
        <v>#NAME?</v>
      </c>
      <c r="Z133" s="567" t="e">
        <f t="shared" ca="1" si="31"/>
        <v>#NAME?</v>
      </c>
      <c r="AA133" s="1076" t="e">
        <f t="shared" ca="1" si="48"/>
        <v>#NAME?</v>
      </c>
      <c r="AB133" s="453" t="e">
        <f t="shared" ref="AB133:AB164" ca="1" si="71">AA133*($H$21-PICSIC_V-$N$201-$N$202-$N$203-$N$204-$N$205)</f>
        <v>#NAME?</v>
      </c>
      <c r="AC133" s="566" t="e">
        <f t="shared" ca="1" si="49"/>
        <v>#NAME?</v>
      </c>
      <c r="AD133" s="567" t="e">
        <f t="shared" ca="1" si="33"/>
        <v>#NAME?</v>
      </c>
      <c r="AE133" s="565" t="e">
        <f t="shared" ca="1" si="54"/>
        <v>#NAME?</v>
      </c>
      <c r="AF133" s="453" t="e">
        <f t="shared" ref="AF133:AF164" ca="1" si="72">AE133*($I$21-PICSIC_U-$P$201-$P$202-$P$203-$P$204-$P$205)</f>
        <v>#NAME?</v>
      </c>
      <c r="AG133" s="566" t="e">
        <f t="shared" ca="1" si="50"/>
        <v>#NAME?</v>
      </c>
      <c r="AH133" s="969" t="e">
        <f t="shared" ca="1" si="51"/>
        <v>#NAME?</v>
      </c>
      <c r="AI133" s="945"/>
      <c r="AJ133" s="967"/>
      <c r="AK133" s="946"/>
      <c r="AL133" s="947"/>
      <c r="AM133" s="948"/>
      <c r="AN133" s="949"/>
      <c r="AO133" s="968"/>
      <c r="AP133" s="950"/>
      <c r="AQ133" s="951"/>
      <c r="AR133" s="948"/>
      <c r="AS133" s="948"/>
      <c r="AT133" s="968"/>
      <c r="AU133" s="950"/>
      <c r="AV133" s="951"/>
      <c r="AW133" s="952"/>
      <c r="AX133" s="945"/>
      <c r="AY133" s="967"/>
      <c r="AZ133" s="946"/>
      <c r="BA133" s="947"/>
      <c r="BB133" s="948"/>
      <c r="BC133" s="949"/>
      <c r="BD133" s="968"/>
      <c r="BE133" s="950"/>
      <c r="BF133" s="951"/>
      <c r="BG133" s="948"/>
      <c r="BH133" s="948"/>
      <c r="BI133" s="968"/>
      <c r="BJ133" s="950"/>
      <c r="BK133" s="951"/>
      <c r="BL133" s="952"/>
      <c r="BM133" s="945"/>
      <c r="BN133" s="967"/>
      <c r="BO133" s="946"/>
      <c r="BP133" s="947"/>
      <c r="BQ133" s="948"/>
      <c r="BR133" s="949"/>
      <c r="BS133" s="968"/>
      <c r="BT133" s="950"/>
      <c r="BU133" s="951"/>
      <c r="BV133" s="948"/>
      <c r="BW133" s="948"/>
      <c r="BX133" s="968"/>
      <c r="BY133" s="950"/>
      <c r="BZ133" s="951"/>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'ONS Post Acute'!S64</f>
        <v>8.5089147150281853E-3</v>
      </c>
      <c r="E134" s="493">
        <f>'ONS Post Acute'!T64</f>
        <v>3.8899180348234467E-3</v>
      </c>
      <c r="F134" s="493">
        <f>'ONS Post Acute'!U64</f>
        <v>1.8643839030877539E-2</v>
      </c>
      <c r="G134" s="498">
        <f t="shared" si="35"/>
        <v>3.7637553561362478E-3</v>
      </c>
      <c r="H134" s="498">
        <f t="shared" si="36"/>
        <v>5.0589983747121723</v>
      </c>
      <c r="I134" s="498">
        <f t="shared" si="37"/>
        <v>589.49372005565635</v>
      </c>
      <c r="J134" s="498" t="e">
        <f ca="1">_xll.ErBeta(H134,I134)</f>
        <v>#NAME?</v>
      </c>
      <c r="K134" s="1076" t="e">
        <f t="shared" ca="1" si="38"/>
        <v>#NAME?</v>
      </c>
      <c r="L134" s="453" t="e">
        <f t="shared" ca="1" si="67"/>
        <v>#NAME?</v>
      </c>
      <c r="M134" s="566" t="e">
        <f t="shared" ca="1" si="40"/>
        <v>#NAME?</v>
      </c>
      <c r="N134" s="567" t="e">
        <f t="shared" ca="1" si="41"/>
        <v>#NAME?</v>
      </c>
      <c r="O134" s="565" t="e">
        <f t="shared" ca="1" si="52"/>
        <v>#NAME?</v>
      </c>
      <c r="P134" s="453" t="e">
        <f t="shared" ca="1" si="68"/>
        <v>#NAME?</v>
      </c>
      <c r="Q134" s="566" t="e">
        <f t="shared" ca="1" si="43"/>
        <v>#NAME?</v>
      </c>
      <c r="R134" s="567" t="e">
        <f t="shared" ca="1" si="28"/>
        <v>#NAME?</v>
      </c>
      <c r="S134" s="1076" t="e">
        <f t="shared" ca="1" si="44"/>
        <v>#NAME?</v>
      </c>
      <c r="T134" s="453" t="e">
        <f t="shared" ca="1" si="69"/>
        <v>#NAME?</v>
      </c>
      <c r="U134" s="566" t="e">
        <f t="shared" ca="1" si="45"/>
        <v>#NAME?</v>
      </c>
      <c r="V134" s="567" t="e">
        <f t="shared" ca="1" si="46"/>
        <v>#NAME?</v>
      </c>
      <c r="W134" s="565" t="e">
        <f t="shared" ca="1" si="53"/>
        <v>#NAME?</v>
      </c>
      <c r="X134" s="453" t="e">
        <f t="shared" ca="1" si="70"/>
        <v>#NAME?</v>
      </c>
      <c r="Y134" s="566" t="e">
        <f t="shared" ca="1" si="47"/>
        <v>#NAME?</v>
      </c>
      <c r="Z134" s="567" t="e">
        <f t="shared" ca="1" si="31"/>
        <v>#NAME?</v>
      </c>
      <c r="AA134" s="1076" t="e">
        <f t="shared" ca="1" si="48"/>
        <v>#NAME?</v>
      </c>
      <c r="AB134" s="453" t="e">
        <f t="shared" ca="1" si="71"/>
        <v>#NAME?</v>
      </c>
      <c r="AC134" s="566" t="e">
        <f t="shared" ca="1" si="49"/>
        <v>#NAME?</v>
      </c>
      <c r="AD134" s="567" t="e">
        <f t="shared" ca="1" si="33"/>
        <v>#NAME?</v>
      </c>
      <c r="AE134" s="565" t="e">
        <f t="shared" ca="1" si="54"/>
        <v>#NAME?</v>
      </c>
      <c r="AF134" s="453" t="e">
        <f t="shared" ca="1" si="72"/>
        <v>#NAME?</v>
      </c>
      <c r="AG134" s="566" t="e">
        <f t="shared" ca="1" si="50"/>
        <v>#NAME?</v>
      </c>
      <c r="AH134" s="969" t="e">
        <f t="shared" ca="1" si="51"/>
        <v>#NAME?</v>
      </c>
      <c r="AI134" s="945"/>
      <c r="AJ134" s="967"/>
      <c r="AK134" s="946"/>
      <c r="AL134" s="947"/>
      <c r="AM134" s="948"/>
      <c r="AN134" s="949"/>
      <c r="AO134" s="968"/>
      <c r="AP134" s="950"/>
      <c r="AQ134" s="951"/>
      <c r="AR134" s="948"/>
      <c r="AS134" s="948"/>
      <c r="AT134" s="968"/>
      <c r="AU134" s="950"/>
      <c r="AV134" s="951"/>
      <c r="AW134" s="952"/>
      <c r="AX134" s="945"/>
      <c r="AY134" s="967"/>
      <c r="AZ134" s="946"/>
      <c r="BA134" s="947"/>
      <c r="BB134" s="948"/>
      <c r="BC134" s="949"/>
      <c r="BD134" s="968"/>
      <c r="BE134" s="950"/>
      <c r="BF134" s="951"/>
      <c r="BG134" s="948"/>
      <c r="BH134" s="948"/>
      <c r="BI134" s="968"/>
      <c r="BJ134" s="950"/>
      <c r="BK134" s="951"/>
      <c r="BL134" s="952"/>
      <c r="BM134" s="945"/>
      <c r="BN134" s="967"/>
      <c r="BO134" s="946"/>
      <c r="BP134" s="947"/>
      <c r="BQ134" s="948"/>
      <c r="BR134" s="949"/>
      <c r="BS134" s="968"/>
      <c r="BT134" s="950"/>
      <c r="BU134" s="951"/>
      <c r="BV134" s="948"/>
      <c r="BW134" s="948"/>
      <c r="BX134" s="968"/>
      <c r="BY134" s="950"/>
      <c r="BZ134" s="951"/>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'ONS Post Acute'!S65</f>
        <v>8.0053847091705772E-3</v>
      </c>
      <c r="E135" s="493">
        <f>'ONS Post Acute'!T65</f>
        <v>3.6160710339041753E-3</v>
      </c>
      <c r="F135" s="493">
        <f>'ONS Post Acute'!U65</f>
        <v>1.7752311710338052E-2</v>
      </c>
      <c r="G135" s="498">
        <f t="shared" si="35"/>
        <v>3.6061838460290504E-3</v>
      </c>
      <c r="H135" s="498">
        <f t="shared" si="36"/>
        <v>4.8805214351227608</v>
      </c>
      <c r="I135" s="498">
        <f t="shared" si="37"/>
        <v>604.77430621255712</v>
      </c>
      <c r="J135" s="498" t="e">
        <f ca="1">_xll.ErBeta(H135,I135)</f>
        <v>#NAME?</v>
      </c>
      <c r="K135" s="1076" t="e">
        <f t="shared" ca="1" si="38"/>
        <v>#NAME?</v>
      </c>
      <c r="L135" s="453" t="e">
        <f t="shared" ca="1" si="67"/>
        <v>#NAME?</v>
      </c>
      <c r="M135" s="566" t="e">
        <f t="shared" ca="1" si="40"/>
        <v>#NAME?</v>
      </c>
      <c r="N135" s="567" t="e">
        <f t="shared" ca="1" si="41"/>
        <v>#NAME?</v>
      </c>
      <c r="O135" s="565" t="e">
        <f t="shared" ca="1" si="52"/>
        <v>#NAME?</v>
      </c>
      <c r="P135" s="453" t="e">
        <f t="shared" ca="1" si="68"/>
        <v>#NAME?</v>
      </c>
      <c r="Q135" s="566" t="e">
        <f t="shared" ca="1" si="43"/>
        <v>#NAME?</v>
      </c>
      <c r="R135" s="567" t="e">
        <f t="shared" ca="1" si="28"/>
        <v>#NAME?</v>
      </c>
      <c r="S135" s="1076" t="e">
        <f t="shared" ca="1" si="44"/>
        <v>#NAME?</v>
      </c>
      <c r="T135" s="453" t="e">
        <f t="shared" ca="1" si="69"/>
        <v>#NAME?</v>
      </c>
      <c r="U135" s="566" t="e">
        <f t="shared" ca="1" si="45"/>
        <v>#NAME?</v>
      </c>
      <c r="V135" s="567" t="e">
        <f t="shared" ca="1" si="46"/>
        <v>#NAME?</v>
      </c>
      <c r="W135" s="565" t="e">
        <f t="shared" ca="1" si="53"/>
        <v>#NAME?</v>
      </c>
      <c r="X135" s="453" t="e">
        <f t="shared" ca="1" si="70"/>
        <v>#NAME?</v>
      </c>
      <c r="Y135" s="566" t="e">
        <f t="shared" ca="1" si="47"/>
        <v>#NAME?</v>
      </c>
      <c r="Z135" s="567" t="e">
        <f t="shared" ca="1" si="31"/>
        <v>#NAME?</v>
      </c>
      <c r="AA135" s="1076" t="e">
        <f t="shared" ca="1" si="48"/>
        <v>#NAME?</v>
      </c>
      <c r="AB135" s="453" t="e">
        <f t="shared" ca="1" si="71"/>
        <v>#NAME?</v>
      </c>
      <c r="AC135" s="566" t="e">
        <f t="shared" ca="1" si="49"/>
        <v>#NAME?</v>
      </c>
      <c r="AD135" s="567" t="e">
        <f t="shared" ca="1" si="33"/>
        <v>#NAME?</v>
      </c>
      <c r="AE135" s="565" t="e">
        <f t="shared" ca="1" si="54"/>
        <v>#NAME?</v>
      </c>
      <c r="AF135" s="453" t="e">
        <f t="shared" ca="1" si="72"/>
        <v>#NAME?</v>
      </c>
      <c r="AG135" s="566" t="e">
        <f t="shared" ca="1" si="50"/>
        <v>#NAME?</v>
      </c>
      <c r="AH135" s="969" t="e">
        <f t="shared" ca="1" si="51"/>
        <v>#NAME?</v>
      </c>
      <c r="AI135" s="945"/>
      <c r="AJ135" s="967"/>
      <c r="AK135" s="946"/>
      <c r="AL135" s="947"/>
      <c r="AM135" s="948"/>
      <c r="AN135" s="949"/>
      <c r="AO135" s="968"/>
      <c r="AP135" s="950"/>
      <c r="AQ135" s="951"/>
      <c r="AR135" s="948"/>
      <c r="AS135" s="948"/>
      <c r="AT135" s="968"/>
      <c r="AU135" s="950"/>
      <c r="AV135" s="951"/>
      <c r="AW135" s="952"/>
      <c r="AX135" s="945"/>
      <c r="AY135" s="967"/>
      <c r="AZ135" s="946"/>
      <c r="BA135" s="947"/>
      <c r="BB135" s="948"/>
      <c r="BC135" s="949"/>
      <c r="BD135" s="968"/>
      <c r="BE135" s="950"/>
      <c r="BF135" s="951"/>
      <c r="BG135" s="948"/>
      <c r="BH135" s="948"/>
      <c r="BI135" s="968"/>
      <c r="BJ135" s="950"/>
      <c r="BK135" s="951"/>
      <c r="BL135" s="952"/>
      <c r="BM135" s="945"/>
      <c r="BN135" s="967"/>
      <c r="BO135" s="946"/>
      <c r="BP135" s="947"/>
      <c r="BQ135" s="948"/>
      <c r="BR135" s="949"/>
      <c r="BS135" s="968"/>
      <c r="BT135" s="950"/>
      <c r="BU135" s="951"/>
      <c r="BV135" s="948"/>
      <c r="BW135" s="948"/>
      <c r="BX135" s="968"/>
      <c r="BY135" s="950"/>
      <c r="BZ135" s="951"/>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'ONS Post Acute'!S66</f>
        <v>7.5316519777351926E-3</v>
      </c>
      <c r="E136" s="493">
        <f>'ONS Post Acute'!T66</f>
        <v>3.3615026345495489E-3</v>
      </c>
      <c r="F136" s="493">
        <f>'ONS Post Acute'!U66</f>
        <v>1.6903416219109679E-2</v>
      </c>
      <c r="G136" s="498">
        <f t="shared" si="35"/>
        <v>3.4545697919796253E-3</v>
      </c>
      <c r="H136" s="498">
        <f t="shared" si="36"/>
        <v>4.7099390409086226</v>
      </c>
      <c r="I136" s="498">
        <f t="shared" si="37"/>
        <v>620.64277970286503</v>
      </c>
      <c r="J136" s="498" t="e">
        <f ca="1">_xll.ErBeta(H136,I136)</f>
        <v>#NAME?</v>
      </c>
      <c r="K136" s="1076" t="e">
        <f t="shared" ca="1" si="38"/>
        <v>#NAME?</v>
      </c>
      <c r="L136" s="453" t="e">
        <f t="shared" ca="1" si="67"/>
        <v>#NAME?</v>
      </c>
      <c r="M136" s="566" t="e">
        <f t="shared" ca="1" si="40"/>
        <v>#NAME?</v>
      </c>
      <c r="N136" s="567" t="e">
        <f t="shared" ca="1" si="41"/>
        <v>#NAME?</v>
      </c>
      <c r="O136" s="565" t="e">
        <f t="shared" ca="1" si="52"/>
        <v>#NAME?</v>
      </c>
      <c r="P136" s="453" t="e">
        <f t="shared" ca="1" si="68"/>
        <v>#NAME?</v>
      </c>
      <c r="Q136" s="566" t="e">
        <f t="shared" ca="1" si="43"/>
        <v>#NAME?</v>
      </c>
      <c r="R136" s="567" t="e">
        <f t="shared" ca="1" si="28"/>
        <v>#NAME?</v>
      </c>
      <c r="S136" s="1076" t="e">
        <f t="shared" ca="1" si="44"/>
        <v>#NAME?</v>
      </c>
      <c r="T136" s="453" t="e">
        <f t="shared" ca="1" si="69"/>
        <v>#NAME?</v>
      </c>
      <c r="U136" s="566" t="e">
        <f t="shared" ca="1" si="45"/>
        <v>#NAME?</v>
      </c>
      <c r="V136" s="567" t="e">
        <f t="shared" ca="1" si="46"/>
        <v>#NAME?</v>
      </c>
      <c r="W136" s="565" t="e">
        <f t="shared" ca="1" si="53"/>
        <v>#NAME?</v>
      </c>
      <c r="X136" s="453" t="e">
        <f t="shared" ca="1" si="70"/>
        <v>#NAME?</v>
      </c>
      <c r="Y136" s="566" t="e">
        <f t="shared" ca="1" si="47"/>
        <v>#NAME?</v>
      </c>
      <c r="Z136" s="567" t="e">
        <f t="shared" ca="1" si="31"/>
        <v>#NAME?</v>
      </c>
      <c r="AA136" s="1076" t="e">
        <f t="shared" ca="1" si="48"/>
        <v>#NAME?</v>
      </c>
      <c r="AB136" s="453" t="e">
        <f t="shared" ca="1" si="71"/>
        <v>#NAME?</v>
      </c>
      <c r="AC136" s="566" t="e">
        <f t="shared" ca="1" si="49"/>
        <v>#NAME?</v>
      </c>
      <c r="AD136" s="567" t="e">
        <f t="shared" ca="1" si="33"/>
        <v>#NAME?</v>
      </c>
      <c r="AE136" s="565" t="e">
        <f t="shared" ca="1" si="54"/>
        <v>#NAME?</v>
      </c>
      <c r="AF136" s="453" t="e">
        <f t="shared" ca="1" si="72"/>
        <v>#NAME?</v>
      </c>
      <c r="AG136" s="566" t="e">
        <f t="shared" ca="1" si="50"/>
        <v>#NAME?</v>
      </c>
      <c r="AH136" s="969" t="e">
        <f t="shared" ca="1" si="51"/>
        <v>#NAME?</v>
      </c>
      <c r="AI136" s="945"/>
      <c r="AJ136" s="967"/>
      <c r="AK136" s="946"/>
      <c r="AL136" s="947"/>
      <c r="AM136" s="948"/>
      <c r="AN136" s="949"/>
      <c r="AO136" s="968"/>
      <c r="AP136" s="950"/>
      <c r="AQ136" s="951"/>
      <c r="AR136" s="948"/>
      <c r="AS136" s="948"/>
      <c r="AT136" s="968"/>
      <c r="AU136" s="950"/>
      <c r="AV136" s="951"/>
      <c r="AW136" s="952"/>
      <c r="AX136" s="945"/>
      <c r="AY136" s="967"/>
      <c r="AZ136" s="946"/>
      <c r="BA136" s="947"/>
      <c r="BB136" s="948"/>
      <c r="BC136" s="949"/>
      <c r="BD136" s="968"/>
      <c r="BE136" s="950"/>
      <c r="BF136" s="951"/>
      <c r="BG136" s="948"/>
      <c r="BH136" s="948"/>
      <c r="BI136" s="968"/>
      <c r="BJ136" s="950"/>
      <c r="BK136" s="951"/>
      <c r="BL136" s="952"/>
      <c r="BM136" s="945"/>
      <c r="BN136" s="967"/>
      <c r="BO136" s="946"/>
      <c r="BP136" s="947"/>
      <c r="BQ136" s="948"/>
      <c r="BR136" s="949"/>
      <c r="BS136" s="968"/>
      <c r="BT136" s="950"/>
      <c r="BU136" s="951"/>
      <c r="BV136" s="948"/>
      <c r="BW136" s="948"/>
      <c r="BX136" s="968"/>
      <c r="BY136" s="950"/>
      <c r="BZ136" s="951"/>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'ONS Post Acute'!S67</f>
        <v>7.0859532145582157E-3</v>
      </c>
      <c r="E137" s="493">
        <f>'ONS Post Acute'!T67</f>
        <v>3.1248556392111486E-3</v>
      </c>
      <c r="F137" s="493">
        <f>'ONS Post Acute'!U67</f>
        <v>1.6095113951275882E-2</v>
      </c>
      <c r="G137" s="498">
        <f t="shared" si="35"/>
        <v>3.3087393653226361E-3</v>
      </c>
      <c r="H137" s="498">
        <f t="shared" si="36"/>
        <v>4.5468099501851196</v>
      </c>
      <c r="I137" s="498">
        <f t="shared" si="37"/>
        <v>637.11844135906972</v>
      </c>
      <c r="J137" s="498" t="e">
        <f ca="1">_xll.ErBeta(H137,I137)</f>
        <v>#NAME?</v>
      </c>
      <c r="K137" s="1076" t="e">
        <f t="shared" ca="1" si="38"/>
        <v>#NAME?</v>
      </c>
      <c r="L137" s="453" t="e">
        <f t="shared" ca="1" si="67"/>
        <v>#NAME?</v>
      </c>
      <c r="M137" s="566" t="e">
        <f t="shared" ca="1" si="40"/>
        <v>#NAME?</v>
      </c>
      <c r="N137" s="567" t="e">
        <f t="shared" ca="1" si="41"/>
        <v>#NAME?</v>
      </c>
      <c r="O137" s="565" t="e">
        <f t="shared" ca="1" si="52"/>
        <v>#NAME?</v>
      </c>
      <c r="P137" s="453" t="e">
        <f t="shared" ca="1" si="68"/>
        <v>#NAME?</v>
      </c>
      <c r="Q137" s="566" t="e">
        <f t="shared" ca="1" si="43"/>
        <v>#NAME?</v>
      </c>
      <c r="R137" s="567" t="e">
        <f t="shared" ca="1" si="28"/>
        <v>#NAME?</v>
      </c>
      <c r="S137" s="1076" t="e">
        <f t="shared" ca="1" si="44"/>
        <v>#NAME?</v>
      </c>
      <c r="T137" s="453" t="e">
        <f t="shared" ca="1" si="69"/>
        <v>#NAME?</v>
      </c>
      <c r="U137" s="566" t="e">
        <f t="shared" ca="1" si="45"/>
        <v>#NAME?</v>
      </c>
      <c r="V137" s="567" t="e">
        <f t="shared" ca="1" si="46"/>
        <v>#NAME?</v>
      </c>
      <c r="W137" s="565" t="e">
        <f t="shared" ca="1" si="53"/>
        <v>#NAME?</v>
      </c>
      <c r="X137" s="453" t="e">
        <f t="shared" ca="1" si="70"/>
        <v>#NAME?</v>
      </c>
      <c r="Y137" s="566" t="e">
        <f t="shared" ca="1" si="47"/>
        <v>#NAME?</v>
      </c>
      <c r="Z137" s="567" t="e">
        <f t="shared" ca="1" si="31"/>
        <v>#NAME?</v>
      </c>
      <c r="AA137" s="1076" t="e">
        <f t="shared" ca="1" si="48"/>
        <v>#NAME?</v>
      </c>
      <c r="AB137" s="453" t="e">
        <f t="shared" ca="1" si="71"/>
        <v>#NAME?</v>
      </c>
      <c r="AC137" s="566" t="e">
        <f t="shared" ca="1" si="49"/>
        <v>#NAME?</v>
      </c>
      <c r="AD137" s="567" t="e">
        <f t="shared" ca="1" si="33"/>
        <v>#NAME?</v>
      </c>
      <c r="AE137" s="565" t="e">
        <f t="shared" ca="1" si="54"/>
        <v>#NAME?</v>
      </c>
      <c r="AF137" s="453" t="e">
        <f t="shared" ca="1" si="72"/>
        <v>#NAME?</v>
      </c>
      <c r="AG137" s="566" t="e">
        <f t="shared" ca="1" si="50"/>
        <v>#NAME?</v>
      </c>
      <c r="AH137" s="969" t="e">
        <f t="shared" ca="1" si="51"/>
        <v>#NAME?</v>
      </c>
      <c r="AI137" s="945"/>
      <c r="AJ137" s="967"/>
      <c r="AK137" s="946"/>
      <c r="AL137" s="947"/>
      <c r="AM137" s="948"/>
      <c r="AN137" s="949"/>
      <c r="AO137" s="968"/>
      <c r="AP137" s="950"/>
      <c r="AQ137" s="951"/>
      <c r="AR137" s="948"/>
      <c r="AS137" s="948"/>
      <c r="AT137" s="968"/>
      <c r="AU137" s="950"/>
      <c r="AV137" s="951"/>
      <c r="AW137" s="952"/>
      <c r="AX137" s="945"/>
      <c r="AY137" s="967"/>
      <c r="AZ137" s="946"/>
      <c r="BA137" s="947"/>
      <c r="BB137" s="948"/>
      <c r="BC137" s="949"/>
      <c r="BD137" s="968"/>
      <c r="BE137" s="950"/>
      <c r="BF137" s="951"/>
      <c r="BG137" s="948"/>
      <c r="BH137" s="948"/>
      <c r="BI137" s="968"/>
      <c r="BJ137" s="950"/>
      <c r="BK137" s="951"/>
      <c r="BL137" s="952"/>
      <c r="BM137" s="945"/>
      <c r="BN137" s="967"/>
      <c r="BO137" s="946"/>
      <c r="BP137" s="947"/>
      <c r="BQ137" s="948"/>
      <c r="BR137" s="949"/>
      <c r="BS137" s="968"/>
      <c r="BT137" s="950"/>
      <c r="BU137" s="951"/>
      <c r="BV137" s="948"/>
      <c r="BW137" s="948"/>
      <c r="BX137" s="968"/>
      <c r="BY137" s="950"/>
      <c r="BZ137" s="951"/>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'ONS Post Acute'!S68</f>
        <v>6.6666294602218904E-3</v>
      </c>
      <c r="E138" s="493">
        <f>'ONS Post Acute'!T68</f>
        <v>2.9048683959214646E-3</v>
      </c>
      <c r="F138" s="493">
        <f>'ONS Post Acute'!U68</f>
        <v>1.5325463784752037E-2</v>
      </c>
      <c r="G138" s="498">
        <f t="shared" si="35"/>
        <v>3.1685192318445334E-3</v>
      </c>
      <c r="H138" s="498">
        <f t="shared" si="36"/>
        <v>4.3907231730194107</v>
      </c>
      <c r="I138" s="498">
        <f t="shared" si="37"/>
        <v>654.22142847238956</v>
      </c>
      <c r="J138" s="498" t="e">
        <f ca="1">_xll.ErBeta(H138,I138)</f>
        <v>#NAME?</v>
      </c>
      <c r="K138" s="1076" t="e">
        <f t="shared" ca="1" si="38"/>
        <v>#NAME?</v>
      </c>
      <c r="L138" s="453" t="e">
        <f t="shared" ca="1" si="67"/>
        <v>#NAME?</v>
      </c>
      <c r="M138" s="566" t="e">
        <f t="shared" ca="1" si="40"/>
        <v>#NAME?</v>
      </c>
      <c r="N138" s="567" t="e">
        <f t="shared" ca="1" si="41"/>
        <v>#NAME?</v>
      </c>
      <c r="O138" s="565" t="e">
        <f t="shared" ca="1" si="52"/>
        <v>#NAME?</v>
      </c>
      <c r="P138" s="453" t="e">
        <f t="shared" ca="1" si="68"/>
        <v>#NAME?</v>
      </c>
      <c r="Q138" s="566" t="e">
        <f t="shared" ca="1" si="43"/>
        <v>#NAME?</v>
      </c>
      <c r="R138" s="567" t="e">
        <f t="shared" ca="1" si="28"/>
        <v>#NAME?</v>
      </c>
      <c r="S138" s="1076" t="e">
        <f t="shared" ca="1" si="44"/>
        <v>#NAME?</v>
      </c>
      <c r="T138" s="453" t="e">
        <f t="shared" ca="1" si="69"/>
        <v>#NAME?</v>
      </c>
      <c r="U138" s="566" t="e">
        <f t="shared" ca="1" si="45"/>
        <v>#NAME?</v>
      </c>
      <c r="V138" s="567" t="e">
        <f t="shared" ca="1" si="46"/>
        <v>#NAME?</v>
      </c>
      <c r="W138" s="565" t="e">
        <f t="shared" ca="1" si="53"/>
        <v>#NAME?</v>
      </c>
      <c r="X138" s="453" t="e">
        <f t="shared" ca="1" si="70"/>
        <v>#NAME?</v>
      </c>
      <c r="Y138" s="566" t="e">
        <f t="shared" ca="1" si="47"/>
        <v>#NAME?</v>
      </c>
      <c r="Z138" s="567" t="e">
        <f t="shared" ca="1" si="31"/>
        <v>#NAME?</v>
      </c>
      <c r="AA138" s="1076" t="e">
        <f t="shared" ca="1" si="48"/>
        <v>#NAME?</v>
      </c>
      <c r="AB138" s="453" t="e">
        <f t="shared" ca="1" si="71"/>
        <v>#NAME?</v>
      </c>
      <c r="AC138" s="566" t="e">
        <f t="shared" ca="1" si="49"/>
        <v>#NAME?</v>
      </c>
      <c r="AD138" s="567" t="e">
        <f t="shared" ca="1" si="33"/>
        <v>#NAME?</v>
      </c>
      <c r="AE138" s="565" t="e">
        <f t="shared" ca="1" si="54"/>
        <v>#NAME?</v>
      </c>
      <c r="AF138" s="453" t="e">
        <f t="shared" ca="1" si="72"/>
        <v>#NAME?</v>
      </c>
      <c r="AG138" s="566" t="e">
        <f t="shared" ca="1" si="50"/>
        <v>#NAME?</v>
      </c>
      <c r="AH138" s="969" t="e">
        <f t="shared" ca="1" si="51"/>
        <v>#NAME?</v>
      </c>
      <c r="AI138" s="945"/>
      <c r="AJ138" s="967"/>
      <c r="AK138" s="946"/>
      <c r="AL138" s="947"/>
      <c r="AM138" s="948"/>
      <c r="AN138" s="949"/>
      <c r="AO138" s="968"/>
      <c r="AP138" s="950"/>
      <c r="AQ138" s="951"/>
      <c r="AR138" s="948"/>
      <c r="AS138" s="948"/>
      <c r="AT138" s="968"/>
      <c r="AU138" s="950"/>
      <c r="AV138" s="951"/>
      <c r="AW138" s="952"/>
      <c r="AX138" s="945"/>
      <c r="AY138" s="967"/>
      <c r="AZ138" s="946"/>
      <c r="BA138" s="947"/>
      <c r="BB138" s="948"/>
      <c r="BC138" s="949"/>
      <c r="BD138" s="968"/>
      <c r="BE138" s="950"/>
      <c r="BF138" s="951"/>
      <c r="BG138" s="948"/>
      <c r="BH138" s="948"/>
      <c r="BI138" s="968"/>
      <c r="BJ138" s="950"/>
      <c r="BK138" s="951"/>
      <c r="BL138" s="952"/>
      <c r="BM138" s="945"/>
      <c r="BN138" s="967"/>
      <c r="BO138" s="946"/>
      <c r="BP138" s="947"/>
      <c r="BQ138" s="948"/>
      <c r="BR138" s="949"/>
      <c r="BS138" s="968"/>
      <c r="BT138" s="950"/>
      <c r="BU138" s="951"/>
      <c r="BV138" s="948"/>
      <c r="BW138" s="948"/>
      <c r="BX138" s="968"/>
      <c r="BY138" s="950"/>
      <c r="BZ138" s="951"/>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'ONS Post Acute'!S69</f>
        <v>6.2721199271521515E-3</v>
      </c>
      <c r="E139" s="493">
        <f>'ONS Post Acute'!T69</f>
        <v>2.7003680719642855E-3</v>
      </c>
      <c r="F139" s="493">
        <f>'ONS Post Acute'!U69</f>
        <v>1.459261741971872E-2</v>
      </c>
      <c r="G139" s="498">
        <f t="shared" si="35"/>
        <v>3.0337370785087844E-3</v>
      </c>
      <c r="H139" s="498">
        <f t="shared" si="36"/>
        <v>4.2412955149594076</v>
      </c>
      <c r="I139" s="498">
        <f t="shared" si="37"/>
        <v>671.97273805266127</v>
      </c>
      <c r="J139" s="498" t="e">
        <f ca="1">_xll.ErBeta(H139,I139)</f>
        <v>#NAME?</v>
      </c>
      <c r="K139" s="1076" t="e">
        <f t="shared" ca="1" si="38"/>
        <v>#NAME?</v>
      </c>
      <c r="L139" s="453" t="e">
        <f t="shared" ca="1" si="67"/>
        <v>#NAME?</v>
      </c>
      <c r="M139" s="566" t="e">
        <f t="shared" ref="M139:M178" ca="1" si="73">((L139*B140)/52*$J$33)</f>
        <v>#NAME?</v>
      </c>
      <c r="N139" s="567" t="e">
        <f t="shared" ca="1" si="41"/>
        <v>#NAME?</v>
      </c>
      <c r="O139" s="565" t="e">
        <f t="shared" ca="1" si="52"/>
        <v>#NAME?</v>
      </c>
      <c r="P139" s="453" t="e">
        <f t="shared" ca="1" si="68"/>
        <v>#NAME?</v>
      </c>
      <c r="Q139" s="566" t="e">
        <f t="shared" ca="1" si="43"/>
        <v>#NAME?</v>
      </c>
      <c r="R139" s="567" t="e">
        <f t="shared" ref="R139:R179" ca="1" si="74">(Q139/$D$22)*100000</f>
        <v>#NAME?</v>
      </c>
      <c r="S139" s="1076" t="e">
        <f t="shared" ca="1" si="44"/>
        <v>#NAME?</v>
      </c>
      <c r="T139" s="453" t="e">
        <f t="shared" ca="1" si="69"/>
        <v>#NAME?</v>
      </c>
      <c r="U139" s="566" t="e">
        <f t="shared" ca="1" si="45"/>
        <v>#NAME?</v>
      </c>
      <c r="V139" s="567" t="e">
        <f t="shared" ca="1" si="46"/>
        <v>#NAME?</v>
      </c>
      <c r="W139" s="565" t="e">
        <f t="shared" ca="1" si="53"/>
        <v>#NAME?</v>
      </c>
      <c r="X139" s="453" t="e">
        <f t="shared" ca="1" si="70"/>
        <v>#NAME?</v>
      </c>
      <c r="Y139" s="566" t="e">
        <f t="shared" ca="1" si="47"/>
        <v>#NAME?</v>
      </c>
      <c r="Z139" s="567" t="e">
        <f t="shared" ref="Z139:Z179" ca="1" si="75">(Y139/$D$22)*100000</f>
        <v>#NAME?</v>
      </c>
      <c r="AA139" s="1076" t="e">
        <f t="shared" ca="1" si="48"/>
        <v>#NAME?</v>
      </c>
      <c r="AB139" s="453" t="e">
        <f t="shared" ca="1" si="71"/>
        <v>#NAME?</v>
      </c>
      <c r="AC139" s="566" t="e">
        <f t="shared" ca="1" si="49"/>
        <v>#NAME?</v>
      </c>
      <c r="AD139" s="567" t="e">
        <f t="shared" ref="AD139:AD179" ca="1" si="76">(AC139/$D$22)*100000</f>
        <v>#NAME?</v>
      </c>
      <c r="AE139" s="565" t="e">
        <f t="shared" ca="1" si="54"/>
        <v>#NAME?</v>
      </c>
      <c r="AF139" s="453" t="e">
        <f t="shared" ca="1" si="72"/>
        <v>#NAME?</v>
      </c>
      <c r="AG139" s="566" t="e">
        <f t="shared" ca="1" si="50"/>
        <v>#NAME?</v>
      </c>
      <c r="AH139" s="969" t="e">
        <f t="shared" ref="AH139:AH179" ca="1" si="77">(AG139/$D$22)*100000</f>
        <v>#NAME?</v>
      </c>
      <c r="AI139" s="945"/>
      <c r="AJ139" s="967"/>
      <c r="AK139" s="946"/>
      <c r="AL139" s="947"/>
      <c r="AM139" s="948"/>
      <c r="AN139" s="949"/>
      <c r="AO139" s="968"/>
      <c r="AP139" s="950"/>
      <c r="AQ139" s="951"/>
      <c r="AR139" s="948"/>
      <c r="AS139" s="948"/>
      <c r="AT139" s="968"/>
      <c r="AU139" s="950"/>
      <c r="AV139" s="951"/>
      <c r="AW139" s="952"/>
      <c r="AX139" s="945"/>
      <c r="AY139" s="967"/>
      <c r="AZ139" s="946"/>
      <c r="BA139" s="947"/>
      <c r="BB139" s="948"/>
      <c r="BC139" s="949"/>
      <c r="BD139" s="968"/>
      <c r="BE139" s="950"/>
      <c r="BF139" s="951"/>
      <c r="BG139" s="948"/>
      <c r="BH139" s="948"/>
      <c r="BI139" s="968"/>
      <c r="BJ139" s="950"/>
      <c r="BK139" s="951"/>
      <c r="BL139" s="952"/>
      <c r="BM139" s="945"/>
      <c r="BN139" s="967"/>
      <c r="BO139" s="946"/>
      <c r="BP139" s="947"/>
      <c r="BQ139" s="948"/>
      <c r="BR139" s="949"/>
      <c r="BS139" s="968"/>
      <c r="BT139" s="950"/>
      <c r="BU139" s="951"/>
      <c r="BV139" s="948"/>
      <c r="BW139" s="948"/>
      <c r="BX139" s="968"/>
      <c r="BY139" s="950"/>
      <c r="BZ139" s="951"/>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'ONS Post Acute'!S70</f>
        <v>5.9009561901269573E-3</v>
      </c>
      <c r="E140" s="493">
        <f>'ONS Post Acute'!T70</f>
        <v>2.5102644010731481E-3</v>
      </c>
      <c r="F140" s="493">
        <f>'ONS Post Acute'!U70</f>
        <v>1.3894814939965854E-2</v>
      </c>
      <c r="G140" s="498">
        <f t="shared" ref="G140:G179" si="78">(F140-E140)/(2*1.96)</f>
        <v>2.904222076248139E-3</v>
      </c>
      <c r="H140" s="498">
        <f t="shared" ref="H140:H179" si="79">(D140*(D140-D140^2-G140^2))/G140^2</f>
        <v>4.0981693506814807</v>
      </c>
      <c r="I140" s="498">
        <f t="shared" ref="I140:I179" si="80">H140*(1-D140)/D140</f>
        <v>690.39425164682291</v>
      </c>
      <c r="J140" s="498" t="e">
        <f ca="1">_xll.ErBeta(H140,I140)</f>
        <v>#NAME?</v>
      </c>
      <c r="K140" s="1076" t="e">
        <f t="shared" ref="K140:K179" ca="1" si="81">(1-EXP(-(-LN(1-(J140-J141)/1))*$N$44)*1)</f>
        <v>#NAME?</v>
      </c>
      <c r="L140" s="453" t="e">
        <f t="shared" ca="1" si="67"/>
        <v>#NAME?</v>
      </c>
      <c r="M140" s="566" t="e">
        <f t="shared" ca="1" si="73"/>
        <v>#NAME?</v>
      </c>
      <c r="N140" s="567" t="e">
        <f t="shared" ref="N140:N179" ca="1" si="82">(M140/$D$22)*100000</f>
        <v>#NAME?</v>
      </c>
      <c r="O140" s="565" t="e">
        <f t="shared" ca="1" si="52"/>
        <v>#NAME?</v>
      </c>
      <c r="P140" s="453" t="e">
        <f t="shared" ca="1" si="68"/>
        <v>#NAME?</v>
      </c>
      <c r="Q140" s="566" t="e">
        <f t="shared" ref="Q140:Q178" ca="1" si="83">((P140*B141)/52*$J$33)</f>
        <v>#NAME?</v>
      </c>
      <c r="R140" s="567" t="e">
        <f t="shared" ca="1" si="74"/>
        <v>#NAME?</v>
      </c>
      <c r="S140" s="1076" t="e">
        <f t="shared" ref="S140:S179" ca="1" si="84">(1-EXP(-(-LN(1-(J140-J141)/1))*$N$44)*1)</f>
        <v>#NAME?</v>
      </c>
      <c r="T140" s="453" t="e">
        <f t="shared" ca="1" si="69"/>
        <v>#NAME?</v>
      </c>
      <c r="U140" s="566" t="e">
        <f t="shared" ref="U140:U178" ca="1" si="85">((T140*B141)/52*$J$33)</f>
        <v>#NAME?</v>
      </c>
      <c r="V140" s="567" t="e">
        <f t="shared" ref="V140:V179" ca="1" si="86">(U140/$D$22)*100000</f>
        <v>#NAME?</v>
      </c>
      <c r="W140" s="565" t="e">
        <f t="shared" ca="1" si="53"/>
        <v>#NAME?</v>
      </c>
      <c r="X140" s="453" t="e">
        <f t="shared" ca="1" si="70"/>
        <v>#NAME?</v>
      </c>
      <c r="Y140" s="566" t="e">
        <f t="shared" ref="Y140:Y178" ca="1" si="87">((X140*B141)/52*$J$33)</f>
        <v>#NAME?</v>
      </c>
      <c r="Z140" s="567" t="e">
        <f t="shared" ca="1" si="75"/>
        <v>#NAME?</v>
      </c>
      <c r="AA140" s="1076" t="e">
        <f t="shared" ref="AA140:AA179" ca="1" si="88">(1-EXP(-(-LN(1-(J140-J141)/1))*$N$44)*1)</f>
        <v>#NAME?</v>
      </c>
      <c r="AB140" s="453" t="e">
        <f t="shared" ca="1" si="71"/>
        <v>#NAME?</v>
      </c>
      <c r="AC140" s="566" t="e">
        <f t="shared" ref="AC140:AC178" ca="1" si="89">((AB140*B141)/52*$J$33)</f>
        <v>#NAME?</v>
      </c>
      <c r="AD140" s="567" t="e">
        <f t="shared" ca="1" si="76"/>
        <v>#NAME?</v>
      </c>
      <c r="AE140" s="565" t="e">
        <f t="shared" ca="1" si="54"/>
        <v>#NAME?</v>
      </c>
      <c r="AF140" s="453" t="e">
        <f t="shared" ca="1" si="72"/>
        <v>#NAME?</v>
      </c>
      <c r="AG140" s="566" t="e">
        <f t="shared" ref="AG140:AG178" ca="1" si="90">((AF140*B141)/52*$J$33)</f>
        <v>#NAME?</v>
      </c>
      <c r="AH140" s="969" t="e">
        <f t="shared" ca="1" si="77"/>
        <v>#NAME?</v>
      </c>
      <c r="AI140" s="945"/>
      <c r="AJ140" s="967"/>
      <c r="AK140" s="946"/>
      <c r="AL140" s="947"/>
      <c r="AM140" s="948"/>
      <c r="AN140" s="949"/>
      <c r="AO140" s="968"/>
      <c r="AP140" s="950"/>
      <c r="AQ140" s="951"/>
      <c r="AR140" s="948"/>
      <c r="AS140" s="948"/>
      <c r="AT140" s="968"/>
      <c r="AU140" s="950"/>
      <c r="AV140" s="951"/>
      <c r="AW140" s="952"/>
      <c r="AX140" s="945"/>
      <c r="AY140" s="967"/>
      <c r="AZ140" s="946"/>
      <c r="BA140" s="947"/>
      <c r="BB140" s="948"/>
      <c r="BC140" s="949"/>
      <c r="BD140" s="968"/>
      <c r="BE140" s="950"/>
      <c r="BF140" s="951"/>
      <c r="BG140" s="948"/>
      <c r="BH140" s="948"/>
      <c r="BI140" s="968"/>
      <c r="BJ140" s="950"/>
      <c r="BK140" s="951"/>
      <c r="BL140" s="952"/>
      <c r="BM140" s="945"/>
      <c r="BN140" s="967"/>
      <c r="BO140" s="946"/>
      <c r="BP140" s="947"/>
      <c r="BQ140" s="948"/>
      <c r="BR140" s="949"/>
      <c r="BS140" s="968"/>
      <c r="BT140" s="950"/>
      <c r="BU140" s="951"/>
      <c r="BV140" s="948"/>
      <c r="BW140" s="948"/>
      <c r="BX140" s="968"/>
      <c r="BY140" s="950"/>
      <c r="BZ140" s="951"/>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'ONS Post Acute'!S71</f>
        <v>5.551756720571544E-3</v>
      </c>
      <c r="E141" s="493">
        <f>'ONS Post Acute'!T71</f>
        <v>2.3335438708217988E-3</v>
      </c>
      <c r="F141" s="493">
        <f>'ONS Post Acute'!U71</f>
        <v>1.3230380586488349E-2</v>
      </c>
      <c r="G141" s="498">
        <f t="shared" si="78"/>
        <v>2.7798052846088137E-3</v>
      </c>
      <c r="H141" s="498">
        <f t="shared" si="79"/>
        <v>3.9610106033541403</v>
      </c>
      <c r="I141" s="498">
        <f t="shared" si="80"/>
        <v>709.50876170798756</v>
      </c>
      <c r="J141" s="498" t="e">
        <f ca="1">_xll.ErBeta(H141,I141)</f>
        <v>#NAME?</v>
      </c>
      <c r="K141" s="1076" t="e">
        <f t="shared" ca="1" si="81"/>
        <v>#NAME?</v>
      </c>
      <c r="L141" s="453" t="e">
        <f t="shared" ca="1" si="67"/>
        <v>#NAME?</v>
      </c>
      <c r="M141" s="566" t="e">
        <f t="shared" ca="1" si="73"/>
        <v>#NAME?</v>
      </c>
      <c r="N141" s="567" t="e">
        <f t="shared" ca="1" si="82"/>
        <v>#NAME?</v>
      </c>
      <c r="O141" s="565" t="e">
        <f t="shared" ref="O141:O179" ca="1" si="91">$J141-$J142</f>
        <v>#NAME?</v>
      </c>
      <c r="P141" s="453" t="e">
        <f t="shared" ca="1" si="68"/>
        <v>#NAME?</v>
      </c>
      <c r="Q141" s="566" t="e">
        <f t="shared" ca="1" si="83"/>
        <v>#NAME?</v>
      </c>
      <c r="R141" s="567" t="e">
        <f t="shared" ca="1" si="74"/>
        <v>#NAME?</v>
      </c>
      <c r="S141" s="1076" t="e">
        <f t="shared" ca="1" si="84"/>
        <v>#NAME?</v>
      </c>
      <c r="T141" s="453" t="e">
        <f t="shared" ca="1" si="69"/>
        <v>#NAME?</v>
      </c>
      <c r="U141" s="566" t="e">
        <f t="shared" ca="1" si="85"/>
        <v>#NAME?</v>
      </c>
      <c r="V141" s="567" t="e">
        <f t="shared" ca="1" si="86"/>
        <v>#NAME?</v>
      </c>
      <c r="W141" s="565" t="e">
        <f t="shared" ref="W141:W179" ca="1" si="92">$J141-$J142</f>
        <v>#NAME?</v>
      </c>
      <c r="X141" s="453" t="e">
        <f t="shared" ca="1" si="70"/>
        <v>#NAME?</v>
      </c>
      <c r="Y141" s="566" t="e">
        <f t="shared" ca="1" si="87"/>
        <v>#NAME?</v>
      </c>
      <c r="Z141" s="567" t="e">
        <f t="shared" ca="1" si="75"/>
        <v>#NAME?</v>
      </c>
      <c r="AA141" s="1076" t="e">
        <f t="shared" ca="1" si="88"/>
        <v>#NAME?</v>
      </c>
      <c r="AB141" s="453" t="e">
        <f t="shared" ca="1" si="71"/>
        <v>#NAME?</v>
      </c>
      <c r="AC141" s="566" t="e">
        <f t="shared" ca="1" si="89"/>
        <v>#NAME?</v>
      </c>
      <c r="AD141" s="567" t="e">
        <f t="shared" ca="1" si="76"/>
        <v>#NAME?</v>
      </c>
      <c r="AE141" s="565" t="e">
        <f t="shared" ref="AE141:AE179" ca="1" si="93">$J141-$J142</f>
        <v>#NAME?</v>
      </c>
      <c r="AF141" s="453" t="e">
        <f t="shared" ca="1" si="72"/>
        <v>#NAME?</v>
      </c>
      <c r="AG141" s="566" t="e">
        <f t="shared" ca="1" si="90"/>
        <v>#NAME?</v>
      </c>
      <c r="AH141" s="969" t="e">
        <f t="shared" ca="1" si="77"/>
        <v>#NAME?</v>
      </c>
      <c r="AI141" s="945"/>
      <c r="AJ141" s="967"/>
      <c r="AK141" s="946"/>
      <c r="AL141" s="947"/>
      <c r="AM141" s="948"/>
      <c r="AN141" s="949"/>
      <c r="AO141" s="968"/>
      <c r="AP141" s="950"/>
      <c r="AQ141" s="951"/>
      <c r="AR141" s="948"/>
      <c r="AS141" s="948"/>
      <c r="AT141" s="968"/>
      <c r="AU141" s="950"/>
      <c r="AV141" s="951"/>
      <c r="AW141" s="952"/>
      <c r="AX141" s="945"/>
      <c r="AY141" s="967"/>
      <c r="AZ141" s="946"/>
      <c r="BA141" s="947"/>
      <c r="BB141" s="948"/>
      <c r="BC141" s="949"/>
      <c r="BD141" s="968"/>
      <c r="BE141" s="950"/>
      <c r="BF141" s="951"/>
      <c r="BG141" s="948"/>
      <c r="BH141" s="948"/>
      <c r="BI141" s="968"/>
      <c r="BJ141" s="950"/>
      <c r="BK141" s="951"/>
      <c r="BL141" s="952"/>
      <c r="BM141" s="945"/>
      <c r="BN141" s="967"/>
      <c r="BO141" s="946"/>
      <c r="BP141" s="947"/>
      <c r="BQ141" s="948"/>
      <c r="BR141" s="949"/>
      <c r="BS141" s="968"/>
      <c r="BT141" s="950"/>
      <c r="BU141" s="951"/>
      <c r="BV141" s="948"/>
      <c r="BW141" s="948"/>
      <c r="BX141" s="968"/>
      <c r="BY141" s="950"/>
      <c r="BZ141" s="951"/>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'ONS Post Acute'!S72</f>
        <v>5.2232217442963547E-3</v>
      </c>
      <c r="E142" s="493">
        <f>'ONS Post Acute'!T72</f>
        <v>2.1692643192175449E-3</v>
      </c>
      <c r="F142" s="493">
        <f>'ONS Post Acute'!U72</f>
        <v>1.2597718733183645E-2</v>
      </c>
      <c r="G142" s="498">
        <f t="shared" si="78"/>
        <v>2.6603200035627806E-3</v>
      </c>
      <c r="H142" s="498">
        <f t="shared" si="79"/>
        <v>3.8295069082005959</v>
      </c>
      <c r="I142" s="498">
        <f t="shared" si="80"/>
        <v>729.33999951421674</v>
      </c>
      <c r="J142" s="498" t="e">
        <f ca="1">_xll.ErBeta(H142,I142)</f>
        <v>#NAME?</v>
      </c>
      <c r="K142" s="1076" t="e">
        <f t="shared" ca="1" si="81"/>
        <v>#NAME?</v>
      </c>
      <c r="L142" s="453" t="e">
        <f t="shared" ca="1" si="67"/>
        <v>#NAME?</v>
      </c>
      <c r="M142" s="566" t="e">
        <f t="shared" ca="1" si="73"/>
        <v>#NAME?</v>
      </c>
      <c r="N142" s="567" t="e">
        <f t="shared" ca="1" si="82"/>
        <v>#NAME?</v>
      </c>
      <c r="O142" s="565" t="e">
        <f t="shared" ca="1" si="91"/>
        <v>#NAME?</v>
      </c>
      <c r="P142" s="453" t="e">
        <f t="shared" ca="1" si="68"/>
        <v>#NAME?</v>
      </c>
      <c r="Q142" s="566" t="e">
        <f t="shared" ca="1" si="83"/>
        <v>#NAME?</v>
      </c>
      <c r="R142" s="567" t="e">
        <f t="shared" ca="1" si="74"/>
        <v>#NAME?</v>
      </c>
      <c r="S142" s="1076" t="e">
        <f t="shared" ca="1" si="84"/>
        <v>#NAME?</v>
      </c>
      <c r="T142" s="453" t="e">
        <f t="shared" ca="1" si="69"/>
        <v>#NAME?</v>
      </c>
      <c r="U142" s="566" t="e">
        <f t="shared" ca="1" si="85"/>
        <v>#NAME?</v>
      </c>
      <c r="V142" s="567" t="e">
        <f t="shared" ca="1" si="86"/>
        <v>#NAME?</v>
      </c>
      <c r="W142" s="565" t="e">
        <f t="shared" ca="1" si="92"/>
        <v>#NAME?</v>
      </c>
      <c r="X142" s="453" t="e">
        <f t="shared" ca="1" si="70"/>
        <v>#NAME?</v>
      </c>
      <c r="Y142" s="566" t="e">
        <f t="shared" ca="1" si="87"/>
        <v>#NAME?</v>
      </c>
      <c r="Z142" s="567" t="e">
        <f t="shared" ca="1" si="75"/>
        <v>#NAME?</v>
      </c>
      <c r="AA142" s="1076" t="e">
        <f t="shared" ca="1" si="88"/>
        <v>#NAME?</v>
      </c>
      <c r="AB142" s="453" t="e">
        <f t="shared" ca="1" si="71"/>
        <v>#NAME?</v>
      </c>
      <c r="AC142" s="566" t="e">
        <f t="shared" ca="1" si="89"/>
        <v>#NAME?</v>
      </c>
      <c r="AD142" s="567" t="e">
        <f t="shared" ca="1" si="76"/>
        <v>#NAME?</v>
      </c>
      <c r="AE142" s="565" t="e">
        <f t="shared" ca="1" si="93"/>
        <v>#NAME?</v>
      </c>
      <c r="AF142" s="453" t="e">
        <f t="shared" ca="1" si="72"/>
        <v>#NAME?</v>
      </c>
      <c r="AG142" s="566" t="e">
        <f t="shared" ca="1" si="90"/>
        <v>#NAME?</v>
      </c>
      <c r="AH142" s="969" t="e">
        <f t="shared" ca="1" si="77"/>
        <v>#NAME?</v>
      </c>
      <c r="AI142" s="945"/>
      <c r="AJ142" s="967"/>
      <c r="AK142" s="946"/>
      <c r="AL142" s="947"/>
      <c r="AM142" s="948"/>
      <c r="AN142" s="949"/>
      <c r="AO142" s="968"/>
      <c r="AP142" s="950"/>
      <c r="AQ142" s="951"/>
      <c r="AR142" s="948"/>
      <c r="AS142" s="948"/>
      <c r="AT142" s="968"/>
      <c r="AU142" s="950"/>
      <c r="AV142" s="951"/>
      <c r="AW142" s="952"/>
      <c r="AX142" s="945"/>
      <c r="AY142" s="967"/>
      <c r="AZ142" s="946"/>
      <c r="BA142" s="947"/>
      <c r="BB142" s="948"/>
      <c r="BC142" s="949"/>
      <c r="BD142" s="968"/>
      <c r="BE142" s="950"/>
      <c r="BF142" s="951"/>
      <c r="BG142" s="948"/>
      <c r="BH142" s="948"/>
      <c r="BI142" s="968"/>
      <c r="BJ142" s="950"/>
      <c r="BK142" s="951"/>
      <c r="BL142" s="952"/>
      <c r="BM142" s="945"/>
      <c r="BN142" s="967"/>
      <c r="BO142" s="946"/>
      <c r="BP142" s="947"/>
      <c r="BQ142" s="948"/>
      <c r="BR142" s="949"/>
      <c r="BS142" s="968"/>
      <c r="BT142" s="950"/>
      <c r="BU142" s="951"/>
      <c r="BV142" s="948"/>
      <c r="BW142" s="948"/>
      <c r="BX142" s="968"/>
      <c r="BY142" s="950"/>
      <c r="BZ142" s="951"/>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'ONS Post Acute'!S73</f>
        <v>4.9141284035373982E-3</v>
      </c>
      <c r="E143" s="493">
        <f>'ONS Post Acute'!T73</f>
        <v>2.0165499116899669E-3</v>
      </c>
      <c r="F143" s="493">
        <f>'ONS Post Acute'!U73</f>
        <v>1.1995310054986814E-2</v>
      </c>
      <c r="G143" s="498">
        <f t="shared" si="78"/>
        <v>2.5456020773716444E-3</v>
      </c>
      <c r="H143" s="498">
        <f t="shared" si="79"/>
        <v>3.7033659412529598</v>
      </c>
      <c r="I143" s="498">
        <f t="shared" si="80"/>
        <v>749.91266464254693</v>
      </c>
      <c r="J143" s="498" t="e">
        <f ca="1">_xll.ErBeta(H143,I143)</f>
        <v>#NAME?</v>
      </c>
      <c r="K143" s="1076" t="e">
        <f t="shared" ca="1" si="81"/>
        <v>#NAME?</v>
      </c>
      <c r="L143" s="453" t="e">
        <f t="shared" ca="1" si="67"/>
        <v>#NAME?</v>
      </c>
      <c r="M143" s="566" t="e">
        <f t="shared" ca="1" si="73"/>
        <v>#NAME?</v>
      </c>
      <c r="N143" s="567" t="e">
        <f t="shared" ca="1" si="82"/>
        <v>#NAME?</v>
      </c>
      <c r="O143" s="565" t="e">
        <f t="shared" ca="1" si="91"/>
        <v>#NAME?</v>
      </c>
      <c r="P143" s="453" t="e">
        <f t="shared" ca="1" si="68"/>
        <v>#NAME?</v>
      </c>
      <c r="Q143" s="566" t="e">
        <f t="shared" ca="1" si="83"/>
        <v>#NAME?</v>
      </c>
      <c r="R143" s="567" t="e">
        <f t="shared" ca="1" si="74"/>
        <v>#NAME?</v>
      </c>
      <c r="S143" s="1076" t="e">
        <f t="shared" ca="1" si="84"/>
        <v>#NAME?</v>
      </c>
      <c r="T143" s="453" t="e">
        <f t="shared" ca="1" si="69"/>
        <v>#NAME?</v>
      </c>
      <c r="U143" s="566" t="e">
        <f t="shared" ca="1" si="85"/>
        <v>#NAME?</v>
      </c>
      <c r="V143" s="567" t="e">
        <f t="shared" ca="1" si="86"/>
        <v>#NAME?</v>
      </c>
      <c r="W143" s="565" t="e">
        <f t="shared" ca="1" si="92"/>
        <v>#NAME?</v>
      </c>
      <c r="X143" s="453" t="e">
        <f t="shared" ca="1" si="70"/>
        <v>#NAME?</v>
      </c>
      <c r="Y143" s="566" t="e">
        <f t="shared" ca="1" si="87"/>
        <v>#NAME?</v>
      </c>
      <c r="Z143" s="567" t="e">
        <f t="shared" ca="1" si="75"/>
        <v>#NAME?</v>
      </c>
      <c r="AA143" s="1076" t="e">
        <f t="shared" ca="1" si="88"/>
        <v>#NAME?</v>
      </c>
      <c r="AB143" s="453" t="e">
        <f t="shared" ca="1" si="71"/>
        <v>#NAME?</v>
      </c>
      <c r="AC143" s="566" t="e">
        <f t="shared" ca="1" si="89"/>
        <v>#NAME?</v>
      </c>
      <c r="AD143" s="567" t="e">
        <f t="shared" ca="1" si="76"/>
        <v>#NAME?</v>
      </c>
      <c r="AE143" s="565" t="e">
        <f t="shared" ca="1" si="93"/>
        <v>#NAME?</v>
      </c>
      <c r="AF143" s="453" t="e">
        <f t="shared" ca="1" si="72"/>
        <v>#NAME?</v>
      </c>
      <c r="AG143" s="566" t="e">
        <f t="shared" ca="1" si="90"/>
        <v>#NAME?</v>
      </c>
      <c r="AH143" s="969" t="e">
        <f t="shared" ca="1" si="77"/>
        <v>#NAME?</v>
      </c>
      <c r="AI143" s="945"/>
      <c r="AJ143" s="967"/>
      <c r="AK143" s="946"/>
      <c r="AL143" s="947"/>
      <c r="AM143" s="948"/>
      <c r="AN143" s="949"/>
      <c r="AO143" s="968"/>
      <c r="AP143" s="950"/>
      <c r="AQ143" s="951"/>
      <c r="AR143" s="948"/>
      <c r="AS143" s="948"/>
      <c r="AT143" s="968"/>
      <c r="AU143" s="950"/>
      <c r="AV143" s="951"/>
      <c r="AW143" s="952"/>
      <c r="AX143" s="945"/>
      <c r="AY143" s="967"/>
      <c r="AZ143" s="946"/>
      <c r="BA143" s="947"/>
      <c r="BB143" s="948"/>
      <c r="BC143" s="949"/>
      <c r="BD143" s="968"/>
      <c r="BE143" s="950"/>
      <c r="BF143" s="951"/>
      <c r="BG143" s="948"/>
      <c r="BH143" s="948"/>
      <c r="BI143" s="968"/>
      <c r="BJ143" s="950"/>
      <c r="BK143" s="951"/>
      <c r="BL143" s="952"/>
      <c r="BM143" s="945"/>
      <c r="BN143" s="967"/>
      <c r="BO143" s="946"/>
      <c r="BP143" s="947"/>
      <c r="BQ143" s="948"/>
      <c r="BR143" s="949"/>
      <c r="BS143" s="968"/>
      <c r="BT143" s="950"/>
      <c r="BU143" s="951"/>
      <c r="BV143" s="948"/>
      <c r="BW143" s="948"/>
      <c r="BX143" s="968"/>
      <c r="BY143" s="950"/>
      <c r="BZ143" s="951"/>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'ONS Post Acute'!S74</f>
        <v>4.6233262052913652E-3</v>
      </c>
      <c r="E144" s="493">
        <f>'ONS Post Acute'!T74</f>
        <v>1.8745864716954313E-3</v>
      </c>
      <c r="F144" s="493">
        <f>'ONS Post Acute'!U74</f>
        <v>1.1421707879241181E-2</v>
      </c>
      <c r="G144" s="498">
        <f t="shared" si="78"/>
        <v>2.4354901549861604E-3</v>
      </c>
      <c r="H144" s="498">
        <f t="shared" si="79"/>
        <v>3.5823138964781958</v>
      </c>
      <c r="I144" s="498">
        <f t="shared" si="80"/>
        <v>771.25245600971232</v>
      </c>
      <c r="J144" s="498" t="e">
        <f ca="1">_xll.ErBeta(H144,I144)</f>
        <v>#NAME?</v>
      </c>
      <c r="K144" s="1076" t="e">
        <f t="shared" ca="1" si="81"/>
        <v>#NAME?</v>
      </c>
      <c r="L144" s="453" t="e">
        <f t="shared" ca="1" si="67"/>
        <v>#NAME?</v>
      </c>
      <c r="M144" s="566" t="e">
        <f t="shared" ca="1" si="73"/>
        <v>#NAME?</v>
      </c>
      <c r="N144" s="567" t="e">
        <f t="shared" ca="1" si="82"/>
        <v>#NAME?</v>
      </c>
      <c r="O144" s="565" t="e">
        <f t="shared" ca="1" si="91"/>
        <v>#NAME?</v>
      </c>
      <c r="P144" s="453" t="e">
        <f t="shared" ca="1" si="68"/>
        <v>#NAME?</v>
      </c>
      <c r="Q144" s="566" t="e">
        <f t="shared" ca="1" si="83"/>
        <v>#NAME?</v>
      </c>
      <c r="R144" s="567" t="e">
        <f t="shared" ca="1" si="74"/>
        <v>#NAME?</v>
      </c>
      <c r="S144" s="1076" t="e">
        <f t="shared" ca="1" si="84"/>
        <v>#NAME?</v>
      </c>
      <c r="T144" s="453" t="e">
        <f t="shared" ca="1" si="69"/>
        <v>#NAME?</v>
      </c>
      <c r="U144" s="566" t="e">
        <f t="shared" ca="1" si="85"/>
        <v>#NAME?</v>
      </c>
      <c r="V144" s="567" t="e">
        <f t="shared" ca="1" si="86"/>
        <v>#NAME?</v>
      </c>
      <c r="W144" s="565" t="e">
        <f t="shared" ca="1" si="92"/>
        <v>#NAME?</v>
      </c>
      <c r="X144" s="453" t="e">
        <f t="shared" ca="1" si="70"/>
        <v>#NAME?</v>
      </c>
      <c r="Y144" s="566" t="e">
        <f t="shared" ca="1" si="87"/>
        <v>#NAME?</v>
      </c>
      <c r="Z144" s="567" t="e">
        <f t="shared" ca="1" si="75"/>
        <v>#NAME?</v>
      </c>
      <c r="AA144" s="1076" t="e">
        <f t="shared" ca="1" si="88"/>
        <v>#NAME?</v>
      </c>
      <c r="AB144" s="453" t="e">
        <f t="shared" ca="1" si="71"/>
        <v>#NAME?</v>
      </c>
      <c r="AC144" s="566" t="e">
        <f t="shared" ca="1" si="89"/>
        <v>#NAME?</v>
      </c>
      <c r="AD144" s="567" t="e">
        <f t="shared" ca="1" si="76"/>
        <v>#NAME?</v>
      </c>
      <c r="AE144" s="565" t="e">
        <f t="shared" ca="1" si="93"/>
        <v>#NAME?</v>
      </c>
      <c r="AF144" s="453" t="e">
        <f t="shared" ca="1" si="72"/>
        <v>#NAME?</v>
      </c>
      <c r="AG144" s="566" t="e">
        <f t="shared" ca="1" si="90"/>
        <v>#NAME?</v>
      </c>
      <c r="AH144" s="969" t="e">
        <f t="shared" ca="1" si="77"/>
        <v>#NAME?</v>
      </c>
      <c r="AI144" s="945"/>
      <c r="AJ144" s="967"/>
      <c r="AK144" s="946"/>
      <c r="AL144" s="947"/>
      <c r="AM144" s="948"/>
      <c r="AN144" s="949"/>
      <c r="AO144" s="968"/>
      <c r="AP144" s="950"/>
      <c r="AQ144" s="951"/>
      <c r="AR144" s="948"/>
      <c r="AS144" s="948"/>
      <c r="AT144" s="968"/>
      <c r="AU144" s="950"/>
      <c r="AV144" s="951"/>
      <c r="AW144" s="952"/>
      <c r="AX144" s="945"/>
      <c r="AY144" s="967"/>
      <c r="AZ144" s="946"/>
      <c r="BA144" s="947"/>
      <c r="BB144" s="948"/>
      <c r="BC144" s="949"/>
      <c r="BD144" s="968"/>
      <c r="BE144" s="950"/>
      <c r="BF144" s="951"/>
      <c r="BG144" s="948"/>
      <c r="BH144" s="948"/>
      <c r="BI144" s="968"/>
      <c r="BJ144" s="950"/>
      <c r="BK144" s="951"/>
      <c r="BL144" s="952"/>
      <c r="BM144" s="945"/>
      <c r="BN144" s="967"/>
      <c r="BO144" s="946"/>
      <c r="BP144" s="947"/>
      <c r="BQ144" s="948"/>
      <c r="BR144" s="949"/>
      <c r="BS144" s="968"/>
      <c r="BT144" s="950"/>
      <c r="BU144" s="951"/>
      <c r="BV144" s="948"/>
      <c r="BW144" s="948"/>
      <c r="BX144" s="968"/>
      <c r="BY144" s="950"/>
      <c r="BZ144" s="951"/>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'ONS Post Acute'!S75</f>
        <v>4.3497327390035478E-3</v>
      </c>
      <c r="E145" s="493">
        <f>'ONS Post Acute'!T75</f>
        <v>1.7426171400431959E-3</v>
      </c>
      <c r="F145" s="493">
        <f>'ONS Post Acute'!U75</f>
        <v>1.0875534711542184E-2</v>
      </c>
      <c r="G145" s="498">
        <f t="shared" si="78"/>
        <v>2.3298259110966805E-3</v>
      </c>
      <c r="H145" s="498">
        <f t="shared" si="79"/>
        <v>3.4660940963663345</v>
      </c>
      <c r="I145" s="498">
        <f t="shared" si="80"/>
        <v>793.38610449649707</v>
      </c>
      <c r="J145" s="498" t="e">
        <f ca="1">_xll.ErBeta(H145,I145)</f>
        <v>#NAME?</v>
      </c>
      <c r="K145" s="1076" t="e">
        <f t="shared" ca="1" si="81"/>
        <v>#NAME?</v>
      </c>
      <c r="L145" s="453" t="e">
        <f t="shared" ca="1" si="67"/>
        <v>#NAME?</v>
      </c>
      <c r="M145" s="566" t="e">
        <f t="shared" ca="1" si="73"/>
        <v>#NAME?</v>
      </c>
      <c r="N145" s="567" t="e">
        <f t="shared" ca="1" si="82"/>
        <v>#NAME?</v>
      </c>
      <c r="O145" s="565" t="e">
        <f t="shared" ca="1" si="91"/>
        <v>#NAME?</v>
      </c>
      <c r="P145" s="453" t="e">
        <f t="shared" ca="1" si="68"/>
        <v>#NAME?</v>
      </c>
      <c r="Q145" s="566" t="e">
        <f t="shared" ca="1" si="83"/>
        <v>#NAME?</v>
      </c>
      <c r="R145" s="567" t="e">
        <f t="shared" ca="1" si="74"/>
        <v>#NAME?</v>
      </c>
      <c r="S145" s="1076" t="e">
        <f t="shared" ca="1" si="84"/>
        <v>#NAME?</v>
      </c>
      <c r="T145" s="453" t="e">
        <f t="shared" ca="1" si="69"/>
        <v>#NAME?</v>
      </c>
      <c r="U145" s="566" t="e">
        <f t="shared" ca="1" si="85"/>
        <v>#NAME?</v>
      </c>
      <c r="V145" s="567" t="e">
        <f t="shared" ca="1" si="86"/>
        <v>#NAME?</v>
      </c>
      <c r="W145" s="565" t="e">
        <f t="shared" ca="1" si="92"/>
        <v>#NAME?</v>
      </c>
      <c r="X145" s="453" t="e">
        <f t="shared" ca="1" si="70"/>
        <v>#NAME?</v>
      </c>
      <c r="Y145" s="566" t="e">
        <f t="shared" ca="1" si="87"/>
        <v>#NAME?</v>
      </c>
      <c r="Z145" s="567" t="e">
        <f t="shared" ca="1" si="75"/>
        <v>#NAME?</v>
      </c>
      <c r="AA145" s="1076" t="e">
        <f t="shared" ca="1" si="88"/>
        <v>#NAME?</v>
      </c>
      <c r="AB145" s="453" t="e">
        <f t="shared" ca="1" si="71"/>
        <v>#NAME?</v>
      </c>
      <c r="AC145" s="566" t="e">
        <f t="shared" ca="1" si="89"/>
        <v>#NAME?</v>
      </c>
      <c r="AD145" s="567" t="e">
        <f t="shared" ca="1" si="76"/>
        <v>#NAME?</v>
      </c>
      <c r="AE145" s="565" t="e">
        <f t="shared" ca="1" si="93"/>
        <v>#NAME?</v>
      </c>
      <c r="AF145" s="453" t="e">
        <f t="shared" ca="1" si="72"/>
        <v>#NAME?</v>
      </c>
      <c r="AG145" s="566" t="e">
        <f t="shared" ca="1" si="90"/>
        <v>#NAME?</v>
      </c>
      <c r="AH145" s="969" t="e">
        <f t="shared" ca="1" si="77"/>
        <v>#NAME?</v>
      </c>
      <c r="AI145" s="945"/>
      <c r="AJ145" s="967"/>
      <c r="AK145" s="946"/>
      <c r="AL145" s="947"/>
      <c r="AM145" s="948"/>
      <c r="AN145" s="949"/>
      <c r="AO145" s="968"/>
      <c r="AP145" s="950"/>
      <c r="AQ145" s="951"/>
      <c r="AR145" s="948"/>
      <c r="AS145" s="948"/>
      <c r="AT145" s="968"/>
      <c r="AU145" s="950"/>
      <c r="AV145" s="951"/>
      <c r="AW145" s="952"/>
      <c r="AX145" s="945"/>
      <c r="AY145" s="967"/>
      <c r="AZ145" s="946"/>
      <c r="BA145" s="947"/>
      <c r="BB145" s="948"/>
      <c r="BC145" s="949"/>
      <c r="BD145" s="968"/>
      <c r="BE145" s="950"/>
      <c r="BF145" s="951"/>
      <c r="BG145" s="948"/>
      <c r="BH145" s="948"/>
      <c r="BI145" s="968"/>
      <c r="BJ145" s="950"/>
      <c r="BK145" s="951"/>
      <c r="BL145" s="952"/>
      <c r="BM145" s="945"/>
      <c r="BN145" s="967"/>
      <c r="BO145" s="946"/>
      <c r="BP145" s="947"/>
      <c r="BQ145" s="948"/>
      <c r="BR145" s="949"/>
      <c r="BS145" s="968"/>
      <c r="BT145" s="950"/>
      <c r="BU145" s="951"/>
      <c r="BV145" s="948"/>
      <c r="BW145" s="948"/>
      <c r="BX145" s="968"/>
      <c r="BY145" s="950"/>
      <c r="BZ145" s="951"/>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'ONS Post Acute'!S76</f>
        <v>4.092329647669095E-3</v>
      </c>
      <c r="E146" s="493">
        <f>'ONS Post Acute'!T76</f>
        <v>1.6199383398013275E-3</v>
      </c>
      <c r="F146" s="493">
        <f>'ONS Post Acute'!U76</f>
        <v>1.0355478927711539E-2</v>
      </c>
      <c r="G146" s="498">
        <f t="shared" si="78"/>
        <v>2.2284542316097478E-3</v>
      </c>
      <c r="H146" s="498">
        <f t="shared" si="79"/>
        <v>3.3544657227421824</v>
      </c>
      <c r="I146" s="498">
        <f t="shared" si="80"/>
        <v>816.34140717762773</v>
      </c>
      <c r="J146" s="498" t="e">
        <f ca="1">_xll.ErBeta(H146,I146)</f>
        <v>#NAME?</v>
      </c>
      <c r="K146" s="1076" t="e">
        <f t="shared" ca="1" si="81"/>
        <v>#NAME?</v>
      </c>
      <c r="L146" s="453" t="e">
        <f t="shared" ca="1" si="67"/>
        <v>#NAME?</v>
      </c>
      <c r="M146" s="566" t="e">
        <f t="shared" ca="1" si="73"/>
        <v>#NAME?</v>
      </c>
      <c r="N146" s="567" t="e">
        <f t="shared" ca="1" si="82"/>
        <v>#NAME?</v>
      </c>
      <c r="O146" s="565" t="e">
        <f t="shared" ca="1" si="91"/>
        <v>#NAME?</v>
      </c>
      <c r="P146" s="453" t="e">
        <f t="shared" ca="1" si="68"/>
        <v>#NAME?</v>
      </c>
      <c r="Q146" s="566" t="e">
        <f t="shared" ca="1" si="83"/>
        <v>#NAME?</v>
      </c>
      <c r="R146" s="567" t="e">
        <f t="shared" ca="1" si="74"/>
        <v>#NAME?</v>
      </c>
      <c r="S146" s="1076" t="e">
        <f t="shared" ca="1" si="84"/>
        <v>#NAME?</v>
      </c>
      <c r="T146" s="453" t="e">
        <f t="shared" ca="1" si="69"/>
        <v>#NAME?</v>
      </c>
      <c r="U146" s="566" t="e">
        <f t="shared" ca="1" si="85"/>
        <v>#NAME?</v>
      </c>
      <c r="V146" s="567" t="e">
        <f t="shared" ca="1" si="86"/>
        <v>#NAME?</v>
      </c>
      <c r="W146" s="565" t="e">
        <f t="shared" ca="1" si="92"/>
        <v>#NAME?</v>
      </c>
      <c r="X146" s="453" t="e">
        <f t="shared" ca="1" si="70"/>
        <v>#NAME?</v>
      </c>
      <c r="Y146" s="566" t="e">
        <f t="shared" ca="1" si="87"/>
        <v>#NAME?</v>
      </c>
      <c r="Z146" s="567" t="e">
        <f t="shared" ca="1" si="75"/>
        <v>#NAME?</v>
      </c>
      <c r="AA146" s="1076" t="e">
        <f t="shared" ca="1" si="88"/>
        <v>#NAME?</v>
      </c>
      <c r="AB146" s="453" t="e">
        <f t="shared" ca="1" si="71"/>
        <v>#NAME?</v>
      </c>
      <c r="AC146" s="566" t="e">
        <f t="shared" ca="1" si="89"/>
        <v>#NAME?</v>
      </c>
      <c r="AD146" s="567" t="e">
        <f t="shared" ca="1" si="76"/>
        <v>#NAME?</v>
      </c>
      <c r="AE146" s="565" t="e">
        <f t="shared" ca="1" si="93"/>
        <v>#NAME?</v>
      </c>
      <c r="AF146" s="453" t="e">
        <f t="shared" ca="1" si="72"/>
        <v>#NAME?</v>
      </c>
      <c r="AG146" s="566" t="e">
        <f t="shared" ca="1" si="90"/>
        <v>#NAME?</v>
      </c>
      <c r="AH146" s="969" t="e">
        <f t="shared" ca="1" si="77"/>
        <v>#NAME?</v>
      </c>
      <c r="AI146" s="945"/>
      <c r="AJ146" s="967"/>
      <c r="AK146" s="946"/>
      <c r="AL146" s="947"/>
      <c r="AM146" s="948"/>
      <c r="AN146" s="949"/>
      <c r="AO146" s="968"/>
      <c r="AP146" s="950"/>
      <c r="AQ146" s="951"/>
      <c r="AR146" s="948"/>
      <c r="AS146" s="948"/>
      <c r="AT146" s="968"/>
      <c r="AU146" s="950"/>
      <c r="AV146" s="951"/>
      <c r="AW146" s="952"/>
      <c r="AX146" s="945"/>
      <c r="AY146" s="967"/>
      <c r="AZ146" s="946"/>
      <c r="BA146" s="947"/>
      <c r="BB146" s="948"/>
      <c r="BC146" s="949"/>
      <c r="BD146" s="968"/>
      <c r="BE146" s="950"/>
      <c r="BF146" s="951"/>
      <c r="BG146" s="948"/>
      <c r="BH146" s="948"/>
      <c r="BI146" s="968"/>
      <c r="BJ146" s="950"/>
      <c r="BK146" s="951"/>
      <c r="BL146" s="952"/>
      <c r="BM146" s="945"/>
      <c r="BN146" s="967"/>
      <c r="BO146" s="946"/>
      <c r="BP146" s="947"/>
      <c r="BQ146" s="948"/>
      <c r="BR146" s="949"/>
      <c r="BS146" s="968"/>
      <c r="BT146" s="950"/>
      <c r="BU146" s="951"/>
      <c r="BV146" s="948"/>
      <c r="BW146" s="948"/>
      <c r="BX146" s="968"/>
      <c r="BY146" s="950"/>
      <c r="BZ146" s="951"/>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'ONS Post Acute'!S77</f>
        <v>3.850158837351454E-3</v>
      </c>
      <c r="E147" s="493">
        <f>'ONS Post Acute'!T77</f>
        <v>1.5058960252699195E-3</v>
      </c>
      <c r="F147" s="493">
        <f>'ONS Post Acute'!U77</f>
        <v>9.8602916239574363E-3</v>
      </c>
      <c r="G147" s="498">
        <f t="shared" si="78"/>
        <v>2.1312233670121219E-3</v>
      </c>
      <c r="H147" s="498">
        <f t="shared" si="79"/>
        <v>3.2472026560269818</v>
      </c>
      <c r="I147" s="498">
        <f t="shared" si="80"/>
        <v>840.14726318392024</v>
      </c>
      <c r="J147" s="498" t="e">
        <f ca="1">_xll.ErBeta(H147,I147)</f>
        <v>#NAME?</v>
      </c>
      <c r="K147" s="1076" t="e">
        <f t="shared" ca="1" si="81"/>
        <v>#NAME?</v>
      </c>
      <c r="L147" s="453" t="e">
        <f t="shared" ca="1" si="67"/>
        <v>#NAME?</v>
      </c>
      <c r="M147" s="566" t="e">
        <f t="shared" ca="1" si="73"/>
        <v>#NAME?</v>
      </c>
      <c r="N147" s="567" t="e">
        <f t="shared" ca="1" si="82"/>
        <v>#NAME?</v>
      </c>
      <c r="O147" s="565" t="e">
        <f t="shared" ca="1" si="91"/>
        <v>#NAME?</v>
      </c>
      <c r="P147" s="453" t="e">
        <f t="shared" ca="1" si="68"/>
        <v>#NAME?</v>
      </c>
      <c r="Q147" s="566" t="e">
        <f t="shared" ca="1" si="83"/>
        <v>#NAME?</v>
      </c>
      <c r="R147" s="567" t="e">
        <f t="shared" ca="1" si="74"/>
        <v>#NAME?</v>
      </c>
      <c r="S147" s="1076" t="e">
        <f t="shared" ca="1" si="84"/>
        <v>#NAME?</v>
      </c>
      <c r="T147" s="453" t="e">
        <f t="shared" ca="1" si="69"/>
        <v>#NAME?</v>
      </c>
      <c r="U147" s="566" t="e">
        <f t="shared" ca="1" si="85"/>
        <v>#NAME?</v>
      </c>
      <c r="V147" s="567" t="e">
        <f t="shared" ca="1" si="86"/>
        <v>#NAME?</v>
      </c>
      <c r="W147" s="565" t="e">
        <f t="shared" ca="1" si="92"/>
        <v>#NAME?</v>
      </c>
      <c r="X147" s="453" t="e">
        <f t="shared" ca="1" si="70"/>
        <v>#NAME?</v>
      </c>
      <c r="Y147" s="566" t="e">
        <f t="shared" ca="1" si="87"/>
        <v>#NAME?</v>
      </c>
      <c r="Z147" s="567" t="e">
        <f t="shared" ca="1" si="75"/>
        <v>#NAME?</v>
      </c>
      <c r="AA147" s="1076" t="e">
        <f t="shared" ca="1" si="88"/>
        <v>#NAME?</v>
      </c>
      <c r="AB147" s="453" t="e">
        <f t="shared" ca="1" si="71"/>
        <v>#NAME?</v>
      </c>
      <c r="AC147" s="566" t="e">
        <f t="shared" ca="1" si="89"/>
        <v>#NAME?</v>
      </c>
      <c r="AD147" s="567" t="e">
        <f t="shared" ca="1" si="76"/>
        <v>#NAME?</v>
      </c>
      <c r="AE147" s="565" t="e">
        <f t="shared" ca="1" si="93"/>
        <v>#NAME?</v>
      </c>
      <c r="AF147" s="453" t="e">
        <f t="shared" ca="1" si="72"/>
        <v>#NAME?</v>
      </c>
      <c r="AG147" s="566" t="e">
        <f t="shared" ca="1" si="90"/>
        <v>#NAME?</v>
      </c>
      <c r="AH147" s="969" t="e">
        <f t="shared" ca="1" si="77"/>
        <v>#NAME?</v>
      </c>
      <c r="AI147" s="945"/>
      <c r="AJ147" s="967"/>
      <c r="AK147" s="946"/>
      <c r="AL147" s="947"/>
      <c r="AM147" s="948"/>
      <c r="AN147" s="949"/>
      <c r="AO147" s="968"/>
      <c r="AP147" s="950"/>
      <c r="AQ147" s="951"/>
      <c r="AR147" s="948"/>
      <c r="AS147" s="948"/>
      <c r="AT147" s="968"/>
      <c r="AU147" s="950"/>
      <c r="AV147" s="951"/>
      <c r="AW147" s="952"/>
      <c r="AX147" s="945"/>
      <c r="AY147" s="967"/>
      <c r="AZ147" s="946"/>
      <c r="BA147" s="947"/>
      <c r="BB147" s="948"/>
      <c r="BC147" s="949"/>
      <c r="BD147" s="968"/>
      <c r="BE147" s="950"/>
      <c r="BF147" s="951"/>
      <c r="BG147" s="948"/>
      <c r="BH147" s="948"/>
      <c r="BI147" s="968"/>
      <c r="BJ147" s="950"/>
      <c r="BK147" s="951"/>
      <c r="BL147" s="952"/>
      <c r="BM147" s="945"/>
      <c r="BN147" s="967"/>
      <c r="BO147" s="946"/>
      <c r="BP147" s="947"/>
      <c r="BQ147" s="948"/>
      <c r="BR147" s="949"/>
      <c r="BS147" s="968"/>
      <c r="BT147" s="950"/>
      <c r="BU147" s="951"/>
      <c r="BV147" s="948"/>
      <c r="BW147" s="948"/>
      <c r="BX147" s="968"/>
      <c r="BY147" s="950"/>
      <c r="BZ147" s="951"/>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'ONS Post Acute'!S78</f>
        <v>3.6223189110092266E-3</v>
      </c>
      <c r="E148" s="493">
        <f>'ONS Post Acute'!T78</f>
        <v>1.3998821950234586E-3</v>
      </c>
      <c r="F148" s="493">
        <f>'ONS Post Acute'!U78</f>
        <v>9.3887836176564966E-3</v>
      </c>
      <c r="G148" s="498">
        <f t="shared" si="78"/>
        <v>2.0379850567941423E-3</v>
      </c>
      <c r="H148" s="498">
        <f t="shared" si="79"/>
        <v>3.1440924124623799</v>
      </c>
      <c r="I148" s="498">
        <f t="shared" si="80"/>
        <v>864.83371122780113</v>
      </c>
      <c r="J148" s="498" t="e">
        <f ca="1">_xll.ErBeta(H148,I148)</f>
        <v>#NAME?</v>
      </c>
      <c r="K148" s="1076" t="e">
        <f t="shared" ca="1" si="81"/>
        <v>#NAME?</v>
      </c>
      <c r="L148" s="453" t="e">
        <f t="shared" ca="1" si="67"/>
        <v>#NAME?</v>
      </c>
      <c r="M148" s="566" t="e">
        <f t="shared" ca="1" si="73"/>
        <v>#NAME?</v>
      </c>
      <c r="N148" s="567" t="e">
        <f t="shared" ca="1" si="82"/>
        <v>#NAME?</v>
      </c>
      <c r="O148" s="565" t="e">
        <f t="shared" ca="1" si="91"/>
        <v>#NAME?</v>
      </c>
      <c r="P148" s="453" t="e">
        <f t="shared" ca="1" si="68"/>
        <v>#NAME?</v>
      </c>
      <c r="Q148" s="566" t="e">
        <f t="shared" ca="1" si="83"/>
        <v>#NAME?</v>
      </c>
      <c r="R148" s="567" t="e">
        <f t="shared" ca="1" si="74"/>
        <v>#NAME?</v>
      </c>
      <c r="S148" s="1076" t="e">
        <f t="shared" ca="1" si="84"/>
        <v>#NAME?</v>
      </c>
      <c r="T148" s="453" t="e">
        <f t="shared" ca="1" si="69"/>
        <v>#NAME?</v>
      </c>
      <c r="U148" s="566" t="e">
        <f t="shared" ca="1" si="85"/>
        <v>#NAME?</v>
      </c>
      <c r="V148" s="567" t="e">
        <f t="shared" ca="1" si="86"/>
        <v>#NAME?</v>
      </c>
      <c r="W148" s="565" t="e">
        <f t="shared" ca="1" si="92"/>
        <v>#NAME?</v>
      </c>
      <c r="X148" s="453" t="e">
        <f t="shared" ca="1" si="70"/>
        <v>#NAME?</v>
      </c>
      <c r="Y148" s="566" t="e">
        <f t="shared" ca="1" si="87"/>
        <v>#NAME?</v>
      </c>
      <c r="Z148" s="567" t="e">
        <f t="shared" ca="1" si="75"/>
        <v>#NAME?</v>
      </c>
      <c r="AA148" s="1076" t="e">
        <f t="shared" ca="1" si="88"/>
        <v>#NAME?</v>
      </c>
      <c r="AB148" s="453" t="e">
        <f t="shared" ca="1" si="71"/>
        <v>#NAME?</v>
      </c>
      <c r="AC148" s="566" t="e">
        <f t="shared" ca="1" si="89"/>
        <v>#NAME?</v>
      </c>
      <c r="AD148" s="567" t="e">
        <f t="shared" ca="1" si="76"/>
        <v>#NAME?</v>
      </c>
      <c r="AE148" s="565" t="e">
        <f t="shared" ca="1" si="93"/>
        <v>#NAME?</v>
      </c>
      <c r="AF148" s="453" t="e">
        <f t="shared" ca="1" si="72"/>
        <v>#NAME?</v>
      </c>
      <c r="AG148" s="566" t="e">
        <f t="shared" ca="1" si="90"/>
        <v>#NAME?</v>
      </c>
      <c r="AH148" s="969" t="e">
        <f t="shared" ca="1" si="77"/>
        <v>#NAME?</v>
      </c>
      <c r="AI148" s="945"/>
      <c r="AJ148" s="967"/>
      <c r="AK148" s="946"/>
      <c r="AL148" s="947"/>
      <c r="AM148" s="948"/>
      <c r="AN148" s="949"/>
      <c r="AO148" s="968"/>
      <c r="AP148" s="950"/>
      <c r="AQ148" s="951"/>
      <c r="AR148" s="948"/>
      <c r="AS148" s="948"/>
      <c r="AT148" s="968"/>
      <c r="AU148" s="950"/>
      <c r="AV148" s="951"/>
      <c r="AW148" s="952"/>
      <c r="AX148" s="945"/>
      <c r="AY148" s="967"/>
      <c r="AZ148" s="946"/>
      <c r="BA148" s="947"/>
      <c r="BB148" s="948"/>
      <c r="BC148" s="949"/>
      <c r="BD148" s="968"/>
      <c r="BE148" s="950"/>
      <c r="BF148" s="951"/>
      <c r="BG148" s="948"/>
      <c r="BH148" s="948"/>
      <c r="BI148" s="968"/>
      <c r="BJ148" s="950"/>
      <c r="BK148" s="951"/>
      <c r="BL148" s="952"/>
      <c r="BM148" s="945"/>
      <c r="BN148" s="967"/>
      <c r="BO148" s="946"/>
      <c r="BP148" s="947"/>
      <c r="BQ148" s="948"/>
      <c r="BR148" s="949"/>
      <c r="BS148" s="968"/>
      <c r="BT148" s="950"/>
      <c r="BU148" s="951"/>
      <c r="BV148" s="948"/>
      <c r="BW148" s="948"/>
      <c r="BX148" s="968"/>
      <c r="BY148" s="950"/>
      <c r="BZ148" s="951"/>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'ONS Post Acute'!S79</f>
        <v>3.4079618133576084E-3</v>
      </c>
      <c r="E149" s="493">
        <f>'ONS Post Acute'!T79</f>
        <v>1.3013316504321365E-3</v>
      </c>
      <c r="F149" s="493">
        <f>'ONS Post Acute'!U79</f>
        <v>8.9398225915549752E-3</v>
      </c>
      <c r="G149" s="498">
        <f t="shared" si="78"/>
        <v>1.948594627837459E-3</v>
      </c>
      <c r="H149" s="498">
        <f t="shared" si="79"/>
        <v>3.0449351699405138</v>
      </c>
      <c r="I149" s="498">
        <f t="shared" si="80"/>
        <v>890.43196882757468</v>
      </c>
      <c r="J149" s="498" t="e">
        <f ca="1">_xll.ErBeta(H149,I149)</f>
        <v>#NAME?</v>
      </c>
      <c r="K149" s="1076" t="e">
        <f t="shared" ca="1" si="81"/>
        <v>#NAME?</v>
      </c>
      <c r="L149" s="453" t="e">
        <f t="shared" ca="1" si="67"/>
        <v>#NAME?</v>
      </c>
      <c r="M149" s="566" t="e">
        <f t="shared" ca="1" si="73"/>
        <v>#NAME?</v>
      </c>
      <c r="N149" s="567" t="e">
        <f t="shared" ca="1" si="82"/>
        <v>#NAME?</v>
      </c>
      <c r="O149" s="565" t="e">
        <f t="shared" ca="1" si="91"/>
        <v>#NAME?</v>
      </c>
      <c r="P149" s="453" t="e">
        <f t="shared" ca="1" si="68"/>
        <v>#NAME?</v>
      </c>
      <c r="Q149" s="566" t="e">
        <f t="shared" ca="1" si="83"/>
        <v>#NAME?</v>
      </c>
      <c r="R149" s="567" t="e">
        <f t="shared" ca="1" si="74"/>
        <v>#NAME?</v>
      </c>
      <c r="S149" s="1076" t="e">
        <f t="shared" ca="1" si="84"/>
        <v>#NAME?</v>
      </c>
      <c r="T149" s="453" t="e">
        <f t="shared" ca="1" si="69"/>
        <v>#NAME?</v>
      </c>
      <c r="U149" s="566" t="e">
        <f t="shared" ca="1" si="85"/>
        <v>#NAME?</v>
      </c>
      <c r="V149" s="567" t="e">
        <f t="shared" ca="1" si="86"/>
        <v>#NAME?</v>
      </c>
      <c r="W149" s="565" t="e">
        <f t="shared" ca="1" si="92"/>
        <v>#NAME?</v>
      </c>
      <c r="X149" s="453" t="e">
        <f t="shared" ca="1" si="70"/>
        <v>#NAME?</v>
      </c>
      <c r="Y149" s="566" t="e">
        <f t="shared" ca="1" si="87"/>
        <v>#NAME?</v>
      </c>
      <c r="Z149" s="567" t="e">
        <f t="shared" ca="1" si="75"/>
        <v>#NAME?</v>
      </c>
      <c r="AA149" s="1076" t="e">
        <f t="shared" ca="1" si="88"/>
        <v>#NAME?</v>
      </c>
      <c r="AB149" s="453" t="e">
        <f t="shared" ca="1" si="71"/>
        <v>#NAME?</v>
      </c>
      <c r="AC149" s="566" t="e">
        <f t="shared" ca="1" si="89"/>
        <v>#NAME?</v>
      </c>
      <c r="AD149" s="567" t="e">
        <f t="shared" ca="1" si="76"/>
        <v>#NAME?</v>
      </c>
      <c r="AE149" s="565" t="e">
        <f t="shared" ca="1" si="93"/>
        <v>#NAME?</v>
      </c>
      <c r="AF149" s="453" t="e">
        <f t="shared" ca="1" si="72"/>
        <v>#NAME?</v>
      </c>
      <c r="AG149" s="566" t="e">
        <f t="shared" ca="1" si="90"/>
        <v>#NAME?</v>
      </c>
      <c r="AH149" s="969" t="e">
        <f t="shared" ca="1" si="77"/>
        <v>#NAME?</v>
      </c>
      <c r="AI149" s="945"/>
      <c r="AJ149" s="967"/>
      <c r="AK149" s="946"/>
      <c r="AL149" s="947"/>
      <c r="AM149" s="948"/>
      <c r="AN149" s="949"/>
      <c r="AO149" s="968"/>
      <c r="AP149" s="950"/>
      <c r="AQ149" s="951"/>
      <c r="AR149" s="948"/>
      <c r="AS149" s="948"/>
      <c r="AT149" s="968"/>
      <c r="AU149" s="950"/>
      <c r="AV149" s="951"/>
      <c r="AW149" s="952"/>
      <c r="AX149" s="945"/>
      <c r="AY149" s="967"/>
      <c r="AZ149" s="946"/>
      <c r="BA149" s="947"/>
      <c r="BB149" s="948"/>
      <c r="BC149" s="949"/>
      <c r="BD149" s="968"/>
      <c r="BE149" s="950"/>
      <c r="BF149" s="951"/>
      <c r="BG149" s="948"/>
      <c r="BH149" s="948"/>
      <c r="BI149" s="968"/>
      <c r="BJ149" s="950"/>
      <c r="BK149" s="951"/>
      <c r="BL149" s="952"/>
      <c r="BM149" s="945"/>
      <c r="BN149" s="967"/>
      <c r="BO149" s="946"/>
      <c r="BP149" s="947"/>
      <c r="BQ149" s="948"/>
      <c r="BR149" s="949"/>
      <c r="BS149" s="968"/>
      <c r="BT149" s="950"/>
      <c r="BU149" s="951"/>
      <c r="BV149" s="948"/>
      <c r="BW149" s="948"/>
      <c r="BX149" s="968"/>
      <c r="BY149" s="950"/>
      <c r="BZ149" s="951"/>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'ONS Post Acute'!S80</f>
        <v>3.2062896742760302E-3</v>
      </c>
      <c r="E150" s="493">
        <f>'ONS Post Acute'!T80</f>
        <v>1.209718982380548E-3</v>
      </c>
      <c r="F150" s="493">
        <f>'ONS Post Acute'!U80</f>
        <v>8.5123303745310314E-3</v>
      </c>
      <c r="G150" s="498">
        <f t="shared" si="78"/>
        <v>1.8629110694261437E-3</v>
      </c>
      <c r="H150" s="498">
        <f t="shared" si="79"/>
        <v>2.9495428740807661</v>
      </c>
      <c r="I150" s="498">
        <f t="shared" si="80"/>
        <v>916.97447326983274</v>
      </c>
      <c r="J150" s="498" t="e">
        <f ca="1">_xll.ErBeta(H150,I150)</f>
        <v>#NAME?</v>
      </c>
      <c r="K150" s="1076" t="e">
        <f t="shared" ca="1" si="81"/>
        <v>#NAME?</v>
      </c>
      <c r="L150" s="453" t="e">
        <f t="shared" ca="1" si="67"/>
        <v>#NAME?</v>
      </c>
      <c r="M150" s="566" t="e">
        <f t="shared" ca="1" si="73"/>
        <v>#NAME?</v>
      </c>
      <c r="N150" s="567" t="e">
        <f t="shared" ca="1" si="82"/>
        <v>#NAME?</v>
      </c>
      <c r="O150" s="565" t="e">
        <f t="shared" ca="1" si="91"/>
        <v>#NAME?</v>
      </c>
      <c r="P150" s="453" t="e">
        <f t="shared" ca="1" si="68"/>
        <v>#NAME?</v>
      </c>
      <c r="Q150" s="566" t="e">
        <f t="shared" ca="1" si="83"/>
        <v>#NAME?</v>
      </c>
      <c r="R150" s="567" t="e">
        <f t="shared" ca="1" si="74"/>
        <v>#NAME?</v>
      </c>
      <c r="S150" s="1076" t="e">
        <f t="shared" ca="1" si="84"/>
        <v>#NAME?</v>
      </c>
      <c r="T150" s="453" t="e">
        <f t="shared" ca="1" si="69"/>
        <v>#NAME?</v>
      </c>
      <c r="U150" s="566" t="e">
        <f t="shared" ca="1" si="85"/>
        <v>#NAME?</v>
      </c>
      <c r="V150" s="567" t="e">
        <f t="shared" ca="1" si="86"/>
        <v>#NAME?</v>
      </c>
      <c r="W150" s="565" t="e">
        <f t="shared" ca="1" si="92"/>
        <v>#NAME?</v>
      </c>
      <c r="X150" s="453" t="e">
        <f t="shared" ca="1" si="70"/>
        <v>#NAME?</v>
      </c>
      <c r="Y150" s="566" t="e">
        <f t="shared" ca="1" si="87"/>
        <v>#NAME?</v>
      </c>
      <c r="Z150" s="567" t="e">
        <f t="shared" ca="1" si="75"/>
        <v>#NAME?</v>
      </c>
      <c r="AA150" s="1076" t="e">
        <f t="shared" ca="1" si="88"/>
        <v>#NAME?</v>
      </c>
      <c r="AB150" s="453" t="e">
        <f t="shared" ca="1" si="71"/>
        <v>#NAME?</v>
      </c>
      <c r="AC150" s="566" t="e">
        <f t="shared" ca="1" si="89"/>
        <v>#NAME?</v>
      </c>
      <c r="AD150" s="567" t="e">
        <f t="shared" ca="1" si="76"/>
        <v>#NAME?</v>
      </c>
      <c r="AE150" s="565" t="e">
        <f t="shared" ca="1" si="93"/>
        <v>#NAME?</v>
      </c>
      <c r="AF150" s="453" t="e">
        <f t="shared" ca="1" si="72"/>
        <v>#NAME?</v>
      </c>
      <c r="AG150" s="566" t="e">
        <f t="shared" ca="1" si="90"/>
        <v>#NAME?</v>
      </c>
      <c r="AH150" s="969" t="e">
        <f t="shared" ca="1" si="77"/>
        <v>#NAME?</v>
      </c>
      <c r="AI150" s="945"/>
      <c r="AJ150" s="967"/>
      <c r="AK150" s="946"/>
      <c r="AL150" s="947"/>
      <c r="AM150" s="948"/>
      <c r="AN150" s="949"/>
      <c r="AO150" s="968"/>
      <c r="AP150" s="950"/>
      <c r="AQ150" s="951"/>
      <c r="AR150" s="948"/>
      <c r="AS150" s="948"/>
      <c r="AT150" s="968"/>
      <c r="AU150" s="950"/>
      <c r="AV150" s="951"/>
      <c r="AW150" s="952"/>
      <c r="AX150" s="945"/>
      <c r="AY150" s="967"/>
      <c r="AZ150" s="946"/>
      <c r="BA150" s="947"/>
      <c r="BB150" s="948"/>
      <c r="BC150" s="949"/>
      <c r="BD150" s="968"/>
      <c r="BE150" s="950"/>
      <c r="BF150" s="951"/>
      <c r="BG150" s="948"/>
      <c r="BH150" s="948"/>
      <c r="BI150" s="968"/>
      <c r="BJ150" s="950"/>
      <c r="BK150" s="951"/>
      <c r="BL150" s="952"/>
      <c r="BM150" s="945"/>
      <c r="BN150" s="967"/>
      <c r="BO150" s="946"/>
      <c r="BP150" s="947"/>
      <c r="BQ150" s="948"/>
      <c r="BR150" s="949"/>
      <c r="BS150" s="968"/>
      <c r="BT150" s="950"/>
      <c r="BU150" s="951"/>
      <c r="BV150" s="948"/>
      <c r="BW150" s="948"/>
      <c r="BX150" s="968"/>
      <c r="BY150" s="950"/>
      <c r="BZ150" s="951"/>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'ONS Post Acute'!S81</f>
        <v>3.0165518390127418E-3</v>
      </c>
      <c r="E151" s="493">
        <f>'ONS Post Acute'!T81</f>
        <v>1.1245557701189146E-3</v>
      </c>
      <c r="F151" s="493">
        <f>'ONS Post Acute'!U81</f>
        <v>8.1052803523878562E-3</v>
      </c>
      <c r="G151" s="498">
        <f t="shared" si="78"/>
        <v>1.7807970873135056E-3</v>
      </c>
      <c r="H151" s="498">
        <f t="shared" si="79"/>
        <v>2.8577384170737208</v>
      </c>
      <c r="I151" s="498">
        <f t="shared" si="80"/>
        <v>944.49492435334389</v>
      </c>
      <c r="J151" s="498" t="e">
        <f ca="1">_xll.ErBeta(H151,I151)</f>
        <v>#NAME?</v>
      </c>
      <c r="K151" s="1076" t="e">
        <f t="shared" ca="1" si="81"/>
        <v>#NAME?</v>
      </c>
      <c r="L151" s="453" t="e">
        <f t="shared" ca="1" si="67"/>
        <v>#NAME?</v>
      </c>
      <c r="M151" s="566" t="e">
        <f t="shared" ca="1" si="73"/>
        <v>#NAME?</v>
      </c>
      <c r="N151" s="567" t="e">
        <f t="shared" ca="1" si="82"/>
        <v>#NAME?</v>
      </c>
      <c r="O151" s="565" t="e">
        <f t="shared" ca="1" si="91"/>
        <v>#NAME?</v>
      </c>
      <c r="P151" s="453" t="e">
        <f t="shared" ca="1" si="68"/>
        <v>#NAME?</v>
      </c>
      <c r="Q151" s="566" t="e">
        <f t="shared" ca="1" si="83"/>
        <v>#NAME?</v>
      </c>
      <c r="R151" s="567" t="e">
        <f t="shared" ca="1" si="74"/>
        <v>#NAME?</v>
      </c>
      <c r="S151" s="1076" t="e">
        <f t="shared" ca="1" si="84"/>
        <v>#NAME?</v>
      </c>
      <c r="T151" s="453" t="e">
        <f t="shared" ca="1" si="69"/>
        <v>#NAME?</v>
      </c>
      <c r="U151" s="566" t="e">
        <f t="shared" ca="1" si="85"/>
        <v>#NAME?</v>
      </c>
      <c r="V151" s="567" t="e">
        <f t="shared" ca="1" si="86"/>
        <v>#NAME?</v>
      </c>
      <c r="W151" s="565" t="e">
        <f t="shared" ca="1" si="92"/>
        <v>#NAME?</v>
      </c>
      <c r="X151" s="453" t="e">
        <f t="shared" ca="1" si="70"/>
        <v>#NAME?</v>
      </c>
      <c r="Y151" s="566" t="e">
        <f t="shared" ca="1" si="87"/>
        <v>#NAME?</v>
      </c>
      <c r="Z151" s="567" t="e">
        <f t="shared" ca="1" si="75"/>
        <v>#NAME?</v>
      </c>
      <c r="AA151" s="1076" t="e">
        <f t="shared" ca="1" si="88"/>
        <v>#NAME?</v>
      </c>
      <c r="AB151" s="453" t="e">
        <f t="shared" ca="1" si="71"/>
        <v>#NAME?</v>
      </c>
      <c r="AC151" s="566" t="e">
        <f t="shared" ca="1" si="89"/>
        <v>#NAME?</v>
      </c>
      <c r="AD151" s="567" t="e">
        <f t="shared" ca="1" si="76"/>
        <v>#NAME?</v>
      </c>
      <c r="AE151" s="565" t="e">
        <f t="shared" ca="1" si="93"/>
        <v>#NAME?</v>
      </c>
      <c r="AF151" s="453" t="e">
        <f t="shared" ca="1" si="72"/>
        <v>#NAME?</v>
      </c>
      <c r="AG151" s="566" t="e">
        <f t="shared" ca="1" si="90"/>
        <v>#NAME?</v>
      </c>
      <c r="AH151" s="969" t="e">
        <f t="shared" ca="1" si="77"/>
        <v>#NAME?</v>
      </c>
      <c r="AI151" s="945"/>
      <c r="AJ151" s="967"/>
      <c r="AK151" s="946"/>
      <c r="AL151" s="947"/>
      <c r="AM151" s="948"/>
      <c r="AN151" s="949"/>
      <c r="AO151" s="968"/>
      <c r="AP151" s="950"/>
      <c r="AQ151" s="951"/>
      <c r="AR151" s="948"/>
      <c r="AS151" s="948"/>
      <c r="AT151" s="968"/>
      <c r="AU151" s="950"/>
      <c r="AV151" s="951"/>
      <c r="AW151" s="952"/>
      <c r="AX151" s="945"/>
      <c r="AY151" s="967"/>
      <c r="AZ151" s="946"/>
      <c r="BA151" s="947"/>
      <c r="BB151" s="948"/>
      <c r="BC151" s="949"/>
      <c r="BD151" s="968"/>
      <c r="BE151" s="950"/>
      <c r="BF151" s="951"/>
      <c r="BG151" s="948"/>
      <c r="BH151" s="948"/>
      <c r="BI151" s="968"/>
      <c r="BJ151" s="950"/>
      <c r="BK151" s="951"/>
      <c r="BL151" s="952"/>
      <c r="BM151" s="945"/>
      <c r="BN151" s="967"/>
      <c r="BO151" s="946"/>
      <c r="BP151" s="947"/>
      <c r="BQ151" s="948"/>
      <c r="BR151" s="949"/>
      <c r="BS151" s="968"/>
      <c r="BT151" s="950"/>
      <c r="BU151" s="951"/>
      <c r="BV151" s="948"/>
      <c r="BW151" s="948"/>
      <c r="BX151" s="968"/>
      <c r="BY151" s="950"/>
      <c r="BZ151" s="951"/>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'ONS Post Acute'!S82</f>
        <v>2.8380420741322483E-3</v>
      </c>
      <c r="E152" s="493">
        <f>'ONS Post Acute'!T82</f>
        <v>1.0453879773128379E-3</v>
      </c>
      <c r="F152" s="493">
        <f>'ONS Post Acute'!U82</f>
        <v>7.7176950024597643E-3</v>
      </c>
      <c r="G152" s="498">
        <f t="shared" si="78"/>
        <v>1.7021191390680936E-3</v>
      </c>
      <c r="H152" s="498">
        <f t="shared" si="79"/>
        <v>2.769354882590275</v>
      </c>
      <c r="I152" s="498">
        <f t="shared" si="80"/>
        <v>973.02832896148209</v>
      </c>
      <c r="J152" s="498" t="e">
        <f ca="1">_xll.ErBeta(H152,I152)</f>
        <v>#NAME?</v>
      </c>
      <c r="K152" s="1076" t="e">
        <f t="shared" ca="1" si="81"/>
        <v>#NAME?</v>
      </c>
      <c r="L152" s="453" t="e">
        <f t="shared" ca="1" si="67"/>
        <v>#NAME?</v>
      </c>
      <c r="M152" s="566" t="e">
        <f t="shared" ca="1" si="73"/>
        <v>#NAME?</v>
      </c>
      <c r="N152" s="567" t="e">
        <f t="shared" ca="1" si="82"/>
        <v>#NAME?</v>
      </c>
      <c r="O152" s="565" t="e">
        <f t="shared" ca="1" si="91"/>
        <v>#NAME?</v>
      </c>
      <c r="P152" s="453" t="e">
        <f t="shared" ca="1" si="68"/>
        <v>#NAME?</v>
      </c>
      <c r="Q152" s="566" t="e">
        <f t="shared" ca="1" si="83"/>
        <v>#NAME?</v>
      </c>
      <c r="R152" s="567" t="e">
        <f t="shared" ca="1" si="74"/>
        <v>#NAME?</v>
      </c>
      <c r="S152" s="1076" t="e">
        <f t="shared" ca="1" si="84"/>
        <v>#NAME?</v>
      </c>
      <c r="T152" s="453" t="e">
        <f t="shared" ca="1" si="69"/>
        <v>#NAME?</v>
      </c>
      <c r="U152" s="566" t="e">
        <f t="shared" ca="1" si="85"/>
        <v>#NAME?</v>
      </c>
      <c r="V152" s="567" t="e">
        <f t="shared" ca="1" si="86"/>
        <v>#NAME?</v>
      </c>
      <c r="W152" s="565" t="e">
        <f t="shared" ca="1" si="92"/>
        <v>#NAME?</v>
      </c>
      <c r="X152" s="453" t="e">
        <f t="shared" ca="1" si="70"/>
        <v>#NAME?</v>
      </c>
      <c r="Y152" s="566" t="e">
        <f t="shared" ca="1" si="87"/>
        <v>#NAME?</v>
      </c>
      <c r="Z152" s="567" t="e">
        <f t="shared" ca="1" si="75"/>
        <v>#NAME?</v>
      </c>
      <c r="AA152" s="1076" t="e">
        <f t="shared" ca="1" si="88"/>
        <v>#NAME?</v>
      </c>
      <c r="AB152" s="453" t="e">
        <f t="shared" ca="1" si="71"/>
        <v>#NAME?</v>
      </c>
      <c r="AC152" s="566" t="e">
        <f t="shared" ca="1" si="89"/>
        <v>#NAME?</v>
      </c>
      <c r="AD152" s="567" t="e">
        <f t="shared" ca="1" si="76"/>
        <v>#NAME?</v>
      </c>
      <c r="AE152" s="565" t="e">
        <f t="shared" ca="1" si="93"/>
        <v>#NAME?</v>
      </c>
      <c r="AF152" s="453" t="e">
        <f t="shared" ca="1" si="72"/>
        <v>#NAME?</v>
      </c>
      <c r="AG152" s="566" t="e">
        <f t="shared" ca="1" si="90"/>
        <v>#NAME?</v>
      </c>
      <c r="AH152" s="969" t="e">
        <f t="shared" ca="1" si="77"/>
        <v>#NAME?</v>
      </c>
      <c r="AI152" s="945"/>
      <c r="AJ152" s="967"/>
      <c r="AK152" s="946"/>
      <c r="AL152" s="947"/>
      <c r="AM152" s="948"/>
      <c r="AN152" s="949"/>
      <c r="AO152" s="968"/>
      <c r="AP152" s="950"/>
      <c r="AQ152" s="951"/>
      <c r="AR152" s="948"/>
      <c r="AS152" s="948"/>
      <c r="AT152" s="968"/>
      <c r="AU152" s="950"/>
      <c r="AV152" s="951"/>
      <c r="AW152" s="952"/>
      <c r="AX152" s="945"/>
      <c r="AY152" s="967"/>
      <c r="AZ152" s="946"/>
      <c r="BA152" s="947"/>
      <c r="BB152" s="948"/>
      <c r="BC152" s="949"/>
      <c r="BD152" s="968"/>
      <c r="BE152" s="950"/>
      <c r="BF152" s="951"/>
      <c r="BG152" s="948"/>
      <c r="BH152" s="948"/>
      <c r="BI152" s="968"/>
      <c r="BJ152" s="950"/>
      <c r="BK152" s="951"/>
      <c r="BL152" s="952"/>
      <c r="BM152" s="945"/>
      <c r="BN152" s="967"/>
      <c r="BO152" s="946"/>
      <c r="BP152" s="947"/>
      <c r="BQ152" s="948"/>
      <c r="BR152" s="949"/>
      <c r="BS152" s="968"/>
      <c r="BT152" s="950"/>
      <c r="BU152" s="951"/>
      <c r="BV152" s="948"/>
      <c r="BW152" s="948"/>
      <c r="BX152" s="968"/>
      <c r="BY152" s="950"/>
      <c r="BZ152" s="951"/>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'ONS Post Acute'!S83</f>
        <v>2.6700959388057284E-3</v>
      </c>
      <c r="E153" s="493">
        <f>'ONS Post Acute'!T83</f>
        <v>9.7179353140899828E-4</v>
      </c>
      <c r="F153" s="493">
        <f>'ONS Post Acute'!U83</f>
        <v>7.3486435461106439E-3</v>
      </c>
      <c r="G153" s="498">
        <f t="shared" si="78"/>
        <v>1.6267474527300117E-3</v>
      </c>
      <c r="H153" s="498">
        <f t="shared" si="79"/>
        <v>2.6842348507426084</v>
      </c>
      <c r="I153" s="498">
        <f t="shared" si="80"/>
        <v>1002.6110475139817</v>
      </c>
      <c r="J153" s="498" t="e">
        <f ca="1">_xll.ErBeta(H153,I153)</f>
        <v>#NAME?</v>
      </c>
      <c r="K153" s="1076" t="e">
        <f t="shared" ca="1" si="81"/>
        <v>#NAME?</v>
      </c>
      <c r="L153" s="453" t="e">
        <f t="shared" ca="1" si="67"/>
        <v>#NAME?</v>
      </c>
      <c r="M153" s="566" t="e">
        <f t="shared" ca="1" si="73"/>
        <v>#NAME?</v>
      </c>
      <c r="N153" s="567" t="e">
        <f t="shared" ca="1" si="82"/>
        <v>#NAME?</v>
      </c>
      <c r="O153" s="565" t="e">
        <f t="shared" ca="1" si="91"/>
        <v>#NAME?</v>
      </c>
      <c r="P153" s="453" t="e">
        <f t="shared" ca="1" si="68"/>
        <v>#NAME?</v>
      </c>
      <c r="Q153" s="566" t="e">
        <f t="shared" ca="1" si="83"/>
        <v>#NAME?</v>
      </c>
      <c r="R153" s="567" t="e">
        <f t="shared" ca="1" si="74"/>
        <v>#NAME?</v>
      </c>
      <c r="S153" s="1076" t="e">
        <f t="shared" ca="1" si="84"/>
        <v>#NAME?</v>
      </c>
      <c r="T153" s="453" t="e">
        <f t="shared" ca="1" si="69"/>
        <v>#NAME?</v>
      </c>
      <c r="U153" s="566" t="e">
        <f t="shared" ca="1" si="85"/>
        <v>#NAME?</v>
      </c>
      <c r="V153" s="567" t="e">
        <f t="shared" ca="1" si="86"/>
        <v>#NAME?</v>
      </c>
      <c r="W153" s="565" t="e">
        <f t="shared" ca="1" si="92"/>
        <v>#NAME?</v>
      </c>
      <c r="X153" s="453" t="e">
        <f t="shared" ca="1" si="70"/>
        <v>#NAME?</v>
      </c>
      <c r="Y153" s="566" t="e">
        <f t="shared" ca="1" si="87"/>
        <v>#NAME?</v>
      </c>
      <c r="Z153" s="567" t="e">
        <f t="shared" ca="1" si="75"/>
        <v>#NAME?</v>
      </c>
      <c r="AA153" s="1076" t="e">
        <f t="shared" ca="1" si="88"/>
        <v>#NAME?</v>
      </c>
      <c r="AB153" s="453" t="e">
        <f t="shared" ca="1" si="71"/>
        <v>#NAME?</v>
      </c>
      <c r="AC153" s="566" t="e">
        <f t="shared" ca="1" si="89"/>
        <v>#NAME?</v>
      </c>
      <c r="AD153" s="567" t="e">
        <f t="shared" ca="1" si="76"/>
        <v>#NAME?</v>
      </c>
      <c r="AE153" s="565" t="e">
        <f t="shared" ca="1" si="93"/>
        <v>#NAME?</v>
      </c>
      <c r="AF153" s="453" t="e">
        <f t="shared" ca="1" si="72"/>
        <v>#NAME?</v>
      </c>
      <c r="AG153" s="566" t="e">
        <f t="shared" ca="1" si="90"/>
        <v>#NAME?</v>
      </c>
      <c r="AH153" s="969" t="e">
        <f t="shared" ca="1" si="77"/>
        <v>#NAME?</v>
      </c>
      <c r="AI153" s="945"/>
      <c r="AJ153" s="967"/>
      <c r="AK153" s="946"/>
      <c r="AL153" s="947"/>
      <c r="AM153" s="948"/>
      <c r="AN153" s="949"/>
      <c r="AO153" s="968"/>
      <c r="AP153" s="950"/>
      <c r="AQ153" s="951"/>
      <c r="AR153" s="948"/>
      <c r="AS153" s="948"/>
      <c r="AT153" s="968"/>
      <c r="AU153" s="950"/>
      <c r="AV153" s="951"/>
      <c r="AW153" s="952"/>
      <c r="AX153" s="945"/>
      <c r="AY153" s="967"/>
      <c r="AZ153" s="946"/>
      <c r="BA153" s="947"/>
      <c r="BB153" s="948"/>
      <c r="BC153" s="949"/>
      <c r="BD153" s="968"/>
      <c r="BE153" s="950"/>
      <c r="BF153" s="951"/>
      <c r="BG153" s="948"/>
      <c r="BH153" s="948"/>
      <c r="BI153" s="968"/>
      <c r="BJ153" s="950"/>
      <c r="BK153" s="951"/>
      <c r="BL153" s="952"/>
      <c r="BM153" s="945"/>
      <c r="BN153" s="967"/>
      <c r="BO153" s="946"/>
      <c r="BP153" s="947"/>
      <c r="BQ153" s="948"/>
      <c r="BR153" s="949"/>
      <c r="BS153" s="968"/>
      <c r="BT153" s="950"/>
      <c r="BU153" s="951"/>
      <c r="BV153" s="948"/>
      <c r="BW153" s="948"/>
      <c r="BX153" s="968"/>
      <c r="BY153" s="950"/>
      <c r="BZ153" s="951"/>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'ONS Post Acute'!S84</f>
        <v>2.5120883116599717E-3</v>
      </c>
      <c r="E154" s="493">
        <f>'ONS Post Acute'!T84</f>
        <v>9.0338007341150156E-4</v>
      </c>
      <c r="F154" s="493">
        <f>'ONS Post Acute'!U84</f>
        <v>6.9972397134872612E-3</v>
      </c>
      <c r="G154" s="498">
        <f t="shared" si="78"/>
        <v>1.5545560306315714E-3</v>
      </c>
      <c r="H154" s="498">
        <f t="shared" si="79"/>
        <v>2.6022297576942677</v>
      </c>
      <c r="I154" s="498">
        <f t="shared" si="80"/>
        <v>1033.2808423524305</v>
      </c>
      <c r="J154" s="498" t="e">
        <f ca="1">_xll.ErBeta(H154,I154)</f>
        <v>#NAME?</v>
      </c>
      <c r="K154" s="1076" t="e">
        <f t="shared" ca="1" si="81"/>
        <v>#NAME?</v>
      </c>
      <c r="L154" s="453" t="e">
        <f t="shared" ca="1" si="67"/>
        <v>#NAME?</v>
      </c>
      <c r="M154" s="566" t="e">
        <f t="shared" ca="1" si="73"/>
        <v>#NAME?</v>
      </c>
      <c r="N154" s="567" t="e">
        <f t="shared" ca="1" si="82"/>
        <v>#NAME?</v>
      </c>
      <c r="O154" s="565" t="e">
        <f t="shared" ca="1" si="91"/>
        <v>#NAME?</v>
      </c>
      <c r="P154" s="453" t="e">
        <f t="shared" ca="1" si="68"/>
        <v>#NAME?</v>
      </c>
      <c r="Q154" s="566" t="e">
        <f t="shared" ca="1" si="83"/>
        <v>#NAME?</v>
      </c>
      <c r="R154" s="567" t="e">
        <f t="shared" ca="1" si="74"/>
        <v>#NAME?</v>
      </c>
      <c r="S154" s="1076" t="e">
        <f t="shared" ca="1" si="84"/>
        <v>#NAME?</v>
      </c>
      <c r="T154" s="453" t="e">
        <f t="shared" ca="1" si="69"/>
        <v>#NAME?</v>
      </c>
      <c r="U154" s="566" t="e">
        <f t="shared" ca="1" si="85"/>
        <v>#NAME?</v>
      </c>
      <c r="V154" s="567" t="e">
        <f t="shared" ca="1" si="86"/>
        <v>#NAME?</v>
      </c>
      <c r="W154" s="565" t="e">
        <f t="shared" ca="1" si="92"/>
        <v>#NAME?</v>
      </c>
      <c r="X154" s="453" t="e">
        <f t="shared" ca="1" si="70"/>
        <v>#NAME?</v>
      </c>
      <c r="Y154" s="566" t="e">
        <f t="shared" ca="1" si="87"/>
        <v>#NAME?</v>
      </c>
      <c r="Z154" s="567" t="e">
        <f t="shared" ca="1" si="75"/>
        <v>#NAME?</v>
      </c>
      <c r="AA154" s="1076" t="e">
        <f t="shared" ca="1" si="88"/>
        <v>#NAME?</v>
      </c>
      <c r="AB154" s="453" t="e">
        <f t="shared" ca="1" si="71"/>
        <v>#NAME?</v>
      </c>
      <c r="AC154" s="566" t="e">
        <f t="shared" ca="1" si="89"/>
        <v>#NAME?</v>
      </c>
      <c r="AD154" s="567" t="e">
        <f t="shared" ca="1" si="76"/>
        <v>#NAME?</v>
      </c>
      <c r="AE154" s="565" t="e">
        <f t="shared" ca="1" si="93"/>
        <v>#NAME?</v>
      </c>
      <c r="AF154" s="453" t="e">
        <f t="shared" ca="1" si="72"/>
        <v>#NAME?</v>
      </c>
      <c r="AG154" s="566" t="e">
        <f t="shared" ca="1" si="90"/>
        <v>#NAME?</v>
      </c>
      <c r="AH154" s="969" t="e">
        <f t="shared" ca="1" si="77"/>
        <v>#NAME?</v>
      </c>
      <c r="AI154" s="945"/>
      <c r="AJ154" s="967"/>
      <c r="AK154" s="946"/>
      <c r="AL154" s="947"/>
      <c r="AM154" s="948"/>
      <c r="AN154" s="949"/>
      <c r="AO154" s="968"/>
      <c r="AP154" s="950"/>
      <c r="AQ154" s="951"/>
      <c r="AR154" s="948"/>
      <c r="AS154" s="948"/>
      <c r="AT154" s="968"/>
      <c r="AU154" s="950"/>
      <c r="AV154" s="951"/>
      <c r="AW154" s="952"/>
      <c r="AX154" s="945"/>
      <c r="AY154" s="967"/>
      <c r="AZ154" s="946"/>
      <c r="BA154" s="947"/>
      <c r="BB154" s="948"/>
      <c r="BC154" s="949"/>
      <c r="BD154" s="968"/>
      <c r="BE154" s="950"/>
      <c r="BF154" s="951"/>
      <c r="BG154" s="948"/>
      <c r="BH154" s="948"/>
      <c r="BI154" s="968"/>
      <c r="BJ154" s="950"/>
      <c r="BK154" s="951"/>
      <c r="BL154" s="952"/>
      <c r="BM154" s="945"/>
      <c r="BN154" s="967"/>
      <c r="BO154" s="946"/>
      <c r="BP154" s="947"/>
      <c r="BQ154" s="948"/>
      <c r="BR154" s="949"/>
      <c r="BS154" s="968"/>
      <c r="BT154" s="950"/>
      <c r="BU154" s="951"/>
      <c r="BV154" s="948"/>
      <c r="BW154" s="948"/>
      <c r="BX154" s="968"/>
      <c r="BY154" s="950"/>
      <c r="BZ154" s="951"/>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'ONS Post Acute'!S85</f>
        <v>2.3634310639793809E-3</v>
      </c>
      <c r="E155" s="493">
        <f>'ONS Post Acute'!T85</f>
        <v>8.3978286607209302E-4</v>
      </c>
      <c r="F155" s="493">
        <f>'ONS Post Acute'!U85</f>
        <v>6.6626396151595419E-3</v>
      </c>
      <c r="G155" s="498">
        <f t="shared" si="78"/>
        <v>1.4854226400733287E-3</v>
      </c>
      <c r="H155" s="498">
        <f t="shared" si="79"/>
        <v>2.5231993050587453</v>
      </c>
      <c r="I155" s="498">
        <f t="shared" si="80"/>
        <v>1065.076928117468</v>
      </c>
      <c r="J155" s="498" t="e">
        <f ca="1">_xll.ErBeta(H155,I155)</f>
        <v>#NAME?</v>
      </c>
      <c r="K155" s="1076" t="e">
        <f t="shared" ca="1" si="81"/>
        <v>#NAME?</v>
      </c>
      <c r="L155" s="453" t="e">
        <f t="shared" ca="1" si="67"/>
        <v>#NAME?</v>
      </c>
      <c r="M155" s="566" t="e">
        <f t="shared" ca="1" si="73"/>
        <v>#NAME?</v>
      </c>
      <c r="N155" s="567" t="e">
        <f t="shared" ca="1" si="82"/>
        <v>#NAME?</v>
      </c>
      <c r="O155" s="565" t="e">
        <f t="shared" ca="1" si="91"/>
        <v>#NAME?</v>
      </c>
      <c r="P155" s="453" t="e">
        <f t="shared" ca="1" si="68"/>
        <v>#NAME?</v>
      </c>
      <c r="Q155" s="566" t="e">
        <f t="shared" ca="1" si="83"/>
        <v>#NAME?</v>
      </c>
      <c r="R155" s="567" t="e">
        <f t="shared" ca="1" si="74"/>
        <v>#NAME?</v>
      </c>
      <c r="S155" s="1076" t="e">
        <f t="shared" ca="1" si="84"/>
        <v>#NAME?</v>
      </c>
      <c r="T155" s="453" t="e">
        <f t="shared" ca="1" si="69"/>
        <v>#NAME?</v>
      </c>
      <c r="U155" s="566" t="e">
        <f t="shared" ca="1" si="85"/>
        <v>#NAME?</v>
      </c>
      <c r="V155" s="567" t="e">
        <f t="shared" ca="1" si="86"/>
        <v>#NAME?</v>
      </c>
      <c r="W155" s="565" t="e">
        <f t="shared" ca="1" si="92"/>
        <v>#NAME?</v>
      </c>
      <c r="X155" s="453" t="e">
        <f t="shared" ca="1" si="70"/>
        <v>#NAME?</v>
      </c>
      <c r="Y155" s="566" t="e">
        <f t="shared" ca="1" si="87"/>
        <v>#NAME?</v>
      </c>
      <c r="Z155" s="567" t="e">
        <f t="shared" ca="1" si="75"/>
        <v>#NAME?</v>
      </c>
      <c r="AA155" s="1076" t="e">
        <f t="shared" ca="1" si="88"/>
        <v>#NAME?</v>
      </c>
      <c r="AB155" s="453" t="e">
        <f t="shared" ca="1" si="71"/>
        <v>#NAME?</v>
      </c>
      <c r="AC155" s="566" t="e">
        <f t="shared" ca="1" si="89"/>
        <v>#NAME?</v>
      </c>
      <c r="AD155" s="567" t="e">
        <f t="shared" ca="1" si="76"/>
        <v>#NAME?</v>
      </c>
      <c r="AE155" s="565" t="e">
        <f t="shared" ca="1" si="93"/>
        <v>#NAME?</v>
      </c>
      <c r="AF155" s="453" t="e">
        <f t="shared" ca="1" si="72"/>
        <v>#NAME?</v>
      </c>
      <c r="AG155" s="566" t="e">
        <f t="shared" ca="1" si="90"/>
        <v>#NAME?</v>
      </c>
      <c r="AH155" s="969" t="e">
        <f t="shared" ca="1" si="77"/>
        <v>#NAME?</v>
      </c>
      <c r="AI155" s="945"/>
      <c r="AJ155" s="967"/>
      <c r="AK155" s="946"/>
      <c r="AL155" s="947"/>
      <c r="AM155" s="948"/>
      <c r="AN155" s="949"/>
      <c r="AO155" s="968"/>
      <c r="AP155" s="950"/>
      <c r="AQ155" s="951"/>
      <c r="AR155" s="948"/>
      <c r="AS155" s="948"/>
      <c r="AT155" s="968"/>
      <c r="AU155" s="950"/>
      <c r="AV155" s="951"/>
      <c r="AW155" s="952"/>
      <c r="AX155" s="945"/>
      <c r="AY155" s="967"/>
      <c r="AZ155" s="946"/>
      <c r="BA155" s="947"/>
      <c r="BB155" s="948"/>
      <c r="BC155" s="949"/>
      <c r="BD155" s="968"/>
      <c r="BE155" s="950"/>
      <c r="BF155" s="951"/>
      <c r="BG155" s="948"/>
      <c r="BH155" s="948"/>
      <c r="BI155" s="968"/>
      <c r="BJ155" s="950"/>
      <c r="BK155" s="951"/>
      <c r="BL155" s="952"/>
      <c r="BM155" s="945"/>
      <c r="BN155" s="967"/>
      <c r="BO155" s="946"/>
      <c r="BP155" s="947"/>
      <c r="BQ155" s="948"/>
      <c r="BR155" s="949"/>
      <c r="BS155" s="968"/>
      <c r="BT155" s="950"/>
      <c r="BU155" s="951"/>
      <c r="BV155" s="948"/>
      <c r="BW155" s="948"/>
      <c r="BX155" s="968"/>
      <c r="BY155" s="950"/>
      <c r="BZ155" s="951"/>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'ONS Post Acute'!S86</f>
        <v>2.2235708706003434E-3</v>
      </c>
      <c r="E156" s="493">
        <f>'ONS Post Acute'!T86</f>
        <v>7.806628493420573E-4</v>
      </c>
      <c r="F156" s="493">
        <f>'ONS Post Acute'!U86</f>
        <v>6.3440397155366222E-3</v>
      </c>
      <c r="G156" s="498">
        <f t="shared" si="78"/>
        <v>1.4192287923965726E-3</v>
      </c>
      <c r="H156" s="498">
        <f t="shared" si="79"/>
        <v>2.4470109147082248</v>
      </c>
      <c r="I156" s="498">
        <f t="shared" si="80"/>
        <v>1098.0400241792329</v>
      </c>
      <c r="J156" s="498" t="e">
        <f ca="1">_xll.ErBeta(H156,I156)</f>
        <v>#NAME?</v>
      </c>
      <c r="K156" s="1076" t="e">
        <f t="shared" ca="1" si="81"/>
        <v>#NAME?</v>
      </c>
      <c r="L156" s="453" t="e">
        <f t="shared" ca="1" si="67"/>
        <v>#NAME?</v>
      </c>
      <c r="M156" s="566" t="e">
        <f t="shared" ca="1" si="73"/>
        <v>#NAME?</v>
      </c>
      <c r="N156" s="567" t="e">
        <f t="shared" ca="1" si="82"/>
        <v>#NAME?</v>
      </c>
      <c r="O156" s="565" t="e">
        <f t="shared" ca="1" si="91"/>
        <v>#NAME?</v>
      </c>
      <c r="P156" s="453" t="e">
        <f t="shared" ca="1" si="68"/>
        <v>#NAME?</v>
      </c>
      <c r="Q156" s="566" t="e">
        <f t="shared" ca="1" si="83"/>
        <v>#NAME?</v>
      </c>
      <c r="R156" s="567" t="e">
        <f t="shared" ca="1" si="74"/>
        <v>#NAME?</v>
      </c>
      <c r="S156" s="1076" t="e">
        <f t="shared" ca="1" si="84"/>
        <v>#NAME?</v>
      </c>
      <c r="T156" s="453" t="e">
        <f t="shared" ca="1" si="69"/>
        <v>#NAME?</v>
      </c>
      <c r="U156" s="566" t="e">
        <f t="shared" ca="1" si="85"/>
        <v>#NAME?</v>
      </c>
      <c r="V156" s="567" t="e">
        <f t="shared" ca="1" si="86"/>
        <v>#NAME?</v>
      </c>
      <c r="W156" s="565" t="e">
        <f t="shared" ca="1" si="92"/>
        <v>#NAME?</v>
      </c>
      <c r="X156" s="453" t="e">
        <f t="shared" ca="1" si="70"/>
        <v>#NAME?</v>
      </c>
      <c r="Y156" s="566" t="e">
        <f t="shared" ca="1" si="87"/>
        <v>#NAME?</v>
      </c>
      <c r="Z156" s="567" t="e">
        <f t="shared" ca="1" si="75"/>
        <v>#NAME?</v>
      </c>
      <c r="AA156" s="1076" t="e">
        <f t="shared" ca="1" si="88"/>
        <v>#NAME?</v>
      </c>
      <c r="AB156" s="453" t="e">
        <f t="shared" ca="1" si="71"/>
        <v>#NAME?</v>
      </c>
      <c r="AC156" s="566" t="e">
        <f t="shared" ca="1" si="89"/>
        <v>#NAME?</v>
      </c>
      <c r="AD156" s="567" t="e">
        <f t="shared" ca="1" si="76"/>
        <v>#NAME?</v>
      </c>
      <c r="AE156" s="565" t="e">
        <f t="shared" ca="1" si="93"/>
        <v>#NAME?</v>
      </c>
      <c r="AF156" s="453" t="e">
        <f t="shared" ca="1" si="72"/>
        <v>#NAME?</v>
      </c>
      <c r="AG156" s="566" t="e">
        <f t="shared" ca="1" si="90"/>
        <v>#NAME?</v>
      </c>
      <c r="AH156" s="969" t="e">
        <f t="shared" ca="1" si="77"/>
        <v>#NAME?</v>
      </c>
      <c r="AI156" s="945"/>
      <c r="AJ156" s="967"/>
      <c r="AK156" s="946"/>
      <c r="AL156" s="947"/>
      <c r="AM156" s="948"/>
      <c r="AN156" s="949"/>
      <c r="AO156" s="968"/>
      <c r="AP156" s="950"/>
      <c r="AQ156" s="951"/>
      <c r="AR156" s="948"/>
      <c r="AS156" s="948"/>
      <c r="AT156" s="968"/>
      <c r="AU156" s="950"/>
      <c r="AV156" s="951"/>
      <c r="AW156" s="952"/>
      <c r="AX156" s="945"/>
      <c r="AY156" s="967"/>
      <c r="AZ156" s="946"/>
      <c r="BA156" s="947"/>
      <c r="BB156" s="948"/>
      <c r="BC156" s="949"/>
      <c r="BD156" s="968"/>
      <c r="BE156" s="950"/>
      <c r="BF156" s="951"/>
      <c r="BG156" s="948"/>
      <c r="BH156" s="948"/>
      <c r="BI156" s="968"/>
      <c r="BJ156" s="950"/>
      <c r="BK156" s="951"/>
      <c r="BL156" s="952"/>
      <c r="BM156" s="945"/>
      <c r="BN156" s="967"/>
      <c r="BO156" s="946"/>
      <c r="BP156" s="947"/>
      <c r="BQ156" s="948"/>
      <c r="BR156" s="949"/>
      <c r="BS156" s="968"/>
      <c r="BT156" s="950"/>
      <c r="BU156" s="951"/>
      <c r="BV156" s="948"/>
      <c r="BW156" s="948"/>
      <c r="BX156" s="968"/>
      <c r="BY156" s="950"/>
      <c r="BZ156" s="951"/>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'ONS Post Acute'!S87</f>
        <v>2.0919871503497773E-3</v>
      </c>
      <c r="E157" s="493">
        <f>'ONS Post Acute'!T87</f>
        <v>7.2570483271867643E-4</v>
      </c>
      <c r="F157" s="493">
        <f>'ONS Post Acute'!U87</f>
        <v>6.0406749031918462E-3</v>
      </c>
      <c r="G157" s="498">
        <f t="shared" si="78"/>
        <v>1.3558597118554004E-3</v>
      </c>
      <c r="H157" s="498">
        <f t="shared" si="79"/>
        <v>2.3735392250436114</v>
      </c>
      <c r="I157" s="498">
        <f t="shared" si="80"/>
        <v>1132.2124091861399</v>
      </c>
      <c r="J157" s="498" t="e">
        <f ca="1">_xll.ErBeta(H157,I157)</f>
        <v>#NAME?</v>
      </c>
      <c r="K157" s="1076" t="e">
        <f t="shared" ca="1" si="81"/>
        <v>#NAME?</v>
      </c>
      <c r="L157" s="453" t="e">
        <f t="shared" ca="1" si="67"/>
        <v>#NAME?</v>
      </c>
      <c r="M157" s="566" t="e">
        <f t="shared" ca="1" si="73"/>
        <v>#NAME?</v>
      </c>
      <c r="N157" s="567" t="e">
        <f t="shared" ca="1" si="82"/>
        <v>#NAME?</v>
      </c>
      <c r="O157" s="565" t="e">
        <f t="shared" ca="1" si="91"/>
        <v>#NAME?</v>
      </c>
      <c r="P157" s="453" t="e">
        <f t="shared" ca="1" si="68"/>
        <v>#NAME?</v>
      </c>
      <c r="Q157" s="566" t="e">
        <f t="shared" ca="1" si="83"/>
        <v>#NAME?</v>
      </c>
      <c r="R157" s="567" t="e">
        <f t="shared" ca="1" si="74"/>
        <v>#NAME?</v>
      </c>
      <c r="S157" s="1076" t="e">
        <f t="shared" ca="1" si="84"/>
        <v>#NAME?</v>
      </c>
      <c r="T157" s="453" t="e">
        <f t="shared" ca="1" si="69"/>
        <v>#NAME?</v>
      </c>
      <c r="U157" s="566" t="e">
        <f t="shared" ca="1" si="85"/>
        <v>#NAME?</v>
      </c>
      <c r="V157" s="567" t="e">
        <f t="shared" ca="1" si="86"/>
        <v>#NAME?</v>
      </c>
      <c r="W157" s="565" t="e">
        <f t="shared" ca="1" si="92"/>
        <v>#NAME?</v>
      </c>
      <c r="X157" s="453" t="e">
        <f t="shared" ca="1" si="70"/>
        <v>#NAME?</v>
      </c>
      <c r="Y157" s="566" t="e">
        <f t="shared" ca="1" si="87"/>
        <v>#NAME?</v>
      </c>
      <c r="Z157" s="567" t="e">
        <f t="shared" ca="1" si="75"/>
        <v>#NAME?</v>
      </c>
      <c r="AA157" s="1076" t="e">
        <f t="shared" ca="1" si="88"/>
        <v>#NAME?</v>
      </c>
      <c r="AB157" s="453" t="e">
        <f t="shared" ca="1" si="71"/>
        <v>#NAME?</v>
      </c>
      <c r="AC157" s="566" t="e">
        <f t="shared" ca="1" si="89"/>
        <v>#NAME?</v>
      </c>
      <c r="AD157" s="567" t="e">
        <f t="shared" ca="1" si="76"/>
        <v>#NAME?</v>
      </c>
      <c r="AE157" s="565" t="e">
        <f t="shared" ca="1" si="93"/>
        <v>#NAME?</v>
      </c>
      <c r="AF157" s="453" t="e">
        <f t="shared" ca="1" si="72"/>
        <v>#NAME?</v>
      </c>
      <c r="AG157" s="566" t="e">
        <f t="shared" ca="1" si="90"/>
        <v>#NAME?</v>
      </c>
      <c r="AH157" s="969" t="e">
        <f t="shared" ca="1" si="77"/>
        <v>#NAME?</v>
      </c>
      <c r="AI157" s="945"/>
      <c r="AJ157" s="967"/>
      <c r="AK157" s="946"/>
      <c r="AL157" s="947"/>
      <c r="AM157" s="948"/>
      <c r="AN157" s="949"/>
      <c r="AO157" s="968"/>
      <c r="AP157" s="950"/>
      <c r="AQ157" s="951"/>
      <c r="AR157" s="948"/>
      <c r="AS157" s="948"/>
      <c r="AT157" s="968"/>
      <c r="AU157" s="950"/>
      <c r="AV157" s="951"/>
      <c r="AW157" s="952"/>
      <c r="AX157" s="945"/>
      <c r="AY157" s="967"/>
      <c r="AZ157" s="946"/>
      <c r="BA157" s="947"/>
      <c r="BB157" s="948"/>
      <c r="BC157" s="949"/>
      <c r="BD157" s="968"/>
      <c r="BE157" s="950"/>
      <c r="BF157" s="951"/>
      <c r="BG157" s="948"/>
      <c r="BH157" s="948"/>
      <c r="BI157" s="968"/>
      <c r="BJ157" s="950"/>
      <c r="BK157" s="951"/>
      <c r="BL157" s="952"/>
      <c r="BM157" s="945"/>
      <c r="BN157" s="967"/>
      <c r="BO157" s="946"/>
      <c r="BP157" s="947"/>
      <c r="BQ157" s="948"/>
      <c r="BR157" s="949"/>
      <c r="BS157" s="968"/>
      <c r="BT157" s="950"/>
      <c r="BU157" s="951"/>
      <c r="BV157" s="948"/>
      <c r="BW157" s="948"/>
      <c r="BX157" s="968"/>
      <c r="BY157" s="950"/>
      <c r="BZ157" s="951"/>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'ONS Post Acute'!S88</f>
        <v>1.9681901283618601E-3</v>
      </c>
      <c r="E158" s="493">
        <f>'ONS Post Acute'!T88</f>
        <v>6.7461581484901101E-4</v>
      </c>
      <c r="F158" s="493">
        <f>'ONS Post Acute'!U88</f>
        <v>5.7518166534626155E-3</v>
      </c>
      <c r="G158" s="498">
        <f t="shared" si="78"/>
        <v>1.295204295564695E-3</v>
      </c>
      <c r="H158" s="498">
        <f t="shared" si="79"/>
        <v>2.3026656251600106</v>
      </c>
      <c r="I158" s="498">
        <f t="shared" si="80"/>
        <v>1167.6379778006542</v>
      </c>
      <c r="J158" s="498" t="e">
        <f ca="1">_xll.ErBeta(H158,I158)</f>
        <v>#NAME?</v>
      </c>
      <c r="K158" s="1076" t="e">
        <f t="shared" ca="1" si="81"/>
        <v>#NAME?</v>
      </c>
      <c r="L158" s="453" t="e">
        <f t="shared" ca="1" si="67"/>
        <v>#NAME?</v>
      </c>
      <c r="M158" s="566" t="e">
        <f t="shared" ca="1" si="73"/>
        <v>#NAME?</v>
      </c>
      <c r="N158" s="567" t="e">
        <f t="shared" ca="1" si="82"/>
        <v>#NAME?</v>
      </c>
      <c r="O158" s="565" t="e">
        <f t="shared" ca="1" si="91"/>
        <v>#NAME?</v>
      </c>
      <c r="P158" s="453" t="e">
        <f t="shared" ca="1" si="68"/>
        <v>#NAME?</v>
      </c>
      <c r="Q158" s="566" t="e">
        <f t="shared" ca="1" si="83"/>
        <v>#NAME?</v>
      </c>
      <c r="R158" s="567" t="e">
        <f t="shared" ca="1" si="74"/>
        <v>#NAME?</v>
      </c>
      <c r="S158" s="1076" t="e">
        <f t="shared" ca="1" si="84"/>
        <v>#NAME?</v>
      </c>
      <c r="T158" s="453" t="e">
        <f t="shared" ca="1" si="69"/>
        <v>#NAME?</v>
      </c>
      <c r="U158" s="566" t="e">
        <f t="shared" ca="1" si="85"/>
        <v>#NAME?</v>
      </c>
      <c r="V158" s="567" t="e">
        <f t="shared" ca="1" si="86"/>
        <v>#NAME?</v>
      </c>
      <c r="W158" s="565" t="e">
        <f t="shared" ca="1" si="92"/>
        <v>#NAME?</v>
      </c>
      <c r="X158" s="453" t="e">
        <f t="shared" ca="1" si="70"/>
        <v>#NAME?</v>
      </c>
      <c r="Y158" s="566" t="e">
        <f t="shared" ca="1" si="87"/>
        <v>#NAME?</v>
      </c>
      <c r="Z158" s="567" t="e">
        <f t="shared" ca="1" si="75"/>
        <v>#NAME?</v>
      </c>
      <c r="AA158" s="1076" t="e">
        <f t="shared" ca="1" si="88"/>
        <v>#NAME?</v>
      </c>
      <c r="AB158" s="453" t="e">
        <f t="shared" ca="1" si="71"/>
        <v>#NAME?</v>
      </c>
      <c r="AC158" s="566" t="e">
        <f t="shared" ca="1" si="89"/>
        <v>#NAME?</v>
      </c>
      <c r="AD158" s="567" t="e">
        <f t="shared" ca="1" si="76"/>
        <v>#NAME?</v>
      </c>
      <c r="AE158" s="565" t="e">
        <f t="shared" ca="1" si="93"/>
        <v>#NAME?</v>
      </c>
      <c r="AF158" s="453" t="e">
        <f t="shared" ca="1" si="72"/>
        <v>#NAME?</v>
      </c>
      <c r="AG158" s="566" t="e">
        <f t="shared" ca="1" si="90"/>
        <v>#NAME?</v>
      </c>
      <c r="AH158" s="969" t="e">
        <f t="shared" ca="1" si="77"/>
        <v>#NAME?</v>
      </c>
      <c r="AI158" s="945"/>
      <c r="AJ158" s="967"/>
      <c r="AK158" s="946"/>
      <c r="AL158" s="947"/>
      <c r="AM158" s="948"/>
      <c r="AN158" s="949"/>
      <c r="AO158" s="968"/>
      <c r="AP158" s="950"/>
      <c r="AQ158" s="951"/>
      <c r="AR158" s="948"/>
      <c r="AS158" s="948"/>
      <c r="AT158" s="968"/>
      <c r="AU158" s="950"/>
      <c r="AV158" s="951"/>
      <c r="AW158" s="952"/>
      <c r="AX158" s="945"/>
      <c r="AY158" s="967"/>
      <c r="AZ158" s="946"/>
      <c r="BA158" s="947"/>
      <c r="BB158" s="948"/>
      <c r="BC158" s="949"/>
      <c r="BD158" s="968"/>
      <c r="BE158" s="950"/>
      <c r="BF158" s="951"/>
      <c r="BG158" s="948"/>
      <c r="BH158" s="948"/>
      <c r="BI158" s="968"/>
      <c r="BJ158" s="950"/>
      <c r="BK158" s="951"/>
      <c r="BL158" s="952"/>
      <c r="BM158" s="945"/>
      <c r="BN158" s="967"/>
      <c r="BO158" s="946"/>
      <c r="BP158" s="947"/>
      <c r="BQ158" s="948"/>
      <c r="BR158" s="949"/>
      <c r="BS158" s="968"/>
      <c r="BT158" s="950"/>
      <c r="BU158" s="951"/>
      <c r="BV158" s="948"/>
      <c r="BW158" s="948"/>
      <c r="BX158" s="968"/>
      <c r="BY158" s="950"/>
      <c r="BZ158" s="951"/>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'ONS Post Acute'!S89</f>
        <v>1.8517190130605658E-3</v>
      </c>
      <c r="E159" s="493">
        <f>'ONS Post Acute'!T89</f>
        <v>6.2712342143216699E-4</v>
      </c>
      <c r="F159" s="493">
        <f>'ONS Post Acute'!U89</f>
        <v>5.4767712789127046E-3</v>
      </c>
      <c r="G159" s="498">
        <f t="shared" si="78"/>
        <v>1.2371550656838106E-3</v>
      </c>
      <c r="H159" s="498">
        <f t="shared" si="79"/>
        <v>2.2342778236837164</v>
      </c>
      <c r="I159" s="498">
        <f t="shared" si="80"/>
        <v>1204.362299694224</v>
      </c>
      <c r="J159" s="498" t="e">
        <f ca="1">_xll.ErBeta(H159,I159)</f>
        <v>#NAME?</v>
      </c>
      <c r="K159" s="1076" t="e">
        <f t="shared" ca="1" si="81"/>
        <v>#NAME?</v>
      </c>
      <c r="L159" s="453" t="e">
        <f t="shared" ca="1" si="67"/>
        <v>#NAME?</v>
      </c>
      <c r="M159" s="566" t="e">
        <f t="shared" ca="1" si="73"/>
        <v>#NAME?</v>
      </c>
      <c r="N159" s="567" t="e">
        <f t="shared" ca="1" si="82"/>
        <v>#NAME?</v>
      </c>
      <c r="O159" s="565" t="e">
        <f t="shared" ca="1" si="91"/>
        <v>#NAME?</v>
      </c>
      <c r="P159" s="453" t="e">
        <f t="shared" ca="1" si="68"/>
        <v>#NAME?</v>
      </c>
      <c r="Q159" s="566" t="e">
        <f t="shared" ca="1" si="83"/>
        <v>#NAME?</v>
      </c>
      <c r="R159" s="567" t="e">
        <f t="shared" ca="1" si="74"/>
        <v>#NAME?</v>
      </c>
      <c r="S159" s="1076" t="e">
        <f t="shared" ca="1" si="84"/>
        <v>#NAME?</v>
      </c>
      <c r="T159" s="453" t="e">
        <f t="shared" ca="1" si="69"/>
        <v>#NAME?</v>
      </c>
      <c r="U159" s="566" t="e">
        <f t="shared" ca="1" si="85"/>
        <v>#NAME?</v>
      </c>
      <c r="V159" s="567" t="e">
        <f t="shared" ca="1" si="86"/>
        <v>#NAME?</v>
      </c>
      <c r="W159" s="565" t="e">
        <f t="shared" ca="1" si="92"/>
        <v>#NAME?</v>
      </c>
      <c r="X159" s="453" t="e">
        <f t="shared" ca="1" si="70"/>
        <v>#NAME?</v>
      </c>
      <c r="Y159" s="566" t="e">
        <f t="shared" ca="1" si="87"/>
        <v>#NAME?</v>
      </c>
      <c r="Z159" s="567" t="e">
        <f t="shared" ca="1" si="75"/>
        <v>#NAME?</v>
      </c>
      <c r="AA159" s="1076" t="e">
        <f t="shared" ca="1" si="88"/>
        <v>#NAME?</v>
      </c>
      <c r="AB159" s="453" t="e">
        <f t="shared" ca="1" si="71"/>
        <v>#NAME?</v>
      </c>
      <c r="AC159" s="566" t="e">
        <f t="shared" ca="1" si="89"/>
        <v>#NAME?</v>
      </c>
      <c r="AD159" s="567" t="e">
        <f t="shared" ca="1" si="76"/>
        <v>#NAME?</v>
      </c>
      <c r="AE159" s="565" t="e">
        <f t="shared" ca="1" si="93"/>
        <v>#NAME?</v>
      </c>
      <c r="AF159" s="453" t="e">
        <f t="shared" ca="1" si="72"/>
        <v>#NAME?</v>
      </c>
      <c r="AG159" s="566" t="e">
        <f t="shared" ca="1" si="90"/>
        <v>#NAME?</v>
      </c>
      <c r="AH159" s="969" t="e">
        <f t="shared" ca="1" si="77"/>
        <v>#NAME?</v>
      </c>
      <c r="AI159" s="945"/>
      <c r="AJ159" s="967"/>
      <c r="AK159" s="946"/>
      <c r="AL159" s="947"/>
      <c r="AM159" s="948"/>
      <c r="AN159" s="949"/>
      <c r="AO159" s="968"/>
      <c r="AP159" s="950"/>
      <c r="AQ159" s="951"/>
      <c r="AR159" s="948"/>
      <c r="AS159" s="948"/>
      <c r="AT159" s="968"/>
      <c r="AU159" s="950"/>
      <c r="AV159" s="951"/>
      <c r="AW159" s="952"/>
      <c r="AX159" s="945"/>
      <c r="AY159" s="967"/>
      <c r="AZ159" s="946"/>
      <c r="BA159" s="947"/>
      <c r="BB159" s="948"/>
      <c r="BC159" s="949"/>
      <c r="BD159" s="968"/>
      <c r="BE159" s="950"/>
      <c r="BF159" s="951"/>
      <c r="BG159" s="948"/>
      <c r="BH159" s="948"/>
      <c r="BI159" s="968"/>
      <c r="BJ159" s="950"/>
      <c r="BK159" s="951"/>
      <c r="BL159" s="952"/>
      <c r="BM159" s="945"/>
      <c r="BN159" s="967"/>
      <c r="BO159" s="946"/>
      <c r="BP159" s="947"/>
      <c r="BQ159" s="948"/>
      <c r="BR159" s="949"/>
      <c r="BS159" s="968"/>
      <c r="BT159" s="950"/>
      <c r="BU159" s="951"/>
      <c r="BV159" s="948"/>
      <c r="BW159" s="948"/>
      <c r="BX159" s="968"/>
      <c r="BY159" s="950"/>
      <c r="BZ159" s="951"/>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'ONS Post Acute'!S90</f>
        <v>1.7421402810224771E-3</v>
      </c>
      <c r="E160" s="493">
        <f>'ONS Post Acute'!T90</f>
        <v>5.8297445309195772E-4</v>
      </c>
      <c r="F160" s="493">
        <f>'ONS Post Acute'!U90</f>
        <v>5.2148782634554277E-3</v>
      </c>
      <c r="G160" s="498">
        <f t="shared" si="78"/>
        <v>1.1816081148886403E-3</v>
      </c>
      <c r="H160" s="498">
        <f t="shared" si="79"/>
        <v>2.1682694493629011</v>
      </c>
      <c r="I160" s="498">
        <f t="shared" si="80"/>
        <v>1242.4326808772807</v>
      </c>
      <c r="J160" s="498" t="e">
        <f ca="1">_xll.ErBeta(H160,I160)</f>
        <v>#NAME?</v>
      </c>
      <c r="K160" s="1076" t="e">
        <f t="shared" ca="1" si="81"/>
        <v>#NAME?</v>
      </c>
      <c r="L160" s="453" t="e">
        <f t="shared" ca="1" si="67"/>
        <v>#NAME?</v>
      </c>
      <c r="M160" s="566" t="e">
        <f t="shared" ca="1" si="73"/>
        <v>#NAME?</v>
      </c>
      <c r="N160" s="567" t="e">
        <f t="shared" ca="1" si="82"/>
        <v>#NAME?</v>
      </c>
      <c r="O160" s="565" t="e">
        <f t="shared" ca="1" si="91"/>
        <v>#NAME?</v>
      </c>
      <c r="P160" s="453" t="e">
        <f t="shared" ca="1" si="68"/>
        <v>#NAME?</v>
      </c>
      <c r="Q160" s="566" t="e">
        <f t="shared" ca="1" si="83"/>
        <v>#NAME?</v>
      </c>
      <c r="R160" s="567" t="e">
        <f t="shared" ca="1" si="74"/>
        <v>#NAME?</v>
      </c>
      <c r="S160" s="1076" t="e">
        <f t="shared" ca="1" si="84"/>
        <v>#NAME?</v>
      </c>
      <c r="T160" s="453" t="e">
        <f t="shared" ca="1" si="69"/>
        <v>#NAME?</v>
      </c>
      <c r="U160" s="566" t="e">
        <f t="shared" ca="1" si="85"/>
        <v>#NAME?</v>
      </c>
      <c r="V160" s="567" t="e">
        <f t="shared" ca="1" si="86"/>
        <v>#NAME?</v>
      </c>
      <c r="W160" s="565" t="e">
        <f t="shared" ca="1" si="92"/>
        <v>#NAME?</v>
      </c>
      <c r="X160" s="453" t="e">
        <f t="shared" ca="1" si="70"/>
        <v>#NAME?</v>
      </c>
      <c r="Y160" s="566" t="e">
        <f t="shared" ca="1" si="87"/>
        <v>#NAME?</v>
      </c>
      <c r="Z160" s="567" t="e">
        <f t="shared" ca="1" si="75"/>
        <v>#NAME?</v>
      </c>
      <c r="AA160" s="1076" t="e">
        <f t="shared" ca="1" si="88"/>
        <v>#NAME?</v>
      </c>
      <c r="AB160" s="453" t="e">
        <f t="shared" ca="1" si="71"/>
        <v>#NAME?</v>
      </c>
      <c r="AC160" s="566" t="e">
        <f t="shared" ca="1" si="89"/>
        <v>#NAME?</v>
      </c>
      <c r="AD160" s="567" t="e">
        <f t="shared" ca="1" si="76"/>
        <v>#NAME?</v>
      </c>
      <c r="AE160" s="565" t="e">
        <f t="shared" ca="1" si="93"/>
        <v>#NAME?</v>
      </c>
      <c r="AF160" s="453" t="e">
        <f t="shared" ca="1" si="72"/>
        <v>#NAME?</v>
      </c>
      <c r="AG160" s="566" t="e">
        <f t="shared" ca="1" si="90"/>
        <v>#NAME?</v>
      </c>
      <c r="AH160" s="969" t="e">
        <f t="shared" ca="1" si="77"/>
        <v>#NAME?</v>
      </c>
      <c r="AI160" s="945"/>
      <c r="AJ160" s="967"/>
      <c r="AK160" s="946"/>
      <c r="AL160" s="947"/>
      <c r="AM160" s="948"/>
      <c r="AN160" s="949"/>
      <c r="AO160" s="968"/>
      <c r="AP160" s="950"/>
      <c r="AQ160" s="951"/>
      <c r="AR160" s="948"/>
      <c r="AS160" s="948"/>
      <c r="AT160" s="968"/>
      <c r="AU160" s="950"/>
      <c r="AV160" s="951"/>
      <c r="AW160" s="952"/>
      <c r="AX160" s="945"/>
      <c r="AY160" s="967"/>
      <c r="AZ160" s="946"/>
      <c r="BA160" s="947"/>
      <c r="BB160" s="948"/>
      <c r="BC160" s="949"/>
      <c r="BD160" s="968"/>
      <c r="BE160" s="950"/>
      <c r="BF160" s="951"/>
      <c r="BG160" s="948"/>
      <c r="BH160" s="948"/>
      <c r="BI160" s="968"/>
      <c r="BJ160" s="950"/>
      <c r="BK160" s="951"/>
      <c r="BL160" s="952"/>
      <c r="BM160" s="945"/>
      <c r="BN160" s="967"/>
      <c r="BO160" s="946"/>
      <c r="BP160" s="947"/>
      <c r="BQ160" s="948"/>
      <c r="BR160" s="949"/>
      <c r="BS160" s="968"/>
      <c r="BT160" s="950"/>
      <c r="BU160" s="951"/>
      <c r="BV160" s="948"/>
      <c r="BW160" s="948"/>
      <c r="BX160" s="968"/>
      <c r="BY160" s="950"/>
      <c r="BZ160" s="951"/>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'ONS Post Acute'!S91</f>
        <v>1.6390460633358549E-3</v>
      </c>
      <c r="E161" s="493">
        <f>'ONS Post Acute'!T91</f>
        <v>5.4193353547811614E-4</v>
      </c>
      <c r="F161" s="493">
        <f>'ONS Post Acute'!U91</f>
        <v>4.965508676137164E-3</v>
      </c>
      <c r="G161" s="498">
        <f t="shared" si="78"/>
        <v>1.1284630460864917E-3</v>
      </c>
      <c r="H161" s="498">
        <f t="shared" si="79"/>
        <v>2.1045396807678278</v>
      </c>
      <c r="I161" s="498">
        <f t="shared" si="80"/>
        <v>1281.898227443776</v>
      </c>
      <c r="J161" s="498" t="e">
        <f ca="1">_xll.ErBeta(H161,I161)</f>
        <v>#NAME?</v>
      </c>
      <c r="K161" s="1076" t="e">
        <f t="shared" ca="1" si="81"/>
        <v>#NAME?</v>
      </c>
      <c r="L161" s="453" t="e">
        <f t="shared" ca="1" si="67"/>
        <v>#NAME?</v>
      </c>
      <c r="M161" s="566" t="e">
        <f t="shared" ca="1" si="73"/>
        <v>#NAME?</v>
      </c>
      <c r="N161" s="567" t="e">
        <f t="shared" ca="1" si="82"/>
        <v>#NAME?</v>
      </c>
      <c r="O161" s="565" t="e">
        <f t="shared" ca="1" si="91"/>
        <v>#NAME?</v>
      </c>
      <c r="P161" s="453" t="e">
        <f t="shared" ca="1" si="68"/>
        <v>#NAME?</v>
      </c>
      <c r="Q161" s="566" t="e">
        <f t="shared" ca="1" si="83"/>
        <v>#NAME?</v>
      </c>
      <c r="R161" s="567" t="e">
        <f t="shared" ca="1" si="74"/>
        <v>#NAME?</v>
      </c>
      <c r="S161" s="1076" t="e">
        <f t="shared" ca="1" si="84"/>
        <v>#NAME?</v>
      </c>
      <c r="T161" s="453" t="e">
        <f t="shared" ca="1" si="69"/>
        <v>#NAME?</v>
      </c>
      <c r="U161" s="566" t="e">
        <f t="shared" ca="1" si="85"/>
        <v>#NAME?</v>
      </c>
      <c r="V161" s="567" t="e">
        <f t="shared" ca="1" si="86"/>
        <v>#NAME?</v>
      </c>
      <c r="W161" s="565" t="e">
        <f t="shared" ca="1" si="92"/>
        <v>#NAME?</v>
      </c>
      <c r="X161" s="453" t="e">
        <f t="shared" ca="1" si="70"/>
        <v>#NAME?</v>
      </c>
      <c r="Y161" s="566" t="e">
        <f t="shared" ca="1" si="87"/>
        <v>#NAME?</v>
      </c>
      <c r="Z161" s="567" t="e">
        <f t="shared" ca="1" si="75"/>
        <v>#NAME?</v>
      </c>
      <c r="AA161" s="1076" t="e">
        <f t="shared" ca="1" si="88"/>
        <v>#NAME?</v>
      </c>
      <c r="AB161" s="453" t="e">
        <f t="shared" ca="1" si="71"/>
        <v>#NAME?</v>
      </c>
      <c r="AC161" s="566" t="e">
        <f t="shared" ca="1" si="89"/>
        <v>#NAME?</v>
      </c>
      <c r="AD161" s="567" t="e">
        <f t="shared" ca="1" si="76"/>
        <v>#NAME?</v>
      </c>
      <c r="AE161" s="565" t="e">
        <f t="shared" ca="1" si="93"/>
        <v>#NAME?</v>
      </c>
      <c r="AF161" s="453" t="e">
        <f t="shared" ca="1" si="72"/>
        <v>#NAME?</v>
      </c>
      <c r="AG161" s="566" t="e">
        <f t="shared" ca="1" si="90"/>
        <v>#NAME?</v>
      </c>
      <c r="AH161" s="969" t="e">
        <f t="shared" ca="1" si="77"/>
        <v>#NAME?</v>
      </c>
      <c r="AI161" s="945"/>
      <c r="AJ161" s="967"/>
      <c r="AK161" s="946"/>
      <c r="AL161" s="947"/>
      <c r="AM161" s="948"/>
      <c r="AN161" s="949"/>
      <c r="AO161" s="968"/>
      <c r="AP161" s="950"/>
      <c r="AQ161" s="951"/>
      <c r="AR161" s="948"/>
      <c r="AS161" s="948"/>
      <c r="AT161" s="968"/>
      <c r="AU161" s="950"/>
      <c r="AV161" s="951"/>
      <c r="AW161" s="952"/>
      <c r="AX161" s="945"/>
      <c r="AY161" s="967"/>
      <c r="AZ161" s="946"/>
      <c r="BA161" s="947"/>
      <c r="BB161" s="948"/>
      <c r="BC161" s="949"/>
      <c r="BD161" s="968"/>
      <c r="BE161" s="950"/>
      <c r="BF161" s="951"/>
      <c r="BG161" s="948"/>
      <c r="BH161" s="948"/>
      <c r="BI161" s="968"/>
      <c r="BJ161" s="950"/>
      <c r="BK161" s="951"/>
      <c r="BL161" s="952"/>
      <c r="BM161" s="945"/>
      <c r="BN161" s="967"/>
      <c r="BO161" s="946"/>
      <c r="BP161" s="947"/>
      <c r="BQ161" s="948"/>
      <c r="BR161" s="949"/>
      <c r="BS161" s="968"/>
      <c r="BT161" s="950"/>
      <c r="BU161" s="951"/>
      <c r="BV161" s="948"/>
      <c r="BW161" s="948"/>
      <c r="BX161" s="968"/>
      <c r="BY161" s="950"/>
      <c r="BZ161" s="951"/>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'ONS Post Acute'!S92</f>
        <v>1.542052627449754E-3</v>
      </c>
      <c r="E162" s="493">
        <f>'ONS Post Acute'!T92</f>
        <v>5.0378186439926898E-4</v>
      </c>
      <c r="F162" s="493">
        <f>'ONS Post Acute'!U92</f>
        <v>4.7280636607720146E-3</v>
      </c>
      <c r="G162" s="498">
        <f t="shared" si="78"/>
        <v>1.0776229072379452E-3</v>
      </c>
      <c r="H162" s="498">
        <f t="shared" si="79"/>
        <v>2.0429929027019789</v>
      </c>
      <c r="I162" s="498">
        <f t="shared" si="80"/>
        <v>1322.8099118134487</v>
      </c>
      <c r="J162" s="498" t="e">
        <f ca="1">_xll.ErBeta(H162,I162)</f>
        <v>#NAME?</v>
      </c>
      <c r="K162" s="1076" t="e">
        <f t="shared" ca="1" si="81"/>
        <v>#NAME?</v>
      </c>
      <c r="L162" s="453" t="e">
        <f t="shared" ca="1" si="67"/>
        <v>#NAME?</v>
      </c>
      <c r="M162" s="566" t="e">
        <f t="shared" ca="1" si="73"/>
        <v>#NAME?</v>
      </c>
      <c r="N162" s="567" t="e">
        <f t="shared" ca="1" si="82"/>
        <v>#NAME?</v>
      </c>
      <c r="O162" s="565" t="e">
        <f t="shared" ca="1" si="91"/>
        <v>#NAME?</v>
      </c>
      <c r="P162" s="453" t="e">
        <f t="shared" ca="1" si="68"/>
        <v>#NAME?</v>
      </c>
      <c r="Q162" s="566" t="e">
        <f t="shared" ca="1" si="83"/>
        <v>#NAME?</v>
      </c>
      <c r="R162" s="567" t="e">
        <f t="shared" ca="1" si="74"/>
        <v>#NAME?</v>
      </c>
      <c r="S162" s="1076" t="e">
        <f t="shared" ca="1" si="84"/>
        <v>#NAME?</v>
      </c>
      <c r="T162" s="453" t="e">
        <f t="shared" ca="1" si="69"/>
        <v>#NAME?</v>
      </c>
      <c r="U162" s="566" t="e">
        <f t="shared" ca="1" si="85"/>
        <v>#NAME?</v>
      </c>
      <c r="V162" s="567" t="e">
        <f t="shared" ca="1" si="86"/>
        <v>#NAME?</v>
      </c>
      <c r="W162" s="565" t="e">
        <f t="shared" ca="1" si="92"/>
        <v>#NAME?</v>
      </c>
      <c r="X162" s="453" t="e">
        <f t="shared" ca="1" si="70"/>
        <v>#NAME?</v>
      </c>
      <c r="Y162" s="566" t="e">
        <f t="shared" ca="1" si="87"/>
        <v>#NAME?</v>
      </c>
      <c r="Z162" s="567" t="e">
        <f t="shared" ca="1" si="75"/>
        <v>#NAME?</v>
      </c>
      <c r="AA162" s="1076" t="e">
        <f t="shared" ca="1" si="88"/>
        <v>#NAME?</v>
      </c>
      <c r="AB162" s="453" t="e">
        <f t="shared" ca="1" si="71"/>
        <v>#NAME?</v>
      </c>
      <c r="AC162" s="566" t="e">
        <f t="shared" ca="1" si="89"/>
        <v>#NAME?</v>
      </c>
      <c r="AD162" s="567" t="e">
        <f t="shared" ca="1" si="76"/>
        <v>#NAME?</v>
      </c>
      <c r="AE162" s="565" t="e">
        <f t="shared" ca="1" si="93"/>
        <v>#NAME?</v>
      </c>
      <c r="AF162" s="453" t="e">
        <f t="shared" ca="1" si="72"/>
        <v>#NAME?</v>
      </c>
      <c r="AG162" s="566" t="e">
        <f t="shared" ca="1" si="90"/>
        <v>#NAME?</v>
      </c>
      <c r="AH162" s="969" t="e">
        <f t="shared" ca="1" si="77"/>
        <v>#NAME?</v>
      </c>
      <c r="AI162" s="945"/>
      <c r="AJ162" s="967"/>
      <c r="AK162" s="946"/>
      <c r="AL162" s="947"/>
      <c r="AM162" s="948"/>
      <c r="AN162" s="949"/>
      <c r="AO162" s="968"/>
      <c r="AP162" s="950"/>
      <c r="AQ162" s="951"/>
      <c r="AR162" s="948"/>
      <c r="AS162" s="948"/>
      <c r="AT162" s="968"/>
      <c r="AU162" s="950"/>
      <c r="AV162" s="951"/>
      <c r="AW162" s="952"/>
      <c r="AX162" s="945"/>
      <c r="AY162" s="967"/>
      <c r="AZ162" s="946"/>
      <c r="BA162" s="947"/>
      <c r="BB162" s="948"/>
      <c r="BC162" s="949"/>
      <c r="BD162" s="968"/>
      <c r="BE162" s="950"/>
      <c r="BF162" s="951"/>
      <c r="BG162" s="948"/>
      <c r="BH162" s="948"/>
      <c r="BI162" s="968"/>
      <c r="BJ162" s="950"/>
      <c r="BK162" s="951"/>
      <c r="BL162" s="952"/>
      <c r="BM162" s="945"/>
      <c r="BN162" s="967"/>
      <c r="BO162" s="946"/>
      <c r="BP162" s="947"/>
      <c r="BQ162" s="948"/>
      <c r="BR162" s="949"/>
      <c r="BS162" s="968"/>
      <c r="BT162" s="950"/>
      <c r="BU162" s="951"/>
      <c r="BV162" s="948"/>
      <c r="BW162" s="948"/>
      <c r="BX162" s="968"/>
      <c r="BY162" s="950"/>
      <c r="BZ162" s="951"/>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'ONS Post Acute'!S93</f>
        <v>1.4507989488623844E-3</v>
      </c>
      <c r="E163" s="493">
        <f>'ONS Post Acute'!T93</f>
        <v>4.6831603929750203E-4</v>
      </c>
      <c r="F163" s="493">
        <f>'ONS Post Acute'!U93</f>
        <v>4.501972997800344E-3</v>
      </c>
      <c r="G163" s="498">
        <f t="shared" si="78"/>
        <v>1.0289941220670517E-3</v>
      </c>
      <c r="H163" s="498">
        <f t="shared" si="79"/>
        <v>1.9835383871460108</v>
      </c>
      <c r="I163" s="498">
        <f t="shared" si="80"/>
        <v>1365.2206415589201</v>
      </c>
      <c r="J163" s="498" t="e">
        <f ca="1">_xll.ErBeta(H163,I163)</f>
        <v>#NAME?</v>
      </c>
      <c r="K163" s="1076" t="e">
        <f t="shared" ca="1" si="81"/>
        <v>#NAME?</v>
      </c>
      <c r="L163" s="453" t="e">
        <f t="shared" ca="1" si="67"/>
        <v>#NAME?</v>
      </c>
      <c r="M163" s="566" t="e">
        <f t="shared" ca="1" si="73"/>
        <v>#NAME?</v>
      </c>
      <c r="N163" s="567" t="e">
        <f t="shared" ca="1" si="82"/>
        <v>#NAME?</v>
      </c>
      <c r="O163" s="565" t="e">
        <f t="shared" ca="1" si="91"/>
        <v>#NAME?</v>
      </c>
      <c r="P163" s="453" t="e">
        <f t="shared" ca="1" si="68"/>
        <v>#NAME?</v>
      </c>
      <c r="Q163" s="566" t="e">
        <f t="shared" ca="1" si="83"/>
        <v>#NAME?</v>
      </c>
      <c r="R163" s="567" t="e">
        <f t="shared" ca="1" si="74"/>
        <v>#NAME?</v>
      </c>
      <c r="S163" s="1076" t="e">
        <f t="shared" ca="1" si="84"/>
        <v>#NAME?</v>
      </c>
      <c r="T163" s="453" t="e">
        <f t="shared" ca="1" si="69"/>
        <v>#NAME?</v>
      </c>
      <c r="U163" s="566" t="e">
        <f t="shared" ca="1" si="85"/>
        <v>#NAME?</v>
      </c>
      <c r="V163" s="567" t="e">
        <f t="shared" ca="1" si="86"/>
        <v>#NAME?</v>
      </c>
      <c r="W163" s="565" t="e">
        <f t="shared" ca="1" si="92"/>
        <v>#NAME?</v>
      </c>
      <c r="X163" s="453" t="e">
        <f t="shared" ca="1" si="70"/>
        <v>#NAME?</v>
      </c>
      <c r="Y163" s="566" t="e">
        <f t="shared" ca="1" si="87"/>
        <v>#NAME?</v>
      </c>
      <c r="Z163" s="567" t="e">
        <f t="shared" ca="1" si="75"/>
        <v>#NAME?</v>
      </c>
      <c r="AA163" s="1076" t="e">
        <f t="shared" ca="1" si="88"/>
        <v>#NAME?</v>
      </c>
      <c r="AB163" s="453" t="e">
        <f t="shared" ca="1" si="71"/>
        <v>#NAME?</v>
      </c>
      <c r="AC163" s="566" t="e">
        <f t="shared" ca="1" si="89"/>
        <v>#NAME?</v>
      </c>
      <c r="AD163" s="567" t="e">
        <f t="shared" ca="1" si="76"/>
        <v>#NAME?</v>
      </c>
      <c r="AE163" s="565" t="e">
        <f t="shared" ca="1" si="93"/>
        <v>#NAME?</v>
      </c>
      <c r="AF163" s="453" t="e">
        <f t="shared" ca="1" si="72"/>
        <v>#NAME?</v>
      </c>
      <c r="AG163" s="566" t="e">
        <f t="shared" ca="1" si="90"/>
        <v>#NAME?</v>
      </c>
      <c r="AH163" s="969" t="e">
        <f t="shared" ca="1" si="77"/>
        <v>#NAME?</v>
      </c>
      <c r="AI163" s="945"/>
      <c r="AJ163" s="967"/>
      <c r="AK163" s="946"/>
      <c r="AL163" s="947"/>
      <c r="AM163" s="948"/>
      <c r="AN163" s="949"/>
      <c r="AO163" s="968"/>
      <c r="AP163" s="950"/>
      <c r="AQ163" s="951"/>
      <c r="AR163" s="948"/>
      <c r="AS163" s="948"/>
      <c r="AT163" s="968"/>
      <c r="AU163" s="950"/>
      <c r="AV163" s="951"/>
      <c r="AW163" s="952"/>
      <c r="AX163" s="945"/>
      <c r="AY163" s="967"/>
      <c r="AZ163" s="946"/>
      <c r="BA163" s="947"/>
      <c r="BB163" s="948"/>
      <c r="BC163" s="949"/>
      <c r="BD163" s="968"/>
      <c r="BE163" s="950"/>
      <c r="BF163" s="951"/>
      <c r="BG163" s="948"/>
      <c r="BH163" s="948"/>
      <c r="BI163" s="968"/>
      <c r="BJ163" s="950"/>
      <c r="BK163" s="951"/>
      <c r="BL163" s="952"/>
      <c r="BM163" s="945"/>
      <c r="BN163" s="967"/>
      <c r="BO163" s="946"/>
      <c r="BP163" s="947"/>
      <c r="BQ163" s="948"/>
      <c r="BR163" s="949"/>
      <c r="BS163" s="968"/>
      <c r="BT163" s="950"/>
      <c r="BU163" s="951"/>
      <c r="BV163" s="948"/>
      <c r="BW163" s="948"/>
      <c r="BX163" s="968"/>
      <c r="BY163" s="950"/>
      <c r="BZ163" s="951"/>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'ONS Post Acute'!S94</f>
        <v>1.3649453673323382E-3</v>
      </c>
      <c r="E164" s="493">
        <f>'ONS Post Acute'!T94</f>
        <v>4.3534697884534948E-4</v>
      </c>
      <c r="F164" s="493">
        <f>'ONS Post Acute'!U94</f>
        <v>4.2866937349176982E-3</v>
      </c>
      <c r="G164" s="498">
        <f t="shared" si="78"/>
        <v>9.8248641736539515E-4</v>
      </c>
      <c r="H164" s="498">
        <f t="shared" si="79"/>
        <v>1.9260899967542784</v>
      </c>
      <c r="I164" s="498">
        <f t="shared" si="80"/>
        <v>1409.1853309084256</v>
      </c>
      <c r="J164" s="498" t="e">
        <f ca="1">_xll.ErBeta(H164,I164)</f>
        <v>#NAME?</v>
      </c>
      <c r="K164" s="1076" t="e">
        <f t="shared" ca="1" si="81"/>
        <v>#NAME?</v>
      </c>
      <c r="L164" s="453" t="e">
        <f t="shared" ca="1" si="67"/>
        <v>#NAME?</v>
      </c>
      <c r="M164" s="566" t="e">
        <f t="shared" ca="1" si="73"/>
        <v>#NAME?</v>
      </c>
      <c r="N164" s="567" t="e">
        <f t="shared" ca="1" si="82"/>
        <v>#NAME?</v>
      </c>
      <c r="O164" s="565" t="e">
        <f t="shared" ca="1" si="91"/>
        <v>#NAME?</v>
      </c>
      <c r="P164" s="453" t="e">
        <f t="shared" ca="1" si="68"/>
        <v>#NAME?</v>
      </c>
      <c r="Q164" s="566" t="e">
        <f t="shared" ca="1" si="83"/>
        <v>#NAME?</v>
      </c>
      <c r="R164" s="567" t="e">
        <f t="shared" ca="1" si="74"/>
        <v>#NAME?</v>
      </c>
      <c r="S164" s="1076" t="e">
        <f t="shared" ca="1" si="84"/>
        <v>#NAME?</v>
      </c>
      <c r="T164" s="453" t="e">
        <f t="shared" ca="1" si="69"/>
        <v>#NAME?</v>
      </c>
      <c r="U164" s="566" t="e">
        <f t="shared" ca="1" si="85"/>
        <v>#NAME?</v>
      </c>
      <c r="V164" s="567" t="e">
        <f t="shared" ca="1" si="86"/>
        <v>#NAME?</v>
      </c>
      <c r="W164" s="565" t="e">
        <f t="shared" ca="1" si="92"/>
        <v>#NAME?</v>
      </c>
      <c r="X164" s="453" t="e">
        <f t="shared" ca="1" si="70"/>
        <v>#NAME?</v>
      </c>
      <c r="Y164" s="566" t="e">
        <f t="shared" ca="1" si="87"/>
        <v>#NAME?</v>
      </c>
      <c r="Z164" s="567" t="e">
        <f t="shared" ca="1" si="75"/>
        <v>#NAME?</v>
      </c>
      <c r="AA164" s="1076" t="e">
        <f t="shared" ca="1" si="88"/>
        <v>#NAME?</v>
      </c>
      <c r="AB164" s="453" t="e">
        <f t="shared" ca="1" si="71"/>
        <v>#NAME?</v>
      </c>
      <c r="AC164" s="566" t="e">
        <f t="shared" ca="1" si="89"/>
        <v>#NAME?</v>
      </c>
      <c r="AD164" s="567" t="e">
        <f t="shared" ca="1" si="76"/>
        <v>#NAME?</v>
      </c>
      <c r="AE164" s="565" t="e">
        <f t="shared" ca="1" si="93"/>
        <v>#NAME?</v>
      </c>
      <c r="AF164" s="453" t="e">
        <f t="shared" ca="1" si="72"/>
        <v>#NAME?</v>
      </c>
      <c r="AG164" s="566" t="e">
        <f t="shared" ca="1" si="90"/>
        <v>#NAME?</v>
      </c>
      <c r="AH164" s="969" t="e">
        <f t="shared" ca="1" si="77"/>
        <v>#NAME?</v>
      </c>
      <c r="AI164" s="945"/>
      <c r="AJ164" s="967"/>
      <c r="AK164" s="946"/>
      <c r="AL164" s="947"/>
      <c r="AM164" s="948"/>
      <c r="AN164" s="949"/>
      <c r="AO164" s="968"/>
      <c r="AP164" s="950"/>
      <c r="AQ164" s="951"/>
      <c r="AR164" s="948"/>
      <c r="AS164" s="948"/>
      <c r="AT164" s="968"/>
      <c r="AU164" s="950"/>
      <c r="AV164" s="951"/>
      <c r="AW164" s="952"/>
      <c r="AX164" s="945"/>
      <c r="AY164" s="967"/>
      <c r="AZ164" s="946"/>
      <c r="BA164" s="947"/>
      <c r="BB164" s="948"/>
      <c r="BC164" s="949"/>
      <c r="BD164" s="968"/>
      <c r="BE164" s="950"/>
      <c r="BF164" s="951"/>
      <c r="BG164" s="948"/>
      <c r="BH164" s="948"/>
      <c r="BI164" s="968"/>
      <c r="BJ164" s="950"/>
      <c r="BK164" s="951"/>
      <c r="BL164" s="952"/>
      <c r="BM164" s="945"/>
      <c r="BN164" s="967"/>
      <c r="BO164" s="946"/>
      <c r="BP164" s="947"/>
      <c r="BQ164" s="948"/>
      <c r="BR164" s="949"/>
      <c r="BS164" s="968"/>
      <c r="BT164" s="950"/>
      <c r="BU164" s="951"/>
      <c r="BV164" s="948"/>
      <c r="BW164" s="948"/>
      <c r="BX164" s="968"/>
      <c r="BY164" s="950"/>
      <c r="BZ164" s="951"/>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'ONS Post Acute'!S95</f>
        <v>1.2841723226108661E-3</v>
      </c>
      <c r="E165" s="493">
        <f>'ONS Post Acute'!T95</f>
        <v>4.0469891288385829E-4</v>
      </c>
      <c r="F165" s="493">
        <f>'ONS Post Acute'!U95</f>
        <v>4.0817088831854352E-3</v>
      </c>
      <c r="G165" s="498">
        <f t="shared" si="78"/>
        <v>9.3801274752591259E-4</v>
      </c>
      <c r="H165" s="498">
        <f t="shared" si="79"/>
        <v>1.8705659091020359</v>
      </c>
      <c r="I165" s="498">
        <f t="shared" si="80"/>
        <v>1454.7609750191168</v>
      </c>
      <c r="J165" s="498" t="e">
        <f ca="1">_xll.ErBeta(H165,I165)</f>
        <v>#NAME?</v>
      </c>
      <c r="K165" s="1076" t="e">
        <f t="shared" ca="1" si="81"/>
        <v>#NAME?</v>
      </c>
      <c r="L165" s="453" t="e">
        <f t="shared" ref="L165:L178" ca="1" si="94">K165*($D$21-PICSIA_V-Diab_Inc-Park_Inc-Dem_Inc-Anx_Inc-Isc_Inc)</f>
        <v>#NAME?</v>
      </c>
      <c r="M165" s="566" t="e">
        <f t="shared" ca="1" si="73"/>
        <v>#NAME?</v>
      </c>
      <c r="N165" s="567" t="e">
        <f t="shared" ca="1" si="82"/>
        <v>#NAME?</v>
      </c>
      <c r="O165" s="565" t="e">
        <f t="shared" ca="1" si="91"/>
        <v>#NAME?</v>
      </c>
      <c r="P165" s="453" t="e">
        <f t="shared" ref="P165:P178" ca="1" si="95">O165*($E$21-PICSIA_U-$H$201-$H$202-$H$203-$H$204-$H$205)</f>
        <v>#NAME?</v>
      </c>
      <c r="Q165" s="566" t="e">
        <f t="shared" ca="1" si="83"/>
        <v>#NAME?</v>
      </c>
      <c r="R165" s="567" t="e">
        <f t="shared" ca="1" si="74"/>
        <v>#NAME?</v>
      </c>
      <c r="S165" s="1076" t="e">
        <f t="shared" ca="1" si="84"/>
        <v>#NAME?</v>
      </c>
      <c r="T165" s="453" t="e">
        <f t="shared" ref="T165:T178" ca="1" si="96">S165*($F$21-PICSIB_V-$J$201-$J$202-$J$203-$J$204-$J$205)</f>
        <v>#NAME?</v>
      </c>
      <c r="U165" s="566" t="e">
        <f t="shared" ca="1" si="85"/>
        <v>#NAME?</v>
      </c>
      <c r="V165" s="567" t="e">
        <f t="shared" ca="1" si="86"/>
        <v>#NAME?</v>
      </c>
      <c r="W165" s="565" t="e">
        <f t="shared" ca="1" si="92"/>
        <v>#NAME?</v>
      </c>
      <c r="X165" s="453" t="e">
        <f t="shared" ref="X165:X178" ca="1" si="97">W165*($G$21-PICSIB_U-$L$201-$L$202-$L$203-$L$204-$L$205)</f>
        <v>#NAME?</v>
      </c>
      <c r="Y165" s="566" t="e">
        <f t="shared" ca="1" si="87"/>
        <v>#NAME?</v>
      </c>
      <c r="Z165" s="567" t="e">
        <f t="shared" ca="1" si="75"/>
        <v>#NAME?</v>
      </c>
      <c r="AA165" s="1076" t="e">
        <f t="shared" ca="1" si="88"/>
        <v>#NAME?</v>
      </c>
      <c r="AB165" s="453" t="e">
        <f t="shared" ref="AB165:AB178" ca="1" si="98">AA165*($H$21-PICSIC_V-$N$201-$N$202-$N$203-$N$204-$N$205)</f>
        <v>#NAME?</v>
      </c>
      <c r="AC165" s="566" t="e">
        <f t="shared" ca="1" si="89"/>
        <v>#NAME?</v>
      </c>
      <c r="AD165" s="567" t="e">
        <f t="shared" ca="1" si="76"/>
        <v>#NAME?</v>
      </c>
      <c r="AE165" s="565" t="e">
        <f t="shared" ca="1" si="93"/>
        <v>#NAME?</v>
      </c>
      <c r="AF165" s="453" t="e">
        <f t="shared" ref="AF165:AF178" ca="1" si="99">AE165*($I$21-PICSIC_U-$P$201-$P$202-$P$203-$P$204-$P$205)</f>
        <v>#NAME?</v>
      </c>
      <c r="AG165" s="566" t="e">
        <f t="shared" ca="1" si="90"/>
        <v>#NAME?</v>
      </c>
      <c r="AH165" s="969" t="e">
        <f t="shared" ca="1" si="77"/>
        <v>#NAME?</v>
      </c>
      <c r="AI165" s="945"/>
      <c r="AJ165" s="967"/>
      <c r="AK165" s="946"/>
      <c r="AL165" s="947"/>
      <c r="AM165" s="948"/>
      <c r="AN165" s="949"/>
      <c r="AO165" s="968"/>
      <c r="AP165" s="950"/>
      <c r="AQ165" s="951"/>
      <c r="AR165" s="948"/>
      <c r="AS165" s="948"/>
      <c r="AT165" s="968"/>
      <c r="AU165" s="950"/>
      <c r="AV165" s="951"/>
      <c r="AW165" s="952"/>
      <c r="AX165" s="945"/>
      <c r="AY165" s="967"/>
      <c r="AZ165" s="946"/>
      <c r="BA165" s="947"/>
      <c r="BB165" s="948"/>
      <c r="BC165" s="949"/>
      <c r="BD165" s="968"/>
      <c r="BE165" s="950"/>
      <c r="BF165" s="951"/>
      <c r="BG165" s="948"/>
      <c r="BH165" s="948"/>
      <c r="BI165" s="968"/>
      <c r="BJ165" s="950"/>
      <c r="BK165" s="951"/>
      <c r="BL165" s="952"/>
      <c r="BM165" s="945"/>
      <c r="BN165" s="967"/>
      <c r="BO165" s="946"/>
      <c r="BP165" s="947"/>
      <c r="BQ165" s="948"/>
      <c r="BR165" s="949"/>
      <c r="BS165" s="968"/>
      <c r="BT165" s="950"/>
      <c r="BU165" s="951"/>
      <c r="BV165" s="948"/>
      <c r="BW165" s="948"/>
      <c r="BX165" s="968"/>
      <c r="BY165" s="950"/>
      <c r="BZ165" s="951"/>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'ONS Post Acute'!S96</f>
        <v>1.2081791649894381E-3</v>
      </c>
      <c r="E166" s="493">
        <f>'ONS Post Acute'!T96</f>
        <v>3.7620844532737052E-4</v>
      </c>
      <c r="F166" s="493">
        <f>'ONS Post Acute'!U96</f>
        <v>3.8865261754919287E-3</v>
      </c>
      <c r="G166" s="498">
        <f t="shared" si="78"/>
        <v>8.9548921687871374E-4</v>
      </c>
      <c r="H166" s="498">
        <f t="shared" si="79"/>
        <v>1.8168883600418311</v>
      </c>
      <c r="I166" s="498">
        <f t="shared" si="80"/>
        <v>1502.0067271197984</v>
      </c>
      <c r="J166" s="498" t="e">
        <f ca="1">_xll.ErBeta(H166,I166)</f>
        <v>#NAME?</v>
      </c>
      <c r="K166" s="1076" t="e">
        <f t="shared" ca="1" si="81"/>
        <v>#NAME?</v>
      </c>
      <c r="L166" s="453" t="e">
        <f t="shared" ca="1" si="94"/>
        <v>#NAME?</v>
      </c>
      <c r="M166" s="566" t="e">
        <f t="shared" ca="1" si="73"/>
        <v>#NAME?</v>
      </c>
      <c r="N166" s="567" t="e">
        <f t="shared" ca="1" si="82"/>
        <v>#NAME?</v>
      </c>
      <c r="O166" s="565" t="e">
        <f t="shared" ca="1" si="91"/>
        <v>#NAME?</v>
      </c>
      <c r="P166" s="453" t="e">
        <f t="shared" ca="1" si="95"/>
        <v>#NAME?</v>
      </c>
      <c r="Q166" s="566" t="e">
        <f t="shared" ca="1" si="83"/>
        <v>#NAME?</v>
      </c>
      <c r="R166" s="567" t="e">
        <f t="shared" ca="1" si="74"/>
        <v>#NAME?</v>
      </c>
      <c r="S166" s="1076" t="e">
        <f t="shared" ca="1" si="84"/>
        <v>#NAME?</v>
      </c>
      <c r="T166" s="453" t="e">
        <f t="shared" ca="1" si="96"/>
        <v>#NAME?</v>
      </c>
      <c r="U166" s="566" t="e">
        <f t="shared" ca="1" si="85"/>
        <v>#NAME?</v>
      </c>
      <c r="V166" s="567" t="e">
        <f t="shared" ca="1" si="86"/>
        <v>#NAME?</v>
      </c>
      <c r="W166" s="565" t="e">
        <f t="shared" ca="1" si="92"/>
        <v>#NAME?</v>
      </c>
      <c r="X166" s="453" t="e">
        <f t="shared" ca="1" si="97"/>
        <v>#NAME?</v>
      </c>
      <c r="Y166" s="566" t="e">
        <f t="shared" ca="1" si="87"/>
        <v>#NAME?</v>
      </c>
      <c r="Z166" s="567" t="e">
        <f t="shared" ca="1" si="75"/>
        <v>#NAME?</v>
      </c>
      <c r="AA166" s="1076" t="e">
        <f t="shared" ca="1" si="88"/>
        <v>#NAME?</v>
      </c>
      <c r="AB166" s="453" t="e">
        <f t="shared" ca="1" si="98"/>
        <v>#NAME?</v>
      </c>
      <c r="AC166" s="566" t="e">
        <f t="shared" ca="1" si="89"/>
        <v>#NAME?</v>
      </c>
      <c r="AD166" s="567" t="e">
        <f t="shared" ca="1" si="76"/>
        <v>#NAME?</v>
      </c>
      <c r="AE166" s="565" t="e">
        <f t="shared" ca="1" si="93"/>
        <v>#NAME?</v>
      </c>
      <c r="AF166" s="453" t="e">
        <f t="shared" ca="1" si="99"/>
        <v>#NAME?</v>
      </c>
      <c r="AG166" s="566" t="e">
        <f t="shared" ca="1" si="90"/>
        <v>#NAME?</v>
      </c>
      <c r="AH166" s="969" t="e">
        <f t="shared" ca="1" si="77"/>
        <v>#NAME?</v>
      </c>
      <c r="AI166" s="945"/>
      <c r="AJ166" s="967"/>
      <c r="AK166" s="946"/>
      <c r="AL166" s="947"/>
      <c r="AM166" s="948"/>
      <c r="AN166" s="949"/>
      <c r="AO166" s="968"/>
      <c r="AP166" s="950"/>
      <c r="AQ166" s="951"/>
      <c r="AR166" s="948"/>
      <c r="AS166" s="948"/>
      <c r="AT166" s="968"/>
      <c r="AU166" s="950"/>
      <c r="AV166" s="951"/>
      <c r="AW166" s="952"/>
      <c r="AX166" s="945"/>
      <c r="AY166" s="967"/>
      <c r="AZ166" s="946"/>
      <c r="BA166" s="947"/>
      <c r="BB166" s="948"/>
      <c r="BC166" s="949"/>
      <c r="BD166" s="968"/>
      <c r="BE166" s="950"/>
      <c r="BF166" s="951"/>
      <c r="BG166" s="948"/>
      <c r="BH166" s="948"/>
      <c r="BI166" s="968"/>
      <c r="BJ166" s="950"/>
      <c r="BK166" s="951"/>
      <c r="BL166" s="952"/>
      <c r="BM166" s="945"/>
      <c r="BN166" s="967"/>
      <c r="BO166" s="946"/>
      <c r="BP166" s="947"/>
      <c r="BQ166" s="948"/>
      <c r="BR166" s="949"/>
      <c r="BS166" s="968"/>
      <c r="BT166" s="950"/>
      <c r="BU166" s="951"/>
      <c r="BV166" s="948"/>
      <c r="BW166" s="948"/>
      <c r="BX166" s="968"/>
      <c r="BY166" s="950"/>
      <c r="BZ166" s="951"/>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'ONS Post Acute'!S97</f>
        <v>1.1366830362352376E-3</v>
      </c>
      <c r="E167" s="493">
        <f>'ONS Post Acute'!T97</f>
        <v>3.4972368303903687E-4</v>
      </c>
      <c r="F167" s="493">
        <f>'ONS Post Acute'!U97</f>
        <v>3.7006768843827159E-3</v>
      </c>
      <c r="G167" s="498">
        <f t="shared" si="78"/>
        <v>8.5483500034277526E-4</v>
      </c>
      <c r="H167" s="498">
        <f t="shared" si="79"/>
        <v>1.7649834046724093</v>
      </c>
      <c r="I167" s="498">
        <f t="shared" si="80"/>
        <v>1550.9839786262385</v>
      </c>
      <c r="J167" s="498" t="e">
        <f ca="1">_xll.ErBeta(H167,I167)</f>
        <v>#NAME?</v>
      </c>
      <c r="K167" s="1076" t="e">
        <f t="shared" ca="1" si="81"/>
        <v>#NAME?</v>
      </c>
      <c r="L167" s="453" t="e">
        <f t="shared" ca="1" si="94"/>
        <v>#NAME?</v>
      </c>
      <c r="M167" s="566" t="e">
        <f t="shared" ca="1" si="73"/>
        <v>#NAME?</v>
      </c>
      <c r="N167" s="567" t="e">
        <f t="shared" ca="1" si="82"/>
        <v>#NAME?</v>
      </c>
      <c r="O167" s="565" t="e">
        <f t="shared" ca="1" si="91"/>
        <v>#NAME?</v>
      </c>
      <c r="P167" s="453" t="e">
        <f t="shared" ca="1" si="95"/>
        <v>#NAME?</v>
      </c>
      <c r="Q167" s="566" t="e">
        <f t="shared" ca="1" si="83"/>
        <v>#NAME?</v>
      </c>
      <c r="R167" s="567" t="e">
        <f t="shared" ca="1" si="74"/>
        <v>#NAME?</v>
      </c>
      <c r="S167" s="1076" t="e">
        <f t="shared" ca="1" si="84"/>
        <v>#NAME?</v>
      </c>
      <c r="T167" s="453" t="e">
        <f t="shared" ca="1" si="96"/>
        <v>#NAME?</v>
      </c>
      <c r="U167" s="566" t="e">
        <f t="shared" ca="1" si="85"/>
        <v>#NAME?</v>
      </c>
      <c r="V167" s="567" t="e">
        <f t="shared" ca="1" si="86"/>
        <v>#NAME?</v>
      </c>
      <c r="W167" s="565" t="e">
        <f t="shared" ca="1" si="92"/>
        <v>#NAME?</v>
      </c>
      <c r="X167" s="453" t="e">
        <f t="shared" ca="1" si="97"/>
        <v>#NAME?</v>
      </c>
      <c r="Y167" s="566" t="e">
        <f t="shared" ca="1" si="87"/>
        <v>#NAME?</v>
      </c>
      <c r="Z167" s="567" t="e">
        <f t="shared" ca="1" si="75"/>
        <v>#NAME?</v>
      </c>
      <c r="AA167" s="1076" t="e">
        <f t="shared" ca="1" si="88"/>
        <v>#NAME?</v>
      </c>
      <c r="AB167" s="453" t="e">
        <f t="shared" ca="1" si="98"/>
        <v>#NAME?</v>
      </c>
      <c r="AC167" s="566" t="e">
        <f t="shared" ca="1" si="89"/>
        <v>#NAME?</v>
      </c>
      <c r="AD167" s="567" t="e">
        <f t="shared" ca="1" si="76"/>
        <v>#NAME?</v>
      </c>
      <c r="AE167" s="565" t="e">
        <f t="shared" ca="1" si="93"/>
        <v>#NAME?</v>
      </c>
      <c r="AF167" s="453" t="e">
        <f t="shared" ca="1" si="99"/>
        <v>#NAME?</v>
      </c>
      <c r="AG167" s="566" t="e">
        <f t="shared" ca="1" si="90"/>
        <v>#NAME?</v>
      </c>
      <c r="AH167" s="969" t="e">
        <f t="shared" ca="1" si="77"/>
        <v>#NAME?</v>
      </c>
      <c r="AI167" s="945"/>
      <c r="AJ167" s="967"/>
      <c r="AK167" s="946"/>
      <c r="AL167" s="947"/>
      <c r="AM167" s="948"/>
      <c r="AN167" s="949"/>
      <c r="AO167" s="968"/>
      <c r="AP167" s="950"/>
      <c r="AQ167" s="951"/>
      <c r="AR167" s="948"/>
      <c r="AS167" s="948"/>
      <c r="AT167" s="968"/>
      <c r="AU167" s="950"/>
      <c r="AV167" s="951"/>
      <c r="AW167" s="952"/>
      <c r="AX167" s="945"/>
      <c r="AY167" s="967"/>
      <c r="AZ167" s="946"/>
      <c r="BA167" s="947"/>
      <c r="BB167" s="948"/>
      <c r="BC167" s="949"/>
      <c r="BD167" s="968"/>
      <c r="BE167" s="950"/>
      <c r="BF167" s="951"/>
      <c r="BG167" s="948"/>
      <c r="BH167" s="948"/>
      <c r="BI167" s="968"/>
      <c r="BJ167" s="950"/>
      <c r="BK167" s="951"/>
      <c r="BL167" s="952"/>
      <c r="BM167" s="945"/>
      <c r="BN167" s="967"/>
      <c r="BO167" s="946"/>
      <c r="BP167" s="947"/>
      <c r="BQ167" s="948"/>
      <c r="BR167" s="949"/>
      <c r="BS167" s="968"/>
      <c r="BT167" s="950"/>
      <c r="BU167" s="951"/>
      <c r="BV167" s="948"/>
      <c r="BW167" s="948"/>
      <c r="BX167" s="968"/>
      <c r="BY167" s="950"/>
      <c r="BZ167" s="951"/>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'ONS Post Acute'!S98</f>
        <v>1.0694178167492676E-3</v>
      </c>
      <c r="E168" s="493">
        <f>'ONS Post Acute'!T98</f>
        <v>3.251034260327658E-4</v>
      </c>
      <c r="F168" s="493">
        <f>'ONS Post Acute'!U98</f>
        <v>3.5237146964206766E-3</v>
      </c>
      <c r="G168" s="498">
        <f t="shared" si="78"/>
        <v>8.1597226285405893E-4</v>
      </c>
      <c r="H168" s="498">
        <f t="shared" si="79"/>
        <v>1.7147806945540771</v>
      </c>
      <c r="I168" s="498">
        <f t="shared" si="80"/>
        <v>1601.7564423364338</v>
      </c>
      <c r="J168" s="498" t="e">
        <f ca="1">_xll.ErBeta(H168,I168)</f>
        <v>#NAME?</v>
      </c>
      <c r="K168" s="1076" t="e">
        <f t="shared" ca="1" si="81"/>
        <v>#NAME?</v>
      </c>
      <c r="L168" s="453" t="e">
        <f t="shared" ca="1" si="94"/>
        <v>#NAME?</v>
      </c>
      <c r="M168" s="566" t="e">
        <f t="shared" ca="1" si="73"/>
        <v>#NAME?</v>
      </c>
      <c r="N168" s="567" t="e">
        <f t="shared" ca="1" si="82"/>
        <v>#NAME?</v>
      </c>
      <c r="O168" s="565" t="e">
        <f t="shared" ca="1" si="91"/>
        <v>#NAME?</v>
      </c>
      <c r="P168" s="453" t="e">
        <f t="shared" ca="1" si="95"/>
        <v>#NAME?</v>
      </c>
      <c r="Q168" s="566" t="e">
        <f t="shared" ca="1" si="83"/>
        <v>#NAME?</v>
      </c>
      <c r="R168" s="567" t="e">
        <f t="shared" ca="1" si="74"/>
        <v>#NAME?</v>
      </c>
      <c r="S168" s="1076" t="e">
        <f t="shared" ca="1" si="84"/>
        <v>#NAME?</v>
      </c>
      <c r="T168" s="453" t="e">
        <f t="shared" ca="1" si="96"/>
        <v>#NAME?</v>
      </c>
      <c r="U168" s="566" t="e">
        <f t="shared" ca="1" si="85"/>
        <v>#NAME?</v>
      </c>
      <c r="V168" s="567" t="e">
        <f t="shared" ca="1" si="86"/>
        <v>#NAME?</v>
      </c>
      <c r="W168" s="565" t="e">
        <f t="shared" ca="1" si="92"/>
        <v>#NAME?</v>
      </c>
      <c r="X168" s="453" t="e">
        <f t="shared" ca="1" si="97"/>
        <v>#NAME?</v>
      </c>
      <c r="Y168" s="566" t="e">
        <f t="shared" ca="1" si="87"/>
        <v>#NAME?</v>
      </c>
      <c r="Z168" s="567" t="e">
        <f t="shared" ca="1" si="75"/>
        <v>#NAME?</v>
      </c>
      <c r="AA168" s="1076" t="e">
        <f t="shared" ca="1" si="88"/>
        <v>#NAME?</v>
      </c>
      <c r="AB168" s="453" t="e">
        <f t="shared" ca="1" si="98"/>
        <v>#NAME?</v>
      </c>
      <c r="AC168" s="566" t="e">
        <f t="shared" ca="1" si="89"/>
        <v>#NAME?</v>
      </c>
      <c r="AD168" s="567" t="e">
        <f t="shared" ca="1" si="76"/>
        <v>#NAME?</v>
      </c>
      <c r="AE168" s="565" t="e">
        <f t="shared" ca="1" si="93"/>
        <v>#NAME?</v>
      </c>
      <c r="AF168" s="453" t="e">
        <f t="shared" ca="1" si="99"/>
        <v>#NAME?</v>
      </c>
      <c r="AG168" s="566" t="e">
        <f t="shared" ca="1" si="90"/>
        <v>#NAME?</v>
      </c>
      <c r="AH168" s="969" t="e">
        <f t="shared" ca="1" si="77"/>
        <v>#NAME?</v>
      </c>
      <c r="AI168" s="945"/>
      <c r="AJ168" s="967"/>
      <c r="AK168" s="946"/>
      <c r="AL168" s="947"/>
      <c r="AM168" s="948"/>
      <c r="AN168" s="949"/>
      <c r="AO168" s="968"/>
      <c r="AP168" s="950"/>
      <c r="AQ168" s="951"/>
      <c r="AR168" s="948"/>
      <c r="AS168" s="948"/>
      <c r="AT168" s="968"/>
      <c r="AU168" s="950"/>
      <c r="AV168" s="951"/>
      <c r="AW168" s="952"/>
      <c r="AX168" s="945"/>
      <c r="AY168" s="967"/>
      <c r="AZ168" s="946"/>
      <c r="BA168" s="947"/>
      <c r="BB168" s="948"/>
      <c r="BC168" s="949"/>
      <c r="BD168" s="968"/>
      <c r="BE168" s="950"/>
      <c r="BF168" s="951"/>
      <c r="BG168" s="948"/>
      <c r="BH168" s="948"/>
      <c r="BI168" s="968"/>
      <c r="BJ168" s="950"/>
      <c r="BK168" s="951"/>
      <c r="BL168" s="952"/>
      <c r="BM168" s="945"/>
      <c r="BN168" s="967"/>
      <c r="BO168" s="946"/>
      <c r="BP168" s="947"/>
      <c r="BQ168" s="948"/>
      <c r="BR168" s="949"/>
      <c r="BS168" s="968"/>
      <c r="BT168" s="950"/>
      <c r="BU168" s="951"/>
      <c r="BV168" s="948"/>
      <c r="BW168" s="948"/>
      <c r="BX168" s="968"/>
      <c r="BY168" s="950"/>
      <c r="BZ168" s="951"/>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'ONS Post Acute'!S99</f>
        <v>1.0061331350282332E-3</v>
      </c>
      <c r="E169" s="493">
        <f>'ONS Post Acute'!T99</f>
        <v>3.0221641468428811E-4</v>
      </c>
      <c r="F169" s="493">
        <f>'ONS Post Acute'!U99</f>
        <v>3.3552146403730654E-3</v>
      </c>
      <c r="G169" s="498">
        <f t="shared" si="78"/>
        <v>7.7882607798183089E-4</v>
      </c>
      <c r="H169" s="498">
        <f t="shared" si="79"/>
        <v>1.6662132699225398</v>
      </c>
      <c r="I169" s="498">
        <f t="shared" si="80"/>
        <v>1654.3902388175877</v>
      </c>
      <c r="J169" s="498" t="e">
        <f ca="1">_xll.ErBeta(H169,I169)</f>
        <v>#NAME?</v>
      </c>
      <c r="K169" s="1076" t="e">
        <f t="shared" ca="1" si="81"/>
        <v>#NAME?</v>
      </c>
      <c r="L169" s="453" t="e">
        <f t="shared" ca="1" si="94"/>
        <v>#NAME?</v>
      </c>
      <c r="M169" s="566" t="e">
        <f t="shared" ca="1" si="73"/>
        <v>#NAME?</v>
      </c>
      <c r="N169" s="567" t="e">
        <f t="shared" ca="1" si="82"/>
        <v>#NAME?</v>
      </c>
      <c r="O169" s="565" t="e">
        <f t="shared" ca="1" si="91"/>
        <v>#NAME?</v>
      </c>
      <c r="P169" s="453" t="e">
        <f t="shared" ca="1" si="95"/>
        <v>#NAME?</v>
      </c>
      <c r="Q169" s="566" t="e">
        <f t="shared" ca="1" si="83"/>
        <v>#NAME?</v>
      </c>
      <c r="R169" s="567" t="e">
        <f t="shared" ca="1" si="74"/>
        <v>#NAME?</v>
      </c>
      <c r="S169" s="1076" t="e">
        <f t="shared" ca="1" si="84"/>
        <v>#NAME?</v>
      </c>
      <c r="T169" s="453" t="e">
        <f t="shared" ca="1" si="96"/>
        <v>#NAME?</v>
      </c>
      <c r="U169" s="566" t="e">
        <f t="shared" ca="1" si="85"/>
        <v>#NAME?</v>
      </c>
      <c r="V169" s="567" t="e">
        <f t="shared" ca="1" si="86"/>
        <v>#NAME?</v>
      </c>
      <c r="W169" s="565" t="e">
        <f t="shared" ca="1" si="92"/>
        <v>#NAME?</v>
      </c>
      <c r="X169" s="453" t="e">
        <f t="shared" ca="1" si="97"/>
        <v>#NAME?</v>
      </c>
      <c r="Y169" s="566" t="e">
        <f t="shared" ca="1" si="87"/>
        <v>#NAME?</v>
      </c>
      <c r="Z169" s="567" t="e">
        <f t="shared" ca="1" si="75"/>
        <v>#NAME?</v>
      </c>
      <c r="AA169" s="1076" t="e">
        <f t="shared" ca="1" si="88"/>
        <v>#NAME?</v>
      </c>
      <c r="AB169" s="453" t="e">
        <f t="shared" ca="1" si="98"/>
        <v>#NAME?</v>
      </c>
      <c r="AC169" s="566" t="e">
        <f t="shared" ca="1" si="89"/>
        <v>#NAME?</v>
      </c>
      <c r="AD169" s="567" t="e">
        <f t="shared" ca="1" si="76"/>
        <v>#NAME?</v>
      </c>
      <c r="AE169" s="565" t="e">
        <f t="shared" ca="1" si="93"/>
        <v>#NAME?</v>
      </c>
      <c r="AF169" s="453" t="e">
        <f t="shared" ca="1" si="99"/>
        <v>#NAME?</v>
      </c>
      <c r="AG169" s="566" t="e">
        <f t="shared" ca="1" si="90"/>
        <v>#NAME?</v>
      </c>
      <c r="AH169" s="969" t="e">
        <f t="shared" ca="1" si="77"/>
        <v>#NAME?</v>
      </c>
      <c r="AI169" s="945"/>
      <c r="AJ169" s="967"/>
      <c r="AK169" s="946"/>
      <c r="AL169" s="947"/>
      <c r="AM169" s="948"/>
      <c r="AN169" s="949"/>
      <c r="AO169" s="968"/>
      <c r="AP169" s="950"/>
      <c r="AQ169" s="951"/>
      <c r="AR169" s="948"/>
      <c r="AS169" s="948"/>
      <c r="AT169" s="968"/>
      <c r="AU169" s="950"/>
      <c r="AV169" s="951"/>
      <c r="AW169" s="952"/>
      <c r="AX169" s="945"/>
      <c r="AY169" s="967"/>
      <c r="AZ169" s="946"/>
      <c r="BA169" s="947"/>
      <c r="BB169" s="948"/>
      <c r="BC169" s="949"/>
      <c r="BD169" s="968"/>
      <c r="BE169" s="950"/>
      <c r="BF169" s="951"/>
      <c r="BG169" s="948"/>
      <c r="BH169" s="948"/>
      <c r="BI169" s="968"/>
      <c r="BJ169" s="950"/>
      <c r="BK169" s="951"/>
      <c r="BL169" s="952"/>
      <c r="BM169" s="945"/>
      <c r="BN169" s="967"/>
      <c r="BO169" s="946"/>
      <c r="BP169" s="947"/>
      <c r="BQ169" s="948"/>
      <c r="BR169" s="949"/>
      <c r="BS169" s="968"/>
      <c r="BT169" s="950"/>
      <c r="BU169" s="951"/>
      <c r="BV169" s="948"/>
      <c r="BW169" s="948"/>
      <c r="BX169" s="968"/>
      <c r="BY169" s="950"/>
      <c r="BZ169" s="951"/>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'ONS Post Acute'!S100</f>
        <v>9.4659343574325574E-4</v>
      </c>
      <c r="E170" s="493">
        <f>'ONS Post Acute'!T100</f>
        <v>2.8094062993793328E-4</v>
      </c>
      <c r="F170" s="493">
        <f>'ONS Post Acute'!U100</f>
        <v>3.1947720666513869E-3</v>
      </c>
      <c r="G170" s="498">
        <f t="shared" si="78"/>
        <v>7.4332434610037087E-4</v>
      </c>
      <c r="H170" s="498">
        <f t="shared" si="79"/>
        <v>1.6192173657601525</v>
      </c>
      <c r="I170" s="498">
        <f t="shared" si="80"/>
        <v>1708.9539861012163</v>
      </c>
      <c r="J170" s="498" t="e">
        <f ca="1">_xll.ErBeta(H170,I170)</f>
        <v>#NAME?</v>
      </c>
      <c r="K170" s="1076" t="e">
        <f t="shared" ca="1" si="81"/>
        <v>#NAME?</v>
      </c>
      <c r="L170" s="453" t="e">
        <f t="shared" ca="1" si="94"/>
        <v>#NAME?</v>
      </c>
      <c r="M170" s="566" t="e">
        <f t="shared" ca="1" si="73"/>
        <v>#NAME?</v>
      </c>
      <c r="N170" s="567" t="e">
        <f t="shared" ca="1" si="82"/>
        <v>#NAME?</v>
      </c>
      <c r="O170" s="565" t="e">
        <f t="shared" ca="1" si="91"/>
        <v>#NAME?</v>
      </c>
      <c r="P170" s="453" t="e">
        <f t="shared" ca="1" si="95"/>
        <v>#NAME?</v>
      </c>
      <c r="Q170" s="566" t="e">
        <f t="shared" ca="1" si="83"/>
        <v>#NAME?</v>
      </c>
      <c r="R170" s="567" t="e">
        <f t="shared" ca="1" si="74"/>
        <v>#NAME?</v>
      </c>
      <c r="S170" s="1076" t="e">
        <f t="shared" ca="1" si="84"/>
        <v>#NAME?</v>
      </c>
      <c r="T170" s="453" t="e">
        <f t="shared" ca="1" si="96"/>
        <v>#NAME?</v>
      </c>
      <c r="U170" s="566" t="e">
        <f t="shared" ca="1" si="85"/>
        <v>#NAME?</v>
      </c>
      <c r="V170" s="567" t="e">
        <f t="shared" ca="1" si="86"/>
        <v>#NAME?</v>
      </c>
      <c r="W170" s="565" t="e">
        <f t="shared" ca="1" si="92"/>
        <v>#NAME?</v>
      </c>
      <c r="X170" s="453" t="e">
        <f t="shared" ca="1" si="97"/>
        <v>#NAME?</v>
      </c>
      <c r="Y170" s="566" t="e">
        <f t="shared" ca="1" si="87"/>
        <v>#NAME?</v>
      </c>
      <c r="Z170" s="567" t="e">
        <f t="shared" ca="1" si="75"/>
        <v>#NAME?</v>
      </c>
      <c r="AA170" s="1076" t="e">
        <f t="shared" ca="1" si="88"/>
        <v>#NAME?</v>
      </c>
      <c r="AB170" s="453" t="e">
        <f t="shared" ca="1" si="98"/>
        <v>#NAME?</v>
      </c>
      <c r="AC170" s="566" t="e">
        <f t="shared" ca="1" si="89"/>
        <v>#NAME?</v>
      </c>
      <c r="AD170" s="567" t="e">
        <f t="shared" ca="1" si="76"/>
        <v>#NAME?</v>
      </c>
      <c r="AE170" s="565" t="e">
        <f t="shared" ca="1" si="93"/>
        <v>#NAME?</v>
      </c>
      <c r="AF170" s="453" t="e">
        <f t="shared" ca="1" si="99"/>
        <v>#NAME?</v>
      </c>
      <c r="AG170" s="566" t="e">
        <f t="shared" ca="1" si="90"/>
        <v>#NAME?</v>
      </c>
      <c r="AH170" s="969" t="e">
        <f t="shared" ca="1" si="77"/>
        <v>#NAME?</v>
      </c>
      <c r="AI170" s="945"/>
      <c r="AJ170" s="967"/>
      <c r="AK170" s="946"/>
      <c r="AL170" s="947"/>
      <c r="AM170" s="948"/>
      <c r="AN170" s="949"/>
      <c r="AO170" s="968"/>
      <c r="AP170" s="950"/>
      <c r="AQ170" s="951"/>
      <c r="AR170" s="948"/>
      <c r="AS170" s="948"/>
      <c r="AT170" s="968"/>
      <c r="AU170" s="950"/>
      <c r="AV170" s="951"/>
      <c r="AW170" s="952"/>
      <c r="AX170" s="945"/>
      <c r="AY170" s="967"/>
      <c r="AZ170" s="946"/>
      <c r="BA170" s="947"/>
      <c r="BB170" s="948"/>
      <c r="BC170" s="949"/>
      <c r="BD170" s="968"/>
      <c r="BE170" s="950"/>
      <c r="BF170" s="951"/>
      <c r="BG170" s="948"/>
      <c r="BH170" s="948"/>
      <c r="BI170" s="968"/>
      <c r="BJ170" s="950"/>
      <c r="BK170" s="951"/>
      <c r="BL170" s="952"/>
      <c r="BM170" s="945"/>
      <c r="BN170" s="967"/>
      <c r="BO170" s="946"/>
      <c r="BP170" s="947"/>
      <c r="BQ170" s="948"/>
      <c r="BR170" s="949"/>
      <c r="BS170" s="968"/>
      <c r="BT170" s="950"/>
      <c r="BU170" s="951"/>
      <c r="BV170" s="948"/>
      <c r="BW170" s="948"/>
      <c r="BX170" s="968"/>
      <c r="BY170" s="950"/>
      <c r="BZ170" s="951"/>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'ONS Post Acute'!S101</f>
        <v>8.9057710296667407E-4</v>
      </c>
      <c r="E171" s="493">
        <f>'ONS Post Acute'!T101</f>
        <v>2.6116264277827197E-4</v>
      </c>
      <c r="F171" s="493">
        <f>'ONS Post Acute'!U101</f>
        <v>3.0420016755533436E-3</v>
      </c>
      <c r="G171" s="498">
        <f t="shared" si="78"/>
        <v>7.0939771244262026E-4</v>
      </c>
      <c r="H171" s="498">
        <f t="shared" si="79"/>
        <v>1.5737322306801544</v>
      </c>
      <c r="I171" s="498">
        <f t="shared" si="80"/>
        <v>1765.5188928073615</v>
      </c>
      <c r="J171" s="498" t="e">
        <f ca="1">_xll.ErBeta(H171,I171)</f>
        <v>#NAME?</v>
      </c>
      <c r="K171" s="1076" t="e">
        <f t="shared" ca="1" si="81"/>
        <v>#NAME?</v>
      </c>
      <c r="L171" s="453" t="e">
        <f t="shared" ca="1" si="94"/>
        <v>#NAME?</v>
      </c>
      <c r="M171" s="566" t="e">
        <f t="shared" ca="1" si="73"/>
        <v>#NAME?</v>
      </c>
      <c r="N171" s="567" t="e">
        <f t="shared" ca="1" si="82"/>
        <v>#NAME?</v>
      </c>
      <c r="O171" s="565" t="e">
        <f t="shared" ca="1" si="91"/>
        <v>#NAME?</v>
      </c>
      <c r="P171" s="453" t="e">
        <f t="shared" ca="1" si="95"/>
        <v>#NAME?</v>
      </c>
      <c r="Q171" s="566" t="e">
        <f t="shared" ca="1" si="83"/>
        <v>#NAME?</v>
      </c>
      <c r="R171" s="567" t="e">
        <f t="shared" ca="1" si="74"/>
        <v>#NAME?</v>
      </c>
      <c r="S171" s="1076" t="e">
        <f t="shared" ca="1" si="84"/>
        <v>#NAME?</v>
      </c>
      <c r="T171" s="453" t="e">
        <f t="shared" ca="1" si="96"/>
        <v>#NAME?</v>
      </c>
      <c r="U171" s="566" t="e">
        <f t="shared" ca="1" si="85"/>
        <v>#NAME?</v>
      </c>
      <c r="V171" s="567" t="e">
        <f t="shared" ca="1" si="86"/>
        <v>#NAME?</v>
      </c>
      <c r="W171" s="565" t="e">
        <f t="shared" ca="1" si="92"/>
        <v>#NAME?</v>
      </c>
      <c r="X171" s="453" t="e">
        <f t="shared" ca="1" si="97"/>
        <v>#NAME?</v>
      </c>
      <c r="Y171" s="566" t="e">
        <f t="shared" ca="1" si="87"/>
        <v>#NAME?</v>
      </c>
      <c r="Z171" s="567" t="e">
        <f t="shared" ca="1" si="75"/>
        <v>#NAME?</v>
      </c>
      <c r="AA171" s="1076" t="e">
        <f t="shared" ca="1" si="88"/>
        <v>#NAME?</v>
      </c>
      <c r="AB171" s="453" t="e">
        <f t="shared" ca="1" si="98"/>
        <v>#NAME?</v>
      </c>
      <c r="AC171" s="566" t="e">
        <f t="shared" ca="1" si="89"/>
        <v>#NAME?</v>
      </c>
      <c r="AD171" s="567" t="e">
        <f t="shared" ca="1" si="76"/>
        <v>#NAME?</v>
      </c>
      <c r="AE171" s="565" t="e">
        <f t="shared" ca="1" si="93"/>
        <v>#NAME?</v>
      </c>
      <c r="AF171" s="453" t="e">
        <f t="shared" ca="1" si="99"/>
        <v>#NAME?</v>
      </c>
      <c r="AG171" s="566" t="e">
        <f t="shared" ca="1" si="90"/>
        <v>#NAME?</v>
      </c>
      <c r="AH171" s="969" t="e">
        <f t="shared" ca="1" si="77"/>
        <v>#NAME?</v>
      </c>
      <c r="AI171" s="945"/>
      <c r="AJ171" s="967"/>
      <c r="AK171" s="946"/>
      <c r="AL171" s="947"/>
      <c r="AM171" s="948"/>
      <c r="AN171" s="949"/>
      <c r="AO171" s="968"/>
      <c r="AP171" s="950"/>
      <c r="AQ171" s="951"/>
      <c r="AR171" s="948"/>
      <c r="AS171" s="948"/>
      <c r="AT171" s="968"/>
      <c r="AU171" s="950"/>
      <c r="AV171" s="951"/>
      <c r="AW171" s="952"/>
      <c r="AX171" s="945"/>
      <c r="AY171" s="967"/>
      <c r="AZ171" s="946"/>
      <c r="BA171" s="947"/>
      <c r="BB171" s="948"/>
      <c r="BC171" s="949"/>
      <c r="BD171" s="968"/>
      <c r="BE171" s="950"/>
      <c r="BF171" s="951"/>
      <c r="BG171" s="948"/>
      <c r="BH171" s="948"/>
      <c r="BI171" s="968"/>
      <c r="BJ171" s="950"/>
      <c r="BK171" s="951"/>
      <c r="BL171" s="952"/>
      <c r="BM171" s="945"/>
      <c r="BN171" s="967"/>
      <c r="BO171" s="946"/>
      <c r="BP171" s="947"/>
      <c r="BQ171" s="948"/>
      <c r="BR171" s="949"/>
      <c r="BS171" s="968"/>
      <c r="BT171" s="950"/>
      <c r="BU171" s="951"/>
      <c r="BV171" s="948"/>
      <c r="BW171" s="948"/>
      <c r="BX171" s="968"/>
      <c r="BY171" s="950"/>
      <c r="BZ171" s="951"/>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'ONS Post Acute'!S102</f>
        <v>8.3787563528343943E-4</v>
      </c>
      <c r="E172" s="493">
        <f>'ONS Post Acute'!T102</f>
        <v>2.4277700949841113E-4</v>
      </c>
      <c r="F172" s="493">
        <f>'ONS Post Acute'!U102</f>
        <v>2.8965365919731293E-3</v>
      </c>
      <c r="G172" s="498">
        <f t="shared" si="78"/>
        <v>6.7697948532518322E-4</v>
      </c>
      <c r="H172" s="498">
        <f t="shared" si="79"/>
        <v>1.5296999576672439</v>
      </c>
      <c r="I172" s="498">
        <f t="shared" si="80"/>
        <v>1824.158854823821</v>
      </c>
      <c r="J172" s="498" t="e">
        <f ca="1">_xll.ErBeta(H172,I172)</f>
        <v>#NAME?</v>
      </c>
      <c r="K172" s="1076" t="e">
        <f t="shared" ca="1" si="81"/>
        <v>#NAME?</v>
      </c>
      <c r="L172" s="453" t="e">
        <f t="shared" ca="1" si="94"/>
        <v>#NAME?</v>
      </c>
      <c r="M172" s="566" t="e">
        <f t="shared" ca="1" si="73"/>
        <v>#NAME?</v>
      </c>
      <c r="N172" s="567" t="e">
        <f t="shared" ca="1" si="82"/>
        <v>#NAME?</v>
      </c>
      <c r="O172" s="565" t="e">
        <f t="shared" ca="1" si="91"/>
        <v>#NAME?</v>
      </c>
      <c r="P172" s="453" t="e">
        <f t="shared" ca="1" si="95"/>
        <v>#NAME?</v>
      </c>
      <c r="Q172" s="566" t="e">
        <f t="shared" ca="1" si="83"/>
        <v>#NAME?</v>
      </c>
      <c r="R172" s="567" t="e">
        <f t="shared" ca="1" si="74"/>
        <v>#NAME?</v>
      </c>
      <c r="S172" s="1076" t="e">
        <f t="shared" ca="1" si="84"/>
        <v>#NAME?</v>
      </c>
      <c r="T172" s="453" t="e">
        <f t="shared" ca="1" si="96"/>
        <v>#NAME?</v>
      </c>
      <c r="U172" s="566" t="e">
        <f t="shared" ca="1" si="85"/>
        <v>#NAME?</v>
      </c>
      <c r="V172" s="567" t="e">
        <f t="shared" ca="1" si="86"/>
        <v>#NAME?</v>
      </c>
      <c r="W172" s="565" t="e">
        <f t="shared" ca="1" si="92"/>
        <v>#NAME?</v>
      </c>
      <c r="X172" s="453" t="e">
        <f t="shared" ca="1" si="97"/>
        <v>#NAME?</v>
      </c>
      <c r="Y172" s="566" t="e">
        <f t="shared" ca="1" si="87"/>
        <v>#NAME?</v>
      </c>
      <c r="Z172" s="567" t="e">
        <f t="shared" ca="1" si="75"/>
        <v>#NAME?</v>
      </c>
      <c r="AA172" s="1076" t="e">
        <f t="shared" ca="1" si="88"/>
        <v>#NAME?</v>
      </c>
      <c r="AB172" s="453" t="e">
        <f t="shared" ca="1" si="98"/>
        <v>#NAME?</v>
      </c>
      <c r="AC172" s="566" t="e">
        <f t="shared" ca="1" si="89"/>
        <v>#NAME?</v>
      </c>
      <c r="AD172" s="567" t="e">
        <f t="shared" ca="1" si="76"/>
        <v>#NAME?</v>
      </c>
      <c r="AE172" s="565" t="e">
        <f t="shared" ca="1" si="93"/>
        <v>#NAME?</v>
      </c>
      <c r="AF172" s="453" t="e">
        <f t="shared" ca="1" si="99"/>
        <v>#NAME?</v>
      </c>
      <c r="AG172" s="566" t="e">
        <f t="shared" ca="1" si="90"/>
        <v>#NAME?</v>
      </c>
      <c r="AH172" s="969" t="e">
        <f t="shared" ca="1" si="77"/>
        <v>#NAME?</v>
      </c>
      <c r="AI172" s="945"/>
      <c r="AJ172" s="967"/>
      <c r="AK172" s="946"/>
      <c r="AL172" s="947"/>
      <c r="AM172" s="948"/>
      <c r="AN172" s="949"/>
      <c r="AO172" s="968"/>
      <c r="AP172" s="950"/>
      <c r="AQ172" s="951"/>
      <c r="AR172" s="948"/>
      <c r="AS172" s="948"/>
      <c r="AT172" s="968"/>
      <c r="AU172" s="950"/>
      <c r="AV172" s="951"/>
      <c r="AW172" s="952"/>
      <c r="AX172" s="945"/>
      <c r="AY172" s="967"/>
      <c r="AZ172" s="946"/>
      <c r="BA172" s="947"/>
      <c r="BB172" s="948"/>
      <c r="BC172" s="949"/>
      <c r="BD172" s="968"/>
      <c r="BE172" s="950"/>
      <c r="BF172" s="951"/>
      <c r="BG172" s="948"/>
      <c r="BH172" s="948"/>
      <c r="BI172" s="968"/>
      <c r="BJ172" s="950"/>
      <c r="BK172" s="951"/>
      <c r="BL172" s="952"/>
      <c r="BM172" s="945"/>
      <c r="BN172" s="967"/>
      <c r="BO172" s="946"/>
      <c r="BP172" s="947"/>
      <c r="BQ172" s="948"/>
      <c r="BR172" s="949"/>
      <c r="BS172" s="968"/>
      <c r="BT172" s="950"/>
      <c r="BU172" s="951"/>
      <c r="BV172" s="948"/>
      <c r="BW172" s="948"/>
      <c r="BX172" s="968"/>
      <c r="BY172" s="950"/>
      <c r="BZ172" s="951"/>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'ONS Post Acute'!S103</f>
        <v>7.8829286971674774E-4</v>
      </c>
      <c r="E173" s="493">
        <f>'ONS Post Acute'!T103</f>
        <v>2.2568570954090264E-4</v>
      </c>
      <c r="F173" s="493">
        <f>'ONS Post Acute'!U103</f>
        <v>2.7580274843580299E-3</v>
      </c>
      <c r="G173" s="498">
        <f t="shared" si="78"/>
        <v>6.4600555480028759E-4</v>
      </c>
      <c r="H173" s="498">
        <f t="shared" si="79"/>
        <v>1.4870653257974342</v>
      </c>
      <c r="I173" s="498">
        <f t="shared" si="80"/>
        <v>1884.9505556712973</v>
      </c>
      <c r="J173" s="498" t="e">
        <f ca="1">_xll.ErBeta(H173,I173)</f>
        <v>#NAME?</v>
      </c>
      <c r="K173" s="1076" t="e">
        <f t="shared" ca="1" si="81"/>
        <v>#NAME?</v>
      </c>
      <c r="L173" s="453" t="e">
        <f t="shared" ca="1" si="94"/>
        <v>#NAME?</v>
      </c>
      <c r="M173" s="566" t="e">
        <f t="shared" ca="1" si="73"/>
        <v>#NAME?</v>
      </c>
      <c r="N173" s="567" t="e">
        <f t="shared" ca="1" si="82"/>
        <v>#NAME?</v>
      </c>
      <c r="O173" s="565" t="e">
        <f t="shared" ca="1" si="91"/>
        <v>#NAME?</v>
      </c>
      <c r="P173" s="453" t="e">
        <f t="shared" ca="1" si="95"/>
        <v>#NAME?</v>
      </c>
      <c r="Q173" s="566" t="e">
        <f t="shared" ca="1" si="83"/>
        <v>#NAME?</v>
      </c>
      <c r="R173" s="567" t="e">
        <f t="shared" ca="1" si="74"/>
        <v>#NAME?</v>
      </c>
      <c r="S173" s="1076" t="e">
        <f t="shared" ca="1" si="84"/>
        <v>#NAME?</v>
      </c>
      <c r="T173" s="453" t="e">
        <f t="shared" ca="1" si="96"/>
        <v>#NAME?</v>
      </c>
      <c r="U173" s="566" t="e">
        <f t="shared" ca="1" si="85"/>
        <v>#NAME?</v>
      </c>
      <c r="V173" s="567" t="e">
        <f t="shared" ca="1" si="86"/>
        <v>#NAME?</v>
      </c>
      <c r="W173" s="565" t="e">
        <f t="shared" ca="1" si="92"/>
        <v>#NAME?</v>
      </c>
      <c r="X173" s="453" t="e">
        <f t="shared" ca="1" si="97"/>
        <v>#NAME?</v>
      </c>
      <c r="Y173" s="566" t="e">
        <f t="shared" ca="1" si="87"/>
        <v>#NAME?</v>
      </c>
      <c r="Z173" s="567" t="e">
        <f t="shared" ca="1" si="75"/>
        <v>#NAME?</v>
      </c>
      <c r="AA173" s="1076" t="e">
        <f t="shared" ca="1" si="88"/>
        <v>#NAME?</v>
      </c>
      <c r="AB173" s="453" t="e">
        <f t="shared" ca="1" si="98"/>
        <v>#NAME?</v>
      </c>
      <c r="AC173" s="566" t="e">
        <f t="shared" ca="1" si="89"/>
        <v>#NAME?</v>
      </c>
      <c r="AD173" s="567" t="e">
        <f t="shared" ca="1" si="76"/>
        <v>#NAME?</v>
      </c>
      <c r="AE173" s="565" t="e">
        <f t="shared" ca="1" si="93"/>
        <v>#NAME?</v>
      </c>
      <c r="AF173" s="453" t="e">
        <f t="shared" ca="1" si="99"/>
        <v>#NAME?</v>
      </c>
      <c r="AG173" s="566" t="e">
        <f t="shared" ca="1" si="90"/>
        <v>#NAME?</v>
      </c>
      <c r="AH173" s="969" t="e">
        <f t="shared" ca="1" si="77"/>
        <v>#NAME?</v>
      </c>
      <c r="AI173" s="945"/>
      <c r="AJ173" s="967"/>
      <c r="AK173" s="946"/>
      <c r="AL173" s="947"/>
      <c r="AM173" s="948"/>
      <c r="AN173" s="949"/>
      <c r="AO173" s="968"/>
      <c r="AP173" s="950"/>
      <c r="AQ173" s="951"/>
      <c r="AR173" s="948"/>
      <c r="AS173" s="948"/>
      <c r="AT173" s="968"/>
      <c r="AU173" s="950"/>
      <c r="AV173" s="951"/>
      <c r="AW173" s="952"/>
      <c r="AX173" s="945"/>
      <c r="AY173" s="967"/>
      <c r="AZ173" s="946"/>
      <c r="BA173" s="947"/>
      <c r="BB173" s="948"/>
      <c r="BC173" s="949"/>
      <c r="BD173" s="968"/>
      <c r="BE173" s="950"/>
      <c r="BF173" s="951"/>
      <c r="BG173" s="948"/>
      <c r="BH173" s="948"/>
      <c r="BI173" s="968"/>
      <c r="BJ173" s="950"/>
      <c r="BK173" s="951"/>
      <c r="BL173" s="952"/>
      <c r="BM173" s="945"/>
      <c r="BN173" s="967"/>
      <c r="BO173" s="946"/>
      <c r="BP173" s="947"/>
      <c r="BQ173" s="948"/>
      <c r="BR173" s="949"/>
      <c r="BS173" s="968"/>
      <c r="BT173" s="950"/>
      <c r="BU173" s="951"/>
      <c r="BV173" s="948"/>
      <c r="BW173" s="948"/>
      <c r="BX173" s="968"/>
      <c r="BY173" s="950"/>
      <c r="BZ173" s="951"/>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'ONS Post Acute'!S104</f>
        <v>7.4164425157923863E-4</v>
      </c>
      <c r="E174" s="493">
        <f>'ONS Post Acute'!T104</f>
        <v>2.0979762291418319E-4</v>
      </c>
      <c r="F174" s="493">
        <f>'ONS Post Acute'!U104</f>
        <v>2.6261417257955558E-3</v>
      </c>
      <c r="G174" s="498">
        <f t="shared" si="78"/>
        <v>6.1641431195953386E-4</v>
      </c>
      <c r="H174" s="498">
        <f t="shared" si="79"/>
        <v>1.44577565213231</v>
      </c>
      <c r="I174" s="498">
        <f t="shared" si="80"/>
        <v>1947.9735706904189</v>
      </c>
      <c r="J174" s="498" t="e">
        <f ca="1">_xll.ErBeta(H174,I174)</f>
        <v>#NAME?</v>
      </c>
      <c r="K174" s="1076" t="e">
        <f t="shared" ca="1" si="81"/>
        <v>#NAME?</v>
      </c>
      <c r="L174" s="453" t="e">
        <f t="shared" ca="1" si="94"/>
        <v>#NAME?</v>
      </c>
      <c r="M174" s="566" t="e">
        <f t="shared" ca="1" si="73"/>
        <v>#NAME?</v>
      </c>
      <c r="N174" s="567" t="e">
        <f t="shared" ca="1" si="82"/>
        <v>#NAME?</v>
      </c>
      <c r="O174" s="565" t="e">
        <f t="shared" ca="1" si="91"/>
        <v>#NAME?</v>
      </c>
      <c r="P174" s="453" t="e">
        <f t="shared" ca="1" si="95"/>
        <v>#NAME?</v>
      </c>
      <c r="Q174" s="566" t="e">
        <f t="shared" ca="1" si="83"/>
        <v>#NAME?</v>
      </c>
      <c r="R174" s="567" t="e">
        <f t="shared" ca="1" si="74"/>
        <v>#NAME?</v>
      </c>
      <c r="S174" s="1076" t="e">
        <f t="shared" ca="1" si="84"/>
        <v>#NAME?</v>
      </c>
      <c r="T174" s="453" t="e">
        <f t="shared" ca="1" si="96"/>
        <v>#NAME?</v>
      </c>
      <c r="U174" s="566" t="e">
        <f t="shared" ca="1" si="85"/>
        <v>#NAME?</v>
      </c>
      <c r="V174" s="567" t="e">
        <f t="shared" ca="1" si="86"/>
        <v>#NAME?</v>
      </c>
      <c r="W174" s="565" t="e">
        <f t="shared" ca="1" si="92"/>
        <v>#NAME?</v>
      </c>
      <c r="X174" s="453" t="e">
        <f t="shared" ca="1" si="97"/>
        <v>#NAME?</v>
      </c>
      <c r="Y174" s="566" t="e">
        <f t="shared" ca="1" si="87"/>
        <v>#NAME?</v>
      </c>
      <c r="Z174" s="567" t="e">
        <f t="shared" ca="1" si="75"/>
        <v>#NAME?</v>
      </c>
      <c r="AA174" s="1076" t="e">
        <f t="shared" ca="1" si="88"/>
        <v>#NAME?</v>
      </c>
      <c r="AB174" s="453" t="e">
        <f t="shared" ca="1" si="98"/>
        <v>#NAME?</v>
      </c>
      <c r="AC174" s="566" t="e">
        <f t="shared" ca="1" si="89"/>
        <v>#NAME?</v>
      </c>
      <c r="AD174" s="567" t="e">
        <f t="shared" ca="1" si="76"/>
        <v>#NAME?</v>
      </c>
      <c r="AE174" s="565" t="e">
        <f t="shared" ca="1" si="93"/>
        <v>#NAME?</v>
      </c>
      <c r="AF174" s="453" t="e">
        <f t="shared" ca="1" si="99"/>
        <v>#NAME?</v>
      </c>
      <c r="AG174" s="566" t="e">
        <f t="shared" ca="1" si="90"/>
        <v>#NAME?</v>
      </c>
      <c r="AH174" s="969" t="e">
        <f t="shared" ca="1" si="77"/>
        <v>#NAME?</v>
      </c>
      <c r="AI174" s="945"/>
      <c r="AJ174" s="967"/>
      <c r="AK174" s="946"/>
      <c r="AL174" s="947"/>
      <c r="AM174" s="948"/>
      <c r="AN174" s="949"/>
      <c r="AO174" s="968"/>
      <c r="AP174" s="950"/>
      <c r="AQ174" s="951"/>
      <c r="AR174" s="948"/>
      <c r="AS174" s="948"/>
      <c r="AT174" s="968"/>
      <c r="AU174" s="950"/>
      <c r="AV174" s="951"/>
      <c r="AW174" s="952"/>
      <c r="AX174" s="945"/>
      <c r="AY174" s="967"/>
      <c r="AZ174" s="946"/>
      <c r="BA174" s="947"/>
      <c r="BB174" s="948"/>
      <c r="BC174" s="949"/>
      <c r="BD174" s="968"/>
      <c r="BE174" s="950"/>
      <c r="BF174" s="951"/>
      <c r="BG174" s="948"/>
      <c r="BH174" s="948"/>
      <c r="BI174" s="968"/>
      <c r="BJ174" s="950"/>
      <c r="BK174" s="951"/>
      <c r="BL174" s="952"/>
      <c r="BM174" s="945"/>
      <c r="BN174" s="967"/>
      <c r="BO174" s="946"/>
      <c r="BP174" s="947"/>
      <c r="BQ174" s="948"/>
      <c r="BR174" s="949"/>
      <c r="BS174" s="968"/>
      <c r="BT174" s="950"/>
      <c r="BU174" s="951"/>
      <c r="BV174" s="948"/>
      <c r="BW174" s="948"/>
      <c r="BX174" s="968"/>
      <c r="BY174" s="950"/>
      <c r="BZ174" s="951"/>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'ONS Post Acute'!S105</f>
        <v>6.9775614753203336E-4</v>
      </c>
      <c r="E175" s="493">
        <f>'ONS Post Acute'!T105</f>
        <v>1.9502804439846288E-4</v>
      </c>
      <c r="F175" s="493">
        <f>'ONS Post Acute'!U105</f>
        <v>2.5005625952163927E-3</v>
      </c>
      <c r="G175" s="498">
        <f t="shared" si="78"/>
        <v>5.8814656908620655E-4</v>
      </c>
      <c r="H175" s="498">
        <f t="shared" si="79"/>
        <v>1.4057806530487098</v>
      </c>
      <c r="I175" s="498">
        <f t="shared" si="80"/>
        <v>2013.3104751921521</v>
      </c>
      <c r="J175" s="498" t="e">
        <f ca="1">_xll.ErBeta(H175,I175)</f>
        <v>#NAME?</v>
      </c>
      <c r="K175" s="1076" t="e">
        <f t="shared" ca="1" si="81"/>
        <v>#NAME?</v>
      </c>
      <c r="L175" s="453" t="e">
        <f t="shared" ca="1" si="94"/>
        <v>#NAME?</v>
      </c>
      <c r="M175" s="566" t="e">
        <f t="shared" ca="1" si="73"/>
        <v>#NAME?</v>
      </c>
      <c r="N175" s="567" t="e">
        <f t="shared" ca="1" si="82"/>
        <v>#NAME?</v>
      </c>
      <c r="O175" s="565" t="e">
        <f t="shared" ca="1" si="91"/>
        <v>#NAME?</v>
      </c>
      <c r="P175" s="453" t="e">
        <f t="shared" ca="1" si="95"/>
        <v>#NAME?</v>
      </c>
      <c r="Q175" s="566" t="e">
        <f t="shared" ca="1" si="83"/>
        <v>#NAME?</v>
      </c>
      <c r="R175" s="567" t="e">
        <f t="shared" ca="1" si="74"/>
        <v>#NAME?</v>
      </c>
      <c r="S175" s="1076" t="e">
        <f t="shared" ca="1" si="84"/>
        <v>#NAME?</v>
      </c>
      <c r="T175" s="453" t="e">
        <f t="shared" ca="1" si="96"/>
        <v>#NAME?</v>
      </c>
      <c r="U175" s="566" t="e">
        <f t="shared" ca="1" si="85"/>
        <v>#NAME?</v>
      </c>
      <c r="V175" s="567" t="e">
        <f t="shared" ca="1" si="86"/>
        <v>#NAME?</v>
      </c>
      <c r="W175" s="565" t="e">
        <f t="shared" ca="1" si="92"/>
        <v>#NAME?</v>
      </c>
      <c r="X175" s="453" t="e">
        <f t="shared" ca="1" si="97"/>
        <v>#NAME?</v>
      </c>
      <c r="Y175" s="566" t="e">
        <f t="shared" ca="1" si="87"/>
        <v>#NAME?</v>
      </c>
      <c r="Z175" s="567" t="e">
        <f t="shared" ca="1" si="75"/>
        <v>#NAME?</v>
      </c>
      <c r="AA175" s="1076" t="e">
        <f t="shared" ca="1" si="88"/>
        <v>#NAME?</v>
      </c>
      <c r="AB175" s="453" t="e">
        <f t="shared" ca="1" si="98"/>
        <v>#NAME?</v>
      </c>
      <c r="AC175" s="566" t="e">
        <f t="shared" ca="1" si="89"/>
        <v>#NAME?</v>
      </c>
      <c r="AD175" s="567" t="e">
        <f t="shared" ca="1" si="76"/>
        <v>#NAME?</v>
      </c>
      <c r="AE175" s="565" t="e">
        <f t="shared" ca="1" si="93"/>
        <v>#NAME?</v>
      </c>
      <c r="AF175" s="453" t="e">
        <f t="shared" ca="1" si="99"/>
        <v>#NAME?</v>
      </c>
      <c r="AG175" s="566" t="e">
        <f t="shared" ca="1" si="90"/>
        <v>#NAME?</v>
      </c>
      <c r="AH175" s="969" t="e">
        <f t="shared" ca="1" si="77"/>
        <v>#NAME?</v>
      </c>
      <c r="AI175" s="945"/>
      <c r="AJ175" s="967"/>
      <c r="AK175" s="946"/>
      <c r="AL175" s="947"/>
      <c r="AM175" s="948"/>
      <c r="AN175" s="949"/>
      <c r="AO175" s="968"/>
      <c r="AP175" s="950"/>
      <c r="AQ175" s="951"/>
      <c r="AR175" s="948"/>
      <c r="AS175" s="948"/>
      <c r="AT175" s="968"/>
      <c r="AU175" s="950"/>
      <c r="AV175" s="951"/>
      <c r="AW175" s="952"/>
      <c r="AX175" s="945"/>
      <c r="AY175" s="967"/>
      <c r="AZ175" s="946"/>
      <c r="BA175" s="947"/>
      <c r="BB175" s="948"/>
      <c r="BC175" s="949"/>
      <c r="BD175" s="968"/>
      <c r="BE175" s="950"/>
      <c r="BF175" s="951"/>
      <c r="BG175" s="948"/>
      <c r="BH175" s="948"/>
      <c r="BI175" s="968"/>
      <c r="BJ175" s="950"/>
      <c r="BK175" s="951"/>
      <c r="BL175" s="952"/>
      <c r="BM175" s="945"/>
      <c r="BN175" s="967"/>
      <c r="BO175" s="946"/>
      <c r="BP175" s="947"/>
      <c r="BQ175" s="948"/>
      <c r="BR175" s="949"/>
      <c r="BS175" s="968"/>
      <c r="BT175" s="950"/>
      <c r="BU175" s="951"/>
      <c r="BV175" s="948"/>
      <c r="BW175" s="948"/>
      <c r="BX175" s="968"/>
      <c r="BY175" s="950"/>
      <c r="BZ175" s="951"/>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'ONS Post Acute'!S106</f>
        <v>6.5646519929471513E-4</v>
      </c>
      <c r="E176" s="493">
        <f>'ONS Post Acute'!T106</f>
        <v>1.8129823195111832E-4</v>
      </c>
      <c r="F176" s="493">
        <f>'ONS Post Acute'!U106</f>
        <v>2.3809885167949711E-3</v>
      </c>
      <c r="G176" s="498">
        <f t="shared" si="78"/>
        <v>5.6114548082751342E-4</v>
      </c>
      <c r="H176" s="498">
        <f t="shared" si="79"/>
        <v>1.3670323143244469</v>
      </c>
      <c r="I176" s="498">
        <f t="shared" si="80"/>
        <v>2081.0469567183645</v>
      </c>
      <c r="J176" s="498" t="e">
        <f ca="1">_xll.ErBeta(H176,I176)</f>
        <v>#NAME?</v>
      </c>
      <c r="K176" s="1076" t="e">
        <f t="shared" ca="1" si="81"/>
        <v>#NAME?</v>
      </c>
      <c r="L176" s="453" t="e">
        <f t="shared" ca="1" si="94"/>
        <v>#NAME?</v>
      </c>
      <c r="M176" s="566" t="e">
        <f t="shared" ca="1" si="73"/>
        <v>#NAME?</v>
      </c>
      <c r="N176" s="567" t="e">
        <f t="shared" ca="1" si="82"/>
        <v>#NAME?</v>
      </c>
      <c r="O176" s="565" t="e">
        <f t="shared" ca="1" si="91"/>
        <v>#NAME?</v>
      </c>
      <c r="P176" s="453" t="e">
        <f t="shared" ca="1" si="95"/>
        <v>#NAME?</v>
      </c>
      <c r="Q176" s="566" t="e">
        <f t="shared" ca="1" si="83"/>
        <v>#NAME?</v>
      </c>
      <c r="R176" s="567" t="e">
        <f t="shared" ca="1" si="74"/>
        <v>#NAME?</v>
      </c>
      <c r="S176" s="1076" t="e">
        <f t="shared" ca="1" si="84"/>
        <v>#NAME?</v>
      </c>
      <c r="T176" s="453" t="e">
        <f t="shared" ca="1" si="96"/>
        <v>#NAME?</v>
      </c>
      <c r="U176" s="566" t="e">
        <f t="shared" ca="1" si="85"/>
        <v>#NAME?</v>
      </c>
      <c r="V176" s="567" t="e">
        <f t="shared" ca="1" si="86"/>
        <v>#NAME?</v>
      </c>
      <c r="W176" s="565" t="e">
        <f t="shared" ca="1" si="92"/>
        <v>#NAME?</v>
      </c>
      <c r="X176" s="453" t="e">
        <f t="shared" ca="1" si="97"/>
        <v>#NAME?</v>
      </c>
      <c r="Y176" s="566" t="e">
        <f t="shared" ca="1" si="87"/>
        <v>#NAME?</v>
      </c>
      <c r="Z176" s="567" t="e">
        <f t="shared" ca="1" si="75"/>
        <v>#NAME?</v>
      </c>
      <c r="AA176" s="1076" t="e">
        <f t="shared" ca="1" si="88"/>
        <v>#NAME?</v>
      </c>
      <c r="AB176" s="453" t="e">
        <f t="shared" ca="1" si="98"/>
        <v>#NAME?</v>
      </c>
      <c r="AC176" s="566" t="e">
        <f t="shared" ca="1" si="89"/>
        <v>#NAME?</v>
      </c>
      <c r="AD176" s="567" t="e">
        <f t="shared" ca="1" si="76"/>
        <v>#NAME?</v>
      </c>
      <c r="AE176" s="565" t="e">
        <f t="shared" ca="1" si="93"/>
        <v>#NAME?</v>
      </c>
      <c r="AF176" s="453" t="e">
        <f t="shared" ca="1" si="99"/>
        <v>#NAME?</v>
      </c>
      <c r="AG176" s="566" t="e">
        <f t="shared" ca="1" si="90"/>
        <v>#NAME?</v>
      </c>
      <c r="AH176" s="969" t="e">
        <f t="shared" ca="1" si="77"/>
        <v>#NAME?</v>
      </c>
      <c r="AI176" s="945"/>
      <c r="AJ176" s="967"/>
      <c r="AK176" s="946"/>
      <c r="AL176" s="947"/>
      <c r="AM176" s="948"/>
      <c r="AN176" s="949"/>
      <c r="AO176" s="968"/>
      <c r="AP176" s="950"/>
      <c r="AQ176" s="951"/>
      <c r="AR176" s="948"/>
      <c r="AS176" s="948"/>
      <c r="AT176" s="968"/>
      <c r="AU176" s="950"/>
      <c r="AV176" s="951"/>
      <c r="AW176" s="952"/>
      <c r="AX176" s="945"/>
      <c r="AY176" s="967"/>
      <c r="AZ176" s="946"/>
      <c r="BA176" s="947"/>
      <c r="BB176" s="948"/>
      <c r="BC176" s="949"/>
      <c r="BD176" s="968"/>
      <c r="BE176" s="950"/>
      <c r="BF176" s="951"/>
      <c r="BG176" s="948"/>
      <c r="BH176" s="948"/>
      <c r="BI176" s="968"/>
      <c r="BJ176" s="950"/>
      <c r="BK176" s="951"/>
      <c r="BL176" s="952"/>
      <c r="BM176" s="945"/>
      <c r="BN176" s="967"/>
      <c r="BO176" s="946"/>
      <c r="BP176" s="947"/>
      <c r="BQ176" s="948"/>
      <c r="BR176" s="949"/>
      <c r="BS176" s="968"/>
      <c r="BT176" s="950"/>
      <c r="BU176" s="951"/>
      <c r="BV176" s="948"/>
      <c r="BW176" s="948"/>
      <c r="BX176" s="968"/>
      <c r="BY176" s="950"/>
      <c r="BZ176" s="951"/>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'ONS Post Acute'!S107</f>
        <v>6.1761771560065782E-4</v>
      </c>
      <c r="E177" s="493">
        <f>'ONS Post Acute'!T107</f>
        <v>1.6853498690396824E-4</v>
      </c>
      <c r="F177" s="493">
        <f>'ONS Post Acute'!U107</f>
        <v>2.267132335721002E-3</v>
      </c>
      <c r="G177" s="498">
        <f t="shared" si="78"/>
        <v>5.3535646653495755E-4</v>
      </c>
      <c r="H177" s="498">
        <f t="shared" si="79"/>
        <v>1.3294847693553544</v>
      </c>
      <c r="I177" s="498">
        <f t="shared" si="80"/>
        <v>2151.2719315653067</v>
      </c>
      <c r="J177" s="498" t="e">
        <f ca="1">_xll.ErBeta(H177,I177)</f>
        <v>#NAME?</v>
      </c>
      <c r="K177" s="1076" t="e">
        <f t="shared" ca="1" si="81"/>
        <v>#NAME?</v>
      </c>
      <c r="L177" s="453" t="e">
        <f t="shared" ca="1" si="94"/>
        <v>#NAME?</v>
      </c>
      <c r="M177" s="566" t="e">
        <f t="shared" ca="1" si="73"/>
        <v>#NAME?</v>
      </c>
      <c r="N177" s="567" t="e">
        <f t="shared" ca="1" si="82"/>
        <v>#NAME?</v>
      </c>
      <c r="O177" s="565" t="e">
        <f t="shared" ca="1" si="91"/>
        <v>#NAME?</v>
      </c>
      <c r="P177" s="453" t="e">
        <f t="shared" ca="1" si="95"/>
        <v>#NAME?</v>
      </c>
      <c r="Q177" s="566" t="e">
        <f t="shared" ca="1" si="83"/>
        <v>#NAME?</v>
      </c>
      <c r="R177" s="567" t="e">
        <f t="shared" ca="1" si="74"/>
        <v>#NAME?</v>
      </c>
      <c r="S177" s="1076" t="e">
        <f t="shared" ca="1" si="84"/>
        <v>#NAME?</v>
      </c>
      <c r="T177" s="453" t="e">
        <f t="shared" ca="1" si="96"/>
        <v>#NAME?</v>
      </c>
      <c r="U177" s="566" t="e">
        <f t="shared" ca="1" si="85"/>
        <v>#NAME?</v>
      </c>
      <c r="V177" s="567" t="e">
        <f t="shared" ca="1" si="86"/>
        <v>#NAME?</v>
      </c>
      <c r="W177" s="565" t="e">
        <f t="shared" ca="1" si="92"/>
        <v>#NAME?</v>
      </c>
      <c r="X177" s="453" t="e">
        <f t="shared" ca="1" si="97"/>
        <v>#NAME?</v>
      </c>
      <c r="Y177" s="566" t="e">
        <f t="shared" ca="1" si="87"/>
        <v>#NAME?</v>
      </c>
      <c r="Z177" s="567" t="e">
        <f t="shared" ca="1" si="75"/>
        <v>#NAME?</v>
      </c>
      <c r="AA177" s="1076" t="e">
        <f t="shared" ca="1" si="88"/>
        <v>#NAME?</v>
      </c>
      <c r="AB177" s="453" t="e">
        <f t="shared" ca="1" si="98"/>
        <v>#NAME?</v>
      </c>
      <c r="AC177" s="566" t="e">
        <f t="shared" ca="1" si="89"/>
        <v>#NAME?</v>
      </c>
      <c r="AD177" s="567" t="e">
        <f t="shared" ca="1" si="76"/>
        <v>#NAME?</v>
      </c>
      <c r="AE177" s="565" t="e">
        <f t="shared" ca="1" si="93"/>
        <v>#NAME?</v>
      </c>
      <c r="AF177" s="453" t="e">
        <f t="shared" ca="1" si="99"/>
        <v>#NAME?</v>
      </c>
      <c r="AG177" s="566" t="e">
        <f t="shared" ca="1" si="90"/>
        <v>#NAME?</v>
      </c>
      <c r="AH177" s="969" t="e">
        <f t="shared" ca="1" si="77"/>
        <v>#NAME?</v>
      </c>
      <c r="AI177" s="945"/>
      <c r="AJ177" s="967"/>
      <c r="AK177" s="946"/>
      <c r="AL177" s="947"/>
      <c r="AM177" s="948"/>
      <c r="AN177" s="949"/>
      <c r="AO177" s="968"/>
      <c r="AP177" s="950"/>
      <c r="AQ177" s="951"/>
      <c r="AR177" s="948"/>
      <c r="AS177" s="948"/>
      <c r="AT177" s="968"/>
      <c r="AU177" s="950"/>
      <c r="AV177" s="951"/>
      <c r="AW177" s="952"/>
      <c r="AX177" s="945"/>
      <c r="AY177" s="967"/>
      <c r="AZ177" s="946"/>
      <c r="BA177" s="947"/>
      <c r="BB177" s="948"/>
      <c r="BC177" s="949"/>
      <c r="BD177" s="968"/>
      <c r="BE177" s="950"/>
      <c r="BF177" s="951"/>
      <c r="BG177" s="948"/>
      <c r="BH177" s="948"/>
      <c r="BI177" s="968"/>
      <c r="BJ177" s="950"/>
      <c r="BK177" s="951"/>
      <c r="BL177" s="952"/>
      <c r="BM177" s="945"/>
      <c r="BN177" s="967"/>
      <c r="BO177" s="946"/>
      <c r="BP177" s="947"/>
      <c r="BQ177" s="948"/>
      <c r="BR177" s="949"/>
      <c r="BS177" s="968"/>
      <c r="BT177" s="950"/>
      <c r="BU177" s="951"/>
      <c r="BV177" s="948"/>
      <c r="BW177" s="948"/>
      <c r="BX177" s="968"/>
      <c r="BY177" s="950"/>
      <c r="BZ177" s="951"/>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'ONS Post Acute'!S108</f>
        <v>5.8106910013446911E-4</v>
      </c>
      <c r="E178" s="493">
        <f>'ONS Post Acute'!T108</f>
        <v>1.5667026371431504E-4</v>
      </c>
      <c r="F178" s="493">
        <f>'ONS Post Acute'!U108</f>
        <v>2.1587206286028332E-3</v>
      </c>
      <c r="G178" s="498">
        <f t="shared" si="78"/>
        <v>5.1072713390013218E-4</v>
      </c>
      <c r="H178" s="498">
        <f t="shared" si="79"/>
        <v>1.2930941849284068</v>
      </c>
      <c r="I178" s="498">
        <f t="shared" si="80"/>
        <v>2224.0776657284164</v>
      </c>
      <c r="J178" s="498" t="e">
        <f ca="1">_xll.ErBeta(H178,I178)</f>
        <v>#NAME?</v>
      </c>
      <c r="K178" s="1076" t="e">
        <f t="shared" ca="1" si="81"/>
        <v>#NAME?</v>
      </c>
      <c r="L178" s="453" t="e">
        <f t="shared" ca="1" si="94"/>
        <v>#NAME?</v>
      </c>
      <c r="M178" s="566" t="e">
        <f t="shared" ca="1" si="73"/>
        <v>#NAME?</v>
      </c>
      <c r="N178" s="567" t="e">
        <f t="shared" ca="1" si="82"/>
        <v>#NAME?</v>
      </c>
      <c r="O178" s="565" t="e">
        <f t="shared" ca="1" si="91"/>
        <v>#NAME?</v>
      </c>
      <c r="P178" s="453" t="e">
        <f t="shared" ca="1" si="95"/>
        <v>#NAME?</v>
      </c>
      <c r="Q178" s="566" t="e">
        <f t="shared" ca="1" si="83"/>
        <v>#NAME?</v>
      </c>
      <c r="R178" s="567" t="e">
        <f t="shared" ca="1" si="74"/>
        <v>#NAME?</v>
      </c>
      <c r="S178" s="1076" t="e">
        <f t="shared" ca="1" si="84"/>
        <v>#NAME?</v>
      </c>
      <c r="T178" s="453" t="e">
        <f t="shared" ca="1" si="96"/>
        <v>#NAME?</v>
      </c>
      <c r="U178" s="566" t="e">
        <f t="shared" ca="1" si="85"/>
        <v>#NAME?</v>
      </c>
      <c r="V178" s="567" t="e">
        <f t="shared" ca="1" si="86"/>
        <v>#NAME?</v>
      </c>
      <c r="W178" s="565" t="e">
        <f t="shared" ca="1" si="92"/>
        <v>#NAME?</v>
      </c>
      <c r="X178" s="453" t="e">
        <f t="shared" ca="1" si="97"/>
        <v>#NAME?</v>
      </c>
      <c r="Y178" s="566" t="e">
        <f t="shared" ca="1" si="87"/>
        <v>#NAME?</v>
      </c>
      <c r="Z178" s="567" t="e">
        <f t="shared" ca="1" si="75"/>
        <v>#NAME?</v>
      </c>
      <c r="AA178" s="1076" t="e">
        <f t="shared" ca="1" si="88"/>
        <v>#NAME?</v>
      </c>
      <c r="AB178" s="453" t="e">
        <f t="shared" ca="1" si="98"/>
        <v>#NAME?</v>
      </c>
      <c r="AC178" s="566" t="e">
        <f t="shared" ca="1" si="89"/>
        <v>#NAME?</v>
      </c>
      <c r="AD178" s="567" t="e">
        <f t="shared" ca="1" si="76"/>
        <v>#NAME?</v>
      </c>
      <c r="AE178" s="565" t="e">
        <f t="shared" ca="1" si="93"/>
        <v>#NAME?</v>
      </c>
      <c r="AF178" s="453" t="e">
        <f t="shared" ca="1" si="99"/>
        <v>#NAME?</v>
      </c>
      <c r="AG178" s="566" t="e">
        <f t="shared" ca="1" si="90"/>
        <v>#NAME?</v>
      </c>
      <c r="AH178" s="969" t="e">
        <f t="shared" ca="1" si="77"/>
        <v>#NAME?</v>
      </c>
      <c r="AI178" s="945"/>
      <c r="AJ178" s="967"/>
      <c r="AK178" s="946"/>
      <c r="AL178" s="947"/>
      <c r="AM178" s="948"/>
      <c r="AN178" s="949"/>
      <c r="AO178" s="968"/>
      <c r="AP178" s="950"/>
      <c r="AQ178" s="951"/>
      <c r="AR178" s="948"/>
      <c r="AS178" s="948"/>
      <c r="AT178" s="968"/>
      <c r="AU178" s="950"/>
      <c r="AV178" s="951"/>
      <c r="AW178" s="952"/>
      <c r="AX178" s="945"/>
      <c r="AY178" s="967"/>
      <c r="AZ178" s="946"/>
      <c r="BA178" s="947"/>
      <c r="BB178" s="948"/>
      <c r="BC178" s="949"/>
      <c r="BD178" s="968"/>
      <c r="BE178" s="950"/>
      <c r="BF178" s="951"/>
      <c r="BG178" s="948"/>
      <c r="BH178" s="948"/>
      <c r="BI178" s="968"/>
      <c r="BJ178" s="950"/>
      <c r="BK178" s="951"/>
      <c r="BL178" s="952"/>
      <c r="BM178" s="945"/>
      <c r="BN178" s="967"/>
      <c r="BO178" s="946"/>
      <c r="BP178" s="947"/>
      <c r="BQ178" s="948"/>
      <c r="BR178" s="949"/>
      <c r="BS178" s="968"/>
      <c r="BT178" s="950"/>
      <c r="BU178" s="951"/>
      <c r="BV178" s="948"/>
      <c r="BW178" s="948"/>
      <c r="BX178" s="968"/>
      <c r="BY178" s="950"/>
      <c r="BZ178" s="951"/>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'ONS Post Acute'!S109</f>
        <v>5.4668331332224181E-4</v>
      </c>
      <c r="E179" s="493">
        <f>'ONS Post Acute'!T109</f>
        <v>1.4564080718918704E-4</v>
      </c>
      <c r="F179" s="493">
        <f>'ONS Post Acute'!U109</f>
        <v>2.055493046846513E-3</v>
      </c>
      <c r="G179" s="700">
        <f t="shared" si="78"/>
        <v>4.8720720399421581E-4</v>
      </c>
      <c r="H179" s="700">
        <f t="shared" si="79"/>
        <v>1.2578186540211413</v>
      </c>
      <c r="I179" s="700">
        <f t="shared" si="80"/>
        <v>2299.5599004332303</v>
      </c>
      <c r="J179" s="700" t="e">
        <f ca="1">_xll.ErBeta(H179,I179)</f>
        <v>#NAME?</v>
      </c>
      <c r="K179" s="1076" t="e">
        <f t="shared" ca="1" si="81"/>
        <v>#NAME?</v>
      </c>
      <c r="L179" s="453"/>
      <c r="M179" s="453"/>
      <c r="N179" s="567">
        <f t="shared" si="82"/>
        <v>0</v>
      </c>
      <c r="O179" s="565" t="e">
        <f t="shared" ca="1" si="91"/>
        <v>#NAME?</v>
      </c>
      <c r="P179" s="453"/>
      <c r="Q179" s="453"/>
      <c r="R179" s="567">
        <f t="shared" si="74"/>
        <v>0</v>
      </c>
      <c r="S179" s="1076" t="e">
        <f t="shared" ca="1" si="84"/>
        <v>#NAME?</v>
      </c>
      <c r="T179" s="453"/>
      <c r="U179" s="453"/>
      <c r="V179" s="567">
        <f t="shared" si="86"/>
        <v>0</v>
      </c>
      <c r="W179" s="565" t="e">
        <f t="shared" ca="1" si="92"/>
        <v>#NAME?</v>
      </c>
      <c r="X179" s="453"/>
      <c r="Y179" s="453"/>
      <c r="Z179" s="567">
        <f t="shared" si="75"/>
        <v>0</v>
      </c>
      <c r="AA179" s="1076" t="e">
        <f t="shared" ca="1" si="88"/>
        <v>#NAME?</v>
      </c>
      <c r="AB179" s="453"/>
      <c r="AC179" s="453"/>
      <c r="AD179" s="567">
        <f t="shared" si="76"/>
        <v>0</v>
      </c>
      <c r="AE179" s="565" t="e">
        <f t="shared" ca="1" si="93"/>
        <v>#NAME?</v>
      </c>
      <c r="AF179" s="453"/>
      <c r="AG179" s="453"/>
      <c r="AH179" s="969">
        <f t="shared" si="77"/>
        <v>0</v>
      </c>
      <c r="AI179" s="945"/>
      <c r="AJ179" s="946"/>
      <c r="AK179" s="946"/>
      <c r="AL179" s="947"/>
      <c r="AM179" s="948"/>
      <c r="AN179" s="949"/>
      <c r="AO179" s="950"/>
      <c r="AP179" s="950"/>
      <c r="AQ179" s="951"/>
      <c r="AR179" s="948"/>
      <c r="AS179" s="948"/>
      <c r="AT179" s="950"/>
      <c r="AU179" s="950"/>
      <c r="AV179" s="951"/>
      <c r="AW179" s="952"/>
      <c r="AX179" s="945"/>
      <c r="AY179" s="946"/>
      <c r="AZ179" s="946"/>
      <c r="BA179" s="947"/>
      <c r="BB179" s="948"/>
      <c r="BC179" s="949"/>
      <c r="BD179" s="950"/>
      <c r="BE179" s="950"/>
      <c r="BF179" s="951"/>
      <c r="BG179" s="948"/>
      <c r="BH179" s="948"/>
      <c r="BI179" s="950"/>
      <c r="BJ179" s="950"/>
      <c r="BK179" s="951"/>
      <c r="BL179" s="952"/>
      <c r="BM179" s="945"/>
      <c r="BN179" s="946"/>
      <c r="BO179" s="946"/>
      <c r="BP179" s="947"/>
      <c r="BQ179" s="948"/>
      <c r="BR179" s="949"/>
      <c r="BS179" s="950"/>
      <c r="BT179" s="950"/>
      <c r="BU179" s="951"/>
      <c r="BV179" s="948"/>
      <c r="BW179" s="948"/>
      <c r="BX179" s="950"/>
      <c r="BY179" s="950"/>
      <c r="BZ179" s="951"/>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740" t="e">
        <f ca="1">_xll.ErTotal(SUM(N78:N179))</f>
        <v>#NAME?</v>
      </c>
      <c r="O180" s="739"/>
      <c r="P180" s="739" t="e">
        <f ca="1">_xll.ErTotal(SUM(P78:P179))</f>
        <v>#NAME?</v>
      </c>
      <c r="Q180" s="740" t="e">
        <f ca="1">_xll.ErTotal(SUM(Q78:Q179))</f>
        <v>#NAME?</v>
      </c>
      <c r="R180" s="742" t="e">
        <f ca="1">_xll.ErTotal(SUM(R78:R179))</f>
        <v>#NAME?</v>
      </c>
      <c r="S180" s="738"/>
      <c r="T180" s="739" t="e">
        <f ca="1">_xll.ErTotal(SUM(T78:T179))</f>
        <v>#NAME?</v>
      </c>
      <c r="U180" s="740" t="e">
        <f ca="1">_xll.ErTotal(SUM(U78:U179))</f>
        <v>#NAME?</v>
      </c>
      <c r="V180" s="741"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742" t="e">
        <f ca="1">_xll.ErTotal(SUM(AD78:AD179))</f>
        <v>#NAME?</v>
      </c>
      <c r="AE180" s="739"/>
      <c r="AF180" s="739" t="e">
        <f ca="1">_xll.ErTotal(SUM(AF78:AF179))</f>
        <v>#NAME?</v>
      </c>
      <c r="AG180" s="740" t="e">
        <f ca="1">_xll.ErTotal(SUM(AG78:AG179))</f>
        <v>#NAME?</v>
      </c>
      <c r="AH180" s="742" t="e">
        <f ca="1">_xll.ErTotal(SUM(AH78:AH179))</f>
        <v>#NAME?</v>
      </c>
      <c r="AI180" s="970"/>
      <c r="AJ180" s="970"/>
      <c r="AK180" s="970"/>
      <c r="AL180" s="970"/>
      <c r="AM180" s="970"/>
      <c r="AN180" s="970"/>
      <c r="AO180" s="970"/>
      <c r="AP180" s="970"/>
      <c r="AQ180" s="970"/>
      <c r="AR180" s="970"/>
      <c r="AS180" s="970"/>
      <c r="AT180" s="970"/>
      <c r="AU180" s="970"/>
      <c r="AV180" s="970"/>
      <c r="AW180" s="970"/>
      <c r="AX180" s="970"/>
      <c r="AY180" s="970"/>
      <c r="AZ180" s="970"/>
      <c r="BA180" s="970"/>
      <c r="BB180" s="970"/>
      <c r="BC180" s="970"/>
      <c r="BD180" s="970"/>
      <c r="BE180" s="970"/>
      <c r="BF180" s="970"/>
      <c r="BG180" s="970"/>
      <c r="BH180" s="970"/>
      <c r="BI180" s="970"/>
      <c r="BJ180" s="970"/>
      <c r="BK180" s="970"/>
      <c r="BL180" s="970"/>
      <c r="BM180" s="970"/>
      <c r="BN180" s="970"/>
      <c r="BO180" s="970"/>
      <c r="BP180" s="970"/>
      <c r="BQ180" s="970"/>
      <c r="BR180" s="970"/>
      <c r="BS180" s="970"/>
      <c r="BT180" s="970"/>
      <c r="BU180" s="970"/>
      <c r="BV180" s="970"/>
      <c r="BW180" s="970"/>
      <c r="BX180" s="970"/>
      <c r="BY180" s="970"/>
      <c r="BZ180" s="970"/>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c r="AO183" s="917"/>
      <c r="AP183" s="917"/>
      <c r="AQ183" s="917"/>
      <c r="AR183" s="917"/>
      <c r="AS183" s="917"/>
      <c r="AT183" s="917"/>
      <c r="AU183" s="917"/>
      <c r="AV183" s="917"/>
      <c r="AW183" s="917"/>
      <c r="AX183" s="917"/>
      <c r="AY183" s="917"/>
      <c r="AZ183" s="917"/>
      <c r="BA183" s="917"/>
      <c r="BB183" s="917"/>
      <c r="BC183" s="917"/>
      <c r="BD183" s="917"/>
      <c r="BE183" s="917"/>
      <c r="BF183" s="917"/>
      <c r="BG183" s="917"/>
      <c r="BH183" s="917"/>
      <c r="BI183" s="917"/>
      <c r="BJ183" s="917"/>
      <c r="BK183" s="917"/>
      <c r="BL183" s="917"/>
      <c r="BM183" s="917"/>
      <c r="BN183" s="917"/>
      <c r="BO183" s="917"/>
      <c r="BP183" s="917"/>
      <c r="BQ183" s="917"/>
      <c r="BR183" s="917"/>
      <c r="BS183" s="917"/>
      <c r="BT183" s="917"/>
      <c r="BU183" s="917"/>
      <c r="BV183" s="917"/>
      <c r="BW183" s="917"/>
      <c r="BX183" s="917"/>
      <c r="BY183" s="917"/>
      <c r="BZ183" s="917"/>
    </row>
    <row r="184" spans="1:119" s="112" customFormat="1" ht="15.75" x14ac:dyDescent="0.25">
      <c r="D184" s="1697" t="s">
        <v>510</v>
      </c>
      <c r="E184" s="1697"/>
      <c r="F184" s="1697"/>
      <c r="G184" s="1697"/>
      <c r="H184" s="1697"/>
      <c r="I184" s="1697"/>
      <c r="J184" s="1697"/>
      <c r="K184" s="1697"/>
      <c r="L184" s="1697"/>
      <c r="M184" s="1697"/>
      <c r="N184" s="1697"/>
      <c r="O184" s="1698"/>
      <c r="P184" s="1691" t="s">
        <v>508</v>
      </c>
      <c r="Q184" s="1691"/>
      <c r="R184" s="1691"/>
      <c r="S184" s="1691"/>
      <c r="T184" s="1691"/>
      <c r="U184" s="1691"/>
      <c r="V184" s="1691"/>
      <c r="W184" s="1691"/>
      <c r="X184" s="1691"/>
      <c r="Y184" s="1691"/>
      <c r="Z184" s="1691"/>
      <c r="AA184" s="1703"/>
      <c r="AB184" s="1693" t="s">
        <v>509</v>
      </c>
      <c r="AC184" s="1693"/>
      <c r="AD184" s="1693"/>
      <c r="AE184" s="1693"/>
      <c r="AF184" s="1693"/>
      <c r="AG184" s="1693"/>
      <c r="AH184" s="1693"/>
      <c r="AI184" s="1693"/>
      <c r="AJ184" s="1693"/>
      <c r="AK184" s="1693"/>
      <c r="AL184" s="1693"/>
      <c r="AM184" s="1695"/>
      <c r="AO184" s="917"/>
      <c r="AP184" s="917"/>
      <c r="AQ184" s="917"/>
      <c r="AR184" s="917"/>
      <c r="AS184" s="917"/>
      <c r="AT184" s="917"/>
      <c r="AU184" s="917"/>
      <c r="AV184" s="917"/>
      <c r="AW184" s="917"/>
      <c r="AX184" s="917"/>
      <c r="AY184" s="917"/>
      <c r="AZ184" s="917"/>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c r="BZ184" s="917"/>
    </row>
    <row r="185" spans="1:119" x14ac:dyDescent="0.25">
      <c r="D185" s="1697" t="s">
        <v>497</v>
      </c>
      <c r="E185" s="1697"/>
      <c r="F185" s="1697"/>
      <c r="G185" s="1697"/>
      <c r="H185" s="1697"/>
      <c r="I185" s="1698"/>
      <c r="J185" s="1697" t="s">
        <v>498</v>
      </c>
      <c r="K185" s="1697"/>
      <c r="L185" s="1697"/>
      <c r="M185" s="1697"/>
      <c r="N185" s="1697"/>
      <c r="O185" s="1698"/>
      <c r="P185" s="1691" t="s">
        <v>511</v>
      </c>
      <c r="Q185" s="1691"/>
      <c r="R185" s="1691"/>
      <c r="S185" s="1691"/>
      <c r="T185" s="1691"/>
      <c r="U185" s="1691"/>
      <c r="V185" s="1691" t="s">
        <v>500</v>
      </c>
      <c r="W185" s="1691"/>
      <c r="X185" s="1691"/>
      <c r="Y185" s="1691"/>
      <c r="Z185" s="1691"/>
      <c r="AA185" s="1703"/>
      <c r="AB185" s="1693" t="s">
        <v>512</v>
      </c>
      <c r="AC185" s="1693"/>
      <c r="AD185" s="1693"/>
      <c r="AE185" s="1693"/>
      <c r="AF185" s="1693"/>
      <c r="AG185" s="1693"/>
      <c r="AH185" s="1723" t="s">
        <v>502</v>
      </c>
      <c r="AI185" s="1693"/>
      <c r="AJ185" s="1693"/>
      <c r="AK185" s="1693"/>
      <c r="AL185" s="1693"/>
      <c r="AM185" s="1695"/>
      <c r="AO185" s="971"/>
      <c r="AP185" s="971"/>
      <c r="AQ185" s="971"/>
      <c r="AR185" s="971"/>
      <c r="AS185" s="971"/>
      <c r="AT185" s="971"/>
      <c r="AU185" s="971"/>
      <c r="AV185" s="971"/>
      <c r="AW185" s="971"/>
      <c r="AX185" s="971"/>
      <c r="AY185" s="971"/>
      <c r="AZ185" s="971"/>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971"/>
    </row>
    <row r="186" spans="1:119" s="304" customFormat="1" x14ac:dyDescent="0.2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O186" s="971"/>
      <c r="AP186" s="971"/>
      <c r="AQ186" s="971"/>
      <c r="AR186" s="971"/>
      <c r="AS186" s="971"/>
      <c r="AT186" s="971"/>
      <c r="AU186" s="971"/>
      <c r="AV186" s="971"/>
      <c r="AW186" s="971"/>
      <c r="AX186" s="971"/>
      <c r="AY186" s="971"/>
      <c r="AZ186" s="971"/>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971"/>
    </row>
    <row r="187" spans="1:119" s="304" customFormat="1" x14ac:dyDescent="0.25">
      <c r="B187" s="304" t="s">
        <v>81</v>
      </c>
      <c r="D187" s="628">
        <f>T21</f>
        <v>165.93784887678717</v>
      </c>
      <c r="E187" s="628">
        <f>D187*$D$47</f>
        <v>150.33969108236917</v>
      </c>
      <c r="F187" s="628">
        <f>$D12</f>
        <v>21.402959811792403</v>
      </c>
      <c r="G187" s="628">
        <f>(F187*$D$27)-14</f>
        <v>7803.4310712571751</v>
      </c>
      <c r="H187" s="628">
        <f>(E187*G187)/$D$27</f>
        <v>3211.9518593712928</v>
      </c>
      <c r="I187" s="748" t="e">
        <f ca="1">H187*$J$34</f>
        <v>#NAME?</v>
      </c>
      <c r="J187" s="628">
        <f>U21</f>
        <v>183.6735194009533</v>
      </c>
      <c r="K187" s="628">
        <f>J187*$D$47</f>
        <v>166.40820857726368</v>
      </c>
      <c r="L187" s="628">
        <f>$D12</f>
        <v>21.402959811792403</v>
      </c>
      <c r="M187" s="628">
        <f>(L187*$D$27)-14</f>
        <v>7803.4310712571751</v>
      </c>
      <c r="N187" s="628">
        <f>(K187*M187)/$D$27</f>
        <v>3555.249788703803</v>
      </c>
      <c r="O187" s="748" t="e">
        <f ca="1">N187*$J$34</f>
        <v>#NAME?</v>
      </c>
      <c r="P187" s="628">
        <f>V21</f>
        <v>296.16140231450015</v>
      </c>
      <c r="Q187" s="628">
        <f>P187*$D$47</f>
        <v>268.32223049693715</v>
      </c>
      <c r="R187" s="628">
        <f>$D12</f>
        <v>21.402959811792403</v>
      </c>
      <c r="S187" s="628">
        <f>(R187*$D$27)-14</f>
        <v>7803.4310712571751</v>
      </c>
      <c r="T187" s="628">
        <f>(Q187*S187)/$D$27</f>
        <v>5732.6051487168488</v>
      </c>
      <c r="U187" s="748" t="e">
        <f ca="1">T187*$J$34</f>
        <v>#NAME?</v>
      </c>
      <c r="V187" s="628">
        <f>W21</f>
        <v>327.25956432947635</v>
      </c>
      <c r="W187" s="628">
        <f>V187*$D$47</f>
        <v>296.49716528250559</v>
      </c>
      <c r="X187" s="628">
        <f>$D12</f>
        <v>21.402959811792403</v>
      </c>
      <c r="Y187" s="628">
        <f>(X187*$D$27)-14</f>
        <v>7803.4310712571751</v>
      </c>
      <c r="Z187" s="628">
        <f>(W187*Y187)/$D$27</f>
        <v>6334.5522028889209</v>
      </c>
      <c r="AA187" s="748" t="e">
        <f ca="1">Z187*$J$34</f>
        <v>#NAME?</v>
      </c>
      <c r="AB187" s="383">
        <f>X21</f>
        <v>349.3684138869985</v>
      </c>
      <c r="AC187" s="383">
        <f>AB187*$D$47</f>
        <v>316.52778298162065</v>
      </c>
      <c r="AD187" s="628">
        <f>$D12</f>
        <v>21.402959811792403</v>
      </c>
      <c r="AE187" s="628">
        <f>(AD187*$D$27)-14</f>
        <v>7803.4310712571751</v>
      </c>
      <c r="AF187" s="628">
        <f>(AC187*AE187)/$D$27</f>
        <v>6762.4989367143771</v>
      </c>
      <c r="AG187" s="748" t="e">
        <f ca="1">AF187*$J$34</f>
        <v>#NAME?</v>
      </c>
      <c r="AH187" s="628">
        <f>Y21</f>
        <v>382.16725663716869</v>
      </c>
      <c r="AI187" s="628">
        <f>AH187*$D$47</f>
        <v>346.24353451327482</v>
      </c>
      <c r="AJ187" s="628">
        <f>$D12</f>
        <v>21.402959811792403</v>
      </c>
      <c r="AK187" s="628">
        <f>(AJ187*$D$27)-14</f>
        <v>7803.4310712571751</v>
      </c>
      <c r="AL187" s="628">
        <f>(AI187*AK187)/$D$27</f>
        <v>7397.3649704114841</v>
      </c>
      <c r="AM187" s="748" t="e">
        <f ca="1">AL187*$J$34</f>
        <v>#NAME?</v>
      </c>
      <c r="AO187" s="971"/>
      <c r="AP187" s="971"/>
      <c r="AQ187" s="971"/>
      <c r="AR187" s="971"/>
      <c r="AS187" s="971"/>
      <c r="AT187" s="971"/>
      <c r="AU187" s="971"/>
      <c r="AV187" s="971"/>
      <c r="AW187" s="971"/>
      <c r="AX187" s="971"/>
      <c r="AY187" s="971"/>
      <c r="AZ187" s="971"/>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971"/>
    </row>
    <row r="188" spans="1:119" s="304" customFormat="1" x14ac:dyDescent="0.25">
      <c r="B188" s="304" t="s">
        <v>82</v>
      </c>
      <c r="D188" s="628">
        <f t="shared" ref="D188:D190" si="100">T22</f>
        <v>75.971545268890509</v>
      </c>
      <c r="E188" s="628">
        <f>D188*$D$47</f>
        <v>68.830220013614806</v>
      </c>
      <c r="F188" s="628">
        <f t="shared" ref="F188:F190" si="101">$D13</f>
        <v>13.448502273927778</v>
      </c>
      <c r="G188" s="628">
        <f>(F188*$D$27)-14</f>
        <v>4898.0654555521205</v>
      </c>
      <c r="H188" s="628">
        <f>(E188*G188)/$D$27</f>
        <v>923.02511415944946</v>
      </c>
      <c r="I188" s="748" t="e">
        <f ca="1">H188*$J$34</f>
        <v>#NAME?</v>
      </c>
      <c r="J188" s="628">
        <f t="shared" ref="J188:J190" si="102">U22</f>
        <v>84.091490810075015</v>
      </c>
      <c r="K188" s="628">
        <f>J188*$D$47</f>
        <v>76.186890673927962</v>
      </c>
      <c r="L188" s="628">
        <f t="shared" ref="L188:L190" si="103">$D13</f>
        <v>13.448502273927778</v>
      </c>
      <c r="M188" s="628">
        <f>(L188*$D$27)-14</f>
        <v>4898.0654555521205</v>
      </c>
      <c r="N188" s="628">
        <f>(K188*M188)/$D$27</f>
        <v>1021.6793357313965</v>
      </c>
      <c r="O188" s="748" t="e">
        <f t="shared" ref="O188:O190" ca="1" si="104">N188*$J$34</f>
        <v>#NAME?</v>
      </c>
      <c r="P188" s="628">
        <f t="shared" ref="P188:P190" si="105">V22</f>
        <v>135.59196732471091</v>
      </c>
      <c r="Q188" s="628">
        <f>P188*$D$47</f>
        <v>122.84632239618809</v>
      </c>
      <c r="R188" s="628">
        <f t="shared" ref="R188:R190" si="106">$D13</f>
        <v>13.448502273927778</v>
      </c>
      <c r="S188" s="628">
        <f>(R188*$D$27)-14</f>
        <v>4898.0654555521205</v>
      </c>
      <c r="T188" s="628">
        <f>(Q188*S188)/$D$27</f>
        <v>1647.3903574822389</v>
      </c>
      <c r="U188" s="748" t="e">
        <f ca="1">T188*$J$34</f>
        <v>#NAME?</v>
      </c>
      <c r="V188" s="628">
        <f t="shared" ref="V188:V190" si="107">W22</f>
        <v>149.82968005445906</v>
      </c>
      <c r="W188" s="628">
        <f>V188*$D$47</f>
        <v>135.74569012933992</v>
      </c>
      <c r="X188" s="628">
        <f t="shared" ref="X188:X190" si="108">$D13</f>
        <v>13.448502273927778</v>
      </c>
      <c r="Y188" s="628">
        <f>(X188*$D$27)-14</f>
        <v>4898.0654555521205</v>
      </c>
      <c r="Z188" s="628">
        <f>(W188*Y188)/$D$27</f>
        <v>1820.3731021563376</v>
      </c>
      <c r="AA188" s="748" t="e">
        <f t="shared" ref="AA188:AA190" ca="1" si="109">Z188*$J$34</f>
        <v>#NAME?</v>
      </c>
      <c r="AB188" s="383">
        <f t="shared" ref="AB188:AB190" si="110">X22</f>
        <v>159.95180394826437</v>
      </c>
      <c r="AC188" s="628">
        <f>AB188*$D$47</f>
        <v>144.91633437712753</v>
      </c>
      <c r="AD188" s="628">
        <f t="shared" ref="AD188:AD190" si="111">$D13</f>
        <v>13.448502273927778</v>
      </c>
      <c r="AE188" s="628">
        <f>(AD188*$D$27)-14</f>
        <v>4898.0654555521205</v>
      </c>
      <c r="AF188" s="628">
        <f>(AC188*AE188)/$D$27</f>
        <v>1943.3530221980795</v>
      </c>
      <c r="AG188" s="748" t="e">
        <f ca="1">AF188*$J$34</f>
        <v>#NAME?</v>
      </c>
      <c r="AH188" s="628">
        <f t="shared" ref="AH188:AH190" si="112">Y22</f>
        <v>174.96814159292063</v>
      </c>
      <c r="AI188" s="628">
        <f>AH188*$D$47</f>
        <v>158.52113628318611</v>
      </c>
      <c r="AJ188" s="628">
        <f t="shared" ref="AJ188:AJ190" si="113">$D13</f>
        <v>13.448502273927778</v>
      </c>
      <c r="AK188" s="628">
        <f>(AJ188*$D$27)-14</f>
        <v>4898.0654555521205</v>
      </c>
      <c r="AL188" s="628">
        <f>(AI188*AK188)/$D$27</f>
        <v>2125.7957607215435</v>
      </c>
      <c r="AM188" s="748" t="e">
        <f t="shared" ref="AM188" ca="1" si="114">AL188*$J$34</f>
        <v>#NAME?</v>
      </c>
      <c r="AO188" s="971"/>
      <c r="AP188" s="971"/>
      <c r="AQ188" s="971"/>
      <c r="AR188" s="971"/>
      <c r="AS188" s="971"/>
      <c r="AT188" s="971"/>
      <c r="AU188" s="971"/>
      <c r="AV188" s="971"/>
      <c r="AW188" s="971"/>
      <c r="AX188" s="971"/>
      <c r="AY188" s="971"/>
      <c r="AZ188" s="971"/>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971"/>
    </row>
    <row r="189" spans="1:119" s="304" customFormat="1" x14ac:dyDescent="0.25">
      <c r="B189" s="304" t="s">
        <v>83</v>
      </c>
      <c r="D189" s="628">
        <f t="shared" si="100"/>
        <v>17.993260721579333</v>
      </c>
      <c r="E189" s="628">
        <f t="shared" ref="E189:E190" si="115">D189*$D$47</f>
        <v>16.301894213750877</v>
      </c>
      <c r="F189" s="628">
        <f t="shared" si="101"/>
        <v>7.1045363834463728</v>
      </c>
      <c r="G189" s="628">
        <f t="shared" ref="G189:G190" si="116">(F189*$D$27)-14</f>
        <v>2580.9319140537878</v>
      </c>
      <c r="H189" s="628">
        <f t="shared" ref="H189:H190" si="117">(E189*G189)/$D$27</f>
        <v>115.19255040601895</v>
      </c>
      <c r="I189" s="748" t="e">
        <f t="shared" ref="I189:I190" ca="1" si="118">H189*$J$34</f>
        <v>#NAME?</v>
      </c>
      <c r="J189" s="628">
        <f t="shared" si="102"/>
        <v>19.91640571817566</v>
      </c>
      <c r="K189" s="628">
        <f t="shared" ref="K189:K190" si="119">J189*$D$47</f>
        <v>18.044263580667149</v>
      </c>
      <c r="L189" s="628">
        <f t="shared" si="103"/>
        <v>7.1045363834463728</v>
      </c>
      <c r="M189" s="628">
        <f t="shared" ref="M189:M190" si="120">(L189*$D$27)-14</f>
        <v>2580.9319140537878</v>
      </c>
      <c r="N189" s="628">
        <f t="shared" ref="N189:N190" si="121">(K189*M189)/$D$27</f>
        <v>127.50449210388041</v>
      </c>
      <c r="O189" s="748" t="e">
        <f t="shared" ca="1" si="104"/>
        <v>#NAME?</v>
      </c>
      <c r="P189" s="628">
        <f t="shared" si="105"/>
        <v>32.113886997957849</v>
      </c>
      <c r="Q189" s="628">
        <f t="shared" ref="Q189:Q190" si="122">P189*$D$47</f>
        <v>29.095181620149813</v>
      </c>
      <c r="R189" s="628">
        <f t="shared" si="106"/>
        <v>7.1045363834463728</v>
      </c>
      <c r="S189" s="628">
        <f t="shared" ref="S189:S190" si="123">(R189*$D$27)-14</f>
        <v>2580.9319140537878</v>
      </c>
      <c r="T189" s="628">
        <f t="shared" ref="T189:T190" si="124">(Q189*S189)/$D$27</f>
        <v>205.59256068072781</v>
      </c>
      <c r="U189" s="748" t="e">
        <f t="shared" ref="U189:U190" ca="1" si="125">T189*$J$34</f>
        <v>#NAME?</v>
      </c>
      <c r="V189" s="628">
        <f t="shared" si="107"/>
        <v>35.485976855003464</v>
      </c>
      <c r="W189" s="628">
        <f t="shared" ref="W189:W190" si="126">V189*$D$47</f>
        <v>32.150295030633139</v>
      </c>
      <c r="X189" s="628">
        <f t="shared" si="108"/>
        <v>7.1045363834463728</v>
      </c>
      <c r="Y189" s="628">
        <f>(X189*$D$27)-14</f>
        <v>2580.9319140537878</v>
      </c>
      <c r="Z189" s="628">
        <f>(W189*Y189)/$D$27</f>
        <v>227.18062283588219</v>
      </c>
      <c r="AA189" s="748" t="e">
        <f ca="1">Z189*$J$34</f>
        <v>#NAME?</v>
      </c>
      <c r="AB189" s="383">
        <f t="shared" si="110"/>
        <v>37.883321987746825</v>
      </c>
      <c r="AC189" s="628">
        <f t="shared" ref="AC189:AC190" si="127">AB189*$D$47</f>
        <v>34.322289720898624</v>
      </c>
      <c r="AD189" s="628">
        <f t="shared" si="111"/>
        <v>7.1045363834463728</v>
      </c>
      <c r="AE189" s="628">
        <f t="shared" ref="AE189:AE190" si="128">(AD189*$D$27)-14</f>
        <v>2580.9319140537878</v>
      </c>
      <c r="AF189" s="628">
        <f t="shared" ref="AF189:AF190" si="129">(AC189*AE189)/$D$27</f>
        <v>242.5283857743122</v>
      </c>
      <c r="AG189" s="748" t="e">
        <f t="shared" ref="AG189:AG190" ca="1" si="130">AF189*$J$34</f>
        <v>#NAME?</v>
      </c>
      <c r="AH189" s="628">
        <f t="shared" si="112"/>
        <v>41.439823008849622</v>
      </c>
      <c r="AI189" s="628">
        <f t="shared" ref="AI189:AI190" si="131">AH189*$D$47</f>
        <v>37.544479646017756</v>
      </c>
      <c r="AJ189" s="628">
        <f t="shared" si="113"/>
        <v>7.1045363834463728</v>
      </c>
      <c r="AK189" s="628">
        <f>(AJ189*$D$27)-14</f>
        <v>2580.9319140537878</v>
      </c>
      <c r="AL189" s="628">
        <f>(AI189*AK189)/$D$27</f>
        <v>265.29704507857656</v>
      </c>
      <c r="AM189" s="748" t="e">
        <f ca="1">AL189*$J$34</f>
        <v>#NAME?</v>
      </c>
      <c r="AO189" s="971"/>
      <c r="AP189" s="971"/>
      <c r="AQ189" s="971"/>
      <c r="AR189" s="971"/>
      <c r="AS189" s="971"/>
      <c r="AT189" s="971"/>
      <c r="AU189" s="971"/>
      <c r="AV189" s="971"/>
      <c r="AW189" s="971"/>
      <c r="AX189" s="971"/>
      <c r="AY189" s="971"/>
      <c r="AZ189" s="971"/>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971"/>
    </row>
    <row r="190" spans="1:119" s="304" customFormat="1" x14ac:dyDescent="0.25">
      <c r="B190" s="304" t="s">
        <v>97</v>
      </c>
      <c r="D190" s="628">
        <f t="shared" si="100"/>
        <v>0</v>
      </c>
      <c r="E190" s="628">
        <f t="shared" si="115"/>
        <v>0</v>
      </c>
      <c r="F190" s="628">
        <f t="shared" si="101"/>
        <v>3.450685214125738</v>
      </c>
      <c r="G190" s="628">
        <f t="shared" si="116"/>
        <v>1246.3627744594257</v>
      </c>
      <c r="H190" s="628">
        <f t="shared" si="117"/>
        <v>0</v>
      </c>
      <c r="I190" s="748" t="e">
        <f t="shared" ca="1" si="118"/>
        <v>#NAME?</v>
      </c>
      <c r="J190" s="628">
        <f t="shared" si="102"/>
        <v>0</v>
      </c>
      <c r="K190" s="628">
        <f t="shared" si="119"/>
        <v>0</v>
      </c>
      <c r="L190" s="628">
        <f t="shared" si="103"/>
        <v>3.450685214125738</v>
      </c>
      <c r="M190" s="628">
        <f t="shared" si="120"/>
        <v>1246.3627744594257</v>
      </c>
      <c r="N190" s="628">
        <f t="shared" si="121"/>
        <v>0</v>
      </c>
      <c r="O190" s="748" t="e">
        <f t="shared" ca="1" si="104"/>
        <v>#NAME?</v>
      </c>
      <c r="P190" s="628">
        <f t="shared" si="105"/>
        <v>0</v>
      </c>
      <c r="Q190" s="628">
        <f t="shared" si="122"/>
        <v>0</v>
      </c>
      <c r="R190" s="628">
        <f t="shared" si="106"/>
        <v>3.450685214125738</v>
      </c>
      <c r="S190" s="628">
        <f t="shared" si="123"/>
        <v>1246.3627744594257</v>
      </c>
      <c r="T190" s="628">
        <f t="shared" si="124"/>
        <v>0</v>
      </c>
      <c r="U190" s="748" t="e">
        <f t="shared" ca="1" si="125"/>
        <v>#NAME?</v>
      </c>
      <c r="V190" s="628">
        <f t="shared" si="107"/>
        <v>0</v>
      </c>
      <c r="W190" s="628">
        <f t="shared" si="126"/>
        <v>0</v>
      </c>
      <c r="X190" s="628">
        <f t="shared" si="108"/>
        <v>3.450685214125738</v>
      </c>
      <c r="Y190" s="628">
        <f t="shared" ref="Y190" si="132">(X190*$D$27)-14</f>
        <v>1246.3627744594257</v>
      </c>
      <c r="Z190" s="628">
        <f t="shared" ref="Z190" si="133">(W190*Y190)/$D$27</f>
        <v>0</v>
      </c>
      <c r="AA190" s="748" t="e">
        <f t="shared" ca="1" si="109"/>
        <v>#NAME?</v>
      </c>
      <c r="AB190" s="383">
        <f t="shared" si="110"/>
        <v>0</v>
      </c>
      <c r="AC190" s="628">
        <f t="shared" si="127"/>
        <v>0</v>
      </c>
      <c r="AD190" s="628">
        <f t="shared" si="111"/>
        <v>3.450685214125738</v>
      </c>
      <c r="AE190" s="628">
        <f t="shared" si="128"/>
        <v>1246.3627744594257</v>
      </c>
      <c r="AF190" s="628">
        <f t="shared" si="129"/>
        <v>0</v>
      </c>
      <c r="AG190" s="748" t="e">
        <f t="shared" ca="1" si="130"/>
        <v>#NAME?</v>
      </c>
      <c r="AH190" s="628">
        <f t="shared" si="112"/>
        <v>0</v>
      </c>
      <c r="AI190" s="628">
        <f t="shared" si="131"/>
        <v>0</v>
      </c>
      <c r="AJ190" s="628">
        <f t="shared" si="113"/>
        <v>3.450685214125738</v>
      </c>
      <c r="AK190" s="628">
        <f t="shared" ref="AK190" si="134">(AJ190*$D$27)-14</f>
        <v>1246.3627744594257</v>
      </c>
      <c r="AL190" s="628">
        <f t="shared" ref="AL190" si="135">(AI190*AK190)/$D$27</f>
        <v>0</v>
      </c>
      <c r="AM190" s="748" t="e">
        <f t="shared" ref="AM190" ca="1" si="136">AL190*$J$34</f>
        <v>#NAME?</v>
      </c>
      <c r="AO190" s="971"/>
      <c r="AP190" s="971"/>
      <c r="AQ190" s="971"/>
      <c r="AR190" s="971"/>
      <c r="AS190" s="971"/>
      <c r="AT190" s="971"/>
      <c r="AU190" s="971"/>
      <c r="AV190" s="971"/>
      <c r="AW190" s="971"/>
      <c r="AX190" s="971"/>
      <c r="AY190" s="971"/>
      <c r="AZ190" s="971"/>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971"/>
    </row>
    <row r="191" spans="1:119" s="640" customFormat="1" x14ac:dyDescent="0.25">
      <c r="B191" s="749" t="s">
        <v>155</v>
      </c>
      <c r="C191" s="644"/>
      <c r="D191" s="647">
        <f>SUM(D187:D190)</f>
        <v>259.90265486725701</v>
      </c>
      <c r="E191" s="750">
        <f>SUM(E187:E190)</f>
        <v>235.47180530973486</v>
      </c>
      <c r="F191" s="644"/>
      <c r="G191" s="644"/>
      <c r="H191" s="750">
        <f>SUM(H187:H190)</f>
        <v>4250.1695239367609</v>
      </c>
      <c r="I191" s="751" t="e">
        <f ca="1">_xll.ErTotal(SUM(I187:I190))</f>
        <v>#NAME?</v>
      </c>
      <c r="J191" s="647">
        <f>SUM(J187:J190)</f>
        <v>287.68141592920398</v>
      </c>
      <c r="K191" s="750">
        <f>SUM(K187:K190)</f>
        <v>260.63936283185876</v>
      </c>
      <c r="L191" s="644"/>
      <c r="M191" s="644"/>
      <c r="N191" s="750">
        <f>SUM(N187:N190)</f>
        <v>4704.4336165390805</v>
      </c>
      <c r="O191" s="751" t="e">
        <f ca="1">_xll.ErTotal(SUM(O187:O190))</f>
        <v>#NAME?</v>
      </c>
      <c r="P191" s="647">
        <f>SUM(P187:P190)</f>
        <v>463.86725663716891</v>
      </c>
      <c r="Q191" s="750">
        <f>SUM(Q187:Q190)</f>
        <v>420.26373451327504</v>
      </c>
      <c r="R191" s="644"/>
      <c r="S191" s="644"/>
      <c r="T191" s="750">
        <f>SUM(T187:T190)</f>
        <v>7585.5880668798154</v>
      </c>
      <c r="U191" s="751" t="e">
        <f ca="1">_xll.ErTotal(SUM(U187:U190))</f>
        <v>#NAME?</v>
      </c>
      <c r="V191" s="647">
        <f>SUM(V187:V190)</f>
        <v>512.57522123893887</v>
      </c>
      <c r="W191" s="750">
        <f>SUM(W187:W190)</f>
        <v>464.39315044247866</v>
      </c>
      <c r="X191" s="644"/>
      <c r="Y191" s="644"/>
      <c r="Z191" s="750">
        <f>SUM(Z187:Z190)</f>
        <v>8382.1059278811408</v>
      </c>
      <c r="AA191" s="751" t="e">
        <f ca="1">_xll.ErTotal(SUM(AA187:AA190))</f>
        <v>#NAME?</v>
      </c>
      <c r="AB191" s="647">
        <f>SUM(AB187:AB190)</f>
        <v>547.20353982300969</v>
      </c>
      <c r="AC191" s="750">
        <f>SUM(AC187:AC190)</f>
        <v>495.7664070796468</v>
      </c>
      <c r="AD191" s="644"/>
      <c r="AE191" s="644"/>
      <c r="AF191" s="750">
        <f>SUM(AF187:AF190)</f>
        <v>8948.3803446867696</v>
      </c>
      <c r="AG191" s="751" t="e">
        <f ca="1">_xll.ErTotal(SUM(AG187:AG190))</f>
        <v>#NAME?</v>
      </c>
      <c r="AH191" s="647">
        <f>SUM(AH187:AH190)</f>
        <v>598.57522123893898</v>
      </c>
      <c r="AI191" s="750">
        <f>SUM(AI187:AI190)</f>
        <v>542.30915044247865</v>
      </c>
      <c r="AJ191" s="644"/>
      <c r="AK191" s="644"/>
      <c r="AL191" s="750">
        <f>SUM(AL187:AL190)</f>
        <v>9788.4577762116041</v>
      </c>
      <c r="AM191" s="751" t="e">
        <f ca="1">_xll.ErTotal(SUM(AM187:AM190))</f>
        <v>#NAME?</v>
      </c>
      <c r="AO191" s="919"/>
      <c r="AP191" s="919"/>
      <c r="AQ191" s="919"/>
      <c r="AR191" s="919"/>
      <c r="AS191" s="919"/>
      <c r="AT191" s="919"/>
      <c r="AU191" s="919"/>
      <c r="AV191" s="919"/>
      <c r="AW191" s="919"/>
      <c r="AX191" s="919"/>
      <c r="AY191" s="919"/>
      <c r="AZ191" s="919"/>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919"/>
    </row>
    <row r="192" spans="1:119" x14ac:dyDescent="0.25">
      <c r="D192" s="241"/>
      <c r="E192" s="241"/>
      <c r="F192" s="241"/>
      <c r="G192" s="241"/>
      <c r="H192" s="241"/>
      <c r="I192" s="241"/>
      <c r="J192" s="241"/>
      <c r="K192" s="241"/>
      <c r="L192" s="241"/>
      <c r="M192" s="241"/>
      <c r="N192" s="241"/>
      <c r="O192" s="159"/>
    </row>
    <row r="193" spans="1:35" s="160" customFormat="1" x14ac:dyDescent="0.25">
      <c r="A193" s="160" t="s">
        <v>183</v>
      </c>
    </row>
    <row r="194" spans="1:35" s="112" customFormat="1" ht="15.75" x14ac:dyDescent="0.25">
      <c r="I194" s="675"/>
    </row>
    <row r="195" spans="1:35" s="112" customFormat="1" ht="15.75" x14ac:dyDescent="0.25">
      <c r="F195" s="1697" t="s">
        <v>510</v>
      </c>
      <c r="G195" s="1697"/>
      <c r="H195" s="1697"/>
      <c r="I195" s="1698"/>
      <c r="J195" s="1691" t="s">
        <v>508</v>
      </c>
      <c r="K195" s="1691"/>
      <c r="L195" s="1691"/>
      <c r="M195" s="1691"/>
      <c r="N195" s="1693" t="s">
        <v>509</v>
      </c>
      <c r="O195" s="1693"/>
      <c r="P195" s="1693"/>
      <c r="Q195" s="1693"/>
      <c r="S195" s="917"/>
      <c r="T195" s="917"/>
      <c r="U195" s="917"/>
      <c r="V195" s="917"/>
      <c r="W195" s="917"/>
      <c r="X195" s="917"/>
      <c r="Y195" s="917"/>
      <c r="Z195" s="917"/>
      <c r="AA195" s="917"/>
      <c r="AB195" s="917"/>
      <c r="AC195" s="917"/>
      <c r="AD195" s="917"/>
      <c r="AE195" s="917"/>
      <c r="AF195" s="917"/>
      <c r="AG195" s="917"/>
      <c r="AH195" s="917"/>
      <c r="AI195" s="917"/>
    </row>
    <row r="196" spans="1:35" s="112" customFormat="1" ht="15.75" x14ac:dyDescent="0.25">
      <c r="F196" s="1697" t="s">
        <v>513</v>
      </c>
      <c r="G196" s="1698"/>
      <c r="H196" s="1697" t="s">
        <v>514</v>
      </c>
      <c r="I196" s="1698"/>
      <c r="J196" s="1690" t="s">
        <v>511</v>
      </c>
      <c r="K196" s="1703"/>
      <c r="L196" s="1690" t="s">
        <v>515</v>
      </c>
      <c r="M196" s="1703"/>
      <c r="N196" s="1693" t="s">
        <v>512</v>
      </c>
      <c r="O196" s="1695"/>
      <c r="P196" s="1693" t="s">
        <v>516</v>
      </c>
      <c r="Q196" s="1693"/>
      <c r="S196" s="917"/>
      <c r="T196" s="917"/>
      <c r="U196" s="917"/>
      <c r="V196" s="917"/>
      <c r="W196" s="917"/>
      <c r="X196" s="917"/>
      <c r="Y196" s="917"/>
      <c r="Z196" s="917"/>
      <c r="AA196" s="917"/>
      <c r="AB196" s="917"/>
      <c r="AC196" s="917"/>
      <c r="AD196" s="917"/>
      <c r="AE196" s="917"/>
      <c r="AF196" s="917"/>
      <c r="AG196" s="917"/>
      <c r="AH196" s="917"/>
      <c r="AI196" s="917"/>
    </row>
    <row r="197" spans="1:35"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R197" s="365"/>
      <c r="S197" s="971"/>
      <c r="T197" s="971"/>
      <c r="U197" s="971"/>
      <c r="V197" s="971"/>
      <c r="W197" s="971"/>
      <c r="X197" s="971"/>
      <c r="Y197" s="971"/>
      <c r="Z197" s="971"/>
      <c r="AA197" s="971"/>
      <c r="AB197" s="971"/>
      <c r="AC197" s="971"/>
      <c r="AD197" s="971"/>
      <c r="AE197" s="971"/>
      <c r="AF197" s="971"/>
      <c r="AG197" s="971"/>
      <c r="AH197" s="971"/>
      <c r="AI197" s="971"/>
    </row>
    <row r="198" spans="1:35"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R198" s="365"/>
      <c r="S198" s="971"/>
      <c r="T198" s="971"/>
      <c r="U198" s="971"/>
      <c r="V198" s="971"/>
      <c r="W198" s="971"/>
      <c r="X198" s="971"/>
      <c r="Y198" s="971"/>
      <c r="Z198" s="971"/>
      <c r="AA198" s="971"/>
      <c r="AB198" s="971"/>
      <c r="AC198" s="971"/>
      <c r="AD198" s="971"/>
      <c r="AE198" s="971"/>
      <c r="AF198" s="971"/>
      <c r="AG198" s="971"/>
      <c r="AH198" s="971"/>
      <c r="AI198" s="971"/>
    </row>
    <row r="199" spans="1:35"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365"/>
      <c r="S199" s="971"/>
      <c r="T199" s="971"/>
      <c r="U199" s="971"/>
      <c r="V199" s="971"/>
      <c r="W199" s="971"/>
      <c r="X199" s="971"/>
      <c r="Y199" s="919"/>
      <c r="Z199" s="919"/>
      <c r="AA199" s="919"/>
      <c r="AB199" s="919"/>
      <c r="AC199" s="919"/>
      <c r="AD199" s="919"/>
      <c r="AE199" s="919"/>
      <c r="AF199" s="919"/>
      <c r="AG199" s="919"/>
      <c r="AH199" s="919"/>
      <c r="AI199" s="919"/>
    </row>
    <row r="200" spans="1:35" s="304" customFormat="1" x14ac:dyDescent="0.25">
      <c r="F200" s="365"/>
      <c r="G200" s="684"/>
      <c r="H200" s="365"/>
      <c r="I200" s="684"/>
      <c r="J200" s="759"/>
      <c r="K200" s="684"/>
      <c r="L200" s="759"/>
      <c r="M200" s="684"/>
      <c r="N200" s="365"/>
      <c r="O200" s="684"/>
      <c r="R200" s="365"/>
      <c r="S200" s="971"/>
      <c r="T200" s="971"/>
      <c r="U200" s="971"/>
      <c r="V200" s="971"/>
      <c r="W200" s="971"/>
      <c r="X200" s="971"/>
      <c r="Y200" s="971"/>
      <c r="Z200" s="971"/>
      <c r="AA200" s="971"/>
      <c r="AB200" s="971"/>
      <c r="AC200" s="971"/>
      <c r="AD200" s="971"/>
      <c r="AE200" s="971"/>
      <c r="AF200" s="971"/>
      <c r="AG200" s="971"/>
      <c r="AH200" s="971"/>
      <c r="AI200" s="971"/>
    </row>
    <row r="201" spans="1:35"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R201" s="365"/>
      <c r="S201" s="971"/>
      <c r="T201" s="971"/>
      <c r="U201" s="971"/>
      <c r="V201" s="971"/>
      <c r="W201" s="971"/>
      <c r="X201" s="971"/>
      <c r="Y201" s="971"/>
      <c r="Z201" s="971"/>
      <c r="AA201" s="971"/>
      <c r="AB201" s="971"/>
      <c r="AC201" s="971"/>
      <c r="AD201" s="971"/>
      <c r="AE201" s="971"/>
      <c r="AF201" s="971"/>
      <c r="AG201" s="971"/>
      <c r="AH201" s="971"/>
      <c r="AI201" s="971"/>
    </row>
    <row r="202" spans="1:35" s="304" customFormat="1" ht="15.75" x14ac:dyDescent="0.25">
      <c r="A202" s="304">
        <v>2</v>
      </c>
      <c r="B202" s="171" t="s">
        <v>193</v>
      </c>
      <c r="C202" s="756">
        <v>544</v>
      </c>
      <c r="D202" s="161">
        <f>'Permanent Disb'!F24</f>
        <v>6598.0075184347397</v>
      </c>
      <c r="E202" s="161">
        <f>'Permanent Disb'!C24</f>
        <v>38742.4546285135</v>
      </c>
      <c r="F202" s="754" t="e">
        <f ca="1">$L$51*D24</f>
        <v>#NAME?</v>
      </c>
      <c r="G202" s="755" t="e">
        <f t="shared" ref="G202:G205" ca="1" si="137">($E202/$D202)*F202</f>
        <v>#NAME?</v>
      </c>
      <c r="H202" s="754" t="e">
        <f ca="1">$L$51*E24</f>
        <v>#NAME?</v>
      </c>
      <c r="I202" s="755" t="e">
        <f t="shared" ref="I202:I205" ca="1" si="138">($E202/$D202)*H202</f>
        <v>#NAME?</v>
      </c>
      <c r="J202" s="760" t="e">
        <f ca="1">$L$51*F24</f>
        <v>#NAME?</v>
      </c>
      <c r="K202" s="755" t="e">
        <f t="shared" ref="K202:K205" ca="1" si="139">($E202/$D202)*J202</f>
        <v>#NAME?</v>
      </c>
      <c r="L202" s="760" t="e">
        <f ca="1">$L$51*G24</f>
        <v>#NAME?</v>
      </c>
      <c r="M202" s="755" t="e">
        <f t="shared" ref="M202:M205" ca="1" si="140">($E202/$D202)*L202</f>
        <v>#NAME?</v>
      </c>
      <c r="N202" s="754" t="e">
        <f ca="1">$L$51*H24</f>
        <v>#NAME?</v>
      </c>
      <c r="O202" s="755" t="e">
        <f t="shared" ref="O202:O205" ca="1" si="141">($E202/$D202)*N202</f>
        <v>#NAME?</v>
      </c>
      <c r="P202" s="487" t="e">
        <f ca="1">$L$51*I24</f>
        <v>#NAME?</v>
      </c>
      <c r="Q202" s="487" t="e">
        <f t="shared" ref="Q202:Q205" ca="1" si="142">($E202/$D202)*P202</f>
        <v>#NAME?</v>
      </c>
      <c r="R202" s="365"/>
      <c r="S202" s="971"/>
      <c r="T202" s="971"/>
      <c r="U202" s="971"/>
      <c r="V202" s="971"/>
      <c r="W202" s="971"/>
      <c r="X202" s="971"/>
      <c r="Y202" s="971"/>
      <c r="Z202" s="971"/>
      <c r="AA202" s="971"/>
      <c r="AB202" s="971"/>
      <c r="AC202" s="971"/>
      <c r="AD202" s="971"/>
      <c r="AE202" s="971"/>
      <c r="AF202" s="971"/>
      <c r="AG202" s="971"/>
      <c r="AH202" s="971"/>
      <c r="AI202" s="971"/>
    </row>
    <row r="203" spans="1:35" s="304" customFormat="1" ht="15.75" x14ac:dyDescent="0.25">
      <c r="A203" s="304">
        <v>3</v>
      </c>
      <c r="B203" s="171" t="s">
        <v>194</v>
      </c>
      <c r="C203" s="753">
        <v>543</v>
      </c>
      <c r="D203" s="161">
        <f>'Permanent Disb'!F25</f>
        <v>43968.576282222399</v>
      </c>
      <c r="E203" s="161">
        <f>'Permanent Disb'!C25</f>
        <v>154293.142132498</v>
      </c>
      <c r="F203" s="754" t="e">
        <f ca="1">$L$52*D24</f>
        <v>#NAME?</v>
      </c>
      <c r="G203" s="755" t="e">
        <f t="shared" ca="1" si="137"/>
        <v>#NAME?</v>
      </c>
      <c r="H203" s="754" t="e">
        <f ca="1">$L$52*E24</f>
        <v>#NAME?</v>
      </c>
      <c r="I203" s="755" t="e">
        <f t="shared" ca="1" si="138"/>
        <v>#NAME?</v>
      </c>
      <c r="J203" s="760" t="e">
        <f ca="1">$L$52*F24</f>
        <v>#NAME?</v>
      </c>
      <c r="K203" s="755" t="e">
        <f t="shared" ca="1" si="139"/>
        <v>#NAME?</v>
      </c>
      <c r="L203" s="760" t="e">
        <f ca="1">$L$52*G24</f>
        <v>#NAME?</v>
      </c>
      <c r="M203" s="755" t="e">
        <f t="shared" ca="1" si="140"/>
        <v>#NAME?</v>
      </c>
      <c r="N203" s="754" t="e">
        <f ca="1">$L$52*H24</f>
        <v>#NAME?</v>
      </c>
      <c r="O203" s="755" t="e">
        <f t="shared" ca="1" si="141"/>
        <v>#NAME?</v>
      </c>
      <c r="P203" s="487" t="e">
        <f ca="1">$L$52*I24</f>
        <v>#NAME?</v>
      </c>
      <c r="Q203" s="487" t="e">
        <f t="shared" ca="1" si="142"/>
        <v>#NAME?</v>
      </c>
      <c r="R203" s="365"/>
      <c r="S203" s="971"/>
      <c r="T203" s="971"/>
      <c r="U203" s="971"/>
      <c r="V203" s="971"/>
      <c r="W203" s="971"/>
      <c r="X203" s="971"/>
      <c r="Y203" s="971"/>
      <c r="Z203" s="971"/>
      <c r="AA203" s="971"/>
      <c r="AB203" s="971"/>
      <c r="AC203" s="971"/>
      <c r="AD203" s="971"/>
      <c r="AE203" s="971"/>
      <c r="AF203" s="971"/>
      <c r="AG203" s="971"/>
      <c r="AH203" s="971"/>
      <c r="AI203" s="971"/>
    </row>
    <row r="204" spans="1:35" s="304" customFormat="1" ht="31.5" x14ac:dyDescent="0.25">
      <c r="A204" s="304">
        <v>4</v>
      </c>
      <c r="B204" s="171" t="s">
        <v>195</v>
      </c>
      <c r="C204" s="753">
        <v>571</v>
      </c>
      <c r="D204" s="161">
        <f>'Permanent Disb'!F26</f>
        <v>188749.597470596</v>
      </c>
      <c r="E204" s="161">
        <f>'Permanent Disb'!C26</f>
        <v>139107.980565215</v>
      </c>
      <c r="F204" s="754" t="e">
        <f ca="1">$L$53*D24</f>
        <v>#NAME?</v>
      </c>
      <c r="G204" s="755" t="e">
        <f t="shared" ca="1" si="137"/>
        <v>#NAME?</v>
      </c>
      <c r="H204" s="754" t="e">
        <f ca="1">$L$53*E24</f>
        <v>#NAME?</v>
      </c>
      <c r="I204" s="755" t="e">
        <f t="shared" ca="1" si="138"/>
        <v>#NAME?</v>
      </c>
      <c r="J204" s="760" t="e">
        <f ca="1">$L$53*F24</f>
        <v>#NAME?</v>
      </c>
      <c r="K204" s="755" t="e">
        <f t="shared" ca="1" si="139"/>
        <v>#NAME?</v>
      </c>
      <c r="L204" s="760" t="e">
        <f ca="1">$L$53*G24</f>
        <v>#NAME?</v>
      </c>
      <c r="M204" s="755" t="e">
        <f t="shared" ca="1" si="140"/>
        <v>#NAME?</v>
      </c>
      <c r="N204" s="754" t="e">
        <f ca="1">$L$53*H24</f>
        <v>#NAME?</v>
      </c>
      <c r="O204" s="755" t="e">
        <f t="shared" ca="1" si="141"/>
        <v>#NAME?</v>
      </c>
      <c r="P204" s="487" t="e">
        <f ca="1">$L$53*I24</f>
        <v>#NAME?</v>
      </c>
      <c r="Q204" s="487" t="e">
        <f t="shared" ca="1" si="142"/>
        <v>#NAME?</v>
      </c>
      <c r="R204" s="365"/>
      <c r="S204" s="971"/>
      <c r="T204" s="971"/>
      <c r="U204" s="971"/>
      <c r="V204" s="971"/>
      <c r="W204" s="971"/>
      <c r="X204" s="971"/>
      <c r="Y204" s="971"/>
      <c r="Z204" s="971"/>
      <c r="AA204" s="971"/>
      <c r="AB204" s="971"/>
      <c r="AC204" s="971"/>
      <c r="AD204" s="971"/>
      <c r="AE204" s="971"/>
      <c r="AF204" s="971"/>
      <c r="AG204" s="971"/>
      <c r="AH204" s="971"/>
      <c r="AI204" s="971"/>
    </row>
    <row r="205" spans="1:35" s="304" customFormat="1" ht="15.75" x14ac:dyDescent="0.25">
      <c r="A205" s="304">
        <v>5</v>
      </c>
      <c r="B205" s="171" t="s">
        <v>196</v>
      </c>
      <c r="C205" s="753">
        <v>495</v>
      </c>
      <c r="D205" s="161">
        <f>'Permanent Disb'!F27</f>
        <v>17984.101535608901</v>
      </c>
      <c r="E205" s="161">
        <f>'Permanent Disb'!C27</f>
        <v>114238.128354292</v>
      </c>
      <c r="F205" s="754" t="e">
        <f ca="1">$L$54*D24</f>
        <v>#NAME?</v>
      </c>
      <c r="G205" s="755" t="e">
        <f t="shared" ca="1" si="137"/>
        <v>#NAME?</v>
      </c>
      <c r="H205" s="754" t="e">
        <f ca="1">$L$54*E24</f>
        <v>#NAME?</v>
      </c>
      <c r="I205" s="755" t="e">
        <f t="shared" ca="1" si="138"/>
        <v>#NAME?</v>
      </c>
      <c r="J205" s="760" t="e">
        <f ca="1">$L$54*F24</f>
        <v>#NAME?</v>
      </c>
      <c r="K205" s="755" t="e">
        <f t="shared" ca="1" si="139"/>
        <v>#NAME?</v>
      </c>
      <c r="L205" s="760" t="e">
        <f ca="1">$L$54*G24</f>
        <v>#NAME?</v>
      </c>
      <c r="M205" s="755" t="e">
        <f t="shared" ca="1" si="140"/>
        <v>#NAME?</v>
      </c>
      <c r="N205" s="754" t="e">
        <f ca="1">$L$54*H24</f>
        <v>#NAME?</v>
      </c>
      <c r="O205" s="755" t="e">
        <f t="shared" ca="1" si="141"/>
        <v>#NAME?</v>
      </c>
      <c r="P205" s="487" t="e">
        <f ca="1">$L$54*I24</f>
        <v>#NAME?</v>
      </c>
      <c r="Q205" s="487" t="e">
        <f t="shared" ca="1" si="142"/>
        <v>#NAME?</v>
      </c>
      <c r="R205" s="365"/>
      <c r="S205" s="971"/>
      <c r="T205" s="971"/>
      <c r="U205" s="971"/>
      <c r="V205" s="971"/>
      <c r="W205" s="971"/>
      <c r="X205" s="971"/>
      <c r="Y205" s="971"/>
      <c r="Z205" s="971"/>
      <c r="AA205" s="971"/>
      <c r="AB205" s="971"/>
      <c r="AC205" s="971"/>
      <c r="AD205" s="971"/>
      <c r="AE205" s="971"/>
      <c r="AF205" s="971"/>
      <c r="AG205" s="971"/>
      <c r="AH205" s="971"/>
      <c r="AI205" s="971"/>
    </row>
    <row r="206" spans="1:35" s="535" customFormat="1" ht="31.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R206" s="365"/>
      <c r="S206" s="971"/>
      <c r="T206" s="971"/>
      <c r="U206" s="971"/>
      <c r="V206" s="971"/>
      <c r="W206" s="971"/>
      <c r="X206" s="971"/>
      <c r="Y206" s="971"/>
      <c r="Z206" s="971"/>
      <c r="AA206" s="971"/>
      <c r="AB206" s="971"/>
      <c r="AC206" s="971"/>
      <c r="AD206" s="971"/>
      <c r="AE206" s="971"/>
      <c r="AF206" s="971"/>
      <c r="AG206" s="971"/>
      <c r="AH206" s="971"/>
      <c r="AI206" s="971"/>
    </row>
    <row r="207" spans="1:35" s="283" customFormat="1" ht="31.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R207" s="365"/>
      <c r="S207" s="971"/>
      <c r="T207" s="971"/>
      <c r="U207" s="971"/>
      <c r="V207" s="971"/>
      <c r="W207" s="971"/>
      <c r="X207" s="971"/>
      <c r="Y207" s="971"/>
      <c r="Z207" s="971"/>
      <c r="AA207" s="971"/>
      <c r="AB207" s="971"/>
      <c r="AC207" s="971"/>
      <c r="AD207" s="971"/>
      <c r="AE207" s="971"/>
      <c r="AF207" s="971"/>
      <c r="AG207" s="971"/>
      <c r="AH207" s="971"/>
      <c r="AI207" s="971"/>
    </row>
    <row r="208" spans="1:35" x14ac:dyDescent="0.25">
      <c r="R208" s="365"/>
    </row>
    <row r="209" spans="1:64" s="85" customFormat="1" x14ac:dyDescent="0.25">
      <c r="A209" s="85" t="s">
        <v>182</v>
      </c>
    </row>
    <row r="210" spans="1:64" s="702" customFormat="1" ht="15.75" x14ac:dyDescent="0.25">
      <c r="A210" s="701"/>
    </row>
    <row r="211" spans="1:64" s="770" customFormat="1" ht="18.75" x14ac:dyDescent="0.3">
      <c r="D211" s="1694" t="s">
        <v>497</v>
      </c>
      <c r="E211" s="1694"/>
      <c r="F211" s="1694"/>
      <c r="G211" s="1694"/>
      <c r="H211" s="1694"/>
      <c r="I211" s="771"/>
      <c r="J211" s="771"/>
      <c r="K211" s="1694" t="s">
        <v>498</v>
      </c>
      <c r="L211" s="1694"/>
      <c r="M211" s="1694"/>
      <c r="N211" s="1694"/>
      <c r="O211" s="1694"/>
      <c r="R211" s="1689" t="s">
        <v>499</v>
      </c>
      <c r="S211" s="1689"/>
      <c r="T211" s="1689"/>
      <c r="U211" s="1689"/>
      <c r="V211" s="1689"/>
      <c r="Y211" s="1689" t="s">
        <v>500</v>
      </c>
      <c r="Z211" s="1689"/>
      <c r="AA211" s="1689"/>
      <c r="AB211" s="1689"/>
      <c r="AC211" s="1689"/>
      <c r="AF211" s="1689" t="s">
        <v>517</v>
      </c>
      <c r="AG211" s="1689"/>
      <c r="AH211" s="1689"/>
      <c r="AI211" s="1689"/>
      <c r="AJ211" s="1689"/>
      <c r="AM211" s="1689" t="s">
        <v>518</v>
      </c>
      <c r="AN211" s="1689"/>
      <c r="AO211" s="1689"/>
      <c r="AP211" s="1689"/>
      <c r="AQ211" s="1689"/>
    </row>
    <row r="212" spans="1:64" s="34" customFormat="1" x14ac:dyDescent="0.25">
      <c r="D212" s="1720" t="s">
        <v>201</v>
      </c>
      <c r="E212" s="1720"/>
      <c r="F212" s="1720"/>
      <c r="G212" s="1720"/>
      <c r="H212" s="1721" t="s">
        <v>202</v>
      </c>
      <c r="I212"/>
      <c r="K212" s="1644" t="s">
        <v>201</v>
      </c>
      <c r="L212" s="1644"/>
      <c r="M212" s="1644"/>
      <c r="N212" s="1644"/>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S212"/>
      <c r="AT212"/>
      <c r="AU212"/>
      <c r="AV212"/>
      <c r="AW212"/>
      <c r="AX212"/>
      <c r="AY212"/>
      <c r="AZ212"/>
      <c r="BA212"/>
      <c r="BB212"/>
      <c r="BC212"/>
      <c r="BD212"/>
      <c r="BE212"/>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S213"/>
      <c r="AT213"/>
      <c r="AU213"/>
      <c r="AV213"/>
      <c r="AW213"/>
      <c r="AX213"/>
      <c r="AY213"/>
      <c r="AZ213"/>
      <c r="BA213"/>
      <c r="BB213"/>
      <c r="BC213"/>
      <c r="BD213"/>
      <c r="BE213"/>
      <c r="BF213"/>
      <c r="BG213"/>
      <c r="BH213"/>
      <c r="BI213"/>
      <c r="BJ213"/>
      <c r="BK213"/>
      <c r="BL213"/>
    </row>
    <row r="214" spans="1:64" x14ac:dyDescent="0.25">
      <c r="B214" s="549" t="s">
        <v>519</v>
      </c>
      <c r="C214" s="283"/>
      <c r="D214" s="553">
        <f>K16</f>
        <v>13855.426490053396</v>
      </c>
      <c r="E214" s="547"/>
      <c r="F214" s="547"/>
      <c r="G214" s="547"/>
      <c r="H214" s="557" t="e">
        <f ca="1">_xll.ErRunOutput(B214,D214)</f>
        <v>#NAME?</v>
      </c>
      <c r="J214" s="549" t="s">
        <v>520</v>
      </c>
      <c r="K214" s="553">
        <f>L16</f>
        <v>29036.880986313856</v>
      </c>
      <c r="L214" s="547"/>
      <c r="M214" s="547"/>
      <c r="N214" s="547"/>
      <c r="O214" s="557" t="e">
        <f ca="1">_xll.ErRunOutput(J214,K214)</f>
        <v>#NAME?</v>
      </c>
      <c r="Q214" s="549" t="s">
        <v>521</v>
      </c>
      <c r="R214" s="553">
        <f>M16</f>
        <v>21801.153361892608</v>
      </c>
      <c r="S214" s="547"/>
      <c r="T214" s="547"/>
      <c r="U214" s="547"/>
      <c r="V214" s="557" t="e">
        <f ca="1">_xll.ErRunOutput(Q214,R214)</f>
        <v>#NAME?</v>
      </c>
      <c r="X214" s="549" t="s">
        <v>522</v>
      </c>
      <c r="Y214" s="553">
        <f>N16</f>
        <v>45043.187549427537</v>
      </c>
      <c r="Z214" s="547"/>
      <c r="AA214" s="547"/>
      <c r="AB214" s="547"/>
      <c r="AC214" s="557" t="e">
        <f ca="1">_xll.ErRunOutput(X214,Y214)</f>
        <v>#NAME?</v>
      </c>
      <c r="AE214" s="549" t="s">
        <v>523</v>
      </c>
      <c r="AF214" s="553">
        <f>O16</f>
        <v>23878.945277130457</v>
      </c>
      <c r="AG214" s="547"/>
      <c r="AH214" s="547"/>
      <c r="AI214" s="547"/>
      <c r="AJ214" s="557" t="e">
        <f ca="1">_xll.ErRunOutput(AE214,AF214)</f>
        <v>#NAME?</v>
      </c>
      <c r="AL214" s="549" t="s">
        <v>524</v>
      </c>
      <c r="AM214" s="553">
        <f>P16</f>
        <v>46275.245067005759</v>
      </c>
      <c r="AN214" s="547"/>
      <c r="AO214" s="547"/>
      <c r="AP214" s="547"/>
      <c r="AQ214" s="557" t="e">
        <f ca="1">_xll.ErRunOutput(AL214,AM214)</f>
        <v>#NAME?</v>
      </c>
    </row>
    <row r="215" spans="1:64" x14ac:dyDescent="0.25">
      <c r="B215" s="521" t="s">
        <v>525</v>
      </c>
      <c r="C215" s="535"/>
      <c r="D215" s="536"/>
      <c r="E215" s="537" t="e">
        <f ca="1">F66</f>
        <v>#NAME?</v>
      </c>
      <c r="F215" s="536"/>
      <c r="G215" s="536"/>
      <c r="H215" s="558" t="e">
        <f ca="1">_xll.ErRunOutput(B215,E215)</f>
        <v>#NAME?</v>
      </c>
      <c r="J215" s="521" t="s">
        <v>526</v>
      </c>
      <c r="K215" s="536"/>
      <c r="L215" s="537" t="e">
        <f ca="1">I66</f>
        <v>#NAME?</v>
      </c>
      <c r="M215" s="536"/>
      <c r="N215" s="536"/>
      <c r="O215" s="558" t="e">
        <f ca="1">_xll.ErRunOutput(J215,L215)</f>
        <v>#NAME?</v>
      </c>
      <c r="Q215" s="521" t="s">
        <v>527</v>
      </c>
      <c r="R215" s="536"/>
      <c r="S215" s="537" t="e">
        <f ca="1">L66</f>
        <v>#NAME?</v>
      </c>
      <c r="T215" s="536"/>
      <c r="U215" s="536"/>
      <c r="V215" s="558" t="e">
        <f ca="1">_xll.ErRunOutput(Q215,S215)</f>
        <v>#NAME?</v>
      </c>
      <c r="X215" s="521" t="s">
        <v>528</v>
      </c>
      <c r="Y215" s="536"/>
      <c r="Z215" s="537" t="e">
        <f ca="1">O66</f>
        <v>#NAME?</v>
      </c>
      <c r="AA215" s="536"/>
      <c r="AB215" s="536"/>
      <c r="AC215" s="558" t="e">
        <f ca="1">_xll.ErRunOutput(X215,Z215)</f>
        <v>#NAME?</v>
      </c>
      <c r="AE215" s="521" t="s">
        <v>529</v>
      </c>
      <c r="AF215" s="536"/>
      <c r="AG215" s="537" t="e">
        <f ca="1">R66</f>
        <v>#NAME?</v>
      </c>
      <c r="AH215" s="536"/>
      <c r="AI215" s="536"/>
      <c r="AJ215" s="558" t="e">
        <f ca="1">_xll.ErRunOutput(AE215,AG215)</f>
        <v>#NAME?</v>
      </c>
      <c r="AL215" s="521" t="s">
        <v>530</v>
      </c>
      <c r="AM215" s="536"/>
      <c r="AN215" s="537" t="e">
        <f ca="1">U66</f>
        <v>#NAME?</v>
      </c>
      <c r="AO215" s="536"/>
      <c r="AP215" s="536"/>
      <c r="AQ215" s="558" t="e">
        <f ca="1">_xll.ErRunOutput(AL215,AN215)</f>
        <v>#NAME?</v>
      </c>
    </row>
    <row r="216" spans="1:64" s="79" customFormat="1" x14ac:dyDescent="0.25">
      <c r="B216" s="527" t="s">
        <v>531</v>
      </c>
      <c r="C216" s="528"/>
      <c r="D216" s="313"/>
      <c r="E216" s="314" t="e">
        <f ca="1">M180</f>
        <v>#NAME?</v>
      </c>
      <c r="F216" s="313"/>
      <c r="G216" s="313"/>
      <c r="H216" s="559" t="e">
        <f ca="1">_xll.ErRunOutput(B216,E216)</f>
        <v>#NAME?</v>
      </c>
      <c r="I216"/>
      <c r="J216" s="527" t="s">
        <v>532</v>
      </c>
      <c r="K216" s="313"/>
      <c r="L216" s="314" t="e">
        <f ca="1">Q180</f>
        <v>#NAME?</v>
      </c>
      <c r="M216" s="313"/>
      <c r="N216" s="313"/>
      <c r="O216" s="559" t="e">
        <f ca="1">_xll.ErRunOutput(J216,L216)</f>
        <v>#NAME?</v>
      </c>
      <c r="Q216" s="527" t="s">
        <v>533</v>
      </c>
      <c r="R216" s="313"/>
      <c r="S216" s="314" t="e">
        <f ca="1">U180</f>
        <v>#NAME?</v>
      </c>
      <c r="T216" s="313"/>
      <c r="U216" s="313"/>
      <c r="V216" s="559" t="e">
        <f ca="1">_xll.ErRunOutput(Q216,S216)</f>
        <v>#NAME?</v>
      </c>
      <c r="W216"/>
      <c r="X216" s="527" t="s">
        <v>534</v>
      </c>
      <c r="Y216" s="313"/>
      <c r="Z216" s="314" t="e">
        <f ca="1">Y180</f>
        <v>#NAME?</v>
      </c>
      <c r="AA216" s="313"/>
      <c r="AB216" s="313"/>
      <c r="AC216" s="559" t="e">
        <f ca="1">_xll.ErRunOutput(X216,Z216)</f>
        <v>#NAME?</v>
      </c>
      <c r="AD216"/>
      <c r="AE216" s="527" t="s">
        <v>535</v>
      </c>
      <c r="AF216" s="313"/>
      <c r="AG216" s="314" t="e">
        <f ca="1">AC180</f>
        <v>#NAME?</v>
      </c>
      <c r="AH216" s="313"/>
      <c r="AI216" s="313"/>
      <c r="AJ216" s="559" t="e">
        <f ca="1">_xll.ErRunOutput(AE216,AG216)</f>
        <v>#NAME?</v>
      </c>
      <c r="AK216"/>
      <c r="AL216" s="527" t="s">
        <v>536</v>
      </c>
      <c r="AM216" s="313"/>
      <c r="AN216" s="314" t="e">
        <f ca="1">AG180</f>
        <v>#NAME?</v>
      </c>
      <c r="AO216" s="313"/>
      <c r="AP216" s="313"/>
      <c r="AQ216" s="559" t="e">
        <f ca="1">_xll.ErRunOutput(AL216,AN216)</f>
        <v>#NAME?</v>
      </c>
      <c r="AR216"/>
      <c r="AS216"/>
      <c r="AT216"/>
      <c r="AU216"/>
      <c r="AV216"/>
      <c r="AW216"/>
      <c r="AX216"/>
      <c r="AY216"/>
      <c r="AZ216"/>
      <c r="BA216"/>
      <c r="BB216"/>
      <c r="BC216"/>
      <c r="BD216"/>
      <c r="BE216"/>
      <c r="BF216"/>
      <c r="BG216"/>
      <c r="BH216"/>
      <c r="BI216"/>
      <c r="BJ216"/>
      <c r="BK216"/>
      <c r="BL216"/>
    </row>
    <row r="217" spans="1:64" s="79" customFormat="1" x14ac:dyDescent="0.25">
      <c r="B217" s="527" t="s">
        <v>537</v>
      </c>
      <c r="C217" s="528"/>
      <c r="D217" s="313"/>
      <c r="E217" s="314" t="e">
        <f ca="1">I191</f>
        <v>#NAME?</v>
      </c>
      <c r="F217" s="313"/>
      <c r="G217" s="313"/>
      <c r="H217" s="559" t="e">
        <f ca="1">_xll.ErRunOutput(B217,E217)</f>
        <v>#NAME?</v>
      </c>
      <c r="I217"/>
      <c r="J217" s="527" t="s">
        <v>538</v>
      </c>
      <c r="K217" s="313"/>
      <c r="L217" s="314" t="e">
        <f ca="1">O191</f>
        <v>#NAME?</v>
      </c>
      <c r="M217" s="313"/>
      <c r="N217" s="313"/>
      <c r="O217" s="559" t="e">
        <f ca="1">_xll.ErRunOutput(J217,L217)</f>
        <v>#NAME?</v>
      </c>
      <c r="Q217" s="527" t="s">
        <v>539</v>
      </c>
      <c r="R217" s="313"/>
      <c r="S217" s="314" t="e">
        <f ca="1">U191</f>
        <v>#NAME?</v>
      </c>
      <c r="T217" s="313"/>
      <c r="U217" s="313"/>
      <c r="V217" s="559" t="e">
        <f ca="1">_xll.ErRunOutput(Q217,S217)</f>
        <v>#NAME?</v>
      </c>
      <c r="W217"/>
      <c r="X217" s="527" t="s">
        <v>540</v>
      </c>
      <c r="Y217" s="313"/>
      <c r="Z217" s="314" t="e">
        <f ca="1">AA191</f>
        <v>#NAME?</v>
      </c>
      <c r="AA217" s="313"/>
      <c r="AB217" s="313"/>
      <c r="AC217" s="559" t="e">
        <f ca="1">_xll.ErRunOutput(X217,Z217)</f>
        <v>#NAME?</v>
      </c>
      <c r="AD217"/>
      <c r="AE217" s="527" t="s">
        <v>541</v>
      </c>
      <c r="AF217" s="313"/>
      <c r="AG217" s="314" t="e">
        <f ca="1">AG191</f>
        <v>#NAME?</v>
      </c>
      <c r="AH217" s="313"/>
      <c r="AI217" s="313"/>
      <c r="AJ217" s="559" t="e">
        <f ca="1">_xll.ErRunOutput(AE217,AG217)</f>
        <v>#NAME?</v>
      </c>
      <c r="AK217"/>
      <c r="AL217" s="527" t="s">
        <v>542</v>
      </c>
      <c r="AM217" s="313"/>
      <c r="AN217" s="314" t="e">
        <f ca="1">AM191</f>
        <v>#NAME?</v>
      </c>
      <c r="AO217" s="313"/>
      <c r="AP217" s="313"/>
      <c r="AQ217" s="559" t="e">
        <f ca="1">_xll.ErRunOutput(AL217,AN217)</f>
        <v>#NAME?</v>
      </c>
      <c r="AR217"/>
      <c r="AS217"/>
      <c r="AT217"/>
      <c r="AU217"/>
      <c r="AV217"/>
      <c r="AW217"/>
      <c r="AX217"/>
      <c r="AY217"/>
      <c r="AZ217"/>
      <c r="BA217"/>
      <c r="BB217"/>
      <c r="BC217"/>
      <c r="BD217"/>
      <c r="BE217"/>
      <c r="BF217"/>
      <c r="BG217"/>
      <c r="BH217"/>
      <c r="BI217"/>
      <c r="BJ217"/>
      <c r="BK217"/>
      <c r="BL217"/>
    </row>
    <row r="218" spans="1:64" s="79" customFormat="1" x14ac:dyDescent="0.25">
      <c r="B218" s="527" t="s">
        <v>543</v>
      </c>
      <c r="C218" s="528"/>
      <c r="D218" s="313"/>
      <c r="E218" s="314" t="e">
        <f ca="1">G206</f>
        <v>#NAME?</v>
      </c>
      <c r="F218" s="313"/>
      <c r="G218" s="313"/>
      <c r="H218" s="559" t="e">
        <f ca="1">_xll.ErRunOutput(B218,E218)</f>
        <v>#NAME?</v>
      </c>
      <c r="I218"/>
      <c r="J218" s="527" t="s">
        <v>544</v>
      </c>
      <c r="K218" s="313"/>
      <c r="L218" s="314" t="e">
        <f ca="1">I206</f>
        <v>#NAME?</v>
      </c>
      <c r="M218" s="313"/>
      <c r="N218" s="313"/>
      <c r="O218" s="559" t="e">
        <f ca="1">_xll.ErRunOutput(J218,L218)</f>
        <v>#NAME?</v>
      </c>
      <c r="Q218" s="527" t="s">
        <v>545</v>
      </c>
      <c r="R218" s="313"/>
      <c r="S218" s="314" t="e">
        <f ca="1">K206</f>
        <v>#NAME?</v>
      </c>
      <c r="T218" s="313"/>
      <c r="U218" s="313"/>
      <c r="V218" s="559" t="e">
        <f ca="1">_xll.ErRunOutput(Q218,S218)</f>
        <v>#NAME?</v>
      </c>
      <c r="W218"/>
      <c r="X218" s="527" t="s">
        <v>546</v>
      </c>
      <c r="Y218" s="313"/>
      <c r="Z218" s="314" t="e">
        <f ca="1">M206</f>
        <v>#NAME?</v>
      </c>
      <c r="AA218" s="313"/>
      <c r="AB218" s="313"/>
      <c r="AC218" s="559" t="e">
        <f ca="1">_xll.ErRunOutput(X218,Z218)</f>
        <v>#NAME?</v>
      </c>
      <c r="AD218"/>
      <c r="AE218" s="527" t="s">
        <v>547</v>
      </c>
      <c r="AF218" s="313"/>
      <c r="AG218" s="314" t="e">
        <f ca="1">O206</f>
        <v>#NAME?</v>
      </c>
      <c r="AH218" s="313"/>
      <c r="AI218" s="313"/>
      <c r="AJ218" s="559" t="e">
        <f ca="1">_xll.ErRunOutput(AE218,AG218)</f>
        <v>#NAME?</v>
      </c>
      <c r="AK218"/>
      <c r="AL218" s="527" t="s">
        <v>548</v>
      </c>
      <c r="AM218" s="313"/>
      <c r="AN218" s="314" t="e">
        <f ca="1">Q206</f>
        <v>#NAME?</v>
      </c>
      <c r="AO218" s="313"/>
      <c r="AP218" s="313"/>
      <c r="AQ218" s="559" t="e">
        <f ca="1">_xll.ErRunOutput(AL218,AN218)</f>
        <v>#NAME?</v>
      </c>
      <c r="AR218"/>
      <c r="AS218"/>
      <c r="AT218"/>
      <c r="AU218"/>
      <c r="AV218"/>
      <c r="AW218"/>
      <c r="AX218"/>
      <c r="AY218"/>
      <c r="AZ218"/>
      <c r="BA218"/>
      <c r="BB218"/>
      <c r="BC218"/>
      <c r="BD218"/>
      <c r="BE218"/>
      <c r="BF218"/>
      <c r="BG218"/>
      <c r="BH218"/>
      <c r="BI218"/>
      <c r="BJ218"/>
      <c r="BK218"/>
      <c r="BL218"/>
    </row>
    <row r="219" spans="1:64" s="79" customFormat="1" x14ac:dyDescent="0.25">
      <c r="B219" s="529" t="s">
        <v>549</v>
      </c>
      <c r="C219" s="530"/>
      <c r="D219" s="531"/>
      <c r="E219" s="532" t="e">
        <f ca="1">G207</f>
        <v>#NAME?</v>
      </c>
      <c r="F219" s="531"/>
      <c r="G219" s="531"/>
      <c r="H219" s="560" t="e">
        <f ca="1">_xll.ErRunOutput(B219,E219)</f>
        <v>#NAME?</v>
      </c>
      <c r="I219"/>
      <c r="J219" s="529" t="s">
        <v>550</v>
      </c>
      <c r="K219" s="531"/>
      <c r="L219" s="532" t="e">
        <f ca="1">I207</f>
        <v>#NAME?</v>
      </c>
      <c r="M219" s="531"/>
      <c r="N219" s="531"/>
      <c r="O219" s="560" t="e">
        <f ca="1">_xll.ErRunOutput(J219,L219)</f>
        <v>#NAME?</v>
      </c>
      <c r="Q219" s="529" t="s">
        <v>551</v>
      </c>
      <c r="R219" s="531"/>
      <c r="S219" s="532" t="e">
        <f ca="1">K207</f>
        <v>#NAME?</v>
      </c>
      <c r="T219" s="531"/>
      <c r="U219" s="531"/>
      <c r="V219" s="560" t="e">
        <f ca="1">_xll.ErRunOutput(Q219,S219)</f>
        <v>#NAME?</v>
      </c>
      <c r="W219"/>
      <c r="X219" s="529" t="s">
        <v>552</v>
      </c>
      <c r="Y219" s="531"/>
      <c r="Z219" s="532" t="e">
        <f ca="1">M207</f>
        <v>#NAME?</v>
      </c>
      <c r="AA219" s="531"/>
      <c r="AB219" s="531"/>
      <c r="AC219" s="560" t="e">
        <f ca="1">_xll.ErRunOutput(X219,Z219)</f>
        <v>#NAME?</v>
      </c>
      <c r="AD219"/>
      <c r="AE219" s="529" t="s">
        <v>553</v>
      </c>
      <c r="AF219" s="531"/>
      <c r="AG219" s="532" t="e">
        <f ca="1">O207</f>
        <v>#NAME?</v>
      </c>
      <c r="AH219" s="531"/>
      <c r="AI219" s="531"/>
      <c r="AJ219" s="560" t="e">
        <f ca="1">_xll.ErRunOutput(AE219,AG219)</f>
        <v>#NAME?</v>
      </c>
      <c r="AK219"/>
      <c r="AL219" s="529" t="s">
        <v>554</v>
      </c>
      <c r="AM219" s="531"/>
      <c r="AN219" s="532" t="e">
        <f ca="1">Q207</f>
        <v>#NAME?</v>
      </c>
      <c r="AO219" s="531"/>
      <c r="AP219" s="531"/>
      <c r="AQ219" s="560" t="e">
        <f ca="1">_xll.ErRunOutput(AL219,AN219)</f>
        <v>#NAME?</v>
      </c>
      <c r="AR219"/>
      <c r="AS219"/>
      <c r="AT219"/>
      <c r="AU219"/>
      <c r="AV219"/>
      <c r="AW219"/>
      <c r="AX219"/>
      <c r="AY219"/>
      <c r="AZ219"/>
      <c r="BA219"/>
      <c r="BB219"/>
      <c r="BC219"/>
      <c r="BD219"/>
      <c r="BE219"/>
      <c r="BF219"/>
      <c r="BG219"/>
      <c r="BH219"/>
      <c r="BI219"/>
      <c r="BJ219"/>
      <c r="BK219"/>
      <c r="BL219"/>
    </row>
    <row r="220" spans="1:64" s="79" customFormat="1" x14ac:dyDescent="0.25">
      <c r="B220" s="521" t="s">
        <v>555</v>
      </c>
      <c r="C220" s="522"/>
      <c r="D220" s="523"/>
      <c r="E220" s="524" t="e">
        <f ca="1">_xll.ErTotal(SUM(E215:E217))</f>
        <v>#NAME?</v>
      </c>
      <c r="F220" s="523"/>
      <c r="G220" s="542" t="e">
        <f ca="1">(E220/$D$22)*100000</f>
        <v>#NAME?</v>
      </c>
      <c r="H220" s="558" t="e">
        <f ca="1">_xll.ErRunOutput(B220,E220)</f>
        <v>#NAME?</v>
      </c>
      <c r="I220"/>
      <c r="J220" s="521" t="s">
        <v>556</v>
      </c>
      <c r="K220" s="523"/>
      <c r="L220" s="524" t="e">
        <f ca="1">_xll.ErTotal(SUM(L215:L217))</f>
        <v>#NAME?</v>
      </c>
      <c r="M220" s="523"/>
      <c r="N220" s="542" t="e">
        <f ca="1">(L220/$D$22)*100000</f>
        <v>#NAME?</v>
      </c>
      <c r="O220" s="558" t="e">
        <f ca="1">_xll.ErRunOutput(J220,L220)</f>
        <v>#NAME?</v>
      </c>
      <c r="Q220" s="521" t="s">
        <v>557</v>
      </c>
      <c r="R220" s="523"/>
      <c r="S220" s="524" t="e">
        <f ca="1">_xll.ErTotal(SUM(S215:S217))</f>
        <v>#NAME?</v>
      </c>
      <c r="T220" s="523"/>
      <c r="U220" s="542" t="e">
        <f ca="1">(S220/$D$22)*100000</f>
        <v>#NAME?</v>
      </c>
      <c r="V220" s="558" t="e">
        <f ca="1">_xll.ErRunOutput(Q220,S220)</f>
        <v>#NAME?</v>
      </c>
      <c r="W220"/>
      <c r="X220" s="521" t="s">
        <v>558</v>
      </c>
      <c r="Y220" s="523"/>
      <c r="Z220" s="524" t="e">
        <f ca="1">_xll.ErTotal(SUM(Z215:Z217))</f>
        <v>#NAME?</v>
      </c>
      <c r="AA220" s="523"/>
      <c r="AB220" s="542" t="e">
        <f ca="1">(Z220/$D$22)*100000</f>
        <v>#NAME?</v>
      </c>
      <c r="AC220" s="558" t="e">
        <f ca="1">_xll.ErRunOutput(X220,Z220)</f>
        <v>#NAME?</v>
      </c>
      <c r="AD220"/>
      <c r="AE220" s="521" t="s">
        <v>559</v>
      </c>
      <c r="AF220" s="523"/>
      <c r="AG220" s="524" t="e">
        <f ca="1">_xll.ErTotal(SUM(AG215:AG217))</f>
        <v>#NAME?</v>
      </c>
      <c r="AH220" s="523"/>
      <c r="AI220" s="542" t="e">
        <f ca="1">(AG220/$D$22)*100000</f>
        <v>#NAME?</v>
      </c>
      <c r="AJ220" s="558" t="e">
        <f ca="1">_xll.ErRunOutput(AE220,AG220)</f>
        <v>#NAME?</v>
      </c>
      <c r="AK220"/>
      <c r="AL220" s="521" t="s">
        <v>560</v>
      </c>
      <c r="AM220" s="523"/>
      <c r="AN220" s="524" t="e">
        <f ca="1">_xll.ErTotal(SUM(AN215:AN217))</f>
        <v>#NAME?</v>
      </c>
      <c r="AO220" s="523"/>
      <c r="AP220" s="542" t="e">
        <f ca="1">(AN220/$D$22)*100000</f>
        <v>#NAME?</v>
      </c>
      <c r="AQ220" s="558" t="e">
        <f ca="1">_xll.ErRunOutput(AL220,AN220)</f>
        <v>#NAME?</v>
      </c>
      <c r="AR220"/>
      <c r="AS220"/>
      <c r="AT220"/>
      <c r="AU220"/>
      <c r="AV220"/>
      <c r="AW220"/>
      <c r="AX220"/>
      <c r="AY220"/>
      <c r="AZ220"/>
      <c r="BA220"/>
      <c r="BB220"/>
      <c r="BC220"/>
      <c r="BD220"/>
      <c r="BE220"/>
      <c r="BF220"/>
      <c r="BG220"/>
      <c r="BH220"/>
      <c r="BI220"/>
      <c r="BJ220"/>
      <c r="BK220"/>
      <c r="BL220"/>
    </row>
    <row r="221" spans="1:64" s="79" customFormat="1" x14ac:dyDescent="0.25">
      <c r="B221" s="527" t="s">
        <v>561</v>
      </c>
      <c r="C221" s="528"/>
      <c r="D221" s="313"/>
      <c r="E221" s="314" t="e">
        <f ca="1">_xll.ErTotal(SUM(E215:E218))</f>
        <v>#NAME?</v>
      </c>
      <c r="F221" s="313"/>
      <c r="G221" s="540" t="e">
        <f ca="1">(E221/$D$22)*100000</f>
        <v>#NAME?</v>
      </c>
      <c r="H221" s="559" t="e">
        <f ca="1">_xll.ErRunOutput(B221,E221)</f>
        <v>#NAME?</v>
      </c>
      <c r="I221"/>
      <c r="J221" s="527" t="s">
        <v>562</v>
      </c>
      <c r="K221" s="313"/>
      <c r="L221" s="314" t="e">
        <f ca="1">_xll.ErTotal(SUM(L215:L218))</f>
        <v>#NAME?</v>
      </c>
      <c r="M221" s="313"/>
      <c r="N221" s="540" t="e">
        <f ca="1">(L221/$D$22)*100000</f>
        <v>#NAME?</v>
      </c>
      <c r="O221" s="559" t="e">
        <f ca="1">_xll.ErRunOutput(J221,L221)</f>
        <v>#NAME?</v>
      </c>
      <c r="Q221" s="527" t="s">
        <v>563</v>
      </c>
      <c r="R221" s="313"/>
      <c r="S221" s="314" t="e">
        <f ca="1">_xll.ErTotal(SUM(S215:S218))</f>
        <v>#NAME?</v>
      </c>
      <c r="T221" s="313"/>
      <c r="U221" s="540" t="e">
        <f ca="1">(S221/$D$22)*100000</f>
        <v>#NAME?</v>
      </c>
      <c r="V221" s="559" t="e">
        <f ca="1">_xll.ErRunOutput(Q221,S221)</f>
        <v>#NAME?</v>
      </c>
      <c r="W221"/>
      <c r="X221" s="527" t="s">
        <v>564</v>
      </c>
      <c r="Y221" s="313"/>
      <c r="Z221" s="314" t="e">
        <f ca="1">_xll.ErTotal(SUM(Z215:Z218))</f>
        <v>#NAME?</v>
      </c>
      <c r="AA221" s="313"/>
      <c r="AB221" s="540" t="e">
        <f ca="1">(Z221/$D$22)*100000</f>
        <v>#NAME?</v>
      </c>
      <c r="AC221" s="559" t="e">
        <f ca="1">_xll.ErRunOutput(X221,Z221)</f>
        <v>#NAME?</v>
      </c>
      <c r="AD221"/>
      <c r="AE221" s="527" t="s">
        <v>565</v>
      </c>
      <c r="AF221" s="313"/>
      <c r="AG221" s="314" t="e">
        <f ca="1">_xll.ErTotal(SUM(AG215:AG218))</f>
        <v>#NAME?</v>
      </c>
      <c r="AH221" s="313"/>
      <c r="AI221" s="540" t="e">
        <f ca="1">(AG221/$D$22)*100000</f>
        <v>#NAME?</v>
      </c>
      <c r="AJ221" s="559" t="e">
        <f ca="1">_xll.ErRunOutput(AE221,AG221)</f>
        <v>#NAME?</v>
      </c>
      <c r="AK221"/>
      <c r="AL221" s="527" t="s">
        <v>566</v>
      </c>
      <c r="AM221" s="313"/>
      <c r="AN221" s="314" t="e">
        <f ca="1">_xll.ErTotal(SUM(AN215:AN218))</f>
        <v>#NAME?</v>
      </c>
      <c r="AO221" s="313"/>
      <c r="AP221" s="540" t="e">
        <f ca="1">(AN221/$D$22)*100000</f>
        <v>#NAME?</v>
      </c>
      <c r="AQ221" s="559" t="e">
        <f ca="1">_xll.ErRunOutput(AL221,AN221)</f>
        <v>#NAME?</v>
      </c>
      <c r="AR221"/>
      <c r="AS221"/>
      <c r="AT221"/>
      <c r="AU221"/>
      <c r="AV221"/>
      <c r="AW221"/>
      <c r="AX221"/>
      <c r="AY221"/>
      <c r="AZ221"/>
      <c r="BA221"/>
      <c r="BB221"/>
      <c r="BC221"/>
      <c r="BD221"/>
      <c r="BE221"/>
      <c r="BF221"/>
      <c r="BG221"/>
      <c r="BH221"/>
      <c r="BI221"/>
      <c r="BJ221"/>
      <c r="BK221"/>
      <c r="BL221"/>
    </row>
    <row r="222" spans="1:64" s="79" customFormat="1" x14ac:dyDescent="0.25">
      <c r="B222" s="529" t="s">
        <v>567</v>
      </c>
      <c r="C222" s="530"/>
      <c r="D222" s="531"/>
      <c r="E222" s="532" t="e">
        <f ca="1">_xll.ErTotal(SUM(E215:E217,E219))</f>
        <v>#NAME?</v>
      </c>
      <c r="F222" s="531"/>
      <c r="G222" s="554" t="e">
        <f ca="1">(E222/$D$22)*100000</f>
        <v>#NAME?</v>
      </c>
      <c r="H222" s="560" t="e">
        <f ca="1">_xll.ErRunOutput(B222,E222)</f>
        <v>#NAME?</v>
      </c>
      <c r="I222"/>
      <c r="J222" s="529" t="s">
        <v>568</v>
      </c>
      <c r="K222" s="531"/>
      <c r="L222" s="532" t="e">
        <f ca="1">_xll.ErTotal(SUM(L215:L217,L219))</f>
        <v>#NAME?</v>
      </c>
      <c r="M222" s="531"/>
      <c r="N222" s="554" t="e">
        <f ca="1">(L222/$D$22)*100000</f>
        <v>#NAME?</v>
      </c>
      <c r="O222" s="560" t="e">
        <f ca="1">_xll.ErRunOutput(J222,L222)</f>
        <v>#NAME?</v>
      </c>
      <c r="Q222" s="529" t="s">
        <v>569</v>
      </c>
      <c r="R222" s="531"/>
      <c r="S222" s="532" t="e">
        <f ca="1">_xll.ErTotal(SUM(S215:S217,S219))</f>
        <v>#NAME?</v>
      </c>
      <c r="T222" s="531"/>
      <c r="U222" s="554" t="e">
        <f ca="1">(S222/$D$22)*100000</f>
        <v>#NAME?</v>
      </c>
      <c r="V222" s="560" t="e">
        <f ca="1">_xll.ErRunOutput(Q222,S222)</f>
        <v>#NAME?</v>
      </c>
      <c r="W222"/>
      <c r="X222" s="529" t="s">
        <v>570</v>
      </c>
      <c r="Y222" s="531"/>
      <c r="Z222" s="532" t="e">
        <f ca="1">_xll.ErTotal(SUM(Z215:Z217,Z219))</f>
        <v>#NAME?</v>
      </c>
      <c r="AA222" s="531"/>
      <c r="AB222" s="554" t="e">
        <f ca="1">(Z222/$D$22)*100000</f>
        <v>#NAME?</v>
      </c>
      <c r="AC222" s="560" t="e">
        <f ca="1">_xll.ErRunOutput(X222,Z222)</f>
        <v>#NAME?</v>
      </c>
      <c r="AD222"/>
      <c r="AE222" s="529" t="s">
        <v>571</v>
      </c>
      <c r="AF222" s="531"/>
      <c r="AG222" s="532" t="e">
        <f ca="1">_xll.ErTotal(SUM(AG215:AG217,AG219))</f>
        <v>#NAME?</v>
      </c>
      <c r="AH222" s="531"/>
      <c r="AI222" s="554" t="e">
        <f ca="1">(AG222/$D$22)*100000</f>
        <v>#NAME?</v>
      </c>
      <c r="AJ222" s="560" t="e">
        <f ca="1">_xll.ErRunOutput(AE222,AG222)</f>
        <v>#NAME?</v>
      </c>
      <c r="AK222"/>
      <c r="AL222" s="529" t="s">
        <v>572</v>
      </c>
      <c r="AM222" s="531"/>
      <c r="AN222" s="532" t="e">
        <f ca="1">_xll.ErTotal(SUM(AN215:AN217,AN219))</f>
        <v>#NAME?</v>
      </c>
      <c r="AO222" s="531"/>
      <c r="AP222" s="554" t="e">
        <f ca="1">(AN222/$D$22)*100000</f>
        <v>#NAME?</v>
      </c>
      <c r="AQ222" s="560" t="e">
        <f ca="1">_xll.ErRunOutput(AL222,AN222)</f>
        <v>#NAME?</v>
      </c>
      <c r="AR222"/>
      <c r="AS222"/>
      <c r="AT222"/>
      <c r="AU222"/>
      <c r="AV222"/>
      <c r="AW222"/>
      <c r="AX222"/>
      <c r="AY222"/>
      <c r="AZ222"/>
      <c r="BA222"/>
      <c r="BB222"/>
      <c r="BC222"/>
      <c r="BD222"/>
      <c r="BE222"/>
      <c r="BF222"/>
      <c r="BG222"/>
      <c r="BH222"/>
      <c r="BI222"/>
      <c r="BJ222"/>
      <c r="BK222"/>
      <c r="BL222"/>
    </row>
    <row r="223" spans="1:64" s="79" customFormat="1" x14ac:dyDescent="0.25">
      <c r="B223" s="521" t="s">
        <v>573</v>
      </c>
      <c r="C223" s="522"/>
      <c r="D223" s="523"/>
      <c r="E223" s="524"/>
      <c r="F223" s="542" t="e">
        <f ca="1">_xll.ErTotal(SUM(D214,E215:E217))</f>
        <v>#NAME?</v>
      </c>
      <c r="G223" s="542" t="e">
        <f ca="1">(F223/$D$22)*100000</f>
        <v>#NAME?</v>
      </c>
      <c r="H223" s="558" t="e">
        <f ca="1">_xll.ErRunOutput(B223,F223)</f>
        <v>#NAME?</v>
      </c>
      <c r="I223"/>
      <c r="J223" s="521" t="s">
        <v>574</v>
      </c>
      <c r="K223" s="523"/>
      <c r="L223" s="524"/>
      <c r="M223" s="542" t="e">
        <f ca="1">_xll.ErTotal(SUM(K214,L215:L217))</f>
        <v>#NAME?</v>
      </c>
      <c r="N223" s="542" t="e">
        <f ca="1">(M223/$D$22)*100000</f>
        <v>#NAME?</v>
      </c>
      <c r="O223" s="558" t="e">
        <f ca="1">_xll.ErRunOutput(J223,M223)</f>
        <v>#NAME?</v>
      </c>
      <c r="Q223" s="521" t="s">
        <v>575</v>
      </c>
      <c r="R223" s="523"/>
      <c r="S223" s="524"/>
      <c r="T223" s="542" t="e">
        <f ca="1">_xll.ErTotal(SUM(R214,S215:S217))</f>
        <v>#NAME?</v>
      </c>
      <c r="U223" s="542" t="e">
        <f ca="1">(T223/$D$22)*100000</f>
        <v>#NAME?</v>
      </c>
      <c r="V223" s="558" t="e">
        <f ca="1">_xll.ErRunOutput(Q223,T223)</f>
        <v>#NAME?</v>
      </c>
      <c r="W223"/>
      <c r="X223" s="521" t="s">
        <v>576</v>
      </c>
      <c r="Y223" s="523"/>
      <c r="Z223" s="524"/>
      <c r="AA223" s="542" t="e">
        <f ca="1">_xll.ErTotal(SUM(Y214,Z215:Z217))</f>
        <v>#NAME?</v>
      </c>
      <c r="AB223" s="542" t="e">
        <f ca="1">(AA223/$D$22)*100000</f>
        <v>#NAME?</v>
      </c>
      <c r="AC223" s="558" t="e">
        <f ca="1">_xll.ErRunOutput(X223,AA223)</f>
        <v>#NAME?</v>
      </c>
      <c r="AD223"/>
      <c r="AE223" s="521" t="s">
        <v>577</v>
      </c>
      <c r="AF223" s="523"/>
      <c r="AG223" s="524"/>
      <c r="AH223" s="542" t="e">
        <f ca="1">_xll.ErTotal(SUM(AF214,AG215:AG217))</f>
        <v>#NAME?</v>
      </c>
      <c r="AI223" s="542" t="e">
        <f ca="1">(AH223/$D$22)*100000</f>
        <v>#NAME?</v>
      </c>
      <c r="AJ223" s="558" t="e">
        <f ca="1">_xll.ErRunOutput(AE223,AH223)</f>
        <v>#NAME?</v>
      </c>
      <c r="AK223"/>
      <c r="AL223" s="521" t="s">
        <v>578</v>
      </c>
      <c r="AM223" s="523"/>
      <c r="AN223" s="524"/>
      <c r="AO223" s="542" t="e">
        <f ca="1">_xll.ErTotal(SUM(AM214,AN215:AN217))</f>
        <v>#NAME?</v>
      </c>
      <c r="AP223" s="542" t="e">
        <f ca="1">(AO223/$D$22)*100000</f>
        <v>#NAME?</v>
      </c>
      <c r="AQ223" s="558" t="e">
        <f ca="1">_xll.ErRunOutput(AL223,AO223)</f>
        <v>#NAME?</v>
      </c>
      <c r="AR223"/>
      <c r="AS223"/>
      <c r="AT223"/>
      <c r="AU223"/>
      <c r="AV223"/>
      <c r="AW223"/>
      <c r="AX223"/>
      <c r="AY223"/>
      <c r="AZ223"/>
      <c r="BA223"/>
      <c r="BB223"/>
      <c r="BC223"/>
      <c r="BD223"/>
      <c r="BE223"/>
      <c r="BF223"/>
      <c r="BG223"/>
      <c r="BH223"/>
      <c r="BI223"/>
      <c r="BJ223"/>
      <c r="BK223"/>
      <c r="BL223"/>
    </row>
    <row r="224" spans="1:64" x14ac:dyDescent="0.25">
      <c r="B224" s="527" t="s">
        <v>579</v>
      </c>
      <c r="C224" s="241"/>
      <c r="D224" s="311"/>
      <c r="E224" s="311"/>
      <c r="F224" s="310" t="e">
        <f ca="1">_xll.ErTotal(SUM(D214:E218))</f>
        <v>#NAME?</v>
      </c>
      <c r="G224" s="470" t="e">
        <f ca="1">(F224/$D$22)*100000</f>
        <v>#NAME?</v>
      </c>
      <c r="H224" s="559" t="e">
        <f ca="1">_xll.ErRunOutput(B224,F224)</f>
        <v>#NAME?</v>
      </c>
      <c r="J224" s="527" t="s">
        <v>580</v>
      </c>
      <c r="K224" s="311"/>
      <c r="L224" s="311"/>
      <c r="M224" s="310" t="e">
        <f ca="1">_xll.ErTotal(SUM(K214:L218))</f>
        <v>#NAME?</v>
      </c>
      <c r="N224" s="470" t="e">
        <f ca="1">(M224/$D$22)*100000</f>
        <v>#NAME?</v>
      </c>
      <c r="O224" s="559" t="e">
        <f ca="1">_xll.ErRunOutput(J224,M224)</f>
        <v>#NAME?</v>
      </c>
      <c r="Q224" s="527" t="s">
        <v>581</v>
      </c>
      <c r="R224" s="311"/>
      <c r="S224" s="311"/>
      <c r="T224" s="310" t="e">
        <f ca="1">_xll.ErTotal(SUM(R214:S218))</f>
        <v>#NAME?</v>
      </c>
      <c r="U224" s="470" t="e">
        <f ca="1">(T224/$D$22)*100000</f>
        <v>#NAME?</v>
      </c>
      <c r="V224" s="559" t="e">
        <f ca="1">_xll.ErRunOutput(Q224,T224)</f>
        <v>#NAME?</v>
      </c>
      <c r="X224" s="527" t="s">
        <v>582</v>
      </c>
      <c r="Y224" s="311"/>
      <c r="Z224" s="311"/>
      <c r="AA224" s="310" t="e">
        <f ca="1">_xll.ErTotal(SUM(Y214:Z218))</f>
        <v>#NAME?</v>
      </c>
      <c r="AB224" s="470" t="e">
        <f ca="1">(AA224/$D$22)*100000</f>
        <v>#NAME?</v>
      </c>
      <c r="AC224" s="559" t="e">
        <f ca="1">_xll.ErRunOutput(X224,AA224)</f>
        <v>#NAME?</v>
      </c>
      <c r="AE224" s="527" t="s">
        <v>583</v>
      </c>
      <c r="AF224" s="311"/>
      <c r="AG224" s="311"/>
      <c r="AH224" s="310" t="e">
        <f ca="1">_xll.ErTotal(SUM(AF214:AG218))</f>
        <v>#NAME?</v>
      </c>
      <c r="AI224" s="470" t="e">
        <f ca="1">(AH224/$D$22)*100000</f>
        <v>#NAME?</v>
      </c>
      <c r="AJ224" s="559" t="e">
        <f ca="1">_xll.ErRunOutput(AE224,AH224)</f>
        <v>#NAME?</v>
      </c>
      <c r="AL224" s="527" t="s">
        <v>584</v>
      </c>
      <c r="AM224" s="311"/>
      <c r="AN224" s="311"/>
      <c r="AO224" s="310" t="e">
        <f ca="1">_xll.ErTotal(SUM(AM214:AN218))</f>
        <v>#NAME?</v>
      </c>
      <c r="AP224" s="470" t="e">
        <f ca="1">(AO224/$D$22)*100000</f>
        <v>#NAME?</v>
      </c>
      <c r="AQ224" s="559" t="e">
        <f ca="1">_xll.ErRunOutput(AL224,AO224)</f>
        <v>#NAME?</v>
      </c>
    </row>
    <row r="225" spans="1:43" x14ac:dyDescent="0.25">
      <c r="B225" s="529" t="s">
        <v>585</v>
      </c>
      <c r="C225" s="303"/>
      <c r="D225" s="550"/>
      <c r="E225" s="550"/>
      <c r="F225" s="551" t="e">
        <f ca="1">_xll.ErTotal(SUM(D214,E215:E217,E219))</f>
        <v>#NAME?</v>
      </c>
      <c r="G225" s="555" t="e">
        <f ca="1">(F225/$D$22)*100000</f>
        <v>#NAME?</v>
      </c>
      <c r="H225" s="560" t="e">
        <f ca="1">_xll.ErRunOutput(B225,F225)</f>
        <v>#NAME?</v>
      </c>
      <c r="J225" s="529" t="s">
        <v>586</v>
      </c>
      <c r="K225" s="550"/>
      <c r="L225" s="550"/>
      <c r="M225" s="551" t="e">
        <f ca="1">_xll.ErTotal(SUM(K214,L215:L217,L219))</f>
        <v>#NAME?</v>
      </c>
      <c r="N225" s="555" t="e">
        <f ca="1">(M225/$D$22)*100000</f>
        <v>#NAME?</v>
      </c>
      <c r="O225" s="560" t="e">
        <f ca="1">_xll.ErRunOutput(J225,M225)</f>
        <v>#NAME?</v>
      </c>
      <c r="Q225" s="529" t="s">
        <v>587</v>
      </c>
      <c r="R225" s="550"/>
      <c r="S225" s="550"/>
      <c r="T225" s="551" t="e">
        <f ca="1">_xll.ErTotal(SUM(R214,S215:S217,S219))</f>
        <v>#NAME?</v>
      </c>
      <c r="U225" s="555" t="e">
        <f ca="1">(T225/$D$22)*100000</f>
        <v>#NAME?</v>
      </c>
      <c r="V225" s="560" t="e">
        <f ca="1">_xll.ErRunOutput(Q225,T225)</f>
        <v>#NAME?</v>
      </c>
      <c r="X225" s="529" t="s">
        <v>588</v>
      </c>
      <c r="Y225" s="550"/>
      <c r="Z225" s="550"/>
      <c r="AA225" s="551" t="e">
        <f ca="1">_xll.ErTotal(SUM(Y214,Z215:Z217,Z219))</f>
        <v>#NAME?</v>
      </c>
      <c r="AB225" s="555" t="e">
        <f ca="1">(AA225/$D$22)*100000</f>
        <v>#NAME?</v>
      </c>
      <c r="AC225" s="560" t="e">
        <f ca="1">_xll.ErRunOutput(X225,AA225)</f>
        <v>#NAME?</v>
      </c>
      <c r="AE225" s="529" t="s">
        <v>589</v>
      </c>
      <c r="AF225" s="550"/>
      <c r="AG225" s="550"/>
      <c r="AH225" s="551" t="e">
        <f ca="1">_xll.ErTotal(SUM(AF214,AG215:AG217,AG219))</f>
        <v>#NAME?</v>
      </c>
      <c r="AI225" s="555" t="e">
        <f ca="1">(AH225/$D$22)*100000</f>
        <v>#NAME?</v>
      </c>
      <c r="AJ225" s="560" t="e">
        <f ca="1">_xll.ErRunOutput(AE225,AH225)</f>
        <v>#NAME?</v>
      </c>
      <c r="AL225" s="529" t="s">
        <v>590</v>
      </c>
      <c r="AM225" s="550"/>
      <c r="AN225" s="550"/>
      <c r="AO225" s="551" t="e">
        <f ca="1">_xll.ErTotal(SUM(AM214,AN215:AN217,AN219))</f>
        <v>#NAME?</v>
      </c>
      <c r="AP225" s="555" t="e">
        <f ca="1">(AO225/$D$22)*100000</f>
        <v>#NAME?</v>
      </c>
      <c r="AQ225" s="560" t="e">
        <f ca="1">_xll.ErRunOutput(AL225,AO225)</f>
        <v>#NAME?</v>
      </c>
    </row>
    <row r="226" spans="1:43" x14ac:dyDescent="0.25">
      <c r="B226" s="145"/>
      <c r="D226" s="311"/>
      <c r="E226" s="311"/>
      <c r="F226" s="310"/>
      <c r="G226" s="470"/>
      <c r="H226" s="539"/>
      <c r="J226" s="145"/>
      <c r="K226" s="311"/>
      <c r="L226" s="311"/>
      <c r="M226" s="310"/>
      <c r="N226" s="470"/>
      <c r="O226" s="539"/>
    </row>
    <row r="227" spans="1:43"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row>
    <row r="228" spans="1:43"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row>
    <row r="229" spans="1:43"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row>
    <row r="230" spans="1:43"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row>
    <row r="231" spans="1:43"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row>
    <row r="232" spans="1:43"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row>
    <row r="233" spans="1:43"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row>
    <row r="234" spans="1:43"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row>
    <row r="235" spans="1:43"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row>
    <row r="236" spans="1:43"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row>
    <row r="237" spans="1:43"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row>
    <row r="238" spans="1:43"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row>
    <row r="239" spans="1:43"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row>
    <row r="240" spans="1:43"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row>
    <row r="241" spans="1:43"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row>
    <row r="242" spans="1:43"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row>
    <row r="243" spans="1:43"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row>
    <row r="244" spans="1:43"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row>
    <row r="248" spans="1:43" ht="18.75" x14ac:dyDescent="0.3">
      <c r="B248" s="770"/>
      <c r="C248" s="770"/>
      <c r="D248" s="1694" t="s">
        <v>591</v>
      </c>
      <c r="E248" s="1694"/>
      <c r="F248" s="1694"/>
      <c r="G248" s="1694"/>
      <c r="H248" s="1694"/>
      <c r="Q248" s="1694" t="s">
        <v>592</v>
      </c>
      <c r="R248" s="1694"/>
      <c r="S248" s="1694"/>
      <c r="T248" s="1694"/>
      <c r="U248" s="1694"/>
      <c r="V248" s="1694"/>
      <c r="AE248" s="1694" t="s">
        <v>279</v>
      </c>
      <c r="AF248" s="1694"/>
      <c r="AG248" s="1694"/>
      <c r="AH248" s="1694"/>
      <c r="AI248" s="1694"/>
      <c r="AJ248" s="1694"/>
    </row>
    <row r="249" spans="1:43" x14ac:dyDescent="0.25">
      <c r="B249" s="34"/>
      <c r="C249" s="34"/>
      <c r="D249" s="1724" t="s">
        <v>201</v>
      </c>
      <c r="E249" s="1724"/>
      <c r="F249" s="1724"/>
      <c r="G249" s="1724"/>
      <c r="H249" s="1721" t="s">
        <v>202</v>
      </c>
      <c r="Q249" s="34"/>
      <c r="R249" s="1641" t="s">
        <v>201</v>
      </c>
      <c r="S249" s="1641"/>
      <c r="T249" s="1641"/>
      <c r="U249" s="1641"/>
      <c r="V249" s="1642" t="s">
        <v>202</v>
      </c>
      <c r="AE249" s="34"/>
      <c r="AF249" s="1641" t="s">
        <v>201</v>
      </c>
      <c r="AG249" s="1641"/>
      <c r="AH249" s="1641"/>
      <c r="AI249" s="1641"/>
      <c r="AJ249" s="1642" t="s">
        <v>202</v>
      </c>
    </row>
    <row r="250" spans="1:43" ht="30" x14ac:dyDescent="0.25">
      <c r="B250" s="4"/>
      <c r="C250" s="4"/>
      <c r="D250" s="1077" t="s">
        <v>65</v>
      </c>
      <c r="E250" s="1077" t="s">
        <v>203</v>
      </c>
      <c r="F250" s="1077" t="s">
        <v>182</v>
      </c>
      <c r="G250" s="1078" t="s">
        <v>204</v>
      </c>
      <c r="H250" s="1722"/>
      <c r="Q250" s="4"/>
      <c r="R250" s="1077" t="s">
        <v>65</v>
      </c>
      <c r="S250" s="1077" t="s">
        <v>203</v>
      </c>
      <c r="T250" s="1077" t="s">
        <v>182</v>
      </c>
      <c r="U250" s="1078" t="s">
        <v>204</v>
      </c>
      <c r="V250" s="1643"/>
      <c r="AE250" s="4"/>
      <c r="AF250" s="1077" t="s">
        <v>65</v>
      </c>
      <c r="AG250" s="1077" t="s">
        <v>203</v>
      </c>
      <c r="AH250" s="1077" t="s">
        <v>182</v>
      </c>
      <c r="AI250" s="1078" t="s">
        <v>204</v>
      </c>
      <c r="AJ250" s="1643"/>
    </row>
    <row r="251" spans="1:43" x14ac:dyDescent="0.25">
      <c r="B251" s="549" t="s">
        <v>593</v>
      </c>
      <c r="C251" s="283"/>
      <c r="D251" s="1079" t="e">
        <f ca="1">_xll.ErTotal(SUM(D214,K214))</f>
        <v>#NAME?</v>
      </c>
      <c r="E251" s="1080"/>
      <c r="F251" s="1080"/>
      <c r="G251" s="1080"/>
      <c r="H251" s="557" t="e">
        <f ca="1">_xll.ErRunOutput(B251,D251)</f>
        <v>#NAME?</v>
      </c>
      <c r="Q251" s="549" t="s">
        <v>594</v>
      </c>
      <c r="R251" s="1079" t="e">
        <f ca="1">_xll.ErTotal(SUM(R214,Y214))</f>
        <v>#NAME?</v>
      </c>
      <c r="S251" s="1080"/>
      <c r="T251" s="1080"/>
      <c r="U251" s="1080"/>
      <c r="V251" s="557" t="e">
        <f ca="1">_xll.ErRunOutput(Q251,R251)</f>
        <v>#NAME?</v>
      </c>
      <c r="AE251" s="549" t="s">
        <v>595</v>
      </c>
      <c r="AF251" s="1079" t="e">
        <f ca="1">_xll.ErTotal(SUM(AF214,AM214))</f>
        <v>#NAME?</v>
      </c>
      <c r="AG251" s="1080"/>
      <c r="AH251" s="1080"/>
      <c r="AI251" s="1080"/>
      <c r="AJ251" s="557" t="e">
        <f ca="1">_xll.ErRunOutput(AE251,AF251)</f>
        <v>#NAME?</v>
      </c>
    </row>
    <row r="252" spans="1:43" x14ac:dyDescent="0.25">
      <c r="B252" s="521" t="s">
        <v>596</v>
      </c>
      <c r="C252" s="535"/>
      <c r="D252" s="1081"/>
      <c r="E252" s="1082" t="e">
        <f ca="1">_xll.ErTotal(SUM(E215,L215))</f>
        <v>#NAME?</v>
      </c>
      <c r="F252" s="1081"/>
      <c r="G252" s="1081"/>
      <c r="H252" s="558" t="e">
        <f ca="1">_xll.ErRunOutput(B252,E252)</f>
        <v>#NAME?</v>
      </c>
      <c r="Q252" s="521" t="s">
        <v>597</v>
      </c>
      <c r="R252" s="1081"/>
      <c r="S252" s="1082" t="e">
        <f ca="1">_xll.ErTotal(SUM(S215,Z215))</f>
        <v>#NAME?</v>
      </c>
      <c r="T252" s="1081"/>
      <c r="U252" s="1081"/>
      <c r="V252" s="558" t="e">
        <f ca="1">_xll.ErRunOutput(Q252,S252)</f>
        <v>#NAME?</v>
      </c>
      <c r="AE252" s="521" t="s">
        <v>598</v>
      </c>
      <c r="AF252" s="1081"/>
      <c r="AG252" s="1082" t="e">
        <f ca="1">_xll.ErTotal(SUM(AG215,AN215))</f>
        <v>#NAME?</v>
      </c>
      <c r="AH252" s="1081"/>
      <c r="AI252" s="1081"/>
      <c r="AJ252" s="558" t="e">
        <f ca="1">_xll.ErRunOutput(AE252,AG252)</f>
        <v>#NAME?</v>
      </c>
    </row>
    <row r="253" spans="1:43" x14ac:dyDescent="0.25">
      <c r="B253" s="527" t="s">
        <v>599</v>
      </c>
      <c r="C253" s="528"/>
      <c r="D253" s="1083"/>
      <c r="E253" s="1084" t="e">
        <f ca="1">_xll.ErTotal(SUM(E216,L216))</f>
        <v>#NAME?</v>
      </c>
      <c r="F253" s="1083"/>
      <c r="G253" s="1083"/>
      <c r="H253" s="559" t="e">
        <f ca="1">_xll.ErRunOutput(B253,E253)</f>
        <v>#NAME?</v>
      </c>
      <c r="Q253" s="527" t="s">
        <v>600</v>
      </c>
      <c r="R253" s="1083"/>
      <c r="S253" s="1084" t="e">
        <f ca="1">_xll.ErTotal(SUM(S216,Z216))</f>
        <v>#NAME?</v>
      </c>
      <c r="T253" s="1083"/>
      <c r="U253" s="1083"/>
      <c r="V253" s="559" t="e">
        <f ca="1">_xll.ErRunOutput(Q253,S253)</f>
        <v>#NAME?</v>
      </c>
      <c r="AE253" s="527" t="s">
        <v>601</v>
      </c>
      <c r="AF253" s="1083"/>
      <c r="AG253" s="1084" t="e">
        <f ca="1">_xll.ErTotal(SUM(AG216,AN216))</f>
        <v>#NAME?</v>
      </c>
      <c r="AH253" s="1083"/>
      <c r="AI253" s="1083"/>
      <c r="AJ253" s="559" t="e">
        <f ca="1">_xll.ErRunOutput(AE253,AG253)</f>
        <v>#NAME?</v>
      </c>
    </row>
    <row r="254" spans="1:43" x14ac:dyDescent="0.25">
      <c r="B254" s="527" t="s">
        <v>602</v>
      </c>
      <c r="C254" s="528"/>
      <c r="D254" s="1083"/>
      <c r="E254" s="1084" t="e">
        <f ca="1">_xll.ErTotal(SUM(E217,L217))</f>
        <v>#NAME?</v>
      </c>
      <c r="F254" s="1083"/>
      <c r="G254" s="1083"/>
      <c r="H254" s="559" t="e">
        <f ca="1">_xll.ErRunOutput(B254,E254)</f>
        <v>#NAME?</v>
      </c>
      <c r="Q254" s="527" t="s">
        <v>603</v>
      </c>
      <c r="R254" s="1083"/>
      <c r="S254" s="1084" t="e">
        <f ca="1">_xll.ErTotal(SUM(S217,Z217))</f>
        <v>#NAME?</v>
      </c>
      <c r="T254" s="1083"/>
      <c r="U254" s="1083"/>
      <c r="V254" s="559" t="e">
        <f ca="1">_xll.ErRunOutput(Q254,S254)</f>
        <v>#NAME?</v>
      </c>
      <c r="AE254" s="527" t="s">
        <v>604</v>
      </c>
      <c r="AF254" s="1083"/>
      <c r="AG254" s="1084" t="e">
        <f ca="1">_xll.ErTotal(SUM(AG217,AN217))</f>
        <v>#NAME?</v>
      </c>
      <c r="AH254" s="1083"/>
      <c r="AI254" s="1083"/>
      <c r="AJ254" s="559" t="e">
        <f ca="1">_xll.ErRunOutput(AE254,AG254)</f>
        <v>#NAME?</v>
      </c>
    </row>
    <row r="255" spans="1:43" x14ac:dyDescent="0.25">
      <c r="B255" s="527" t="s">
        <v>605</v>
      </c>
      <c r="C255" s="528"/>
      <c r="D255" s="1083"/>
      <c r="E255" s="1084" t="e">
        <f ca="1">_xll.ErTotal(SUM(E218,L218))</f>
        <v>#NAME?</v>
      </c>
      <c r="F255" s="1083"/>
      <c r="G255" s="1083"/>
      <c r="H255" s="559" t="e">
        <f ca="1">_xll.ErRunOutput(B255,E255)</f>
        <v>#NAME?</v>
      </c>
      <c r="Q255" s="527" t="s">
        <v>606</v>
      </c>
      <c r="R255" s="1083"/>
      <c r="S255" s="1084" t="e">
        <f ca="1">_xll.ErTotal(SUM(S218,Z218))</f>
        <v>#NAME?</v>
      </c>
      <c r="T255" s="1083"/>
      <c r="U255" s="1083"/>
      <c r="V255" s="559" t="e">
        <f ca="1">_xll.ErRunOutput(Q255,S255)</f>
        <v>#NAME?</v>
      </c>
      <c r="AE255" s="527" t="s">
        <v>607</v>
      </c>
      <c r="AF255" s="1083"/>
      <c r="AG255" s="1084" t="e">
        <f ca="1">_xll.ErTotal(SUM(AG218,AN218))</f>
        <v>#NAME?</v>
      </c>
      <c r="AH255" s="1083"/>
      <c r="AI255" s="1083"/>
      <c r="AJ255" s="559" t="e">
        <f ca="1">_xll.ErRunOutput(AE255,AG255)</f>
        <v>#NAME?</v>
      </c>
    </row>
    <row r="256" spans="1:43" x14ac:dyDescent="0.25">
      <c r="B256" s="529" t="s">
        <v>608</v>
      </c>
      <c r="C256" s="530"/>
      <c r="D256" s="1085"/>
      <c r="E256" s="1086" t="e">
        <f ca="1">_xll.ErTotal(SUM(E219,L219))</f>
        <v>#NAME?</v>
      </c>
      <c r="F256" s="1085"/>
      <c r="G256" s="1085"/>
      <c r="H256" s="560" t="e">
        <f ca="1">_xll.ErRunOutput(B256,E256)</f>
        <v>#NAME?</v>
      </c>
      <c r="Q256" s="529" t="s">
        <v>609</v>
      </c>
      <c r="R256" s="1085"/>
      <c r="S256" s="1086" t="e">
        <f ca="1">_xll.ErTotal(SUM(S219,Z219))</f>
        <v>#NAME?</v>
      </c>
      <c r="T256" s="1085"/>
      <c r="U256" s="1085"/>
      <c r="V256" s="560" t="e">
        <f ca="1">_xll.ErRunOutput(Q256,S256)</f>
        <v>#NAME?</v>
      </c>
      <c r="AE256" s="529" t="s">
        <v>610</v>
      </c>
      <c r="AF256" s="1085"/>
      <c r="AG256" s="1086" t="e">
        <f ca="1">_xll.ErTotal(SUM(AG219,AN219))</f>
        <v>#NAME?</v>
      </c>
      <c r="AH256" s="1085"/>
      <c r="AI256" s="1085"/>
      <c r="AJ256" s="560" t="e">
        <f ca="1">_xll.ErRunOutput(AE256,AG256)</f>
        <v>#NAME?</v>
      </c>
    </row>
    <row r="257" spans="2:36" x14ac:dyDescent="0.25">
      <c r="B257" s="521" t="s">
        <v>611</v>
      </c>
      <c r="C257" s="522"/>
      <c r="D257" s="1087"/>
      <c r="E257" s="1088" t="e">
        <f ca="1">_xll.ErTotal(SUM(E252:E254))</f>
        <v>#NAME?</v>
      </c>
      <c r="F257" s="1087"/>
      <c r="G257" s="1089" t="e">
        <f ca="1">(E257/$D$22)*100000</f>
        <v>#NAME?</v>
      </c>
      <c r="H257" s="558" t="e">
        <f ca="1">_xll.ErRunOutput(B257,E257)</f>
        <v>#NAME?</v>
      </c>
      <c r="Q257" s="521" t="s">
        <v>612</v>
      </c>
      <c r="R257" s="1087"/>
      <c r="S257" s="1088" t="e">
        <f ca="1">_xll.ErTotal(SUM(S252:S254))</f>
        <v>#NAME?</v>
      </c>
      <c r="T257" s="1087"/>
      <c r="U257" s="1089" t="e">
        <f ca="1">(S257/$D$22)*100000</f>
        <v>#NAME?</v>
      </c>
      <c r="V257" s="558" t="e">
        <f ca="1">_xll.ErRunOutput(Q257,S257)</f>
        <v>#NAME?</v>
      </c>
      <c r="AE257" s="521" t="s">
        <v>613</v>
      </c>
      <c r="AF257" s="1087"/>
      <c r="AG257" s="1088" t="e">
        <f ca="1">_xll.ErTotal(SUM(AG252:AG254))</f>
        <v>#NAME?</v>
      </c>
      <c r="AH257" s="1087"/>
      <c r="AI257" s="1089" t="e">
        <f ca="1">(AG257/$D$22)*100000</f>
        <v>#NAME?</v>
      </c>
      <c r="AJ257" s="558" t="e">
        <f ca="1">_xll.ErRunOutput(AE257,AG257)</f>
        <v>#NAME?</v>
      </c>
    </row>
    <row r="258" spans="2:36" x14ac:dyDescent="0.25">
      <c r="B258" s="527" t="s">
        <v>614</v>
      </c>
      <c r="C258" s="528"/>
      <c r="D258" s="1083"/>
      <c r="E258" s="1084" t="e">
        <f ca="1">_xll.ErTotal(SUM(E252:E255))</f>
        <v>#NAME?</v>
      </c>
      <c r="F258" s="1083"/>
      <c r="G258" s="1090" t="e">
        <f ca="1">(E258/$D$22)*100000</f>
        <v>#NAME?</v>
      </c>
      <c r="H258" s="559" t="e">
        <f ca="1">_xll.ErRunOutput(B258,E258)</f>
        <v>#NAME?</v>
      </c>
      <c r="Q258" s="527" t="s">
        <v>615</v>
      </c>
      <c r="R258" s="1083"/>
      <c r="S258" s="1084" t="e">
        <f ca="1">_xll.ErTotal(SUM(S252:S255))</f>
        <v>#NAME?</v>
      </c>
      <c r="T258" s="1083"/>
      <c r="U258" s="1090" t="e">
        <f ca="1">(S258/$D$22)*100000</f>
        <v>#NAME?</v>
      </c>
      <c r="V258" s="559" t="e">
        <f ca="1">_xll.ErRunOutput(Q258,S258)</f>
        <v>#NAME?</v>
      </c>
      <c r="AE258" s="527" t="s">
        <v>616</v>
      </c>
      <c r="AF258" s="1083"/>
      <c r="AG258" s="1084" t="e">
        <f ca="1">_xll.ErTotal(SUM(AG252:AG255))</f>
        <v>#NAME?</v>
      </c>
      <c r="AH258" s="1083"/>
      <c r="AI258" s="1090" t="e">
        <f ca="1">(AG258/$D$22)*100000</f>
        <v>#NAME?</v>
      </c>
      <c r="AJ258" s="559" t="e">
        <f ca="1">_xll.ErRunOutput(AE258,AG258)</f>
        <v>#NAME?</v>
      </c>
    </row>
    <row r="259" spans="2:36" x14ac:dyDescent="0.25">
      <c r="B259" s="529" t="s">
        <v>617</v>
      </c>
      <c r="C259" s="530"/>
      <c r="D259" s="1085"/>
      <c r="E259" s="1086" t="e">
        <f ca="1">_xll.ErTotal(SUM(E252:E254,E256))</f>
        <v>#NAME?</v>
      </c>
      <c r="F259" s="1085"/>
      <c r="G259" s="1091" t="e">
        <f ca="1">(E259/$D$22)*100000</f>
        <v>#NAME?</v>
      </c>
      <c r="H259" s="560" t="e">
        <f ca="1">_xll.ErRunOutput(B259,E259)</f>
        <v>#NAME?</v>
      </c>
      <c r="Q259" s="529" t="s">
        <v>618</v>
      </c>
      <c r="R259" s="1085"/>
      <c r="S259" s="1086" t="e">
        <f ca="1">_xll.ErTotal(SUM(S252:S254,S256))</f>
        <v>#NAME?</v>
      </c>
      <c r="T259" s="1085"/>
      <c r="U259" s="1091" t="e">
        <f ca="1">(S259/$D$22)*100000</f>
        <v>#NAME?</v>
      </c>
      <c r="V259" s="560" t="e">
        <f ca="1">_xll.ErRunOutput(Q259,S259)</f>
        <v>#NAME?</v>
      </c>
      <c r="AE259" s="529" t="s">
        <v>619</v>
      </c>
      <c r="AF259" s="1085"/>
      <c r="AG259" s="1086" t="e">
        <f ca="1">_xll.ErTotal(SUM(AG252:AG254,AG256))</f>
        <v>#NAME?</v>
      </c>
      <c r="AH259" s="1085"/>
      <c r="AI259" s="1091" t="e">
        <f ca="1">(AG259/$D$22)*100000</f>
        <v>#NAME?</v>
      </c>
      <c r="AJ259" s="560" t="e">
        <f ca="1">_xll.ErRunOutput(AE259,AG259)</f>
        <v>#NAME?</v>
      </c>
    </row>
    <row r="260" spans="2:36" x14ac:dyDescent="0.25">
      <c r="B260" s="521" t="s">
        <v>620</v>
      </c>
      <c r="C260" s="522"/>
      <c r="D260" s="1087"/>
      <c r="E260" s="1088"/>
      <c r="F260" s="1089" t="e">
        <f ca="1">_xll.ErTotal(SUM(D251,E252:E254))</f>
        <v>#NAME?</v>
      </c>
      <c r="G260" s="1089" t="e">
        <f ca="1">(F260/$D$22)*100000</f>
        <v>#NAME?</v>
      </c>
      <c r="H260" s="558" t="e">
        <f ca="1">_xll.ErRunOutput(B260,F260)</f>
        <v>#NAME?</v>
      </c>
      <c r="Q260" s="521" t="s">
        <v>621</v>
      </c>
      <c r="R260" s="1087"/>
      <c r="S260" s="1088"/>
      <c r="T260" s="1089" t="e">
        <f ca="1">_xll.ErTotal(SUM(R251,S252:S254))</f>
        <v>#NAME?</v>
      </c>
      <c r="U260" s="1089" t="e">
        <f ca="1">(T260/$D$22)*100000</f>
        <v>#NAME?</v>
      </c>
      <c r="V260" s="558" t="e">
        <f ca="1">_xll.ErRunOutput(Q260,T260)</f>
        <v>#NAME?</v>
      </c>
      <c r="AE260" s="521" t="s">
        <v>622</v>
      </c>
      <c r="AF260" s="1087"/>
      <c r="AG260" s="1088"/>
      <c r="AH260" s="1089" t="e">
        <f ca="1">_xll.ErTotal(SUM(AF251,AG252:AG254))</f>
        <v>#NAME?</v>
      </c>
      <c r="AI260" s="1089" t="e">
        <f ca="1">(AH260/$D$22)*100000</f>
        <v>#NAME?</v>
      </c>
      <c r="AJ260" s="558" t="e">
        <f ca="1">_xll.ErRunOutput(AE260,AH260)</f>
        <v>#NAME?</v>
      </c>
    </row>
    <row r="261" spans="2:36" x14ac:dyDescent="0.25">
      <c r="B261" s="527" t="s">
        <v>623</v>
      </c>
      <c r="C261" s="241"/>
      <c r="D261" s="1077"/>
      <c r="E261" s="1077"/>
      <c r="F261" s="1092" t="e">
        <f ca="1">_xll.ErTotal(SUM(D251:E255))</f>
        <v>#NAME?</v>
      </c>
      <c r="G261" s="1093" t="e">
        <f ca="1">(F261/$D$22)*100000</f>
        <v>#NAME?</v>
      </c>
      <c r="H261" s="559" t="e">
        <f ca="1">_xll.ErRunOutput(B261,F261)</f>
        <v>#NAME?</v>
      </c>
      <c r="Q261" s="527" t="s">
        <v>624</v>
      </c>
      <c r="R261" s="1077"/>
      <c r="S261" s="1077"/>
      <c r="T261" s="1092" t="e">
        <f ca="1">_xll.ErTotal(SUM(R251:S255))</f>
        <v>#NAME?</v>
      </c>
      <c r="U261" s="1093" t="e">
        <f ca="1">(T261/$D$22)*100000</f>
        <v>#NAME?</v>
      </c>
      <c r="V261" s="559" t="e">
        <f ca="1">_xll.ErRunOutput(Q261,T261)</f>
        <v>#NAME?</v>
      </c>
      <c r="AE261" s="527" t="s">
        <v>625</v>
      </c>
      <c r="AF261" s="1077"/>
      <c r="AG261" s="1077"/>
      <c r="AH261" s="1092" t="e">
        <f ca="1">_xll.ErTotal(SUM(AF251:AG255))</f>
        <v>#NAME?</v>
      </c>
      <c r="AI261" s="1093" t="e">
        <f ca="1">(AH261/$D$22)*100000</f>
        <v>#NAME?</v>
      </c>
      <c r="AJ261" s="559" t="e">
        <f ca="1">_xll.ErRunOutput(AE261,AH261)</f>
        <v>#NAME?</v>
      </c>
    </row>
    <row r="262" spans="2:36" x14ac:dyDescent="0.25">
      <c r="B262" s="529" t="s">
        <v>626</v>
      </c>
      <c r="C262" s="303"/>
      <c r="D262" s="1094"/>
      <c r="E262" s="1094"/>
      <c r="F262" s="1095" t="e">
        <f ca="1">_xll.ErTotal(SUM(D251,E252:E254,E256))</f>
        <v>#NAME?</v>
      </c>
      <c r="G262" s="1096" t="e">
        <f ca="1">(F262/$D$22)*100000</f>
        <v>#NAME?</v>
      </c>
      <c r="H262" s="560" t="e">
        <f ca="1">_xll.ErRunOutput(B262,F262)</f>
        <v>#NAME?</v>
      </c>
      <c r="Q262" s="529" t="s">
        <v>627</v>
      </c>
      <c r="R262" s="1094"/>
      <c r="S262" s="1094"/>
      <c r="T262" s="1095" t="e">
        <f ca="1">_xll.ErTotal(SUM(R251,S252:S254,S256))</f>
        <v>#NAME?</v>
      </c>
      <c r="U262" s="1096" t="e">
        <f ca="1">(T262/$D$22)*100000</f>
        <v>#NAME?</v>
      </c>
      <c r="V262" s="560" t="e">
        <f ca="1">_xll.ErRunOutput(Q262,T262)</f>
        <v>#NAME?</v>
      </c>
      <c r="AE262" s="529" t="s">
        <v>628</v>
      </c>
      <c r="AF262" s="1094"/>
      <c r="AG262" s="1094"/>
      <c r="AH262" s="1095" t="e">
        <f ca="1">_xll.ErTotal(SUM(AF251,AG252:AG254,AG256))</f>
        <v>#NAME?</v>
      </c>
      <c r="AI262" s="1096" t="e">
        <f ca="1">(AH262/$D$22)*100000</f>
        <v>#NAME?</v>
      </c>
      <c r="AJ262" s="560" t="e">
        <f ca="1">_xll.ErRunOutput(AE262,AH262)</f>
        <v>#NAME?</v>
      </c>
    </row>
  </sheetData>
  <mergeCells count="81">
    <mergeCell ref="D248:H248"/>
    <mergeCell ref="D249:G249"/>
    <mergeCell ref="H249:H250"/>
    <mergeCell ref="Q248:V248"/>
    <mergeCell ref="AE248:AJ248"/>
    <mergeCell ref="E4:J4"/>
    <mergeCell ref="K4:P4"/>
    <mergeCell ref="D59:I59"/>
    <mergeCell ref="J59:O59"/>
    <mergeCell ref="P59:U59"/>
    <mergeCell ref="S60:U60"/>
    <mergeCell ref="D71:H71"/>
    <mergeCell ref="K71:R71"/>
    <mergeCell ref="S71:Z71"/>
    <mergeCell ref="AA71:AH71"/>
    <mergeCell ref="D60:F60"/>
    <mergeCell ref="G60:I60"/>
    <mergeCell ref="J60:L60"/>
    <mergeCell ref="M60:O60"/>
    <mergeCell ref="P60:R60"/>
    <mergeCell ref="AW72:BK72"/>
    <mergeCell ref="BL72:BZ72"/>
    <mergeCell ref="CA72:CO72"/>
    <mergeCell ref="CP72:DD72"/>
    <mergeCell ref="D73:F73"/>
    <mergeCell ref="G73:J73"/>
    <mergeCell ref="K73:N73"/>
    <mergeCell ref="O73:R73"/>
    <mergeCell ref="S73:V73"/>
    <mergeCell ref="W73:Z73"/>
    <mergeCell ref="K72:N72"/>
    <mergeCell ref="CZ73:DD73"/>
    <mergeCell ref="BM73:BP73"/>
    <mergeCell ref="BQ73:BU73"/>
    <mergeCell ref="BV73:BZ73"/>
    <mergeCell ref="D184:O184"/>
    <mergeCell ref="P184:AA184"/>
    <mergeCell ref="AB184:AM184"/>
    <mergeCell ref="BB73:BF73"/>
    <mergeCell ref="BG73:BK73"/>
    <mergeCell ref="AA73:AD73"/>
    <mergeCell ref="AE73:AH73"/>
    <mergeCell ref="AI73:AL73"/>
    <mergeCell ref="AM73:AQ73"/>
    <mergeCell ref="AR73:AV73"/>
    <mergeCell ref="AH185:AM185"/>
    <mergeCell ref="CF73:CJ73"/>
    <mergeCell ref="CK73:CO73"/>
    <mergeCell ref="CQ73:CT73"/>
    <mergeCell ref="CU73:CY73"/>
    <mergeCell ref="CB73:CE73"/>
    <mergeCell ref="AX73:BA73"/>
    <mergeCell ref="D185:I185"/>
    <mergeCell ref="J185:O185"/>
    <mergeCell ref="P185:U185"/>
    <mergeCell ref="V185:AA185"/>
    <mergeCell ref="AB185:AG185"/>
    <mergeCell ref="F195:I195"/>
    <mergeCell ref="J195:M195"/>
    <mergeCell ref="N195:Q195"/>
    <mergeCell ref="F196:G196"/>
    <mergeCell ref="H196:I196"/>
    <mergeCell ref="J196:K196"/>
    <mergeCell ref="L196:M196"/>
    <mergeCell ref="N196:O196"/>
    <mergeCell ref="P196:Q196"/>
    <mergeCell ref="AM211:AQ211"/>
    <mergeCell ref="D212:G212"/>
    <mergeCell ref="H212:H213"/>
    <mergeCell ref="P197:Q197"/>
    <mergeCell ref="D211:H211"/>
    <mergeCell ref="K211:O211"/>
    <mergeCell ref="R211:V211"/>
    <mergeCell ref="Y211:AC211"/>
    <mergeCell ref="AF211:AJ211"/>
    <mergeCell ref="D197:E198"/>
    <mergeCell ref="F197:G197"/>
    <mergeCell ref="H197:I197"/>
    <mergeCell ref="J197:K197"/>
    <mergeCell ref="L197:M197"/>
    <mergeCell ref="N197:O197"/>
  </mergeCells>
  <hyperlinks>
    <hyperlink ref="A2" location="'Read me'!A1" display="Back to &quot;read me&quot;" xr:uid="{3C2A1C06-5944-46E5-8254-E400821BDF79}"/>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65EA-9BAC-4B86-AFCC-5BE6A4F5EF20}">
  <sheetPr>
    <tabColor theme="8" tint="-0.249977111117893"/>
  </sheetPr>
  <dimension ref="A1:DO262"/>
  <sheetViews>
    <sheetView zoomScale="70" zoomScaleNormal="70" workbookViewId="0">
      <selection activeCell="A68" sqref="A68"/>
    </sheetView>
  </sheetViews>
  <sheetFormatPr defaultColWidth="17.42578125" defaultRowHeight="15" x14ac:dyDescent="0.25"/>
  <cols>
    <col min="3" max="3" width="2" customWidth="1"/>
    <col min="18" max="18" width="17.42578125" customWidth="1"/>
  </cols>
  <sheetData>
    <row r="1" spans="1:23" ht="23.25" customHeight="1" x14ac:dyDescent="0.25">
      <c r="A1" s="4" t="s">
        <v>629</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K4" s="1708" t="s">
        <v>65</v>
      </c>
      <c r="L4" s="1708"/>
      <c r="M4" s="1708"/>
      <c r="N4" s="1708"/>
      <c r="O4" s="1708"/>
      <c r="P4" s="1708"/>
      <c r="Q4" s="724"/>
      <c r="R4" s="724"/>
      <c r="S4" s="724"/>
      <c r="T4" s="724"/>
      <c r="U4" s="724"/>
    </row>
    <row r="5" spans="1:23" ht="46.5" customHeight="1" x14ac:dyDescent="0.25">
      <c r="B5" s="912" t="s">
        <v>66</v>
      </c>
      <c r="C5" s="70" t="s">
        <v>67</v>
      </c>
      <c r="D5" s="4" t="s">
        <v>68</v>
      </c>
      <c r="E5" s="707" t="s">
        <v>630</v>
      </c>
      <c r="F5" s="707" t="s">
        <v>631</v>
      </c>
      <c r="G5" s="708" t="s">
        <v>632</v>
      </c>
      <c r="H5" s="714" t="s">
        <v>633</v>
      </c>
      <c r="I5" s="717" t="s">
        <v>634</v>
      </c>
      <c r="J5" s="709" t="s">
        <v>635</v>
      </c>
      <c r="K5" s="707" t="s">
        <v>630</v>
      </c>
      <c r="L5" s="707" t="s">
        <v>631</v>
      </c>
      <c r="M5" s="708" t="s">
        <v>632</v>
      </c>
      <c r="N5" s="714" t="s">
        <v>633</v>
      </c>
      <c r="O5" s="717" t="s">
        <v>634</v>
      </c>
      <c r="P5" s="709" t="s">
        <v>635</v>
      </c>
      <c r="V5" s="16"/>
      <c r="W5" s="16"/>
    </row>
    <row r="6" spans="1:23" ht="15.75" x14ac:dyDescent="0.25">
      <c r="A6" s="79"/>
      <c r="B6" s="29" t="s">
        <v>75</v>
      </c>
      <c r="C6" s="71">
        <v>5</v>
      </c>
      <c r="D6" s="324">
        <f>VLOOKUP(C6,'AusLT17-19'!A4:L106,12)</f>
        <v>78.213823105577319</v>
      </c>
      <c r="E6" s="627">
        <f>'Doherty Data '!V22</f>
        <v>0</v>
      </c>
      <c r="F6" s="627">
        <f>'Doherty Data '!W22</f>
        <v>0</v>
      </c>
      <c r="G6" s="627">
        <f>'Doherty Data '!X22</f>
        <v>0</v>
      </c>
      <c r="H6" s="715">
        <f>'Doherty Data '!Y22</f>
        <v>0</v>
      </c>
      <c r="I6" s="715">
        <f>'Doherty Data '!Z22</f>
        <v>0</v>
      </c>
      <c r="J6" s="627">
        <f>'Doherty Data '!AA22</f>
        <v>0</v>
      </c>
      <c r="K6" s="718">
        <f t="shared" ref="K6:P6" si="0">$D6*E6</f>
        <v>0</v>
      </c>
      <c r="L6" s="718">
        <f t="shared" si="0"/>
        <v>0</v>
      </c>
      <c r="M6" s="718">
        <f t="shared" si="0"/>
        <v>0</v>
      </c>
      <c r="N6" s="718">
        <f t="shared" si="0"/>
        <v>0</v>
      </c>
      <c r="O6" s="718">
        <f t="shared" si="0"/>
        <v>0</v>
      </c>
      <c r="P6" s="710">
        <f t="shared" si="0"/>
        <v>0</v>
      </c>
      <c r="V6" s="16"/>
      <c r="W6" s="16"/>
    </row>
    <row r="7" spans="1:23" ht="15.75" x14ac:dyDescent="0.25">
      <c r="A7" s="79"/>
      <c r="B7" s="32" t="s">
        <v>76</v>
      </c>
      <c r="C7" s="71">
        <v>15</v>
      </c>
      <c r="D7" s="324">
        <f>VLOOKUP(C7,'AusLT17-19'!A5:L107,12)</f>
        <v>68.265851805329959</v>
      </c>
      <c r="E7" s="627">
        <f>'Doherty Data '!V23</f>
        <v>6.1208875286916601E-3</v>
      </c>
      <c r="F7" s="627">
        <f>'Doherty Data '!W23</f>
        <v>1.4537107880642693E-2</v>
      </c>
      <c r="G7" s="627">
        <f>'Doherty Data '!X23</f>
        <v>8.7987758224942619E-2</v>
      </c>
      <c r="H7" s="715">
        <f>'Doherty Data '!Y23</f>
        <v>0.19816373374139248</v>
      </c>
      <c r="I7" s="715">
        <f>'Doherty Data '!Z23</f>
        <v>0.39479724560061208</v>
      </c>
      <c r="J7" s="627">
        <f>'Doherty Data '!AA23</f>
        <v>0.88905891354246358</v>
      </c>
      <c r="K7" s="718">
        <f t="shared" ref="K7:K15" si="1">$D7*E7</f>
        <v>0.41784760095075718</v>
      </c>
      <c r="L7" s="718">
        <f t="shared" ref="L7:L15" si="2">$D7*F7</f>
        <v>0.99238805225804838</v>
      </c>
      <c r="M7" s="718">
        <f t="shared" ref="M7:M15" si="3">$D7*G7</f>
        <v>6.0065592636671354</v>
      </c>
      <c r="N7" s="718">
        <f t="shared" ref="N7:N15" si="4">$D7*H7</f>
        <v>13.527816080780763</v>
      </c>
      <c r="O7" s="718">
        <f t="shared" ref="O7:O15" si="5">$D7*I7</f>
        <v>26.951170261323838</v>
      </c>
      <c r="P7" s="710">
        <f t="shared" ref="P7:P15" si="6">$D7*J7</f>
        <v>60.69236403809748</v>
      </c>
      <c r="V7" s="16"/>
      <c r="W7" s="16"/>
    </row>
    <row r="8" spans="1:23" ht="15.75" x14ac:dyDescent="0.25">
      <c r="A8" s="79"/>
      <c r="B8" s="33" t="s">
        <v>77</v>
      </c>
      <c r="C8" s="71">
        <v>25</v>
      </c>
      <c r="D8" s="324">
        <f>VLOOKUP(C8,'AusLT17-19'!A6:L108,12)</f>
        <v>58.511546023428302</v>
      </c>
      <c r="E8" s="627">
        <f>'Doherty Data '!V24</f>
        <v>4.2846212700841622E-2</v>
      </c>
      <c r="F8" s="627">
        <f>'Doherty Data '!W24</f>
        <v>0.10175975516449885</v>
      </c>
      <c r="G8" s="627">
        <f>'Doherty Data '!X24</f>
        <v>0.61591430757459831</v>
      </c>
      <c r="H8" s="715">
        <f>'Doherty Data '!Y24</f>
        <v>1.3871461361897475</v>
      </c>
      <c r="I8" s="715">
        <f>'Doherty Data '!Z24</f>
        <v>2.7635807192042847</v>
      </c>
      <c r="J8" s="627">
        <f>'Doherty Data '!AA24</f>
        <v>6.2234123947972453</v>
      </c>
      <c r="K8" s="718">
        <f t="shared" si="1"/>
        <v>2.5069981463748929</v>
      </c>
      <c r="L8" s="718">
        <f t="shared" si="2"/>
        <v>5.9541205976403706</v>
      </c>
      <c r="M8" s="718">
        <f t="shared" si="3"/>
        <v>36.03809835413908</v>
      </c>
      <c r="N8" s="718">
        <f t="shared" si="4"/>
        <v>81.164064988887148</v>
      </c>
      <c r="O8" s="718">
        <f t="shared" si="5"/>
        <v>161.70138044118059</v>
      </c>
      <c r="P8" s="710">
        <f t="shared" si="6"/>
        <v>364.14148076095319</v>
      </c>
      <c r="V8" s="471"/>
      <c r="W8" s="16"/>
    </row>
    <row r="9" spans="1:23" ht="15.75" x14ac:dyDescent="0.25">
      <c r="A9" s="79"/>
      <c r="B9" s="33" t="s">
        <v>78</v>
      </c>
      <c r="C9" s="71">
        <v>35</v>
      </c>
      <c r="D9" s="324">
        <f>VLOOKUP(C9,'AusLT17-19'!A7:L109,12)</f>
        <v>48.854560692942847</v>
      </c>
      <c r="E9" s="627">
        <f>'Doherty Data '!V25</f>
        <v>5.5087987758224939E-2</v>
      </c>
      <c r="F9" s="627">
        <f>'Doherty Data '!W25</f>
        <v>0.13083397092578422</v>
      </c>
      <c r="G9" s="627">
        <f>'Doherty Data '!X25</f>
        <v>0.79188982402448349</v>
      </c>
      <c r="H9" s="715">
        <f>'Doherty Data '!Y25</f>
        <v>1.7834736036725325</v>
      </c>
      <c r="I9" s="715">
        <f>'Doherty Data '!Z25</f>
        <v>3.5531752104055085</v>
      </c>
      <c r="J9" s="627">
        <f>'Doherty Data '!AA25</f>
        <v>8.001530221882172</v>
      </c>
      <c r="K9" s="718">
        <f t="shared" si="1"/>
        <v>2.6912994413862927</v>
      </c>
      <c r="L9" s="718">
        <f t="shared" si="2"/>
        <v>6.3918361732924449</v>
      </c>
      <c r="M9" s="718">
        <f t="shared" si="3"/>
        <v>38.687429469927963</v>
      </c>
      <c r="N9" s="718">
        <f t="shared" si="4"/>
        <v>87.130819414881231</v>
      </c>
      <c r="O9" s="718">
        <f t="shared" si="5"/>
        <v>173.5888139694159</v>
      </c>
      <c r="P9" s="710">
        <f t="shared" si="6"/>
        <v>390.91124386135903</v>
      </c>
      <c r="V9" s="471"/>
      <c r="W9" s="16"/>
    </row>
    <row r="10" spans="1:23" ht="15.75" x14ac:dyDescent="0.25">
      <c r="A10" s="79"/>
      <c r="B10" s="33" t="s">
        <v>79</v>
      </c>
      <c r="C10" s="71">
        <v>45</v>
      </c>
      <c r="D10" s="324">
        <f>VLOOKUP(C10,'AusLT17-19'!A8:L110,12)</f>
        <v>39.301760548899118</v>
      </c>
      <c r="E10" s="627">
        <f>'Doherty Data '!V26</f>
        <v>0.12853863810252486</v>
      </c>
      <c r="F10" s="627">
        <f>'Doherty Data '!W26</f>
        <v>0.30527926549349654</v>
      </c>
      <c r="G10" s="627">
        <f>'Doherty Data '!X26</f>
        <v>1.8477429227237949</v>
      </c>
      <c r="H10" s="715">
        <f>'Doherty Data '!Y26</f>
        <v>4.161438408569242</v>
      </c>
      <c r="I10" s="715">
        <f>'Doherty Data '!Z26</f>
        <v>8.2907421576128542</v>
      </c>
      <c r="J10" s="627">
        <f>'Doherty Data '!AA26</f>
        <v>18.670237184391738</v>
      </c>
      <c r="K10" s="718">
        <f t="shared" si="1"/>
        <v>5.051794775987033</v>
      </c>
      <c r="L10" s="718">
        <f t="shared" si="2"/>
        <v>11.998012592969202</v>
      </c>
      <c r="M10" s="718">
        <f t="shared" si="3"/>
        <v>72.619549904813596</v>
      </c>
      <c r="N10" s="718">
        <f t="shared" si="4"/>
        <v>163.55185587258018</v>
      </c>
      <c r="O10" s="718">
        <f t="shared" si="5"/>
        <v>325.84076305116361</v>
      </c>
      <c r="P10" s="710">
        <f t="shared" si="6"/>
        <v>733.77319121211656</v>
      </c>
      <c r="V10" s="471"/>
      <c r="W10" s="16"/>
    </row>
    <row r="11" spans="1:23" ht="15.75" x14ac:dyDescent="0.25">
      <c r="A11" s="79"/>
      <c r="B11" s="33" t="s">
        <v>80</v>
      </c>
      <c r="C11" s="71">
        <v>55</v>
      </c>
      <c r="D11" s="324">
        <f>VLOOKUP(C11,'AusLT17-19'!A9:L111,12)</f>
        <v>30.093279749301921</v>
      </c>
      <c r="E11" s="627">
        <f>'Doherty Data '!V27</f>
        <v>0.33664881407804131</v>
      </c>
      <c r="F11" s="627">
        <f>'Doherty Data '!W27</f>
        <v>0.79954093343534816</v>
      </c>
      <c r="G11" s="627">
        <f>'Doherty Data '!X27</f>
        <v>4.839326702371844</v>
      </c>
      <c r="H11" s="715">
        <f>'Doherty Data '!Y27</f>
        <v>10.899005355776588</v>
      </c>
      <c r="I11" s="715">
        <f>'Doherty Data '!Z27</f>
        <v>21.713848508033664</v>
      </c>
      <c r="J11" s="627">
        <f>'Doherty Data '!AA27</f>
        <v>48.898240244835499</v>
      </c>
      <c r="K11" s="718">
        <f t="shared" si="1"/>
        <v>10.130866939321228</v>
      </c>
      <c r="L11" s="718">
        <f t="shared" si="2"/>
        <v>24.060808980887916</v>
      </c>
      <c r="M11" s="718">
        <f t="shared" si="3"/>
        <v>145.63121225274267</v>
      </c>
      <c r="N11" s="718">
        <f t="shared" si="4"/>
        <v>327.98681716052477</v>
      </c>
      <c r="O11" s="718">
        <f t="shared" si="5"/>
        <v>653.44091758621914</v>
      </c>
      <c r="P11" s="710">
        <f t="shared" si="6"/>
        <v>1471.5084229364084</v>
      </c>
      <c r="V11" s="471"/>
      <c r="W11" s="16"/>
    </row>
    <row r="12" spans="1:23" ht="15.75" x14ac:dyDescent="0.25">
      <c r="A12" s="79"/>
      <c r="B12" s="33" t="s">
        <v>81</v>
      </c>
      <c r="C12" s="71">
        <v>65</v>
      </c>
      <c r="D12" s="324">
        <f>VLOOKUP(C12,'AusLT17-19'!A10:L112,12)</f>
        <v>21.402959811792403</v>
      </c>
      <c r="E12" s="627">
        <f>'Doherty Data '!V28</f>
        <v>0.57536342769701609</v>
      </c>
      <c r="F12" s="627">
        <f>'Doherty Data '!W28</f>
        <v>1.3664881407804133</v>
      </c>
      <c r="G12" s="627">
        <f>'Doherty Data '!X28</f>
        <v>8.2708492731446057</v>
      </c>
      <c r="H12" s="715">
        <f>'Doherty Data '!Y28</f>
        <v>18.627390971690897</v>
      </c>
      <c r="I12" s="715">
        <f>'Doherty Data '!Z28</f>
        <v>37.110941086457537</v>
      </c>
      <c r="J12" s="627">
        <f>'Doherty Data '!AA28</f>
        <v>83.571537872991584</v>
      </c>
      <c r="K12" s="718">
        <f t="shared" si="1"/>
        <v>12.31448032017436</v>
      </c>
      <c r="L12" s="718">
        <f t="shared" si="2"/>
        <v>29.246890760414104</v>
      </c>
      <c r="M12" s="718">
        <f t="shared" si="3"/>
        <v>177.0206546025064</v>
      </c>
      <c r="N12" s="718">
        <f t="shared" si="4"/>
        <v>398.68130036564492</v>
      </c>
      <c r="O12" s="718">
        <f t="shared" si="5"/>
        <v>794.28398065124611</v>
      </c>
      <c r="P12" s="710">
        <f t="shared" si="6"/>
        <v>1788.6782665053256</v>
      </c>
      <c r="V12" s="471"/>
      <c r="W12" s="16"/>
    </row>
    <row r="13" spans="1:23" ht="15.75" x14ac:dyDescent="0.25">
      <c r="A13" s="79"/>
      <c r="B13" s="33" t="s">
        <v>82</v>
      </c>
      <c r="C13" s="71">
        <v>75</v>
      </c>
      <c r="D13" s="324">
        <f>VLOOKUP(C13,'AusLT17-19'!A11:L113,12)</f>
        <v>13.448502273927778</v>
      </c>
      <c r="E13" s="627">
        <f>'Doherty Data '!V29</f>
        <v>1.5424636572302983</v>
      </c>
      <c r="F13" s="627">
        <f>'Doherty Data '!W29</f>
        <v>3.6633511859219583</v>
      </c>
      <c r="G13" s="627">
        <f>'Doherty Data '!X29</f>
        <v>22.172915072685537</v>
      </c>
      <c r="H13" s="715">
        <f>'Doherty Data '!Y29</f>
        <v>49.937260902830907</v>
      </c>
      <c r="I13" s="715">
        <f>'Doherty Data '!Z29</f>
        <v>99.488905891354236</v>
      </c>
      <c r="J13" s="627">
        <f>'Doherty Data '!AA29</f>
        <v>224.04284621270082</v>
      </c>
      <c r="K13" s="718">
        <f t="shared" si="1"/>
        <v>20.743826001712623</v>
      </c>
      <c r="L13" s="718">
        <f t="shared" si="2"/>
        <v>49.266586754067475</v>
      </c>
      <c r="M13" s="718">
        <f t="shared" si="3"/>
        <v>298.19249877461897</v>
      </c>
      <c r="N13" s="718">
        <f t="shared" si="4"/>
        <v>671.58136680544612</v>
      </c>
      <c r="O13" s="718">
        <f t="shared" si="5"/>
        <v>1337.9767771104641</v>
      </c>
      <c r="P13" s="710">
        <f t="shared" si="6"/>
        <v>3013.0407267487585</v>
      </c>
      <c r="V13" s="471"/>
      <c r="W13" s="16"/>
    </row>
    <row r="14" spans="1:23" ht="15.75" x14ac:dyDescent="0.25">
      <c r="A14" s="79"/>
      <c r="B14" s="33" t="s">
        <v>83</v>
      </c>
      <c r="C14" s="71">
        <v>85</v>
      </c>
      <c r="D14" s="324">
        <f>VLOOKUP(C14,'AusLT17-19'!A12:L114,12)</f>
        <v>7.1045363834463728</v>
      </c>
      <c r="E14" s="627">
        <f>'Doherty Data '!V30</f>
        <v>3.1032899770466718</v>
      </c>
      <c r="F14" s="627">
        <f>'Doherty Data '!W30</f>
        <v>7.3703136954858453</v>
      </c>
      <c r="G14" s="627">
        <f>'Doherty Data '!X30</f>
        <v>44.609793420045904</v>
      </c>
      <c r="H14" s="715">
        <f>'Doherty Data '!Y30</f>
        <v>100.469013006886</v>
      </c>
      <c r="I14" s="715">
        <f>'Doherty Data '!Z30</f>
        <v>200.16220351951034</v>
      </c>
      <c r="J14" s="627">
        <f>'Doherty Data '!AA30</f>
        <v>450.75286916602909</v>
      </c>
      <c r="K14" s="718">
        <f t="shared" si="1"/>
        <v>22.04743655031254</v>
      </c>
      <c r="L14" s="718">
        <f t="shared" si="2"/>
        <v>52.362661806992278</v>
      </c>
      <c r="M14" s="718">
        <f t="shared" si="3"/>
        <v>316.93190041074274</v>
      </c>
      <c r="N14" s="718">
        <f t="shared" si="4"/>
        <v>713.78575831636851</v>
      </c>
      <c r="O14" s="718">
        <f t="shared" si="5"/>
        <v>1422.0596574951589</v>
      </c>
      <c r="P14" s="710">
        <f t="shared" si="6"/>
        <v>3202.3901589328962</v>
      </c>
      <c r="V14" s="471"/>
      <c r="W14" s="16"/>
    </row>
    <row r="15" spans="1:23" ht="15.75" x14ac:dyDescent="0.25">
      <c r="A15" s="79"/>
      <c r="B15" s="33" t="s">
        <v>84</v>
      </c>
      <c r="C15" s="71">
        <v>95</v>
      </c>
      <c r="D15" s="324">
        <f>VLOOKUP(C15,'AusLT17-19'!A13:L115,12)</f>
        <v>3.450685214125738</v>
      </c>
      <c r="E15" s="627">
        <f>'Doherty Data '!V31</f>
        <v>2.2096403978576893</v>
      </c>
      <c r="F15" s="627">
        <f>'Doherty Data '!W31</f>
        <v>5.2478959449120124</v>
      </c>
      <c r="G15" s="627">
        <f>'Doherty Data '!X31</f>
        <v>31.763580719204285</v>
      </c>
      <c r="H15" s="715">
        <f>'Doherty Data '!Y31</f>
        <v>71.537107880642694</v>
      </c>
      <c r="I15" s="715">
        <f>'Doherty Data '!Z31</f>
        <v>142.52180566182096</v>
      </c>
      <c r="J15" s="627">
        <f>'Doherty Data '!AA31</f>
        <v>320.95026778882936</v>
      </c>
      <c r="K15" s="718">
        <f t="shared" si="1"/>
        <v>7.6247734494224417</v>
      </c>
      <c r="L15" s="718">
        <f t="shared" si="2"/>
        <v>18.1088369423783</v>
      </c>
      <c r="M15" s="718">
        <f t="shared" si="3"/>
        <v>109.6061183354476</v>
      </c>
      <c r="N15" s="718">
        <f t="shared" si="4"/>
        <v>246.85204042505154</v>
      </c>
      <c r="O15" s="718">
        <f t="shared" si="5"/>
        <v>491.79788748774752</v>
      </c>
      <c r="P15" s="710">
        <f t="shared" si="6"/>
        <v>1107.4983435286097</v>
      </c>
      <c r="V15" s="471"/>
      <c r="W15" s="16"/>
    </row>
    <row r="16" spans="1:23" s="669" customFormat="1" ht="16.5" thickBot="1" x14ac:dyDescent="0.3">
      <c r="A16" s="666"/>
      <c r="B16" s="93" t="s">
        <v>85</v>
      </c>
      <c r="C16" s="93"/>
      <c r="D16" s="665"/>
      <c r="E16" s="670">
        <f>SUM(E6:E15)</f>
        <v>8</v>
      </c>
      <c r="F16" s="670">
        <f t="shared" ref="F16:J16" si="7">SUM(F6:F15)</f>
        <v>19</v>
      </c>
      <c r="G16" s="670">
        <f t="shared" si="7"/>
        <v>115</v>
      </c>
      <c r="H16" s="716">
        <f t="shared" si="7"/>
        <v>259</v>
      </c>
      <c r="I16" s="716">
        <f t="shared" si="7"/>
        <v>516</v>
      </c>
      <c r="J16" s="670">
        <f t="shared" si="7"/>
        <v>1162</v>
      </c>
      <c r="K16" s="719">
        <f>SUM(K6:K15)</f>
        <v>83.529323225642173</v>
      </c>
      <c r="L16" s="719">
        <f t="shared" ref="L16:P16" si="8">SUM(L6:L15)</f>
        <v>198.38214266090014</v>
      </c>
      <c r="M16" s="719">
        <f t="shared" si="8"/>
        <v>1200.7340213686061</v>
      </c>
      <c r="N16" s="719">
        <f t="shared" si="8"/>
        <v>2704.2618394301653</v>
      </c>
      <c r="O16" s="719">
        <f t="shared" si="8"/>
        <v>5387.6413480539195</v>
      </c>
      <c r="P16" s="671">
        <f t="shared" si="8"/>
        <v>12132.634198524525</v>
      </c>
      <c r="Q16" s="97"/>
      <c r="R16" s="97"/>
      <c r="S16" s="97"/>
      <c r="T16" s="97"/>
      <c r="V16" s="667"/>
      <c r="W16" s="668"/>
    </row>
    <row r="17" spans="1:25" x14ac:dyDescent="0.25">
      <c r="F17" s="25"/>
      <c r="H17" s="25"/>
      <c r="O17" s="72"/>
      <c r="Q17" s="487"/>
      <c r="R17" s="488"/>
      <c r="S17" s="304"/>
    </row>
    <row r="18" spans="1:25" s="706" customFormat="1" ht="21.75" customHeight="1" x14ac:dyDescent="0.25">
      <c r="A18" s="706" t="s">
        <v>86</v>
      </c>
    </row>
    <row r="19" spans="1:25" s="35" customFormat="1" ht="15.75" customHeight="1" x14ac:dyDescent="0.25">
      <c r="A19" s="36" t="s">
        <v>87</v>
      </c>
      <c r="B19" s="36"/>
      <c r="C19" s="36"/>
      <c r="D19" s="36"/>
      <c r="F19" s="36"/>
      <c r="G19" s="36"/>
      <c r="H19" s="36"/>
    </row>
    <row r="20" spans="1:25" s="34" customFormat="1" ht="30" x14ac:dyDescent="0.25">
      <c r="A20" s="913" t="s">
        <v>88</v>
      </c>
      <c r="B20" s="38"/>
      <c r="C20" s="38"/>
      <c r="D20" s="707" t="s">
        <v>630</v>
      </c>
      <c r="E20" s="707" t="s">
        <v>631</v>
      </c>
      <c r="F20" s="708" t="s">
        <v>632</v>
      </c>
      <c r="G20" s="714" t="s">
        <v>633</v>
      </c>
      <c r="H20" s="717" t="s">
        <v>634</v>
      </c>
      <c r="I20" s="709" t="s">
        <v>635</v>
      </c>
      <c r="K20" s="879"/>
      <c r="L20" s="707" t="s">
        <v>630</v>
      </c>
      <c r="M20" s="707" t="s">
        <v>631</v>
      </c>
      <c r="N20" s="708" t="s">
        <v>632</v>
      </c>
      <c r="O20" s="714" t="s">
        <v>633</v>
      </c>
      <c r="P20" s="717" t="s">
        <v>634</v>
      </c>
      <c r="Q20" s="709" t="s">
        <v>635</v>
      </c>
      <c r="S20" s="35" t="s">
        <v>89</v>
      </c>
      <c r="T20" s="707" t="s">
        <v>630</v>
      </c>
      <c r="U20" s="707" t="s">
        <v>631</v>
      </c>
      <c r="V20" s="708" t="s">
        <v>632</v>
      </c>
      <c r="W20" s="714" t="s">
        <v>633</v>
      </c>
      <c r="X20" s="717" t="s">
        <v>634</v>
      </c>
      <c r="Y20" s="709" t="s">
        <v>635</v>
      </c>
    </row>
    <row r="21" spans="1:25" s="34" customFormat="1" ht="15.75" x14ac:dyDescent="0.25">
      <c r="A21" s="41" t="s">
        <v>90</v>
      </c>
      <c r="B21" s="38"/>
      <c r="C21" s="38"/>
      <c r="D21" s="672">
        <f>'Doherty Data '!V99</f>
        <v>716</v>
      </c>
      <c r="E21" s="672">
        <f>'Doherty Data '!W99</f>
        <v>4884</v>
      </c>
      <c r="F21" s="672">
        <f>'Doherty Data '!X99</f>
        <v>9779</v>
      </c>
      <c r="G21" s="672">
        <f>'Doherty Data '!Y99</f>
        <v>63036</v>
      </c>
      <c r="H21" s="672">
        <f>'Doherty Data '!Z99</f>
        <v>40671</v>
      </c>
      <c r="I21" s="672">
        <f>'Doherty Data '!AA99</f>
        <v>234412</v>
      </c>
      <c r="K21" s="304" t="s">
        <v>154</v>
      </c>
      <c r="L21" s="34">
        <f>'Doherty Data '!V43</f>
        <v>671</v>
      </c>
      <c r="M21" s="34">
        <f>'Doherty Data '!W43</f>
        <v>4750</v>
      </c>
      <c r="N21" s="34">
        <f>'Doherty Data '!X43</f>
        <v>9166</v>
      </c>
      <c r="O21" s="34">
        <f>'Doherty Data '!Y43</f>
        <v>61244</v>
      </c>
      <c r="P21" s="34">
        <f>'Doherty Data '!Z43</f>
        <v>38072</v>
      </c>
      <c r="Q21" s="34">
        <f>'Doherty Data '!AA43</f>
        <v>227016</v>
      </c>
      <c r="S21" s="304" t="s">
        <v>81</v>
      </c>
      <c r="T21" s="834">
        <f>'Doherty Data '!V89</f>
        <v>0.97181756296800692</v>
      </c>
      <c r="U21" s="834">
        <f>'Doherty Data '!W89</f>
        <v>1.2147719537100086</v>
      </c>
      <c r="V21" s="834">
        <f>'Doherty Data '!X89</f>
        <v>12.633628318584089</v>
      </c>
      <c r="W21" s="834">
        <f>'Doherty Data '!Y89</f>
        <v>14.334309053778099</v>
      </c>
      <c r="X21" s="834">
        <f>'Doherty Data '!Z89</f>
        <v>63.168141592920449</v>
      </c>
      <c r="Y21" s="834">
        <f>'Doherty Data '!AA89</f>
        <v>72.400408441116511</v>
      </c>
    </row>
    <row r="22" spans="1:25" s="34" customFormat="1" ht="15.75" x14ac:dyDescent="0.25">
      <c r="A22" s="41" t="s">
        <v>92</v>
      </c>
      <c r="B22" s="38"/>
      <c r="C22" s="38"/>
      <c r="D22" s="869">
        <v>25694393</v>
      </c>
      <c r="E22" s="974">
        <v>25694393</v>
      </c>
      <c r="F22" s="975">
        <v>25694393</v>
      </c>
      <c r="G22" s="974">
        <v>25694393</v>
      </c>
      <c r="H22" s="975">
        <v>25694393</v>
      </c>
      <c r="I22" s="976">
        <v>25694393</v>
      </c>
      <c r="K22" s="304" t="s">
        <v>93</v>
      </c>
      <c r="L22" s="34">
        <f>'Doherty Data '!V53</f>
        <v>44</v>
      </c>
      <c r="M22" s="34">
        <f>'Doherty Data '!W53</f>
        <v>131</v>
      </c>
      <c r="N22" s="34">
        <f>'Doherty Data '!X53</f>
        <v>620</v>
      </c>
      <c r="O22" s="34">
        <f>'Doherty Data '!Y53</f>
        <v>1787</v>
      </c>
      <c r="P22" s="34">
        <f>'Doherty Data '!Z53</f>
        <v>2558</v>
      </c>
      <c r="Q22" s="34">
        <f>'Doherty Data '!AA53</f>
        <v>7206</v>
      </c>
      <c r="S22" s="304" t="s">
        <v>82</v>
      </c>
      <c r="T22" s="834">
        <f>'Doherty Data '!V90</f>
        <v>0.44492852280462969</v>
      </c>
      <c r="U22" s="834">
        <f>'Doherty Data '!W90</f>
        <v>0.55616065350578703</v>
      </c>
      <c r="V22" s="834">
        <f>'Doherty Data '!X90</f>
        <v>5.7840707964601856</v>
      </c>
      <c r="W22" s="834">
        <f>'Doherty Data '!Y90</f>
        <v>6.5626957113682876</v>
      </c>
      <c r="X22" s="834">
        <f>'Doherty Data '!Z90</f>
        <v>28.920353982300931</v>
      </c>
      <c r="Y22" s="834">
        <f>'Doherty Data '!AA90</f>
        <v>33.147174948944915</v>
      </c>
    </row>
    <row r="23" spans="1:25" s="34" customFormat="1" ht="15.75" x14ac:dyDescent="0.25">
      <c r="A23" s="41" t="s">
        <v>94</v>
      </c>
      <c r="B23" s="38"/>
      <c r="C23" s="38"/>
      <c r="D23" s="673">
        <f>'Doherty Data '!V100</f>
        <v>724</v>
      </c>
      <c r="E23" s="673">
        <f>'Doherty Data '!W100</f>
        <v>4903</v>
      </c>
      <c r="F23" s="673">
        <f>'Doherty Data '!X100</f>
        <v>9894</v>
      </c>
      <c r="G23" s="673">
        <f>'Doherty Data '!Y100</f>
        <v>63295</v>
      </c>
      <c r="H23" s="673">
        <f>'Doherty Data '!Z100</f>
        <v>41187</v>
      </c>
      <c r="I23" s="673">
        <f>'Doherty Data '!AA100</f>
        <v>235574</v>
      </c>
      <c r="K23" s="304" t="s">
        <v>95</v>
      </c>
      <c r="L23" s="34">
        <f>'Doherty Data '!V73</f>
        <v>9</v>
      </c>
      <c r="M23" s="34">
        <f>'Doherty Data '!W73</f>
        <v>22</v>
      </c>
      <c r="N23" s="34">
        <f>'Doherty Data '!X73</f>
        <v>108</v>
      </c>
      <c r="O23" s="34">
        <f>'Doherty Data '!Y73</f>
        <v>264</v>
      </c>
      <c r="P23" s="34">
        <f>'Doherty Data '!Z73</f>
        <v>557</v>
      </c>
      <c r="Q23" s="34">
        <f>'Doherty Data '!AA73</f>
        <v>1352</v>
      </c>
      <c r="S23" s="304" t="s">
        <v>83</v>
      </c>
      <c r="T23" s="834">
        <f>'Doherty Data '!V91</f>
        <v>0.10537780803267546</v>
      </c>
      <c r="U23" s="834">
        <f>'Doherty Data '!W91</f>
        <v>0.13172226004084431</v>
      </c>
      <c r="V23" s="834">
        <f>'Doherty Data '!X91</f>
        <v>1.3699115044247809</v>
      </c>
      <c r="W23" s="834">
        <f>'Doherty Data '!Y91</f>
        <v>1.5543226684819629</v>
      </c>
      <c r="X23" s="834">
        <f>'Doherty Data '!Z91</f>
        <v>6.8495575221239049</v>
      </c>
      <c r="Y23" s="834">
        <f>'Doherty Data '!AA91</f>
        <v>7.8506466984343213</v>
      </c>
    </row>
    <row r="24" spans="1:25" s="34" customFormat="1" ht="15.75" x14ac:dyDescent="0.25">
      <c r="A24" s="41" t="s">
        <v>96</v>
      </c>
      <c r="B24" s="38"/>
      <c r="C24" s="38"/>
      <c r="D24" s="673">
        <f>'Doherty Data '!V101</f>
        <v>716</v>
      </c>
      <c r="E24" s="673">
        <f>'Doherty Data '!W101</f>
        <v>2575.375</v>
      </c>
      <c r="F24" s="673">
        <f>'Doherty Data '!X101</f>
        <v>9779</v>
      </c>
      <c r="G24" s="673">
        <f>'Doherty Data '!Y101</f>
        <v>33655.6875</v>
      </c>
      <c r="H24" s="673">
        <f>'Doherty Data '!Z101</f>
        <v>40671</v>
      </c>
      <c r="I24" s="673">
        <f>'Doherty Data '!AA101</f>
        <v>129500.875</v>
      </c>
      <c r="S24" s="304" t="s">
        <v>97</v>
      </c>
      <c r="T24" s="834">
        <f>'Doherty Data '!V92</f>
        <v>0</v>
      </c>
      <c r="U24" s="834">
        <f>'Doherty Data '!W92</f>
        <v>0</v>
      </c>
      <c r="V24" s="834">
        <f>'Doherty Data '!X92</f>
        <v>0</v>
      </c>
      <c r="W24" s="834">
        <f>'Doherty Data '!Y92</f>
        <v>0</v>
      </c>
      <c r="X24" s="834">
        <f>'Doherty Data '!Z92</f>
        <v>0</v>
      </c>
      <c r="Y24" s="834">
        <f>'Doherty Data '!AA92</f>
        <v>0</v>
      </c>
    </row>
    <row r="25" spans="1:25" s="34" customFormat="1" ht="15.75" x14ac:dyDescent="0.25">
      <c r="A25" s="41" t="s">
        <v>98</v>
      </c>
      <c r="B25" s="38"/>
      <c r="C25" s="38"/>
      <c r="D25" s="673">
        <f>'Doherty Data '!V102</f>
        <v>542.16666666666674</v>
      </c>
      <c r="E25" s="673">
        <f>'Doherty Data '!W102</f>
        <v>966</v>
      </c>
      <c r="F25" s="673">
        <f>'Doherty Data '!X102</f>
        <v>7356.9999999999991</v>
      </c>
      <c r="G25" s="673">
        <f>'Doherty Data '!Y102</f>
        <v>12802.833333333334</v>
      </c>
      <c r="H25" s="673">
        <f>'Doherty Data '!Z102</f>
        <v>30096.333333333332</v>
      </c>
      <c r="I25" s="673">
        <f>'Doherty Data '!AA102</f>
        <v>51051.916666666664</v>
      </c>
      <c r="S25" s="35" t="s">
        <v>99</v>
      </c>
      <c r="T25" s="835">
        <f>'Doherty Data '!V93</f>
        <v>1.5221238938053121</v>
      </c>
      <c r="U25" s="835">
        <f>'Doherty Data '!W93</f>
        <v>1.9026548672566399</v>
      </c>
      <c r="V25" s="835">
        <f>'Doherty Data '!X93</f>
        <v>19.787610619469056</v>
      </c>
      <c r="W25" s="835">
        <f>'Doherty Data '!Y93</f>
        <v>22.45132743362835</v>
      </c>
      <c r="X25" s="835">
        <f>'Doherty Data '!Z93</f>
        <v>98.938053097345275</v>
      </c>
      <c r="Y25" s="835">
        <f>'Doherty Data '!AA93</f>
        <v>113.39823008849574</v>
      </c>
    </row>
    <row r="26" spans="1:25" s="34" customFormat="1" ht="15.75" x14ac:dyDescent="0.25">
      <c r="A26" s="41"/>
      <c r="B26" s="38"/>
      <c r="C26" s="38"/>
      <c r="D26" s="43"/>
      <c r="E26" s="44"/>
      <c r="F26" s="45"/>
      <c r="G26" s="38"/>
      <c r="H26" s="38"/>
      <c r="S26" s="35"/>
      <c r="T26" s="35"/>
      <c r="U26" s="35"/>
      <c r="V26" s="35"/>
      <c r="W26" s="35"/>
      <c r="X26" s="35"/>
      <c r="Y26" s="35"/>
    </row>
    <row r="27" spans="1:25" s="34" customFormat="1" ht="15.75" x14ac:dyDescent="0.25">
      <c r="A27" s="36" t="s">
        <v>100</v>
      </c>
      <c r="B27" s="38"/>
      <c r="C27" s="38"/>
      <c r="D27" s="38">
        <v>365.25</v>
      </c>
      <c r="E27" s="38"/>
      <c r="F27" s="38"/>
      <c r="G27" s="38"/>
      <c r="H27" s="38"/>
    </row>
    <row r="28" spans="1:25" s="34" customFormat="1" ht="15.75" x14ac:dyDescent="0.25">
      <c r="A28" s="38"/>
      <c r="B28" s="38"/>
      <c r="C28" s="38"/>
      <c r="D28" s="38"/>
      <c r="E28" s="38"/>
      <c r="F28" s="38"/>
      <c r="G28" s="38"/>
      <c r="H28" s="38"/>
      <c r="I28" s="38"/>
      <c r="J28" s="38"/>
      <c r="K28" s="38"/>
    </row>
    <row r="29" spans="1:25" s="34" customFormat="1" ht="15.75" x14ac:dyDescent="0.25">
      <c r="A29" s="46" t="s">
        <v>101</v>
      </c>
      <c r="B29" s="38"/>
      <c r="C29" s="38"/>
      <c r="D29" s="47" t="s">
        <v>102</v>
      </c>
      <c r="E29" s="40" t="s">
        <v>103</v>
      </c>
      <c r="F29" s="40" t="s">
        <v>104</v>
      </c>
      <c r="G29" s="466" t="s">
        <v>105</v>
      </c>
      <c r="H29" s="466" t="s">
        <v>106</v>
      </c>
      <c r="I29" s="466" t="s">
        <v>107</v>
      </c>
      <c r="J29" s="466" t="s">
        <v>108</v>
      </c>
      <c r="K29" s="38"/>
      <c r="L29"/>
    </row>
    <row r="30" spans="1:25"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row>
    <row r="31" spans="1:25" s="34" customFormat="1" ht="15.75" x14ac:dyDescent="0.25">
      <c r="A31" s="41" t="s">
        <v>110</v>
      </c>
      <c r="B31" s="38"/>
      <c r="C31" s="38"/>
      <c r="D31" s="44">
        <v>0.13300000000000001</v>
      </c>
      <c r="E31" s="44">
        <v>8.7999999999999995E-2</v>
      </c>
      <c r="F31" s="44">
        <v>0.19</v>
      </c>
      <c r="G31" s="467">
        <f t="shared" ref="G31:G34" si="9">(F31-E31)/(2*1.96)</f>
        <v>2.6020408163265309E-2</v>
      </c>
      <c r="H31" s="468">
        <f t="shared" ref="H31:H34" si="10">(D31*(D31-D31^2-G31^2))/G31^2</f>
        <v>22.518354133333329</v>
      </c>
      <c r="I31" s="468">
        <f t="shared" ref="I31:I34" si="11">H31*(1-D31)/D31</f>
        <v>146.79257919999998</v>
      </c>
      <c r="J31" s="469" t="e">
        <f ca="1">_xll.ErBeta(H31,I31)</f>
        <v>#NAME?</v>
      </c>
      <c r="K31" s="38"/>
      <c r="L31"/>
    </row>
    <row r="32" spans="1:25" s="34" customFormat="1" ht="15.75" x14ac:dyDescent="0.25">
      <c r="A32" s="41" t="s">
        <v>111</v>
      </c>
      <c r="B32" s="38"/>
      <c r="C32" s="38"/>
      <c r="D32" s="44">
        <v>0.65500000000000003</v>
      </c>
      <c r="E32" s="44">
        <v>0.57899999999999996</v>
      </c>
      <c r="F32" s="44">
        <v>0.72699999999999998</v>
      </c>
      <c r="G32" s="467">
        <f t="shared" si="9"/>
        <v>3.7755102040816335E-2</v>
      </c>
      <c r="H32" s="468">
        <f t="shared" si="10"/>
        <v>103.18158542731915</v>
      </c>
      <c r="I32" s="468">
        <f t="shared" si="11"/>
        <v>54.347552629656647</v>
      </c>
      <c r="J32" s="469" t="e">
        <f ca="1">_xll.ErBeta(H32,I32)</f>
        <v>#NAME?</v>
      </c>
      <c r="K32" s="38"/>
      <c r="L32"/>
    </row>
    <row r="33" spans="1:16" s="34" customFormat="1" ht="15.75" customHeight="1" x14ac:dyDescent="0.25">
      <c r="A33" s="41" t="s">
        <v>112</v>
      </c>
      <c r="B33" s="38"/>
      <c r="C33" s="38"/>
      <c r="D33" s="44">
        <v>0.219</v>
      </c>
      <c r="E33" s="44">
        <v>0.14799999999999999</v>
      </c>
      <c r="F33" s="44">
        <v>0.308</v>
      </c>
      <c r="G33" s="467">
        <f t="shared" si="9"/>
        <v>4.0816326530612249E-2</v>
      </c>
      <c r="H33" s="468">
        <f t="shared" si="10"/>
        <v>22.264888985249996</v>
      </c>
      <c r="I33" s="468">
        <f t="shared" si="11"/>
        <v>79.401270764749981</v>
      </c>
      <c r="J33" s="469" t="e">
        <f ca="1">_xll.ErBeta(H33,I33)</f>
        <v>#NAME?</v>
      </c>
      <c r="K33" s="38"/>
      <c r="L33"/>
    </row>
    <row r="34" spans="1:16" s="298" customFormat="1" ht="15.75" customHeight="1" x14ac:dyDescent="0.25">
      <c r="A34" s="322" t="s">
        <v>113</v>
      </c>
      <c r="B34" s="318"/>
      <c r="C34" s="318"/>
      <c r="D34" s="323">
        <v>0.224</v>
      </c>
      <c r="E34" s="323">
        <v>0.151</v>
      </c>
      <c r="F34" s="323">
        <v>0.312</v>
      </c>
      <c r="G34" s="467">
        <f t="shared" si="9"/>
        <v>4.1071428571428571E-2</v>
      </c>
      <c r="H34" s="468">
        <f t="shared" si="10"/>
        <v>22.858249968998113</v>
      </c>
      <c r="I34" s="468">
        <f t="shared" si="11"/>
        <v>79.187508821172031</v>
      </c>
      <c r="J34" s="469" t="e">
        <f ca="1">_xll.ErBeta(H34,I34)</f>
        <v>#NAME?</v>
      </c>
      <c r="K34" s="38"/>
      <c r="M34" s="154"/>
      <c r="N34" s="154"/>
      <c r="O34" s="154"/>
      <c r="P34" s="154"/>
    </row>
    <row r="35" spans="1:16" s="154" customFormat="1" ht="15.75" customHeight="1" x14ac:dyDescent="0.25">
      <c r="A35" s="41"/>
      <c r="B35" s="131"/>
      <c r="C35" s="131"/>
      <c r="D35" s="44"/>
      <c r="E35" s="44"/>
      <c r="F35" s="44"/>
      <c r="G35" s="131"/>
      <c r="H35" s="131"/>
      <c r="I35" s="131"/>
      <c r="J35" s="131"/>
      <c r="K35" s="131"/>
    </row>
    <row r="36" spans="1:16" s="35" customFormat="1" ht="15.75" x14ac:dyDescent="0.25">
      <c r="A36" s="36" t="s">
        <v>114</v>
      </c>
      <c r="B36" s="36"/>
      <c r="C36" s="36"/>
      <c r="D36" s="36"/>
      <c r="E36" s="36"/>
      <c r="F36" s="36"/>
      <c r="G36" s="36"/>
      <c r="H36" s="36"/>
      <c r="I36" s="131"/>
      <c r="M36" s="154"/>
      <c r="N36" s="154"/>
      <c r="O36" s="154"/>
      <c r="P36" s="154"/>
    </row>
    <row r="37" spans="1:16" s="35" customFormat="1" ht="16.5" thickBot="1" x14ac:dyDescent="0.3">
      <c r="A37" s="54" t="s">
        <v>115</v>
      </c>
      <c r="B37" s="54"/>
      <c r="C37" s="54"/>
      <c r="D37" s="55" t="s">
        <v>116</v>
      </c>
      <c r="E37" s="55" t="s">
        <v>117</v>
      </c>
      <c r="F37" s="36"/>
      <c r="G37" s="36"/>
      <c r="H37" s="36"/>
      <c r="K37" s="131"/>
      <c r="L37" s="131"/>
      <c r="M37" s="154"/>
      <c r="N37" s="154"/>
      <c r="O37" s="154"/>
      <c r="P37" s="154"/>
    </row>
    <row r="38" spans="1:16" s="34" customFormat="1" ht="15.75" x14ac:dyDescent="0.25">
      <c r="A38" s="48" t="s">
        <v>118</v>
      </c>
      <c r="B38" s="38"/>
      <c r="C38" s="38"/>
      <c r="D38" s="868" t="s">
        <v>119</v>
      </c>
      <c r="E38" s="307">
        <v>14</v>
      </c>
      <c r="F38" s="36"/>
      <c r="G38" s="36"/>
      <c r="H38" s="36"/>
      <c r="I38" s="35"/>
      <c r="J38" s="35"/>
      <c r="K38" s="131"/>
      <c r="L38" s="131"/>
      <c r="M38" s="154"/>
      <c r="N38" s="154"/>
      <c r="O38" s="154"/>
      <c r="P38" s="154"/>
    </row>
    <row r="39" spans="1:16" s="34" customFormat="1" ht="15.75" x14ac:dyDescent="0.25">
      <c r="A39" s="48" t="s">
        <v>120</v>
      </c>
      <c r="B39" s="38"/>
      <c r="C39" s="38"/>
      <c r="D39" s="868" t="s">
        <v>119</v>
      </c>
      <c r="E39" s="307">
        <v>14</v>
      </c>
      <c r="F39" s="36"/>
      <c r="G39" s="36"/>
      <c r="H39" s="36"/>
      <c r="I39" s="35"/>
      <c r="J39" s="35"/>
      <c r="K39" s="131"/>
      <c r="L39" s="131"/>
      <c r="M39" s="154"/>
      <c r="N39" s="154"/>
      <c r="O39" s="154"/>
      <c r="P39" s="154"/>
    </row>
    <row r="40" spans="1:16" s="34" customFormat="1" ht="15.75" x14ac:dyDescent="0.25">
      <c r="A40" s="48" t="s">
        <v>121</v>
      </c>
      <c r="B40" s="38"/>
      <c r="C40" s="38"/>
      <c r="D40" s="868" t="s">
        <v>119</v>
      </c>
      <c r="E40" s="308">
        <v>14</v>
      </c>
      <c r="F40" s="36"/>
      <c r="G40" s="36"/>
      <c r="H40" s="36"/>
      <c r="I40" s="35"/>
      <c r="J40" s="35"/>
      <c r="K40" s="131"/>
      <c r="L40" s="131"/>
      <c r="M40" s="154"/>
      <c r="N40" s="154"/>
      <c r="O40" s="154"/>
      <c r="P40" s="154"/>
    </row>
    <row r="41" spans="1:16" s="34" customFormat="1" ht="15.75" x14ac:dyDescent="0.25">
      <c r="A41" s="48" t="s">
        <v>122</v>
      </c>
      <c r="B41" s="38"/>
      <c r="C41" s="38"/>
      <c r="D41" s="868" t="s">
        <v>119</v>
      </c>
      <c r="E41" s="308">
        <v>14</v>
      </c>
      <c r="F41" s="36"/>
      <c r="G41" s="36"/>
      <c r="I41" s="35"/>
      <c r="J41" s="35"/>
      <c r="K41" s="131"/>
      <c r="L41" s="131"/>
      <c r="M41" s="154"/>
      <c r="N41" s="154"/>
      <c r="O41" s="154"/>
      <c r="P41" s="154"/>
    </row>
    <row r="42" spans="1:16" s="34" customFormat="1" ht="15.75" x14ac:dyDescent="0.25">
      <c r="A42" s="38"/>
      <c r="B42" s="38"/>
      <c r="C42" s="38"/>
      <c r="D42" s="321"/>
      <c r="E42" s="321"/>
      <c r="F42" s="1075"/>
      <c r="G42" s="1075"/>
      <c r="H42" s="1099"/>
      <c r="I42" s="35"/>
      <c r="M42" s="154"/>
      <c r="N42" s="154"/>
      <c r="O42" s="154"/>
      <c r="P42" s="154"/>
    </row>
    <row r="43" spans="1:16" s="34" customFormat="1" ht="15.75" x14ac:dyDescent="0.25">
      <c r="A43" s="135" t="s">
        <v>123</v>
      </c>
      <c r="B43" s="136"/>
      <c r="C43" s="136"/>
      <c r="D43" s="137" t="s">
        <v>116</v>
      </c>
      <c r="E43" s="140" t="s">
        <v>117</v>
      </c>
      <c r="G43" s="140" t="s">
        <v>124</v>
      </c>
      <c r="H43" s="1111" t="s">
        <v>125</v>
      </c>
      <c r="I43" s="1111" t="s">
        <v>126</v>
      </c>
      <c r="J43" s="140" t="s">
        <v>127</v>
      </c>
      <c r="K43" s="140" t="s">
        <v>103</v>
      </c>
      <c r="L43" s="1122" t="s">
        <v>104</v>
      </c>
      <c r="M43" s="1116" t="s">
        <v>128</v>
      </c>
      <c r="N43" s="1117" t="s">
        <v>129</v>
      </c>
      <c r="O43" s="154"/>
      <c r="P43" s="154"/>
    </row>
    <row r="44" spans="1:16" s="34" customFormat="1" ht="15.75" x14ac:dyDescent="0.25">
      <c r="A44" s="49" t="s">
        <v>130</v>
      </c>
      <c r="B44" s="299"/>
      <c r="C44" s="299"/>
      <c r="D44" s="146" t="s">
        <v>131</v>
      </c>
      <c r="E44" s="147"/>
      <c r="F44" s="34"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4" t="e" cm="1">
        <f t="array" aca="1" ref="N44" ca="1">_xll.ErLognormal(J44,M44)</f>
        <v>#NAME?</v>
      </c>
      <c r="O44" s="154"/>
      <c r="P44" s="154"/>
    </row>
    <row r="45" spans="1:16" s="34" customFormat="1" ht="15.75" x14ac:dyDescent="0.25">
      <c r="A45" s="49"/>
      <c r="B45" s="131"/>
      <c r="C45" s="131"/>
      <c r="D45" s="146"/>
      <c r="E45" s="147"/>
      <c r="F45" s="36"/>
      <c r="G45" s="36"/>
      <c r="H45" s="36"/>
    </row>
    <row r="46" spans="1:16" s="34" customFormat="1" ht="15.75" x14ac:dyDescent="0.25">
      <c r="A46" s="135" t="s">
        <v>133</v>
      </c>
      <c r="B46" s="136"/>
      <c r="C46" s="136"/>
      <c r="D46" s="137" t="s">
        <v>116</v>
      </c>
      <c r="E46" s="140" t="s">
        <v>117</v>
      </c>
      <c r="F46" s="36"/>
      <c r="G46" s="36"/>
      <c r="H46" s="36"/>
    </row>
    <row r="47" spans="1:16" s="34" customFormat="1" ht="15.75" x14ac:dyDescent="0.25">
      <c r="A47" s="49" t="s">
        <v>134</v>
      </c>
      <c r="B47" s="318"/>
      <c r="C47" s="318"/>
      <c r="D47" s="319">
        <f>'Permanent Disb'!K10</f>
        <v>0.90600000000000003</v>
      </c>
      <c r="E47" s="320" t="s">
        <v>135</v>
      </c>
      <c r="F47" s="36"/>
      <c r="G47" s="36"/>
      <c r="H47" s="36"/>
    </row>
    <row r="48" spans="1:16" s="34" customFormat="1" ht="15.75" x14ac:dyDescent="0.25">
      <c r="A48" s="49"/>
      <c r="B48" s="38"/>
      <c r="C48" s="38"/>
      <c r="D48" s="38"/>
      <c r="E48" s="50"/>
      <c r="F48" s="51"/>
      <c r="G48" s="38"/>
      <c r="H48" s="38"/>
    </row>
    <row r="49" spans="1:43"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row>
    <row r="50" spans="1:43" s="154" customFormat="1" ht="15.75" x14ac:dyDescent="0.25">
      <c r="A50" s="156" t="s">
        <v>138</v>
      </c>
      <c r="B50" s="131"/>
      <c r="C50" s="131"/>
      <c r="D50" s="155">
        <f>'Permanent Disb'!C6</f>
        <v>2.82920668759425E-2</v>
      </c>
      <c r="E50" s="155">
        <f>'Permanent Disb'!D6</f>
        <v>2.56649103912506E-2</v>
      </c>
      <c r="F50" s="155">
        <f>'Permanent Disb'!E6</f>
        <v>3.1202822359023798E-2</v>
      </c>
      <c r="G50" s="131"/>
      <c r="H50" s="157" t="s">
        <v>135</v>
      </c>
      <c r="I50" s="503">
        <f>(F50-E50)/(2*1.96)</f>
        <v>1.4127326448401015E-3</v>
      </c>
      <c r="J50" s="503">
        <f>(D50*(D50-D50^2-I50^2))/I50^2</f>
        <v>389.684928329694</v>
      </c>
      <c r="K50" s="503">
        <f>J50*(1-D50)/D50</f>
        <v>13383.961586731159</v>
      </c>
      <c r="L50" s="576" t="e">
        <f ca="1">_xll.ErBeta(J50,K50)</f>
        <v>#NAME?</v>
      </c>
    </row>
    <row r="51" spans="1:43" s="154" customFormat="1" ht="15.75" x14ac:dyDescent="0.25">
      <c r="A51" s="156" t="s">
        <v>139</v>
      </c>
      <c r="B51" s="131"/>
      <c r="C51" s="131"/>
      <c r="D51" s="178">
        <f>'Permanent Disb'!G7</f>
        <v>1.1000000000000001E-3</v>
      </c>
      <c r="E51" s="178">
        <f>'Permanent Disb'!H7</f>
        <v>7.9000000000000001E-4</v>
      </c>
      <c r="F51" s="178">
        <f>'Permanent Disb'!I7</f>
        <v>1.4E-3</v>
      </c>
      <c r="G51" s="131"/>
      <c r="H51" s="157" t="s">
        <v>135</v>
      </c>
      <c r="I51" s="503">
        <f>(F51-E51)/(2*1.96)</f>
        <v>1.5561224489795918E-4</v>
      </c>
      <c r="J51" s="503">
        <f>(D51*(D51-D51^2-I51^2))/I51^2</f>
        <v>49.91260954474604</v>
      </c>
      <c r="K51" s="503">
        <f>J51*(1-D51)/D51</f>
        <v>45325.186976588018</v>
      </c>
      <c r="L51" s="576" t="e">
        <f ca="1">_xll.ErBeta(J51,K51)</f>
        <v>#NAME?</v>
      </c>
    </row>
    <row r="52" spans="1:43" s="154" customFormat="1" ht="15.75" x14ac:dyDescent="0.25">
      <c r="A52" s="156" t="s">
        <v>140</v>
      </c>
      <c r="B52" s="131"/>
      <c r="C52" s="131"/>
      <c r="D52" s="178">
        <f>'Permanent Disb'!G8</f>
        <v>6.7000000000000002E-3</v>
      </c>
      <c r="E52" s="178">
        <f>'Permanent Disb'!H8</f>
        <v>5.8999999999999999E-3</v>
      </c>
      <c r="F52" s="178">
        <f>'Permanent Disb'!I8</f>
        <v>7.4999999999999997E-3</v>
      </c>
      <c r="G52" s="131"/>
      <c r="H52" s="157" t="s">
        <v>135</v>
      </c>
      <c r="I52" s="503">
        <f>(F52-E52)/(2*1.96)</f>
        <v>4.0816326530612241E-4</v>
      </c>
      <c r="J52" s="503">
        <f>(D52*(D52-D52^2-I52^2))/I52^2</f>
        <v>267.64019509250005</v>
      </c>
      <c r="K52" s="503">
        <f>J52*(1-D52)/D52</f>
        <v>39678.657579907507</v>
      </c>
      <c r="L52" s="576" t="e">
        <f ca="1">_xll.ErBeta(J52,K52)</f>
        <v>#NAME?</v>
      </c>
    </row>
    <row r="53" spans="1:43"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157" t="s">
        <v>135</v>
      </c>
      <c r="I53" s="503">
        <f>(F53-E53)/(2*1.96)</f>
        <v>1.5051020408163272E-3</v>
      </c>
      <c r="J53" s="503">
        <f>(D53*(D53-D53^2-I53^2))/I53^2</f>
        <v>2072.8189890859385</v>
      </c>
      <c r="K53" s="503">
        <f>J53*(1-D53)/D53</f>
        <v>27080.753290603778</v>
      </c>
      <c r="L53" s="576" t="e">
        <f ca="1">_xll.ErBeta(J53,K53)</f>
        <v>#NAME?</v>
      </c>
    </row>
    <row r="54" spans="1:43" s="154" customFormat="1" ht="15.75" x14ac:dyDescent="0.25">
      <c r="A54" s="156" t="s">
        <v>143</v>
      </c>
      <c r="B54" s="131"/>
      <c r="C54" s="131"/>
      <c r="D54" s="178">
        <f>'Permanent Disb'!G5</f>
        <v>7.6E-3</v>
      </c>
      <c r="E54" s="178">
        <f>'Permanent Disb'!H5</f>
        <v>6.7999999999999996E-3</v>
      </c>
      <c r="F54" s="178">
        <f>'Permanent Disb'!I5</f>
        <v>8.5000000000000006E-3</v>
      </c>
      <c r="G54" s="131"/>
      <c r="H54" s="157" t="s">
        <v>135</v>
      </c>
      <c r="I54" s="503">
        <f>(F54-E54)/(2*1.96)</f>
        <v>4.3367346938775537E-4</v>
      </c>
      <c r="J54" s="503">
        <f>(D54*(D54-D54^2-I54^2))/I54^2</f>
        <v>304.77363985937683</v>
      </c>
      <c r="K54" s="503">
        <f>J54*(1-D54)/D54</f>
        <v>39797.02107847968</v>
      </c>
      <c r="L54" s="576" t="e">
        <f ca="1">_xll.ErBeta(J54,K54)</f>
        <v>#NAME?</v>
      </c>
    </row>
    <row r="55" spans="1:43" s="123" customFormat="1" ht="15.75" x14ac:dyDescent="0.25">
      <c r="A55" s="124"/>
      <c r="B55" s="120"/>
      <c r="C55" s="120"/>
      <c r="D55" s="151"/>
      <c r="E55" s="121"/>
      <c r="F55" s="122"/>
      <c r="G55" s="120"/>
      <c r="H55" s="125"/>
    </row>
    <row r="56" spans="1:43" s="160" customFormat="1" x14ac:dyDescent="0.25">
      <c r="A56" s="160" t="s">
        <v>144</v>
      </c>
    </row>
    <row r="57" spans="1:43" s="160" customFormat="1" x14ac:dyDescent="0.25">
      <c r="A57" s="160" t="s">
        <v>145</v>
      </c>
    </row>
    <row r="58" spans="1:43" s="112" customFormat="1" ht="15.75" x14ac:dyDescent="0.25">
      <c r="I58" s="675"/>
    </row>
    <row r="59" spans="1:43" s="112" customFormat="1" ht="15.75" x14ac:dyDescent="0.25">
      <c r="D59" s="1718" t="s">
        <v>636</v>
      </c>
      <c r="E59" s="1718"/>
      <c r="F59" s="1718"/>
      <c r="G59" s="1718"/>
      <c r="H59" s="1718"/>
      <c r="I59" s="1725"/>
      <c r="J59" s="1726" t="s">
        <v>637</v>
      </c>
      <c r="K59" s="1718"/>
      <c r="L59" s="1718"/>
      <c r="M59" s="1718"/>
      <c r="N59" s="1718"/>
      <c r="O59" s="1718"/>
      <c r="P59" s="1726" t="s">
        <v>638</v>
      </c>
      <c r="Q59" s="1718"/>
      <c r="R59" s="1718"/>
      <c r="S59" s="1718"/>
      <c r="T59" s="1718"/>
      <c r="U59" s="1718"/>
      <c r="W59" s="917"/>
      <c r="X59" s="917"/>
      <c r="Y59" s="917"/>
      <c r="Z59" s="917"/>
      <c r="AA59" s="917"/>
      <c r="AB59" s="917"/>
      <c r="AC59" s="917"/>
      <c r="AD59" s="917"/>
      <c r="AE59" s="917"/>
      <c r="AF59" s="917"/>
      <c r="AG59" s="917"/>
      <c r="AH59" s="917"/>
      <c r="AI59" s="917"/>
      <c r="AJ59" s="917"/>
      <c r="AK59" s="917"/>
      <c r="AL59" s="917"/>
      <c r="AM59" s="917"/>
      <c r="AN59" s="917"/>
      <c r="AO59" s="917"/>
      <c r="AP59" s="917"/>
      <c r="AQ59" s="917"/>
    </row>
    <row r="60" spans="1:43" s="112" customFormat="1" ht="15.75" x14ac:dyDescent="0.25">
      <c r="D60" s="1697" t="s">
        <v>639</v>
      </c>
      <c r="E60" s="1697"/>
      <c r="F60" s="1698"/>
      <c r="G60" s="1697" t="s">
        <v>631</v>
      </c>
      <c r="H60" s="1697"/>
      <c r="I60" s="1698"/>
      <c r="J60" s="1690" t="s">
        <v>632</v>
      </c>
      <c r="K60" s="1691"/>
      <c r="L60" s="1703"/>
      <c r="M60" s="1691" t="s">
        <v>633</v>
      </c>
      <c r="N60" s="1691"/>
      <c r="O60" s="1703"/>
      <c r="P60" s="1692" t="s">
        <v>634</v>
      </c>
      <c r="Q60" s="1693"/>
      <c r="R60" s="1695"/>
      <c r="S60" s="1693" t="s">
        <v>635</v>
      </c>
      <c r="T60" s="1693"/>
      <c r="U60" s="1695"/>
      <c r="W60" s="917"/>
      <c r="X60" s="917"/>
      <c r="Y60" s="917"/>
      <c r="Z60" s="917"/>
      <c r="AA60" s="917"/>
      <c r="AB60" s="917"/>
      <c r="AC60" s="917"/>
      <c r="AD60" s="917"/>
      <c r="AE60" s="917"/>
      <c r="AF60" s="917"/>
      <c r="AG60" s="917"/>
      <c r="AH60" s="917"/>
      <c r="AI60" s="917"/>
      <c r="AJ60" s="917"/>
      <c r="AK60" s="917"/>
      <c r="AL60" s="917"/>
      <c r="AM60" s="917"/>
      <c r="AN60" s="917"/>
      <c r="AO60" s="917"/>
      <c r="AP60" s="917"/>
      <c r="AQ60" s="917"/>
    </row>
    <row r="61" spans="1:43"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W61" s="919"/>
      <c r="X61" s="919"/>
      <c r="Y61" s="919"/>
      <c r="Z61" s="919"/>
      <c r="AA61" s="919"/>
      <c r="AB61" s="919"/>
      <c r="AC61" s="919"/>
      <c r="AD61" s="919"/>
      <c r="AE61" s="919"/>
      <c r="AF61" s="919"/>
      <c r="AG61" s="919"/>
      <c r="AH61" s="919"/>
      <c r="AI61" s="919"/>
      <c r="AJ61" s="919"/>
      <c r="AK61" s="919"/>
      <c r="AL61" s="919"/>
      <c r="AM61" s="919"/>
      <c r="AN61" s="919"/>
      <c r="AO61" s="919"/>
      <c r="AP61" s="919"/>
      <c r="AQ61" s="919"/>
    </row>
    <row r="62" spans="1:43"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W62" s="919"/>
      <c r="X62" s="919"/>
      <c r="Y62" s="919"/>
      <c r="Z62" s="919"/>
      <c r="AA62" s="919"/>
      <c r="AB62" s="919"/>
      <c r="AC62" s="919"/>
      <c r="AD62" s="919"/>
      <c r="AE62" s="919"/>
      <c r="AF62" s="919"/>
      <c r="AG62" s="919"/>
      <c r="AH62" s="919"/>
      <c r="AI62" s="919"/>
      <c r="AJ62" s="919"/>
      <c r="AK62" s="919"/>
      <c r="AL62" s="919"/>
      <c r="AM62" s="919"/>
      <c r="AN62" s="919"/>
      <c r="AO62" s="919"/>
      <c r="AP62" s="919"/>
      <c r="AQ62" s="919"/>
    </row>
    <row r="63" spans="1:43" s="304" customFormat="1" x14ac:dyDescent="0.25">
      <c r="B63" s="304" t="s">
        <v>154</v>
      </c>
      <c r="D63" s="61">
        <f>L21</f>
        <v>671</v>
      </c>
      <c r="E63" s="628">
        <f>(D63*$E39)/$D$27</f>
        <v>25.71937029431896</v>
      </c>
      <c r="F63" s="683" t="e">
        <f ca="1">$E63*$J$30</f>
        <v>#NAME?</v>
      </c>
      <c r="G63" s="61">
        <f>M21</f>
        <v>4750</v>
      </c>
      <c r="H63" s="628">
        <f>(G63*$E39)/$D$27</f>
        <v>182.06707734428474</v>
      </c>
      <c r="I63" s="683" t="e">
        <f ca="1">H63*$J$30</f>
        <v>#NAME?</v>
      </c>
      <c r="J63" s="674">
        <f>N21</f>
        <v>9166</v>
      </c>
      <c r="K63" s="628">
        <f>(J63*$E39)/$D$27</f>
        <v>351.33196440793978</v>
      </c>
      <c r="L63" s="683" t="e">
        <f ca="1">K63*$J30</f>
        <v>#NAME?</v>
      </c>
      <c r="M63" s="61">
        <f>O21</f>
        <v>61244</v>
      </c>
      <c r="N63" s="628">
        <f>(M63*$E39)/$D$27</f>
        <v>2347.4770704996577</v>
      </c>
      <c r="O63" s="683" t="e">
        <f ca="1">N63*$J30</f>
        <v>#NAME?</v>
      </c>
      <c r="P63" s="674">
        <f>P21</f>
        <v>38072</v>
      </c>
      <c r="Q63" s="628">
        <f>(P63*$E39)/$D$27</f>
        <v>1459.2963723477071</v>
      </c>
      <c r="R63" s="683" t="e">
        <f ca="1">Q63*$J30</f>
        <v>#NAME?</v>
      </c>
      <c r="S63" s="61">
        <f>Q21</f>
        <v>227016</v>
      </c>
      <c r="T63" s="628">
        <f>(S63*$E39)/$D$27</f>
        <v>8701.5030800821351</v>
      </c>
      <c r="U63" s="683" t="e">
        <f ca="1">T63*$J30</f>
        <v>#NAME?</v>
      </c>
      <c r="W63" s="971"/>
      <c r="X63" s="971"/>
      <c r="Y63" s="971"/>
      <c r="Z63" s="971"/>
      <c r="AA63" s="971"/>
      <c r="AB63" s="971"/>
      <c r="AC63" s="971"/>
      <c r="AD63" s="971"/>
      <c r="AE63" s="971"/>
      <c r="AF63" s="971"/>
      <c r="AG63" s="971"/>
      <c r="AH63" s="971"/>
      <c r="AI63" s="971"/>
      <c r="AJ63" s="971"/>
      <c r="AK63" s="971"/>
      <c r="AL63" s="971"/>
      <c r="AM63" s="971"/>
      <c r="AN63" s="971"/>
      <c r="AO63" s="971"/>
      <c r="AP63" s="971"/>
      <c r="AQ63" s="971"/>
    </row>
    <row r="64" spans="1:43" s="304" customFormat="1" x14ac:dyDescent="0.25">
      <c r="B64" s="304" t="s">
        <v>93</v>
      </c>
      <c r="D64" s="61">
        <f t="shared" ref="D64:D65" si="12">L22</f>
        <v>44</v>
      </c>
      <c r="E64" s="628">
        <f t="shared" ref="E64:E65" si="13">(D64*$E40)/$D$27</f>
        <v>1.6865160848733745</v>
      </c>
      <c r="F64" s="683" t="e">
        <f ca="1">$E64*$J$31</f>
        <v>#NAME?</v>
      </c>
      <c r="G64" s="61">
        <f t="shared" ref="G64:G65" si="14">M22</f>
        <v>131</v>
      </c>
      <c r="H64" s="628">
        <f t="shared" ref="H64:H65" si="15">(G64*$E40)/$D$27</f>
        <v>5.0212183436002737</v>
      </c>
      <c r="I64" s="683" t="e">
        <f ca="1">H64*$J$31</f>
        <v>#NAME?</v>
      </c>
      <c r="J64" s="674">
        <f t="shared" ref="J64:J65" si="16">N22</f>
        <v>620</v>
      </c>
      <c r="K64" s="628">
        <f t="shared" ref="K64:K65" si="17">(J64*$E40)/$D$27</f>
        <v>23.76454483230664</v>
      </c>
      <c r="L64" s="683" t="e">
        <f t="shared" ref="L64:L65" ca="1" si="18">K64*$J31</f>
        <v>#NAME?</v>
      </c>
      <c r="M64" s="61">
        <f t="shared" ref="M64:M65" si="19">O22</f>
        <v>1787</v>
      </c>
      <c r="N64" s="628">
        <f t="shared" ref="N64:N65" si="20">(M64*$E40)/$D$27</f>
        <v>68.495550992470911</v>
      </c>
      <c r="O64" s="683" t="e">
        <f t="shared" ref="O64:O65" ca="1" si="21">N64*$J31</f>
        <v>#NAME?</v>
      </c>
      <c r="P64" s="674">
        <f t="shared" ref="P64:P65" si="22">P22</f>
        <v>2558</v>
      </c>
      <c r="Q64" s="628">
        <f t="shared" ref="Q64:Q65" si="23">(P64*$E40)/$D$27</f>
        <v>98.047912388774819</v>
      </c>
      <c r="R64" s="683" t="e">
        <f t="shared" ref="R64:R65" ca="1" si="24">Q64*$J31</f>
        <v>#NAME?</v>
      </c>
      <c r="S64" s="61">
        <f t="shared" ref="S64:S65" si="25">Q22</f>
        <v>7206</v>
      </c>
      <c r="T64" s="628">
        <f t="shared" ref="T64:T65" si="26">(S64*$E40)/$D$27</f>
        <v>276.20533880903491</v>
      </c>
      <c r="U64" s="683" t="e">
        <f t="shared" ref="U64:U65" ca="1" si="27">T64*$J31</f>
        <v>#NAME?</v>
      </c>
      <c r="W64" s="971"/>
      <c r="X64" s="971"/>
      <c r="Y64" s="971"/>
      <c r="Z64" s="971"/>
      <c r="AA64" s="971"/>
      <c r="AB64" s="971"/>
      <c r="AC64" s="971"/>
      <c r="AD64" s="971"/>
      <c r="AE64" s="971"/>
      <c r="AF64" s="971"/>
      <c r="AG64" s="971"/>
      <c r="AH64" s="971"/>
      <c r="AI64" s="971"/>
      <c r="AJ64" s="971"/>
      <c r="AK64" s="971"/>
      <c r="AL64" s="971"/>
      <c r="AM64" s="971"/>
      <c r="AN64" s="971"/>
      <c r="AO64" s="971"/>
      <c r="AP64" s="971"/>
      <c r="AQ64" s="971"/>
    </row>
    <row r="65" spans="1:108" s="304" customFormat="1" x14ac:dyDescent="0.25">
      <c r="B65" s="304" t="s">
        <v>95</v>
      </c>
      <c r="D65" s="61">
        <f t="shared" si="12"/>
        <v>9</v>
      </c>
      <c r="E65" s="628">
        <f t="shared" si="13"/>
        <v>0.34496919917864477</v>
      </c>
      <c r="F65" s="683" t="e">
        <f ca="1">$E65*$J$32</f>
        <v>#NAME?</v>
      </c>
      <c r="G65" s="61">
        <f t="shared" si="14"/>
        <v>22</v>
      </c>
      <c r="H65" s="628">
        <f t="shared" si="15"/>
        <v>0.84325804243668723</v>
      </c>
      <c r="I65" s="683" t="e">
        <f ca="1">H65*$J$32</f>
        <v>#NAME?</v>
      </c>
      <c r="J65" s="674">
        <f t="shared" si="16"/>
        <v>108</v>
      </c>
      <c r="K65" s="628">
        <f t="shared" si="17"/>
        <v>4.1396303901437372</v>
      </c>
      <c r="L65" s="683" t="e">
        <f t="shared" ca="1" si="18"/>
        <v>#NAME?</v>
      </c>
      <c r="M65" s="61">
        <f t="shared" si="19"/>
        <v>264</v>
      </c>
      <c r="N65" s="628">
        <f t="shared" si="20"/>
        <v>10.119096509240247</v>
      </c>
      <c r="O65" s="683" t="e">
        <f t="shared" ca="1" si="21"/>
        <v>#NAME?</v>
      </c>
      <c r="P65" s="674">
        <f t="shared" si="22"/>
        <v>557</v>
      </c>
      <c r="Q65" s="628">
        <f t="shared" si="23"/>
        <v>21.349760438056126</v>
      </c>
      <c r="R65" s="683" t="e">
        <f t="shared" ca="1" si="24"/>
        <v>#NAME?</v>
      </c>
      <c r="S65" s="61">
        <f t="shared" si="25"/>
        <v>1352</v>
      </c>
      <c r="T65" s="628">
        <f t="shared" si="26"/>
        <v>51.822039698836413</v>
      </c>
      <c r="U65" s="683" t="e">
        <f t="shared" ca="1" si="27"/>
        <v>#NAME?</v>
      </c>
      <c r="W65" s="971"/>
      <c r="X65" s="971"/>
      <c r="Y65" s="971"/>
      <c r="Z65" s="971"/>
      <c r="AA65" s="971"/>
      <c r="AB65" s="971"/>
      <c r="AC65" s="971"/>
      <c r="AD65" s="971"/>
      <c r="AE65" s="971"/>
      <c r="AF65" s="971"/>
      <c r="AG65" s="971"/>
      <c r="AH65" s="971"/>
      <c r="AI65" s="971"/>
      <c r="AJ65" s="971"/>
      <c r="AK65" s="971"/>
      <c r="AL65" s="971"/>
      <c r="AM65" s="971"/>
      <c r="AN65" s="971"/>
      <c r="AO65" s="971"/>
      <c r="AP65" s="971"/>
      <c r="AQ65" s="971"/>
    </row>
    <row r="66" spans="1:108" s="640" customFormat="1" x14ac:dyDescent="0.25">
      <c r="B66" s="733" t="s">
        <v>155</v>
      </c>
      <c r="F66" s="734" t="e">
        <f ca="1">_xll.ErTotal(SUM(F63:F65))</f>
        <v>#NAME?</v>
      </c>
      <c r="I66" s="734" t="e">
        <f ca="1">_xll.ErTotal(SUM(I63:I65))</f>
        <v>#NAME?</v>
      </c>
      <c r="J66" s="643"/>
      <c r="K66" s="644"/>
      <c r="L66" s="734" t="e">
        <f ca="1">_xll.ErTotal(SUM(L63:L65))</f>
        <v>#NAME?</v>
      </c>
      <c r="M66" s="644"/>
      <c r="N66" s="644"/>
      <c r="O66" s="734" t="e">
        <f ca="1">_xll.ErTotal(SUM(O63:O65))</f>
        <v>#NAME?</v>
      </c>
      <c r="P66" s="643"/>
      <c r="Q66" s="644"/>
      <c r="R66" s="734" t="e">
        <f ca="1">_xll.ErTotal(SUM(R63:R65))</f>
        <v>#NAME?</v>
      </c>
      <c r="S66" s="644"/>
      <c r="T66" s="644"/>
      <c r="U66" s="734" t="e">
        <f ca="1">_xll.ErTotal(SUM(U63:U65))</f>
        <v>#NAME?</v>
      </c>
      <c r="W66" s="919"/>
      <c r="X66" s="919"/>
      <c r="Y66" s="919"/>
      <c r="Z66" s="919"/>
      <c r="AA66" s="919"/>
      <c r="AB66" s="919"/>
      <c r="AC66" s="919"/>
      <c r="AD66" s="919"/>
      <c r="AE66" s="919"/>
      <c r="AF66" s="919"/>
      <c r="AG66" s="919"/>
      <c r="AH66" s="919"/>
      <c r="AI66" s="919"/>
      <c r="AJ66" s="919"/>
      <c r="AK66" s="919"/>
      <c r="AL66" s="919"/>
      <c r="AM66" s="919"/>
      <c r="AN66" s="919"/>
      <c r="AO66" s="919"/>
      <c r="AP66" s="919"/>
      <c r="AQ66" s="919"/>
    </row>
    <row r="67" spans="1:108" x14ac:dyDescent="0.25">
      <c r="D67" s="241"/>
      <c r="E67" s="241"/>
      <c r="F67" s="241"/>
      <c r="G67" s="241"/>
      <c r="H67" s="241"/>
      <c r="I67" s="159"/>
      <c r="J67" s="365"/>
      <c r="K67" s="365"/>
      <c r="L67" s="365"/>
      <c r="M67" s="365"/>
      <c r="N67" s="365"/>
      <c r="O67" s="684"/>
      <c r="P67" s="365"/>
      <c r="Q67" s="365"/>
      <c r="R67" s="365"/>
      <c r="S67" s="365"/>
      <c r="T67" s="365"/>
      <c r="U67" s="684"/>
      <c r="W67" s="971"/>
      <c r="X67" s="971"/>
      <c r="Y67" s="971"/>
      <c r="Z67" s="971"/>
      <c r="AA67" s="971"/>
      <c r="AB67" s="971"/>
      <c r="AC67" s="971"/>
      <c r="AD67" s="971"/>
      <c r="AE67" s="971"/>
      <c r="AF67" s="971"/>
      <c r="AG67" s="971"/>
      <c r="AH67" s="971"/>
      <c r="AI67" s="971"/>
      <c r="AJ67" s="971"/>
      <c r="AK67" s="971"/>
      <c r="AL67" s="971"/>
      <c r="AM67" s="971"/>
      <c r="AN67" s="971"/>
      <c r="AO67" s="971"/>
      <c r="AP67" s="971"/>
      <c r="AQ67" s="971"/>
    </row>
    <row r="68" spans="1:108" s="160" customFormat="1" x14ac:dyDescent="0.25">
      <c r="A68" s="160" t="s">
        <v>156</v>
      </c>
    </row>
    <row r="69" spans="1:108" s="112" customFormat="1" ht="15.75" x14ac:dyDescent="0.25"/>
    <row r="70" spans="1:108" s="112" customFormat="1" ht="15.75" x14ac:dyDescent="0.25">
      <c r="E70" s="685"/>
      <c r="F70" s="685"/>
      <c r="G70" s="685"/>
      <c r="H70" s="685"/>
    </row>
    <row r="71" spans="1:108" s="112" customFormat="1" ht="15.75" x14ac:dyDescent="0.25">
      <c r="D71" s="1718"/>
      <c r="E71" s="1718"/>
      <c r="F71" s="1718"/>
      <c r="G71" s="1718"/>
      <c r="H71" s="1718"/>
      <c r="K71" s="1697" t="s">
        <v>640</v>
      </c>
      <c r="L71" s="1697"/>
      <c r="M71" s="1697"/>
      <c r="N71" s="1697"/>
      <c r="O71" s="1697"/>
      <c r="P71" s="1697"/>
      <c r="Q71" s="1697"/>
      <c r="R71" s="1698"/>
      <c r="S71" s="1690" t="s">
        <v>641</v>
      </c>
      <c r="T71" s="1691"/>
      <c r="U71" s="1691"/>
      <c r="V71" s="1691"/>
      <c r="W71" s="1691"/>
      <c r="X71" s="1691"/>
      <c r="Y71" s="1691"/>
      <c r="Z71" s="1691"/>
      <c r="AA71" s="1692" t="s">
        <v>642</v>
      </c>
      <c r="AB71" s="1693"/>
      <c r="AC71" s="1693"/>
      <c r="AD71" s="1693"/>
      <c r="AE71" s="1693"/>
      <c r="AF71" s="1693"/>
      <c r="AG71" s="1693"/>
      <c r="AH71" s="1693"/>
      <c r="AI71" s="703"/>
      <c r="AJ71" s="703"/>
      <c r="AK71" s="703"/>
      <c r="AL71" s="703"/>
      <c r="AM71" s="703"/>
      <c r="AN71" s="703"/>
      <c r="AO71" s="703"/>
      <c r="AP71" s="703"/>
      <c r="AQ71" s="703"/>
      <c r="AR71" s="703"/>
      <c r="AS71" s="703"/>
      <c r="AT71" s="703"/>
      <c r="AU71" s="703"/>
      <c r="AV71" s="703"/>
    </row>
    <row r="72" spans="1:108" s="112" customFormat="1" ht="14.25" customHeight="1" x14ac:dyDescent="0.25">
      <c r="D72" s="502"/>
      <c r="E72" s="502"/>
      <c r="F72" s="502"/>
      <c r="G72" s="502"/>
      <c r="H72" s="502"/>
      <c r="I72" s="502"/>
      <c r="J72" s="502"/>
      <c r="K72" s="1702"/>
      <c r="L72" s="1702"/>
      <c r="M72" s="1702"/>
      <c r="N72" s="1702"/>
      <c r="O72" s="725"/>
      <c r="P72" s="725"/>
      <c r="Q72" s="725"/>
      <c r="R72" s="726"/>
      <c r="S72" s="729"/>
      <c r="T72" s="729"/>
      <c r="U72" s="729"/>
      <c r="V72" s="729"/>
      <c r="W72" s="729"/>
      <c r="X72" s="729"/>
      <c r="Y72" s="729"/>
      <c r="Z72" s="729"/>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x14ac:dyDescent="0.25">
      <c r="D73" s="1700" t="s">
        <v>160</v>
      </c>
      <c r="E73" s="1700"/>
      <c r="F73" s="1701"/>
      <c r="G73" s="1704" t="s">
        <v>129</v>
      </c>
      <c r="H73" s="1705"/>
      <c r="I73" s="1705"/>
      <c r="J73" s="1705"/>
      <c r="K73" s="1697" t="s">
        <v>643</v>
      </c>
      <c r="L73" s="1697"/>
      <c r="M73" s="1697"/>
      <c r="N73" s="1698"/>
      <c r="O73" s="1697" t="s">
        <v>631</v>
      </c>
      <c r="P73" s="1697"/>
      <c r="Q73" s="1697"/>
      <c r="R73" s="1698"/>
      <c r="S73" s="1690" t="s">
        <v>632</v>
      </c>
      <c r="T73" s="1691"/>
      <c r="U73" s="1691"/>
      <c r="V73" s="1691"/>
      <c r="W73" s="1691" t="s">
        <v>633</v>
      </c>
      <c r="X73" s="1691"/>
      <c r="Y73" s="1691"/>
      <c r="Z73" s="1691"/>
      <c r="AA73" s="1692" t="s">
        <v>634</v>
      </c>
      <c r="AB73" s="1693"/>
      <c r="AC73" s="1693"/>
      <c r="AD73" s="1693"/>
      <c r="AE73" s="1693" t="s">
        <v>635</v>
      </c>
      <c r="AF73" s="1693"/>
      <c r="AG73" s="1693"/>
      <c r="AH73" s="1693"/>
      <c r="AI73" s="1693"/>
      <c r="AJ73" s="1693"/>
      <c r="AK73" s="1693"/>
      <c r="AL73" s="1693"/>
      <c r="AM73" s="1693"/>
      <c r="AN73" s="1693"/>
      <c r="AO73" s="1693"/>
      <c r="AP73" s="1693"/>
      <c r="AQ73" s="1693"/>
      <c r="AR73" s="1693"/>
      <c r="AS73" s="1693"/>
      <c r="AT73" s="1693"/>
      <c r="AU73" s="1693"/>
      <c r="AV73" s="1693"/>
      <c r="AW73" s="195"/>
      <c r="AX73" s="1706"/>
      <c r="AY73" s="1706"/>
      <c r="AZ73" s="1706"/>
      <c r="BA73" s="1706"/>
      <c r="BB73" s="1707"/>
      <c r="BC73" s="1707"/>
      <c r="BD73" s="1707"/>
      <c r="BE73" s="1707"/>
      <c r="BF73" s="1707"/>
      <c r="BG73" s="1707"/>
      <c r="BH73" s="1707"/>
      <c r="BI73" s="1707"/>
      <c r="BJ73" s="1707"/>
      <c r="BK73" s="1707"/>
      <c r="BL73" s="181"/>
      <c r="BM73" s="1707"/>
      <c r="BN73" s="1707"/>
      <c r="BO73" s="1707"/>
      <c r="BP73" s="1707"/>
      <c r="BQ73" s="1707"/>
      <c r="BR73" s="1707"/>
      <c r="BS73" s="1707"/>
      <c r="BT73" s="1707"/>
      <c r="BU73" s="1707"/>
      <c r="BV73" s="1707"/>
      <c r="BW73" s="1707"/>
      <c r="BX73" s="1707"/>
      <c r="BY73" s="1707"/>
      <c r="BZ73" s="1707"/>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29" customFormat="1" ht="45" x14ac:dyDescent="0.25">
      <c r="B74" s="439" t="s">
        <v>162</v>
      </c>
      <c r="D74" s="443" t="s">
        <v>163</v>
      </c>
      <c r="E74" s="443" t="s">
        <v>103</v>
      </c>
      <c r="F74" s="443" t="s">
        <v>104</v>
      </c>
      <c r="G74" s="498" t="s">
        <v>105</v>
      </c>
      <c r="H74" s="498" t="s">
        <v>106</v>
      </c>
      <c r="I74" s="498" t="s">
        <v>107</v>
      </c>
      <c r="J74" s="498" t="s">
        <v>164</v>
      </c>
      <c r="K74" s="711" t="s">
        <v>165</v>
      </c>
      <c r="L74" s="727" t="s">
        <v>166</v>
      </c>
      <c r="M74" s="727" t="s">
        <v>167</v>
      </c>
      <c r="N74" s="728" t="s">
        <v>168</v>
      </c>
      <c r="O74" s="711" t="s">
        <v>165</v>
      </c>
      <c r="P74" s="727" t="s">
        <v>166</v>
      </c>
      <c r="Q74" s="727" t="s">
        <v>167</v>
      </c>
      <c r="R74" s="728" t="s">
        <v>168</v>
      </c>
      <c r="S74" s="712" t="s">
        <v>165</v>
      </c>
      <c r="T74" s="730" t="s">
        <v>166</v>
      </c>
      <c r="U74" s="730" t="s">
        <v>167</v>
      </c>
      <c r="V74" s="731" t="s">
        <v>168</v>
      </c>
      <c r="W74" s="712" t="s">
        <v>165</v>
      </c>
      <c r="X74" s="730" t="s">
        <v>166</v>
      </c>
      <c r="Y74" s="730" t="s">
        <v>167</v>
      </c>
      <c r="Z74" s="731" t="s">
        <v>168</v>
      </c>
      <c r="AA74" s="713" t="s">
        <v>165</v>
      </c>
      <c r="AB74" s="703" t="s">
        <v>166</v>
      </c>
      <c r="AC74" s="703" t="s">
        <v>167</v>
      </c>
      <c r="AD74" s="704" t="s">
        <v>168</v>
      </c>
      <c r="AE74" s="713" t="s">
        <v>165</v>
      </c>
      <c r="AF74" s="703" t="s">
        <v>166</v>
      </c>
      <c r="AG74" s="703" t="s">
        <v>167</v>
      </c>
      <c r="AH74" s="704" t="s">
        <v>168</v>
      </c>
      <c r="AI74" s="713"/>
      <c r="AJ74" s="703"/>
      <c r="AK74" s="703"/>
      <c r="AL74" s="703"/>
      <c r="AM74" s="703"/>
      <c r="AN74" s="713"/>
      <c r="AO74" s="703"/>
      <c r="AP74" s="703"/>
      <c r="AQ74" s="703"/>
      <c r="AR74" s="703"/>
      <c r="AS74" s="713"/>
      <c r="AT74" s="703"/>
      <c r="AU74" s="703"/>
      <c r="AV74" s="703"/>
      <c r="AW74" s="444"/>
      <c r="AX74" s="445"/>
      <c r="AY74" s="444"/>
      <c r="AZ74" s="444"/>
      <c r="BA74" s="444"/>
      <c r="BB74" s="446"/>
      <c r="BC74" s="447"/>
      <c r="BD74" s="446"/>
      <c r="BE74" s="446"/>
      <c r="BF74" s="446"/>
      <c r="BG74" s="446"/>
      <c r="BH74" s="447"/>
      <c r="BI74" s="446"/>
      <c r="BJ74" s="446"/>
      <c r="BK74" s="446"/>
      <c r="BL74" s="444"/>
      <c r="BM74" s="445"/>
      <c r="BN74" s="444"/>
      <c r="BO74" s="444"/>
      <c r="BP74" s="444"/>
      <c r="BQ74" s="446"/>
      <c r="BR74" s="447"/>
      <c r="BS74" s="446"/>
      <c r="BT74" s="446"/>
      <c r="BU74" s="446"/>
      <c r="BV74" s="446"/>
      <c r="BW74" s="447"/>
      <c r="BX74" s="446"/>
      <c r="BY74" s="446"/>
      <c r="BZ74" s="446"/>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168" customFormat="1" x14ac:dyDescent="0.25">
      <c r="B75" s="439">
        <v>0</v>
      </c>
      <c r="C75" s="329"/>
      <c r="D75" s="565">
        <f>'ONS Post Acute'!S5</f>
        <v>0.31109999999999999</v>
      </c>
      <c r="E75" s="493">
        <f>'ONS Post Acute'!T5</f>
        <v>0.28870000000000001</v>
      </c>
      <c r="F75" s="493">
        <f>'ONS Post Acute'!U5</f>
        <v>0.33579999999999999</v>
      </c>
      <c r="G75" s="498">
        <f>(F75-E75)/(2*1.96)</f>
        <v>1.2015306122448973E-2</v>
      </c>
      <c r="H75" s="498">
        <f>(D75*(D75-D75^2-G75^2))/G75^2</f>
        <v>461.52356403838905</v>
      </c>
      <c r="I75" s="498">
        <f>H75*(1-D75)/D75</f>
        <v>1021.9980175700618</v>
      </c>
      <c r="J75" s="498" t="e">
        <f ca="1">_xll.ErBeta(H75,I75)</f>
        <v>#NAME?</v>
      </c>
      <c r="K75" s="1076" t="e">
        <f ca="1">(1-EXP(-(-LN(1-(J75-J76)/1))*$N$44)*1)</f>
        <v>#NAME?</v>
      </c>
      <c r="L75" s="566" t="e">
        <f ca="1">K75*($D$21-PICSIA_V)</f>
        <v>#NAME?</v>
      </c>
      <c r="M75" s="1123" t="e">
        <f t="shared" ref="M75:M138" ca="1" si="28">((L75*B76)/52*$J$33)</f>
        <v>#NAME?</v>
      </c>
      <c r="N75" s="1126" t="e">
        <f ca="1">(M75/$D$22)*100000</f>
        <v>#NAME?</v>
      </c>
      <c r="O75" s="565" t="e">
        <f ca="1">$J75-$J76</f>
        <v>#NAME?</v>
      </c>
      <c r="P75" s="566" t="e">
        <f ca="1">O75*($E$21-PICSIA_U)</f>
        <v>#NAME?</v>
      </c>
      <c r="Q75" s="566" t="e">
        <f ca="1">((P75*B76)/52*$J$33)</f>
        <v>#NAME?</v>
      </c>
      <c r="R75" s="1125" t="e">
        <f t="shared" ref="R75:R138" ca="1" si="29">(Q75/$D$22)*100000</f>
        <v>#NAME?</v>
      </c>
      <c r="S75" s="1076" t="e">
        <f ca="1">(1-EXP(-(-LN(1-(J75-J76)/1))*$N$44)*1)</f>
        <v>#NAME?</v>
      </c>
      <c r="T75" s="566" t="e">
        <f t="shared" ref="T75:T94" ca="1" si="30">S75*($F$21-PICSIB_V)</f>
        <v>#NAME?</v>
      </c>
      <c r="U75" s="1123" t="e">
        <f ca="1">((T75*B76)/52*$J$33)</f>
        <v>#NAME?</v>
      </c>
      <c r="V75" s="567" t="e">
        <f ca="1">(U75/$D$22)*100000</f>
        <v>#NAME?</v>
      </c>
      <c r="W75" s="565" t="e">
        <f ca="1">$J75-$J76</f>
        <v>#NAME?</v>
      </c>
      <c r="X75" s="566" t="e">
        <f t="shared" ref="X75:X94" ca="1" si="31">W75*($G$21-PICSIB_U)</f>
        <v>#NAME?</v>
      </c>
      <c r="Y75" s="566" t="e">
        <f ca="1">((X75*B76)/52*$J$33)</f>
        <v>#NAME?</v>
      </c>
      <c r="Z75" s="567" t="e">
        <f t="shared" ref="Z75:Z138" ca="1" si="32">(Y75/$D$22)*100000</f>
        <v>#NAME?</v>
      </c>
      <c r="AA75" s="1076" t="e">
        <f ca="1">(1-EXP(-(-LN(1-(J75-J76)/1))*$N$44)*1)</f>
        <v>#NAME?</v>
      </c>
      <c r="AB75" s="566" t="e">
        <f t="shared" ref="AB75:AB94" ca="1" si="33">AA75*($H$21-PICSIC_V)</f>
        <v>#NAME?</v>
      </c>
      <c r="AC75" s="566" t="e">
        <f ca="1">((AB75*B76)/52*$J$33)</f>
        <v>#NAME?</v>
      </c>
      <c r="AD75" s="567" t="e">
        <f t="shared" ref="AD75:AD138" ca="1" si="34">(AC75/$D$22)*100000</f>
        <v>#NAME?</v>
      </c>
      <c r="AE75" s="565" t="e">
        <f ca="1">$J75-$J76</f>
        <v>#NAME?</v>
      </c>
      <c r="AF75" s="453" t="e">
        <f ca="1">AE75*($I$21-PICSIC_U)</f>
        <v>#NAME?</v>
      </c>
      <c r="AG75" s="566" t="e">
        <f ca="1">((AF75*B76)/52*$J$33)</f>
        <v>#NAME?</v>
      </c>
      <c r="AH75" s="567" t="e">
        <f t="shared" ref="AH75:AH138" ca="1" si="35">(AG75/$D$22)*100000</f>
        <v>#NAME?</v>
      </c>
      <c r="AI75" s="197"/>
      <c r="AJ75" s="198"/>
      <c r="AK75" s="198"/>
      <c r="AL75" s="199"/>
      <c r="AM75" s="182"/>
      <c r="AN75" s="183"/>
      <c r="AO75" s="184"/>
      <c r="AP75" s="184"/>
      <c r="AQ75" s="200"/>
      <c r="AR75" s="182"/>
      <c r="AS75" s="182"/>
      <c r="AT75" s="184"/>
      <c r="AU75" s="184"/>
      <c r="AV75" s="200"/>
      <c r="AW75" s="196"/>
      <c r="AX75" s="197"/>
      <c r="AY75" s="198"/>
      <c r="AZ75" s="198"/>
      <c r="BA75" s="199"/>
      <c r="BB75" s="182"/>
      <c r="BC75" s="183"/>
      <c r="BD75" s="184"/>
      <c r="BE75" s="184"/>
      <c r="BF75" s="200"/>
      <c r="BG75" s="182"/>
      <c r="BH75" s="182"/>
      <c r="BI75" s="184"/>
      <c r="BJ75" s="184"/>
      <c r="BK75" s="200"/>
      <c r="BL75" s="196"/>
      <c r="BM75" s="197"/>
      <c r="BN75" s="198"/>
      <c r="BO75" s="198"/>
      <c r="BP75" s="199"/>
      <c r="BQ75" s="182"/>
      <c r="BR75" s="183"/>
      <c r="BS75" s="184"/>
      <c r="BT75" s="184"/>
      <c r="BU75" s="200"/>
      <c r="BV75" s="182"/>
      <c r="BW75" s="182"/>
      <c r="BX75" s="184"/>
      <c r="BY75" s="184"/>
      <c r="BZ75" s="200"/>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168" customFormat="1" x14ac:dyDescent="0.25">
      <c r="B76" s="439">
        <v>1</v>
      </c>
      <c r="C76" s="329"/>
      <c r="D76" s="565">
        <f>'ONS Post Acute'!S6</f>
        <v>0.2926901098943166</v>
      </c>
      <c r="E76" s="493">
        <f>'ONS Post Acute'!T6</f>
        <v>0.2683757596284464</v>
      </c>
      <c r="F76" s="493">
        <f>'ONS Post Acute'!U6</f>
        <v>0.31974242335275793</v>
      </c>
      <c r="G76" s="498">
        <f t="shared" ref="G76:G139" si="36">(F76-E76)/(2*1.96)</f>
        <v>1.3103740745997841E-2</v>
      </c>
      <c r="H76" s="498">
        <f t="shared" ref="H76:H139" si="37">(D76*(D76-D76^2-G76^2))/G76^2</f>
        <v>352.59397046589271</v>
      </c>
      <c r="I76" s="498">
        <f t="shared" ref="I76:I139" si="38">H76*(1-D76)/D76</f>
        <v>852.07253019996836</v>
      </c>
      <c r="J76" s="498" t="e">
        <f ca="1">_xll.ErBeta(H76,I76)</f>
        <v>#NAME?</v>
      </c>
      <c r="K76" s="1076" t="e">
        <f t="shared" ref="K76:K139" ca="1" si="39">(1-EXP(-(-LN(1-(J76-J77)/1))*$N$44)*1)</f>
        <v>#NAME?</v>
      </c>
      <c r="L76" s="566" t="e">
        <f t="shared" ref="L76:L94" ca="1" si="40">K76*($D$21-PICSIA_V)</f>
        <v>#NAME?</v>
      </c>
      <c r="M76" s="1123" t="e">
        <f t="shared" ca="1" si="28"/>
        <v>#NAME?</v>
      </c>
      <c r="N76" s="1126" t="e">
        <f t="shared" ref="N76:N139" ca="1" si="41">(M76/$D$22)*100000</f>
        <v>#NAME?</v>
      </c>
      <c r="O76" s="565" t="e">
        <f ca="1">$J76-$J77</f>
        <v>#NAME?</v>
      </c>
      <c r="P76" s="566" t="e">
        <f t="shared" ref="P76:P94" ca="1" si="42">O76*($E$21-PICSIA_U)</f>
        <v>#NAME?</v>
      </c>
      <c r="Q76" s="566" t="e">
        <f t="shared" ref="Q76:Q139" ca="1" si="43">((P76*B77)/52*$J$33)</f>
        <v>#NAME?</v>
      </c>
      <c r="R76" s="1125" t="e">
        <f t="shared" ca="1" si="29"/>
        <v>#NAME?</v>
      </c>
      <c r="S76" s="1076" t="e">
        <f t="shared" ref="S76:S139" ca="1" si="44">(1-EXP(-(-LN(1-(J76-J77)/1))*$N$44)*1)</f>
        <v>#NAME?</v>
      </c>
      <c r="T76" s="566" t="e">
        <f t="shared" ca="1" si="30"/>
        <v>#NAME?</v>
      </c>
      <c r="U76" s="1123" t="e">
        <f t="shared" ref="U76:U139" ca="1" si="45">((T76*B77)/52*$J$33)</f>
        <v>#NAME?</v>
      </c>
      <c r="V76" s="567" t="e">
        <f t="shared" ref="V76:V139" ca="1" si="46">(U76/$D$22)*100000</f>
        <v>#NAME?</v>
      </c>
      <c r="W76" s="565" t="e">
        <f ca="1">$J76-$J77</f>
        <v>#NAME?</v>
      </c>
      <c r="X76" s="566" t="e">
        <f t="shared" ca="1" si="31"/>
        <v>#NAME?</v>
      </c>
      <c r="Y76" s="566" t="e">
        <f t="shared" ref="Y76:Y139" ca="1" si="47">((X76*B77)/52*$J$33)</f>
        <v>#NAME?</v>
      </c>
      <c r="Z76" s="567" t="e">
        <f t="shared" ca="1" si="32"/>
        <v>#NAME?</v>
      </c>
      <c r="AA76" s="1076" t="e">
        <f t="shared" ref="AA76:AA139" ca="1" si="48">(1-EXP(-(-LN(1-(J76-J77)/1))*$N$44)*1)</f>
        <v>#NAME?</v>
      </c>
      <c r="AB76" s="566" t="e">
        <f t="shared" ca="1" si="33"/>
        <v>#NAME?</v>
      </c>
      <c r="AC76" s="566" t="e">
        <f t="shared" ref="AC76:AC139" ca="1" si="49">((AB76*B77)/52*$J$33)</f>
        <v>#NAME?</v>
      </c>
      <c r="AD76" s="567" t="e">
        <f t="shared" ca="1" si="34"/>
        <v>#NAME?</v>
      </c>
      <c r="AE76" s="565" t="e">
        <f ca="1">$J76-$J77</f>
        <v>#NAME?</v>
      </c>
      <c r="AF76" s="453" t="e">
        <f t="shared" ref="AF76:AF94" ca="1" si="50">AE76*($I$21-PICSIC_U)</f>
        <v>#NAME?</v>
      </c>
      <c r="AG76" s="566" t="e">
        <f t="shared" ref="AG76:AG139" ca="1" si="51">((AF76*B77)/52*$J$33)</f>
        <v>#NAME?</v>
      </c>
      <c r="AH76" s="567" t="e">
        <f t="shared" ca="1" si="35"/>
        <v>#NAME?</v>
      </c>
      <c r="AI76" s="197"/>
      <c r="AJ76" s="198"/>
      <c r="AK76" s="198"/>
      <c r="AL76" s="199"/>
      <c r="AM76" s="182"/>
      <c r="AN76" s="183"/>
      <c r="AO76" s="184"/>
      <c r="AP76" s="184"/>
      <c r="AQ76" s="200"/>
      <c r="AR76" s="182"/>
      <c r="AS76" s="182"/>
      <c r="AT76" s="184"/>
      <c r="AU76" s="184"/>
      <c r="AV76" s="200"/>
      <c r="AW76" s="196"/>
      <c r="AX76" s="197"/>
      <c r="AY76" s="198"/>
      <c r="AZ76" s="198"/>
      <c r="BA76" s="199"/>
      <c r="BB76" s="182"/>
      <c r="BC76" s="183"/>
      <c r="BD76" s="184"/>
      <c r="BE76" s="184"/>
      <c r="BF76" s="200"/>
      <c r="BG76" s="182"/>
      <c r="BH76" s="182"/>
      <c r="BI76" s="184"/>
      <c r="BJ76" s="184"/>
      <c r="BK76" s="200"/>
      <c r="BL76" s="196"/>
      <c r="BM76" s="197"/>
      <c r="BN76" s="198"/>
      <c r="BO76" s="198"/>
      <c r="BP76" s="199"/>
      <c r="BQ76" s="182"/>
      <c r="BR76" s="183"/>
      <c r="BS76" s="184"/>
      <c r="BT76" s="184"/>
      <c r="BU76" s="200"/>
      <c r="BV76" s="182"/>
      <c r="BW76" s="182"/>
      <c r="BX76" s="184"/>
      <c r="BY76" s="184"/>
      <c r="BZ76" s="200"/>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168" customFormat="1" x14ac:dyDescent="0.25">
      <c r="B77" s="439">
        <v>2</v>
      </c>
      <c r="C77" s="329"/>
      <c r="D77" s="565">
        <f>'ONS Post Acute'!S7</f>
        <v>0.27536965744116731</v>
      </c>
      <c r="E77" s="493">
        <f>'ONS Post Acute'!T7</f>
        <v>0.24948232890940639</v>
      </c>
      <c r="F77" s="493">
        <f>'ONS Post Acute'!U7</f>
        <v>0.30445270188056661</v>
      </c>
      <c r="G77" s="498">
        <f t="shared" si="36"/>
        <v>1.4023054329377609E-2</v>
      </c>
      <c r="H77" s="498">
        <f t="shared" si="37"/>
        <v>279.14846652937507</v>
      </c>
      <c r="I77" s="498">
        <f t="shared" si="38"/>
        <v>734.57421128241367</v>
      </c>
      <c r="J77" s="498" t="e">
        <f ca="1">_xll.ErBeta(H77,I77)</f>
        <v>#NAME?</v>
      </c>
      <c r="K77" s="1076" t="e">
        <f t="shared" ca="1" si="39"/>
        <v>#NAME?</v>
      </c>
      <c r="L77" s="566" t="e">
        <f t="shared" ca="1" si="40"/>
        <v>#NAME?</v>
      </c>
      <c r="M77" s="1123" t="e">
        <f t="shared" ca="1" si="28"/>
        <v>#NAME?</v>
      </c>
      <c r="N77" s="1126" t="e">
        <f t="shared" ca="1" si="41"/>
        <v>#NAME?</v>
      </c>
      <c r="O77" s="565" t="e">
        <f t="shared" ref="O77:O140" ca="1" si="52">$J77-$J78</f>
        <v>#NAME?</v>
      </c>
      <c r="P77" s="566" t="e">
        <f t="shared" ca="1" si="42"/>
        <v>#NAME?</v>
      </c>
      <c r="Q77" s="566" t="e">
        <f t="shared" ca="1" si="43"/>
        <v>#NAME?</v>
      </c>
      <c r="R77" s="1125" t="e">
        <f t="shared" ca="1" si="29"/>
        <v>#NAME?</v>
      </c>
      <c r="S77" s="1076" t="e">
        <f t="shared" ca="1" si="44"/>
        <v>#NAME?</v>
      </c>
      <c r="T77" s="566" t="e">
        <f t="shared" ca="1" si="30"/>
        <v>#NAME?</v>
      </c>
      <c r="U77" s="1123" t="e">
        <f t="shared" ca="1" si="45"/>
        <v>#NAME?</v>
      </c>
      <c r="V77" s="567" t="e">
        <f t="shared" ca="1" si="46"/>
        <v>#NAME?</v>
      </c>
      <c r="W77" s="565" t="e">
        <f t="shared" ref="W77:W140" ca="1" si="53">$J77-$J78</f>
        <v>#NAME?</v>
      </c>
      <c r="X77" s="566" t="e">
        <f t="shared" ca="1" si="31"/>
        <v>#NAME?</v>
      </c>
      <c r="Y77" s="566" t="e">
        <f t="shared" ca="1" si="47"/>
        <v>#NAME?</v>
      </c>
      <c r="Z77" s="567" t="e">
        <f t="shared" ca="1" si="32"/>
        <v>#NAME?</v>
      </c>
      <c r="AA77" s="1076" t="e">
        <f t="shared" ca="1" si="48"/>
        <v>#NAME?</v>
      </c>
      <c r="AB77" s="566" t="e">
        <f t="shared" ca="1" si="33"/>
        <v>#NAME?</v>
      </c>
      <c r="AC77" s="566" t="e">
        <f t="shared" ca="1" si="49"/>
        <v>#NAME?</v>
      </c>
      <c r="AD77" s="567" t="e">
        <f t="shared" ca="1" si="34"/>
        <v>#NAME?</v>
      </c>
      <c r="AE77" s="565" t="e">
        <f t="shared" ref="AE77:AE140" ca="1" si="54">$J77-$J78</f>
        <v>#NAME?</v>
      </c>
      <c r="AF77" s="453" t="e">
        <f t="shared" ca="1" si="50"/>
        <v>#NAME?</v>
      </c>
      <c r="AG77" s="566" t="e">
        <f t="shared" ca="1" si="51"/>
        <v>#NAME?</v>
      </c>
      <c r="AH77" s="567" t="e">
        <f t="shared" ca="1" si="35"/>
        <v>#NAME?</v>
      </c>
      <c r="AI77" s="197"/>
      <c r="AJ77" s="198"/>
      <c r="AK77" s="198"/>
      <c r="AL77" s="199"/>
      <c r="AM77" s="182"/>
      <c r="AN77" s="183"/>
      <c r="AO77" s="184"/>
      <c r="AP77" s="184"/>
      <c r="AQ77" s="200"/>
      <c r="AR77" s="182"/>
      <c r="AS77" s="182"/>
      <c r="AT77" s="184"/>
      <c r="AU77" s="184"/>
      <c r="AV77" s="200"/>
      <c r="AW77" s="196"/>
      <c r="AX77" s="197"/>
      <c r="AY77" s="198"/>
      <c r="AZ77" s="198"/>
      <c r="BA77" s="199"/>
      <c r="BB77" s="182"/>
      <c r="BC77" s="183"/>
      <c r="BD77" s="184"/>
      <c r="BE77" s="184"/>
      <c r="BF77" s="200"/>
      <c r="BG77" s="182"/>
      <c r="BH77" s="182"/>
      <c r="BI77" s="184"/>
      <c r="BJ77" s="184"/>
      <c r="BK77" s="200"/>
      <c r="BL77" s="196"/>
      <c r="BM77" s="197"/>
      <c r="BN77" s="198"/>
      <c r="BO77" s="198"/>
      <c r="BP77" s="199"/>
      <c r="BQ77" s="182"/>
      <c r="BR77" s="183"/>
      <c r="BS77" s="184"/>
      <c r="BT77" s="184"/>
      <c r="BU77" s="200"/>
      <c r="BV77" s="182"/>
      <c r="BW77" s="182"/>
      <c r="BX77" s="184"/>
      <c r="BY77" s="184"/>
      <c r="BZ77" s="200"/>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'ONS Post Acute'!S8</f>
        <v>0.25907417324980897</v>
      </c>
      <c r="E78" s="1240">
        <f>'ONS Post Acute'!T8</f>
        <v>0.23191898003095199</v>
      </c>
      <c r="F78" s="1240">
        <f>'ONS Post Acute'!U8</f>
        <v>0.28989411761640005</v>
      </c>
      <c r="G78" s="1241">
        <f t="shared" si="36"/>
        <v>1.4789575914655118E-2</v>
      </c>
      <c r="H78" s="1241">
        <f t="shared" si="37"/>
        <v>227.09960279206882</v>
      </c>
      <c r="I78" s="1241">
        <f t="shared" si="38"/>
        <v>649.48180222930671</v>
      </c>
      <c r="J78" s="1241" t="e">
        <f ca="1">_xll.ErBeta(H78,I78)</f>
        <v>#NAME?</v>
      </c>
      <c r="K78" s="1239" t="e">
        <f t="shared" ca="1" si="39"/>
        <v>#NAME?</v>
      </c>
      <c r="L78" s="1242" t="e">
        <f ca="1">K78*($D$21-PICSIA_V)</f>
        <v>#NAME?</v>
      </c>
      <c r="M78" s="1247" t="e">
        <f t="shared" ca="1" si="28"/>
        <v>#NAME?</v>
      </c>
      <c r="N78" s="1249" t="e">
        <f t="shared" ca="1" si="41"/>
        <v>#NAME?</v>
      </c>
      <c r="O78" s="1239" t="e">
        <f t="shared" ca="1" si="52"/>
        <v>#NAME?</v>
      </c>
      <c r="P78" s="1242" t="e">
        <f ca="1">O78*($E$21-PICSIA_U)</f>
        <v>#NAME?</v>
      </c>
      <c r="Q78" s="1243" t="e">
        <f t="shared" ca="1" si="43"/>
        <v>#NAME?</v>
      </c>
      <c r="R78" s="1246" t="e">
        <f t="shared" ca="1" si="29"/>
        <v>#NAME?</v>
      </c>
      <c r="S78" s="1239" t="e">
        <f t="shared" ca="1" si="44"/>
        <v>#NAME?</v>
      </c>
      <c r="T78" s="1242" t="e">
        <f ca="1">S78*($F$21-PICSIB_V)</f>
        <v>#NAME?</v>
      </c>
      <c r="U78" s="1247" t="e">
        <f t="shared" ca="1" si="45"/>
        <v>#NAME?</v>
      </c>
      <c r="V78" s="1244" t="e">
        <f t="shared" ca="1" si="46"/>
        <v>#NAME?</v>
      </c>
      <c r="W78" s="1239" t="e">
        <f t="shared" ca="1" si="53"/>
        <v>#NAME?</v>
      </c>
      <c r="X78" s="1242" t="e">
        <f ca="1">W78*($G$21-PICSIB_U)</f>
        <v>#NAME?</v>
      </c>
      <c r="Y78" s="1243" t="e">
        <f t="shared" ca="1" si="47"/>
        <v>#NAME?</v>
      </c>
      <c r="Z78" s="1244" t="e">
        <f t="shared" ca="1" si="32"/>
        <v>#NAME?</v>
      </c>
      <c r="AA78" s="1239" t="e">
        <f t="shared" ca="1" si="48"/>
        <v>#NAME?</v>
      </c>
      <c r="AB78" s="1242" t="e">
        <f ca="1">AA78*($H$21-PICSIC_V)</f>
        <v>#NAME?</v>
      </c>
      <c r="AC78" s="1243" t="e">
        <f t="shared" ca="1" si="49"/>
        <v>#NAME?</v>
      </c>
      <c r="AD78" s="1244" t="e">
        <f t="shared" ca="1" si="34"/>
        <v>#NAME?</v>
      </c>
      <c r="AE78" s="1239" t="e">
        <f t="shared" ca="1" si="54"/>
        <v>#NAME?</v>
      </c>
      <c r="AF78" s="1242" t="e">
        <f ca="1">AE78*($I$21-PICSIC_U)</f>
        <v>#NAME?</v>
      </c>
      <c r="AG78" s="1243" t="e">
        <f t="shared" ca="1" si="51"/>
        <v>#NAME?</v>
      </c>
      <c r="AH78" s="1244" t="e">
        <f t="shared" ca="1" si="35"/>
        <v>#NAME?</v>
      </c>
      <c r="AI78" s="432"/>
      <c r="AJ78" s="209"/>
      <c r="AK78" s="209"/>
      <c r="AL78" s="433"/>
      <c r="AM78" s="438"/>
      <c r="AN78" s="435"/>
      <c r="AO78" s="187"/>
      <c r="AP78" s="187"/>
      <c r="AQ78" s="436"/>
      <c r="AR78" s="438"/>
      <c r="AS78" s="438"/>
      <c r="AT78" s="187"/>
      <c r="AU78" s="187"/>
      <c r="AV78" s="436"/>
      <c r="AW78" s="437"/>
      <c r="AX78" s="432"/>
      <c r="AY78" s="209"/>
      <c r="AZ78" s="209"/>
      <c r="BA78" s="433"/>
      <c r="BB78" s="438"/>
      <c r="BC78" s="435"/>
      <c r="BD78" s="187"/>
      <c r="BE78" s="187"/>
      <c r="BF78" s="436"/>
      <c r="BG78" s="438"/>
      <c r="BH78" s="438"/>
      <c r="BI78" s="187"/>
      <c r="BJ78" s="187"/>
      <c r="BK78" s="436"/>
      <c r="BL78" s="437"/>
      <c r="BM78" s="432"/>
      <c r="BN78" s="209"/>
      <c r="BO78" s="209"/>
      <c r="BP78" s="433"/>
      <c r="BQ78" s="438"/>
      <c r="BR78" s="435"/>
      <c r="BS78" s="187"/>
      <c r="BT78" s="187"/>
      <c r="BU78" s="436"/>
      <c r="BV78" s="438"/>
      <c r="BW78" s="438"/>
      <c r="BX78" s="187"/>
      <c r="BY78" s="187"/>
      <c r="BZ78" s="436"/>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'ONS Post Acute'!S9</f>
        <v>0.24374300301917651</v>
      </c>
      <c r="E79" s="493">
        <f>'ONS Post Acute'!T9</f>
        <v>0.2155920763355082</v>
      </c>
      <c r="F79" s="493">
        <f>'ONS Post Acute'!U9</f>
        <v>0.27603170840493502</v>
      </c>
      <c r="G79" s="498">
        <f t="shared" si="36"/>
        <v>1.5418273487098679E-2</v>
      </c>
      <c r="H79" s="498">
        <f t="shared" si="37"/>
        <v>188.75644281715213</v>
      </c>
      <c r="I79" s="498">
        <f t="shared" si="38"/>
        <v>585.65119341887839</v>
      </c>
      <c r="J79" s="498" t="e">
        <f ca="1">_xll.ErBeta(H79,I79)</f>
        <v>#NAME?</v>
      </c>
      <c r="K79" s="1076" t="e">
        <f t="shared" ca="1" si="39"/>
        <v>#NAME?</v>
      </c>
      <c r="L79" s="566" t="e">
        <f t="shared" ca="1" si="40"/>
        <v>#NAME?</v>
      </c>
      <c r="M79" s="1123" t="e">
        <f t="shared" ca="1" si="28"/>
        <v>#NAME?</v>
      </c>
      <c r="N79" s="1126" t="e">
        <f t="shared" ca="1" si="41"/>
        <v>#NAME?</v>
      </c>
      <c r="O79" s="565" t="e">
        <f t="shared" ca="1" si="52"/>
        <v>#NAME?</v>
      </c>
      <c r="P79" s="453" t="e">
        <f t="shared" ca="1" si="42"/>
        <v>#NAME?</v>
      </c>
      <c r="Q79" s="566" t="e">
        <f t="shared" ca="1" si="43"/>
        <v>#NAME?</v>
      </c>
      <c r="R79" s="1125" t="e">
        <f t="shared" ca="1" si="29"/>
        <v>#NAME?</v>
      </c>
      <c r="S79" s="1076" t="e">
        <f t="shared" ca="1" si="44"/>
        <v>#NAME?</v>
      </c>
      <c r="T79" s="566" t="e">
        <f t="shared" ca="1" si="30"/>
        <v>#NAME?</v>
      </c>
      <c r="U79" s="1123" t="e">
        <f t="shared" ca="1" si="45"/>
        <v>#NAME?</v>
      </c>
      <c r="V79" s="567" t="e">
        <f t="shared" ca="1" si="46"/>
        <v>#NAME?</v>
      </c>
      <c r="W79" s="565" t="e">
        <f t="shared" ca="1" si="53"/>
        <v>#NAME?</v>
      </c>
      <c r="X79" s="453" t="e">
        <f t="shared" ca="1" si="31"/>
        <v>#NAME?</v>
      </c>
      <c r="Y79" s="566" t="e">
        <f t="shared" ca="1" si="47"/>
        <v>#NAME?</v>
      </c>
      <c r="Z79" s="567" t="e">
        <f t="shared" ca="1" si="32"/>
        <v>#NAME?</v>
      </c>
      <c r="AA79" s="1076" t="e">
        <f t="shared" ca="1" si="48"/>
        <v>#NAME?</v>
      </c>
      <c r="AB79" s="453" t="e">
        <f t="shared" ca="1" si="33"/>
        <v>#NAME?</v>
      </c>
      <c r="AC79" s="566" t="e">
        <f t="shared" ca="1" si="49"/>
        <v>#NAME?</v>
      </c>
      <c r="AD79" s="567" t="e">
        <f t="shared" ca="1" si="34"/>
        <v>#NAME?</v>
      </c>
      <c r="AE79" s="565" t="e">
        <f t="shared" ca="1" si="54"/>
        <v>#NAME?</v>
      </c>
      <c r="AF79" s="453" t="e">
        <f t="shared" ca="1" si="50"/>
        <v>#NAME?</v>
      </c>
      <c r="AG79" s="566" t="e">
        <f t="shared" ca="1" si="51"/>
        <v>#NAME?</v>
      </c>
      <c r="AH79" s="567" t="e">
        <f t="shared" ca="1" si="35"/>
        <v>#NAME?</v>
      </c>
      <c r="AI79" s="207"/>
      <c r="AJ79" s="206"/>
      <c r="AK79" s="206"/>
      <c r="AL79" s="208"/>
      <c r="AM79" s="449"/>
      <c r="AN79" s="454"/>
      <c r="AO79" s="448"/>
      <c r="AP79" s="448"/>
      <c r="AQ79" s="455"/>
      <c r="AR79" s="449"/>
      <c r="AS79" s="449"/>
      <c r="AT79" s="448"/>
      <c r="AU79" s="448"/>
      <c r="AV79" s="455"/>
      <c r="AW79" s="205"/>
      <c r="AX79" s="207"/>
      <c r="AY79" s="206"/>
      <c r="AZ79" s="206"/>
      <c r="BA79" s="208"/>
      <c r="BB79" s="449"/>
      <c r="BC79" s="454"/>
      <c r="BD79" s="448"/>
      <c r="BE79" s="448"/>
      <c r="BF79" s="455"/>
      <c r="BG79" s="449"/>
      <c r="BH79" s="449"/>
      <c r="BI79" s="448"/>
      <c r="BJ79" s="448"/>
      <c r="BK79" s="455"/>
      <c r="BL79" s="205"/>
      <c r="BM79" s="207"/>
      <c r="BN79" s="206"/>
      <c r="BO79" s="206"/>
      <c r="BP79" s="208"/>
      <c r="BQ79" s="449"/>
      <c r="BR79" s="454"/>
      <c r="BS79" s="448"/>
      <c r="BT79" s="448"/>
      <c r="BU79" s="455"/>
      <c r="BV79" s="449"/>
      <c r="BW79" s="449"/>
      <c r="BX79" s="448"/>
      <c r="BY79" s="448"/>
      <c r="BZ79" s="455"/>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'ONS Post Acute'!S10</f>
        <v>0.2293190817732354</v>
      </c>
      <c r="E80" s="493">
        <f>'ONS Post Acute'!T10</f>
        <v>0.20041457310847252</v>
      </c>
      <c r="F80" s="493">
        <f>'ONS Post Acute'!U10</f>
        <v>0.26283218394161934</v>
      </c>
      <c r="G80" s="498">
        <f t="shared" si="36"/>
        <v>1.5922859906415003E-2</v>
      </c>
      <c r="H80" s="498">
        <f t="shared" si="37"/>
        <v>159.62075660573058</v>
      </c>
      <c r="I80" s="498">
        <f t="shared" si="38"/>
        <v>536.44324021235047</v>
      </c>
      <c r="J80" s="498" t="e">
        <f ca="1">_xll.ErBeta(H80,I80)</f>
        <v>#NAME?</v>
      </c>
      <c r="K80" s="1076" t="e">
        <f t="shared" ca="1" si="39"/>
        <v>#NAME?</v>
      </c>
      <c r="L80" s="566" t="e">
        <f t="shared" ca="1" si="40"/>
        <v>#NAME?</v>
      </c>
      <c r="M80" s="1123" t="e">
        <f t="shared" ca="1" si="28"/>
        <v>#NAME?</v>
      </c>
      <c r="N80" s="1126" t="e">
        <f t="shared" ca="1" si="41"/>
        <v>#NAME?</v>
      </c>
      <c r="O80" s="565" t="e">
        <f t="shared" ca="1" si="52"/>
        <v>#NAME?</v>
      </c>
      <c r="P80" s="453" t="e">
        <f t="shared" ca="1" si="42"/>
        <v>#NAME?</v>
      </c>
      <c r="Q80" s="566" t="e">
        <f t="shared" ca="1" si="43"/>
        <v>#NAME?</v>
      </c>
      <c r="R80" s="1125" t="e">
        <f t="shared" ca="1" si="29"/>
        <v>#NAME?</v>
      </c>
      <c r="S80" s="1076" t="e">
        <f t="shared" ca="1" si="44"/>
        <v>#NAME?</v>
      </c>
      <c r="T80" s="566" t="e">
        <f t="shared" ca="1" si="30"/>
        <v>#NAME?</v>
      </c>
      <c r="U80" s="1123" t="e">
        <f t="shared" ca="1" si="45"/>
        <v>#NAME?</v>
      </c>
      <c r="V80" s="567" t="e">
        <f t="shared" ca="1" si="46"/>
        <v>#NAME?</v>
      </c>
      <c r="W80" s="565" t="e">
        <f t="shared" ca="1" si="53"/>
        <v>#NAME?</v>
      </c>
      <c r="X80" s="453" t="e">
        <f t="shared" ca="1" si="31"/>
        <v>#NAME?</v>
      </c>
      <c r="Y80" s="566" t="e">
        <f t="shared" ca="1" si="47"/>
        <v>#NAME?</v>
      </c>
      <c r="Z80" s="567" t="e">
        <f t="shared" ca="1" si="32"/>
        <v>#NAME?</v>
      </c>
      <c r="AA80" s="1076" t="e">
        <f t="shared" ca="1" si="48"/>
        <v>#NAME?</v>
      </c>
      <c r="AB80" s="453" t="e">
        <f t="shared" ca="1" si="33"/>
        <v>#NAME?</v>
      </c>
      <c r="AC80" s="566" t="e">
        <f t="shared" ca="1" si="49"/>
        <v>#NAME?</v>
      </c>
      <c r="AD80" s="567" t="e">
        <f t="shared" ca="1" si="34"/>
        <v>#NAME?</v>
      </c>
      <c r="AE80" s="565" t="e">
        <f t="shared" ca="1" si="54"/>
        <v>#NAME?</v>
      </c>
      <c r="AF80" s="453" t="e">
        <f t="shared" ca="1" si="50"/>
        <v>#NAME?</v>
      </c>
      <c r="AG80" s="566" t="e">
        <f t="shared" ca="1" si="51"/>
        <v>#NAME?</v>
      </c>
      <c r="AH80" s="567" t="e">
        <f t="shared" ca="1" si="35"/>
        <v>#NAME?</v>
      </c>
      <c r="AI80" s="207"/>
      <c r="AJ80" s="206"/>
      <c r="AK80" s="206"/>
      <c r="AL80" s="208"/>
      <c r="AM80" s="449"/>
      <c r="AN80" s="454"/>
      <c r="AO80" s="448"/>
      <c r="AP80" s="448"/>
      <c r="AQ80" s="455"/>
      <c r="AR80" s="449"/>
      <c r="AS80" s="449"/>
      <c r="AT80" s="448"/>
      <c r="AU80" s="448"/>
      <c r="AV80" s="455"/>
      <c r="AW80" s="205"/>
      <c r="AX80" s="207"/>
      <c r="AY80" s="206"/>
      <c r="AZ80" s="206"/>
      <c r="BA80" s="208"/>
      <c r="BB80" s="449"/>
      <c r="BC80" s="454"/>
      <c r="BD80" s="448"/>
      <c r="BE80" s="448"/>
      <c r="BF80" s="455"/>
      <c r="BG80" s="449"/>
      <c r="BH80" s="449"/>
      <c r="BI80" s="448"/>
      <c r="BJ80" s="448"/>
      <c r="BK80" s="455"/>
      <c r="BL80" s="205"/>
      <c r="BM80" s="207"/>
      <c r="BN80" s="206"/>
      <c r="BO80" s="206"/>
      <c r="BP80" s="208"/>
      <c r="BQ80" s="449"/>
      <c r="BR80" s="454"/>
      <c r="BS80" s="448"/>
      <c r="BT80" s="448"/>
      <c r="BU80" s="455"/>
      <c r="BV80" s="449"/>
      <c r="BW80" s="449"/>
      <c r="BX80" s="448"/>
      <c r="BY80" s="448"/>
      <c r="BZ80" s="455"/>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'ONS Post Acute'!S11</f>
        <v>0.21574872145635504</v>
      </c>
      <c r="E81" s="493">
        <f>'ONS Post Acute'!T11</f>
        <v>0.18630555351090095</v>
      </c>
      <c r="F81" s="493">
        <f>'ONS Post Acute'!U11</f>
        <v>0.25026384582665628</v>
      </c>
      <c r="G81" s="498">
        <f t="shared" si="36"/>
        <v>1.6315890896876361E-2</v>
      </c>
      <c r="H81" s="498">
        <f t="shared" si="37"/>
        <v>136.91350475187119</v>
      </c>
      <c r="I81" s="498">
        <f t="shared" si="38"/>
        <v>497.68355718051271</v>
      </c>
      <c r="J81" s="498" t="e">
        <f ca="1">_xll.ErBeta(H81,I81)</f>
        <v>#NAME?</v>
      </c>
      <c r="K81" s="1076" t="e">
        <f t="shared" ca="1" si="39"/>
        <v>#NAME?</v>
      </c>
      <c r="L81" s="566" t="e">
        <f t="shared" ca="1" si="40"/>
        <v>#NAME?</v>
      </c>
      <c r="M81" s="1123" t="e">
        <f t="shared" ca="1" si="28"/>
        <v>#NAME?</v>
      </c>
      <c r="N81" s="1126" t="e">
        <f t="shared" ca="1" si="41"/>
        <v>#NAME?</v>
      </c>
      <c r="O81" s="565" t="e">
        <f t="shared" ca="1" si="52"/>
        <v>#NAME?</v>
      </c>
      <c r="P81" s="453" t="e">
        <f t="shared" ca="1" si="42"/>
        <v>#NAME?</v>
      </c>
      <c r="Q81" s="566" t="e">
        <f t="shared" ca="1" si="43"/>
        <v>#NAME?</v>
      </c>
      <c r="R81" s="1125" t="e">
        <f t="shared" ca="1" si="29"/>
        <v>#NAME?</v>
      </c>
      <c r="S81" s="1076" t="e">
        <f t="shared" ca="1" si="44"/>
        <v>#NAME?</v>
      </c>
      <c r="T81" s="566" t="e">
        <f t="shared" ca="1" si="30"/>
        <v>#NAME?</v>
      </c>
      <c r="U81" s="1123" t="e">
        <f t="shared" ca="1" si="45"/>
        <v>#NAME?</v>
      </c>
      <c r="V81" s="567" t="e">
        <f t="shared" ca="1" si="46"/>
        <v>#NAME?</v>
      </c>
      <c r="W81" s="565" t="e">
        <f t="shared" ca="1" si="53"/>
        <v>#NAME?</v>
      </c>
      <c r="X81" s="453" t="e">
        <f t="shared" ca="1" si="31"/>
        <v>#NAME?</v>
      </c>
      <c r="Y81" s="566" t="e">
        <f t="shared" ca="1" si="47"/>
        <v>#NAME?</v>
      </c>
      <c r="Z81" s="567" t="e">
        <f t="shared" ca="1" si="32"/>
        <v>#NAME?</v>
      </c>
      <c r="AA81" s="1076" t="e">
        <f t="shared" ca="1" si="48"/>
        <v>#NAME?</v>
      </c>
      <c r="AB81" s="453" t="e">
        <f t="shared" ca="1" si="33"/>
        <v>#NAME?</v>
      </c>
      <c r="AC81" s="566" t="e">
        <f t="shared" ca="1" si="49"/>
        <v>#NAME?</v>
      </c>
      <c r="AD81" s="567" t="e">
        <f t="shared" ca="1" si="34"/>
        <v>#NAME?</v>
      </c>
      <c r="AE81" s="565" t="e">
        <f t="shared" ca="1" si="54"/>
        <v>#NAME?</v>
      </c>
      <c r="AF81" s="453" t="e">
        <f t="shared" ca="1" si="50"/>
        <v>#NAME?</v>
      </c>
      <c r="AG81" s="566" t="e">
        <f t="shared" ca="1" si="51"/>
        <v>#NAME?</v>
      </c>
      <c r="AH81" s="567" t="e">
        <f t="shared" ca="1" si="35"/>
        <v>#NAME?</v>
      </c>
      <c r="AI81" s="207"/>
      <c r="AJ81" s="206"/>
      <c r="AK81" s="206"/>
      <c r="AL81" s="208"/>
      <c r="AM81" s="449"/>
      <c r="AN81" s="454"/>
      <c r="AO81" s="448"/>
      <c r="AP81" s="448"/>
      <c r="AQ81" s="455"/>
      <c r="AR81" s="449"/>
      <c r="AS81" s="449"/>
      <c r="AT81" s="448"/>
      <c r="AU81" s="448"/>
      <c r="AV81" s="455"/>
      <c r="AW81" s="205"/>
      <c r="AX81" s="207"/>
      <c r="AY81" s="206"/>
      <c r="AZ81" s="206"/>
      <c r="BA81" s="208"/>
      <c r="BB81" s="449"/>
      <c r="BC81" s="454"/>
      <c r="BD81" s="448"/>
      <c r="BE81" s="448"/>
      <c r="BF81" s="455"/>
      <c r="BG81" s="449"/>
      <c r="BH81" s="449"/>
      <c r="BI81" s="448"/>
      <c r="BJ81" s="448"/>
      <c r="BK81" s="455"/>
      <c r="BL81" s="205"/>
      <c r="BM81" s="207"/>
      <c r="BN81" s="206"/>
      <c r="BO81" s="206"/>
      <c r="BP81" s="208"/>
      <c r="BQ81" s="449"/>
      <c r="BR81" s="454"/>
      <c r="BS81" s="448"/>
      <c r="BT81" s="448"/>
      <c r="BU81" s="455"/>
      <c r="BV81" s="449"/>
      <c r="BW81" s="449"/>
      <c r="BX81" s="448"/>
      <c r="BY81" s="448"/>
      <c r="BZ81" s="455"/>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'ONS Post Acute'!S12</f>
        <v>0.20298141109809981</v>
      </c>
      <c r="E82" s="493">
        <f>'ONS Post Acute'!T12</f>
        <v>0.17318979718214828</v>
      </c>
      <c r="F82" s="493">
        <f>'ONS Post Acute'!U12</f>
        <v>0.23829651144191807</v>
      </c>
      <c r="G82" s="498">
        <f t="shared" si="36"/>
        <v>1.6608855678512703E-2</v>
      </c>
      <c r="H82" s="498">
        <f t="shared" si="37"/>
        <v>118.8393880322493</v>
      </c>
      <c r="I82" s="498">
        <f t="shared" si="38"/>
        <v>466.6299285388867</v>
      </c>
      <c r="J82" s="498" t="e">
        <f ca="1">_xll.ErBeta(H82,I82)</f>
        <v>#NAME?</v>
      </c>
      <c r="K82" s="1076" t="e">
        <f t="shared" ca="1" si="39"/>
        <v>#NAME?</v>
      </c>
      <c r="L82" s="566" t="e">
        <f t="shared" ca="1" si="40"/>
        <v>#NAME?</v>
      </c>
      <c r="M82" s="1123" t="e">
        <f t="shared" ca="1" si="28"/>
        <v>#NAME?</v>
      </c>
      <c r="N82" s="1126" t="e">
        <f t="shared" ca="1" si="41"/>
        <v>#NAME?</v>
      </c>
      <c r="O82" s="565" t="e">
        <f t="shared" ca="1" si="52"/>
        <v>#NAME?</v>
      </c>
      <c r="P82" s="453" t="e">
        <f t="shared" ca="1" si="42"/>
        <v>#NAME?</v>
      </c>
      <c r="Q82" s="566" t="e">
        <f t="shared" ca="1" si="43"/>
        <v>#NAME?</v>
      </c>
      <c r="R82" s="1125" t="e">
        <f t="shared" ca="1" si="29"/>
        <v>#NAME?</v>
      </c>
      <c r="S82" s="1076" t="e">
        <f t="shared" ca="1" si="44"/>
        <v>#NAME?</v>
      </c>
      <c r="T82" s="566" t="e">
        <f t="shared" ca="1" si="30"/>
        <v>#NAME?</v>
      </c>
      <c r="U82" s="1123" t="e">
        <f t="shared" ca="1" si="45"/>
        <v>#NAME?</v>
      </c>
      <c r="V82" s="567" t="e">
        <f t="shared" ca="1" si="46"/>
        <v>#NAME?</v>
      </c>
      <c r="W82" s="565" t="e">
        <f t="shared" ca="1" si="53"/>
        <v>#NAME?</v>
      </c>
      <c r="X82" s="453" t="e">
        <f t="shared" ca="1" si="31"/>
        <v>#NAME?</v>
      </c>
      <c r="Y82" s="566" t="e">
        <f t="shared" ca="1" si="47"/>
        <v>#NAME?</v>
      </c>
      <c r="Z82" s="567" t="e">
        <f t="shared" ca="1" si="32"/>
        <v>#NAME?</v>
      </c>
      <c r="AA82" s="1076" t="e">
        <f t="shared" ca="1" si="48"/>
        <v>#NAME?</v>
      </c>
      <c r="AB82" s="453" t="e">
        <f t="shared" ca="1" si="33"/>
        <v>#NAME?</v>
      </c>
      <c r="AC82" s="566" t="e">
        <f t="shared" ca="1" si="49"/>
        <v>#NAME?</v>
      </c>
      <c r="AD82" s="567" t="e">
        <f t="shared" ca="1" si="34"/>
        <v>#NAME?</v>
      </c>
      <c r="AE82" s="565" t="e">
        <f t="shared" ca="1" si="54"/>
        <v>#NAME?</v>
      </c>
      <c r="AF82" s="453" t="e">
        <f t="shared" ca="1" si="50"/>
        <v>#NAME?</v>
      </c>
      <c r="AG82" s="566" t="e">
        <f t="shared" ca="1" si="51"/>
        <v>#NAME?</v>
      </c>
      <c r="AH82" s="567" t="e">
        <f t="shared" ca="1" si="35"/>
        <v>#NAME?</v>
      </c>
      <c r="AI82" s="207"/>
      <c r="AJ82" s="206"/>
      <c r="AK82" s="206"/>
      <c r="AL82" s="208"/>
      <c r="AM82" s="449"/>
      <c r="AN82" s="454"/>
      <c r="AO82" s="448"/>
      <c r="AP82" s="448"/>
      <c r="AQ82" s="455"/>
      <c r="AR82" s="449"/>
      <c r="AS82" s="449"/>
      <c r="AT82" s="448"/>
      <c r="AU82" s="448"/>
      <c r="AV82" s="455"/>
      <c r="AW82" s="205"/>
      <c r="AX82" s="207"/>
      <c r="AY82" s="206"/>
      <c r="AZ82" s="206"/>
      <c r="BA82" s="208"/>
      <c r="BB82" s="449"/>
      <c r="BC82" s="454"/>
      <c r="BD82" s="448"/>
      <c r="BE82" s="448"/>
      <c r="BF82" s="455"/>
      <c r="BG82" s="449"/>
      <c r="BH82" s="449"/>
      <c r="BI82" s="448"/>
      <c r="BJ82" s="448"/>
      <c r="BK82" s="455"/>
      <c r="BL82" s="205"/>
      <c r="BM82" s="207"/>
      <c r="BN82" s="206"/>
      <c r="BO82" s="206"/>
      <c r="BP82" s="208"/>
      <c r="BQ82" s="449"/>
      <c r="BR82" s="454"/>
      <c r="BS82" s="448"/>
      <c r="BT82" s="448"/>
      <c r="BU82" s="455"/>
      <c r="BV82" s="449"/>
      <c r="BW82" s="449"/>
      <c r="BX82" s="448"/>
      <c r="BY82" s="448"/>
      <c r="BZ82" s="455"/>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'ONS Post Acute'!S13</f>
        <v>0.19096962880362039</v>
      </c>
      <c r="E83" s="493">
        <f>'ONS Post Acute'!T13</f>
        <v>0.16099737921252374</v>
      </c>
      <c r="F83" s="493">
        <f>'ONS Post Acute'!U13</f>
        <v>0.22690144146797822</v>
      </c>
      <c r="G83" s="498">
        <f t="shared" si="36"/>
        <v>1.6812260779452672E-2</v>
      </c>
      <c r="H83" s="498">
        <f t="shared" si="37"/>
        <v>104.19477597577391</v>
      </c>
      <c r="I83" s="498">
        <f t="shared" si="38"/>
        <v>441.41436946022844</v>
      </c>
      <c r="J83" s="498" t="e">
        <f ca="1">_xll.ErBeta(H83,I83)</f>
        <v>#NAME?</v>
      </c>
      <c r="K83" s="1076" t="e">
        <f t="shared" ca="1" si="39"/>
        <v>#NAME?</v>
      </c>
      <c r="L83" s="566" t="e">
        <f t="shared" ca="1" si="40"/>
        <v>#NAME?</v>
      </c>
      <c r="M83" s="1123" t="e">
        <f t="shared" ca="1" si="28"/>
        <v>#NAME?</v>
      </c>
      <c r="N83" s="1126" t="e">
        <f t="shared" ca="1" si="41"/>
        <v>#NAME?</v>
      </c>
      <c r="O83" s="565" t="e">
        <f t="shared" ca="1" si="52"/>
        <v>#NAME?</v>
      </c>
      <c r="P83" s="453" t="e">
        <f t="shared" ca="1" si="42"/>
        <v>#NAME?</v>
      </c>
      <c r="Q83" s="566" t="e">
        <f t="shared" ca="1" si="43"/>
        <v>#NAME?</v>
      </c>
      <c r="R83" s="1125" t="e">
        <f t="shared" ca="1" si="29"/>
        <v>#NAME?</v>
      </c>
      <c r="S83" s="1076" t="e">
        <f t="shared" ca="1" si="44"/>
        <v>#NAME?</v>
      </c>
      <c r="T83" s="566" t="e">
        <f t="shared" ca="1" si="30"/>
        <v>#NAME?</v>
      </c>
      <c r="U83" s="1123" t="e">
        <f t="shared" ca="1" si="45"/>
        <v>#NAME?</v>
      </c>
      <c r="V83" s="567" t="e">
        <f t="shared" ca="1" si="46"/>
        <v>#NAME?</v>
      </c>
      <c r="W83" s="565" t="e">
        <f t="shared" ca="1" si="53"/>
        <v>#NAME?</v>
      </c>
      <c r="X83" s="453" t="e">
        <f t="shared" ca="1" si="31"/>
        <v>#NAME?</v>
      </c>
      <c r="Y83" s="566" t="e">
        <f t="shared" ca="1" si="47"/>
        <v>#NAME?</v>
      </c>
      <c r="Z83" s="567" t="e">
        <f t="shared" ca="1" si="32"/>
        <v>#NAME?</v>
      </c>
      <c r="AA83" s="1076" t="e">
        <f t="shared" ca="1" si="48"/>
        <v>#NAME?</v>
      </c>
      <c r="AB83" s="453" t="e">
        <f t="shared" ca="1" si="33"/>
        <v>#NAME?</v>
      </c>
      <c r="AC83" s="566" t="e">
        <f t="shared" ca="1" si="49"/>
        <v>#NAME?</v>
      </c>
      <c r="AD83" s="567" t="e">
        <f t="shared" ca="1" si="34"/>
        <v>#NAME?</v>
      </c>
      <c r="AE83" s="565" t="e">
        <f t="shared" ca="1" si="54"/>
        <v>#NAME?</v>
      </c>
      <c r="AF83" s="453" t="e">
        <f t="shared" ca="1" si="50"/>
        <v>#NAME?</v>
      </c>
      <c r="AG83" s="566" t="e">
        <f t="shared" ca="1" si="51"/>
        <v>#NAME?</v>
      </c>
      <c r="AH83" s="567" t="e">
        <f t="shared" ca="1" si="35"/>
        <v>#NAME?</v>
      </c>
      <c r="AI83" s="207"/>
      <c r="AJ83" s="206"/>
      <c r="AK83" s="206"/>
      <c r="AL83" s="208"/>
      <c r="AM83" s="449"/>
      <c r="AN83" s="454"/>
      <c r="AO83" s="448"/>
      <c r="AP83" s="448"/>
      <c r="AQ83" s="455"/>
      <c r="AR83" s="449"/>
      <c r="AS83" s="449"/>
      <c r="AT83" s="448"/>
      <c r="AU83" s="448"/>
      <c r="AV83" s="455"/>
      <c r="AW83" s="205"/>
      <c r="AX83" s="207"/>
      <c r="AY83" s="206"/>
      <c r="AZ83" s="206"/>
      <c r="BA83" s="208"/>
      <c r="BB83" s="449"/>
      <c r="BC83" s="454"/>
      <c r="BD83" s="448"/>
      <c r="BE83" s="448"/>
      <c r="BF83" s="455"/>
      <c r="BG83" s="449"/>
      <c r="BH83" s="449"/>
      <c r="BI83" s="448"/>
      <c r="BJ83" s="448"/>
      <c r="BK83" s="455"/>
      <c r="BL83" s="205"/>
      <c r="BM83" s="207"/>
      <c r="BN83" s="206"/>
      <c r="BO83" s="206"/>
      <c r="BP83" s="208"/>
      <c r="BQ83" s="449"/>
      <c r="BR83" s="454"/>
      <c r="BS83" s="448"/>
      <c r="BT83" s="448"/>
      <c r="BU83" s="455"/>
      <c r="BV83" s="449"/>
      <c r="BW83" s="449"/>
      <c r="BX83" s="448"/>
      <c r="BY83" s="448"/>
      <c r="BZ83" s="455"/>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'ONS Post Acute'!S14</f>
        <v>0.17966866486984409</v>
      </c>
      <c r="E84" s="493">
        <f>'ONS Post Acute'!T14</f>
        <v>0.14966329734793937</v>
      </c>
      <c r="F84" s="493">
        <f>'ONS Post Acute'!U14</f>
        <v>0.21605127086719869</v>
      </c>
      <c r="G84" s="498">
        <f t="shared" si="36"/>
        <v>1.6935707530423297E-2</v>
      </c>
      <c r="H84" s="498">
        <f t="shared" si="37"/>
        <v>92.147026881619638</v>
      </c>
      <c r="I84" s="498">
        <f t="shared" si="38"/>
        <v>420.72496973711714</v>
      </c>
      <c r="J84" s="498" t="e">
        <f ca="1">_xll.ErBeta(H84,I84)</f>
        <v>#NAME?</v>
      </c>
      <c r="K84" s="1076" t="e">
        <f t="shared" ca="1" si="39"/>
        <v>#NAME?</v>
      </c>
      <c r="L84" s="566" t="e">
        <f t="shared" ca="1" si="40"/>
        <v>#NAME?</v>
      </c>
      <c r="M84" s="1123" t="e">
        <f t="shared" ca="1" si="28"/>
        <v>#NAME?</v>
      </c>
      <c r="N84" s="1126" t="e">
        <f t="shared" ca="1" si="41"/>
        <v>#NAME?</v>
      </c>
      <c r="O84" s="565" t="e">
        <f t="shared" ca="1" si="52"/>
        <v>#NAME?</v>
      </c>
      <c r="P84" s="453" t="e">
        <f t="shared" ca="1" si="42"/>
        <v>#NAME?</v>
      </c>
      <c r="Q84" s="566" t="e">
        <f t="shared" ca="1" si="43"/>
        <v>#NAME?</v>
      </c>
      <c r="R84" s="1125" t="e">
        <f t="shared" ca="1" si="29"/>
        <v>#NAME?</v>
      </c>
      <c r="S84" s="1076" t="e">
        <f t="shared" ca="1" si="44"/>
        <v>#NAME?</v>
      </c>
      <c r="T84" s="566" t="e">
        <f t="shared" ca="1" si="30"/>
        <v>#NAME?</v>
      </c>
      <c r="U84" s="1123" t="e">
        <f t="shared" ca="1" si="45"/>
        <v>#NAME?</v>
      </c>
      <c r="V84" s="567" t="e">
        <f t="shared" ca="1" si="46"/>
        <v>#NAME?</v>
      </c>
      <c r="W84" s="565" t="e">
        <f t="shared" ca="1" si="53"/>
        <v>#NAME?</v>
      </c>
      <c r="X84" s="453" t="e">
        <f t="shared" ca="1" si="31"/>
        <v>#NAME?</v>
      </c>
      <c r="Y84" s="566" t="e">
        <f t="shared" ca="1" si="47"/>
        <v>#NAME?</v>
      </c>
      <c r="Z84" s="567" t="e">
        <f t="shared" ca="1" si="32"/>
        <v>#NAME?</v>
      </c>
      <c r="AA84" s="1076" t="e">
        <f t="shared" ca="1" si="48"/>
        <v>#NAME?</v>
      </c>
      <c r="AB84" s="453" t="e">
        <f t="shared" ca="1" si="33"/>
        <v>#NAME?</v>
      </c>
      <c r="AC84" s="566" t="e">
        <f t="shared" ca="1" si="49"/>
        <v>#NAME?</v>
      </c>
      <c r="AD84" s="567" t="e">
        <f t="shared" ca="1" si="34"/>
        <v>#NAME?</v>
      </c>
      <c r="AE84" s="565" t="e">
        <f t="shared" ca="1" si="54"/>
        <v>#NAME?</v>
      </c>
      <c r="AF84" s="453" t="e">
        <f t="shared" ca="1" si="50"/>
        <v>#NAME?</v>
      </c>
      <c r="AG84" s="566" t="e">
        <f t="shared" ca="1" si="51"/>
        <v>#NAME?</v>
      </c>
      <c r="AH84" s="567" t="e">
        <f t="shared" ca="1" si="35"/>
        <v>#NAME?</v>
      </c>
      <c r="AI84" s="207"/>
      <c r="AJ84" s="206"/>
      <c r="AK84" s="206"/>
      <c r="AL84" s="208"/>
      <c r="AM84" s="449"/>
      <c r="AN84" s="454"/>
      <c r="AO84" s="448"/>
      <c r="AP84" s="448"/>
      <c r="AQ84" s="455"/>
      <c r="AR84" s="449"/>
      <c r="AS84" s="449"/>
      <c r="AT84" s="448"/>
      <c r="AU84" s="448"/>
      <c r="AV84" s="455"/>
      <c r="AW84" s="205"/>
      <c r="AX84" s="207"/>
      <c r="AY84" s="206"/>
      <c r="AZ84" s="206"/>
      <c r="BA84" s="208"/>
      <c r="BB84" s="449"/>
      <c r="BC84" s="454"/>
      <c r="BD84" s="448"/>
      <c r="BE84" s="448"/>
      <c r="BF84" s="455"/>
      <c r="BG84" s="449"/>
      <c r="BH84" s="449"/>
      <c r="BI84" s="448"/>
      <c r="BJ84" s="448"/>
      <c r="BK84" s="455"/>
      <c r="BL84" s="205"/>
      <c r="BM84" s="207"/>
      <c r="BN84" s="206"/>
      <c r="BO84" s="206"/>
      <c r="BP84" s="208"/>
      <c r="BQ84" s="449"/>
      <c r="BR84" s="454"/>
      <c r="BS84" s="448"/>
      <c r="BT84" s="448"/>
      <c r="BU84" s="455"/>
      <c r="BV84" s="449"/>
      <c r="BW84" s="449"/>
      <c r="BX84" s="448"/>
      <c r="BY84" s="448"/>
      <c r="BZ84" s="455"/>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'ONS Post Acute'!S15</f>
        <v>0.16903645536907688</v>
      </c>
      <c r="E85" s="493">
        <f>'ONS Post Acute'!T15</f>
        <v>0.13912712543904146</v>
      </c>
      <c r="F85" s="493">
        <f>'ONS Post Acute'!U15</f>
        <v>0.20571994316712691</v>
      </c>
      <c r="G85" s="498">
        <f t="shared" si="36"/>
        <v>1.6987963706144249E-2</v>
      </c>
      <c r="H85" s="498">
        <f t="shared" si="37"/>
        <v>82.104483150634451</v>
      </c>
      <c r="I85" s="498">
        <f t="shared" si="38"/>
        <v>403.61608506269101</v>
      </c>
      <c r="J85" s="498" t="e">
        <f ca="1">_xll.ErBeta(H85,I85)</f>
        <v>#NAME?</v>
      </c>
      <c r="K85" s="1076" t="e">
        <f t="shared" ca="1" si="39"/>
        <v>#NAME?</v>
      </c>
      <c r="L85" s="566" t="e">
        <f t="shared" ca="1" si="40"/>
        <v>#NAME?</v>
      </c>
      <c r="M85" s="1123" t="e">
        <f t="shared" ca="1" si="28"/>
        <v>#NAME?</v>
      </c>
      <c r="N85" s="1126" t="e">
        <f t="shared" ca="1" si="41"/>
        <v>#NAME?</v>
      </c>
      <c r="O85" s="565" t="e">
        <f t="shared" ca="1" si="52"/>
        <v>#NAME?</v>
      </c>
      <c r="P85" s="453" t="e">
        <f t="shared" ca="1" si="42"/>
        <v>#NAME?</v>
      </c>
      <c r="Q85" s="566" t="e">
        <f ca="1">((P85*B86)/52*$J$33)</f>
        <v>#NAME?</v>
      </c>
      <c r="R85" s="1125" t="e">
        <f t="shared" ca="1" si="29"/>
        <v>#NAME?</v>
      </c>
      <c r="S85" s="1076" t="e">
        <f t="shared" ca="1" si="44"/>
        <v>#NAME?</v>
      </c>
      <c r="T85" s="566" t="e">
        <f t="shared" ca="1" si="30"/>
        <v>#NAME?</v>
      </c>
      <c r="U85" s="1123" t="e">
        <f t="shared" ca="1" si="45"/>
        <v>#NAME?</v>
      </c>
      <c r="V85" s="567" t="e">
        <f t="shared" ca="1" si="46"/>
        <v>#NAME?</v>
      </c>
      <c r="W85" s="565" t="e">
        <f t="shared" ca="1" si="53"/>
        <v>#NAME?</v>
      </c>
      <c r="X85" s="453" t="e">
        <f t="shared" ca="1" si="31"/>
        <v>#NAME?</v>
      </c>
      <c r="Y85" s="566" t="e">
        <f t="shared" ca="1" si="47"/>
        <v>#NAME?</v>
      </c>
      <c r="Z85" s="567" t="e">
        <f t="shared" ca="1" si="32"/>
        <v>#NAME?</v>
      </c>
      <c r="AA85" s="1076" t="e">
        <f t="shared" ca="1" si="48"/>
        <v>#NAME?</v>
      </c>
      <c r="AB85" s="453" t="e">
        <f t="shared" ca="1" si="33"/>
        <v>#NAME?</v>
      </c>
      <c r="AC85" s="566" t="e">
        <f t="shared" ca="1" si="49"/>
        <v>#NAME?</v>
      </c>
      <c r="AD85" s="567" t="e">
        <f t="shared" ca="1" si="34"/>
        <v>#NAME?</v>
      </c>
      <c r="AE85" s="565" t="e">
        <f t="shared" ca="1" si="54"/>
        <v>#NAME?</v>
      </c>
      <c r="AF85" s="453" t="e">
        <f t="shared" ca="1" si="50"/>
        <v>#NAME?</v>
      </c>
      <c r="AG85" s="566" t="e">
        <f t="shared" ca="1" si="51"/>
        <v>#NAME?</v>
      </c>
      <c r="AH85" s="567" t="e">
        <f t="shared" ca="1" si="35"/>
        <v>#NAME?</v>
      </c>
      <c r="AI85" s="207"/>
      <c r="AJ85" s="206"/>
      <c r="AK85" s="206"/>
      <c r="AL85" s="208"/>
      <c r="AM85" s="449"/>
      <c r="AN85" s="454"/>
      <c r="AO85" s="448"/>
      <c r="AP85" s="448"/>
      <c r="AQ85" s="455"/>
      <c r="AR85" s="449"/>
      <c r="AS85" s="449"/>
      <c r="AT85" s="448"/>
      <c r="AU85" s="448"/>
      <c r="AV85" s="455"/>
      <c r="AW85" s="205"/>
      <c r="AX85" s="207"/>
      <c r="AY85" s="206"/>
      <c r="AZ85" s="206"/>
      <c r="BA85" s="208"/>
      <c r="BB85" s="449"/>
      <c r="BC85" s="454"/>
      <c r="BD85" s="448"/>
      <c r="BE85" s="448"/>
      <c r="BF85" s="455"/>
      <c r="BG85" s="449"/>
      <c r="BH85" s="449"/>
      <c r="BI85" s="448"/>
      <c r="BJ85" s="448"/>
      <c r="BK85" s="455"/>
      <c r="BL85" s="205"/>
      <c r="BM85" s="207"/>
      <c r="BN85" s="206"/>
      <c r="BO85" s="206"/>
      <c r="BP85" s="208"/>
      <c r="BQ85" s="449"/>
      <c r="BR85" s="454"/>
      <c r="BS85" s="448"/>
      <c r="BT85" s="448"/>
      <c r="BU85" s="455"/>
      <c r="BV85" s="449"/>
      <c r="BW85" s="449"/>
      <c r="BX85" s="448"/>
      <c r="BY85" s="448"/>
      <c r="BZ85" s="455"/>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'ONS Post Acute'!S16</f>
        <v>0.15903342558058778</v>
      </c>
      <c r="E86" s="493">
        <f>'ONS Post Acute'!T16</f>
        <v>0.12933269128723551</v>
      </c>
      <c r="F86" s="493">
        <f>'ONS Post Acute'!U16</f>
        <v>0.1958826478863871</v>
      </c>
      <c r="G86" s="498">
        <f t="shared" si="36"/>
        <v>1.6977029744681526E-2</v>
      </c>
      <c r="H86" s="498">
        <f t="shared" si="37"/>
        <v>73.636851128137437</v>
      </c>
      <c r="I86" s="498">
        <f t="shared" si="38"/>
        <v>389.39065934212579</v>
      </c>
      <c r="J86" s="498" t="e">
        <f ca="1">_xll.ErBeta(H86,I86)</f>
        <v>#NAME?</v>
      </c>
      <c r="K86" s="1076" t="e">
        <f t="shared" ca="1" si="39"/>
        <v>#NAME?</v>
      </c>
      <c r="L86" s="566" t="e">
        <f t="shared" ca="1" si="40"/>
        <v>#NAME?</v>
      </c>
      <c r="M86" s="1123" t="e">
        <f t="shared" ca="1" si="28"/>
        <v>#NAME?</v>
      </c>
      <c r="N86" s="1126" t="e">
        <f t="shared" ca="1" si="41"/>
        <v>#NAME?</v>
      </c>
      <c r="O86" s="565" t="e">
        <f t="shared" ca="1" si="52"/>
        <v>#NAME?</v>
      </c>
      <c r="P86" s="453" t="e">
        <f t="shared" ca="1" si="42"/>
        <v>#NAME?</v>
      </c>
      <c r="Q86" s="566" t="e">
        <f t="shared" ca="1" si="43"/>
        <v>#NAME?</v>
      </c>
      <c r="R86" s="1125" t="e">
        <f t="shared" ca="1" si="29"/>
        <v>#NAME?</v>
      </c>
      <c r="S86" s="1076" t="e">
        <f t="shared" ca="1" si="44"/>
        <v>#NAME?</v>
      </c>
      <c r="T86" s="566" t="e">
        <f t="shared" ca="1" si="30"/>
        <v>#NAME?</v>
      </c>
      <c r="U86" s="1123" t="e">
        <f t="shared" ca="1" si="45"/>
        <v>#NAME?</v>
      </c>
      <c r="V86" s="567" t="e">
        <f t="shared" ca="1" si="46"/>
        <v>#NAME?</v>
      </c>
      <c r="W86" s="565" t="e">
        <f t="shared" ca="1" si="53"/>
        <v>#NAME?</v>
      </c>
      <c r="X86" s="453" t="e">
        <f t="shared" ca="1" si="31"/>
        <v>#NAME?</v>
      </c>
      <c r="Y86" s="566" t="e">
        <f t="shared" ca="1" si="47"/>
        <v>#NAME?</v>
      </c>
      <c r="Z86" s="567" t="e">
        <f t="shared" ca="1" si="32"/>
        <v>#NAME?</v>
      </c>
      <c r="AA86" s="1076" t="e">
        <f t="shared" ca="1" si="48"/>
        <v>#NAME?</v>
      </c>
      <c r="AB86" s="453" t="e">
        <f t="shared" ca="1" si="33"/>
        <v>#NAME?</v>
      </c>
      <c r="AC86" s="566" t="e">
        <f t="shared" ca="1" si="49"/>
        <v>#NAME?</v>
      </c>
      <c r="AD86" s="567" t="e">
        <f t="shared" ca="1" si="34"/>
        <v>#NAME?</v>
      </c>
      <c r="AE86" s="565" t="e">
        <f t="shared" ca="1" si="54"/>
        <v>#NAME?</v>
      </c>
      <c r="AF86" s="453" t="e">
        <f t="shared" ca="1" si="50"/>
        <v>#NAME?</v>
      </c>
      <c r="AG86" s="566" t="e">
        <f t="shared" ca="1" si="51"/>
        <v>#NAME?</v>
      </c>
      <c r="AH86" s="567" t="e">
        <f t="shared" ca="1" si="35"/>
        <v>#NAME?</v>
      </c>
      <c r="AI86" s="207"/>
      <c r="AJ86" s="206"/>
      <c r="AK86" s="206"/>
      <c r="AL86" s="208"/>
      <c r="AM86" s="449"/>
      <c r="AN86" s="454"/>
      <c r="AO86" s="448"/>
      <c r="AP86" s="448"/>
      <c r="AQ86" s="455"/>
      <c r="AR86" s="449"/>
      <c r="AS86" s="449"/>
      <c r="AT86" s="448"/>
      <c r="AU86" s="448"/>
      <c r="AV86" s="455"/>
      <c r="AW86" s="205"/>
      <c r="AX86" s="207"/>
      <c r="AY86" s="206"/>
      <c r="AZ86" s="206"/>
      <c r="BA86" s="208"/>
      <c r="BB86" s="449"/>
      <c r="BC86" s="454"/>
      <c r="BD86" s="448"/>
      <c r="BE86" s="448"/>
      <c r="BF86" s="455"/>
      <c r="BG86" s="449"/>
      <c r="BH86" s="449"/>
      <c r="BI86" s="448"/>
      <c r="BJ86" s="448"/>
      <c r="BK86" s="455"/>
      <c r="BL86" s="205"/>
      <c r="BM86" s="207"/>
      <c r="BN86" s="206"/>
      <c r="BO86" s="206"/>
      <c r="BP86" s="208"/>
      <c r="BQ86" s="449"/>
      <c r="BR86" s="454"/>
      <c r="BS86" s="448"/>
      <c r="BT86" s="448"/>
      <c r="BU86" s="455"/>
      <c r="BV86" s="449"/>
      <c r="BW86" s="449"/>
      <c r="BX86" s="448"/>
      <c r="BY86" s="448"/>
      <c r="BZ86" s="455"/>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'ONS Post Acute'!S17</f>
        <v>0.14962234268740554</v>
      </c>
      <c r="E87" s="493">
        <f>'ONS Post Acute'!T17</f>
        <v>0.12022777717008375</v>
      </c>
      <c r="F87" s="493">
        <f>'ONS Post Acute'!U17</f>
        <v>0.18651576095279451</v>
      </c>
      <c r="G87" s="498">
        <f t="shared" si="36"/>
        <v>1.6910199944569073E-2</v>
      </c>
      <c r="H87" s="498">
        <f t="shared" si="37"/>
        <v>66.424776946440033</v>
      </c>
      <c r="I87" s="498">
        <f t="shared" si="38"/>
        <v>377.52480807787828</v>
      </c>
      <c r="J87" s="498" t="e">
        <f ca="1">_xll.ErBeta(H87,I87)</f>
        <v>#NAME?</v>
      </c>
      <c r="K87" s="1076" t="e">
        <f t="shared" ca="1" si="39"/>
        <v>#NAME?</v>
      </c>
      <c r="L87" s="566" t="e">
        <f t="shared" ca="1" si="40"/>
        <v>#NAME?</v>
      </c>
      <c r="M87" s="1123" t="e">
        <f t="shared" ca="1" si="28"/>
        <v>#NAME?</v>
      </c>
      <c r="N87" s="1126" t="e">
        <f t="shared" ca="1" si="41"/>
        <v>#NAME?</v>
      </c>
      <c r="O87" s="565" t="e">
        <f t="shared" ca="1" si="52"/>
        <v>#NAME?</v>
      </c>
      <c r="P87" s="453" t="e">
        <f t="shared" ca="1" si="42"/>
        <v>#NAME?</v>
      </c>
      <c r="Q87" s="566" t="e">
        <f t="shared" ca="1" si="43"/>
        <v>#NAME?</v>
      </c>
      <c r="R87" s="1125" t="e">
        <f t="shared" ca="1" si="29"/>
        <v>#NAME?</v>
      </c>
      <c r="S87" s="1076" t="e">
        <f t="shared" ca="1" si="44"/>
        <v>#NAME?</v>
      </c>
      <c r="T87" s="566" t="e">
        <f t="shared" ca="1" si="30"/>
        <v>#NAME?</v>
      </c>
      <c r="U87" s="1123" t="e">
        <f t="shared" ca="1" si="45"/>
        <v>#NAME?</v>
      </c>
      <c r="V87" s="567" t="e">
        <f t="shared" ca="1" si="46"/>
        <v>#NAME?</v>
      </c>
      <c r="W87" s="565" t="e">
        <f t="shared" ca="1" si="53"/>
        <v>#NAME?</v>
      </c>
      <c r="X87" s="453" t="e">
        <f t="shared" ca="1" si="31"/>
        <v>#NAME?</v>
      </c>
      <c r="Y87" s="566" t="e">
        <f t="shared" ca="1" si="47"/>
        <v>#NAME?</v>
      </c>
      <c r="Z87" s="567" t="e">
        <f t="shared" ca="1" si="32"/>
        <v>#NAME?</v>
      </c>
      <c r="AA87" s="1076" t="e">
        <f t="shared" ca="1" si="48"/>
        <v>#NAME?</v>
      </c>
      <c r="AB87" s="453" t="e">
        <f t="shared" ca="1" si="33"/>
        <v>#NAME?</v>
      </c>
      <c r="AC87" s="566" t="e">
        <f t="shared" ca="1" si="49"/>
        <v>#NAME?</v>
      </c>
      <c r="AD87" s="567" t="e">
        <f t="shared" ca="1" si="34"/>
        <v>#NAME?</v>
      </c>
      <c r="AE87" s="565" t="e">
        <f t="shared" ca="1" si="54"/>
        <v>#NAME?</v>
      </c>
      <c r="AF87" s="453" t="e">
        <f t="shared" ca="1" si="50"/>
        <v>#NAME?</v>
      </c>
      <c r="AG87" s="566" t="e">
        <f t="shared" ca="1" si="51"/>
        <v>#NAME?</v>
      </c>
      <c r="AH87" s="567" t="e">
        <f t="shared" ca="1" si="35"/>
        <v>#NAME?</v>
      </c>
      <c r="AI87" s="207"/>
      <c r="AJ87" s="206"/>
      <c r="AK87" s="206"/>
      <c r="AL87" s="208"/>
      <c r="AM87" s="449"/>
      <c r="AN87" s="454"/>
      <c r="AO87" s="448"/>
      <c r="AP87" s="448"/>
      <c r="AQ87" s="455"/>
      <c r="AR87" s="449"/>
      <c r="AS87" s="449"/>
      <c r="AT87" s="448"/>
      <c r="AU87" s="448"/>
      <c r="AV87" s="455"/>
      <c r="AW87" s="205"/>
      <c r="AX87" s="207"/>
      <c r="AY87" s="206"/>
      <c r="AZ87" s="206"/>
      <c r="BA87" s="208"/>
      <c r="BB87" s="449"/>
      <c r="BC87" s="454"/>
      <c r="BD87" s="448"/>
      <c r="BE87" s="448"/>
      <c r="BF87" s="455"/>
      <c r="BG87" s="449"/>
      <c r="BH87" s="449"/>
      <c r="BI87" s="448"/>
      <c r="BJ87" s="448"/>
      <c r="BK87" s="455"/>
      <c r="BL87" s="205"/>
      <c r="BM87" s="207"/>
      <c r="BN87" s="206"/>
      <c r="BO87" s="206"/>
      <c r="BP87" s="208"/>
      <c r="BQ87" s="449"/>
      <c r="BR87" s="454"/>
      <c r="BS87" s="448"/>
      <c r="BT87" s="448"/>
      <c r="BU87" s="455"/>
      <c r="BV87" s="449"/>
      <c r="BW87" s="449"/>
      <c r="BX87" s="448"/>
      <c r="BY87" s="448"/>
      <c r="BZ87" s="455"/>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'ONS Post Acute'!S18</f>
        <v>0.14076817719004125</v>
      </c>
      <c r="E88" s="493">
        <f>'ONS Post Acute'!T18</f>
        <v>0.1117638414494659</v>
      </c>
      <c r="F88" s="493">
        <f>'ONS Post Acute'!U18</f>
        <v>0.17759678797060818</v>
      </c>
      <c r="G88" s="498">
        <f t="shared" si="36"/>
        <v>1.6794119010495483E-2</v>
      </c>
      <c r="H88" s="498">
        <f t="shared" si="37"/>
        <v>60.226965838514857</v>
      </c>
      <c r="I88" s="498">
        <f t="shared" si="38"/>
        <v>367.61807016849866</v>
      </c>
      <c r="J88" s="498" t="e">
        <f ca="1">_xll.ErBeta(H88,I88)</f>
        <v>#NAME?</v>
      </c>
      <c r="K88" s="1076" t="e">
        <f t="shared" ca="1" si="39"/>
        <v>#NAME?</v>
      </c>
      <c r="L88" s="566" t="e">
        <f t="shared" ca="1" si="40"/>
        <v>#NAME?</v>
      </c>
      <c r="M88" s="1123" t="e">
        <f t="shared" ca="1" si="28"/>
        <v>#NAME?</v>
      </c>
      <c r="N88" s="1126" t="e">
        <f t="shared" ca="1" si="41"/>
        <v>#NAME?</v>
      </c>
      <c r="O88" s="565" t="e">
        <f t="shared" ca="1" si="52"/>
        <v>#NAME?</v>
      </c>
      <c r="P88" s="453" t="e">
        <f t="shared" ca="1" si="42"/>
        <v>#NAME?</v>
      </c>
      <c r="Q88" s="566" t="e">
        <f t="shared" ca="1" si="43"/>
        <v>#NAME?</v>
      </c>
      <c r="R88" s="1125" t="e">
        <f t="shared" ca="1" si="29"/>
        <v>#NAME?</v>
      </c>
      <c r="S88" s="1076" t="e">
        <f t="shared" ca="1" si="44"/>
        <v>#NAME?</v>
      </c>
      <c r="T88" s="566" t="e">
        <f t="shared" ca="1" si="30"/>
        <v>#NAME?</v>
      </c>
      <c r="U88" s="1123" t="e">
        <f t="shared" ca="1" si="45"/>
        <v>#NAME?</v>
      </c>
      <c r="V88" s="567" t="e">
        <f t="shared" ca="1" si="46"/>
        <v>#NAME?</v>
      </c>
      <c r="W88" s="565" t="e">
        <f t="shared" ca="1" si="53"/>
        <v>#NAME?</v>
      </c>
      <c r="X88" s="453" t="e">
        <f t="shared" ca="1" si="31"/>
        <v>#NAME?</v>
      </c>
      <c r="Y88" s="566" t="e">
        <f t="shared" ca="1" si="47"/>
        <v>#NAME?</v>
      </c>
      <c r="Z88" s="567" t="e">
        <f t="shared" ca="1" si="32"/>
        <v>#NAME?</v>
      </c>
      <c r="AA88" s="1076" t="e">
        <f t="shared" ca="1" si="48"/>
        <v>#NAME?</v>
      </c>
      <c r="AB88" s="453" t="e">
        <f t="shared" ca="1" si="33"/>
        <v>#NAME?</v>
      </c>
      <c r="AC88" s="566" t="e">
        <f t="shared" ca="1" si="49"/>
        <v>#NAME?</v>
      </c>
      <c r="AD88" s="567" t="e">
        <f t="shared" ca="1" si="34"/>
        <v>#NAME?</v>
      </c>
      <c r="AE88" s="565" t="e">
        <f t="shared" ca="1" si="54"/>
        <v>#NAME?</v>
      </c>
      <c r="AF88" s="453" t="e">
        <f t="shared" ca="1" si="50"/>
        <v>#NAME?</v>
      </c>
      <c r="AG88" s="566" t="e">
        <f t="shared" ca="1" si="51"/>
        <v>#NAME?</v>
      </c>
      <c r="AH88" s="567" t="e">
        <f t="shared" ca="1" si="35"/>
        <v>#NAME?</v>
      </c>
      <c r="AI88" s="202"/>
      <c r="AJ88" s="206"/>
      <c r="AK88" s="206"/>
      <c r="AL88" s="203"/>
      <c r="AM88" s="449"/>
      <c r="AN88" s="186"/>
      <c r="AO88" s="448"/>
      <c r="AP88" s="448"/>
      <c r="AQ88" s="204"/>
      <c r="AR88" s="449"/>
      <c r="AS88" s="449"/>
      <c r="AT88" s="448"/>
      <c r="AU88" s="448"/>
      <c r="AV88" s="204"/>
      <c r="AW88" s="205"/>
      <c r="AX88" s="202"/>
      <c r="AY88" s="206"/>
      <c r="AZ88" s="206"/>
      <c r="BA88" s="203"/>
      <c r="BB88" s="449"/>
      <c r="BC88" s="186"/>
      <c r="BD88" s="448"/>
      <c r="BE88" s="448"/>
      <c r="BF88" s="204"/>
      <c r="BG88" s="449"/>
      <c r="BH88" s="449"/>
      <c r="BI88" s="448"/>
      <c r="BJ88" s="448"/>
      <c r="BK88" s="204"/>
      <c r="BL88" s="205"/>
      <c r="BM88" s="202"/>
      <c r="BN88" s="206"/>
      <c r="BO88" s="206"/>
      <c r="BP88" s="203"/>
      <c r="BQ88" s="449"/>
      <c r="BR88" s="186"/>
      <c r="BS88" s="448"/>
      <c r="BT88" s="448"/>
      <c r="BU88" s="204"/>
      <c r="BV88" s="449"/>
      <c r="BW88" s="449"/>
      <c r="BX88" s="448"/>
      <c r="BY88" s="448"/>
      <c r="BZ88" s="204"/>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'ONS Post Acute'!S19</f>
        <v>0.13243797252129799</v>
      </c>
      <c r="E89" s="493">
        <f>'ONS Post Acute'!T19</f>
        <v>0.1038957597782946</v>
      </c>
      <c r="F89" s="493">
        <f>'ONS Post Acute'!U19</f>
        <v>0.16910431020067951</v>
      </c>
      <c r="G89" s="498">
        <f t="shared" si="36"/>
        <v>1.6634834291424722E-2</v>
      </c>
      <c r="H89" s="498">
        <f t="shared" si="37"/>
        <v>54.858183034565478</v>
      </c>
      <c r="I89" s="498">
        <f t="shared" si="38"/>
        <v>359.3597485012217</v>
      </c>
      <c r="J89" s="498" t="e">
        <f ca="1">_xll.ErBeta(H89,I89)</f>
        <v>#NAME?</v>
      </c>
      <c r="K89" s="1076" t="e">
        <f t="shared" ca="1" si="39"/>
        <v>#NAME?</v>
      </c>
      <c r="L89" s="566" t="e">
        <f t="shared" ca="1" si="40"/>
        <v>#NAME?</v>
      </c>
      <c r="M89" s="1123" t="e">
        <f t="shared" ca="1" si="28"/>
        <v>#NAME?</v>
      </c>
      <c r="N89" s="1126" t="e">
        <f t="shared" ca="1" si="41"/>
        <v>#NAME?</v>
      </c>
      <c r="O89" s="565" t="e">
        <f t="shared" ca="1" si="52"/>
        <v>#NAME?</v>
      </c>
      <c r="P89" s="453" t="e">
        <f t="shared" ca="1" si="42"/>
        <v>#NAME?</v>
      </c>
      <c r="Q89" s="566" t="e">
        <f t="shared" ca="1" si="43"/>
        <v>#NAME?</v>
      </c>
      <c r="R89" s="1125" t="e">
        <f t="shared" ca="1" si="29"/>
        <v>#NAME?</v>
      </c>
      <c r="S89" s="1076" t="e">
        <f t="shared" ca="1" si="44"/>
        <v>#NAME?</v>
      </c>
      <c r="T89" s="566" t="e">
        <f t="shared" ca="1" si="30"/>
        <v>#NAME?</v>
      </c>
      <c r="U89" s="1123" t="e">
        <f t="shared" ca="1" si="45"/>
        <v>#NAME?</v>
      </c>
      <c r="V89" s="567" t="e">
        <f t="shared" ca="1" si="46"/>
        <v>#NAME?</v>
      </c>
      <c r="W89" s="565" t="e">
        <f t="shared" ca="1" si="53"/>
        <v>#NAME?</v>
      </c>
      <c r="X89" s="453" t="e">
        <f t="shared" ca="1" si="31"/>
        <v>#NAME?</v>
      </c>
      <c r="Y89" s="566" t="e">
        <f t="shared" ca="1" si="47"/>
        <v>#NAME?</v>
      </c>
      <c r="Z89" s="567" t="e">
        <f t="shared" ca="1" si="32"/>
        <v>#NAME?</v>
      </c>
      <c r="AA89" s="1076" t="e">
        <f t="shared" ca="1" si="48"/>
        <v>#NAME?</v>
      </c>
      <c r="AB89" s="453" t="e">
        <f t="shared" ca="1" si="33"/>
        <v>#NAME?</v>
      </c>
      <c r="AC89" s="566" t="e">
        <f t="shared" ca="1" si="49"/>
        <v>#NAME?</v>
      </c>
      <c r="AD89" s="567" t="e">
        <f t="shared" ca="1" si="34"/>
        <v>#NAME?</v>
      </c>
      <c r="AE89" s="565" t="e">
        <f t="shared" ca="1" si="54"/>
        <v>#NAME?</v>
      </c>
      <c r="AF89" s="453" t="e">
        <f t="shared" ca="1" si="50"/>
        <v>#NAME?</v>
      </c>
      <c r="AG89" s="566" t="e">
        <f t="shared" ca="1" si="51"/>
        <v>#NAME?</v>
      </c>
      <c r="AH89" s="567" t="e">
        <f t="shared" ca="1" si="35"/>
        <v>#NAME?</v>
      </c>
      <c r="AI89" s="207"/>
      <c r="AJ89" s="206"/>
      <c r="AK89" s="206"/>
      <c r="AL89" s="208"/>
      <c r="AM89" s="449"/>
      <c r="AN89" s="454"/>
      <c r="AO89" s="448"/>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'ONS Post Acute'!S20</f>
        <v>0.12460072237685371</v>
      </c>
      <c r="E90" s="493">
        <f>'ONS Post Acute'!T20</f>
        <v>9.6581584526063025E-2</v>
      </c>
      <c r="F90" s="493">
        <f>'ONS Post Acute'!U20</f>
        <v>0.16101793312376944</v>
      </c>
      <c r="G90" s="498">
        <f t="shared" si="36"/>
        <v>1.6437844030027148E-2</v>
      </c>
      <c r="H90" s="498">
        <f t="shared" si="37"/>
        <v>50.174195747562521</v>
      </c>
      <c r="I90" s="498">
        <f t="shared" si="38"/>
        <v>352.50561854605883</v>
      </c>
      <c r="J90" s="498" t="e">
        <f ca="1">_xll.ErBeta(H90,I90)</f>
        <v>#NAME?</v>
      </c>
      <c r="K90" s="1076" t="e">
        <f t="shared" ca="1" si="39"/>
        <v>#NAME?</v>
      </c>
      <c r="L90" s="566" t="e">
        <f t="shared" ca="1" si="40"/>
        <v>#NAME?</v>
      </c>
      <c r="M90" s="1123" t="e">
        <f t="shared" ca="1" si="28"/>
        <v>#NAME?</v>
      </c>
      <c r="N90" s="1126" t="e">
        <f t="shared" ca="1" si="41"/>
        <v>#NAME?</v>
      </c>
      <c r="O90" s="565" t="e">
        <f t="shared" ca="1" si="52"/>
        <v>#NAME?</v>
      </c>
      <c r="P90" s="453" t="e">
        <f t="shared" ca="1" si="42"/>
        <v>#NAME?</v>
      </c>
      <c r="Q90" s="566" t="e">
        <f t="shared" ca="1" si="43"/>
        <v>#NAME?</v>
      </c>
      <c r="R90" s="1125" t="e">
        <f t="shared" ca="1" si="29"/>
        <v>#NAME?</v>
      </c>
      <c r="S90" s="1076" t="e">
        <f t="shared" ca="1" si="44"/>
        <v>#NAME?</v>
      </c>
      <c r="T90" s="566" t="e">
        <f t="shared" ca="1" si="30"/>
        <v>#NAME?</v>
      </c>
      <c r="U90" s="1123" t="e">
        <f t="shared" ca="1" si="45"/>
        <v>#NAME?</v>
      </c>
      <c r="V90" s="567" t="e">
        <f t="shared" ca="1" si="46"/>
        <v>#NAME?</v>
      </c>
      <c r="W90" s="565" t="e">
        <f t="shared" ca="1" si="53"/>
        <v>#NAME?</v>
      </c>
      <c r="X90" s="453" t="e">
        <f t="shared" ca="1" si="31"/>
        <v>#NAME?</v>
      </c>
      <c r="Y90" s="566" t="e">
        <f t="shared" ca="1" si="47"/>
        <v>#NAME?</v>
      </c>
      <c r="Z90" s="567" t="e">
        <f t="shared" ca="1" si="32"/>
        <v>#NAME?</v>
      </c>
      <c r="AA90" s="1076" t="e">
        <f t="shared" ca="1" si="48"/>
        <v>#NAME?</v>
      </c>
      <c r="AB90" s="453" t="e">
        <f t="shared" ca="1" si="33"/>
        <v>#NAME?</v>
      </c>
      <c r="AC90" s="566" t="e">
        <f t="shared" ca="1" si="49"/>
        <v>#NAME?</v>
      </c>
      <c r="AD90" s="567" t="e">
        <f t="shared" ca="1" si="34"/>
        <v>#NAME?</v>
      </c>
      <c r="AE90" s="565" t="e">
        <f t="shared" ca="1" si="54"/>
        <v>#NAME?</v>
      </c>
      <c r="AF90" s="453" t="e">
        <f t="shared" ca="1" si="50"/>
        <v>#NAME?</v>
      </c>
      <c r="AG90" s="566" t="e">
        <f t="shared" ca="1" si="51"/>
        <v>#NAME?</v>
      </c>
      <c r="AH90" s="567" t="e">
        <f t="shared" ca="1" si="35"/>
        <v>#NAME?</v>
      </c>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'ONS Post Acute'!S21</f>
        <v>0.11722725530502268</v>
      </c>
      <c r="E91" s="493">
        <f>'ONS Post Acute'!T21</f>
        <v>8.9782321140634447E-2</v>
      </c>
      <c r="F91" s="493">
        <f>'ONS Post Acute'!U21</f>
        <v>0.15331823746350909</v>
      </c>
      <c r="G91" s="498">
        <f t="shared" si="36"/>
        <v>1.6208141919100673E-2</v>
      </c>
      <c r="H91" s="498">
        <f t="shared" si="37"/>
        <v>46.061254275993775</v>
      </c>
      <c r="I91" s="498">
        <f t="shared" si="38"/>
        <v>346.86148503188673</v>
      </c>
      <c r="J91" s="498" t="e">
        <f ca="1">_xll.ErBeta(H91,I91)</f>
        <v>#NAME?</v>
      </c>
      <c r="K91" s="1076" t="e">
        <f t="shared" ca="1" si="39"/>
        <v>#NAME?</v>
      </c>
      <c r="L91" s="566" t="e">
        <f t="shared" ca="1" si="40"/>
        <v>#NAME?</v>
      </c>
      <c r="M91" s="1123" t="e">
        <f t="shared" ca="1" si="28"/>
        <v>#NAME?</v>
      </c>
      <c r="N91" s="1126" t="e">
        <f t="shared" ca="1" si="41"/>
        <v>#NAME?</v>
      </c>
      <c r="O91" s="565" t="e">
        <f t="shared" ca="1" si="52"/>
        <v>#NAME?</v>
      </c>
      <c r="P91" s="453" t="e">
        <f t="shared" ca="1" si="42"/>
        <v>#NAME?</v>
      </c>
      <c r="Q91" s="566" t="e">
        <f t="shared" ca="1" si="43"/>
        <v>#NAME?</v>
      </c>
      <c r="R91" s="1125" t="e">
        <f t="shared" ca="1" si="29"/>
        <v>#NAME?</v>
      </c>
      <c r="S91" s="1076" t="e">
        <f t="shared" ca="1" si="44"/>
        <v>#NAME?</v>
      </c>
      <c r="T91" s="566" t="e">
        <f t="shared" ca="1" si="30"/>
        <v>#NAME?</v>
      </c>
      <c r="U91" s="1123" t="e">
        <f t="shared" ca="1" si="45"/>
        <v>#NAME?</v>
      </c>
      <c r="V91" s="567" t="e">
        <f t="shared" ca="1" si="46"/>
        <v>#NAME?</v>
      </c>
      <c r="W91" s="565" t="e">
        <f t="shared" ca="1" si="53"/>
        <v>#NAME?</v>
      </c>
      <c r="X91" s="453" t="e">
        <f t="shared" ca="1" si="31"/>
        <v>#NAME?</v>
      </c>
      <c r="Y91" s="566" t="e">
        <f t="shared" ca="1" si="47"/>
        <v>#NAME?</v>
      </c>
      <c r="Z91" s="567" t="e">
        <f t="shared" ca="1" si="32"/>
        <v>#NAME?</v>
      </c>
      <c r="AA91" s="1076" t="e">
        <f t="shared" ca="1" si="48"/>
        <v>#NAME?</v>
      </c>
      <c r="AB91" s="453" t="e">
        <f t="shared" ca="1" si="33"/>
        <v>#NAME?</v>
      </c>
      <c r="AC91" s="566" t="e">
        <f t="shared" ca="1" si="49"/>
        <v>#NAME?</v>
      </c>
      <c r="AD91" s="567" t="e">
        <f t="shared" ca="1" si="34"/>
        <v>#NAME?</v>
      </c>
      <c r="AE91" s="565" t="e">
        <f t="shared" ca="1" si="54"/>
        <v>#NAME?</v>
      </c>
      <c r="AF91" s="453" t="e">
        <f t="shared" ca="1" si="50"/>
        <v>#NAME?</v>
      </c>
      <c r="AG91" s="566" t="e">
        <f t="shared" ca="1" si="51"/>
        <v>#NAME?</v>
      </c>
      <c r="AH91" s="567" t="e">
        <f t="shared" ca="1" si="35"/>
        <v>#NAME?</v>
      </c>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'ONS Post Acute'!S22</f>
        <v>0.11029012612612087</v>
      </c>
      <c r="E92" s="493">
        <f>'ONS Post Acute'!T22</f>
        <v>8.3461720253976052E-2</v>
      </c>
      <c r="F92" s="493">
        <f>'ONS Post Acute'!U22</f>
        <v>0.14598673255138769</v>
      </c>
      <c r="G92" s="498">
        <f t="shared" si="36"/>
        <v>1.5950258239135623E-2</v>
      </c>
      <c r="H92" s="498">
        <f t="shared" si="37"/>
        <v>42.428608312321785</v>
      </c>
      <c r="I92" s="498">
        <f t="shared" si="38"/>
        <v>342.27136259716008</v>
      </c>
      <c r="J92" s="498" t="e">
        <f ca="1">_xll.ErBeta(H92,I92)</f>
        <v>#NAME?</v>
      </c>
      <c r="K92" s="1076" t="e">
        <f t="shared" ca="1" si="39"/>
        <v>#NAME?</v>
      </c>
      <c r="L92" s="566" t="e">
        <f t="shared" ca="1" si="40"/>
        <v>#NAME?</v>
      </c>
      <c r="M92" s="1123" t="e">
        <f t="shared" ca="1" si="28"/>
        <v>#NAME?</v>
      </c>
      <c r="N92" s="1126" t="e">
        <f t="shared" ca="1" si="41"/>
        <v>#NAME?</v>
      </c>
      <c r="O92" s="565" t="e">
        <f t="shared" ca="1" si="52"/>
        <v>#NAME?</v>
      </c>
      <c r="P92" s="453" t="e">
        <f t="shared" ca="1" si="42"/>
        <v>#NAME?</v>
      </c>
      <c r="Q92" s="566" t="e">
        <f t="shared" ca="1" si="43"/>
        <v>#NAME?</v>
      </c>
      <c r="R92" s="1125" t="e">
        <f t="shared" ca="1" si="29"/>
        <v>#NAME?</v>
      </c>
      <c r="S92" s="1076" t="e">
        <f t="shared" ca="1" si="44"/>
        <v>#NAME?</v>
      </c>
      <c r="T92" s="566" t="e">
        <f t="shared" ca="1" si="30"/>
        <v>#NAME?</v>
      </c>
      <c r="U92" s="1123" t="e">
        <f t="shared" ca="1" si="45"/>
        <v>#NAME?</v>
      </c>
      <c r="V92" s="567" t="e">
        <f t="shared" ca="1" si="46"/>
        <v>#NAME?</v>
      </c>
      <c r="W92" s="565" t="e">
        <f t="shared" ca="1" si="53"/>
        <v>#NAME?</v>
      </c>
      <c r="X92" s="453" t="e">
        <f t="shared" ca="1" si="31"/>
        <v>#NAME?</v>
      </c>
      <c r="Y92" s="566" t="e">
        <f t="shared" ca="1" si="47"/>
        <v>#NAME?</v>
      </c>
      <c r="Z92" s="567" t="e">
        <f t="shared" ca="1" si="32"/>
        <v>#NAME?</v>
      </c>
      <c r="AA92" s="1076" t="e">
        <f t="shared" ca="1" si="48"/>
        <v>#NAME?</v>
      </c>
      <c r="AB92" s="453" t="e">
        <f t="shared" ca="1" si="33"/>
        <v>#NAME?</v>
      </c>
      <c r="AC92" s="566" t="e">
        <f t="shared" ca="1" si="49"/>
        <v>#NAME?</v>
      </c>
      <c r="AD92" s="567" t="e">
        <f t="shared" ca="1" si="34"/>
        <v>#NAME?</v>
      </c>
      <c r="AE92" s="565" t="e">
        <f t="shared" ca="1" si="54"/>
        <v>#NAME?</v>
      </c>
      <c r="AF92" s="453" t="e">
        <f t="shared" ca="1" si="50"/>
        <v>#NAME?</v>
      </c>
      <c r="AG92" s="566" t="e">
        <f t="shared" ca="1" si="51"/>
        <v>#NAME?</v>
      </c>
      <c r="AH92" s="567" t="e">
        <f t="shared" ca="1" si="35"/>
        <v>#NAME?</v>
      </c>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'ONS Post Acute'!S23</f>
        <v>0.10376351377728177</v>
      </c>
      <c r="E93" s="493">
        <f>'ONS Post Acute'!T23</f>
        <v>7.758608442347667E-2</v>
      </c>
      <c r="F93" s="493">
        <f>'ONS Post Acute'!U23</f>
        <v>0.13900581192177383</v>
      </c>
      <c r="G93" s="498">
        <f t="shared" si="36"/>
        <v>1.5668297831198257E-2</v>
      </c>
      <c r="H93" s="498">
        <f t="shared" si="37"/>
        <v>39.203093936290209</v>
      </c>
      <c r="I93" s="498">
        <f t="shared" si="38"/>
        <v>338.60884119570443</v>
      </c>
      <c r="J93" s="498" t="e">
        <f ca="1">_xll.ErBeta(H93,I93)</f>
        <v>#NAME?</v>
      </c>
      <c r="K93" s="1076" t="e">
        <f t="shared" ca="1" si="39"/>
        <v>#NAME?</v>
      </c>
      <c r="L93" s="566" t="e">
        <f t="shared" ca="1" si="40"/>
        <v>#NAME?</v>
      </c>
      <c r="M93" s="1123" t="e">
        <f t="shared" ca="1" si="28"/>
        <v>#NAME?</v>
      </c>
      <c r="N93" s="1126" t="e">
        <f t="shared" ca="1" si="41"/>
        <v>#NAME?</v>
      </c>
      <c r="O93" s="565" t="e">
        <f t="shared" ca="1" si="52"/>
        <v>#NAME?</v>
      </c>
      <c r="P93" s="453" t="e">
        <f t="shared" ca="1" si="42"/>
        <v>#NAME?</v>
      </c>
      <c r="Q93" s="566" t="e">
        <f t="shared" ca="1" si="43"/>
        <v>#NAME?</v>
      </c>
      <c r="R93" s="1125" t="e">
        <f t="shared" ca="1" si="29"/>
        <v>#NAME?</v>
      </c>
      <c r="S93" s="1076" t="e">
        <f t="shared" ca="1" si="44"/>
        <v>#NAME?</v>
      </c>
      <c r="T93" s="566" t="e">
        <f t="shared" ca="1" si="30"/>
        <v>#NAME?</v>
      </c>
      <c r="U93" s="1123" t="e">
        <f t="shared" ca="1" si="45"/>
        <v>#NAME?</v>
      </c>
      <c r="V93" s="567" t="e">
        <f t="shared" ca="1" si="46"/>
        <v>#NAME?</v>
      </c>
      <c r="W93" s="565" t="e">
        <f t="shared" ca="1" si="53"/>
        <v>#NAME?</v>
      </c>
      <c r="X93" s="453" t="e">
        <f t="shared" ca="1" si="31"/>
        <v>#NAME?</v>
      </c>
      <c r="Y93" s="566" t="e">
        <f t="shared" ca="1" si="47"/>
        <v>#NAME?</v>
      </c>
      <c r="Z93" s="567" t="e">
        <f t="shared" ca="1" si="32"/>
        <v>#NAME?</v>
      </c>
      <c r="AA93" s="1076" t="e">
        <f t="shared" ca="1" si="48"/>
        <v>#NAME?</v>
      </c>
      <c r="AB93" s="453" t="e">
        <f t="shared" ca="1" si="33"/>
        <v>#NAME?</v>
      </c>
      <c r="AC93" s="566" t="e">
        <f t="shared" ca="1" si="49"/>
        <v>#NAME?</v>
      </c>
      <c r="AD93" s="567" t="e">
        <f t="shared" ca="1" si="34"/>
        <v>#NAME?</v>
      </c>
      <c r="AE93" s="565" t="e">
        <f t="shared" ca="1" si="54"/>
        <v>#NAME?</v>
      </c>
      <c r="AF93" s="453" t="e">
        <f t="shared" ca="1" si="50"/>
        <v>#NAME?</v>
      </c>
      <c r="AG93" s="566" t="e">
        <f t="shared" ca="1" si="51"/>
        <v>#NAME?</v>
      </c>
      <c r="AH93" s="567" t="e">
        <f t="shared" ca="1" si="35"/>
        <v>#NAME?</v>
      </c>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'ONS Post Acute'!S24</f>
        <v>9.7623125202484839E-2</v>
      </c>
      <c r="E94" s="493">
        <f>'ONS Post Acute'!T24</f>
        <v>7.2124088478515133E-2</v>
      </c>
      <c r="F94" s="493">
        <f>'ONS Post Acute'!U24</f>
        <v>0.1323587110303325</v>
      </c>
      <c r="G94" s="498">
        <f t="shared" si="36"/>
        <v>1.5365975140769738E-2</v>
      </c>
      <c r="H94" s="498">
        <f t="shared" si="37"/>
        <v>36.325159153496458</v>
      </c>
      <c r="I94" s="498">
        <f t="shared" si="38"/>
        <v>335.77068471702796</v>
      </c>
      <c r="J94" s="498" t="e">
        <f ca="1">_xll.ErBeta(H94,I94)</f>
        <v>#NAME?</v>
      </c>
      <c r="K94" s="1076" t="e">
        <f t="shared" ca="1" si="39"/>
        <v>#NAME?</v>
      </c>
      <c r="L94" s="566" t="e">
        <f t="shared" ca="1" si="40"/>
        <v>#NAME?</v>
      </c>
      <c r="M94" s="1123" t="e">
        <f t="shared" ca="1" si="28"/>
        <v>#NAME?</v>
      </c>
      <c r="N94" s="1126" t="e">
        <f t="shared" ca="1" si="41"/>
        <v>#NAME?</v>
      </c>
      <c r="O94" s="565" t="e">
        <f t="shared" ca="1" si="52"/>
        <v>#NAME?</v>
      </c>
      <c r="P94" s="453" t="e">
        <f t="shared" ca="1" si="42"/>
        <v>#NAME?</v>
      </c>
      <c r="Q94" s="566" t="e">
        <f t="shared" ca="1" si="43"/>
        <v>#NAME?</v>
      </c>
      <c r="R94" s="1125" t="e">
        <f t="shared" ca="1" si="29"/>
        <v>#NAME?</v>
      </c>
      <c r="S94" s="1076" t="e">
        <f t="shared" ca="1" si="44"/>
        <v>#NAME?</v>
      </c>
      <c r="T94" s="566" t="e">
        <f t="shared" ca="1" si="30"/>
        <v>#NAME?</v>
      </c>
      <c r="U94" s="1123" t="e">
        <f t="shared" ca="1" si="45"/>
        <v>#NAME?</v>
      </c>
      <c r="V94" s="567" t="e">
        <f t="shared" ca="1" si="46"/>
        <v>#NAME?</v>
      </c>
      <c r="W94" s="565" t="e">
        <f t="shared" ca="1" si="53"/>
        <v>#NAME?</v>
      </c>
      <c r="X94" s="453" t="e">
        <f t="shared" ca="1" si="31"/>
        <v>#NAME?</v>
      </c>
      <c r="Y94" s="566" t="e">
        <f t="shared" ca="1" si="47"/>
        <v>#NAME?</v>
      </c>
      <c r="Z94" s="567" t="e">
        <f t="shared" ca="1" si="32"/>
        <v>#NAME?</v>
      </c>
      <c r="AA94" s="1076" t="e">
        <f t="shared" ca="1" si="48"/>
        <v>#NAME?</v>
      </c>
      <c r="AB94" s="453" t="e">
        <f t="shared" ca="1" si="33"/>
        <v>#NAME?</v>
      </c>
      <c r="AC94" s="566" t="e">
        <f t="shared" ca="1" si="49"/>
        <v>#NAME?</v>
      </c>
      <c r="AD94" s="567" t="e">
        <f t="shared" ca="1" si="34"/>
        <v>#NAME?</v>
      </c>
      <c r="AE94" s="565" t="e">
        <f t="shared" ca="1" si="54"/>
        <v>#NAME?</v>
      </c>
      <c r="AF94" s="453" t="e">
        <f t="shared" ca="1" si="50"/>
        <v>#NAME?</v>
      </c>
      <c r="AG94" s="566" t="e">
        <f t="shared" ca="1" si="51"/>
        <v>#NAME?</v>
      </c>
      <c r="AH94" s="567" t="e">
        <f t="shared" ca="1" si="35"/>
        <v>#NAME?</v>
      </c>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A95" s="212" t="s">
        <v>334</v>
      </c>
      <c r="B95" s="213">
        <v>20</v>
      </c>
      <c r="D95" s="565">
        <f>'ONS Post Acute'!S25</f>
        <v>9.1846104930060818E-2</v>
      </c>
      <c r="E95" s="493">
        <f>'ONS Post Acute'!T25</f>
        <v>6.704661251448138E-2</v>
      </c>
      <c r="F95" s="493">
        <f>'ONS Post Acute'!U25</f>
        <v>0.12602946699429998</v>
      </c>
      <c r="G95" s="498">
        <f t="shared" si="36"/>
        <v>1.5046646550974133E-2</v>
      </c>
      <c r="H95" s="498">
        <f t="shared" si="37"/>
        <v>33.745905458195281</v>
      </c>
      <c r="I95" s="498">
        <f t="shared" si="38"/>
        <v>333.67202134329716</v>
      </c>
      <c r="J95" s="498" t="e">
        <f ca="1">_xll.ErBeta(H95,I95)</f>
        <v>#NAME?</v>
      </c>
      <c r="K95" s="1076" t="e">
        <f t="shared" ca="1" si="39"/>
        <v>#NAME?</v>
      </c>
      <c r="L95" s="698" t="e">
        <f ca="1">K95*($D$21-PICSIA_V-Diab_Inc)</f>
        <v>#NAME?</v>
      </c>
      <c r="M95" s="1123" t="e">
        <f t="shared" ca="1" si="28"/>
        <v>#NAME?</v>
      </c>
      <c r="N95" s="1126" t="e">
        <f t="shared" ca="1" si="41"/>
        <v>#NAME?</v>
      </c>
      <c r="O95" s="565" t="e">
        <f t="shared" ca="1" si="52"/>
        <v>#NAME?</v>
      </c>
      <c r="P95" s="698" t="e">
        <f ca="1">O95*($E$21-PICSIA_U-$H$201)</f>
        <v>#NAME?</v>
      </c>
      <c r="Q95" s="566" t="e">
        <f t="shared" ca="1" si="43"/>
        <v>#NAME?</v>
      </c>
      <c r="R95" s="1125" t="e">
        <f t="shared" ca="1" si="29"/>
        <v>#NAME?</v>
      </c>
      <c r="S95" s="1076" t="e">
        <f t="shared" ca="1" si="44"/>
        <v>#NAME?</v>
      </c>
      <c r="T95" s="698" t="e">
        <f t="shared" ref="T95:T100" ca="1" si="55">S95*($F$21-PICSIB_V-$J$201)</f>
        <v>#NAME?</v>
      </c>
      <c r="U95" s="1123" t="e">
        <f t="shared" ca="1" si="45"/>
        <v>#NAME?</v>
      </c>
      <c r="V95" s="567" t="e">
        <f t="shared" ca="1" si="46"/>
        <v>#NAME?</v>
      </c>
      <c r="W95" s="565" t="e">
        <f t="shared" ca="1" si="53"/>
        <v>#NAME?</v>
      </c>
      <c r="X95" s="698" t="e">
        <f t="shared" ref="X95:X100" ca="1" si="56">W95*($G$21-PICSIB_U-$L$201)</f>
        <v>#NAME?</v>
      </c>
      <c r="Y95" s="566" t="e">
        <f t="shared" ca="1" si="47"/>
        <v>#NAME?</v>
      </c>
      <c r="Z95" s="567" t="e">
        <f t="shared" ca="1" si="32"/>
        <v>#NAME?</v>
      </c>
      <c r="AA95" s="1076" t="e">
        <f t="shared" ca="1" si="48"/>
        <v>#NAME?</v>
      </c>
      <c r="AB95" s="698" t="e">
        <f ca="1">AA95*($H$21-PICSIC_V-$N$201)</f>
        <v>#NAME?</v>
      </c>
      <c r="AC95" s="566" t="e">
        <f t="shared" ca="1" si="49"/>
        <v>#NAME?</v>
      </c>
      <c r="AD95" s="567" t="e">
        <f t="shared" ca="1" si="34"/>
        <v>#NAME?</v>
      </c>
      <c r="AE95" s="565" t="e">
        <f t="shared" ca="1" si="54"/>
        <v>#NAME?</v>
      </c>
      <c r="AF95" s="698" t="e">
        <f ca="1">AE95*($I$21-PICSIC_U-$P$201)</f>
        <v>#NAME?</v>
      </c>
      <c r="AG95" s="566" t="e">
        <f t="shared" ca="1" si="51"/>
        <v>#NAME?</v>
      </c>
      <c r="AH95" s="567" t="e">
        <f t="shared" ca="1" si="35"/>
        <v>#NAME?</v>
      </c>
      <c r="AI95" s="219"/>
      <c r="AJ95" s="220"/>
      <c r="AK95" s="220"/>
      <c r="AL95" s="221"/>
      <c r="AM95" s="222"/>
      <c r="AN95" s="223"/>
      <c r="AO95" s="224"/>
      <c r="AP95" s="224"/>
      <c r="AQ95" s="225"/>
      <c r="AR95" s="222"/>
      <c r="AS95" s="222"/>
      <c r="AT95" s="224"/>
      <c r="AU95" s="224"/>
      <c r="AV95" s="225"/>
      <c r="AW95" s="218"/>
      <c r="AX95" s="219"/>
      <c r="AY95" s="220"/>
      <c r="AZ95" s="220"/>
      <c r="BA95" s="221"/>
      <c r="BB95" s="222"/>
      <c r="BC95" s="223"/>
      <c r="BD95" s="224"/>
      <c r="BE95" s="224"/>
      <c r="BF95" s="225"/>
      <c r="BG95" s="222"/>
      <c r="BH95" s="222"/>
      <c r="BI95" s="224"/>
      <c r="BJ95" s="224"/>
      <c r="BK95" s="225"/>
      <c r="BL95" s="218"/>
      <c r="BM95" s="219"/>
      <c r="BN95" s="220"/>
      <c r="BO95" s="220"/>
      <c r="BP95" s="221"/>
      <c r="BQ95" s="222"/>
      <c r="BR95" s="223"/>
      <c r="BS95" s="224"/>
      <c r="BT95" s="224"/>
      <c r="BU95" s="225"/>
      <c r="BV95" s="222"/>
      <c r="BW95" s="222"/>
      <c r="BX95" s="224"/>
      <c r="BY95" s="224"/>
      <c r="BZ95" s="225"/>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'ONS Post Acute'!S26</f>
        <v>8.641095000110717E-2</v>
      </c>
      <c r="E96" s="493">
        <f>'ONS Post Acute'!T26</f>
        <v>6.2326586643879592E-2</v>
      </c>
      <c r="F96" s="493">
        <f>'ONS Post Acute'!U26</f>
        <v>0.12000288025793295</v>
      </c>
      <c r="G96" s="498">
        <f t="shared" si="36"/>
        <v>1.4713340207666672E-2</v>
      </c>
      <c r="H96" s="498">
        <f t="shared" si="37"/>
        <v>31.424857906874067</v>
      </c>
      <c r="I96" s="498">
        <f t="shared" si="38"/>
        <v>332.24268545969494</v>
      </c>
      <c r="J96" s="498" t="e">
        <f ca="1">_xll.ErBeta(H96,I96)</f>
        <v>#NAME?</v>
      </c>
      <c r="K96" s="1076" t="e">
        <f t="shared" ca="1" si="39"/>
        <v>#NAME?</v>
      </c>
      <c r="L96" s="453" t="e">
        <f t="shared" ref="L96:L100" ca="1" si="57">K96*($D$21-PICSIA_V-Diab_Inc)</f>
        <v>#NAME?</v>
      </c>
      <c r="M96" s="1123" t="e">
        <f t="shared" ca="1" si="28"/>
        <v>#NAME?</v>
      </c>
      <c r="N96" s="1126" t="e">
        <f t="shared" ca="1" si="41"/>
        <v>#NAME?</v>
      </c>
      <c r="O96" s="565" t="e">
        <f t="shared" ca="1" si="52"/>
        <v>#NAME?</v>
      </c>
      <c r="P96" s="453" t="e">
        <f t="shared" ref="P96:P100" ca="1" si="58">O96*($E$21-PICSIA_U-$H$201)</f>
        <v>#NAME?</v>
      </c>
      <c r="Q96" s="566" t="e">
        <f t="shared" ca="1" si="43"/>
        <v>#NAME?</v>
      </c>
      <c r="R96" s="1125" t="e">
        <f t="shared" ca="1" si="29"/>
        <v>#NAME?</v>
      </c>
      <c r="S96" s="1076" t="e">
        <f t="shared" ca="1" si="44"/>
        <v>#NAME?</v>
      </c>
      <c r="T96" s="453" t="e">
        <f t="shared" ca="1" si="55"/>
        <v>#NAME?</v>
      </c>
      <c r="U96" s="1123" t="e">
        <f t="shared" ca="1" si="45"/>
        <v>#NAME?</v>
      </c>
      <c r="V96" s="567" t="e">
        <f t="shared" ca="1" si="46"/>
        <v>#NAME?</v>
      </c>
      <c r="W96" s="565" t="e">
        <f t="shared" ca="1" si="53"/>
        <v>#NAME?</v>
      </c>
      <c r="X96" s="453" t="e">
        <f t="shared" ca="1" si="56"/>
        <v>#NAME?</v>
      </c>
      <c r="Y96" s="566" t="e">
        <f t="shared" ca="1" si="47"/>
        <v>#NAME?</v>
      </c>
      <c r="Z96" s="567" t="e">
        <f t="shared" ca="1" si="32"/>
        <v>#NAME?</v>
      </c>
      <c r="AA96" s="1076" t="e">
        <f t="shared" ca="1" si="48"/>
        <v>#NAME?</v>
      </c>
      <c r="AB96" s="453" t="e">
        <f t="shared" ref="AB96:AB100" ca="1" si="59">AA96*($H$21-PICSIC_V-$N$201)</f>
        <v>#NAME?</v>
      </c>
      <c r="AC96" s="566" t="e">
        <f t="shared" ca="1" si="49"/>
        <v>#NAME?</v>
      </c>
      <c r="AD96" s="567" t="e">
        <f t="shared" ca="1" si="34"/>
        <v>#NAME?</v>
      </c>
      <c r="AE96" s="565" t="e">
        <f t="shared" ca="1" si="54"/>
        <v>#NAME?</v>
      </c>
      <c r="AF96" s="453" t="e">
        <f t="shared" ref="AF96:AF100" ca="1" si="60">AE96*($I$21-PICSIC_U-$P$201)</f>
        <v>#NAME?</v>
      </c>
      <c r="AG96" s="566" t="e">
        <f t="shared" ca="1" si="51"/>
        <v>#NAME?</v>
      </c>
      <c r="AH96" s="567" t="e">
        <f t="shared" ca="1" si="35"/>
        <v>#NAME?</v>
      </c>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'ONS Post Acute'!S27</f>
        <v>8.1297429932164419E-2</v>
      </c>
      <c r="E97" s="493">
        <f>'ONS Post Acute'!T27</f>
        <v>5.7938846676824952E-2</v>
      </c>
      <c r="F97" s="493">
        <f>'ONS Post Acute'!U27</f>
        <v>0.114264478091073</v>
      </c>
      <c r="G97" s="498">
        <f t="shared" si="36"/>
        <v>1.4368783524042869E-2</v>
      </c>
      <c r="H97" s="498">
        <f t="shared" si="37"/>
        <v>29.328264827265844</v>
      </c>
      <c r="I97" s="498">
        <f t="shared" si="38"/>
        <v>331.42440412841592</v>
      </c>
      <c r="J97" s="498" t="e">
        <f ca="1">_xll.ErBeta(H97,I97)</f>
        <v>#NAME?</v>
      </c>
      <c r="K97" s="1076" t="e">
        <f t="shared" ca="1" si="39"/>
        <v>#NAME?</v>
      </c>
      <c r="L97" s="453" t="e">
        <f t="shared" ca="1" si="57"/>
        <v>#NAME?</v>
      </c>
      <c r="M97" s="1123" t="e">
        <f t="shared" ca="1" si="28"/>
        <v>#NAME?</v>
      </c>
      <c r="N97" s="1126" t="e">
        <f t="shared" ca="1" si="41"/>
        <v>#NAME?</v>
      </c>
      <c r="O97" s="565" t="e">
        <f t="shared" ca="1" si="52"/>
        <v>#NAME?</v>
      </c>
      <c r="P97" s="453" t="e">
        <f t="shared" ca="1" si="58"/>
        <v>#NAME?</v>
      </c>
      <c r="Q97" s="566" t="e">
        <f t="shared" ca="1" si="43"/>
        <v>#NAME?</v>
      </c>
      <c r="R97" s="1125" t="e">
        <f t="shared" ca="1" si="29"/>
        <v>#NAME?</v>
      </c>
      <c r="S97" s="1076" t="e">
        <f t="shared" ca="1" si="44"/>
        <v>#NAME?</v>
      </c>
      <c r="T97" s="453" t="e">
        <f t="shared" ca="1" si="55"/>
        <v>#NAME?</v>
      </c>
      <c r="U97" s="1123" t="e">
        <f t="shared" ca="1" si="45"/>
        <v>#NAME?</v>
      </c>
      <c r="V97" s="567" t="e">
        <f t="shared" ca="1" si="46"/>
        <v>#NAME?</v>
      </c>
      <c r="W97" s="565" t="e">
        <f t="shared" ca="1" si="53"/>
        <v>#NAME?</v>
      </c>
      <c r="X97" s="453" t="e">
        <f t="shared" ca="1" si="56"/>
        <v>#NAME?</v>
      </c>
      <c r="Y97" s="566" t="e">
        <f t="shared" ca="1" si="47"/>
        <v>#NAME?</v>
      </c>
      <c r="Z97" s="567" t="e">
        <f t="shared" ca="1" si="32"/>
        <v>#NAME?</v>
      </c>
      <c r="AA97" s="1076" t="e">
        <f t="shared" ca="1" si="48"/>
        <v>#NAME?</v>
      </c>
      <c r="AB97" s="453" t="e">
        <f t="shared" ca="1" si="59"/>
        <v>#NAME?</v>
      </c>
      <c r="AC97" s="566" t="e">
        <f t="shared" ca="1" si="49"/>
        <v>#NAME?</v>
      </c>
      <c r="AD97" s="567" t="e">
        <f t="shared" ca="1" si="34"/>
        <v>#NAME?</v>
      </c>
      <c r="AE97" s="565" t="e">
        <f t="shared" ca="1" si="54"/>
        <v>#NAME?</v>
      </c>
      <c r="AF97" s="453" t="e">
        <f t="shared" ca="1" si="60"/>
        <v>#NAME?</v>
      </c>
      <c r="AG97" s="566" t="e">
        <f t="shared" ca="1" si="51"/>
        <v>#NAME?</v>
      </c>
      <c r="AH97" s="567" t="e">
        <f t="shared" ca="1" si="35"/>
        <v>#NAME?</v>
      </c>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'ONS Post Acute'!S28</f>
        <v>7.6486511414242078E-2</v>
      </c>
      <c r="E98" s="493">
        <f>'ONS Post Acute'!T28</f>
        <v>5.3859999961513617E-2</v>
      </c>
      <c r="F98" s="493">
        <f>'ONS Post Acute'!U28</f>
        <v>0.10880047983316797</v>
      </c>
      <c r="G98" s="498">
        <f t="shared" si="36"/>
        <v>1.4015428538687336E-2</v>
      </c>
      <c r="H98" s="498">
        <f t="shared" si="37"/>
        <v>27.427787514194531</v>
      </c>
      <c r="I98" s="498">
        <f t="shared" si="38"/>
        <v>331.16861081869337</v>
      </c>
      <c r="J98" s="498" t="e">
        <f ca="1">_xll.ErBeta(H98,I98)</f>
        <v>#NAME?</v>
      </c>
      <c r="K98" s="1076" t="e">
        <f t="shared" ca="1" si="39"/>
        <v>#NAME?</v>
      </c>
      <c r="L98" s="453" t="e">
        <f t="shared" ca="1" si="57"/>
        <v>#NAME?</v>
      </c>
      <c r="M98" s="1123" t="e">
        <f t="shared" ca="1" si="28"/>
        <v>#NAME?</v>
      </c>
      <c r="N98" s="1126" t="e">
        <f t="shared" ca="1" si="41"/>
        <v>#NAME?</v>
      </c>
      <c r="O98" s="565" t="e">
        <f t="shared" ca="1" si="52"/>
        <v>#NAME?</v>
      </c>
      <c r="P98" s="453" t="e">
        <f t="shared" ca="1" si="58"/>
        <v>#NAME?</v>
      </c>
      <c r="Q98" s="566" t="e">
        <f t="shared" ca="1" si="43"/>
        <v>#NAME?</v>
      </c>
      <c r="R98" s="1125" t="e">
        <f t="shared" ca="1" si="29"/>
        <v>#NAME?</v>
      </c>
      <c r="S98" s="1076" t="e">
        <f t="shared" ca="1" si="44"/>
        <v>#NAME?</v>
      </c>
      <c r="T98" s="453" t="e">
        <f t="shared" ca="1" si="55"/>
        <v>#NAME?</v>
      </c>
      <c r="U98" s="1123" t="e">
        <f t="shared" ca="1" si="45"/>
        <v>#NAME?</v>
      </c>
      <c r="V98" s="567" t="e">
        <f t="shared" ca="1" si="46"/>
        <v>#NAME?</v>
      </c>
      <c r="W98" s="565" t="e">
        <f t="shared" ca="1" si="53"/>
        <v>#NAME?</v>
      </c>
      <c r="X98" s="453" t="e">
        <f t="shared" ca="1" si="56"/>
        <v>#NAME?</v>
      </c>
      <c r="Y98" s="566" t="e">
        <f t="shared" ca="1" si="47"/>
        <v>#NAME?</v>
      </c>
      <c r="Z98" s="567" t="e">
        <f t="shared" ca="1" si="32"/>
        <v>#NAME?</v>
      </c>
      <c r="AA98" s="1076" t="e">
        <f t="shared" ca="1" si="48"/>
        <v>#NAME?</v>
      </c>
      <c r="AB98" s="453" t="e">
        <f t="shared" ca="1" si="59"/>
        <v>#NAME?</v>
      </c>
      <c r="AC98" s="566" t="e">
        <f t="shared" ca="1" si="49"/>
        <v>#NAME?</v>
      </c>
      <c r="AD98" s="567" t="e">
        <f t="shared" ca="1" si="34"/>
        <v>#NAME?</v>
      </c>
      <c r="AE98" s="565" t="e">
        <f t="shared" ca="1" si="54"/>
        <v>#NAME?</v>
      </c>
      <c r="AF98" s="453" t="e">
        <f t="shared" ca="1" si="60"/>
        <v>#NAME?</v>
      </c>
      <c r="AG98" s="566" t="e">
        <f t="shared" ca="1" si="51"/>
        <v>#NAME?</v>
      </c>
      <c r="AH98" s="567" t="e">
        <f t="shared" ca="1" si="35"/>
        <v>#NAME?</v>
      </c>
      <c r="AI98" s="207"/>
      <c r="AJ98" s="206"/>
      <c r="AK98" s="206"/>
      <c r="AL98" s="208"/>
      <c r="AM98" s="449"/>
      <c r="AN98" s="454"/>
      <c r="AO98" s="448"/>
      <c r="AP98" s="448"/>
      <c r="AQ98" s="455"/>
      <c r="AR98" s="449"/>
      <c r="AS98" s="449"/>
      <c r="AT98" s="448"/>
      <c r="AU98" s="448"/>
      <c r="AV98" s="455"/>
      <c r="AW98" s="205"/>
      <c r="AX98" s="207"/>
      <c r="AY98" s="206"/>
      <c r="AZ98" s="206"/>
      <c r="BA98" s="208"/>
      <c r="BB98" s="449"/>
      <c r="BC98" s="454"/>
      <c r="BD98" s="448"/>
      <c r="BE98" s="448"/>
      <c r="BF98" s="455"/>
      <c r="BG98" s="449"/>
      <c r="BH98" s="449"/>
      <c r="BI98" s="448"/>
      <c r="BJ98" s="448"/>
      <c r="BK98" s="455"/>
      <c r="BL98" s="205"/>
      <c r="BM98" s="207"/>
      <c r="BN98" s="206"/>
      <c r="BO98" s="206"/>
      <c r="BP98" s="208"/>
      <c r="BQ98" s="449"/>
      <c r="BR98" s="454"/>
      <c r="BS98" s="448"/>
      <c r="BT98" s="448"/>
      <c r="BU98" s="455"/>
      <c r="BV98" s="449"/>
      <c r="BW98" s="449"/>
      <c r="BX98" s="448"/>
      <c r="BY98" s="448"/>
      <c r="BZ98" s="455"/>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'ONS Post Acute'!S29</f>
        <v>7.1960287467911985E-2</v>
      </c>
      <c r="E99" s="493">
        <f>'ONS Post Acute'!T29</f>
        <v>5.006830066941223E-2</v>
      </c>
      <c r="F99" s="493">
        <f>'ONS Post Acute'!U29</f>
        <v>0.10359776379928526</v>
      </c>
      <c r="G99" s="498">
        <f t="shared" si="36"/>
        <v>1.3655475288232915E-2</v>
      </c>
      <c r="H99" s="498">
        <f t="shared" si="37"/>
        <v>25.699480483060555</v>
      </c>
      <c r="I99" s="498">
        <f t="shared" si="38"/>
        <v>331.43473044571437</v>
      </c>
      <c r="J99" s="498" t="e">
        <f ca="1">_xll.ErBeta(H99,I99)</f>
        <v>#NAME?</v>
      </c>
      <c r="K99" s="1076" t="e">
        <f t="shared" ca="1" si="39"/>
        <v>#NAME?</v>
      </c>
      <c r="L99" s="453" t="e">
        <f t="shared" ca="1" si="57"/>
        <v>#NAME?</v>
      </c>
      <c r="M99" s="1123" t="e">
        <f t="shared" ca="1" si="28"/>
        <v>#NAME?</v>
      </c>
      <c r="N99" s="1126" t="e">
        <f t="shared" ca="1" si="41"/>
        <v>#NAME?</v>
      </c>
      <c r="O99" s="565" t="e">
        <f t="shared" ca="1" si="52"/>
        <v>#NAME?</v>
      </c>
      <c r="P99" s="453" t="e">
        <f t="shared" ca="1" si="58"/>
        <v>#NAME?</v>
      </c>
      <c r="Q99" s="566" t="e">
        <f t="shared" ca="1" si="43"/>
        <v>#NAME?</v>
      </c>
      <c r="R99" s="1125" t="e">
        <f t="shared" ca="1" si="29"/>
        <v>#NAME?</v>
      </c>
      <c r="S99" s="1076" t="e">
        <f t="shared" ca="1" si="44"/>
        <v>#NAME?</v>
      </c>
      <c r="T99" s="453" t="e">
        <f t="shared" ca="1" si="55"/>
        <v>#NAME?</v>
      </c>
      <c r="U99" s="1123" t="e">
        <f t="shared" ca="1" si="45"/>
        <v>#NAME?</v>
      </c>
      <c r="V99" s="567" t="e">
        <f t="shared" ca="1" si="46"/>
        <v>#NAME?</v>
      </c>
      <c r="W99" s="565" t="e">
        <f t="shared" ca="1" si="53"/>
        <v>#NAME?</v>
      </c>
      <c r="X99" s="453" t="e">
        <f t="shared" ca="1" si="56"/>
        <v>#NAME?</v>
      </c>
      <c r="Y99" s="566" t="e">
        <f t="shared" ca="1" si="47"/>
        <v>#NAME?</v>
      </c>
      <c r="Z99" s="567" t="e">
        <f t="shared" ca="1" si="32"/>
        <v>#NAME?</v>
      </c>
      <c r="AA99" s="1076" t="e">
        <f t="shared" ca="1" si="48"/>
        <v>#NAME?</v>
      </c>
      <c r="AB99" s="453" t="e">
        <f t="shared" ca="1" si="59"/>
        <v>#NAME?</v>
      </c>
      <c r="AC99" s="566" t="e">
        <f t="shared" ca="1" si="49"/>
        <v>#NAME?</v>
      </c>
      <c r="AD99" s="567" t="e">
        <f t="shared" ca="1" si="34"/>
        <v>#NAME?</v>
      </c>
      <c r="AE99" s="565" t="e">
        <f t="shared" ca="1" si="54"/>
        <v>#NAME?</v>
      </c>
      <c r="AF99" s="453" t="e">
        <f t="shared" ca="1" si="60"/>
        <v>#NAME?</v>
      </c>
      <c r="AG99" s="566" t="e">
        <f t="shared" ca="1" si="51"/>
        <v>#NAME?</v>
      </c>
      <c r="AH99" s="567" t="e">
        <f t="shared" ca="1" si="35"/>
        <v>#NAME?</v>
      </c>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'ONS Post Acute'!S30</f>
        <v>6.770191079077395E-2</v>
      </c>
      <c r="E100" s="493">
        <f>'ONS Post Acute'!T30</f>
        <v>4.6543533860266557E-2</v>
      </c>
      <c r="F100" s="493">
        <f>'ONS Post Acute'!U30</f>
        <v>9.8643835768642302E-2</v>
      </c>
      <c r="G100" s="498">
        <f t="shared" si="36"/>
        <v>1.3290893343973405E-2</v>
      </c>
      <c r="H100" s="498">
        <f t="shared" si="37"/>
        <v>24.122990574286593</v>
      </c>
      <c r="I100" s="498">
        <f t="shared" si="38"/>
        <v>332.18882237935821</v>
      </c>
      <c r="J100" s="498" t="e">
        <f ca="1">_xll.ErBeta(H100,I100)</f>
        <v>#NAME?</v>
      </c>
      <c r="K100" s="1076" t="e">
        <f t="shared" ca="1" si="39"/>
        <v>#NAME?</v>
      </c>
      <c r="L100" s="453" t="e">
        <f t="shared" ca="1" si="57"/>
        <v>#NAME?</v>
      </c>
      <c r="M100" s="1123" t="e">
        <f t="shared" ca="1" si="28"/>
        <v>#NAME?</v>
      </c>
      <c r="N100" s="1126" t="e">
        <f t="shared" ca="1" si="41"/>
        <v>#NAME?</v>
      </c>
      <c r="O100" s="565" t="e">
        <f t="shared" ca="1" si="52"/>
        <v>#NAME?</v>
      </c>
      <c r="P100" s="453" t="e">
        <f t="shared" ca="1" si="58"/>
        <v>#NAME?</v>
      </c>
      <c r="Q100" s="566" t="e">
        <f t="shared" ca="1" si="43"/>
        <v>#NAME?</v>
      </c>
      <c r="R100" s="1125" t="e">
        <f t="shared" ca="1" si="29"/>
        <v>#NAME?</v>
      </c>
      <c r="S100" s="1076" t="e">
        <f t="shared" ca="1" si="44"/>
        <v>#NAME?</v>
      </c>
      <c r="T100" s="453" t="e">
        <f t="shared" ca="1" si="55"/>
        <v>#NAME?</v>
      </c>
      <c r="U100" s="1123" t="e">
        <f t="shared" ca="1" si="45"/>
        <v>#NAME?</v>
      </c>
      <c r="V100" s="567" t="e">
        <f t="shared" ca="1" si="46"/>
        <v>#NAME?</v>
      </c>
      <c r="W100" s="565" t="e">
        <f t="shared" ca="1" si="53"/>
        <v>#NAME?</v>
      </c>
      <c r="X100" s="453" t="e">
        <f t="shared" ca="1" si="56"/>
        <v>#NAME?</v>
      </c>
      <c r="Y100" s="566" t="e">
        <f t="shared" ca="1" si="47"/>
        <v>#NAME?</v>
      </c>
      <c r="Z100" s="567" t="e">
        <f t="shared" ca="1" si="32"/>
        <v>#NAME?</v>
      </c>
      <c r="AA100" s="1076" t="e">
        <f t="shared" ca="1" si="48"/>
        <v>#NAME?</v>
      </c>
      <c r="AB100" s="453" t="e">
        <f t="shared" ca="1" si="59"/>
        <v>#NAME?</v>
      </c>
      <c r="AC100" s="566" t="e">
        <f t="shared" ca="1" si="49"/>
        <v>#NAME?</v>
      </c>
      <c r="AD100" s="567" t="e">
        <f t="shared" ca="1" si="34"/>
        <v>#NAME?</v>
      </c>
      <c r="AE100" s="565" t="e">
        <f t="shared" ca="1" si="54"/>
        <v>#NAME?</v>
      </c>
      <c r="AF100" s="453" t="e">
        <f t="shared" ca="1" si="60"/>
        <v>#NAME?</v>
      </c>
      <c r="AG100" s="566" t="e">
        <f t="shared" ca="1" si="51"/>
        <v>#NAME?</v>
      </c>
      <c r="AH100" s="567" t="e">
        <f t="shared" ca="1" si="35"/>
        <v>#NAME?</v>
      </c>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'ONS Post Acute'!S31</f>
        <v>6.369553104920235E-2</v>
      </c>
      <c r="E101" s="499">
        <f>'ONS Post Acute'!T31</f>
        <v>4.3266907708837378E-2</v>
      </c>
      <c r="F101" s="499">
        <f>'ONS Post Acute'!U31</f>
        <v>9.3926798979979631E-2</v>
      </c>
      <c r="G101" s="498">
        <f t="shared" si="36"/>
        <v>1.2923441650801596E-2</v>
      </c>
      <c r="H101" s="498">
        <f t="shared" si="37"/>
        <v>22.680922576385253</v>
      </c>
      <c r="I101" s="498">
        <f t="shared" si="38"/>
        <v>333.40249807780651</v>
      </c>
      <c r="J101" s="498" t="e">
        <f ca="1">_xll.ErBeta(H101,I101)</f>
        <v>#NAME?</v>
      </c>
      <c r="K101" s="1076" t="e">
        <f t="shared" ca="1" si="39"/>
        <v>#NAME?</v>
      </c>
      <c r="L101" s="698" t="e">
        <f ca="1">K101*($D$21-PICSIA_V-Diab_Inc-Park_Inc-Dem_Inc-Anx_Inc-Isc_Inc)</f>
        <v>#NAME?</v>
      </c>
      <c r="M101" s="1123" t="e">
        <f t="shared" ca="1" si="28"/>
        <v>#NAME?</v>
      </c>
      <c r="N101" s="1126" t="e">
        <f t="shared" ca="1" si="41"/>
        <v>#NAME?</v>
      </c>
      <c r="O101" s="565" t="e">
        <f t="shared" ca="1" si="52"/>
        <v>#NAME?</v>
      </c>
      <c r="P101" s="698" t="e">
        <f ca="1">O101*($E$21-PICSIA_U-$H$201-$H$202-$H$203-$H$204-$H$205)</f>
        <v>#NAME?</v>
      </c>
      <c r="Q101" s="566" t="e">
        <f t="shared" ca="1" si="43"/>
        <v>#NAME?</v>
      </c>
      <c r="R101" s="1125" t="e">
        <f t="shared" ca="1" si="29"/>
        <v>#NAME?</v>
      </c>
      <c r="S101" s="1076" t="e">
        <f t="shared" ca="1" si="44"/>
        <v>#NAME?</v>
      </c>
      <c r="T101" s="698" t="e">
        <f ca="1">S101*($F$21-PICSIB_V-$J$201-$J$202-$J$203-$J$204-$J$205)</f>
        <v>#NAME?</v>
      </c>
      <c r="U101" s="1123" t="e">
        <f t="shared" ca="1" si="45"/>
        <v>#NAME?</v>
      </c>
      <c r="V101" s="567" t="e">
        <f t="shared" ca="1" si="46"/>
        <v>#NAME?</v>
      </c>
      <c r="W101" s="565" t="e">
        <f t="shared" ca="1" si="53"/>
        <v>#NAME?</v>
      </c>
      <c r="X101" s="698" t="e">
        <f ca="1">W101*($G$21-PICSIB_U-$L$201-$L$202-$L$203-$L$204-$L$205)</f>
        <v>#NAME?</v>
      </c>
      <c r="Y101" s="566" t="e">
        <f t="shared" ca="1" si="47"/>
        <v>#NAME?</v>
      </c>
      <c r="Z101" s="567" t="e">
        <f t="shared" ca="1" si="32"/>
        <v>#NAME?</v>
      </c>
      <c r="AA101" s="1076" t="e">
        <f t="shared" ca="1" si="48"/>
        <v>#NAME?</v>
      </c>
      <c r="AB101" s="698" t="e">
        <f ca="1">AA101*($H$21-PICSIC_V-$N$201-$N$202-$N$203-$N$204-$N$205)</f>
        <v>#NAME?</v>
      </c>
      <c r="AC101" s="566" t="e">
        <f t="shared" ca="1" si="49"/>
        <v>#NAME?</v>
      </c>
      <c r="AD101" s="567" t="e">
        <f t="shared" ca="1" si="34"/>
        <v>#NAME?</v>
      </c>
      <c r="AE101" s="565" t="e">
        <f t="shared" ca="1" si="54"/>
        <v>#NAME?</v>
      </c>
      <c r="AF101" s="698" t="e">
        <f ca="1">AE101*($I$21-PICSIC_U-$P$201-$P$202-$P$203-$P$204-$P$205)</f>
        <v>#NAME?</v>
      </c>
      <c r="AG101" s="566" t="e">
        <f t="shared" ca="1" si="51"/>
        <v>#NAME?</v>
      </c>
      <c r="AH101" s="567" t="e">
        <f t="shared" ca="1" si="35"/>
        <v>#NAME?</v>
      </c>
      <c r="AI101" s="219"/>
      <c r="AJ101" s="220"/>
      <c r="AK101" s="220"/>
      <c r="AL101" s="221"/>
      <c r="AM101" s="222"/>
      <c r="AN101" s="226"/>
      <c r="AO101" s="224"/>
      <c r="AP101" s="224"/>
      <c r="AQ101" s="227"/>
      <c r="AR101" s="222"/>
      <c r="AS101" s="222"/>
      <c r="AT101" s="224"/>
      <c r="AU101" s="224"/>
      <c r="AV101" s="227"/>
      <c r="AW101" s="218"/>
      <c r="AX101" s="219"/>
      <c r="AY101" s="220"/>
      <c r="AZ101" s="220"/>
      <c r="BA101" s="221"/>
      <c r="BB101" s="222"/>
      <c r="BC101" s="226"/>
      <c r="BD101" s="224"/>
      <c r="BE101" s="224"/>
      <c r="BF101" s="227"/>
      <c r="BG101" s="222"/>
      <c r="BH101" s="222"/>
      <c r="BI101" s="224"/>
      <c r="BJ101" s="224"/>
      <c r="BK101" s="227"/>
      <c r="BL101" s="218"/>
      <c r="BM101" s="219"/>
      <c r="BN101" s="220"/>
      <c r="BO101" s="220"/>
      <c r="BP101" s="221"/>
      <c r="BQ101" s="222"/>
      <c r="BR101" s="226"/>
      <c r="BS101" s="224"/>
      <c r="BT101" s="224"/>
      <c r="BU101" s="227"/>
      <c r="BV101" s="222"/>
      <c r="BW101" s="222"/>
      <c r="BX101" s="224"/>
      <c r="BY101" s="224"/>
      <c r="BZ101" s="227"/>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'ONS Post Acute'!S32</f>
        <v>5.9926235880963963E-2</v>
      </c>
      <c r="E102" s="493">
        <f>'ONS Post Acute'!T32</f>
        <v>4.02209533187846E-2</v>
      </c>
      <c r="F102" s="493">
        <f>'ONS Post Acute'!U32</f>
        <v>8.9435325561721374E-2</v>
      </c>
      <c r="G102" s="498">
        <f t="shared" si="36"/>
        <v>1.2554686796667545E-2</v>
      </c>
      <c r="H102" s="498">
        <f t="shared" si="37"/>
        <v>21.358332750125104</v>
      </c>
      <c r="I102" s="498">
        <f t="shared" si="38"/>
        <v>335.05205138531068</v>
      </c>
      <c r="J102" s="498" t="e">
        <f ca="1">_xll.ErBeta(H102,I102)</f>
        <v>#NAME?</v>
      </c>
      <c r="K102" s="1076" t="e">
        <f t="shared" ca="1" si="39"/>
        <v>#NAME?</v>
      </c>
      <c r="L102" s="453" t="e">
        <f t="shared" ref="L102:L132" ca="1" si="61">K102*($D$21-PICSIA_V-Diab_Inc-Park_Inc-Dem_Inc-Anx_Inc-Isc_Inc)</f>
        <v>#NAME?</v>
      </c>
      <c r="M102" s="1123" t="e">
        <f t="shared" ca="1" si="28"/>
        <v>#NAME?</v>
      </c>
      <c r="N102" s="1126" t="e">
        <f t="shared" ca="1" si="41"/>
        <v>#NAME?</v>
      </c>
      <c r="O102" s="565" t="e">
        <f t="shared" ca="1" si="52"/>
        <v>#NAME?</v>
      </c>
      <c r="P102" s="453" t="e">
        <f t="shared" ref="P102:P132" ca="1" si="62">O102*($E$21-PICSIA_U-$H$201-$H$202-$H$203-$H$204-$H$205)</f>
        <v>#NAME?</v>
      </c>
      <c r="Q102" s="566" t="e">
        <f t="shared" ca="1" si="43"/>
        <v>#NAME?</v>
      </c>
      <c r="R102" s="1125" t="e">
        <f t="shared" ca="1" si="29"/>
        <v>#NAME?</v>
      </c>
      <c r="S102" s="1076" t="e">
        <f t="shared" ca="1" si="44"/>
        <v>#NAME?</v>
      </c>
      <c r="T102" s="453" t="e">
        <f t="shared" ref="T102:T132" ca="1" si="63">S102*($F$21-PICSIB_V-$J$201-$J$202-$J$203-$J$204-$J$205)</f>
        <v>#NAME?</v>
      </c>
      <c r="U102" s="1123" t="e">
        <f t="shared" ca="1" si="45"/>
        <v>#NAME?</v>
      </c>
      <c r="V102" s="567" t="e">
        <f t="shared" ca="1" si="46"/>
        <v>#NAME?</v>
      </c>
      <c r="W102" s="565" t="e">
        <f t="shared" ca="1" si="53"/>
        <v>#NAME?</v>
      </c>
      <c r="X102" s="453" t="e">
        <f t="shared" ref="X102:X132" ca="1" si="64">W102*($G$21-PICSIB_U-$L$201-$L$202-$L$203-$L$204-$L$205)</f>
        <v>#NAME?</v>
      </c>
      <c r="Y102" s="566" t="e">
        <f t="shared" ca="1" si="47"/>
        <v>#NAME?</v>
      </c>
      <c r="Z102" s="567" t="e">
        <f t="shared" ca="1" si="32"/>
        <v>#NAME?</v>
      </c>
      <c r="AA102" s="1076" t="e">
        <f t="shared" ca="1" si="48"/>
        <v>#NAME?</v>
      </c>
      <c r="AB102" s="453" t="e">
        <f t="shared" ref="AB102:AB132" ca="1" si="65">AA102*($H$21-PICSIC_V-$N$201-$N$202-$N$203-$N$204-$N$205)</f>
        <v>#NAME?</v>
      </c>
      <c r="AC102" s="566" t="e">
        <f t="shared" ca="1" si="49"/>
        <v>#NAME?</v>
      </c>
      <c r="AD102" s="567" t="e">
        <f t="shared" ca="1" si="34"/>
        <v>#NAME?</v>
      </c>
      <c r="AE102" s="565" t="e">
        <f t="shared" ca="1" si="54"/>
        <v>#NAME?</v>
      </c>
      <c r="AF102" s="453" t="e">
        <f t="shared" ref="AF102:AF132" ca="1" si="66">AE102*($I$21-PICSIC_U-$P$201-$P$202-$P$203-$P$204-$P$205)</f>
        <v>#NAME?</v>
      </c>
      <c r="AG102" s="566" t="e">
        <f t="shared" ca="1" si="51"/>
        <v>#NAME?</v>
      </c>
      <c r="AH102" s="567" t="e">
        <f t="shared" ca="1" si="35"/>
        <v>#NAME?</v>
      </c>
      <c r="AI102" s="207"/>
      <c r="AJ102" s="460"/>
      <c r="AK102" s="206"/>
      <c r="AL102" s="208"/>
      <c r="AM102" s="449"/>
      <c r="AN102" s="454"/>
      <c r="AO102" s="461"/>
      <c r="AP102" s="448"/>
      <c r="AQ102" s="455"/>
      <c r="AR102" s="449"/>
      <c r="AS102" s="449"/>
      <c r="AT102" s="461"/>
      <c r="AU102" s="448"/>
      <c r="AV102" s="455"/>
      <c r="AW102" s="205"/>
      <c r="AX102" s="207"/>
      <c r="AY102" s="460"/>
      <c r="AZ102" s="206"/>
      <c r="BA102" s="208"/>
      <c r="BB102" s="449"/>
      <c r="BC102" s="454"/>
      <c r="BD102" s="461"/>
      <c r="BE102" s="448"/>
      <c r="BF102" s="455"/>
      <c r="BG102" s="449"/>
      <c r="BH102" s="449"/>
      <c r="BI102" s="461"/>
      <c r="BJ102" s="448"/>
      <c r="BK102" s="455"/>
      <c r="BL102" s="205"/>
      <c r="BM102" s="207"/>
      <c r="BN102" s="460"/>
      <c r="BO102" s="206"/>
      <c r="BP102" s="208"/>
      <c r="BQ102" s="449"/>
      <c r="BR102" s="454"/>
      <c r="BS102" s="461"/>
      <c r="BT102" s="448"/>
      <c r="BU102" s="455"/>
      <c r="BV102" s="449"/>
      <c r="BW102" s="449"/>
      <c r="BX102" s="461"/>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'ONS Post Acute'!S33</f>
        <v>5.6379995389109878E-2</v>
      </c>
      <c r="E103" s="493">
        <f>'ONS Post Acute'!T33</f>
        <v>3.7389431589570817E-2</v>
      </c>
      <c r="F103" s="493">
        <f>'ONS Post Acute'!U33</f>
        <v>8.5158629328313404E-2</v>
      </c>
      <c r="G103" s="498">
        <f t="shared" si="36"/>
        <v>1.2186019831311885E-2</v>
      </c>
      <c r="H103" s="498">
        <f t="shared" si="37"/>
        <v>20.142321461379446</v>
      </c>
      <c r="I103" s="498">
        <f t="shared" si="38"/>
        <v>337.1177549605149</v>
      </c>
      <c r="J103" s="498" t="e">
        <f ca="1">_xll.ErBeta(H103,I103)</f>
        <v>#NAME?</v>
      </c>
      <c r="K103" s="1076" t="e">
        <f t="shared" ca="1" si="39"/>
        <v>#NAME?</v>
      </c>
      <c r="L103" s="453" t="e">
        <f t="shared" ca="1" si="61"/>
        <v>#NAME?</v>
      </c>
      <c r="M103" s="1123" t="e">
        <f t="shared" ca="1" si="28"/>
        <v>#NAME?</v>
      </c>
      <c r="N103" s="1126" t="e">
        <f t="shared" ca="1" si="41"/>
        <v>#NAME?</v>
      </c>
      <c r="O103" s="565" t="e">
        <f t="shared" ca="1" si="52"/>
        <v>#NAME?</v>
      </c>
      <c r="P103" s="453" t="e">
        <f t="shared" ca="1" si="62"/>
        <v>#NAME?</v>
      </c>
      <c r="Q103" s="566" t="e">
        <f t="shared" ca="1" si="43"/>
        <v>#NAME?</v>
      </c>
      <c r="R103" s="1125" t="e">
        <f t="shared" ca="1" si="29"/>
        <v>#NAME?</v>
      </c>
      <c r="S103" s="1076" t="e">
        <f t="shared" ca="1" si="44"/>
        <v>#NAME?</v>
      </c>
      <c r="T103" s="453" t="e">
        <f t="shared" ca="1" si="63"/>
        <v>#NAME?</v>
      </c>
      <c r="U103" s="1123" t="e">
        <f t="shared" ca="1" si="45"/>
        <v>#NAME?</v>
      </c>
      <c r="V103" s="567" t="e">
        <f t="shared" ca="1" si="46"/>
        <v>#NAME?</v>
      </c>
      <c r="W103" s="565" t="e">
        <f t="shared" ca="1" si="53"/>
        <v>#NAME?</v>
      </c>
      <c r="X103" s="453" t="e">
        <f t="shared" ca="1" si="64"/>
        <v>#NAME?</v>
      </c>
      <c r="Y103" s="566" t="e">
        <f t="shared" ca="1" si="47"/>
        <v>#NAME?</v>
      </c>
      <c r="Z103" s="567" t="e">
        <f t="shared" ca="1" si="32"/>
        <v>#NAME?</v>
      </c>
      <c r="AA103" s="1076" t="e">
        <f t="shared" ca="1" si="48"/>
        <v>#NAME?</v>
      </c>
      <c r="AB103" s="453" t="e">
        <f t="shared" ca="1" si="65"/>
        <v>#NAME?</v>
      </c>
      <c r="AC103" s="566" t="e">
        <f t="shared" ca="1" si="49"/>
        <v>#NAME?</v>
      </c>
      <c r="AD103" s="567" t="e">
        <f t="shared" ca="1" si="34"/>
        <v>#NAME?</v>
      </c>
      <c r="AE103" s="565" t="e">
        <f t="shared" ca="1" si="54"/>
        <v>#NAME?</v>
      </c>
      <c r="AF103" s="453" t="e">
        <f t="shared" ca="1" si="66"/>
        <v>#NAME?</v>
      </c>
      <c r="AG103" s="566" t="e">
        <f t="shared" ca="1" si="51"/>
        <v>#NAME?</v>
      </c>
      <c r="AH103" s="567" t="e">
        <f t="shared" ca="1" si="35"/>
        <v>#NAME?</v>
      </c>
      <c r="AI103" s="207"/>
      <c r="AJ103" s="460"/>
      <c r="AK103" s="206"/>
      <c r="AL103" s="208"/>
      <c r="AM103" s="449"/>
      <c r="AN103" s="454"/>
      <c r="AO103" s="461"/>
      <c r="AP103" s="448"/>
      <c r="AQ103" s="455"/>
      <c r="AR103" s="449"/>
      <c r="AS103" s="449"/>
      <c r="AT103" s="461"/>
      <c r="AU103" s="448"/>
      <c r="AV103" s="455"/>
      <c r="AW103" s="205"/>
      <c r="AX103" s="207"/>
      <c r="AY103" s="460"/>
      <c r="AZ103" s="206"/>
      <c r="BA103" s="208"/>
      <c r="BB103" s="449"/>
      <c r="BC103" s="454"/>
      <c r="BD103" s="461"/>
      <c r="BE103" s="448"/>
      <c r="BF103" s="455"/>
      <c r="BG103" s="449"/>
      <c r="BH103" s="449"/>
      <c r="BI103" s="461"/>
      <c r="BJ103" s="448"/>
      <c r="BK103" s="455"/>
      <c r="BL103" s="205"/>
      <c r="BM103" s="207"/>
      <c r="BN103" s="460"/>
      <c r="BO103" s="206"/>
      <c r="BP103" s="208"/>
      <c r="BQ103" s="449"/>
      <c r="BR103" s="454"/>
      <c r="BS103" s="461"/>
      <c r="BT103" s="448"/>
      <c r="BU103" s="455"/>
      <c r="BV103" s="449"/>
      <c r="BW103" s="449"/>
      <c r="BX103" s="461"/>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'ONS Post Acute'!S34</f>
        <v>5.3043609920538845E-2</v>
      </c>
      <c r="E104" s="493">
        <f>'ONS Post Acute'!T34</f>
        <v>3.4757246639857631E-2</v>
      </c>
      <c r="F104" s="493">
        <f>'ONS Post Acute'!U34</f>
        <v>8.1086439877409697E-2</v>
      </c>
      <c r="G104" s="498">
        <f t="shared" si="36"/>
        <v>1.1818671744273486E-2</v>
      </c>
      <c r="H104" s="498">
        <f t="shared" si="37"/>
        <v>19.021703247672281</v>
      </c>
      <c r="I104" s="498">
        <f t="shared" si="38"/>
        <v>339.58328755456478</v>
      </c>
      <c r="J104" s="498" t="e">
        <f ca="1">_xll.ErBeta(H104,I104)</f>
        <v>#NAME?</v>
      </c>
      <c r="K104" s="1076" t="e">
        <f t="shared" ca="1" si="39"/>
        <v>#NAME?</v>
      </c>
      <c r="L104" s="453" t="e">
        <f t="shared" ca="1" si="61"/>
        <v>#NAME?</v>
      </c>
      <c r="M104" s="1123" t="e">
        <f t="shared" ca="1" si="28"/>
        <v>#NAME?</v>
      </c>
      <c r="N104" s="1126" t="e">
        <f t="shared" ca="1" si="41"/>
        <v>#NAME?</v>
      </c>
      <c r="O104" s="565" t="e">
        <f t="shared" ca="1" si="52"/>
        <v>#NAME?</v>
      </c>
      <c r="P104" s="453" t="e">
        <f t="shared" ca="1" si="62"/>
        <v>#NAME?</v>
      </c>
      <c r="Q104" s="566" t="e">
        <f t="shared" ca="1" si="43"/>
        <v>#NAME?</v>
      </c>
      <c r="R104" s="1125" t="e">
        <f t="shared" ca="1" si="29"/>
        <v>#NAME?</v>
      </c>
      <c r="S104" s="1076" t="e">
        <f t="shared" ca="1" si="44"/>
        <v>#NAME?</v>
      </c>
      <c r="T104" s="453" t="e">
        <f t="shared" ca="1" si="63"/>
        <v>#NAME?</v>
      </c>
      <c r="U104" s="1123" t="e">
        <f t="shared" ca="1" si="45"/>
        <v>#NAME?</v>
      </c>
      <c r="V104" s="567" t="e">
        <f t="shared" ca="1" si="46"/>
        <v>#NAME?</v>
      </c>
      <c r="W104" s="565" t="e">
        <f t="shared" ca="1" si="53"/>
        <v>#NAME?</v>
      </c>
      <c r="X104" s="453" t="e">
        <f t="shared" ca="1" si="64"/>
        <v>#NAME?</v>
      </c>
      <c r="Y104" s="566" t="e">
        <f t="shared" ca="1" si="47"/>
        <v>#NAME?</v>
      </c>
      <c r="Z104" s="567" t="e">
        <f t="shared" ca="1" si="32"/>
        <v>#NAME?</v>
      </c>
      <c r="AA104" s="1076" t="e">
        <f t="shared" ca="1" si="48"/>
        <v>#NAME?</v>
      </c>
      <c r="AB104" s="453" t="e">
        <f t="shared" ca="1" si="65"/>
        <v>#NAME?</v>
      </c>
      <c r="AC104" s="566" t="e">
        <f t="shared" ca="1" si="49"/>
        <v>#NAME?</v>
      </c>
      <c r="AD104" s="567" t="e">
        <f t="shared" ca="1" si="34"/>
        <v>#NAME?</v>
      </c>
      <c r="AE104" s="565" t="e">
        <f t="shared" ca="1" si="54"/>
        <v>#NAME?</v>
      </c>
      <c r="AF104" s="453" t="e">
        <f t="shared" ca="1" si="66"/>
        <v>#NAME?</v>
      </c>
      <c r="AG104" s="566" t="e">
        <f t="shared" ca="1" si="51"/>
        <v>#NAME?</v>
      </c>
      <c r="AH104" s="567" t="e">
        <f t="shared" ca="1" si="35"/>
        <v>#NAME?</v>
      </c>
      <c r="AI104" s="207"/>
      <c r="AJ104" s="460"/>
      <c r="AK104" s="206"/>
      <c r="AL104" s="208"/>
      <c r="AM104" s="449"/>
      <c r="AN104" s="454"/>
      <c r="AO104" s="461"/>
      <c r="AP104" s="448"/>
      <c r="AQ104" s="455"/>
      <c r="AR104" s="449"/>
      <c r="AS104" s="449"/>
      <c r="AT104" s="461"/>
      <c r="AU104" s="448"/>
      <c r="AV104" s="455"/>
      <c r="AW104" s="205"/>
      <c r="AX104" s="207"/>
      <c r="AY104" s="460"/>
      <c r="AZ104" s="206"/>
      <c r="BA104" s="208"/>
      <c r="BB104" s="449"/>
      <c r="BC104" s="454"/>
      <c r="BD104" s="461"/>
      <c r="BE104" s="448"/>
      <c r="BF104" s="455"/>
      <c r="BG104" s="449"/>
      <c r="BH104" s="449"/>
      <c r="BI104" s="461"/>
      <c r="BJ104" s="448"/>
      <c r="BK104" s="455"/>
      <c r="BL104" s="205"/>
      <c r="BM104" s="207"/>
      <c r="BN104" s="460"/>
      <c r="BO104" s="206"/>
      <c r="BP104" s="208"/>
      <c r="BQ104" s="449"/>
      <c r="BR104" s="454"/>
      <c r="BS104" s="461"/>
      <c r="BT104" s="448"/>
      <c r="BU104" s="455"/>
      <c r="BV104" s="449"/>
      <c r="BW104" s="449"/>
      <c r="BX104" s="461"/>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'ONS Post Acute'!S35</f>
        <v>4.9904660934856238E-2</v>
      </c>
      <c r="E105" s="493">
        <f>'ONS Post Acute'!T35</f>
        <v>3.2310365325822848E-2</v>
      </c>
      <c r="F105" s="493">
        <f>'ONS Post Acute'!U35</f>
        <v>7.720897792570186E-2</v>
      </c>
      <c r="G105" s="498">
        <f t="shared" si="36"/>
        <v>1.1453727704050769E-2</v>
      </c>
      <c r="H105" s="498">
        <f t="shared" si="37"/>
        <v>17.986737853414962</v>
      </c>
      <c r="I105" s="498">
        <f t="shared" si="38"/>
        <v>342.43526515135864</v>
      </c>
      <c r="J105" s="498" t="e">
        <f ca="1">_xll.ErBeta(H105,I105)</f>
        <v>#NAME?</v>
      </c>
      <c r="K105" s="1076" t="e">
        <f t="shared" ca="1" si="39"/>
        <v>#NAME?</v>
      </c>
      <c r="L105" s="453" t="e">
        <f t="shared" ca="1" si="61"/>
        <v>#NAME?</v>
      </c>
      <c r="M105" s="1123" t="e">
        <f t="shared" ca="1" si="28"/>
        <v>#NAME?</v>
      </c>
      <c r="N105" s="1126" t="e">
        <f t="shared" ca="1" si="41"/>
        <v>#NAME?</v>
      </c>
      <c r="O105" s="565" t="e">
        <f t="shared" ca="1" si="52"/>
        <v>#NAME?</v>
      </c>
      <c r="P105" s="453" t="e">
        <f t="shared" ca="1" si="62"/>
        <v>#NAME?</v>
      </c>
      <c r="Q105" s="566" t="e">
        <f t="shared" ca="1" si="43"/>
        <v>#NAME?</v>
      </c>
      <c r="R105" s="1125" t="e">
        <f t="shared" ca="1" si="29"/>
        <v>#NAME?</v>
      </c>
      <c r="S105" s="1076" t="e">
        <f t="shared" ca="1" si="44"/>
        <v>#NAME?</v>
      </c>
      <c r="T105" s="453" t="e">
        <f t="shared" ca="1" si="63"/>
        <v>#NAME?</v>
      </c>
      <c r="U105" s="1123" t="e">
        <f t="shared" ca="1" si="45"/>
        <v>#NAME?</v>
      </c>
      <c r="V105" s="567" t="e">
        <f t="shared" ca="1" si="46"/>
        <v>#NAME?</v>
      </c>
      <c r="W105" s="565" t="e">
        <f t="shared" ca="1" si="53"/>
        <v>#NAME?</v>
      </c>
      <c r="X105" s="453" t="e">
        <f t="shared" ca="1" si="64"/>
        <v>#NAME?</v>
      </c>
      <c r="Y105" s="566" t="e">
        <f t="shared" ca="1" si="47"/>
        <v>#NAME?</v>
      </c>
      <c r="Z105" s="567" t="e">
        <f t="shared" ca="1" si="32"/>
        <v>#NAME?</v>
      </c>
      <c r="AA105" s="1076" t="e">
        <f t="shared" ca="1" si="48"/>
        <v>#NAME?</v>
      </c>
      <c r="AB105" s="453" t="e">
        <f t="shared" ca="1" si="65"/>
        <v>#NAME?</v>
      </c>
      <c r="AC105" s="566" t="e">
        <f t="shared" ca="1" si="49"/>
        <v>#NAME?</v>
      </c>
      <c r="AD105" s="567" t="e">
        <f t="shared" ca="1" si="34"/>
        <v>#NAME?</v>
      </c>
      <c r="AE105" s="565" t="e">
        <f t="shared" ca="1" si="54"/>
        <v>#NAME?</v>
      </c>
      <c r="AF105" s="453" t="e">
        <f t="shared" ca="1" si="66"/>
        <v>#NAME?</v>
      </c>
      <c r="AG105" s="566" t="e">
        <f t="shared" ca="1" si="51"/>
        <v>#NAME?</v>
      </c>
      <c r="AH105" s="567" t="e">
        <f t="shared" ca="1" si="35"/>
        <v>#NAME?</v>
      </c>
      <c r="AI105" s="207"/>
      <c r="AJ105" s="460"/>
      <c r="AK105" s="206"/>
      <c r="AL105" s="208"/>
      <c r="AM105" s="449"/>
      <c r="AN105" s="454"/>
      <c r="AO105" s="461"/>
      <c r="AP105" s="448"/>
      <c r="AQ105" s="455"/>
      <c r="AR105" s="449"/>
      <c r="AS105" s="449"/>
      <c r="AT105" s="461"/>
      <c r="AU105" s="448"/>
      <c r="AV105" s="455"/>
      <c r="AW105" s="205"/>
      <c r="AX105" s="207"/>
      <c r="AY105" s="460"/>
      <c r="AZ105" s="206"/>
      <c r="BA105" s="208"/>
      <c r="BB105" s="449"/>
      <c r="BC105" s="454"/>
      <c r="BD105" s="461"/>
      <c r="BE105" s="448"/>
      <c r="BF105" s="455"/>
      <c r="BG105" s="449"/>
      <c r="BH105" s="449"/>
      <c r="BI105" s="461"/>
      <c r="BJ105" s="448"/>
      <c r="BK105" s="455"/>
      <c r="BL105" s="205"/>
      <c r="BM105" s="207"/>
      <c r="BN105" s="460"/>
      <c r="BO105" s="206"/>
      <c r="BP105" s="208"/>
      <c r="BQ105" s="449"/>
      <c r="BR105" s="454"/>
      <c r="BS105" s="461"/>
      <c r="BT105" s="448"/>
      <c r="BU105" s="455"/>
      <c r="BV105" s="449"/>
      <c r="BW105" s="449"/>
      <c r="BX105" s="461"/>
      <c r="BY105" s="448"/>
      <c r="BZ105" s="455"/>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'ONS Post Acute'!S36</f>
        <v>4.6951464780654727E-2</v>
      </c>
      <c r="E106" s="493">
        <f>'ONS Post Acute'!T36</f>
        <v>3.0035742425321515E-2</v>
      </c>
      <c r="F106" s="493">
        <f>'ONS Post Acute'!U36</f>
        <v>7.3516931824161705E-2</v>
      </c>
      <c r="G106" s="498">
        <f t="shared" si="36"/>
        <v>1.1092140152765355E-2</v>
      </c>
      <c r="H106" s="498">
        <f t="shared" si="37"/>
        <v>17.028909619997368</v>
      </c>
      <c r="I106" s="498">
        <f t="shared" si="38"/>
        <v>345.66285515352126</v>
      </c>
      <c r="J106" s="498" t="e">
        <f ca="1">_xll.ErBeta(H106,I106)</f>
        <v>#NAME?</v>
      </c>
      <c r="K106" s="1076" t="e">
        <f t="shared" ca="1" si="39"/>
        <v>#NAME?</v>
      </c>
      <c r="L106" s="453" t="e">
        <f t="shared" ca="1" si="61"/>
        <v>#NAME?</v>
      </c>
      <c r="M106" s="1123" t="e">
        <f t="shared" ca="1" si="28"/>
        <v>#NAME?</v>
      </c>
      <c r="N106" s="1126" t="e">
        <f t="shared" ca="1" si="41"/>
        <v>#NAME?</v>
      </c>
      <c r="O106" s="565" t="e">
        <f t="shared" ca="1" si="52"/>
        <v>#NAME?</v>
      </c>
      <c r="P106" s="453" t="e">
        <f t="shared" ca="1" si="62"/>
        <v>#NAME?</v>
      </c>
      <c r="Q106" s="566" t="e">
        <f t="shared" ca="1" si="43"/>
        <v>#NAME?</v>
      </c>
      <c r="R106" s="1125" t="e">
        <f t="shared" ca="1" si="29"/>
        <v>#NAME?</v>
      </c>
      <c r="S106" s="1076" t="e">
        <f t="shared" ca="1" si="44"/>
        <v>#NAME?</v>
      </c>
      <c r="T106" s="453" t="e">
        <f t="shared" ca="1" si="63"/>
        <v>#NAME?</v>
      </c>
      <c r="U106" s="1123" t="e">
        <f t="shared" ca="1" si="45"/>
        <v>#NAME?</v>
      </c>
      <c r="V106" s="567" t="e">
        <f t="shared" ca="1" si="46"/>
        <v>#NAME?</v>
      </c>
      <c r="W106" s="565" t="e">
        <f t="shared" ca="1" si="53"/>
        <v>#NAME?</v>
      </c>
      <c r="X106" s="453" t="e">
        <f t="shared" ca="1" si="64"/>
        <v>#NAME?</v>
      </c>
      <c r="Y106" s="566" t="e">
        <f t="shared" ca="1" si="47"/>
        <v>#NAME?</v>
      </c>
      <c r="Z106" s="567" t="e">
        <f t="shared" ca="1" si="32"/>
        <v>#NAME?</v>
      </c>
      <c r="AA106" s="1076" t="e">
        <f t="shared" ca="1" si="48"/>
        <v>#NAME?</v>
      </c>
      <c r="AB106" s="453" t="e">
        <f t="shared" ca="1" si="65"/>
        <v>#NAME?</v>
      </c>
      <c r="AC106" s="566" t="e">
        <f t="shared" ca="1" si="49"/>
        <v>#NAME?</v>
      </c>
      <c r="AD106" s="567" t="e">
        <f t="shared" ca="1" si="34"/>
        <v>#NAME?</v>
      </c>
      <c r="AE106" s="565" t="e">
        <f t="shared" ca="1" si="54"/>
        <v>#NAME?</v>
      </c>
      <c r="AF106" s="453" t="e">
        <f t="shared" ca="1" si="66"/>
        <v>#NAME?</v>
      </c>
      <c r="AG106" s="566" t="e">
        <f t="shared" ca="1" si="51"/>
        <v>#NAME?</v>
      </c>
      <c r="AH106" s="567" t="e">
        <f t="shared" ca="1" si="35"/>
        <v>#NAME?</v>
      </c>
      <c r="AI106" s="207"/>
      <c r="AJ106" s="460"/>
      <c r="AK106" s="206"/>
      <c r="AL106" s="208"/>
      <c r="AM106" s="449"/>
      <c r="AN106" s="454"/>
      <c r="AO106" s="461"/>
      <c r="AP106" s="448"/>
      <c r="AQ106" s="455"/>
      <c r="AR106" s="449"/>
      <c r="AS106" s="449"/>
      <c r="AT106" s="461"/>
      <c r="AU106" s="448"/>
      <c r="AV106" s="455"/>
      <c r="AW106" s="205"/>
      <c r="AX106" s="207"/>
      <c r="AY106" s="460"/>
      <c r="AZ106" s="206"/>
      <c r="BA106" s="208"/>
      <c r="BB106" s="449"/>
      <c r="BC106" s="454"/>
      <c r="BD106" s="461"/>
      <c r="BE106" s="448"/>
      <c r="BF106" s="455"/>
      <c r="BG106" s="449"/>
      <c r="BH106" s="449"/>
      <c r="BI106" s="461"/>
      <c r="BJ106" s="448"/>
      <c r="BK106" s="455"/>
      <c r="BL106" s="205"/>
      <c r="BM106" s="207"/>
      <c r="BN106" s="460"/>
      <c r="BO106" s="206"/>
      <c r="BP106" s="208"/>
      <c r="BQ106" s="449"/>
      <c r="BR106" s="454"/>
      <c r="BS106" s="461"/>
      <c r="BT106" s="448"/>
      <c r="BU106" s="455"/>
      <c r="BV106" s="449"/>
      <c r="BW106" s="449"/>
      <c r="BX106" s="461"/>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'ONS Post Acute'!S37</f>
        <v>4.4173029207164795E-2</v>
      </c>
      <c r="E107" s="493">
        <f>'ONS Post Acute'!T37</f>
        <v>2.7921251089019796E-2</v>
      </c>
      <c r="F107" s="493">
        <f>'ONS Post Acute'!U37</f>
        <v>7.000143519629827E-2</v>
      </c>
      <c r="G107" s="498">
        <f t="shared" si="36"/>
        <v>1.0734740843693488E-2</v>
      </c>
      <c r="H107" s="498">
        <f t="shared" si="37"/>
        <v>16.140745489906671</v>
      </c>
      <c r="I107" s="498">
        <f t="shared" si="38"/>
        <v>349.25745743181341</v>
      </c>
      <c r="J107" s="498" t="e">
        <f ca="1">_xll.ErBeta(H107,I107)</f>
        <v>#NAME?</v>
      </c>
      <c r="K107" s="1076" t="e">
        <f t="shared" ca="1" si="39"/>
        <v>#NAME?</v>
      </c>
      <c r="L107" s="453" t="e">
        <f t="shared" ca="1" si="61"/>
        <v>#NAME?</v>
      </c>
      <c r="M107" s="1123" t="e">
        <f t="shared" ca="1" si="28"/>
        <v>#NAME?</v>
      </c>
      <c r="N107" s="1126" t="e">
        <f t="shared" ca="1" si="41"/>
        <v>#NAME?</v>
      </c>
      <c r="O107" s="565" t="e">
        <f t="shared" ca="1" si="52"/>
        <v>#NAME?</v>
      </c>
      <c r="P107" s="453" t="e">
        <f t="shared" ca="1" si="62"/>
        <v>#NAME?</v>
      </c>
      <c r="Q107" s="566" t="e">
        <f t="shared" ca="1" si="43"/>
        <v>#NAME?</v>
      </c>
      <c r="R107" s="1125" t="e">
        <f t="shared" ca="1" si="29"/>
        <v>#NAME?</v>
      </c>
      <c r="S107" s="1076" t="e">
        <f t="shared" ca="1" si="44"/>
        <v>#NAME?</v>
      </c>
      <c r="T107" s="453" t="e">
        <f t="shared" ca="1" si="63"/>
        <v>#NAME?</v>
      </c>
      <c r="U107" s="1123" t="e">
        <f t="shared" ca="1" si="45"/>
        <v>#NAME?</v>
      </c>
      <c r="V107" s="567" t="e">
        <f t="shared" ca="1" si="46"/>
        <v>#NAME?</v>
      </c>
      <c r="W107" s="565" t="e">
        <f t="shared" ca="1" si="53"/>
        <v>#NAME?</v>
      </c>
      <c r="X107" s="453" t="e">
        <f t="shared" ca="1" si="64"/>
        <v>#NAME?</v>
      </c>
      <c r="Y107" s="566" t="e">
        <f t="shared" ca="1" si="47"/>
        <v>#NAME?</v>
      </c>
      <c r="Z107" s="567" t="e">
        <f t="shared" ca="1" si="32"/>
        <v>#NAME?</v>
      </c>
      <c r="AA107" s="1076" t="e">
        <f t="shared" ca="1" si="48"/>
        <v>#NAME?</v>
      </c>
      <c r="AB107" s="453" t="e">
        <f t="shared" ca="1" si="65"/>
        <v>#NAME?</v>
      </c>
      <c r="AC107" s="566" t="e">
        <f t="shared" ca="1" si="49"/>
        <v>#NAME?</v>
      </c>
      <c r="AD107" s="567" t="e">
        <f t="shared" ca="1" si="34"/>
        <v>#NAME?</v>
      </c>
      <c r="AE107" s="565" t="e">
        <f t="shared" ca="1" si="54"/>
        <v>#NAME?</v>
      </c>
      <c r="AF107" s="453" t="e">
        <f t="shared" ca="1" si="66"/>
        <v>#NAME?</v>
      </c>
      <c r="AG107" s="566" t="e">
        <f t="shared" ca="1" si="51"/>
        <v>#NAME?</v>
      </c>
      <c r="AH107" s="567" t="e">
        <f t="shared" ca="1" si="35"/>
        <v>#NAME?</v>
      </c>
      <c r="AI107" s="207"/>
      <c r="AJ107" s="460"/>
      <c r="AK107" s="206"/>
      <c r="AL107" s="208"/>
      <c r="AM107" s="449"/>
      <c r="AN107" s="454"/>
      <c r="AO107" s="461"/>
      <c r="AP107" s="448"/>
      <c r="AQ107" s="455"/>
      <c r="AR107" s="449"/>
      <c r="AS107" s="449"/>
      <c r="AT107" s="461"/>
      <c r="AU107" s="448"/>
      <c r="AV107" s="455"/>
      <c r="AW107" s="205"/>
      <c r="AX107" s="207"/>
      <c r="AY107" s="460"/>
      <c r="AZ107" s="206"/>
      <c r="BA107" s="208"/>
      <c r="BB107" s="449"/>
      <c r="BC107" s="454"/>
      <c r="BD107" s="461"/>
      <c r="BE107" s="448"/>
      <c r="BF107" s="455"/>
      <c r="BG107" s="449"/>
      <c r="BH107" s="449"/>
      <c r="BI107" s="461"/>
      <c r="BJ107" s="448"/>
      <c r="BK107" s="455"/>
      <c r="BL107" s="205"/>
      <c r="BM107" s="207"/>
      <c r="BN107" s="460"/>
      <c r="BO107" s="206"/>
      <c r="BP107" s="208"/>
      <c r="BQ107" s="449"/>
      <c r="BR107" s="454"/>
      <c r="BS107" s="461"/>
      <c r="BT107" s="448"/>
      <c r="BU107" s="455"/>
      <c r="BV107" s="449"/>
      <c r="BW107" s="449"/>
      <c r="BX107" s="461"/>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'ONS Post Acute'!S38</f>
        <v>4.1559012449405089E-2</v>
      </c>
      <c r="E108" s="493">
        <f>'ONS Post Acute'!T38</f>
        <v>2.5955618187711374E-2</v>
      </c>
      <c r="F108" s="493">
        <f>'ONS Post Acute'!U38</f>
        <v>6.6654045645727966E-2</v>
      </c>
      <c r="G108" s="498">
        <f t="shared" si="36"/>
        <v>1.0382251902555253E-2</v>
      </c>
      <c r="H108" s="498">
        <f t="shared" si="37"/>
        <v>15.315664045940855</v>
      </c>
      <c r="I108" s="498">
        <f t="shared" si="38"/>
        <v>353.21243956543589</v>
      </c>
      <c r="J108" s="498" t="e">
        <f ca="1">_xll.ErBeta(H108,I108)</f>
        <v>#NAME?</v>
      </c>
      <c r="K108" s="1076" t="e">
        <f t="shared" ca="1" si="39"/>
        <v>#NAME?</v>
      </c>
      <c r="L108" s="453" t="e">
        <f t="shared" ca="1" si="61"/>
        <v>#NAME?</v>
      </c>
      <c r="M108" s="1123" t="e">
        <f t="shared" ca="1" si="28"/>
        <v>#NAME?</v>
      </c>
      <c r="N108" s="1126" t="e">
        <f t="shared" ca="1" si="41"/>
        <v>#NAME?</v>
      </c>
      <c r="O108" s="565" t="e">
        <f t="shared" ca="1" si="52"/>
        <v>#NAME?</v>
      </c>
      <c r="P108" s="453" t="e">
        <f t="shared" ca="1" si="62"/>
        <v>#NAME?</v>
      </c>
      <c r="Q108" s="566" t="e">
        <f t="shared" ca="1" si="43"/>
        <v>#NAME?</v>
      </c>
      <c r="R108" s="1125" t="e">
        <f t="shared" ca="1" si="29"/>
        <v>#NAME?</v>
      </c>
      <c r="S108" s="1076" t="e">
        <f t="shared" ca="1" si="44"/>
        <v>#NAME?</v>
      </c>
      <c r="T108" s="453" t="e">
        <f t="shared" ca="1" si="63"/>
        <v>#NAME?</v>
      </c>
      <c r="U108" s="1123" t="e">
        <f t="shared" ca="1" si="45"/>
        <v>#NAME?</v>
      </c>
      <c r="V108" s="567" t="e">
        <f t="shared" ca="1" si="46"/>
        <v>#NAME?</v>
      </c>
      <c r="W108" s="565" t="e">
        <f t="shared" ca="1" si="53"/>
        <v>#NAME?</v>
      </c>
      <c r="X108" s="453" t="e">
        <f t="shared" ca="1" si="64"/>
        <v>#NAME?</v>
      </c>
      <c r="Y108" s="566" t="e">
        <f t="shared" ca="1" si="47"/>
        <v>#NAME?</v>
      </c>
      <c r="Z108" s="567" t="e">
        <f t="shared" ca="1" si="32"/>
        <v>#NAME?</v>
      </c>
      <c r="AA108" s="1076" t="e">
        <f t="shared" ca="1" si="48"/>
        <v>#NAME?</v>
      </c>
      <c r="AB108" s="453" t="e">
        <f t="shared" ca="1" si="65"/>
        <v>#NAME?</v>
      </c>
      <c r="AC108" s="566" t="e">
        <f t="shared" ca="1" si="49"/>
        <v>#NAME?</v>
      </c>
      <c r="AD108" s="567" t="e">
        <f t="shared" ca="1" si="34"/>
        <v>#NAME?</v>
      </c>
      <c r="AE108" s="565" t="e">
        <f t="shared" ca="1" si="54"/>
        <v>#NAME?</v>
      </c>
      <c r="AF108" s="453" t="e">
        <f t="shared" ca="1" si="66"/>
        <v>#NAME?</v>
      </c>
      <c r="AG108" s="566" t="e">
        <f t="shared" ca="1" si="51"/>
        <v>#NAME?</v>
      </c>
      <c r="AH108" s="567" t="e">
        <f t="shared" ca="1" si="35"/>
        <v>#NAME?</v>
      </c>
      <c r="AI108" s="207"/>
      <c r="AJ108" s="460"/>
      <c r="AK108" s="206"/>
      <c r="AL108" s="208"/>
      <c r="AM108" s="449"/>
      <c r="AN108" s="454"/>
      <c r="AO108" s="461"/>
      <c r="AP108" s="448"/>
      <c r="AQ108" s="455"/>
      <c r="AR108" s="449"/>
      <c r="AS108" s="449"/>
      <c r="AT108" s="461"/>
      <c r="AU108" s="448"/>
      <c r="AV108" s="455"/>
      <c r="AW108" s="205"/>
      <c r="AX108" s="207"/>
      <c r="AY108" s="460"/>
      <c r="AZ108" s="206"/>
      <c r="BA108" s="208"/>
      <c r="BB108" s="449"/>
      <c r="BC108" s="454"/>
      <c r="BD108" s="461"/>
      <c r="BE108" s="448"/>
      <c r="BF108" s="455"/>
      <c r="BG108" s="449"/>
      <c r="BH108" s="449"/>
      <c r="BI108" s="461"/>
      <c r="BJ108" s="448"/>
      <c r="BK108" s="455"/>
      <c r="BL108" s="205"/>
      <c r="BM108" s="207"/>
      <c r="BN108" s="460"/>
      <c r="BO108" s="206"/>
      <c r="BP108" s="208"/>
      <c r="BQ108" s="449"/>
      <c r="BR108" s="454"/>
      <c r="BS108" s="461"/>
      <c r="BT108" s="448"/>
      <c r="BU108" s="455"/>
      <c r="BV108" s="449"/>
      <c r="BW108" s="449"/>
      <c r="BX108" s="461"/>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'ONS Post Acute'!S39</f>
        <v>3.909968473454082E-2</v>
      </c>
      <c r="E109" s="493">
        <f>'ONS Post Acute'!T39</f>
        <v>2.4128364211129055E-2</v>
      </c>
      <c r="F109" s="493">
        <f>'ONS Post Acute'!U39</f>
        <v>6.346672448192496E-2</v>
      </c>
      <c r="G109" s="498">
        <f t="shared" si="36"/>
        <v>1.0035295987447934E-2</v>
      </c>
      <c r="H109" s="498">
        <f t="shared" si="37"/>
        <v>14.547849646685764</v>
      </c>
      <c r="I109" s="498">
        <f t="shared" si="38"/>
        <v>357.52291628033805</v>
      </c>
      <c r="J109" s="498" t="e">
        <f ca="1">_xll.ErBeta(H109,I109)</f>
        <v>#NAME?</v>
      </c>
      <c r="K109" s="1076" t="e">
        <f t="shared" ca="1" si="39"/>
        <v>#NAME?</v>
      </c>
      <c r="L109" s="453" t="e">
        <f t="shared" ca="1" si="61"/>
        <v>#NAME?</v>
      </c>
      <c r="M109" s="1123" t="e">
        <f t="shared" ca="1" si="28"/>
        <v>#NAME?</v>
      </c>
      <c r="N109" s="1126" t="e">
        <f t="shared" ca="1" si="41"/>
        <v>#NAME?</v>
      </c>
      <c r="O109" s="565" t="e">
        <f t="shared" ca="1" si="52"/>
        <v>#NAME?</v>
      </c>
      <c r="P109" s="453" t="e">
        <f t="shared" ca="1" si="62"/>
        <v>#NAME?</v>
      </c>
      <c r="Q109" s="566" t="e">
        <f t="shared" ca="1" si="43"/>
        <v>#NAME?</v>
      </c>
      <c r="R109" s="1125" t="e">
        <f t="shared" ca="1" si="29"/>
        <v>#NAME?</v>
      </c>
      <c r="S109" s="1076" t="e">
        <f t="shared" ca="1" si="44"/>
        <v>#NAME?</v>
      </c>
      <c r="T109" s="453" t="e">
        <f t="shared" ca="1" si="63"/>
        <v>#NAME?</v>
      </c>
      <c r="U109" s="1123" t="e">
        <f t="shared" ca="1" si="45"/>
        <v>#NAME?</v>
      </c>
      <c r="V109" s="567" t="e">
        <f t="shared" ca="1" si="46"/>
        <v>#NAME?</v>
      </c>
      <c r="W109" s="565" t="e">
        <f t="shared" ca="1" si="53"/>
        <v>#NAME?</v>
      </c>
      <c r="X109" s="453" t="e">
        <f t="shared" ca="1" si="64"/>
        <v>#NAME?</v>
      </c>
      <c r="Y109" s="566" t="e">
        <f t="shared" ca="1" si="47"/>
        <v>#NAME?</v>
      </c>
      <c r="Z109" s="567" t="e">
        <f t="shared" ca="1" si="32"/>
        <v>#NAME?</v>
      </c>
      <c r="AA109" s="1076" t="e">
        <f t="shared" ca="1" si="48"/>
        <v>#NAME?</v>
      </c>
      <c r="AB109" s="453" t="e">
        <f t="shared" ca="1" si="65"/>
        <v>#NAME?</v>
      </c>
      <c r="AC109" s="566" t="e">
        <f t="shared" ca="1" si="49"/>
        <v>#NAME?</v>
      </c>
      <c r="AD109" s="567" t="e">
        <f t="shared" ca="1" si="34"/>
        <v>#NAME?</v>
      </c>
      <c r="AE109" s="565" t="e">
        <f t="shared" ca="1" si="54"/>
        <v>#NAME?</v>
      </c>
      <c r="AF109" s="453" t="e">
        <f t="shared" ca="1" si="66"/>
        <v>#NAME?</v>
      </c>
      <c r="AG109" s="566" t="e">
        <f t="shared" ca="1" si="51"/>
        <v>#NAME?</v>
      </c>
      <c r="AH109" s="567" t="e">
        <f t="shared" ca="1" si="35"/>
        <v>#NAME?</v>
      </c>
      <c r="AI109" s="207"/>
      <c r="AJ109" s="460"/>
      <c r="AK109" s="206"/>
      <c r="AL109" s="208"/>
      <c r="AM109" s="449"/>
      <c r="AN109" s="454"/>
      <c r="AO109" s="461"/>
      <c r="AP109" s="448"/>
      <c r="AQ109" s="455"/>
      <c r="AR109" s="449"/>
      <c r="AS109" s="449"/>
      <c r="AT109" s="461"/>
      <c r="AU109" s="448"/>
      <c r="AV109" s="455"/>
      <c r="AW109" s="205"/>
      <c r="AX109" s="207"/>
      <c r="AY109" s="460"/>
      <c r="AZ109" s="206"/>
      <c r="BA109" s="208"/>
      <c r="BB109" s="449"/>
      <c r="BC109" s="454"/>
      <c r="BD109" s="461"/>
      <c r="BE109" s="448"/>
      <c r="BF109" s="455"/>
      <c r="BG109" s="449"/>
      <c r="BH109" s="449"/>
      <c r="BI109" s="461"/>
      <c r="BJ109" s="448"/>
      <c r="BK109" s="455"/>
      <c r="BL109" s="205"/>
      <c r="BM109" s="207"/>
      <c r="BN109" s="460"/>
      <c r="BO109" s="206"/>
      <c r="BP109" s="208"/>
      <c r="BQ109" s="449"/>
      <c r="BR109" s="454"/>
      <c r="BS109" s="461"/>
      <c r="BT109" s="448"/>
      <c r="BU109" s="455"/>
      <c r="BV109" s="449"/>
      <c r="BW109" s="449"/>
      <c r="BX109" s="461"/>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'ONS Post Acute'!S40</f>
        <v>3.6785892066171284E-2</v>
      </c>
      <c r="E110" s="493">
        <f>'ONS Post Acute'!T40</f>
        <v>2.2429747397830203E-2</v>
      </c>
      <c r="F110" s="493">
        <f>'ONS Post Acute'!U40</f>
        <v>6.0431817415463066E-2</v>
      </c>
      <c r="G110" s="498">
        <f t="shared" si="36"/>
        <v>9.6944056167430782E-3</v>
      </c>
      <c r="H110" s="498">
        <f t="shared" si="37"/>
        <v>13.832146973291159</v>
      </c>
      <c r="I110" s="498">
        <f t="shared" si="38"/>
        <v>362.18556515421642</v>
      </c>
      <c r="J110" s="498" t="e">
        <f ca="1">_xll.ErBeta(H110,I110)</f>
        <v>#NAME?</v>
      </c>
      <c r="K110" s="1076" t="e">
        <f t="shared" ca="1" si="39"/>
        <v>#NAME?</v>
      </c>
      <c r="L110" s="453" t="e">
        <f t="shared" ca="1" si="61"/>
        <v>#NAME?</v>
      </c>
      <c r="M110" s="1123" t="e">
        <f t="shared" ca="1" si="28"/>
        <v>#NAME?</v>
      </c>
      <c r="N110" s="1126" t="e">
        <f t="shared" ca="1" si="41"/>
        <v>#NAME?</v>
      </c>
      <c r="O110" s="565" t="e">
        <f t="shared" ca="1" si="52"/>
        <v>#NAME?</v>
      </c>
      <c r="P110" s="453" t="e">
        <f t="shared" ca="1" si="62"/>
        <v>#NAME?</v>
      </c>
      <c r="Q110" s="566" t="e">
        <f t="shared" ca="1" si="43"/>
        <v>#NAME?</v>
      </c>
      <c r="R110" s="1125" t="e">
        <f t="shared" ca="1" si="29"/>
        <v>#NAME?</v>
      </c>
      <c r="S110" s="1076" t="e">
        <f t="shared" ca="1" si="44"/>
        <v>#NAME?</v>
      </c>
      <c r="T110" s="453" t="e">
        <f t="shared" ca="1" si="63"/>
        <v>#NAME?</v>
      </c>
      <c r="U110" s="1123" t="e">
        <f t="shared" ca="1" si="45"/>
        <v>#NAME?</v>
      </c>
      <c r="V110" s="567" t="e">
        <f t="shared" ca="1" si="46"/>
        <v>#NAME?</v>
      </c>
      <c r="W110" s="565" t="e">
        <f t="shared" ca="1" si="53"/>
        <v>#NAME?</v>
      </c>
      <c r="X110" s="453" t="e">
        <f t="shared" ca="1" si="64"/>
        <v>#NAME?</v>
      </c>
      <c r="Y110" s="566" t="e">
        <f t="shared" ca="1" si="47"/>
        <v>#NAME?</v>
      </c>
      <c r="Z110" s="567" t="e">
        <f t="shared" ca="1" si="32"/>
        <v>#NAME?</v>
      </c>
      <c r="AA110" s="1076" t="e">
        <f t="shared" ca="1" si="48"/>
        <v>#NAME?</v>
      </c>
      <c r="AB110" s="453" t="e">
        <f t="shared" ca="1" si="65"/>
        <v>#NAME?</v>
      </c>
      <c r="AC110" s="566" t="e">
        <f t="shared" ca="1" si="49"/>
        <v>#NAME?</v>
      </c>
      <c r="AD110" s="567" t="e">
        <f t="shared" ca="1" si="34"/>
        <v>#NAME?</v>
      </c>
      <c r="AE110" s="565" t="e">
        <f t="shared" ca="1" si="54"/>
        <v>#NAME?</v>
      </c>
      <c r="AF110" s="453" t="e">
        <f t="shared" ca="1" si="66"/>
        <v>#NAME?</v>
      </c>
      <c r="AG110" s="566" t="e">
        <f t="shared" ca="1" si="51"/>
        <v>#NAME?</v>
      </c>
      <c r="AH110" s="567" t="e">
        <f t="shared" ca="1" si="35"/>
        <v>#NAME?</v>
      </c>
      <c r="AI110" s="207"/>
      <c r="AJ110" s="460"/>
      <c r="AK110" s="206"/>
      <c r="AL110" s="208"/>
      <c r="AM110" s="449"/>
      <c r="AN110" s="454"/>
      <c r="AO110" s="461"/>
      <c r="AP110" s="448"/>
      <c r="AQ110" s="455"/>
      <c r="AR110" s="449"/>
      <c r="AS110" s="449"/>
      <c r="AT110" s="461"/>
      <c r="AU110" s="448"/>
      <c r="AV110" s="455"/>
      <c r="AW110" s="205"/>
      <c r="AX110" s="207"/>
      <c r="AY110" s="460"/>
      <c r="AZ110" s="206"/>
      <c r="BA110" s="208"/>
      <c r="BB110" s="449"/>
      <c r="BC110" s="454"/>
      <c r="BD110" s="461"/>
      <c r="BE110" s="448"/>
      <c r="BF110" s="455"/>
      <c r="BG110" s="449"/>
      <c r="BH110" s="449"/>
      <c r="BI110" s="461"/>
      <c r="BJ110" s="448"/>
      <c r="BK110" s="455"/>
      <c r="BL110" s="205"/>
      <c r="BM110" s="207"/>
      <c r="BN110" s="460"/>
      <c r="BO110" s="206"/>
      <c r="BP110" s="208"/>
      <c r="BQ110" s="449"/>
      <c r="BR110" s="454"/>
      <c r="BS110" s="461"/>
      <c r="BT110" s="448"/>
      <c r="BU110" s="455"/>
      <c r="BV110" s="449"/>
      <c r="BW110" s="449"/>
      <c r="BX110" s="461"/>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'ONS Post Acute'!S41</f>
        <v>3.4609022151745883E-2</v>
      </c>
      <c r="E111" s="493">
        <f>'ONS Post Acute'!T41</f>
        <v>2.0850711798291822E-2</v>
      </c>
      <c r="F111" s="493">
        <f>'ONS Post Acute'!U41</f>
        <v>5.7542036176389401E-2</v>
      </c>
      <c r="G111" s="498">
        <f t="shared" si="36"/>
        <v>9.3600317291065247E-3</v>
      </c>
      <c r="H111" s="498">
        <f t="shared" si="37"/>
        <v>13.163972268172079</v>
      </c>
      <c r="I111" s="498">
        <f t="shared" si="38"/>
        <v>367.19847225434705</v>
      </c>
      <c r="J111" s="498" t="e">
        <f ca="1">_xll.ErBeta(H111,I111)</f>
        <v>#NAME?</v>
      </c>
      <c r="K111" s="1076" t="e">
        <f t="shared" ca="1" si="39"/>
        <v>#NAME?</v>
      </c>
      <c r="L111" s="453" t="e">
        <f t="shared" ca="1" si="61"/>
        <v>#NAME?</v>
      </c>
      <c r="M111" s="1123" t="e">
        <f t="shared" ca="1" si="28"/>
        <v>#NAME?</v>
      </c>
      <c r="N111" s="1126" t="e">
        <f t="shared" ca="1" si="41"/>
        <v>#NAME?</v>
      </c>
      <c r="O111" s="565" t="e">
        <f t="shared" ca="1" si="52"/>
        <v>#NAME?</v>
      </c>
      <c r="P111" s="453" t="e">
        <f t="shared" ca="1" si="62"/>
        <v>#NAME?</v>
      </c>
      <c r="Q111" s="566" t="e">
        <f t="shared" ca="1" si="43"/>
        <v>#NAME?</v>
      </c>
      <c r="R111" s="1125" t="e">
        <f t="shared" ca="1" si="29"/>
        <v>#NAME?</v>
      </c>
      <c r="S111" s="1076" t="e">
        <f t="shared" ca="1" si="44"/>
        <v>#NAME?</v>
      </c>
      <c r="T111" s="453" t="e">
        <f t="shared" ca="1" si="63"/>
        <v>#NAME?</v>
      </c>
      <c r="U111" s="1123" t="e">
        <f t="shared" ca="1" si="45"/>
        <v>#NAME?</v>
      </c>
      <c r="V111" s="567" t="e">
        <f t="shared" ca="1" si="46"/>
        <v>#NAME?</v>
      </c>
      <c r="W111" s="565" t="e">
        <f t="shared" ca="1" si="53"/>
        <v>#NAME?</v>
      </c>
      <c r="X111" s="453" t="e">
        <f t="shared" ca="1" si="64"/>
        <v>#NAME?</v>
      </c>
      <c r="Y111" s="566" t="e">
        <f t="shared" ca="1" si="47"/>
        <v>#NAME?</v>
      </c>
      <c r="Z111" s="567" t="e">
        <f t="shared" ca="1" si="32"/>
        <v>#NAME?</v>
      </c>
      <c r="AA111" s="1076" t="e">
        <f t="shared" ca="1" si="48"/>
        <v>#NAME?</v>
      </c>
      <c r="AB111" s="453" t="e">
        <f t="shared" ca="1" si="65"/>
        <v>#NAME?</v>
      </c>
      <c r="AC111" s="566" t="e">
        <f t="shared" ca="1" si="49"/>
        <v>#NAME?</v>
      </c>
      <c r="AD111" s="567" t="e">
        <f t="shared" ca="1" si="34"/>
        <v>#NAME?</v>
      </c>
      <c r="AE111" s="565" t="e">
        <f t="shared" ca="1" si="54"/>
        <v>#NAME?</v>
      </c>
      <c r="AF111" s="453" t="e">
        <f t="shared" ca="1" si="66"/>
        <v>#NAME?</v>
      </c>
      <c r="AG111" s="566" t="e">
        <f t="shared" ca="1" si="51"/>
        <v>#NAME?</v>
      </c>
      <c r="AH111" s="567" t="e">
        <f t="shared" ca="1" si="35"/>
        <v>#NAME?</v>
      </c>
      <c r="AI111" s="207"/>
      <c r="AJ111" s="460"/>
      <c r="AK111" s="206"/>
      <c r="AL111" s="208"/>
      <c r="AM111" s="449"/>
      <c r="AN111" s="454"/>
      <c r="AO111" s="461"/>
      <c r="AP111" s="448"/>
      <c r="AQ111" s="455"/>
      <c r="AR111" s="449"/>
      <c r="AS111" s="449"/>
      <c r="AT111" s="461"/>
      <c r="AU111" s="448"/>
      <c r="AV111" s="455"/>
      <c r="AW111" s="205"/>
      <c r="AX111" s="207"/>
      <c r="AY111" s="460"/>
      <c r="AZ111" s="206"/>
      <c r="BA111" s="208"/>
      <c r="BB111" s="449"/>
      <c r="BC111" s="454"/>
      <c r="BD111" s="461"/>
      <c r="BE111" s="448"/>
      <c r="BF111" s="455"/>
      <c r="BG111" s="449"/>
      <c r="BH111" s="449"/>
      <c r="BI111" s="461"/>
      <c r="BJ111" s="448"/>
      <c r="BK111" s="455"/>
      <c r="BL111" s="205"/>
      <c r="BM111" s="207"/>
      <c r="BN111" s="460"/>
      <c r="BO111" s="206"/>
      <c r="BP111" s="208"/>
      <c r="BQ111" s="449"/>
      <c r="BR111" s="454"/>
      <c r="BS111" s="461"/>
      <c r="BT111" s="448"/>
      <c r="BU111" s="455"/>
      <c r="BV111" s="449"/>
      <c r="BW111" s="449"/>
      <c r="BX111" s="461"/>
      <c r="BY111" s="448"/>
      <c r="BZ111" s="455"/>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'ONS Post Acute'!S42</f>
        <v>3.2560972346285237E-2</v>
      </c>
      <c r="E112" s="493">
        <f>'ONS Post Acute'!T42</f>
        <v>1.9382838994320667E-2</v>
      </c>
      <c r="F112" s="493">
        <f>'ONS Post Acute'!U42</f>
        <v>5.4790441011586692E-2</v>
      </c>
      <c r="G112" s="498">
        <f t="shared" si="36"/>
        <v>9.0325515350168431E-3</v>
      </c>
      <c r="H112" s="498">
        <f t="shared" si="37"/>
        <v>12.539238295005692</v>
      </c>
      <c r="I112" s="498">
        <f t="shared" si="38"/>
        <v>372.56100262074966</v>
      </c>
      <c r="J112" s="498" t="e">
        <f ca="1">_xll.ErBeta(H112,I112)</f>
        <v>#NAME?</v>
      </c>
      <c r="K112" s="1076" t="e">
        <f t="shared" ca="1" si="39"/>
        <v>#NAME?</v>
      </c>
      <c r="L112" s="453" t="e">
        <f t="shared" ca="1" si="61"/>
        <v>#NAME?</v>
      </c>
      <c r="M112" s="1123" t="e">
        <f t="shared" ca="1" si="28"/>
        <v>#NAME?</v>
      </c>
      <c r="N112" s="1126" t="e">
        <f t="shared" ca="1" si="41"/>
        <v>#NAME?</v>
      </c>
      <c r="O112" s="565" t="e">
        <f t="shared" ca="1" si="52"/>
        <v>#NAME?</v>
      </c>
      <c r="P112" s="453" t="e">
        <f t="shared" ca="1" si="62"/>
        <v>#NAME?</v>
      </c>
      <c r="Q112" s="566" t="e">
        <f t="shared" ca="1" si="43"/>
        <v>#NAME?</v>
      </c>
      <c r="R112" s="1125" t="e">
        <f t="shared" ca="1" si="29"/>
        <v>#NAME?</v>
      </c>
      <c r="S112" s="1076" t="e">
        <f t="shared" ca="1" si="44"/>
        <v>#NAME?</v>
      </c>
      <c r="T112" s="453" t="e">
        <f t="shared" ca="1" si="63"/>
        <v>#NAME?</v>
      </c>
      <c r="U112" s="1123" t="e">
        <f t="shared" ca="1" si="45"/>
        <v>#NAME?</v>
      </c>
      <c r="V112" s="567" t="e">
        <f t="shared" ca="1" si="46"/>
        <v>#NAME?</v>
      </c>
      <c r="W112" s="565" t="e">
        <f t="shared" ca="1" si="53"/>
        <v>#NAME?</v>
      </c>
      <c r="X112" s="453" t="e">
        <f t="shared" ca="1" si="64"/>
        <v>#NAME?</v>
      </c>
      <c r="Y112" s="566" t="e">
        <f t="shared" ca="1" si="47"/>
        <v>#NAME?</v>
      </c>
      <c r="Z112" s="567" t="e">
        <f t="shared" ca="1" si="32"/>
        <v>#NAME?</v>
      </c>
      <c r="AA112" s="1076" t="e">
        <f t="shared" ca="1" si="48"/>
        <v>#NAME?</v>
      </c>
      <c r="AB112" s="453" t="e">
        <f t="shared" ca="1" si="65"/>
        <v>#NAME?</v>
      </c>
      <c r="AC112" s="566" t="e">
        <f t="shared" ca="1" si="49"/>
        <v>#NAME?</v>
      </c>
      <c r="AD112" s="567" t="e">
        <f t="shared" ca="1" si="34"/>
        <v>#NAME?</v>
      </c>
      <c r="AE112" s="565" t="e">
        <f t="shared" ca="1" si="54"/>
        <v>#NAME?</v>
      </c>
      <c r="AF112" s="453" t="e">
        <f t="shared" ca="1" si="66"/>
        <v>#NAME?</v>
      </c>
      <c r="AG112" s="566" t="e">
        <f t="shared" ca="1" si="51"/>
        <v>#NAME?</v>
      </c>
      <c r="AH112" s="567" t="e">
        <f t="shared" ca="1" si="35"/>
        <v>#NAME?</v>
      </c>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'ONS Post Acute'!S43</f>
        <v>3.063411949308914E-2</v>
      </c>
      <c r="E113" s="493">
        <f>'ONS Post Acute'!T43</f>
        <v>1.8018303217376786E-2</v>
      </c>
      <c r="F113" s="493">
        <f>'ONS Post Acute'!U43</f>
        <v>5.2170424019091909E-2</v>
      </c>
      <c r="G113" s="498">
        <f t="shared" si="36"/>
        <v>8.7122757147232444E-3</v>
      </c>
      <c r="H113" s="498">
        <f t="shared" si="37"/>
        <v>11.954290633802835</v>
      </c>
      <c r="I113" s="498">
        <f t="shared" si="38"/>
        <v>378.27369148592629</v>
      </c>
      <c r="J113" s="498" t="e">
        <f ca="1">_xll.ErBeta(H113,I113)</f>
        <v>#NAME?</v>
      </c>
      <c r="K113" s="1076" t="e">
        <f t="shared" ca="1" si="39"/>
        <v>#NAME?</v>
      </c>
      <c r="L113" s="453" t="e">
        <f t="shared" ca="1" si="61"/>
        <v>#NAME?</v>
      </c>
      <c r="M113" s="1123" t="e">
        <f t="shared" ca="1" si="28"/>
        <v>#NAME?</v>
      </c>
      <c r="N113" s="1126" t="e">
        <f t="shared" ca="1" si="41"/>
        <v>#NAME?</v>
      </c>
      <c r="O113" s="565" t="e">
        <f t="shared" ca="1" si="52"/>
        <v>#NAME?</v>
      </c>
      <c r="P113" s="453" t="e">
        <f t="shared" ca="1" si="62"/>
        <v>#NAME?</v>
      </c>
      <c r="Q113" s="566" t="e">
        <f t="shared" ca="1" si="43"/>
        <v>#NAME?</v>
      </c>
      <c r="R113" s="1125" t="e">
        <f t="shared" ca="1" si="29"/>
        <v>#NAME?</v>
      </c>
      <c r="S113" s="1076" t="e">
        <f t="shared" ca="1" si="44"/>
        <v>#NAME?</v>
      </c>
      <c r="T113" s="453" t="e">
        <f t="shared" ca="1" si="63"/>
        <v>#NAME?</v>
      </c>
      <c r="U113" s="1123" t="e">
        <f t="shared" ca="1" si="45"/>
        <v>#NAME?</v>
      </c>
      <c r="V113" s="567" t="e">
        <f t="shared" ca="1" si="46"/>
        <v>#NAME?</v>
      </c>
      <c r="W113" s="565" t="e">
        <f t="shared" ca="1" si="53"/>
        <v>#NAME?</v>
      </c>
      <c r="X113" s="453" t="e">
        <f t="shared" ca="1" si="64"/>
        <v>#NAME?</v>
      </c>
      <c r="Y113" s="566" t="e">
        <f t="shared" ca="1" si="47"/>
        <v>#NAME?</v>
      </c>
      <c r="Z113" s="567" t="e">
        <f t="shared" ca="1" si="32"/>
        <v>#NAME?</v>
      </c>
      <c r="AA113" s="1076" t="e">
        <f t="shared" ca="1" si="48"/>
        <v>#NAME?</v>
      </c>
      <c r="AB113" s="453" t="e">
        <f t="shared" ca="1" si="65"/>
        <v>#NAME?</v>
      </c>
      <c r="AC113" s="566" t="e">
        <f t="shared" ca="1" si="49"/>
        <v>#NAME?</v>
      </c>
      <c r="AD113" s="567" t="e">
        <f t="shared" ca="1" si="34"/>
        <v>#NAME?</v>
      </c>
      <c r="AE113" s="565" t="e">
        <f t="shared" ca="1" si="54"/>
        <v>#NAME?</v>
      </c>
      <c r="AF113" s="453" t="e">
        <f t="shared" ca="1" si="66"/>
        <v>#NAME?</v>
      </c>
      <c r="AG113" s="566" t="e">
        <f t="shared" ca="1" si="51"/>
        <v>#NAME?</v>
      </c>
      <c r="AH113" s="567" t="e">
        <f t="shared" ca="1" si="35"/>
        <v>#NAME?</v>
      </c>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'ONS Post Acute'!S44</f>
        <v>2.8821291549173535E-2</v>
      </c>
      <c r="E114" s="493">
        <f>'ONS Post Acute'!T44</f>
        <v>1.6749829626529874E-2</v>
      </c>
      <c r="F114" s="493">
        <f>'ONS Post Acute'!U44</f>
        <v>4.9675693279348954E-2</v>
      </c>
      <c r="G114" s="498">
        <f t="shared" si="36"/>
        <v>8.3994550134742548E-3</v>
      </c>
      <c r="H114" s="498">
        <f t="shared" si="37"/>
        <v>11.405853383821084</v>
      </c>
      <c r="I114" s="498">
        <f t="shared" si="38"/>
        <v>384.33815289573619</v>
      </c>
      <c r="J114" s="498" t="e">
        <f ca="1">_xll.ErBeta(H114,I114)</f>
        <v>#NAME?</v>
      </c>
      <c r="K114" s="1076" t="e">
        <f t="shared" ca="1" si="39"/>
        <v>#NAME?</v>
      </c>
      <c r="L114" s="453" t="e">
        <f t="shared" ca="1" si="61"/>
        <v>#NAME?</v>
      </c>
      <c r="M114" s="1123" t="e">
        <f t="shared" ca="1" si="28"/>
        <v>#NAME?</v>
      </c>
      <c r="N114" s="1126" t="e">
        <f t="shared" ca="1" si="41"/>
        <v>#NAME?</v>
      </c>
      <c r="O114" s="565" t="e">
        <f t="shared" ca="1" si="52"/>
        <v>#NAME?</v>
      </c>
      <c r="P114" s="453" t="e">
        <f t="shared" ca="1" si="62"/>
        <v>#NAME?</v>
      </c>
      <c r="Q114" s="566" t="e">
        <f t="shared" ca="1" si="43"/>
        <v>#NAME?</v>
      </c>
      <c r="R114" s="1125" t="e">
        <f t="shared" ca="1" si="29"/>
        <v>#NAME?</v>
      </c>
      <c r="S114" s="1076" t="e">
        <f t="shared" ca="1" si="44"/>
        <v>#NAME?</v>
      </c>
      <c r="T114" s="453" t="e">
        <f t="shared" ca="1" si="63"/>
        <v>#NAME?</v>
      </c>
      <c r="U114" s="1123" t="e">
        <f t="shared" ca="1" si="45"/>
        <v>#NAME?</v>
      </c>
      <c r="V114" s="567" t="e">
        <f t="shared" ca="1" si="46"/>
        <v>#NAME?</v>
      </c>
      <c r="W114" s="565" t="e">
        <f t="shared" ca="1" si="53"/>
        <v>#NAME?</v>
      </c>
      <c r="X114" s="453" t="e">
        <f t="shared" ca="1" si="64"/>
        <v>#NAME?</v>
      </c>
      <c r="Y114" s="566" t="e">
        <f t="shared" ca="1" si="47"/>
        <v>#NAME?</v>
      </c>
      <c r="Z114" s="567" t="e">
        <f t="shared" ca="1" si="32"/>
        <v>#NAME?</v>
      </c>
      <c r="AA114" s="1076" t="e">
        <f t="shared" ca="1" si="48"/>
        <v>#NAME?</v>
      </c>
      <c r="AB114" s="453" t="e">
        <f t="shared" ca="1" si="65"/>
        <v>#NAME?</v>
      </c>
      <c r="AC114" s="566" t="e">
        <f t="shared" ca="1" si="49"/>
        <v>#NAME?</v>
      </c>
      <c r="AD114" s="567" t="e">
        <f t="shared" ca="1" si="34"/>
        <v>#NAME?</v>
      </c>
      <c r="AE114" s="565" t="e">
        <f t="shared" ca="1" si="54"/>
        <v>#NAME?</v>
      </c>
      <c r="AF114" s="453" t="e">
        <f t="shared" ca="1" si="66"/>
        <v>#NAME?</v>
      </c>
      <c r="AG114" s="566" t="e">
        <f t="shared" ca="1" si="51"/>
        <v>#NAME?</v>
      </c>
      <c r="AH114" s="567" t="e">
        <f t="shared" ca="1" si="35"/>
        <v>#NAME?</v>
      </c>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'ONS Post Acute'!S45</f>
        <v>2.7115740889822382E-2</v>
      </c>
      <c r="E115" s="493">
        <f>'ONS Post Acute'!T45</f>
        <v>1.5570655523612783E-2</v>
      </c>
      <c r="F115" s="493">
        <f>'ONS Post Acute'!U45</f>
        <v>4.7300257745286907E-2</v>
      </c>
      <c r="G115" s="498">
        <f t="shared" si="36"/>
        <v>8.0942862810393177E-3</v>
      </c>
      <c r="H115" s="498">
        <f t="shared" si="37"/>
        <v>10.890982709711572</v>
      </c>
      <c r="I115" s="498">
        <f t="shared" si="38"/>
        <v>390.75700301061931</v>
      </c>
      <c r="J115" s="498" t="e">
        <f ca="1">_xll.ErBeta(H115,I115)</f>
        <v>#NAME?</v>
      </c>
      <c r="K115" s="1076" t="e">
        <f t="shared" ca="1" si="39"/>
        <v>#NAME?</v>
      </c>
      <c r="L115" s="453" t="e">
        <f t="shared" ca="1" si="61"/>
        <v>#NAME?</v>
      </c>
      <c r="M115" s="1123" t="e">
        <f t="shared" ca="1" si="28"/>
        <v>#NAME?</v>
      </c>
      <c r="N115" s="1126" t="e">
        <f t="shared" ca="1" si="41"/>
        <v>#NAME?</v>
      </c>
      <c r="O115" s="565" t="e">
        <f t="shared" ca="1" si="52"/>
        <v>#NAME?</v>
      </c>
      <c r="P115" s="453" t="e">
        <f t="shared" ca="1" si="62"/>
        <v>#NAME?</v>
      </c>
      <c r="Q115" s="566" t="e">
        <f t="shared" ca="1" si="43"/>
        <v>#NAME?</v>
      </c>
      <c r="R115" s="1125" t="e">
        <f t="shared" ca="1" si="29"/>
        <v>#NAME?</v>
      </c>
      <c r="S115" s="1076" t="e">
        <f t="shared" ca="1" si="44"/>
        <v>#NAME?</v>
      </c>
      <c r="T115" s="453" t="e">
        <f t="shared" ca="1" si="63"/>
        <v>#NAME?</v>
      </c>
      <c r="U115" s="1123" t="e">
        <f t="shared" ca="1" si="45"/>
        <v>#NAME?</v>
      </c>
      <c r="V115" s="567" t="e">
        <f t="shared" ca="1" si="46"/>
        <v>#NAME?</v>
      </c>
      <c r="W115" s="565" t="e">
        <f t="shared" ca="1" si="53"/>
        <v>#NAME?</v>
      </c>
      <c r="X115" s="453" t="e">
        <f t="shared" ca="1" si="64"/>
        <v>#NAME?</v>
      </c>
      <c r="Y115" s="566" t="e">
        <f t="shared" ca="1" si="47"/>
        <v>#NAME?</v>
      </c>
      <c r="Z115" s="567" t="e">
        <f t="shared" ca="1" si="32"/>
        <v>#NAME?</v>
      </c>
      <c r="AA115" s="1076" t="e">
        <f t="shared" ca="1" si="48"/>
        <v>#NAME?</v>
      </c>
      <c r="AB115" s="453" t="e">
        <f t="shared" ca="1" si="65"/>
        <v>#NAME?</v>
      </c>
      <c r="AC115" s="566" t="e">
        <f t="shared" ca="1" si="49"/>
        <v>#NAME?</v>
      </c>
      <c r="AD115" s="567" t="e">
        <f t="shared" ca="1" si="34"/>
        <v>#NAME?</v>
      </c>
      <c r="AE115" s="565" t="e">
        <f t="shared" ca="1" si="54"/>
        <v>#NAME?</v>
      </c>
      <c r="AF115" s="453" t="e">
        <f t="shared" ca="1" si="66"/>
        <v>#NAME?</v>
      </c>
      <c r="AG115" s="566" t="e">
        <f t="shared" ca="1" si="51"/>
        <v>#NAME?</v>
      </c>
      <c r="AH115" s="567" t="e">
        <f t="shared" ca="1" si="35"/>
        <v>#NAME?</v>
      </c>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'ONS Post Acute'!S46</f>
        <v>2.5511119192889516E-2</v>
      </c>
      <c r="E116" s="493">
        <f>'ONS Post Acute'!T46</f>
        <v>1.4474494298796138E-2</v>
      </c>
      <c r="F116" s="493">
        <f>'ONS Post Acute'!U46</f>
        <v>4.5038412854937752E-2</v>
      </c>
      <c r="G116" s="498">
        <f t="shared" si="36"/>
        <v>7.7969179990157178E-3</v>
      </c>
      <c r="H116" s="498">
        <f t="shared" si="37"/>
        <v>10.407026954403394</v>
      </c>
      <c r="I116" s="498">
        <f t="shared" si="38"/>
        <v>397.53379585763736</v>
      </c>
      <c r="J116" s="498" t="e">
        <f ca="1">_xll.ErBeta(H116,I116)</f>
        <v>#NAME?</v>
      </c>
      <c r="K116" s="1076" t="e">
        <f t="shared" ca="1" si="39"/>
        <v>#NAME?</v>
      </c>
      <c r="L116" s="453" t="e">
        <f t="shared" ca="1" si="61"/>
        <v>#NAME?</v>
      </c>
      <c r="M116" s="1123" t="e">
        <f t="shared" ca="1" si="28"/>
        <v>#NAME?</v>
      </c>
      <c r="N116" s="1126" t="e">
        <f t="shared" ca="1" si="41"/>
        <v>#NAME?</v>
      </c>
      <c r="O116" s="565" t="e">
        <f t="shared" ca="1" si="52"/>
        <v>#NAME?</v>
      </c>
      <c r="P116" s="453" t="e">
        <f t="shared" ca="1" si="62"/>
        <v>#NAME?</v>
      </c>
      <c r="Q116" s="566" t="e">
        <f t="shared" ca="1" si="43"/>
        <v>#NAME?</v>
      </c>
      <c r="R116" s="1125" t="e">
        <f t="shared" ca="1" si="29"/>
        <v>#NAME?</v>
      </c>
      <c r="S116" s="1076" t="e">
        <f t="shared" ca="1" si="44"/>
        <v>#NAME?</v>
      </c>
      <c r="T116" s="453" t="e">
        <f t="shared" ca="1" si="63"/>
        <v>#NAME?</v>
      </c>
      <c r="U116" s="1123" t="e">
        <f t="shared" ca="1" si="45"/>
        <v>#NAME?</v>
      </c>
      <c r="V116" s="567" t="e">
        <f t="shared" ca="1" si="46"/>
        <v>#NAME?</v>
      </c>
      <c r="W116" s="565" t="e">
        <f t="shared" ca="1" si="53"/>
        <v>#NAME?</v>
      </c>
      <c r="X116" s="453" t="e">
        <f t="shared" ca="1" si="64"/>
        <v>#NAME?</v>
      </c>
      <c r="Y116" s="566" t="e">
        <f t="shared" ca="1" si="47"/>
        <v>#NAME?</v>
      </c>
      <c r="Z116" s="567" t="e">
        <f t="shared" ca="1" si="32"/>
        <v>#NAME?</v>
      </c>
      <c r="AA116" s="1076" t="e">
        <f t="shared" ca="1" si="48"/>
        <v>#NAME?</v>
      </c>
      <c r="AB116" s="453" t="e">
        <f t="shared" ca="1" si="65"/>
        <v>#NAME?</v>
      </c>
      <c r="AC116" s="566" t="e">
        <f t="shared" ca="1" si="49"/>
        <v>#NAME?</v>
      </c>
      <c r="AD116" s="567" t="e">
        <f t="shared" ca="1" si="34"/>
        <v>#NAME?</v>
      </c>
      <c r="AE116" s="565" t="e">
        <f t="shared" ca="1" si="54"/>
        <v>#NAME?</v>
      </c>
      <c r="AF116" s="453" t="e">
        <f t="shared" ca="1" si="66"/>
        <v>#NAME?</v>
      </c>
      <c r="AG116" s="566" t="e">
        <f t="shared" ca="1" si="51"/>
        <v>#NAME?</v>
      </c>
      <c r="AH116" s="567" t="e">
        <f t="shared" ca="1" si="35"/>
        <v>#NAME?</v>
      </c>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'ONS Post Acute'!S47</f>
        <v>2.4001453809366257E-2</v>
      </c>
      <c r="E117" s="493">
        <f>'ONS Post Acute'!T47</f>
        <v>1.3455501914364495E-2</v>
      </c>
      <c r="F117" s="493">
        <f>'ONS Post Acute'!U47</f>
        <v>4.2884726832042273E-2</v>
      </c>
      <c r="G117" s="498">
        <f t="shared" si="36"/>
        <v>7.5074553361422908E-3</v>
      </c>
      <c r="H117" s="498">
        <f t="shared" si="37"/>
        <v>9.9515922723745209</v>
      </c>
      <c r="I117" s="498">
        <f t="shared" si="38"/>
        <v>404.67296969857745</v>
      </c>
      <c r="J117" s="498" t="e">
        <f ca="1">_xll.ErBeta(H117,I117)</f>
        <v>#NAME?</v>
      </c>
      <c r="K117" s="1076" t="e">
        <f t="shared" ca="1" si="39"/>
        <v>#NAME?</v>
      </c>
      <c r="L117" s="453" t="e">
        <f t="shared" ca="1" si="61"/>
        <v>#NAME?</v>
      </c>
      <c r="M117" s="1123" t="e">
        <f t="shared" ca="1" si="28"/>
        <v>#NAME?</v>
      </c>
      <c r="N117" s="1126" t="e">
        <f t="shared" ca="1" si="41"/>
        <v>#NAME?</v>
      </c>
      <c r="O117" s="565" t="e">
        <f t="shared" ca="1" si="52"/>
        <v>#NAME?</v>
      </c>
      <c r="P117" s="453" t="e">
        <f t="shared" ca="1" si="62"/>
        <v>#NAME?</v>
      </c>
      <c r="Q117" s="566" t="e">
        <f t="shared" ca="1" si="43"/>
        <v>#NAME?</v>
      </c>
      <c r="R117" s="1125" t="e">
        <f t="shared" ca="1" si="29"/>
        <v>#NAME?</v>
      </c>
      <c r="S117" s="1076" t="e">
        <f t="shared" ca="1" si="44"/>
        <v>#NAME?</v>
      </c>
      <c r="T117" s="453" t="e">
        <f t="shared" ca="1" si="63"/>
        <v>#NAME?</v>
      </c>
      <c r="U117" s="1123" t="e">
        <f t="shared" ca="1" si="45"/>
        <v>#NAME?</v>
      </c>
      <c r="V117" s="567" t="e">
        <f t="shared" ca="1" si="46"/>
        <v>#NAME?</v>
      </c>
      <c r="W117" s="565" t="e">
        <f t="shared" ca="1" si="53"/>
        <v>#NAME?</v>
      </c>
      <c r="X117" s="453" t="e">
        <f t="shared" ca="1" si="64"/>
        <v>#NAME?</v>
      </c>
      <c r="Y117" s="566" t="e">
        <f t="shared" ca="1" si="47"/>
        <v>#NAME?</v>
      </c>
      <c r="Z117" s="567" t="e">
        <f t="shared" ca="1" si="32"/>
        <v>#NAME?</v>
      </c>
      <c r="AA117" s="1076" t="e">
        <f t="shared" ca="1" si="48"/>
        <v>#NAME?</v>
      </c>
      <c r="AB117" s="453" t="e">
        <f t="shared" ca="1" si="65"/>
        <v>#NAME?</v>
      </c>
      <c r="AC117" s="566" t="e">
        <f t="shared" ca="1" si="49"/>
        <v>#NAME?</v>
      </c>
      <c r="AD117" s="567" t="e">
        <f t="shared" ca="1" si="34"/>
        <v>#NAME?</v>
      </c>
      <c r="AE117" s="565" t="e">
        <f t="shared" ca="1" si="54"/>
        <v>#NAME?</v>
      </c>
      <c r="AF117" s="453" t="e">
        <f t="shared" ca="1" si="66"/>
        <v>#NAME?</v>
      </c>
      <c r="AG117" s="566" t="e">
        <f t="shared" ca="1" si="51"/>
        <v>#NAME?</v>
      </c>
      <c r="AH117" s="567" t="e">
        <f t="shared" ca="1" si="35"/>
        <v>#NAME?</v>
      </c>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'ONS Post Acute'!S48</f>
        <v>2.2581125532262214E-2</v>
      </c>
      <c r="E118" s="493">
        <f>'ONS Post Acute'!T48</f>
        <v>1.2508245748006878E-2</v>
      </c>
      <c r="F118" s="493">
        <f>'ONS Post Acute'!U48</f>
        <v>4.0834027641745797E-2</v>
      </c>
      <c r="G118" s="498">
        <f t="shared" si="36"/>
        <v>7.2259647688109486E-3</v>
      </c>
      <c r="H118" s="498">
        <f t="shared" si="37"/>
        <v>9.5225129217433775</v>
      </c>
      <c r="I118" s="498">
        <f t="shared" si="38"/>
        <v>412.17980249820005</v>
      </c>
      <c r="J118" s="498" t="e">
        <f ca="1">_xll.ErBeta(H118,I118)</f>
        <v>#NAME?</v>
      </c>
      <c r="K118" s="1076" t="e">
        <f t="shared" ca="1" si="39"/>
        <v>#NAME?</v>
      </c>
      <c r="L118" s="453" t="e">
        <f t="shared" ca="1" si="61"/>
        <v>#NAME?</v>
      </c>
      <c r="M118" s="1123" t="e">
        <f t="shared" ca="1" si="28"/>
        <v>#NAME?</v>
      </c>
      <c r="N118" s="1126" t="e">
        <f t="shared" ca="1" si="41"/>
        <v>#NAME?</v>
      </c>
      <c r="O118" s="565" t="e">
        <f t="shared" ca="1" si="52"/>
        <v>#NAME?</v>
      </c>
      <c r="P118" s="453" t="e">
        <f t="shared" ca="1" si="62"/>
        <v>#NAME?</v>
      </c>
      <c r="Q118" s="566" t="e">
        <f t="shared" ca="1" si="43"/>
        <v>#NAME?</v>
      </c>
      <c r="R118" s="1125" t="e">
        <f t="shared" ca="1" si="29"/>
        <v>#NAME?</v>
      </c>
      <c r="S118" s="1076" t="e">
        <f t="shared" ca="1" si="44"/>
        <v>#NAME?</v>
      </c>
      <c r="T118" s="453" t="e">
        <f t="shared" ca="1" si="63"/>
        <v>#NAME?</v>
      </c>
      <c r="U118" s="1123" t="e">
        <f t="shared" ca="1" si="45"/>
        <v>#NAME?</v>
      </c>
      <c r="V118" s="567" t="e">
        <f t="shared" ca="1" si="46"/>
        <v>#NAME?</v>
      </c>
      <c r="W118" s="565" t="e">
        <f t="shared" ca="1" si="53"/>
        <v>#NAME?</v>
      </c>
      <c r="X118" s="453" t="e">
        <f t="shared" ca="1" si="64"/>
        <v>#NAME?</v>
      </c>
      <c r="Y118" s="566" t="e">
        <f t="shared" ca="1" si="47"/>
        <v>#NAME?</v>
      </c>
      <c r="Z118" s="567" t="e">
        <f t="shared" ca="1" si="32"/>
        <v>#NAME?</v>
      </c>
      <c r="AA118" s="1076" t="e">
        <f t="shared" ca="1" si="48"/>
        <v>#NAME?</v>
      </c>
      <c r="AB118" s="453" t="e">
        <f t="shared" ca="1" si="65"/>
        <v>#NAME?</v>
      </c>
      <c r="AC118" s="566" t="e">
        <f t="shared" ca="1" si="49"/>
        <v>#NAME?</v>
      </c>
      <c r="AD118" s="567" t="e">
        <f t="shared" ca="1" si="34"/>
        <v>#NAME?</v>
      </c>
      <c r="AE118" s="565" t="e">
        <f t="shared" ca="1" si="54"/>
        <v>#NAME?</v>
      </c>
      <c r="AF118" s="453" t="e">
        <f t="shared" ca="1" si="66"/>
        <v>#NAME?</v>
      </c>
      <c r="AG118" s="566" t="e">
        <f t="shared" ca="1" si="51"/>
        <v>#NAME?</v>
      </c>
      <c r="AH118" s="567" t="e">
        <f t="shared" ca="1" si="35"/>
        <v>#NAME?</v>
      </c>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'ONS Post Acute'!S49</f>
        <v>2.1244847681051702E-2</v>
      </c>
      <c r="E119" s="493">
        <f>'ONS Post Acute'!T49</f>
        <v>1.1627675629513785E-2</v>
      </c>
      <c r="F119" s="493">
        <f>'ONS Post Acute'!U49</f>
        <v>3.8881390570057489E-2</v>
      </c>
      <c r="G119" s="498">
        <f t="shared" si="36"/>
        <v>6.9524783011591079E-3</v>
      </c>
      <c r="H119" s="498">
        <f t="shared" si="37"/>
        <v>9.1178255027123978</v>
      </c>
      <c r="I119" s="498">
        <f t="shared" si="38"/>
        <v>420.06037523555852</v>
      </c>
      <c r="J119" s="498" t="e">
        <f ca="1">_xll.ErBeta(H119,I119)</f>
        <v>#NAME?</v>
      </c>
      <c r="K119" s="1076" t="e">
        <f t="shared" ca="1" si="39"/>
        <v>#NAME?</v>
      </c>
      <c r="L119" s="453" t="e">
        <f t="shared" ca="1" si="61"/>
        <v>#NAME?</v>
      </c>
      <c r="M119" s="1123" t="e">
        <f t="shared" ca="1" si="28"/>
        <v>#NAME?</v>
      </c>
      <c r="N119" s="1126" t="e">
        <f t="shared" ca="1" si="41"/>
        <v>#NAME?</v>
      </c>
      <c r="O119" s="565" t="e">
        <f t="shared" ca="1" si="52"/>
        <v>#NAME?</v>
      </c>
      <c r="P119" s="453" t="e">
        <f t="shared" ca="1" si="62"/>
        <v>#NAME?</v>
      </c>
      <c r="Q119" s="566" t="e">
        <f t="shared" ca="1" si="43"/>
        <v>#NAME?</v>
      </c>
      <c r="R119" s="1125" t="e">
        <f t="shared" ca="1" si="29"/>
        <v>#NAME?</v>
      </c>
      <c r="S119" s="1076" t="e">
        <f t="shared" ca="1" si="44"/>
        <v>#NAME?</v>
      </c>
      <c r="T119" s="453" t="e">
        <f t="shared" ca="1" si="63"/>
        <v>#NAME?</v>
      </c>
      <c r="U119" s="1123" t="e">
        <f t="shared" ca="1" si="45"/>
        <v>#NAME?</v>
      </c>
      <c r="V119" s="567" t="e">
        <f t="shared" ca="1" si="46"/>
        <v>#NAME?</v>
      </c>
      <c r="W119" s="565" t="e">
        <f t="shared" ca="1" si="53"/>
        <v>#NAME?</v>
      </c>
      <c r="X119" s="453" t="e">
        <f t="shared" ca="1" si="64"/>
        <v>#NAME?</v>
      </c>
      <c r="Y119" s="566" t="e">
        <f t="shared" ca="1" si="47"/>
        <v>#NAME?</v>
      </c>
      <c r="Z119" s="567" t="e">
        <f t="shared" ca="1" si="32"/>
        <v>#NAME?</v>
      </c>
      <c r="AA119" s="1076" t="e">
        <f t="shared" ca="1" si="48"/>
        <v>#NAME?</v>
      </c>
      <c r="AB119" s="453" t="e">
        <f t="shared" ca="1" si="65"/>
        <v>#NAME?</v>
      </c>
      <c r="AC119" s="566" t="e">
        <f t="shared" ca="1" si="49"/>
        <v>#NAME?</v>
      </c>
      <c r="AD119" s="567" t="e">
        <f t="shared" ca="1" si="34"/>
        <v>#NAME?</v>
      </c>
      <c r="AE119" s="565" t="e">
        <f t="shared" ca="1" si="54"/>
        <v>#NAME?</v>
      </c>
      <c r="AF119" s="453" t="e">
        <f t="shared" ca="1" si="66"/>
        <v>#NAME?</v>
      </c>
      <c r="AG119" s="566" t="e">
        <f t="shared" ca="1" si="51"/>
        <v>#NAME?</v>
      </c>
      <c r="AH119" s="567" t="e">
        <f t="shared" ca="1" si="35"/>
        <v>#NAME?</v>
      </c>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'ONS Post Acute'!S50</f>
        <v>1.9987646423834909E-2</v>
      </c>
      <c r="E120" s="493">
        <f>'ONS Post Acute'!T50</f>
        <v>1.0809096916466698E-2</v>
      </c>
      <c r="F120" s="493">
        <f>'ONS Post Acute'!U50</f>
        <v>3.7022126397246134E-2</v>
      </c>
      <c r="G120" s="498">
        <f t="shared" si="36"/>
        <v>6.6869973165253668E-3</v>
      </c>
      <c r="H120" s="498">
        <f t="shared" si="37"/>
        <v>8.7357465507600338</v>
      </c>
      <c r="I120" s="498">
        <f t="shared" si="38"/>
        <v>428.32154201238029</v>
      </c>
      <c r="J120" s="498" t="e">
        <f ca="1">_xll.ErBeta(H120,I120)</f>
        <v>#NAME?</v>
      </c>
      <c r="K120" s="1076" t="e">
        <f t="shared" ca="1" si="39"/>
        <v>#NAME?</v>
      </c>
      <c r="L120" s="453" t="e">
        <f t="shared" ca="1" si="61"/>
        <v>#NAME?</v>
      </c>
      <c r="M120" s="1123" t="e">
        <f t="shared" ca="1" si="28"/>
        <v>#NAME?</v>
      </c>
      <c r="N120" s="1126" t="e">
        <f t="shared" ca="1" si="41"/>
        <v>#NAME?</v>
      </c>
      <c r="O120" s="565" t="e">
        <f t="shared" ca="1" si="52"/>
        <v>#NAME?</v>
      </c>
      <c r="P120" s="453" t="e">
        <f t="shared" ca="1" si="62"/>
        <v>#NAME?</v>
      </c>
      <c r="Q120" s="566" t="e">
        <f t="shared" ca="1" si="43"/>
        <v>#NAME?</v>
      </c>
      <c r="R120" s="1125" t="e">
        <f t="shared" ca="1" si="29"/>
        <v>#NAME?</v>
      </c>
      <c r="S120" s="1076" t="e">
        <f t="shared" ca="1" si="44"/>
        <v>#NAME?</v>
      </c>
      <c r="T120" s="453" t="e">
        <f t="shared" ca="1" si="63"/>
        <v>#NAME?</v>
      </c>
      <c r="U120" s="1123" t="e">
        <f t="shared" ca="1" si="45"/>
        <v>#NAME?</v>
      </c>
      <c r="V120" s="567" t="e">
        <f t="shared" ca="1" si="46"/>
        <v>#NAME?</v>
      </c>
      <c r="W120" s="565" t="e">
        <f t="shared" ca="1" si="53"/>
        <v>#NAME?</v>
      </c>
      <c r="X120" s="453" t="e">
        <f t="shared" ca="1" si="64"/>
        <v>#NAME?</v>
      </c>
      <c r="Y120" s="566" t="e">
        <f t="shared" ca="1" si="47"/>
        <v>#NAME?</v>
      </c>
      <c r="Z120" s="567" t="e">
        <f t="shared" ca="1" si="32"/>
        <v>#NAME?</v>
      </c>
      <c r="AA120" s="1076" t="e">
        <f t="shared" ca="1" si="48"/>
        <v>#NAME?</v>
      </c>
      <c r="AB120" s="453" t="e">
        <f t="shared" ca="1" si="65"/>
        <v>#NAME?</v>
      </c>
      <c r="AC120" s="566" t="e">
        <f t="shared" ca="1" si="49"/>
        <v>#NAME?</v>
      </c>
      <c r="AD120" s="567" t="e">
        <f t="shared" ca="1" si="34"/>
        <v>#NAME?</v>
      </c>
      <c r="AE120" s="565" t="e">
        <f t="shared" ca="1" si="54"/>
        <v>#NAME?</v>
      </c>
      <c r="AF120" s="453" t="e">
        <f t="shared" ca="1" si="66"/>
        <v>#NAME?</v>
      </c>
      <c r="AG120" s="566" t="e">
        <f t="shared" ca="1" si="51"/>
        <v>#NAME?</v>
      </c>
      <c r="AH120" s="567" t="e">
        <f t="shared" ca="1" si="35"/>
        <v>#NAME?</v>
      </c>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'ONS Post Acute'!S51</f>
        <v>1.8804842263969734E-2</v>
      </c>
      <c r="E121" s="493">
        <f>'ONS Post Acute'!T51</f>
        <v>1.004814546537668E-2</v>
      </c>
      <c r="F121" s="493">
        <f>'ONS Post Acute'!U51</f>
        <v>3.5251770136770666E-2</v>
      </c>
      <c r="G121" s="498">
        <f t="shared" si="36"/>
        <v>6.4294960896413228E-3</v>
      </c>
      <c r="H121" s="498">
        <f t="shared" si="37"/>
        <v>8.3746529913999392</v>
      </c>
      <c r="I121" s="498">
        <f t="shared" si="38"/>
        <v>436.97090608546927</v>
      </c>
      <c r="J121" s="498" t="e">
        <f ca="1">_xll.ErBeta(H121,I121)</f>
        <v>#NAME?</v>
      </c>
      <c r="K121" s="1076" t="e">
        <f t="shared" ca="1" si="39"/>
        <v>#NAME?</v>
      </c>
      <c r="L121" s="453" t="e">
        <f t="shared" ca="1" si="61"/>
        <v>#NAME?</v>
      </c>
      <c r="M121" s="1123" t="e">
        <f t="shared" ca="1" si="28"/>
        <v>#NAME?</v>
      </c>
      <c r="N121" s="1126" t="e">
        <f t="shared" ca="1" si="41"/>
        <v>#NAME?</v>
      </c>
      <c r="O121" s="565" t="e">
        <f t="shared" ca="1" si="52"/>
        <v>#NAME?</v>
      </c>
      <c r="P121" s="453" t="e">
        <f t="shared" ca="1" si="62"/>
        <v>#NAME?</v>
      </c>
      <c r="Q121" s="566" t="e">
        <f t="shared" ca="1" si="43"/>
        <v>#NAME?</v>
      </c>
      <c r="R121" s="1125" t="e">
        <f t="shared" ca="1" si="29"/>
        <v>#NAME?</v>
      </c>
      <c r="S121" s="1076" t="e">
        <f t="shared" ca="1" si="44"/>
        <v>#NAME?</v>
      </c>
      <c r="T121" s="453" t="e">
        <f t="shared" ca="1" si="63"/>
        <v>#NAME?</v>
      </c>
      <c r="U121" s="1123" t="e">
        <f t="shared" ca="1" si="45"/>
        <v>#NAME?</v>
      </c>
      <c r="V121" s="567" t="e">
        <f t="shared" ca="1" si="46"/>
        <v>#NAME?</v>
      </c>
      <c r="W121" s="565" t="e">
        <f t="shared" ca="1" si="53"/>
        <v>#NAME?</v>
      </c>
      <c r="X121" s="453" t="e">
        <f t="shared" ca="1" si="64"/>
        <v>#NAME?</v>
      </c>
      <c r="Y121" s="566" t="e">
        <f t="shared" ca="1" si="47"/>
        <v>#NAME?</v>
      </c>
      <c r="Z121" s="567" t="e">
        <f t="shared" ca="1" si="32"/>
        <v>#NAME?</v>
      </c>
      <c r="AA121" s="1076" t="e">
        <f t="shared" ca="1" si="48"/>
        <v>#NAME?</v>
      </c>
      <c r="AB121" s="453" t="e">
        <f t="shared" ca="1" si="65"/>
        <v>#NAME?</v>
      </c>
      <c r="AC121" s="566" t="e">
        <f t="shared" ca="1" si="49"/>
        <v>#NAME?</v>
      </c>
      <c r="AD121" s="567" t="e">
        <f t="shared" ca="1" si="34"/>
        <v>#NAME?</v>
      </c>
      <c r="AE121" s="565" t="e">
        <f t="shared" ca="1" si="54"/>
        <v>#NAME?</v>
      </c>
      <c r="AF121" s="453" t="e">
        <f t="shared" ca="1" si="66"/>
        <v>#NAME?</v>
      </c>
      <c r="AG121" s="566" t="e">
        <f t="shared" ca="1" si="51"/>
        <v>#NAME?</v>
      </c>
      <c r="AH121" s="567" t="e">
        <f t="shared" ca="1" si="35"/>
        <v>#NAME?</v>
      </c>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'ONS Post Acute'!S52</f>
        <v>1.769203262226484E-2</v>
      </c>
      <c r="E122" s="493">
        <f>'ONS Post Acute'!T52</f>
        <v>9.3407643648340689E-3</v>
      </c>
      <c r="F122" s="493">
        <f>'ONS Post Acute'!U52</f>
        <v>3.3566070312702312E-2</v>
      </c>
      <c r="G122" s="498">
        <f t="shared" si="36"/>
        <v>6.1799249867010827E-3</v>
      </c>
      <c r="H122" s="498">
        <f t="shared" si="37"/>
        <v>8.0330650438172562</v>
      </c>
      <c r="I122" s="498">
        <f t="shared" si="38"/>
        <v>446.01680109241789</v>
      </c>
      <c r="J122" s="498" t="e">
        <f ca="1">_xll.ErBeta(H122,I122)</f>
        <v>#NAME?</v>
      </c>
      <c r="K122" s="1076" t="e">
        <f t="shared" ca="1" si="39"/>
        <v>#NAME?</v>
      </c>
      <c r="L122" s="453" t="e">
        <f t="shared" ca="1" si="61"/>
        <v>#NAME?</v>
      </c>
      <c r="M122" s="1123" t="e">
        <f t="shared" ca="1" si="28"/>
        <v>#NAME?</v>
      </c>
      <c r="N122" s="1126" t="e">
        <f t="shared" ca="1" si="41"/>
        <v>#NAME?</v>
      </c>
      <c r="O122" s="565" t="e">
        <f t="shared" ca="1" si="52"/>
        <v>#NAME?</v>
      </c>
      <c r="P122" s="453" t="e">
        <f t="shared" ca="1" si="62"/>
        <v>#NAME?</v>
      </c>
      <c r="Q122" s="566" t="e">
        <f t="shared" ca="1" si="43"/>
        <v>#NAME?</v>
      </c>
      <c r="R122" s="1125" t="e">
        <f t="shared" ca="1" si="29"/>
        <v>#NAME?</v>
      </c>
      <c r="S122" s="1076" t="e">
        <f t="shared" ca="1" si="44"/>
        <v>#NAME?</v>
      </c>
      <c r="T122" s="453" t="e">
        <f t="shared" ca="1" si="63"/>
        <v>#NAME?</v>
      </c>
      <c r="U122" s="1123" t="e">
        <f t="shared" ca="1" si="45"/>
        <v>#NAME?</v>
      </c>
      <c r="V122" s="567" t="e">
        <f t="shared" ca="1" si="46"/>
        <v>#NAME?</v>
      </c>
      <c r="W122" s="565" t="e">
        <f t="shared" ca="1" si="53"/>
        <v>#NAME?</v>
      </c>
      <c r="X122" s="453" t="e">
        <f t="shared" ca="1" si="64"/>
        <v>#NAME?</v>
      </c>
      <c r="Y122" s="566" t="e">
        <f t="shared" ca="1" si="47"/>
        <v>#NAME?</v>
      </c>
      <c r="Z122" s="567" t="e">
        <f t="shared" ca="1" si="32"/>
        <v>#NAME?</v>
      </c>
      <c r="AA122" s="1076" t="e">
        <f t="shared" ca="1" si="48"/>
        <v>#NAME?</v>
      </c>
      <c r="AB122" s="453" t="e">
        <f t="shared" ca="1" si="65"/>
        <v>#NAME?</v>
      </c>
      <c r="AC122" s="566" t="e">
        <f t="shared" ca="1" si="49"/>
        <v>#NAME?</v>
      </c>
      <c r="AD122" s="567" t="e">
        <f t="shared" ca="1" si="34"/>
        <v>#NAME?</v>
      </c>
      <c r="AE122" s="565" t="e">
        <f t="shared" ca="1" si="54"/>
        <v>#NAME?</v>
      </c>
      <c r="AF122" s="453" t="e">
        <f t="shared" ca="1" si="66"/>
        <v>#NAME?</v>
      </c>
      <c r="AG122" s="566" t="e">
        <f t="shared" ca="1" si="51"/>
        <v>#NAME?</v>
      </c>
      <c r="AH122" s="567" t="e">
        <f t="shared" ca="1" si="35"/>
        <v>#NAME?</v>
      </c>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'ONS Post Acute'!S53</f>
        <v>1.6645075449902059E-2</v>
      </c>
      <c r="E123" s="493">
        <f>'ONS Post Acute'!T53</f>
        <v>8.6831823066250962E-3</v>
      </c>
      <c r="F123" s="493">
        <f>'ONS Post Acute'!U53</f>
        <v>3.1960978749888319E-2</v>
      </c>
      <c r="G123" s="498">
        <f t="shared" si="36"/>
        <v>5.9382133783834751E-3</v>
      </c>
      <c r="H123" s="498">
        <f t="shared" si="37"/>
        <v>7.7096312267919451</v>
      </c>
      <c r="I123" s="498">
        <f t="shared" si="38"/>
        <v>455.46827685756642</v>
      </c>
      <c r="J123" s="498" t="e">
        <f ca="1">_xll.ErBeta(H123,I123)</f>
        <v>#NAME?</v>
      </c>
      <c r="K123" s="1076" t="e">
        <f t="shared" ca="1" si="39"/>
        <v>#NAME?</v>
      </c>
      <c r="L123" s="453" t="e">
        <f t="shared" ca="1" si="61"/>
        <v>#NAME?</v>
      </c>
      <c r="M123" s="1123" t="e">
        <f t="shared" ca="1" si="28"/>
        <v>#NAME?</v>
      </c>
      <c r="N123" s="1126" t="e">
        <f t="shared" ca="1" si="41"/>
        <v>#NAME?</v>
      </c>
      <c r="O123" s="565" t="e">
        <f t="shared" ca="1" si="52"/>
        <v>#NAME?</v>
      </c>
      <c r="P123" s="453" t="e">
        <f t="shared" ca="1" si="62"/>
        <v>#NAME?</v>
      </c>
      <c r="Q123" s="566" t="e">
        <f t="shared" ca="1" si="43"/>
        <v>#NAME?</v>
      </c>
      <c r="R123" s="1125" t="e">
        <f t="shared" ca="1" si="29"/>
        <v>#NAME?</v>
      </c>
      <c r="S123" s="1076" t="e">
        <f t="shared" ca="1" si="44"/>
        <v>#NAME?</v>
      </c>
      <c r="T123" s="453" t="e">
        <f t="shared" ca="1" si="63"/>
        <v>#NAME?</v>
      </c>
      <c r="U123" s="1123" t="e">
        <f t="shared" ca="1" si="45"/>
        <v>#NAME?</v>
      </c>
      <c r="V123" s="567" t="e">
        <f t="shared" ca="1" si="46"/>
        <v>#NAME?</v>
      </c>
      <c r="W123" s="565" t="e">
        <f t="shared" ca="1" si="53"/>
        <v>#NAME?</v>
      </c>
      <c r="X123" s="453" t="e">
        <f t="shared" ca="1" si="64"/>
        <v>#NAME?</v>
      </c>
      <c r="Y123" s="566" t="e">
        <f t="shared" ca="1" si="47"/>
        <v>#NAME?</v>
      </c>
      <c r="Z123" s="567" t="e">
        <f t="shared" ca="1" si="32"/>
        <v>#NAME?</v>
      </c>
      <c r="AA123" s="1076" t="e">
        <f t="shared" ca="1" si="48"/>
        <v>#NAME?</v>
      </c>
      <c r="AB123" s="453" t="e">
        <f t="shared" ca="1" si="65"/>
        <v>#NAME?</v>
      </c>
      <c r="AC123" s="566" t="e">
        <f t="shared" ca="1" si="49"/>
        <v>#NAME?</v>
      </c>
      <c r="AD123" s="567" t="e">
        <f t="shared" ca="1" si="34"/>
        <v>#NAME?</v>
      </c>
      <c r="AE123" s="565" t="e">
        <f t="shared" ca="1" si="54"/>
        <v>#NAME?</v>
      </c>
      <c r="AF123" s="453" t="e">
        <f t="shared" ca="1" si="66"/>
        <v>#NAME?</v>
      </c>
      <c r="AG123" s="566" t="e">
        <f t="shared" ca="1" si="51"/>
        <v>#NAME?</v>
      </c>
      <c r="AH123" s="567" t="e">
        <f t="shared" ca="1" si="35"/>
        <v>#NAME?</v>
      </c>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'ONS Post Acute'!S54</f>
        <v>1.5660073811092981E-2</v>
      </c>
      <c r="E124" s="493">
        <f>'ONS Post Acute'!T54</f>
        <v>8.0718934795039627E-3</v>
      </c>
      <c r="F124" s="493">
        <f>'ONS Post Acute'!U54</f>
        <v>3.0432640852338572E-2</v>
      </c>
      <c r="G124" s="498">
        <f t="shared" si="36"/>
        <v>5.7042722889884215E-3</v>
      </c>
      <c r="H124" s="498">
        <f t="shared" si="37"/>
        <v>7.4031151748163975</v>
      </c>
      <c r="I124" s="498">
        <f t="shared" si="38"/>
        <v>465.33508926278478</v>
      </c>
      <c r="J124" s="498" t="e">
        <f ca="1">_xll.ErBeta(H124,I124)</f>
        <v>#NAME?</v>
      </c>
      <c r="K124" s="1076" t="e">
        <f t="shared" ca="1" si="39"/>
        <v>#NAME?</v>
      </c>
      <c r="L124" s="453" t="e">
        <f t="shared" ca="1" si="61"/>
        <v>#NAME?</v>
      </c>
      <c r="M124" s="1123" t="e">
        <f t="shared" ca="1" si="28"/>
        <v>#NAME?</v>
      </c>
      <c r="N124" s="1126" t="e">
        <f t="shared" ca="1" si="41"/>
        <v>#NAME?</v>
      </c>
      <c r="O124" s="565" t="e">
        <f t="shared" ca="1" si="52"/>
        <v>#NAME?</v>
      </c>
      <c r="P124" s="453" t="e">
        <f t="shared" ca="1" si="62"/>
        <v>#NAME?</v>
      </c>
      <c r="Q124" s="566" t="e">
        <f t="shared" ca="1" si="43"/>
        <v>#NAME?</v>
      </c>
      <c r="R124" s="1125" t="e">
        <f t="shared" ca="1" si="29"/>
        <v>#NAME?</v>
      </c>
      <c r="S124" s="1076" t="e">
        <f t="shared" ca="1" si="44"/>
        <v>#NAME?</v>
      </c>
      <c r="T124" s="453" t="e">
        <f t="shared" ca="1" si="63"/>
        <v>#NAME?</v>
      </c>
      <c r="U124" s="1123" t="e">
        <f t="shared" ca="1" si="45"/>
        <v>#NAME?</v>
      </c>
      <c r="V124" s="567" t="e">
        <f t="shared" ca="1" si="46"/>
        <v>#NAME?</v>
      </c>
      <c r="W124" s="565" t="e">
        <f t="shared" ca="1" si="53"/>
        <v>#NAME?</v>
      </c>
      <c r="X124" s="453" t="e">
        <f t="shared" ca="1" si="64"/>
        <v>#NAME?</v>
      </c>
      <c r="Y124" s="566" t="e">
        <f t="shared" ca="1" si="47"/>
        <v>#NAME?</v>
      </c>
      <c r="Z124" s="567" t="e">
        <f t="shared" ca="1" si="32"/>
        <v>#NAME?</v>
      </c>
      <c r="AA124" s="1076" t="e">
        <f t="shared" ca="1" si="48"/>
        <v>#NAME?</v>
      </c>
      <c r="AB124" s="453" t="e">
        <f t="shared" ca="1" si="65"/>
        <v>#NAME?</v>
      </c>
      <c r="AC124" s="566" t="e">
        <f t="shared" ca="1" si="49"/>
        <v>#NAME?</v>
      </c>
      <c r="AD124" s="567" t="e">
        <f t="shared" ca="1" si="34"/>
        <v>#NAME?</v>
      </c>
      <c r="AE124" s="565" t="e">
        <f t="shared" ca="1" si="54"/>
        <v>#NAME?</v>
      </c>
      <c r="AF124" s="453" t="e">
        <f t="shared" ca="1" si="66"/>
        <v>#NAME?</v>
      </c>
      <c r="AG124" s="566" t="e">
        <f t="shared" ca="1" si="51"/>
        <v>#NAME?</v>
      </c>
      <c r="AH124" s="567" t="e">
        <f t="shared" ca="1" si="35"/>
        <v>#NAME?</v>
      </c>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'ONS Post Acute'!S55</f>
        <v>1.4733361378083943E-2</v>
      </c>
      <c r="E125" s="493">
        <f>'ONS Post Acute'!T55</f>
        <v>7.5036388784266691E-3</v>
      </c>
      <c r="F125" s="493">
        <f>'ONS Post Acute'!U55</f>
        <v>2.8977386346488609E-2</v>
      </c>
      <c r="G125" s="498">
        <f t="shared" si="36"/>
        <v>5.4779968030770256E-3</v>
      </c>
      <c r="H125" s="498">
        <f t="shared" si="37"/>
        <v>7.1123840174178721</v>
      </c>
      <c r="I125" s="498">
        <f t="shared" si="38"/>
        <v>475.6276937490606</v>
      </c>
      <c r="J125" s="498" t="e">
        <f ca="1">_xll.ErBeta(H125,I125)</f>
        <v>#NAME?</v>
      </c>
      <c r="K125" s="1076" t="e">
        <f t="shared" ca="1" si="39"/>
        <v>#NAME?</v>
      </c>
      <c r="L125" s="453" t="e">
        <f t="shared" ca="1" si="61"/>
        <v>#NAME?</v>
      </c>
      <c r="M125" s="1123" t="e">
        <f t="shared" ca="1" si="28"/>
        <v>#NAME?</v>
      </c>
      <c r="N125" s="1126" t="e">
        <f t="shared" ca="1" si="41"/>
        <v>#NAME?</v>
      </c>
      <c r="O125" s="565" t="e">
        <f t="shared" ca="1" si="52"/>
        <v>#NAME?</v>
      </c>
      <c r="P125" s="453" t="e">
        <f t="shared" ca="1" si="62"/>
        <v>#NAME?</v>
      </c>
      <c r="Q125" s="566" t="e">
        <f t="shared" ca="1" si="43"/>
        <v>#NAME?</v>
      </c>
      <c r="R125" s="1125" t="e">
        <f t="shared" ca="1" si="29"/>
        <v>#NAME?</v>
      </c>
      <c r="S125" s="1076" t="e">
        <f t="shared" ca="1" si="44"/>
        <v>#NAME?</v>
      </c>
      <c r="T125" s="453" t="e">
        <f t="shared" ca="1" si="63"/>
        <v>#NAME?</v>
      </c>
      <c r="U125" s="1123" t="e">
        <f t="shared" ca="1" si="45"/>
        <v>#NAME?</v>
      </c>
      <c r="V125" s="567" t="e">
        <f t="shared" ca="1" si="46"/>
        <v>#NAME?</v>
      </c>
      <c r="W125" s="565" t="e">
        <f t="shared" ca="1" si="53"/>
        <v>#NAME?</v>
      </c>
      <c r="X125" s="453" t="e">
        <f t="shared" ca="1" si="64"/>
        <v>#NAME?</v>
      </c>
      <c r="Y125" s="566" t="e">
        <f t="shared" ca="1" si="47"/>
        <v>#NAME?</v>
      </c>
      <c r="Z125" s="567" t="e">
        <f t="shared" ca="1" si="32"/>
        <v>#NAME?</v>
      </c>
      <c r="AA125" s="1076" t="e">
        <f t="shared" ca="1" si="48"/>
        <v>#NAME?</v>
      </c>
      <c r="AB125" s="453" t="e">
        <f t="shared" ca="1" si="65"/>
        <v>#NAME?</v>
      </c>
      <c r="AC125" s="566" t="e">
        <f t="shared" ca="1" si="49"/>
        <v>#NAME?</v>
      </c>
      <c r="AD125" s="567" t="e">
        <f t="shared" ca="1" si="34"/>
        <v>#NAME?</v>
      </c>
      <c r="AE125" s="565" t="e">
        <f t="shared" ca="1" si="54"/>
        <v>#NAME?</v>
      </c>
      <c r="AF125" s="453" t="e">
        <f t="shared" ca="1" si="66"/>
        <v>#NAME?</v>
      </c>
      <c r="AG125" s="566" t="e">
        <f t="shared" ca="1" si="51"/>
        <v>#NAME?</v>
      </c>
      <c r="AH125" s="567" t="e">
        <f t="shared" ca="1" si="35"/>
        <v>#NAME?</v>
      </c>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'ONS Post Acute'!S56</f>
        <v>1.386148878451967E-2</v>
      </c>
      <c r="E126" s="493">
        <f>'ONS Post Acute'!T56</f>
        <v>6.9753889295992395E-3</v>
      </c>
      <c r="F126" s="493">
        <f>'ONS Post Acute'!U56</f>
        <v>2.759172046710956E-2</v>
      </c>
      <c r="G126" s="498">
        <f t="shared" si="36"/>
        <v>5.2592682493648778E-3</v>
      </c>
      <c r="H126" s="498">
        <f t="shared" si="37"/>
        <v>6.8363981121608246</v>
      </c>
      <c r="I126" s="498">
        <f t="shared" si="38"/>
        <v>486.35724208294039</v>
      </c>
      <c r="J126" s="498" t="e">
        <f ca="1">_xll.ErBeta(H126,I126)</f>
        <v>#NAME?</v>
      </c>
      <c r="K126" s="1076" t="e">
        <f t="shared" ca="1" si="39"/>
        <v>#NAME?</v>
      </c>
      <c r="L126" s="453" t="e">
        <f t="shared" ca="1" si="61"/>
        <v>#NAME?</v>
      </c>
      <c r="M126" s="1123" t="e">
        <f t="shared" ca="1" si="28"/>
        <v>#NAME?</v>
      </c>
      <c r="N126" s="1126" t="e">
        <f t="shared" ca="1" si="41"/>
        <v>#NAME?</v>
      </c>
      <c r="O126" s="565" t="e">
        <f t="shared" ca="1" si="52"/>
        <v>#NAME?</v>
      </c>
      <c r="P126" s="453" t="e">
        <f t="shared" ca="1" si="62"/>
        <v>#NAME?</v>
      </c>
      <c r="Q126" s="566" t="e">
        <f t="shared" ca="1" si="43"/>
        <v>#NAME?</v>
      </c>
      <c r="R126" s="1125" t="e">
        <f t="shared" ca="1" si="29"/>
        <v>#NAME?</v>
      </c>
      <c r="S126" s="1076" t="e">
        <f t="shared" ca="1" si="44"/>
        <v>#NAME?</v>
      </c>
      <c r="T126" s="453" t="e">
        <f t="shared" ca="1" si="63"/>
        <v>#NAME?</v>
      </c>
      <c r="U126" s="1123" t="e">
        <f t="shared" ca="1" si="45"/>
        <v>#NAME?</v>
      </c>
      <c r="V126" s="567" t="e">
        <f t="shared" ca="1" si="46"/>
        <v>#NAME?</v>
      </c>
      <c r="W126" s="565" t="e">
        <f t="shared" ca="1" si="53"/>
        <v>#NAME?</v>
      </c>
      <c r="X126" s="453" t="e">
        <f t="shared" ca="1" si="64"/>
        <v>#NAME?</v>
      </c>
      <c r="Y126" s="566" t="e">
        <f t="shared" ca="1" si="47"/>
        <v>#NAME?</v>
      </c>
      <c r="Z126" s="567" t="e">
        <f t="shared" ca="1" si="32"/>
        <v>#NAME?</v>
      </c>
      <c r="AA126" s="1076" t="e">
        <f t="shared" ca="1" si="48"/>
        <v>#NAME?</v>
      </c>
      <c r="AB126" s="453" t="e">
        <f t="shared" ca="1" si="65"/>
        <v>#NAME?</v>
      </c>
      <c r="AC126" s="566" t="e">
        <f t="shared" ca="1" si="49"/>
        <v>#NAME?</v>
      </c>
      <c r="AD126" s="567" t="e">
        <f t="shared" ca="1" si="34"/>
        <v>#NAME?</v>
      </c>
      <c r="AE126" s="565" t="e">
        <f t="shared" ca="1" si="54"/>
        <v>#NAME?</v>
      </c>
      <c r="AF126" s="453" t="e">
        <f t="shared" ca="1" si="66"/>
        <v>#NAME?</v>
      </c>
      <c r="AG126" s="566" t="e">
        <f t="shared" ca="1" si="51"/>
        <v>#NAME?</v>
      </c>
      <c r="AH126" s="567" t="e">
        <f t="shared" ca="1" si="35"/>
        <v>#NAME?</v>
      </c>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'ONS Post Acute'!S57</f>
        <v>1.3041210786370622E-2</v>
      </c>
      <c r="E127" s="493">
        <f>'ONS Post Acute'!T57</f>
        <v>6.4843273387081794E-3</v>
      </c>
      <c r="F127" s="493">
        <f>'ONS Post Acute'!U57</f>
        <v>2.6272315564697737E-2</v>
      </c>
      <c r="G127" s="498">
        <f t="shared" si="36"/>
        <v>5.0479561800993774E-3</v>
      </c>
      <c r="H127" s="498">
        <f t="shared" si="37"/>
        <v>6.5742019530353408</v>
      </c>
      <c r="I127" s="498">
        <f t="shared" si="38"/>
        <v>497.53558207913773</v>
      </c>
      <c r="J127" s="498" t="e">
        <f ca="1">_xll.ErBeta(H127,I127)</f>
        <v>#NAME?</v>
      </c>
      <c r="K127" s="1076" t="e">
        <f t="shared" ca="1" si="39"/>
        <v>#NAME?</v>
      </c>
      <c r="L127" s="453" t="e">
        <f t="shared" ca="1" si="61"/>
        <v>#NAME?</v>
      </c>
      <c r="M127" s="1123" t="e">
        <f t="shared" ca="1" si="28"/>
        <v>#NAME?</v>
      </c>
      <c r="N127" s="1126" t="e">
        <f t="shared" ca="1" si="41"/>
        <v>#NAME?</v>
      </c>
      <c r="O127" s="565" t="e">
        <f t="shared" ca="1" si="52"/>
        <v>#NAME?</v>
      </c>
      <c r="P127" s="453" t="e">
        <f t="shared" ca="1" si="62"/>
        <v>#NAME?</v>
      </c>
      <c r="Q127" s="566" t="e">
        <f t="shared" ca="1" si="43"/>
        <v>#NAME?</v>
      </c>
      <c r="R127" s="1125" t="e">
        <f t="shared" ca="1" si="29"/>
        <v>#NAME?</v>
      </c>
      <c r="S127" s="1076" t="e">
        <f t="shared" ca="1" si="44"/>
        <v>#NAME?</v>
      </c>
      <c r="T127" s="453" t="e">
        <f t="shared" ca="1" si="63"/>
        <v>#NAME?</v>
      </c>
      <c r="U127" s="1123" t="e">
        <f t="shared" ca="1" si="45"/>
        <v>#NAME?</v>
      </c>
      <c r="V127" s="567" t="e">
        <f t="shared" ca="1" si="46"/>
        <v>#NAME?</v>
      </c>
      <c r="W127" s="565" t="e">
        <f t="shared" ca="1" si="53"/>
        <v>#NAME?</v>
      </c>
      <c r="X127" s="453" t="e">
        <f t="shared" ca="1" si="64"/>
        <v>#NAME?</v>
      </c>
      <c r="Y127" s="566" t="e">
        <f t="shared" ca="1" si="47"/>
        <v>#NAME?</v>
      </c>
      <c r="Z127" s="567" t="e">
        <f t="shared" ca="1" si="32"/>
        <v>#NAME?</v>
      </c>
      <c r="AA127" s="1076" t="e">
        <f t="shared" ca="1" si="48"/>
        <v>#NAME?</v>
      </c>
      <c r="AB127" s="453" t="e">
        <f t="shared" ca="1" si="65"/>
        <v>#NAME?</v>
      </c>
      <c r="AC127" s="566" t="e">
        <f t="shared" ca="1" si="49"/>
        <v>#NAME?</v>
      </c>
      <c r="AD127" s="567" t="e">
        <f t="shared" ca="1" si="34"/>
        <v>#NAME?</v>
      </c>
      <c r="AE127" s="565" t="e">
        <f t="shared" ca="1" si="54"/>
        <v>#NAME?</v>
      </c>
      <c r="AF127" s="453" t="e">
        <f t="shared" ca="1" si="66"/>
        <v>#NAME?</v>
      </c>
      <c r="AG127" s="566" t="e">
        <f t="shared" ca="1" si="51"/>
        <v>#NAME?</v>
      </c>
      <c r="AH127" s="567" t="e">
        <f t="shared" ca="1" si="35"/>
        <v>#NAME?</v>
      </c>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'ONS Post Acute'!S58</f>
        <v>1.2269474182635047E-2</v>
      </c>
      <c r="E128" s="493">
        <f>'ONS Post Acute'!T58</f>
        <v>6.0278360762220633E-3</v>
      </c>
      <c r="F128" s="493">
        <f>'ONS Post Acute'!U58</f>
        <v>2.5016003114189507E-2</v>
      </c>
      <c r="G128" s="498">
        <f t="shared" si="36"/>
        <v>4.8439201627467968E-3</v>
      </c>
      <c r="H128" s="498">
        <f t="shared" si="37"/>
        <v>6.3249161020591478</v>
      </c>
      <c r="I128" s="498">
        <f t="shared" si="38"/>
        <v>509.17526001883647</v>
      </c>
      <c r="J128" s="498" t="e">
        <f ca="1">_xll.ErBeta(H128,I128)</f>
        <v>#NAME?</v>
      </c>
      <c r="K128" s="1076" t="e">
        <f t="shared" ca="1" si="39"/>
        <v>#NAME?</v>
      </c>
      <c r="L128" s="453" t="e">
        <f t="shared" ca="1" si="61"/>
        <v>#NAME?</v>
      </c>
      <c r="M128" s="1123" t="e">
        <f t="shared" ca="1" si="28"/>
        <v>#NAME?</v>
      </c>
      <c r="N128" s="1126" t="e">
        <f t="shared" ca="1" si="41"/>
        <v>#NAME?</v>
      </c>
      <c r="O128" s="565" t="e">
        <f t="shared" ca="1" si="52"/>
        <v>#NAME?</v>
      </c>
      <c r="P128" s="453" t="e">
        <f t="shared" ca="1" si="62"/>
        <v>#NAME?</v>
      </c>
      <c r="Q128" s="566" t="e">
        <f t="shared" ca="1" si="43"/>
        <v>#NAME?</v>
      </c>
      <c r="R128" s="1125" t="e">
        <f t="shared" ca="1" si="29"/>
        <v>#NAME?</v>
      </c>
      <c r="S128" s="1076" t="e">
        <f t="shared" ca="1" si="44"/>
        <v>#NAME?</v>
      </c>
      <c r="T128" s="453" t="e">
        <f t="shared" ca="1" si="63"/>
        <v>#NAME?</v>
      </c>
      <c r="U128" s="1123" t="e">
        <f t="shared" ca="1" si="45"/>
        <v>#NAME?</v>
      </c>
      <c r="V128" s="567" t="e">
        <f t="shared" ca="1" si="46"/>
        <v>#NAME?</v>
      </c>
      <c r="W128" s="565" t="e">
        <f t="shared" ca="1" si="53"/>
        <v>#NAME?</v>
      </c>
      <c r="X128" s="453" t="e">
        <f t="shared" ca="1" si="64"/>
        <v>#NAME?</v>
      </c>
      <c r="Y128" s="566" t="e">
        <f t="shared" ca="1" si="47"/>
        <v>#NAME?</v>
      </c>
      <c r="Z128" s="567" t="e">
        <f t="shared" ca="1" si="32"/>
        <v>#NAME?</v>
      </c>
      <c r="AA128" s="1076" t="e">
        <f t="shared" ca="1" si="48"/>
        <v>#NAME?</v>
      </c>
      <c r="AB128" s="453" t="e">
        <f t="shared" ca="1" si="65"/>
        <v>#NAME?</v>
      </c>
      <c r="AC128" s="566" t="e">
        <f t="shared" ca="1" si="49"/>
        <v>#NAME?</v>
      </c>
      <c r="AD128" s="567" t="e">
        <f t="shared" ca="1" si="34"/>
        <v>#NAME?</v>
      </c>
      <c r="AE128" s="565" t="e">
        <f t="shared" ca="1" si="54"/>
        <v>#NAME?</v>
      </c>
      <c r="AF128" s="453" t="e">
        <f t="shared" ca="1" si="66"/>
        <v>#NAME?</v>
      </c>
      <c r="AG128" s="566" t="e">
        <f t="shared" ca="1" si="51"/>
        <v>#NAME?</v>
      </c>
      <c r="AH128" s="567" t="e">
        <f t="shared" ca="1" si="35"/>
        <v>#NAME?</v>
      </c>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'ONS Post Acute'!S59</f>
        <v>1.1543406450854813E-2</v>
      </c>
      <c r="E129" s="493">
        <f>'ONS Post Acute'!T59</f>
        <v>5.6034814197154477E-3</v>
      </c>
      <c r="F129" s="493">
        <f>'ONS Post Acute'!U59</f>
        <v>2.381976610581028E-2</v>
      </c>
      <c r="G129" s="498">
        <f t="shared" si="36"/>
        <v>4.6470113995139882E-3</v>
      </c>
      <c r="H129" s="498">
        <f t="shared" si="37"/>
        <v>6.0877300138420427</v>
      </c>
      <c r="I129" s="498">
        <f t="shared" si="38"/>
        <v>521.28952554413354</v>
      </c>
      <c r="J129" s="498" t="e">
        <f ca="1">_xll.ErBeta(H129,I129)</f>
        <v>#NAME?</v>
      </c>
      <c r="K129" s="1076" t="e">
        <f t="shared" ca="1" si="39"/>
        <v>#NAME?</v>
      </c>
      <c r="L129" s="453" t="e">
        <f t="shared" ca="1" si="61"/>
        <v>#NAME?</v>
      </c>
      <c r="M129" s="1123" t="e">
        <f t="shared" ca="1" si="28"/>
        <v>#NAME?</v>
      </c>
      <c r="N129" s="1126" t="e">
        <f t="shared" ca="1" si="41"/>
        <v>#NAME?</v>
      </c>
      <c r="O129" s="565" t="e">
        <f t="shared" ca="1" si="52"/>
        <v>#NAME?</v>
      </c>
      <c r="P129" s="453" t="e">
        <f t="shared" ca="1" si="62"/>
        <v>#NAME?</v>
      </c>
      <c r="Q129" s="566" t="e">
        <f t="shared" ca="1" si="43"/>
        <v>#NAME?</v>
      </c>
      <c r="R129" s="1125" t="e">
        <f t="shared" ca="1" si="29"/>
        <v>#NAME?</v>
      </c>
      <c r="S129" s="1076" t="e">
        <f t="shared" ca="1" si="44"/>
        <v>#NAME?</v>
      </c>
      <c r="T129" s="453" t="e">
        <f t="shared" ca="1" si="63"/>
        <v>#NAME?</v>
      </c>
      <c r="U129" s="1123" t="e">
        <f t="shared" ca="1" si="45"/>
        <v>#NAME?</v>
      </c>
      <c r="V129" s="567" t="e">
        <f t="shared" ca="1" si="46"/>
        <v>#NAME?</v>
      </c>
      <c r="W129" s="565" t="e">
        <f t="shared" ca="1" si="53"/>
        <v>#NAME?</v>
      </c>
      <c r="X129" s="453" t="e">
        <f t="shared" ca="1" si="64"/>
        <v>#NAME?</v>
      </c>
      <c r="Y129" s="566" t="e">
        <f t="shared" ca="1" si="47"/>
        <v>#NAME?</v>
      </c>
      <c r="Z129" s="567" t="e">
        <f t="shared" ca="1" si="32"/>
        <v>#NAME?</v>
      </c>
      <c r="AA129" s="1076" t="e">
        <f t="shared" ca="1" si="48"/>
        <v>#NAME?</v>
      </c>
      <c r="AB129" s="453" t="e">
        <f t="shared" ca="1" si="65"/>
        <v>#NAME?</v>
      </c>
      <c r="AC129" s="566" t="e">
        <f t="shared" ca="1" si="49"/>
        <v>#NAME?</v>
      </c>
      <c r="AD129" s="567" t="e">
        <f t="shared" ca="1" si="34"/>
        <v>#NAME?</v>
      </c>
      <c r="AE129" s="565" t="e">
        <f t="shared" ca="1" si="54"/>
        <v>#NAME?</v>
      </c>
      <c r="AF129" s="453" t="e">
        <f t="shared" ca="1" si="66"/>
        <v>#NAME?</v>
      </c>
      <c r="AG129" s="566" t="e">
        <f t="shared" ca="1" si="51"/>
        <v>#NAME?</v>
      </c>
      <c r="AH129" s="567" t="e">
        <f t="shared" ca="1" si="35"/>
        <v>#NAME?</v>
      </c>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'ONS Post Acute'!S60</f>
        <v>1.0860305055144516E-2</v>
      </c>
      <c r="E130" s="493">
        <f>'ONS Post Acute'!T60</f>
        <v>5.2090009788015876E-3</v>
      </c>
      <c r="F130" s="493">
        <f>'ONS Post Acute'!U60</f>
        <v>2.2680731799784581E-2</v>
      </c>
      <c r="G130" s="498">
        <f t="shared" si="36"/>
        <v>4.4570741890262739E-3</v>
      </c>
      <c r="H130" s="498">
        <f t="shared" si="37"/>
        <v>5.861895641314133</v>
      </c>
      <c r="I130" s="498">
        <f t="shared" si="38"/>
        <v>533.89233884378064</v>
      </c>
      <c r="J130" s="498" t="e">
        <f ca="1">_xll.ErBeta(H130,I130)</f>
        <v>#NAME?</v>
      </c>
      <c r="K130" s="1076" t="e">
        <f t="shared" ca="1" si="39"/>
        <v>#NAME?</v>
      </c>
      <c r="L130" s="453" t="e">
        <f t="shared" ca="1" si="61"/>
        <v>#NAME?</v>
      </c>
      <c r="M130" s="1123" t="e">
        <f t="shared" ca="1" si="28"/>
        <v>#NAME?</v>
      </c>
      <c r="N130" s="1126" t="e">
        <f t="shared" ca="1" si="41"/>
        <v>#NAME?</v>
      </c>
      <c r="O130" s="565" t="e">
        <f t="shared" ca="1" si="52"/>
        <v>#NAME?</v>
      </c>
      <c r="P130" s="453" t="e">
        <f t="shared" ca="1" si="62"/>
        <v>#NAME?</v>
      </c>
      <c r="Q130" s="566" t="e">
        <f t="shared" ca="1" si="43"/>
        <v>#NAME?</v>
      </c>
      <c r="R130" s="1125" t="e">
        <f t="shared" ca="1" si="29"/>
        <v>#NAME?</v>
      </c>
      <c r="S130" s="1076" t="e">
        <f t="shared" ca="1" si="44"/>
        <v>#NAME?</v>
      </c>
      <c r="T130" s="453" t="e">
        <f t="shared" ca="1" si="63"/>
        <v>#NAME?</v>
      </c>
      <c r="U130" s="1123" t="e">
        <f t="shared" ca="1" si="45"/>
        <v>#NAME?</v>
      </c>
      <c r="V130" s="567" t="e">
        <f t="shared" ca="1" si="46"/>
        <v>#NAME?</v>
      </c>
      <c r="W130" s="565" t="e">
        <f t="shared" ca="1" si="53"/>
        <v>#NAME?</v>
      </c>
      <c r="X130" s="453" t="e">
        <f t="shared" ca="1" si="64"/>
        <v>#NAME?</v>
      </c>
      <c r="Y130" s="566" t="e">
        <f t="shared" ca="1" si="47"/>
        <v>#NAME?</v>
      </c>
      <c r="Z130" s="567" t="e">
        <f t="shared" ca="1" si="32"/>
        <v>#NAME?</v>
      </c>
      <c r="AA130" s="1076" t="e">
        <f t="shared" ca="1" si="48"/>
        <v>#NAME?</v>
      </c>
      <c r="AB130" s="453" t="e">
        <f t="shared" ca="1" si="65"/>
        <v>#NAME?</v>
      </c>
      <c r="AC130" s="566" t="e">
        <f t="shared" ca="1" si="49"/>
        <v>#NAME?</v>
      </c>
      <c r="AD130" s="567" t="e">
        <f t="shared" ca="1" si="34"/>
        <v>#NAME?</v>
      </c>
      <c r="AE130" s="565" t="e">
        <f t="shared" ca="1" si="54"/>
        <v>#NAME?</v>
      </c>
      <c r="AF130" s="453" t="e">
        <f t="shared" ca="1" si="66"/>
        <v>#NAME?</v>
      </c>
      <c r="AG130" s="566" t="e">
        <f t="shared" ca="1" si="51"/>
        <v>#NAME?</v>
      </c>
      <c r="AH130" s="567" t="e">
        <f t="shared" ca="1" si="35"/>
        <v>#NAME?</v>
      </c>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'ONS Post Acute'!S61</f>
        <v>1.0217627386936842E-2</v>
      </c>
      <c r="E131" s="493">
        <f>'ONS Post Acute'!T61</f>
        <v>4.8422916334991207E-3</v>
      </c>
      <c r="F131" s="493">
        <f>'ONS Post Acute'!U61</f>
        <v>2.1596164827507688E-2</v>
      </c>
      <c r="G131" s="498">
        <f t="shared" si="36"/>
        <v>4.273947243369533E-3</v>
      </c>
      <c r="H131" s="498">
        <f t="shared" si="37"/>
        <v>5.6467217264014824</v>
      </c>
      <c r="I131" s="498">
        <f t="shared" si="38"/>
        <v>546.99837997507302</v>
      </c>
      <c r="J131" s="498" t="e">
        <f ca="1">_xll.ErBeta(H131,I131)</f>
        <v>#NAME?</v>
      </c>
      <c r="K131" s="1076" t="e">
        <f t="shared" ca="1" si="39"/>
        <v>#NAME?</v>
      </c>
      <c r="L131" s="453" t="e">
        <f t="shared" ca="1" si="61"/>
        <v>#NAME?</v>
      </c>
      <c r="M131" s="1123" t="e">
        <f t="shared" ca="1" si="28"/>
        <v>#NAME?</v>
      </c>
      <c r="N131" s="1126" t="e">
        <f t="shared" ca="1" si="41"/>
        <v>#NAME?</v>
      </c>
      <c r="O131" s="565" t="e">
        <f t="shared" ca="1" si="52"/>
        <v>#NAME?</v>
      </c>
      <c r="P131" s="453" t="e">
        <f t="shared" ca="1" si="62"/>
        <v>#NAME?</v>
      </c>
      <c r="Q131" s="566" t="e">
        <f t="shared" ca="1" si="43"/>
        <v>#NAME?</v>
      </c>
      <c r="R131" s="1125" t="e">
        <f t="shared" ca="1" si="29"/>
        <v>#NAME?</v>
      </c>
      <c r="S131" s="1076" t="e">
        <f t="shared" ca="1" si="44"/>
        <v>#NAME?</v>
      </c>
      <c r="T131" s="453" t="e">
        <f t="shared" ca="1" si="63"/>
        <v>#NAME?</v>
      </c>
      <c r="U131" s="1123" t="e">
        <f t="shared" ca="1" si="45"/>
        <v>#NAME?</v>
      </c>
      <c r="V131" s="567" t="e">
        <f t="shared" ca="1" si="46"/>
        <v>#NAME?</v>
      </c>
      <c r="W131" s="565" t="e">
        <f t="shared" ca="1" si="53"/>
        <v>#NAME?</v>
      </c>
      <c r="X131" s="453" t="e">
        <f t="shared" ca="1" si="64"/>
        <v>#NAME?</v>
      </c>
      <c r="Y131" s="566" t="e">
        <f t="shared" ca="1" si="47"/>
        <v>#NAME?</v>
      </c>
      <c r="Z131" s="567" t="e">
        <f t="shared" ca="1" si="32"/>
        <v>#NAME?</v>
      </c>
      <c r="AA131" s="1076" t="e">
        <f t="shared" ca="1" si="48"/>
        <v>#NAME?</v>
      </c>
      <c r="AB131" s="453" t="e">
        <f t="shared" ca="1" si="65"/>
        <v>#NAME?</v>
      </c>
      <c r="AC131" s="566" t="e">
        <f t="shared" ca="1" si="49"/>
        <v>#NAME?</v>
      </c>
      <c r="AD131" s="567" t="e">
        <f t="shared" ca="1" si="34"/>
        <v>#NAME?</v>
      </c>
      <c r="AE131" s="565" t="e">
        <f t="shared" ca="1" si="54"/>
        <v>#NAME?</v>
      </c>
      <c r="AF131" s="453" t="e">
        <f t="shared" ca="1" si="66"/>
        <v>#NAME?</v>
      </c>
      <c r="AG131" s="566" t="e">
        <f t="shared" ca="1" si="51"/>
        <v>#NAME?</v>
      </c>
      <c r="AH131" s="567" t="e">
        <f t="shared" ca="1" si="35"/>
        <v>#NAME?</v>
      </c>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'ONS Post Acute'!S62</f>
        <v>9.6129813010020042E-3</v>
      </c>
      <c r="E132" s="493">
        <f>'ONS Post Acute'!T62</f>
        <v>4.5013983217277367E-3</v>
      </c>
      <c r="F132" s="493">
        <f>'ONS Post Acute'!U62</f>
        <v>2.0563460622611388E-2</v>
      </c>
      <c r="G132" s="498">
        <f t="shared" si="36"/>
        <v>4.0974648726744018E-3</v>
      </c>
      <c r="H132" s="498">
        <f t="shared" si="37"/>
        <v>5.4415686926281506</v>
      </c>
      <c r="I132" s="498">
        <f t="shared" si="38"/>
        <v>560.62306019216453</v>
      </c>
      <c r="J132" s="498" t="e">
        <f ca="1">_xll.ErBeta(H132,I132)</f>
        <v>#NAME?</v>
      </c>
      <c r="K132" s="1076" t="e">
        <f t="shared" ca="1" si="39"/>
        <v>#NAME?</v>
      </c>
      <c r="L132" s="453" t="e">
        <f t="shared" ca="1" si="61"/>
        <v>#NAME?</v>
      </c>
      <c r="M132" s="1123" t="e">
        <f t="shared" ca="1" si="28"/>
        <v>#NAME?</v>
      </c>
      <c r="N132" s="1126" t="e">
        <f t="shared" ca="1" si="41"/>
        <v>#NAME?</v>
      </c>
      <c r="O132" s="565" t="e">
        <f t="shared" ca="1" si="52"/>
        <v>#NAME?</v>
      </c>
      <c r="P132" s="453" t="e">
        <f t="shared" ca="1" si="62"/>
        <v>#NAME?</v>
      </c>
      <c r="Q132" s="566" t="e">
        <f t="shared" ca="1" si="43"/>
        <v>#NAME?</v>
      </c>
      <c r="R132" s="1125" t="e">
        <f t="shared" ca="1" si="29"/>
        <v>#NAME?</v>
      </c>
      <c r="S132" s="1076" t="e">
        <f t="shared" ca="1" si="44"/>
        <v>#NAME?</v>
      </c>
      <c r="T132" s="453" t="e">
        <f t="shared" ca="1" si="63"/>
        <v>#NAME?</v>
      </c>
      <c r="U132" s="1123" t="e">
        <f t="shared" ca="1" si="45"/>
        <v>#NAME?</v>
      </c>
      <c r="V132" s="567" t="e">
        <f t="shared" ca="1" si="46"/>
        <v>#NAME?</v>
      </c>
      <c r="W132" s="565" t="e">
        <f t="shared" ca="1" si="53"/>
        <v>#NAME?</v>
      </c>
      <c r="X132" s="453" t="e">
        <f t="shared" ca="1" si="64"/>
        <v>#NAME?</v>
      </c>
      <c r="Y132" s="566" t="e">
        <f t="shared" ca="1" si="47"/>
        <v>#NAME?</v>
      </c>
      <c r="Z132" s="567" t="e">
        <f t="shared" ca="1" si="32"/>
        <v>#NAME?</v>
      </c>
      <c r="AA132" s="1076" t="e">
        <f t="shared" ca="1" si="48"/>
        <v>#NAME?</v>
      </c>
      <c r="AB132" s="453" t="e">
        <f t="shared" ca="1" si="65"/>
        <v>#NAME?</v>
      </c>
      <c r="AC132" s="566" t="e">
        <f t="shared" ca="1" si="49"/>
        <v>#NAME?</v>
      </c>
      <c r="AD132" s="567" t="e">
        <f t="shared" ca="1" si="34"/>
        <v>#NAME?</v>
      </c>
      <c r="AE132" s="565" t="e">
        <f t="shared" ca="1" si="54"/>
        <v>#NAME?</v>
      </c>
      <c r="AF132" s="453" t="e">
        <f t="shared" ca="1" si="66"/>
        <v>#NAME?</v>
      </c>
      <c r="AG132" s="566" t="e">
        <f t="shared" ca="1" si="51"/>
        <v>#NAME?</v>
      </c>
      <c r="AH132" s="567" t="e">
        <f t="shared" ca="1" si="35"/>
        <v>#NAME?</v>
      </c>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'ONS Post Acute'!S63</f>
        <v>9.0441162115149059E-3</v>
      </c>
      <c r="E133" s="493">
        <f>'ONS Post Acute'!T63</f>
        <v>4.1845036161548121E-3</v>
      </c>
      <c r="F133" s="493">
        <f>'ONS Post Acute'!U63</f>
        <v>1.9580139166148834E-2</v>
      </c>
      <c r="G133" s="498">
        <f t="shared" si="36"/>
        <v>3.9274580484678625E-3</v>
      </c>
      <c r="H133" s="498">
        <f t="shared" si="37"/>
        <v>5.2458440678303004</v>
      </c>
      <c r="I133" s="498">
        <f t="shared" si="38"/>
        <v>574.78253517295479</v>
      </c>
      <c r="J133" s="498" t="e">
        <f ca="1">_xll.ErBeta(H133,I133)</f>
        <v>#NAME?</v>
      </c>
      <c r="K133" s="1076" t="e">
        <f t="shared" ca="1" si="39"/>
        <v>#NAME?</v>
      </c>
      <c r="L133" s="453" t="e">
        <f t="shared" ref="L133:L164" ca="1" si="67">K133*($D$21-PICSIA_V-Diab_Inc-Park_Inc-Dem_Inc-Anx_Inc-Isc_Inc)</f>
        <v>#NAME?</v>
      </c>
      <c r="M133" s="1123" t="e">
        <f t="shared" ca="1" si="28"/>
        <v>#NAME?</v>
      </c>
      <c r="N133" s="1126" t="e">
        <f t="shared" ca="1" si="41"/>
        <v>#NAME?</v>
      </c>
      <c r="O133" s="565" t="e">
        <f t="shared" ca="1" si="52"/>
        <v>#NAME?</v>
      </c>
      <c r="P133" s="453" t="e">
        <f t="shared" ref="P133:P164" ca="1" si="68">O133*($E$21-PICSIA_U-$H$201-$H$202-$H$203-$H$204-$H$205)</f>
        <v>#NAME?</v>
      </c>
      <c r="Q133" s="566" t="e">
        <f t="shared" ca="1" si="43"/>
        <v>#NAME?</v>
      </c>
      <c r="R133" s="1125" t="e">
        <f t="shared" ca="1" si="29"/>
        <v>#NAME?</v>
      </c>
      <c r="S133" s="1076" t="e">
        <f t="shared" ca="1" si="44"/>
        <v>#NAME?</v>
      </c>
      <c r="T133" s="453" t="e">
        <f t="shared" ref="T133:T164" ca="1" si="69">S133*($F$21-PICSIB_V-$J$201-$J$202-$J$203-$J$204-$J$205)</f>
        <v>#NAME?</v>
      </c>
      <c r="U133" s="1123" t="e">
        <f t="shared" ca="1" si="45"/>
        <v>#NAME?</v>
      </c>
      <c r="V133" s="567" t="e">
        <f t="shared" ca="1" si="46"/>
        <v>#NAME?</v>
      </c>
      <c r="W133" s="565" t="e">
        <f t="shared" ca="1" si="53"/>
        <v>#NAME?</v>
      </c>
      <c r="X133" s="453" t="e">
        <f t="shared" ref="X133:X164" ca="1" si="70">W133*($G$21-PICSIB_U-$L$201-$L$202-$L$203-$L$204-$L$205)</f>
        <v>#NAME?</v>
      </c>
      <c r="Y133" s="566" t="e">
        <f t="shared" ca="1" si="47"/>
        <v>#NAME?</v>
      </c>
      <c r="Z133" s="567" t="e">
        <f t="shared" ca="1" si="32"/>
        <v>#NAME?</v>
      </c>
      <c r="AA133" s="1076" t="e">
        <f t="shared" ca="1" si="48"/>
        <v>#NAME?</v>
      </c>
      <c r="AB133" s="453" t="e">
        <f t="shared" ref="AB133:AB164" ca="1" si="71">AA133*($H$21-PICSIC_V-$N$201-$N$202-$N$203-$N$204-$N$205)</f>
        <v>#NAME?</v>
      </c>
      <c r="AC133" s="566" t="e">
        <f t="shared" ca="1" si="49"/>
        <v>#NAME?</v>
      </c>
      <c r="AD133" s="567" t="e">
        <f t="shared" ca="1" si="34"/>
        <v>#NAME?</v>
      </c>
      <c r="AE133" s="565" t="e">
        <f t="shared" ca="1" si="54"/>
        <v>#NAME?</v>
      </c>
      <c r="AF133" s="453" t="e">
        <f t="shared" ref="AF133:AF164" ca="1" si="72">AE133*($I$21-PICSIC_U-$P$201-$P$202-$P$203-$P$204-$P$205)</f>
        <v>#NAME?</v>
      </c>
      <c r="AG133" s="566" t="e">
        <f t="shared" ca="1" si="51"/>
        <v>#NAME?</v>
      </c>
      <c r="AH133" s="567" t="e">
        <f t="shared" ca="1" si="35"/>
        <v>#NAME?</v>
      </c>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'ONS Post Acute'!S64</f>
        <v>8.5089147150281853E-3</v>
      </c>
      <c r="E134" s="493">
        <f>'ONS Post Acute'!T64</f>
        <v>3.8899180348234467E-3</v>
      </c>
      <c r="F134" s="493">
        <f>'ONS Post Acute'!U64</f>
        <v>1.8643839030877539E-2</v>
      </c>
      <c r="G134" s="498">
        <f t="shared" si="36"/>
        <v>3.7637553561362478E-3</v>
      </c>
      <c r="H134" s="498">
        <f t="shared" si="37"/>
        <v>5.0589983747121723</v>
      </c>
      <c r="I134" s="498">
        <f t="shared" si="38"/>
        <v>589.49372005565635</v>
      </c>
      <c r="J134" s="498" t="e">
        <f ca="1">_xll.ErBeta(H134,I134)</f>
        <v>#NAME?</v>
      </c>
      <c r="K134" s="1076" t="e">
        <f t="shared" ca="1" si="39"/>
        <v>#NAME?</v>
      </c>
      <c r="L134" s="453" t="e">
        <f t="shared" ca="1" si="67"/>
        <v>#NAME?</v>
      </c>
      <c r="M134" s="1123" t="e">
        <f t="shared" ca="1" si="28"/>
        <v>#NAME?</v>
      </c>
      <c r="N134" s="1126" t="e">
        <f t="shared" ca="1" si="41"/>
        <v>#NAME?</v>
      </c>
      <c r="O134" s="565" t="e">
        <f t="shared" ca="1" si="52"/>
        <v>#NAME?</v>
      </c>
      <c r="P134" s="453" t="e">
        <f t="shared" ca="1" si="68"/>
        <v>#NAME?</v>
      </c>
      <c r="Q134" s="566" t="e">
        <f t="shared" ca="1" si="43"/>
        <v>#NAME?</v>
      </c>
      <c r="R134" s="1125" t="e">
        <f t="shared" ca="1" si="29"/>
        <v>#NAME?</v>
      </c>
      <c r="S134" s="1076" t="e">
        <f t="shared" ca="1" si="44"/>
        <v>#NAME?</v>
      </c>
      <c r="T134" s="453" t="e">
        <f t="shared" ca="1" si="69"/>
        <v>#NAME?</v>
      </c>
      <c r="U134" s="1123" t="e">
        <f t="shared" ca="1" si="45"/>
        <v>#NAME?</v>
      </c>
      <c r="V134" s="567" t="e">
        <f t="shared" ca="1" si="46"/>
        <v>#NAME?</v>
      </c>
      <c r="W134" s="565" t="e">
        <f t="shared" ca="1" si="53"/>
        <v>#NAME?</v>
      </c>
      <c r="X134" s="453" t="e">
        <f t="shared" ca="1" si="70"/>
        <v>#NAME?</v>
      </c>
      <c r="Y134" s="566" t="e">
        <f t="shared" ca="1" si="47"/>
        <v>#NAME?</v>
      </c>
      <c r="Z134" s="567" t="e">
        <f t="shared" ca="1" si="32"/>
        <v>#NAME?</v>
      </c>
      <c r="AA134" s="1076" t="e">
        <f t="shared" ca="1" si="48"/>
        <v>#NAME?</v>
      </c>
      <c r="AB134" s="453" t="e">
        <f t="shared" ca="1" si="71"/>
        <v>#NAME?</v>
      </c>
      <c r="AC134" s="566" t="e">
        <f t="shared" ca="1" si="49"/>
        <v>#NAME?</v>
      </c>
      <c r="AD134" s="567" t="e">
        <f t="shared" ca="1" si="34"/>
        <v>#NAME?</v>
      </c>
      <c r="AE134" s="565" t="e">
        <f t="shared" ca="1" si="54"/>
        <v>#NAME?</v>
      </c>
      <c r="AF134" s="453" t="e">
        <f t="shared" ca="1" si="72"/>
        <v>#NAME?</v>
      </c>
      <c r="AG134" s="566" t="e">
        <f t="shared" ca="1" si="51"/>
        <v>#NAME?</v>
      </c>
      <c r="AH134" s="567" t="e">
        <f t="shared" ca="1" si="35"/>
        <v>#NAME?</v>
      </c>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'ONS Post Acute'!S65</f>
        <v>8.0053847091705772E-3</v>
      </c>
      <c r="E135" s="493">
        <f>'ONS Post Acute'!T65</f>
        <v>3.6160710339041753E-3</v>
      </c>
      <c r="F135" s="493">
        <f>'ONS Post Acute'!U65</f>
        <v>1.7752311710338052E-2</v>
      </c>
      <c r="G135" s="498">
        <f t="shared" si="36"/>
        <v>3.6061838460290504E-3</v>
      </c>
      <c r="H135" s="498">
        <f t="shared" si="37"/>
        <v>4.8805214351227608</v>
      </c>
      <c r="I135" s="498">
        <f t="shared" si="38"/>
        <v>604.77430621255712</v>
      </c>
      <c r="J135" s="498" t="e">
        <f ca="1">_xll.ErBeta(H135,I135)</f>
        <v>#NAME?</v>
      </c>
      <c r="K135" s="1076" t="e">
        <f t="shared" ca="1" si="39"/>
        <v>#NAME?</v>
      </c>
      <c r="L135" s="453" t="e">
        <f t="shared" ca="1" si="67"/>
        <v>#NAME?</v>
      </c>
      <c r="M135" s="1123" t="e">
        <f t="shared" ca="1" si="28"/>
        <v>#NAME?</v>
      </c>
      <c r="N135" s="1126" t="e">
        <f t="shared" ca="1" si="41"/>
        <v>#NAME?</v>
      </c>
      <c r="O135" s="565" t="e">
        <f t="shared" ca="1" si="52"/>
        <v>#NAME?</v>
      </c>
      <c r="P135" s="453" t="e">
        <f t="shared" ca="1" si="68"/>
        <v>#NAME?</v>
      </c>
      <c r="Q135" s="566" t="e">
        <f t="shared" ca="1" si="43"/>
        <v>#NAME?</v>
      </c>
      <c r="R135" s="1125" t="e">
        <f t="shared" ca="1" si="29"/>
        <v>#NAME?</v>
      </c>
      <c r="S135" s="1076" t="e">
        <f t="shared" ca="1" si="44"/>
        <v>#NAME?</v>
      </c>
      <c r="T135" s="453" t="e">
        <f t="shared" ca="1" si="69"/>
        <v>#NAME?</v>
      </c>
      <c r="U135" s="1123" t="e">
        <f t="shared" ca="1" si="45"/>
        <v>#NAME?</v>
      </c>
      <c r="V135" s="567" t="e">
        <f t="shared" ca="1" si="46"/>
        <v>#NAME?</v>
      </c>
      <c r="W135" s="565" t="e">
        <f t="shared" ca="1" si="53"/>
        <v>#NAME?</v>
      </c>
      <c r="X135" s="453" t="e">
        <f t="shared" ca="1" si="70"/>
        <v>#NAME?</v>
      </c>
      <c r="Y135" s="566" t="e">
        <f t="shared" ca="1" si="47"/>
        <v>#NAME?</v>
      </c>
      <c r="Z135" s="567" t="e">
        <f t="shared" ca="1" si="32"/>
        <v>#NAME?</v>
      </c>
      <c r="AA135" s="1076" t="e">
        <f t="shared" ca="1" si="48"/>
        <v>#NAME?</v>
      </c>
      <c r="AB135" s="453" t="e">
        <f t="shared" ca="1" si="71"/>
        <v>#NAME?</v>
      </c>
      <c r="AC135" s="566" t="e">
        <f t="shared" ca="1" si="49"/>
        <v>#NAME?</v>
      </c>
      <c r="AD135" s="567" t="e">
        <f t="shared" ca="1" si="34"/>
        <v>#NAME?</v>
      </c>
      <c r="AE135" s="565" t="e">
        <f t="shared" ca="1" si="54"/>
        <v>#NAME?</v>
      </c>
      <c r="AF135" s="453" t="e">
        <f t="shared" ca="1" si="72"/>
        <v>#NAME?</v>
      </c>
      <c r="AG135" s="566" t="e">
        <f t="shared" ca="1" si="51"/>
        <v>#NAME?</v>
      </c>
      <c r="AH135" s="567" t="e">
        <f t="shared" ca="1" si="35"/>
        <v>#NAME?</v>
      </c>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'ONS Post Acute'!S66</f>
        <v>7.5316519777351926E-3</v>
      </c>
      <c r="E136" s="493">
        <f>'ONS Post Acute'!T66</f>
        <v>3.3615026345495489E-3</v>
      </c>
      <c r="F136" s="493">
        <f>'ONS Post Acute'!U66</f>
        <v>1.6903416219109679E-2</v>
      </c>
      <c r="G136" s="498">
        <f t="shared" si="36"/>
        <v>3.4545697919796253E-3</v>
      </c>
      <c r="H136" s="498">
        <f t="shared" si="37"/>
        <v>4.7099390409086226</v>
      </c>
      <c r="I136" s="498">
        <f t="shared" si="38"/>
        <v>620.64277970286503</v>
      </c>
      <c r="J136" s="498" t="e">
        <f ca="1">_xll.ErBeta(H136,I136)</f>
        <v>#NAME?</v>
      </c>
      <c r="K136" s="1076" t="e">
        <f t="shared" ca="1" si="39"/>
        <v>#NAME?</v>
      </c>
      <c r="L136" s="453" t="e">
        <f t="shared" ca="1" si="67"/>
        <v>#NAME?</v>
      </c>
      <c r="M136" s="1123" t="e">
        <f t="shared" ca="1" si="28"/>
        <v>#NAME?</v>
      </c>
      <c r="N136" s="1126" t="e">
        <f t="shared" ca="1" si="41"/>
        <v>#NAME?</v>
      </c>
      <c r="O136" s="565" t="e">
        <f t="shared" ca="1" si="52"/>
        <v>#NAME?</v>
      </c>
      <c r="P136" s="453" t="e">
        <f t="shared" ca="1" si="68"/>
        <v>#NAME?</v>
      </c>
      <c r="Q136" s="566" t="e">
        <f t="shared" ca="1" si="43"/>
        <v>#NAME?</v>
      </c>
      <c r="R136" s="1125" t="e">
        <f t="shared" ca="1" si="29"/>
        <v>#NAME?</v>
      </c>
      <c r="S136" s="1076" t="e">
        <f t="shared" ca="1" si="44"/>
        <v>#NAME?</v>
      </c>
      <c r="T136" s="453" t="e">
        <f t="shared" ca="1" si="69"/>
        <v>#NAME?</v>
      </c>
      <c r="U136" s="1123" t="e">
        <f t="shared" ca="1" si="45"/>
        <v>#NAME?</v>
      </c>
      <c r="V136" s="567" t="e">
        <f t="shared" ca="1" si="46"/>
        <v>#NAME?</v>
      </c>
      <c r="W136" s="565" t="e">
        <f t="shared" ca="1" si="53"/>
        <v>#NAME?</v>
      </c>
      <c r="X136" s="453" t="e">
        <f t="shared" ca="1" si="70"/>
        <v>#NAME?</v>
      </c>
      <c r="Y136" s="566" t="e">
        <f t="shared" ca="1" si="47"/>
        <v>#NAME?</v>
      </c>
      <c r="Z136" s="567" t="e">
        <f t="shared" ca="1" si="32"/>
        <v>#NAME?</v>
      </c>
      <c r="AA136" s="1076" t="e">
        <f t="shared" ca="1" si="48"/>
        <v>#NAME?</v>
      </c>
      <c r="AB136" s="453" t="e">
        <f t="shared" ca="1" si="71"/>
        <v>#NAME?</v>
      </c>
      <c r="AC136" s="566" t="e">
        <f t="shared" ca="1" si="49"/>
        <v>#NAME?</v>
      </c>
      <c r="AD136" s="567" t="e">
        <f t="shared" ca="1" si="34"/>
        <v>#NAME?</v>
      </c>
      <c r="AE136" s="565" t="e">
        <f t="shared" ca="1" si="54"/>
        <v>#NAME?</v>
      </c>
      <c r="AF136" s="453" t="e">
        <f t="shared" ca="1" si="72"/>
        <v>#NAME?</v>
      </c>
      <c r="AG136" s="566" t="e">
        <f t="shared" ca="1" si="51"/>
        <v>#NAME?</v>
      </c>
      <c r="AH136" s="567" t="e">
        <f t="shared" ca="1" si="35"/>
        <v>#NAME?</v>
      </c>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'ONS Post Acute'!S67</f>
        <v>7.0859532145582157E-3</v>
      </c>
      <c r="E137" s="493">
        <f>'ONS Post Acute'!T67</f>
        <v>3.1248556392111486E-3</v>
      </c>
      <c r="F137" s="493">
        <f>'ONS Post Acute'!U67</f>
        <v>1.6095113951275882E-2</v>
      </c>
      <c r="G137" s="498">
        <f t="shared" si="36"/>
        <v>3.3087393653226361E-3</v>
      </c>
      <c r="H137" s="498">
        <f t="shared" si="37"/>
        <v>4.5468099501851196</v>
      </c>
      <c r="I137" s="498">
        <f t="shared" si="38"/>
        <v>637.11844135906972</v>
      </c>
      <c r="J137" s="498" t="e">
        <f ca="1">_xll.ErBeta(H137,I137)</f>
        <v>#NAME?</v>
      </c>
      <c r="K137" s="1076" t="e">
        <f t="shared" ca="1" si="39"/>
        <v>#NAME?</v>
      </c>
      <c r="L137" s="453" t="e">
        <f t="shared" ca="1" si="67"/>
        <v>#NAME?</v>
      </c>
      <c r="M137" s="1123" t="e">
        <f t="shared" ca="1" si="28"/>
        <v>#NAME?</v>
      </c>
      <c r="N137" s="1126" t="e">
        <f t="shared" ca="1" si="41"/>
        <v>#NAME?</v>
      </c>
      <c r="O137" s="565" t="e">
        <f t="shared" ca="1" si="52"/>
        <v>#NAME?</v>
      </c>
      <c r="P137" s="453" t="e">
        <f t="shared" ca="1" si="68"/>
        <v>#NAME?</v>
      </c>
      <c r="Q137" s="566" t="e">
        <f t="shared" ca="1" si="43"/>
        <v>#NAME?</v>
      </c>
      <c r="R137" s="1125" t="e">
        <f t="shared" ca="1" si="29"/>
        <v>#NAME?</v>
      </c>
      <c r="S137" s="1076" t="e">
        <f t="shared" ca="1" si="44"/>
        <v>#NAME?</v>
      </c>
      <c r="T137" s="453" t="e">
        <f t="shared" ca="1" si="69"/>
        <v>#NAME?</v>
      </c>
      <c r="U137" s="1123" t="e">
        <f t="shared" ca="1" si="45"/>
        <v>#NAME?</v>
      </c>
      <c r="V137" s="567" t="e">
        <f t="shared" ca="1" si="46"/>
        <v>#NAME?</v>
      </c>
      <c r="W137" s="565" t="e">
        <f t="shared" ca="1" si="53"/>
        <v>#NAME?</v>
      </c>
      <c r="X137" s="453" t="e">
        <f t="shared" ca="1" si="70"/>
        <v>#NAME?</v>
      </c>
      <c r="Y137" s="566" t="e">
        <f t="shared" ca="1" si="47"/>
        <v>#NAME?</v>
      </c>
      <c r="Z137" s="567" t="e">
        <f t="shared" ca="1" si="32"/>
        <v>#NAME?</v>
      </c>
      <c r="AA137" s="1076" t="e">
        <f t="shared" ca="1" si="48"/>
        <v>#NAME?</v>
      </c>
      <c r="AB137" s="453" t="e">
        <f t="shared" ca="1" si="71"/>
        <v>#NAME?</v>
      </c>
      <c r="AC137" s="566" t="e">
        <f t="shared" ca="1" si="49"/>
        <v>#NAME?</v>
      </c>
      <c r="AD137" s="567" t="e">
        <f t="shared" ca="1" si="34"/>
        <v>#NAME?</v>
      </c>
      <c r="AE137" s="565" t="e">
        <f t="shared" ca="1" si="54"/>
        <v>#NAME?</v>
      </c>
      <c r="AF137" s="453" t="e">
        <f t="shared" ca="1" si="72"/>
        <v>#NAME?</v>
      </c>
      <c r="AG137" s="566" t="e">
        <f t="shared" ca="1" si="51"/>
        <v>#NAME?</v>
      </c>
      <c r="AH137" s="567" t="e">
        <f t="shared" ca="1" si="35"/>
        <v>#NAME?</v>
      </c>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'ONS Post Acute'!S68</f>
        <v>6.6666294602218904E-3</v>
      </c>
      <c r="E138" s="493">
        <f>'ONS Post Acute'!T68</f>
        <v>2.9048683959214646E-3</v>
      </c>
      <c r="F138" s="493">
        <f>'ONS Post Acute'!U68</f>
        <v>1.5325463784752037E-2</v>
      </c>
      <c r="G138" s="498">
        <f t="shared" si="36"/>
        <v>3.1685192318445334E-3</v>
      </c>
      <c r="H138" s="498">
        <f t="shared" si="37"/>
        <v>4.3907231730194107</v>
      </c>
      <c r="I138" s="498">
        <f t="shared" si="38"/>
        <v>654.22142847238956</v>
      </c>
      <c r="J138" s="498" t="e">
        <f ca="1">_xll.ErBeta(H138,I138)</f>
        <v>#NAME?</v>
      </c>
      <c r="K138" s="1076" t="e">
        <f t="shared" ca="1" si="39"/>
        <v>#NAME?</v>
      </c>
      <c r="L138" s="453" t="e">
        <f t="shared" ca="1" si="67"/>
        <v>#NAME?</v>
      </c>
      <c r="M138" s="1123" t="e">
        <f t="shared" ca="1" si="28"/>
        <v>#NAME?</v>
      </c>
      <c r="N138" s="1126" t="e">
        <f t="shared" ca="1" si="41"/>
        <v>#NAME?</v>
      </c>
      <c r="O138" s="565" t="e">
        <f t="shared" ca="1" si="52"/>
        <v>#NAME?</v>
      </c>
      <c r="P138" s="453" t="e">
        <f t="shared" ca="1" si="68"/>
        <v>#NAME?</v>
      </c>
      <c r="Q138" s="566" t="e">
        <f t="shared" ca="1" si="43"/>
        <v>#NAME?</v>
      </c>
      <c r="R138" s="1125" t="e">
        <f t="shared" ca="1" si="29"/>
        <v>#NAME?</v>
      </c>
      <c r="S138" s="1076" t="e">
        <f t="shared" ca="1" si="44"/>
        <v>#NAME?</v>
      </c>
      <c r="T138" s="453" t="e">
        <f t="shared" ca="1" si="69"/>
        <v>#NAME?</v>
      </c>
      <c r="U138" s="1123" t="e">
        <f t="shared" ca="1" si="45"/>
        <v>#NAME?</v>
      </c>
      <c r="V138" s="567" t="e">
        <f t="shared" ca="1" si="46"/>
        <v>#NAME?</v>
      </c>
      <c r="W138" s="565" t="e">
        <f t="shared" ca="1" si="53"/>
        <v>#NAME?</v>
      </c>
      <c r="X138" s="453" t="e">
        <f t="shared" ca="1" si="70"/>
        <v>#NAME?</v>
      </c>
      <c r="Y138" s="566" t="e">
        <f t="shared" ca="1" si="47"/>
        <v>#NAME?</v>
      </c>
      <c r="Z138" s="567" t="e">
        <f t="shared" ca="1" si="32"/>
        <v>#NAME?</v>
      </c>
      <c r="AA138" s="1076" t="e">
        <f t="shared" ca="1" si="48"/>
        <v>#NAME?</v>
      </c>
      <c r="AB138" s="453" t="e">
        <f t="shared" ca="1" si="71"/>
        <v>#NAME?</v>
      </c>
      <c r="AC138" s="566" t="e">
        <f t="shared" ca="1" si="49"/>
        <v>#NAME?</v>
      </c>
      <c r="AD138" s="567" t="e">
        <f t="shared" ca="1" si="34"/>
        <v>#NAME?</v>
      </c>
      <c r="AE138" s="565" t="e">
        <f t="shared" ca="1" si="54"/>
        <v>#NAME?</v>
      </c>
      <c r="AF138" s="453" t="e">
        <f t="shared" ca="1" si="72"/>
        <v>#NAME?</v>
      </c>
      <c r="AG138" s="566" t="e">
        <f t="shared" ca="1" si="51"/>
        <v>#NAME?</v>
      </c>
      <c r="AH138" s="567" t="e">
        <f t="shared" ca="1" si="35"/>
        <v>#NAME?</v>
      </c>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'ONS Post Acute'!S69</f>
        <v>6.2721199271521515E-3</v>
      </c>
      <c r="E139" s="493">
        <f>'ONS Post Acute'!T69</f>
        <v>2.7003680719642855E-3</v>
      </c>
      <c r="F139" s="493">
        <f>'ONS Post Acute'!U69</f>
        <v>1.459261741971872E-2</v>
      </c>
      <c r="G139" s="498">
        <f t="shared" si="36"/>
        <v>3.0337370785087844E-3</v>
      </c>
      <c r="H139" s="498">
        <f t="shared" si="37"/>
        <v>4.2412955149594076</v>
      </c>
      <c r="I139" s="498">
        <f t="shared" si="38"/>
        <v>671.97273805266127</v>
      </c>
      <c r="J139" s="498" t="e">
        <f ca="1">_xll.ErBeta(H139,I139)</f>
        <v>#NAME?</v>
      </c>
      <c r="K139" s="1076" t="e">
        <f t="shared" ca="1" si="39"/>
        <v>#NAME?</v>
      </c>
      <c r="L139" s="453" t="e">
        <f t="shared" ca="1" si="67"/>
        <v>#NAME?</v>
      </c>
      <c r="M139" s="1123" t="e">
        <f t="shared" ref="M139:M178" ca="1" si="73">((L139*B140)/52*$J$33)</f>
        <v>#NAME?</v>
      </c>
      <c r="N139" s="1126" t="e">
        <f t="shared" ca="1" si="41"/>
        <v>#NAME?</v>
      </c>
      <c r="O139" s="565" t="e">
        <f t="shared" ca="1" si="52"/>
        <v>#NAME?</v>
      </c>
      <c r="P139" s="453" t="e">
        <f t="shared" ca="1" si="68"/>
        <v>#NAME?</v>
      </c>
      <c r="Q139" s="566" t="e">
        <f t="shared" ca="1" si="43"/>
        <v>#NAME?</v>
      </c>
      <c r="R139" s="1125" t="e">
        <f t="shared" ref="R139:R179" ca="1" si="74">(Q139/$D$22)*100000</f>
        <v>#NAME?</v>
      </c>
      <c r="S139" s="1076" t="e">
        <f t="shared" ca="1" si="44"/>
        <v>#NAME?</v>
      </c>
      <c r="T139" s="453" t="e">
        <f t="shared" ca="1" si="69"/>
        <v>#NAME?</v>
      </c>
      <c r="U139" s="1123" t="e">
        <f t="shared" ca="1" si="45"/>
        <v>#NAME?</v>
      </c>
      <c r="V139" s="567" t="e">
        <f t="shared" ca="1" si="46"/>
        <v>#NAME?</v>
      </c>
      <c r="W139" s="565" t="e">
        <f t="shared" ca="1" si="53"/>
        <v>#NAME?</v>
      </c>
      <c r="X139" s="453" t="e">
        <f t="shared" ca="1" si="70"/>
        <v>#NAME?</v>
      </c>
      <c r="Y139" s="566" t="e">
        <f t="shared" ca="1" si="47"/>
        <v>#NAME?</v>
      </c>
      <c r="Z139" s="567" t="e">
        <f t="shared" ref="Z139:Z179" ca="1" si="75">(Y139/$D$22)*100000</f>
        <v>#NAME?</v>
      </c>
      <c r="AA139" s="1076" t="e">
        <f t="shared" ca="1" si="48"/>
        <v>#NAME?</v>
      </c>
      <c r="AB139" s="453" t="e">
        <f t="shared" ca="1" si="71"/>
        <v>#NAME?</v>
      </c>
      <c r="AC139" s="566" t="e">
        <f t="shared" ca="1" si="49"/>
        <v>#NAME?</v>
      </c>
      <c r="AD139" s="567" t="e">
        <f t="shared" ref="AD139:AD179" ca="1" si="76">(AC139/$D$22)*100000</f>
        <v>#NAME?</v>
      </c>
      <c r="AE139" s="565" t="e">
        <f t="shared" ca="1" si="54"/>
        <v>#NAME?</v>
      </c>
      <c r="AF139" s="453" t="e">
        <f t="shared" ca="1" si="72"/>
        <v>#NAME?</v>
      </c>
      <c r="AG139" s="566" t="e">
        <f t="shared" ca="1" si="51"/>
        <v>#NAME?</v>
      </c>
      <c r="AH139" s="567" t="e">
        <f t="shared" ref="AH139:AH179" ca="1" si="77">(AG139/$D$22)*100000</f>
        <v>#NAME?</v>
      </c>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'ONS Post Acute'!S70</f>
        <v>5.9009561901269573E-3</v>
      </c>
      <c r="E140" s="493">
        <f>'ONS Post Acute'!T70</f>
        <v>2.5102644010731481E-3</v>
      </c>
      <c r="F140" s="493">
        <f>'ONS Post Acute'!U70</f>
        <v>1.3894814939965854E-2</v>
      </c>
      <c r="G140" s="498">
        <f t="shared" ref="G140:G179" si="78">(F140-E140)/(2*1.96)</f>
        <v>2.904222076248139E-3</v>
      </c>
      <c r="H140" s="498">
        <f t="shared" ref="H140:H179" si="79">(D140*(D140-D140^2-G140^2))/G140^2</f>
        <v>4.0981693506814807</v>
      </c>
      <c r="I140" s="498">
        <f t="shared" ref="I140:I179" si="80">H140*(1-D140)/D140</f>
        <v>690.39425164682291</v>
      </c>
      <c r="J140" s="498" t="e">
        <f ca="1">_xll.ErBeta(H140,I140)</f>
        <v>#NAME?</v>
      </c>
      <c r="K140" s="1076" t="e">
        <f t="shared" ref="K140:K179" ca="1" si="81">(1-EXP(-(-LN(1-(J140-J141)/1))*$N$44)*1)</f>
        <v>#NAME?</v>
      </c>
      <c r="L140" s="453" t="e">
        <f t="shared" ca="1" si="67"/>
        <v>#NAME?</v>
      </c>
      <c r="M140" s="1123" t="e">
        <f t="shared" ca="1" si="73"/>
        <v>#NAME?</v>
      </c>
      <c r="N140" s="1126" t="e">
        <f t="shared" ref="N140:N179" ca="1" si="82">(M140/$D$22)*100000</f>
        <v>#NAME?</v>
      </c>
      <c r="O140" s="565" t="e">
        <f t="shared" ca="1" si="52"/>
        <v>#NAME?</v>
      </c>
      <c r="P140" s="453" t="e">
        <f t="shared" ca="1" si="68"/>
        <v>#NAME?</v>
      </c>
      <c r="Q140" s="566" t="e">
        <f t="shared" ref="Q140:Q178" ca="1" si="83">((P140*B141)/52*$J$33)</f>
        <v>#NAME?</v>
      </c>
      <c r="R140" s="1125" t="e">
        <f t="shared" ca="1" si="74"/>
        <v>#NAME?</v>
      </c>
      <c r="S140" s="1076" t="e">
        <f t="shared" ref="S140:S179" ca="1" si="84">(1-EXP(-(-LN(1-(J140-J141)/1))*$N$44)*1)</f>
        <v>#NAME?</v>
      </c>
      <c r="T140" s="453" t="e">
        <f t="shared" ca="1" si="69"/>
        <v>#NAME?</v>
      </c>
      <c r="U140" s="1123" t="e">
        <f t="shared" ref="U140:U178" ca="1" si="85">((T140*B141)/52*$J$33)</f>
        <v>#NAME?</v>
      </c>
      <c r="V140" s="567" t="e">
        <f t="shared" ref="V140:V179" ca="1" si="86">(U140/$D$22)*100000</f>
        <v>#NAME?</v>
      </c>
      <c r="W140" s="565" t="e">
        <f t="shared" ca="1" si="53"/>
        <v>#NAME?</v>
      </c>
      <c r="X140" s="453" t="e">
        <f t="shared" ca="1" si="70"/>
        <v>#NAME?</v>
      </c>
      <c r="Y140" s="566" t="e">
        <f t="shared" ref="Y140:Y178" ca="1" si="87">((X140*B141)/52*$J$33)</f>
        <v>#NAME?</v>
      </c>
      <c r="Z140" s="567" t="e">
        <f t="shared" ca="1" si="75"/>
        <v>#NAME?</v>
      </c>
      <c r="AA140" s="1076" t="e">
        <f t="shared" ref="AA140:AA179" ca="1" si="88">(1-EXP(-(-LN(1-(J140-J141)/1))*$N$44)*1)</f>
        <v>#NAME?</v>
      </c>
      <c r="AB140" s="453" t="e">
        <f t="shared" ca="1" si="71"/>
        <v>#NAME?</v>
      </c>
      <c r="AC140" s="566" t="e">
        <f t="shared" ref="AC140:AC178" ca="1" si="89">((AB140*B141)/52*$J$33)</f>
        <v>#NAME?</v>
      </c>
      <c r="AD140" s="567" t="e">
        <f t="shared" ca="1" si="76"/>
        <v>#NAME?</v>
      </c>
      <c r="AE140" s="565" t="e">
        <f t="shared" ca="1" si="54"/>
        <v>#NAME?</v>
      </c>
      <c r="AF140" s="453" t="e">
        <f t="shared" ca="1" si="72"/>
        <v>#NAME?</v>
      </c>
      <c r="AG140" s="566" t="e">
        <f t="shared" ref="AG140:AG178" ca="1" si="90">((AF140*B141)/52*$J$33)</f>
        <v>#NAME?</v>
      </c>
      <c r="AH140" s="567" t="e">
        <f t="shared" ca="1" si="77"/>
        <v>#NAME?</v>
      </c>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'ONS Post Acute'!S71</f>
        <v>5.551756720571544E-3</v>
      </c>
      <c r="E141" s="493">
        <f>'ONS Post Acute'!T71</f>
        <v>2.3335438708217988E-3</v>
      </c>
      <c r="F141" s="493">
        <f>'ONS Post Acute'!U71</f>
        <v>1.3230380586488349E-2</v>
      </c>
      <c r="G141" s="498">
        <f t="shared" si="78"/>
        <v>2.7798052846088137E-3</v>
      </c>
      <c r="H141" s="498">
        <f t="shared" si="79"/>
        <v>3.9610106033541403</v>
      </c>
      <c r="I141" s="498">
        <f t="shared" si="80"/>
        <v>709.50876170798756</v>
      </c>
      <c r="J141" s="498" t="e">
        <f ca="1">_xll.ErBeta(H141,I141)</f>
        <v>#NAME?</v>
      </c>
      <c r="K141" s="1076" t="e">
        <f t="shared" ca="1" si="81"/>
        <v>#NAME?</v>
      </c>
      <c r="L141" s="453" t="e">
        <f t="shared" ca="1" si="67"/>
        <v>#NAME?</v>
      </c>
      <c r="M141" s="1123" t="e">
        <f t="shared" ca="1" si="73"/>
        <v>#NAME?</v>
      </c>
      <c r="N141" s="1126" t="e">
        <f t="shared" ca="1" si="82"/>
        <v>#NAME?</v>
      </c>
      <c r="O141" s="565" t="e">
        <f t="shared" ref="O141:O179" ca="1" si="91">$J141-$J142</f>
        <v>#NAME?</v>
      </c>
      <c r="P141" s="453" t="e">
        <f t="shared" ca="1" si="68"/>
        <v>#NAME?</v>
      </c>
      <c r="Q141" s="566" t="e">
        <f t="shared" ca="1" si="83"/>
        <v>#NAME?</v>
      </c>
      <c r="R141" s="1125" t="e">
        <f t="shared" ca="1" si="74"/>
        <v>#NAME?</v>
      </c>
      <c r="S141" s="1076" t="e">
        <f t="shared" ca="1" si="84"/>
        <v>#NAME?</v>
      </c>
      <c r="T141" s="453" t="e">
        <f t="shared" ca="1" si="69"/>
        <v>#NAME?</v>
      </c>
      <c r="U141" s="1123" t="e">
        <f t="shared" ca="1" si="85"/>
        <v>#NAME?</v>
      </c>
      <c r="V141" s="567" t="e">
        <f t="shared" ca="1" si="86"/>
        <v>#NAME?</v>
      </c>
      <c r="W141" s="565" t="e">
        <f t="shared" ref="W141:W179" ca="1" si="92">$J141-$J142</f>
        <v>#NAME?</v>
      </c>
      <c r="X141" s="453" t="e">
        <f t="shared" ca="1" si="70"/>
        <v>#NAME?</v>
      </c>
      <c r="Y141" s="566" t="e">
        <f t="shared" ca="1" si="87"/>
        <v>#NAME?</v>
      </c>
      <c r="Z141" s="567" t="e">
        <f t="shared" ca="1" si="75"/>
        <v>#NAME?</v>
      </c>
      <c r="AA141" s="1076" t="e">
        <f t="shared" ca="1" si="88"/>
        <v>#NAME?</v>
      </c>
      <c r="AB141" s="453" t="e">
        <f t="shared" ca="1" si="71"/>
        <v>#NAME?</v>
      </c>
      <c r="AC141" s="566" t="e">
        <f t="shared" ca="1" si="89"/>
        <v>#NAME?</v>
      </c>
      <c r="AD141" s="567" t="e">
        <f t="shared" ca="1" si="76"/>
        <v>#NAME?</v>
      </c>
      <c r="AE141" s="565" t="e">
        <f t="shared" ref="AE141:AE179" ca="1" si="93">$J141-$J142</f>
        <v>#NAME?</v>
      </c>
      <c r="AF141" s="453" t="e">
        <f t="shared" ca="1" si="72"/>
        <v>#NAME?</v>
      </c>
      <c r="AG141" s="566" t="e">
        <f t="shared" ca="1" si="90"/>
        <v>#NAME?</v>
      </c>
      <c r="AH141" s="567" t="e">
        <f t="shared" ca="1" si="77"/>
        <v>#NAME?</v>
      </c>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'ONS Post Acute'!S72</f>
        <v>5.2232217442963547E-3</v>
      </c>
      <c r="E142" s="493">
        <f>'ONS Post Acute'!T72</f>
        <v>2.1692643192175449E-3</v>
      </c>
      <c r="F142" s="493">
        <f>'ONS Post Acute'!U72</f>
        <v>1.2597718733183645E-2</v>
      </c>
      <c r="G142" s="498">
        <f t="shared" si="78"/>
        <v>2.6603200035627806E-3</v>
      </c>
      <c r="H142" s="498">
        <f t="shared" si="79"/>
        <v>3.8295069082005959</v>
      </c>
      <c r="I142" s="498">
        <f t="shared" si="80"/>
        <v>729.33999951421674</v>
      </c>
      <c r="J142" s="498" t="e">
        <f ca="1">_xll.ErBeta(H142,I142)</f>
        <v>#NAME?</v>
      </c>
      <c r="K142" s="1076" t="e">
        <f t="shared" ca="1" si="81"/>
        <v>#NAME?</v>
      </c>
      <c r="L142" s="453" t="e">
        <f t="shared" ca="1" si="67"/>
        <v>#NAME?</v>
      </c>
      <c r="M142" s="1123" t="e">
        <f t="shared" ca="1" si="73"/>
        <v>#NAME?</v>
      </c>
      <c r="N142" s="1126" t="e">
        <f t="shared" ca="1" si="82"/>
        <v>#NAME?</v>
      </c>
      <c r="O142" s="565" t="e">
        <f t="shared" ca="1" si="91"/>
        <v>#NAME?</v>
      </c>
      <c r="P142" s="453" t="e">
        <f t="shared" ca="1" si="68"/>
        <v>#NAME?</v>
      </c>
      <c r="Q142" s="566" t="e">
        <f t="shared" ca="1" si="83"/>
        <v>#NAME?</v>
      </c>
      <c r="R142" s="1125" t="e">
        <f t="shared" ca="1" si="74"/>
        <v>#NAME?</v>
      </c>
      <c r="S142" s="1076" t="e">
        <f t="shared" ca="1" si="84"/>
        <v>#NAME?</v>
      </c>
      <c r="T142" s="453" t="e">
        <f t="shared" ca="1" si="69"/>
        <v>#NAME?</v>
      </c>
      <c r="U142" s="1123" t="e">
        <f t="shared" ca="1" si="85"/>
        <v>#NAME?</v>
      </c>
      <c r="V142" s="567" t="e">
        <f t="shared" ca="1" si="86"/>
        <v>#NAME?</v>
      </c>
      <c r="W142" s="565" t="e">
        <f t="shared" ca="1" si="92"/>
        <v>#NAME?</v>
      </c>
      <c r="X142" s="453" t="e">
        <f t="shared" ca="1" si="70"/>
        <v>#NAME?</v>
      </c>
      <c r="Y142" s="566" t="e">
        <f t="shared" ca="1" si="87"/>
        <v>#NAME?</v>
      </c>
      <c r="Z142" s="567" t="e">
        <f t="shared" ca="1" si="75"/>
        <v>#NAME?</v>
      </c>
      <c r="AA142" s="1076" t="e">
        <f t="shared" ca="1" si="88"/>
        <v>#NAME?</v>
      </c>
      <c r="AB142" s="453" t="e">
        <f t="shared" ca="1" si="71"/>
        <v>#NAME?</v>
      </c>
      <c r="AC142" s="566" t="e">
        <f t="shared" ca="1" si="89"/>
        <v>#NAME?</v>
      </c>
      <c r="AD142" s="567" t="e">
        <f t="shared" ca="1" si="76"/>
        <v>#NAME?</v>
      </c>
      <c r="AE142" s="565" t="e">
        <f t="shared" ca="1" si="93"/>
        <v>#NAME?</v>
      </c>
      <c r="AF142" s="453" t="e">
        <f t="shared" ca="1" si="72"/>
        <v>#NAME?</v>
      </c>
      <c r="AG142" s="566" t="e">
        <f t="shared" ca="1" si="90"/>
        <v>#NAME?</v>
      </c>
      <c r="AH142" s="567" t="e">
        <f t="shared" ca="1" si="77"/>
        <v>#NAME?</v>
      </c>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'ONS Post Acute'!S73</f>
        <v>4.9141284035373982E-3</v>
      </c>
      <c r="E143" s="493">
        <f>'ONS Post Acute'!T73</f>
        <v>2.0165499116899669E-3</v>
      </c>
      <c r="F143" s="493">
        <f>'ONS Post Acute'!U73</f>
        <v>1.1995310054986814E-2</v>
      </c>
      <c r="G143" s="498">
        <f t="shared" si="78"/>
        <v>2.5456020773716444E-3</v>
      </c>
      <c r="H143" s="498">
        <f t="shared" si="79"/>
        <v>3.7033659412529598</v>
      </c>
      <c r="I143" s="498">
        <f t="shared" si="80"/>
        <v>749.91266464254693</v>
      </c>
      <c r="J143" s="498" t="e">
        <f ca="1">_xll.ErBeta(H143,I143)</f>
        <v>#NAME?</v>
      </c>
      <c r="K143" s="1076" t="e">
        <f t="shared" ca="1" si="81"/>
        <v>#NAME?</v>
      </c>
      <c r="L143" s="453" t="e">
        <f t="shared" ca="1" si="67"/>
        <v>#NAME?</v>
      </c>
      <c r="M143" s="1123" t="e">
        <f t="shared" ca="1" si="73"/>
        <v>#NAME?</v>
      </c>
      <c r="N143" s="1126" t="e">
        <f t="shared" ca="1" si="82"/>
        <v>#NAME?</v>
      </c>
      <c r="O143" s="565" t="e">
        <f t="shared" ca="1" si="91"/>
        <v>#NAME?</v>
      </c>
      <c r="P143" s="453" t="e">
        <f t="shared" ca="1" si="68"/>
        <v>#NAME?</v>
      </c>
      <c r="Q143" s="566" t="e">
        <f t="shared" ca="1" si="83"/>
        <v>#NAME?</v>
      </c>
      <c r="R143" s="1125" t="e">
        <f t="shared" ca="1" si="74"/>
        <v>#NAME?</v>
      </c>
      <c r="S143" s="1076" t="e">
        <f t="shared" ca="1" si="84"/>
        <v>#NAME?</v>
      </c>
      <c r="T143" s="453" t="e">
        <f t="shared" ca="1" si="69"/>
        <v>#NAME?</v>
      </c>
      <c r="U143" s="1123" t="e">
        <f t="shared" ca="1" si="85"/>
        <v>#NAME?</v>
      </c>
      <c r="V143" s="567" t="e">
        <f t="shared" ca="1" si="86"/>
        <v>#NAME?</v>
      </c>
      <c r="W143" s="565" t="e">
        <f t="shared" ca="1" si="92"/>
        <v>#NAME?</v>
      </c>
      <c r="X143" s="453" t="e">
        <f t="shared" ca="1" si="70"/>
        <v>#NAME?</v>
      </c>
      <c r="Y143" s="566" t="e">
        <f t="shared" ca="1" si="87"/>
        <v>#NAME?</v>
      </c>
      <c r="Z143" s="567" t="e">
        <f t="shared" ca="1" si="75"/>
        <v>#NAME?</v>
      </c>
      <c r="AA143" s="1076" t="e">
        <f t="shared" ca="1" si="88"/>
        <v>#NAME?</v>
      </c>
      <c r="AB143" s="453" t="e">
        <f t="shared" ca="1" si="71"/>
        <v>#NAME?</v>
      </c>
      <c r="AC143" s="566" t="e">
        <f t="shared" ca="1" si="89"/>
        <v>#NAME?</v>
      </c>
      <c r="AD143" s="567" t="e">
        <f t="shared" ca="1" si="76"/>
        <v>#NAME?</v>
      </c>
      <c r="AE143" s="565" t="e">
        <f t="shared" ca="1" si="93"/>
        <v>#NAME?</v>
      </c>
      <c r="AF143" s="453" t="e">
        <f t="shared" ca="1" si="72"/>
        <v>#NAME?</v>
      </c>
      <c r="AG143" s="566" t="e">
        <f t="shared" ca="1" si="90"/>
        <v>#NAME?</v>
      </c>
      <c r="AH143" s="567" t="e">
        <f t="shared" ca="1" si="77"/>
        <v>#NAME?</v>
      </c>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'ONS Post Acute'!S74</f>
        <v>4.6233262052913652E-3</v>
      </c>
      <c r="E144" s="493">
        <f>'ONS Post Acute'!T74</f>
        <v>1.8745864716954313E-3</v>
      </c>
      <c r="F144" s="493">
        <f>'ONS Post Acute'!U74</f>
        <v>1.1421707879241181E-2</v>
      </c>
      <c r="G144" s="498">
        <f t="shared" si="78"/>
        <v>2.4354901549861604E-3</v>
      </c>
      <c r="H144" s="498">
        <f t="shared" si="79"/>
        <v>3.5823138964781958</v>
      </c>
      <c r="I144" s="498">
        <f t="shared" si="80"/>
        <v>771.25245600971232</v>
      </c>
      <c r="J144" s="498" t="e">
        <f ca="1">_xll.ErBeta(H144,I144)</f>
        <v>#NAME?</v>
      </c>
      <c r="K144" s="1076" t="e">
        <f t="shared" ca="1" si="81"/>
        <v>#NAME?</v>
      </c>
      <c r="L144" s="453" t="e">
        <f t="shared" ca="1" si="67"/>
        <v>#NAME?</v>
      </c>
      <c r="M144" s="1123" t="e">
        <f t="shared" ca="1" si="73"/>
        <v>#NAME?</v>
      </c>
      <c r="N144" s="1126" t="e">
        <f t="shared" ca="1" si="82"/>
        <v>#NAME?</v>
      </c>
      <c r="O144" s="565" t="e">
        <f t="shared" ca="1" si="91"/>
        <v>#NAME?</v>
      </c>
      <c r="P144" s="453" t="e">
        <f t="shared" ca="1" si="68"/>
        <v>#NAME?</v>
      </c>
      <c r="Q144" s="566" t="e">
        <f t="shared" ca="1" si="83"/>
        <v>#NAME?</v>
      </c>
      <c r="R144" s="1125" t="e">
        <f t="shared" ca="1" si="74"/>
        <v>#NAME?</v>
      </c>
      <c r="S144" s="1076" t="e">
        <f t="shared" ca="1" si="84"/>
        <v>#NAME?</v>
      </c>
      <c r="T144" s="453" t="e">
        <f t="shared" ca="1" si="69"/>
        <v>#NAME?</v>
      </c>
      <c r="U144" s="1123" t="e">
        <f t="shared" ca="1" si="85"/>
        <v>#NAME?</v>
      </c>
      <c r="V144" s="567" t="e">
        <f t="shared" ca="1" si="86"/>
        <v>#NAME?</v>
      </c>
      <c r="W144" s="565" t="e">
        <f t="shared" ca="1" si="92"/>
        <v>#NAME?</v>
      </c>
      <c r="X144" s="453" t="e">
        <f t="shared" ca="1" si="70"/>
        <v>#NAME?</v>
      </c>
      <c r="Y144" s="566" t="e">
        <f t="shared" ca="1" si="87"/>
        <v>#NAME?</v>
      </c>
      <c r="Z144" s="567" t="e">
        <f t="shared" ca="1" si="75"/>
        <v>#NAME?</v>
      </c>
      <c r="AA144" s="1076" t="e">
        <f t="shared" ca="1" si="88"/>
        <v>#NAME?</v>
      </c>
      <c r="AB144" s="453" t="e">
        <f t="shared" ca="1" si="71"/>
        <v>#NAME?</v>
      </c>
      <c r="AC144" s="566" t="e">
        <f t="shared" ca="1" si="89"/>
        <v>#NAME?</v>
      </c>
      <c r="AD144" s="567" t="e">
        <f t="shared" ca="1" si="76"/>
        <v>#NAME?</v>
      </c>
      <c r="AE144" s="565" t="e">
        <f t="shared" ca="1" si="93"/>
        <v>#NAME?</v>
      </c>
      <c r="AF144" s="453" t="e">
        <f t="shared" ca="1" si="72"/>
        <v>#NAME?</v>
      </c>
      <c r="AG144" s="566" t="e">
        <f t="shared" ca="1" si="90"/>
        <v>#NAME?</v>
      </c>
      <c r="AH144" s="567" t="e">
        <f t="shared" ca="1" si="77"/>
        <v>#NAME?</v>
      </c>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'ONS Post Acute'!S75</f>
        <v>4.3497327390035478E-3</v>
      </c>
      <c r="E145" s="493">
        <f>'ONS Post Acute'!T75</f>
        <v>1.7426171400431959E-3</v>
      </c>
      <c r="F145" s="493">
        <f>'ONS Post Acute'!U75</f>
        <v>1.0875534711542184E-2</v>
      </c>
      <c r="G145" s="498">
        <f t="shared" si="78"/>
        <v>2.3298259110966805E-3</v>
      </c>
      <c r="H145" s="498">
        <f t="shared" si="79"/>
        <v>3.4660940963663345</v>
      </c>
      <c r="I145" s="498">
        <f t="shared" si="80"/>
        <v>793.38610449649707</v>
      </c>
      <c r="J145" s="498" t="e">
        <f ca="1">_xll.ErBeta(H145,I145)</f>
        <v>#NAME?</v>
      </c>
      <c r="K145" s="1076" t="e">
        <f t="shared" ca="1" si="81"/>
        <v>#NAME?</v>
      </c>
      <c r="L145" s="453" t="e">
        <f t="shared" ca="1" si="67"/>
        <v>#NAME?</v>
      </c>
      <c r="M145" s="1123" t="e">
        <f t="shared" ca="1" si="73"/>
        <v>#NAME?</v>
      </c>
      <c r="N145" s="1126" t="e">
        <f t="shared" ca="1" si="82"/>
        <v>#NAME?</v>
      </c>
      <c r="O145" s="565" t="e">
        <f t="shared" ca="1" si="91"/>
        <v>#NAME?</v>
      </c>
      <c r="P145" s="453" t="e">
        <f t="shared" ca="1" si="68"/>
        <v>#NAME?</v>
      </c>
      <c r="Q145" s="566" t="e">
        <f t="shared" ca="1" si="83"/>
        <v>#NAME?</v>
      </c>
      <c r="R145" s="1125" t="e">
        <f t="shared" ca="1" si="74"/>
        <v>#NAME?</v>
      </c>
      <c r="S145" s="1076" t="e">
        <f t="shared" ca="1" si="84"/>
        <v>#NAME?</v>
      </c>
      <c r="T145" s="453" t="e">
        <f t="shared" ca="1" si="69"/>
        <v>#NAME?</v>
      </c>
      <c r="U145" s="1123" t="e">
        <f t="shared" ca="1" si="85"/>
        <v>#NAME?</v>
      </c>
      <c r="V145" s="567" t="e">
        <f t="shared" ca="1" si="86"/>
        <v>#NAME?</v>
      </c>
      <c r="W145" s="565" t="e">
        <f t="shared" ca="1" si="92"/>
        <v>#NAME?</v>
      </c>
      <c r="X145" s="453" t="e">
        <f t="shared" ca="1" si="70"/>
        <v>#NAME?</v>
      </c>
      <c r="Y145" s="566" t="e">
        <f t="shared" ca="1" si="87"/>
        <v>#NAME?</v>
      </c>
      <c r="Z145" s="567" t="e">
        <f t="shared" ca="1" si="75"/>
        <v>#NAME?</v>
      </c>
      <c r="AA145" s="1076" t="e">
        <f t="shared" ca="1" si="88"/>
        <v>#NAME?</v>
      </c>
      <c r="AB145" s="453" t="e">
        <f t="shared" ca="1" si="71"/>
        <v>#NAME?</v>
      </c>
      <c r="AC145" s="566" t="e">
        <f t="shared" ca="1" si="89"/>
        <v>#NAME?</v>
      </c>
      <c r="AD145" s="567" t="e">
        <f t="shared" ca="1" si="76"/>
        <v>#NAME?</v>
      </c>
      <c r="AE145" s="565" t="e">
        <f t="shared" ca="1" si="93"/>
        <v>#NAME?</v>
      </c>
      <c r="AF145" s="453" t="e">
        <f t="shared" ca="1" si="72"/>
        <v>#NAME?</v>
      </c>
      <c r="AG145" s="566" t="e">
        <f t="shared" ca="1" si="90"/>
        <v>#NAME?</v>
      </c>
      <c r="AH145" s="567" t="e">
        <f t="shared" ca="1" si="77"/>
        <v>#NAME?</v>
      </c>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'ONS Post Acute'!S76</f>
        <v>4.092329647669095E-3</v>
      </c>
      <c r="E146" s="493">
        <f>'ONS Post Acute'!T76</f>
        <v>1.6199383398013275E-3</v>
      </c>
      <c r="F146" s="493">
        <f>'ONS Post Acute'!U76</f>
        <v>1.0355478927711539E-2</v>
      </c>
      <c r="G146" s="498">
        <f t="shared" si="78"/>
        <v>2.2284542316097478E-3</v>
      </c>
      <c r="H146" s="498">
        <f t="shared" si="79"/>
        <v>3.3544657227421824</v>
      </c>
      <c r="I146" s="498">
        <f t="shared" si="80"/>
        <v>816.34140717762773</v>
      </c>
      <c r="J146" s="498" t="e">
        <f ca="1">_xll.ErBeta(H146,I146)</f>
        <v>#NAME?</v>
      </c>
      <c r="K146" s="1076" t="e">
        <f t="shared" ca="1" si="81"/>
        <v>#NAME?</v>
      </c>
      <c r="L146" s="453" t="e">
        <f t="shared" ca="1" si="67"/>
        <v>#NAME?</v>
      </c>
      <c r="M146" s="1123" t="e">
        <f t="shared" ca="1" si="73"/>
        <v>#NAME?</v>
      </c>
      <c r="N146" s="1126" t="e">
        <f t="shared" ca="1" si="82"/>
        <v>#NAME?</v>
      </c>
      <c r="O146" s="565" t="e">
        <f t="shared" ca="1" si="91"/>
        <v>#NAME?</v>
      </c>
      <c r="P146" s="453" t="e">
        <f t="shared" ca="1" si="68"/>
        <v>#NAME?</v>
      </c>
      <c r="Q146" s="566" t="e">
        <f t="shared" ca="1" si="83"/>
        <v>#NAME?</v>
      </c>
      <c r="R146" s="1125" t="e">
        <f t="shared" ca="1" si="74"/>
        <v>#NAME?</v>
      </c>
      <c r="S146" s="1076" t="e">
        <f t="shared" ca="1" si="84"/>
        <v>#NAME?</v>
      </c>
      <c r="T146" s="453" t="e">
        <f t="shared" ca="1" si="69"/>
        <v>#NAME?</v>
      </c>
      <c r="U146" s="1123" t="e">
        <f t="shared" ca="1" si="85"/>
        <v>#NAME?</v>
      </c>
      <c r="V146" s="567" t="e">
        <f t="shared" ca="1" si="86"/>
        <v>#NAME?</v>
      </c>
      <c r="W146" s="565" t="e">
        <f t="shared" ca="1" si="92"/>
        <v>#NAME?</v>
      </c>
      <c r="X146" s="453" t="e">
        <f t="shared" ca="1" si="70"/>
        <v>#NAME?</v>
      </c>
      <c r="Y146" s="566" t="e">
        <f t="shared" ca="1" si="87"/>
        <v>#NAME?</v>
      </c>
      <c r="Z146" s="567" t="e">
        <f t="shared" ca="1" si="75"/>
        <v>#NAME?</v>
      </c>
      <c r="AA146" s="1076" t="e">
        <f t="shared" ca="1" si="88"/>
        <v>#NAME?</v>
      </c>
      <c r="AB146" s="453" t="e">
        <f t="shared" ca="1" si="71"/>
        <v>#NAME?</v>
      </c>
      <c r="AC146" s="566" t="e">
        <f t="shared" ca="1" si="89"/>
        <v>#NAME?</v>
      </c>
      <c r="AD146" s="567" t="e">
        <f t="shared" ca="1" si="76"/>
        <v>#NAME?</v>
      </c>
      <c r="AE146" s="565" t="e">
        <f t="shared" ca="1" si="93"/>
        <v>#NAME?</v>
      </c>
      <c r="AF146" s="453" t="e">
        <f t="shared" ca="1" si="72"/>
        <v>#NAME?</v>
      </c>
      <c r="AG146" s="566" t="e">
        <f t="shared" ca="1" si="90"/>
        <v>#NAME?</v>
      </c>
      <c r="AH146" s="567" t="e">
        <f t="shared" ca="1" si="77"/>
        <v>#NAME?</v>
      </c>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'ONS Post Acute'!S77</f>
        <v>3.850158837351454E-3</v>
      </c>
      <c r="E147" s="493">
        <f>'ONS Post Acute'!T77</f>
        <v>1.5058960252699195E-3</v>
      </c>
      <c r="F147" s="493">
        <f>'ONS Post Acute'!U77</f>
        <v>9.8602916239574363E-3</v>
      </c>
      <c r="G147" s="498">
        <f t="shared" si="78"/>
        <v>2.1312233670121219E-3</v>
      </c>
      <c r="H147" s="498">
        <f t="shared" si="79"/>
        <v>3.2472026560269818</v>
      </c>
      <c r="I147" s="498">
        <f t="shared" si="80"/>
        <v>840.14726318392024</v>
      </c>
      <c r="J147" s="498" t="e">
        <f ca="1">_xll.ErBeta(H147,I147)</f>
        <v>#NAME?</v>
      </c>
      <c r="K147" s="1076" t="e">
        <f t="shared" ca="1" si="81"/>
        <v>#NAME?</v>
      </c>
      <c r="L147" s="453" t="e">
        <f t="shared" ca="1" si="67"/>
        <v>#NAME?</v>
      </c>
      <c r="M147" s="1123" t="e">
        <f t="shared" ca="1" si="73"/>
        <v>#NAME?</v>
      </c>
      <c r="N147" s="1126" t="e">
        <f t="shared" ca="1" si="82"/>
        <v>#NAME?</v>
      </c>
      <c r="O147" s="565" t="e">
        <f t="shared" ca="1" si="91"/>
        <v>#NAME?</v>
      </c>
      <c r="P147" s="453" t="e">
        <f t="shared" ca="1" si="68"/>
        <v>#NAME?</v>
      </c>
      <c r="Q147" s="566" t="e">
        <f t="shared" ca="1" si="83"/>
        <v>#NAME?</v>
      </c>
      <c r="R147" s="1125" t="e">
        <f t="shared" ca="1" si="74"/>
        <v>#NAME?</v>
      </c>
      <c r="S147" s="1076" t="e">
        <f t="shared" ca="1" si="84"/>
        <v>#NAME?</v>
      </c>
      <c r="T147" s="453" t="e">
        <f t="shared" ca="1" si="69"/>
        <v>#NAME?</v>
      </c>
      <c r="U147" s="1123" t="e">
        <f t="shared" ca="1" si="85"/>
        <v>#NAME?</v>
      </c>
      <c r="V147" s="567" t="e">
        <f t="shared" ca="1" si="86"/>
        <v>#NAME?</v>
      </c>
      <c r="W147" s="565" t="e">
        <f t="shared" ca="1" si="92"/>
        <v>#NAME?</v>
      </c>
      <c r="X147" s="453" t="e">
        <f t="shared" ca="1" si="70"/>
        <v>#NAME?</v>
      </c>
      <c r="Y147" s="566" t="e">
        <f t="shared" ca="1" si="87"/>
        <v>#NAME?</v>
      </c>
      <c r="Z147" s="567" t="e">
        <f t="shared" ca="1" si="75"/>
        <v>#NAME?</v>
      </c>
      <c r="AA147" s="1076" t="e">
        <f t="shared" ca="1" si="88"/>
        <v>#NAME?</v>
      </c>
      <c r="AB147" s="453" t="e">
        <f t="shared" ca="1" si="71"/>
        <v>#NAME?</v>
      </c>
      <c r="AC147" s="566" t="e">
        <f t="shared" ca="1" si="89"/>
        <v>#NAME?</v>
      </c>
      <c r="AD147" s="567" t="e">
        <f t="shared" ca="1" si="76"/>
        <v>#NAME?</v>
      </c>
      <c r="AE147" s="565" t="e">
        <f t="shared" ca="1" si="93"/>
        <v>#NAME?</v>
      </c>
      <c r="AF147" s="453" t="e">
        <f t="shared" ca="1" si="72"/>
        <v>#NAME?</v>
      </c>
      <c r="AG147" s="566" t="e">
        <f t="shared" ca="1" si="90"/>
        <v>#NAME?</v>
      </c>
      <c r="AH147" s="567" t="e">
        <f t="shared" ca="1" si="77"/>
        <v>#NAME?</v>
      </c>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'ONS Post Acute'!S78</f>
        <v>3.6223189110092266E-3</v>
      </c>
      <c r="E148" s="493">
        <f>'ONS Post Acute'!T78</f>
        <v>1.3998821950234586E-3</v>
      </c>
      <c r="F148" s="493">
        <f>'ONS Post Acute'!U78</f>
        <v>9.3887836176564966E-3</v>
      </c>
      <c r="G148" s="498">
        <f t="shared" si="78"/>
        <v>2.0379850567941423E-3</v>
      </c>
      <c r="H148" s="498">
        <f t="shared" si="79"/>
        <v>3.1440924124623799</v>
      </c>
      <c r="I148" s="498">
        <f t="shared" si="80"/>
        <v>864.83371122780113</v>
      </c>
      <c r="J148" s="498" t="e">
        <f ca="1">_xll.ErBeta(H148,I148)</f>
        <v>#NAME?</v>
      </c>
      <c r="K148" s="1076" t="e">
        <f t="shared" ca="1" si="81"/>
        <v>#NAME?</v>
      </c>
      <c r="L148" s="453" t="e">
        <f t="shared" ca="1" si="67"/>
        <v>#NAME?</v>
      </c>
      <c r="M148" s="1123" t="e">
        <f t="shared" ca="1" si="73"/>
        <v>#NAME?</v>
      </c>
      <c r="N148" s="1126" t="e">
        <f t="shared" ca="1" si="82"/>
        <v>#NAME?</v>
      </c>
      <c r="O148" s="565" t="e">
        <f t="shared" ca="1" si="91"/>
        <v>#NAME?</v>
      </c>
      <c r="P148" s="453" t="e">
        <f t="shared" ca="1" si="68"/>
        <v>#NAME?</v>
      </c>
      <c r="Q148" s="566" t="e">
        <f t="shared" ca="1" si="83"/>
        <v>#NAME?</v>
      </c>
      <c r="R148" s="1125" t="e">
        <f t="shared" ca="1" si="74"/>
        <v>#NAME?</v>
      </c>
      <c r="S148" s="1076" t="e">
        <f t="shared" ca="1" si="84"/>
        <v>#NAME?</v>
      </c>
      <c r="T148" s="453" t="e">
        <f t="shared" ca="1" si="69"/>
        <v>#NAME?</v>
      </c>
      <c r="U148" s="1123" t="e">
        <f t="shared" ca="1" si="85"/>
        <v>#NAME?</v>
      </c>
      <c r="V148" s="567" t="e">
        <f t="shared" ca="1" si="86"/>
        <v>#NAME?</v>
      </c>
      <c r="W148" s="565" t="e">
        <f t="shared" ca="1" si="92"/>
        <v>#NAME?</v>
      </c>
      <c r="X148" s="453" t="e">
        <f t="shared" ca="1" si="70"/>
        <v>#NAME?</v>
      </c>
      <c r="Y148" s="566" t="e">
        <f t="shared" ca="1" si="87"/>
        <v>#NAME?</v>
      </c>
      <c r="Z148" s="567" t="e">
        <f t="shared" ca="1" si="75"/>
        <v>#NAME?</v>
      </c>
      <c r="AA148" s="1076" t="e">
        <f t="shared" ca="1" si="88"/>
        <v>#NAME?</v>
      </c>
      <c r="AB148" s="453" t="e">
        <f t="shared" ca="1" si="71"/>
        <v>#NAME?</v>
      </c>
      <c r="AC148" s="566" t="e">
        <f t="shared" ca="1" si="89"/>
        <v>#NAME?</v>
      </c>
      <c r="AD148" s="567" t="e">
        <f t="shared" ca="1" si="76"/>
        <v>#NAME?</v>
      </c>
      <c r="AE148" s="565" t="e">
        <f t="shared" ca="1" si="93"/>
        <v>#NAME?</v>
      </c>
      <c r="AF148" s="453" t="e">
        <f t="shared" ca="1" si="72"/>
        <v>#NAME?</v>
      </c>
      <c r="AG148" s="566" t="e">
        <f t="shared" ca="1" si="90"/>
        <v>#NAME?</v>
      </c>
      <c r="AH148" s="567" t="e">
        <f t="shared" ca="1" si="77"/>
        <v>#NAME?</v>
      </c>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'ONS Post Acute'!S79</f>
        <v>3.4079618133576084E-3</v>
      </c>
      <c r="E149" s="493">
        <f>'ONS Post Acute'!T79</f>
        <v>1.3013316504321365E-3</v>
      </c>
      <c r="F149" s="493">
        <f>'ONS Post Acute'!U79</f>
        <v>8.9398225915549752E-3</v>
      </c>
      <c r="G149" s="498">
        <f t="shared" si="78"/>
        <v>1.948594627837459E-3</v>
      </c>
      <c r="H149" s="498">
        <f t="shared" si="79"/>
        <v>3.0449351699405138</v>
      </c>
      <c r="I149" s="498">
        <f t="shared" si="80"/>
        <v>890.43196882757468</v>
      </c>
      <c r="J149" s="498" t="e">
        <f ca="1">_xll.ErBeta(H149,I149)</f>
        <v>#NAME?</v>
      </c>
      <c r="K149" s="1076" t="e">
        <f t="shared" ca="1" si="81"/>
        <v>#NAME?</v>
      </c>
      <c r="L149" s="453" t="e">
        <f t="shared" ca="1" si="67"/>
        <v>#NAME?</v>
      </c>
      <c r="M149" s="1123" t="e">
        <f t="shared" ca="1" si="73"/>
        <v>#NAME?</v>
      </c>
      <c r="N149" s="1126" t="e">
        <f t="shared" ca="1" si="82"/>
        <v>#NAME?</v>
      </c>
      <c r="O149" s="565" t="e">
        <f t="shared" ca="1" si="91"/>
        <v>#NAME?</v>
      </c>
      <c r="P149" s="453" t="e">
        <f t="shared" ca="1" si="68"/>
        <v>#NAME?</v>
      </c>
      <c r="Q149" s="566" t="e">
        <f t="shared" ca="1" si="83"/>
        <v>#NAME?</v>
      </c>
      <c r="R149" s="1125" t="e">
        <f t="shared" ca="1" si="74"/>
        <v>#NAME?</v>
      </c>
      <c r="S149" s="1076" t="e">
        <f t="shared" ca="1" si="84"/>
        <v>#NAME?</v>
      </c>
      <c r="T149" s="453" t="e">
        <f t="shared" ca="1" si="69"/>
        <v>#NAME?</v>
      </c>
      <c r="U149" s="1123" t="e">
        <f t="shared" ca="1" si="85"/>
        <v>#NAME?</v>
      </c>
      <c r="V149" s="567" t="e">
        <f t="shared" ca="1" si="86"/>
        <v>#NAME?</v>
      </c>
      <c r="W149" s="565" t="e">
        <f t="shared" ca="1" si="92"/>
        <v>#NAME?</v>
      </c>
      <c r="X149" s="453" t="e">
        <f t="shared" ca="1" si="70"/>
        <v>#NAME?</v>
      </c>
      <c r="Y149" s="566" t="e">
        <f t="shared" ca="1" si="87"/>
        <v>#NAME?</v>
      </c>
      <c r="Z149" s="567" t="e">
        <f t="shared" ca="1" si="75"/>
        <v>#NAME?</v>
      </c>
      <c r="AA149" s="1076" t="e">
        <f t="shared" ca="1" si="88"/>
        <v>#NAME?</v>
      </c>
      <c r="AB149" s="453" t="e">
        <f t="shared" ca="1" si="71"/>
        <v>#NAME?</v>
      </c>
      <c r="AC149" s="566" t="e">
        <f t="shared" ca="1" si="89"/>
        <v>#NAME?</v>
      </c>
      <c r="AD149" s="567" t="e">
        <f t="shared" ca="1" si="76"/>
        <v>#NAME?</v>
      </c>
      <c r="AE149" s="565" t="e">
        <f t="shared" ca="1" si="93"/>
        <v>#NAME?</v>
      </c>
      <c r="AF149" s="453" t="e">
        <f t="shared" ca="1" si="72"/>
        <v>#NAME?</v>
      </c>
      <c r="AG149" s="566" t="e">
        <f t="shared" ca="1" si="90"/>
        <v>#NAME?</v>
      </c>
      <c r="AH149" s="567" t="e">
        <f t="shared" ca="1" si="77"/>
        <v>#NAME?</v>
      </c>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'ONS Post Acute'!S80</f>
        <v>3.2062896742760302E-3</v>
      </c>
      <c r="E150" s="493">
        <f>'ONS Post Acute'!T80</f>
        <v>1.209718982380548E-3</v>
      </c>
      <c r="F150" s="493">
        <f>'ONS Post Acute'!U80</f>
        <v>8.5123303745310314E-3</v>
      </c>
      <c r="G150" s="498">
        <f t="shared" si="78"/>
        <v>1.8629110694261437E-3</v>
      </c>
      <c r="H150" s="498">
        <f t="shared" si="79"/>
        <v>2.9495428740807661</v>
      </c>
      <c r="I150" s="498">
        <f t="shared" si="80"/>
        <v>916.97447326983274</v>
      </c>
      <c r="J150" s="498" t="e">
        <f ca="1">_xll.ErBeta(H150,I150)</f>
        <v>#NAME?</v>
      </c>
      <c r="K150" s="1076" t="e">
        <f t="shared" ca="1" si="81"/>
        <v>#NAME?</v>
      </c>
      <c r="L150" s="453" t="e">
        <f t="shared" ca="1" si="67"/>
        <v>#NAME?</v>
      </c>
      <c r="M150" s="1123" t="e">
        <f t="shared" ca="1" si="73"/>
        <v>#NAME?</v>
      </c>
      <c r="N150" s="1126" t="e">
        <f t="shared" ca="1" si="82"/>
        <v>#NAME?</v>
      </c>
      <c r="O150" s="565" t="e">
        <f t="shared" ca="1" si="91"/>
        <v>#NAME?</v>
      </c>
      <c r="P150" s="453" t="e">
        <f t="shared" ca="1" si="68"/>
        <v>#NAME?</v>
      </c>
      <c r="Q150" s="566" t="e">
        <f t="shared" ca="1" si="83"/>
        <v>#NAME?</v>
      </c>
      <c r="R150" s="1125" t="e">
        <f t="shared" ca="1" si="74"/>
        <v>#NAME?</v>
      </c>
      <c r="S150" s="1076" t="e">
        <f t="shared" ca="1" si="84"/>
        <v>#NAME?</v>
      </c>
      <c r="T150" s="453" t="e">
        <f t="shared" ca="1" si="69"/>
        <v>#NAME?</v>
      </c>
      <c r="U150" s="1123" t="e">
        <f t="shared" ca="1" si="85"/>
        <v>#NAME?</v>
      </c>
      <c r="V150" s="567" t="e">
        <f t="shared" ca="1" si="86"/>
        <v>#NAME?</v>
      </c>
      <c r="W150" s="565" t="e">
        <f t="shared" ca="1" si="92"/>
        <v>#NAME?</v>
      </c>
      <c r="X150" s="453" t="e">
        <f t="shared" ca="1" si="70"/>
        <v>#NAME?</v>
      </c>
      <c r="Y150" s="566" t="e">
        <f t="shared" ca="1" si="87"/>
        <v>#NAME?</v>
      </c>
      <c r="Z150" s="567" t="e">
        <f t="shared" ca="1" si="75"/>
        <v>#NAME?</v>
      </c>
      <c r="AA150" s="1076" t="e">
        <f t="shared" ca="1" si="88"/>
        <v>#NAME?</v>
      </c>
      <c r="AB150" s="453" t="e">
        <f t="shared" ca="1" si="71"/>
        <v>#NAME?</v>
      </c>
      <c r="AC150" s="566" t="e">
        <f t="shared" ca="1" si="89"/>
        <v>#NAME?</v>
      </c>
      <c r="AD150" s="567" t="e">
        <f t="shared" ca="1" si="76"/>
        <v>#NAME?</v>
      </c>
      <c r="AE150" s="565" t="e">
        <f t="shared" ca="1" si="93"/>
        <v>#NAME?</v>
      </c>
      <c r="AF150" s="453" t="e">
        <f t="shared" ca="1" si="72"/>
        <v>#NAME?</v>
      </c>
      <c r="AG150" s="566" t="e">
        <f t="shared" ca="1" si="90"/>
        <v>#NAME?</v>
      </c>
      <c r="AH150" s="567" t="e">
        <f t="shared" ca="1" si="77"/>
        <v>#NAME?</v>
      </c>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'ONS Post Acute'!S81</f>
        <v>3.0165518390127418E-3</v>
      </c>
      <c r="E151" s="493">
        <f>'ONS Post Acute'!T81</f>
        <v>1.1245557701189146E-3</v>
      </c>
      <c r="F151" s="493">
        <f>'ONS Post Acute'!U81</f>
        <v>8.1052803523878562E-3</v>
      </c>
      <c r="G151" s="498">
        <f t="shared" si="78"/>
        <v>1.7807970873135056E-3</v>
      </c>
      <c r="H151" s="498">
        <f t="shared" si="79"/>
        <v>2.8577384170737208</v>
      </c>
      <c r="I151" s="498">
        <f t="shared" si="80"/>
        <v>944.49492435334389</v>
      </c>
      <c r="J151" s="498" t="e">
        <f ca="1">_xll.ErBeta(H151,I151)</f>
        <v>#NAME?</v>
      </c>
      <c r="K151" s="1076" t="e">
        <f t="shared" ca="1" si="81"/>
        <v>#NAME?</v>
      </c>
      <c r="L151" s="453" t="e">
        <f t="shared" ca="1" si="67"/>
        <v>#NAME?</v>
      </c>
      <c r="M151" s="1123" t="e">
        <f t="shared" ca="1" si="73"/>
        <v>#NAME?</v>
      </c>
      <c r="N151" s="1126" t="e">
        <f t="shared" ca="1" si="82"/>
        <v>#NAME?</v>
      </c>
      <c r="O151" s="565" t="e">
        <f t="shared" ca="1" si="91"/>
        <v>#NAME?</v>
      </c>
      <c r="P151" s="453" t="e">
        <f t="shared" ca="1" si="68"/>
        <v>#NAME?</v>
      </c>
      <c r="Q151" s="566" t="e">
        <f t="shared" ca="1" si="83"/>
        <v>#NAME?</v>
      </c>
      <c r="R151" s="1125" t="e">
        <f t="shared" ca="1" si="74"/>
        <v>#NAME?</v>
      </c>
      <c r="S151" s="1076" t="e">
        <f t="shared" ca="1" si="84"/>
        <v>#NAME?</v>
      </c>
      <c r="T151" s="453" t="e">
        <f t="shared" ca="1" si="69"/>
        <v>#NAME?</v>
      </c>
      <c r="U151" s="1123" t="e">
        <f t="shared" ca="1" si="85"/>
        <v>#NAME?</v>
      </c>
      <c r="V151" s="567" t="e">
        <f t="shared" ca="1" si="86"/>
        <v>#NAME?</v>
      </c>
      <c r="W151" s="565" t="e">
        <f t="shared" ca="1" si="92"/>
        <v>#NAME?</v>
      </c>
      <c r="X151" s="453" t="e">
        <f t="shared" ca="1" si="70"/>
        <v>#NAME?</v>
      </c>
      <c r="Y151" s="566" t="e">
        <f t="shared" ca="1" si="87"/>
        <v>#NAME?</v>
      </c>
      <c r="Z151" s="567" t="e">
        <f t="shared" ca="1" si="75"/>
        <v>#NAME?</v>
      </c>
      <c r="AA151" s="1076" t="e">
        <f t="shared" ca="1" si="88"/>
        <v>#NAME?</v>
      </c>
      <c r="AB151" s="453" t="e">
        <f t="shared" ca="1" si="71"/>
        <v>#NAME?</v>
      </c>
      <c r="AC151" s="566" t="e">
        <f t="shared" ca="1" si="89"/>
        <v>#NAME?</v>
      </c>
      <c r="AD151" s="567" t="e">
        <f t="shared" ca="1" si="76"/>
        <v>#NAME?</v>
      </c>
      <c r="AE151" s="565" t="e">
        <f t="shared" ca="1" si="93"/>
        <v>#NAME?</v>
      </c>
      <c r="AF151" s="453" t="e">
        <f t="shared" ca="1" si="72"/>
        <v>#NAME?</v>
      </c>
      <c r="AG151" s="566" t="e">
        <f t="shared" ca="1" si="90"/>
        <v>#NAME?</v>
      </c>
      <c r="AH151" s="567" t="e">
        <f t="shared" ca="1" si="77"/>
        <v>#NAME?</v>
      </c>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'ONS Post Acute'!S82</f>
        <v>2.8380420741322483E-3</v>
      </c>
      <c r="E152" s="493">
        <f>'ONS Post Acute'!T82</f>
        <v>1.0453879773128379E-3</v>
      </c>
      <c r="F152" s="493">
        <f>'ONS Post Acute'!U82</f>
        <v>7.7176950024597643E-3</v>
      </c>
      <c r="G152" s="498">
        <f t="shared" si="78"/>
        <v>1.7021191390680936E-3</v>
      </c>
      <c r="H152" s="498">
        <f t="shared" si="79"/>
        <v>2.769354882590275</v>
      </c>
      <c r="I152" s="498">
        <f t="shared" si="80"/>
        <v>973.02832896148209</v>
      </c>
      <c r="J152" s="498" t="e">
        <f ca="1">_xll.ErBeta(H152,I152)</f>
        <v>#NAME?</v>
      </c>
      <c r="K152" s="1076" t="e">
        <f t="shared" ca="1" si="81"/>
        <v>#NAME?</v>
      </c>
      <c r="L152" s="453" t="e">
        <f t="shared" ca="1" si="67"/>
        <v>#NAME?</v>
      </c>
      <c r="M152" s="1123" t="e">
        <f t="shared" ca="1" si="73"/>
        <v>#NAME?</v>
      </c>
      <c r="N152" s="1126" t="e">
        <f t="shared" ca="1" si="82"/>
        <v>#NAME?</v>
      </c>
      <c r="O152" s="565" t="e">
        <f t="shared" ca="1" si="91"/>
        <v>#NAME?</v>
      </c>
      <c r="P152" s="453" t="e">
        <f t="shared" ca="1" si="68"/>
        <v>#NAME?</v>
      </c>
      <c r="Q152" s="566" t="e">
        <f t="shared" ca="1" si="83"/>
        <v>#NAME?</v>
      </c>
      <c r="R152" s="1125" t="e">
        <f t="shared" ca="1" si="74"/>
        <v>#NAME?</v>
      </c>
      <c r="S152" s="1076" t="e">
        <f t="shared" ca="1" si="84"/>
        <v>#NAME?</v>
      </c>
      <c r="T152" s="453" t="e">
        <f t="shared" ca="1" si="69"/>
        <v>#NAME?</v>
      </c>
      <c r="U152" s="1123" t="e">
        <f t="shared" ca="1" si="85"/>
        <v>#NAME?</v>
      </c>
      <c r="V152" s="567" t="e">
        <f t="shared" ca="1" si="86"/>
        <v>#NAME?</v>
      </c>
      <c r="W152" s="565" t="e">
        <f t="shared" ca="1" si="92"/>
        <v>#NAME?</v>
      </c>
      <c r="X152" s="453" t="e">
        <f t="shared" ca="1" si="70"/>
        <v>#NAME?</v>
      </c>
      <c r="Y152" s="566" t="e">
        <f t="shared" ca="1" si="87"/>
        <v>#NAME?</v>
      </c>
      <c r="Z152" s="567" t="e">
        <f t="shared" ca="1" si="75"/>
        <v>#NAME?</v>
      </c>
      <c r="AA152" s="1076" t="e">
        <f t="shared" ca="1" si="88"/>
        <v>#NAME?</v>
      </c>
      <c r="AB152" s="453" t="e">
        <f t="shared" ca="1" si="71"/>
        <v>#NAME?</v>
      </c>
      <c r="AC152" s="566" t="e">
        <f t="shared" ca="1" si="89"/>
        <v>#NAME?</v>
      </c>
      <c r="AD152" s="567" t="e">
        <f t="shared" ca="1" si="76"/>
        <v>#NAME?</v>
      </c>
      <c r="AE152" s="565" t="e">
        <f t="shared" ca="1" si="93"/>
        <v>#NAME?</v>
      </c>
      <c r="AF152" s="453" t="e">
        <f t="shared" ca="1" si="72"/>
        <v>#NAME?</v>
      </c>
      <c r="AG152" s="566" t="e">
        <f t="shared" ca="1" si="90"/>
        <v>#NAME?</v>
      </c>
      <c r="AH152" s="567" t="e">
        <f t="shared" ca="1" si="77"/>
        <v>#NAME?</v>
      </c>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'ONS Post Acute'!S83</f>
        <v>2.6700959388057284E-3</v>
      </c>
      <c r="E153" s="493">
        <f>'ONS Post Acute'!T83</f>
        <v>9.7179353140899828E-4</v>
      </c>
      <c r="F153" s="493">
        <f>'ONS Post Acute'!U83</f>
        <v>7.3486435461106439E-3</v>
      </c>
      <c r="G153" s="498">
        <f t="shared" si="78"/>
        <v>1.6267474527300117E-3</v>
      </c>
      <c r="H153" s="498">
        <f t="shared" si="79"/>
        <v>2.6842348507426084</v>
      </c>
      <c r="I153" s="498">
        <f t="shared" si="80"/>
        <v>1002.6110475139817</v>
      </c>
      <c r="J153" s="498" t="e">
        <f ca="1">_xll.ErBeta(H153,I153)</f>
        <v>#NAME?</v>
      </c>
      <c r="K153" s="1076" t="e">
        <f t="shared" ca="1" si="81"/>
        <v>#NAME?</v>
      </c>
      <c r="L153" s="453" t="e">
        <f t="shared" ca="1" si="67"/>
        <v>#NAME?</v>
      </c>
      <c r="M153" s="1123" t="e">
        <f t="shared" ca="1" si="73"/>
        <v>#NAME?</v>
      </c>
      <c r="N153" s="1126" t="e">
        <f t="shared" ca="1" si="82"/>
        <v>#NAME?</v>
      </c>
      <c r="O153" s="565" t="e">
        <f t="shared" ca="1" si="91"/>
        <v>#NAME?</v>
      </c>
      <c r="P153" s="453" t="e">
        <f t="shared" ca="1" si="68"/>
        <v>#NAME?</v>
      </c>
      <c r="Q153" s="566" t="e">
        <f t="shared" ca="1" si="83"/>
        <v>#NAME?</v>
      </c>
      <c r="R153" s="1125" t="e">
        <f t="shared" ca="1" si="74"/>
        <v>#NAME?</v>
      </c>
      <c r="S153" s="1076" t="e">
        <f t="shared" ca="1" si="84"/>
        <v>#NAME?</v>
      </c>
      <c r="T153" s="453" t="e">
        <f t="shared" ca="1" si="69"/>
        <v>#NAME?</v>
      </c>
      <c r="U153" s="1123" t="e">
        <f t="shared" ca="1" si="85"/>
        <v>#NAME?</v>
      </c>
      <c r="V153" s="567" t="e">
        <f t="shared" ca="1" si="86"/>
        <v>#NAME?</v>
      </c>
      <c r="W153" s="565" t="e">
        <f t="shared" ca="1" si="92"/>
        <v>#NAME?</v>
      </c>
      <c r="X153" s="453" t="e">
        <f t="shared" ca="1" si="70"/>
        <v>#NAME?</v>
      </c>
      <c r="Y153" s="566" t="e">
        <f t="shared" ca="1" si="87"/>
        <v>#NAME?</v>
      </c>
      <c r="Z153" s="567" t="e">
        <f t="shared" ca="1" si="75"/>
        <v>#NAME?</v>
      </c>
      <c r="AA153" s="1076" t="e">
        <f t="shared" ca="1" si="88"/>
        <v>#NAME?</v>
      </c>
      <c r="AB153" s="453" t="e">
        <f t="shared" ca="1" si="71"/>
        <v>#NAME?</v>
      </c>
      <c r="AC153" s="566" t="e">
        <f t="shared" ca="1" si="89"/>
        <v>#NAME?</v>
      </c>
      <c r="AD153" s="567" t="e">
        <f t="shared" ca="1" si="76"/>
        <v>#NAME?</v>
      </c>
      <c r="AE153" s="565" t="e">
        <f t="shared" ca="1" si="93"/>
        <v>#NAME?</v>
      </c>
      <c r="AF153" s="453" t="e">
        <f t="shared" ca="1" si="72"/>
        <v>#NAME?</v>
      </c>
      <c r="AG153" s="566" t="e">
        <f t="shared" ca="1" si="90"/>
        <v>#NAME?</v>
      </c>
      <c r="AH153" s="567" t="e">
        <f t="shared" ca="1" si="77"/>
        <v>#NAME?</v>
      </c>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'ONS Post Acute'!S84</f>
        <v>2.5120883116599717E-3</v>
      </c>
      <c r="E154" s="493">
        <f>'ONS Post Acute'!T84</f>
        <v>9.0338007341150156E-4</v>
      </c>
      <c r="F154" s="493">
        <f>'ONS Post Acute'!U84</f>
        <v>6.9972397134872612E-3</v>
      </c>
      <c r="G154" s="498">
        <f t="shared" si="78"/>
        <v>1.5545560306315714E-3</v>
      </c>
      <c r="H154" s="498">
        <f t="shared" si="79"/>
        <v>2.6022297576942677</v>
      </c>
      <c r="I154" s="498">
        <f t="shared" si="80"/>
        <v>1033.2808423524305</v>
      </c>
      <c r="J154" s="498" t="e">
        <f ca="1">_xll.ErBeta(H154,I154)</f>
        <v>#NAME?</v>
      </c>
      <c r="K154" s="1076" t="e">
        <f t="shared" ca="1" si="81"/>
        <v>#NAME?</v>
      </c>
      <c r="L154" s="453" t="e">
        <f t="shared" ca="1" si="67"/>
        <v>#NAME?</v>
      </c>
      <c r="M154" s="1123" t="e">
        <f t="shared" ca="1" si="73"/>
        <v>#NAME?</v>
      </c>
      <c r="N154" s="1126" t="e">
        <f t="shared" ca="1" si="82"/>
        <v>#NAME?</v>
      </c>
      <c r="O154" s="565" t="e">
        <f t="shared" ca="1" si="91"/>
        <v>#NAME?</v>
      </c>
      <c r="P154" s="453" t="e">
        <f t="shared" ca="1" si="68"/>
        <v>#NAME?</v>
      </c>
      <c r="Q154" s="566" t="e">
        <f t="shared" ca="1" si="83"/>
        <v>#NAME?</v>
      </c>
      <c r="R154" s="1125" t="e">
        <f t="shared" ca="1" si="74"/>
        <v>#NAME?</v>
      </c>
      <c r="S154" s="1076" t="e">
        <f t="shared" ca="1" si="84"/>
        <v>#NAME?</v>
      </c>
      <c r="T154" s="453" t="e">
        <f t="shared" ca="1" si="69"/>
        <v>#NAME?</v>
      </c>
      <c r="U154" s="1123" t="e">
        <f t="shared" ca="1" si="85"/>
        <v>#NAME?</v>
      </c>
      <c r="V154" s="567" t="e">
        <f t="shared" ca="1" si="86"/>
        <v>#NAME?</v>
      </c>
      <c r="W154" s="565" t="e">
        <f t="shared" ca="1" si="92"/>
        <v>#NAME?</v>
      </c>
      <c r="X154" s="453" t="e">
        <f t="shared" ca="1" si="70"/>
        <v>#NAME?</v>
      </c>
      <c r="Y154" s="566" t="e">
        <f t="shared" ca="1" si="87"/>
        <v>#NAME?</v>
      </c>
      <c r="Z154" s="567" t="e">
        <f t="shared" ca="1" si="75"/>
        <v>#NAME?</v>
      </c>
      <c r="AA154" s="1076" t="e">
        <f t="shared" ca="1" si="88"/>
        <v>#NAME?</v>
      </c>
      <c r="AB154" s="453" t="e">
        <f t="shared" ca="1" si="71"/>
        <v>#NAME?</v>
      </c>
      <c r="AC154" s="566" t="e">
        <f t="shared" ca="1" si="89"/>
        <v>#NAME?</v>
      </c>
      <c r="AD154" s="567" t="e">
        <f t="shared" ca="1" si="76"/>
        <v>#NAME?</v>
      </c>
      <c r="AE154" s="565" t="e">
        <f t="shared" ca="1" si="93"/>
        <v>#NAME?</v>
      </c>
      <c r="AF154" s="453" t="e">
        <f t="shared" ca="1" si="72"/>
        <v>#NAME?</v>
      </c>
      <c r="AG154" s="566" t="e">
        <f t="shared" ca="1" si="90"/>
        <v>#NAME?</v>
      </c>
      <c r="AH154" s="567" t="e">
        <f t="shared" ca="1" si="77"/>
        <v>#NAME?</v>
      </c>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'ONS Post Acute'!S85</f>
        <v>2.3634310639793809E-3</v>
      </c>
      <c r="E155" s="493">
        <f>'ONS Post Acute'!T85</f>
        <v>8.3978286607209302E-4</v>
      </c>
      <c r="F155" s="493">
        <f>'ONS Post Acute'!U85</f>
        <v>6.6626396151595419E-3</v>
      </c>
      <c r="G155" s="498">
        <f t="shared" si="78"/>
        <v>1.4854226400733287E-3</v>
      </c>
      <c r="H155" s="498">
        <f t="shared" si="79"/>
        <v>2.5231993050587453</v>
      </c>
      <c r="I155" s="498">
        <f t="shared" si="80"/>
        <v>1065.076928117468</v>
      </c>
      <c r="J155" s="498" t="e">
        <f ca="1">_xll.ErBeta(H155,I155)</f>
        <v>#NAME?</v>
      </c>
      <c r="K155" s="1076" t="e">
        <f t="shared" ca="1" si="81"/>
        <v>#NAME?</v>
      </c>
      <c r="L155" s="453" t="e">
        <f t="shared" ca="1" si="67"/>
        <v>#NAME?</v>
      </c>
      <c r="M155" s="1123" t="e">
        <f t="shared" ca="1" si="73"/>
        <v>#NAME?</v>
      </c>
      <c r="N155" s="1126" t="e">
        <f t="shared" ca="1" si="82"/>
        <v>#NAME?</v>
      </c>
      <c r="O155" s="565" t="e">
        <f t="shared" ca="1" si="91"/>
        <v>#NAME?</v>
      </c>
      <c r="P155" s="453" t="e">
        <f t="shared" ca="1" si="68"/>
        <v>#NAME?</v>
      </c>
      <c r="Q155" s="566" t="e">
        <f t="shared" ca="1" si="83"/>
        <v>#NAME?</v>
      </c>
      <c r="R155" s="1125" t="e">
        <f t="shared" ca="1" si="74"/>
        <v>#NAME?</v>
      </c>
      <c r="S155" s="1076" t="e">
        <f t="shared" ca="1" si="84"/>
        <v>#NAME?</v>
      </c>
      <c r="T155" s="453" t="e">
        <f t="shared" ca="1" si="69"/>
        <v>#NAME?</v>
      </c>
      <c r="U155" s="1123" t="e">
        <f t="shared" ca="1" si="85"/>
        <v>#NAME?</v>
      </c>
      <c r="V155" s="567" t="e">
        <f t="shared" ca="1" si="86"/>
        <v>#NAME?</v>
      </c>
      <c r="W155" s="565" t="e">
        <f t="shared" ca="1" si="92"/>
        <v>#NAME?</v>
      </c>
      <c r="X155" s="453" t="e">
        <f t="shared" ca="1" si="70"/>
        <v>#NAME?</v>
      </c>
      <c r="Y155" s="566" t="e">
        <f t="shared" ca="1" si="87"/>
        <v>#NAME?</v>
      </c>
      <c r="Z155" s="567" t="e">
        <f t="shared" ca="1" si="75"/>
        <v>#NAME?</v>
      </c>
      <c r="AA155" s="1076" t="e">
        <f t="shared" ca="1" si="88"/>
        <v>#NAME?</v>
      </c>
      <c r="AB155" s="453" t="e">
        <f t="shared" ca="1" si="71"/>
        <v>#NAME?</v>
      </c>
      <c r="AC155" s="566" t="e">
        <f t="shared" ca="1" si="89"/>
        <v>#NAME?</v>
      </c>
      <c r="AD155" s="567" t="e">
        <f t="shared" ca="1" si="76"/>
        <v>#NAME?</v>
      </c>
      <c r="AE155" s="565" t="e">
        <f t="shared" ca="1" si="93"/>
        <v>#NAME?</v>
      </c>
      <c r="AF155" s="453" t="e">
        <f t="shared" ca="1" si="72"/>
        <v>#NAME?</v>
      </c>
      <c r="AG155" s="566" t="e">
        <f t="shared" ca="1" si="90"/>
        <v>#NAME?</v>
      </c>
      <c r="AH155" s="567" t="e">
        <f t="shared" ca="1" si="77"/>
        <v>#NAME?</v>
      </c>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'ONS Post Acute'!S86</f>
        <v>2.2235708706003434E-3</v>
      </c>
      <c r="E156" s="493">
        <f>'ONS Post Acute'!T86</f>
        <v>7.806628493420573E-4</v>
      </c>
      <c r="F156" s="493">
        <f>'ONS Post Acute'!U86</f>
        <v>6.3440397155366222E-3</v>
      </c>
      <c r="G156" s="498">
        <f t="shared" si="78"/>
        <v>1.4192287923965726E-3</v>
      </c>
      <c r="H156" s="498">
        <f t="shared" si="79"/>
        <v>2.4470109147082248</v>
      </c>
      <c r="I156" s="498">
        <f t="shared" si="80"/>
        <v>1098.0400241792329</v>
      </c>
      <c r="J156" s="498" t="e">
        <f ca="1">_xll.ErBeta(H156,I156)</f>
        <v>#NAME?</v>
      </c>
      <c r="K156" s="1076" t="e">
        <f t="shared" ca="1" si="81"/>
        <v>#NAME?</v>
      </c>
      <c r="L156" s="453" t="e">
        <f t="shared" ca="1" si="67"/>
        <v>#NAME?</v>
      </c>
      <c r="M156" s="1123" t="e">
        <f t="shared" ca="1" si="73"/>
        <v>#NAME?</v>
      </c>
      <c r="N156" s="1126" t="e">
        <f t="shared" ca="1" si="82"/>
        <v>#NAME?</v>
      </c>
      <c r="O156" s="565" t="e">
        <f t="shared" ca="1" si="91"/>
        <v>#NAME?</v>
      </c>
      <c r="P156" s="453" t="e">
        <f t="shared" ca="1" si="68"/>
        <v>#NAME?</v>
      </c>
      <c r="Q156" s="566" t="e">
        <f t="shared" ca="1" si="83"/>
        <v>#NAME?</v>
      </c>
      <c r="R156" s="1125" t="e">
        <f t="shared" ca="1" si="74"/>
        <v>#NAME?</v>
      </c>
      <c r="S156" s="1076" t="e">
        <f t="shared" ca="1" si="84"/>
        <v>#NAME?</v>
      </c>
      <c r="T156" s="453" t="e">
        <f t="shared" ca="1" si="69"/>
        <v>#NAME?</v>
      </c>
      <c r="U156" s="1123" t="e">
        <f t="shared" ca="1" si="85"/>
        <v>#NAME?</v>
      </c>
      <c r="V156" s="567" t="e">
        <f t="shared" ca="1" si="86"/>
        <v>#NAME?</v>
      </c>
      <c r="W156" s="565" t="e">
        <f t="shared" ca="1" si="92"/>
        <v>#NAME?</v>
      </c>
      <c r="X156" s="453" t="e">
        <f t="shared" ca="1" si="70"/>
        <v>#NAME?</v>
      </c>
      <c r="Y156" s="566" t="e">
        <f t="shared" ca="1" si="87"/>
        <v>#NAME?</v>
      </c>
      <c r="Z156" s="567" t="e">
        <f t="shared" ca="1" si="75"/>
        <v>#NAME?</v>
      </c>
      <c r="AA156" s="1076" t="e">
        <f t="shared" ca="1" si="88"/>
        <v>#NAME?</v>
      </c>
      <c r="AB156" s="453" t="e">
        <f t="shared" ca="1" si="71"/>
        <v>#NAME?</v>
      </c>
      <c r="AC156" s="566" t="e">
        <f t="shared" ca="1" si="89"/>
        <v>#NAME?</v>
      </c>
      <c r="AD156" s="567" t="e">
        <f t="shared" ca="1" si="76"/>
        <v>#NAME?</v>
      </c>
      <c r="AE156" s="565" t="e">
        <f t="shared" ca="1" si="93"/>
        <v>#NAME?</v>
      </c>
      <c r="AF156" s="453" t="e">
        <f t="shared" ca="1" si="72"/>
        <v>#NAME?</v>
      </c>
      <c r="AG156" s="566" t="e">
        <f t="shared" ca="1" si="90"/>
        <v>#NAME?</v>
      </c>
      <c r="AH156" s="567" t="e">
        <f t="shared" ca="1" si="77"/>
        <v>#NAME?</v>
      </c>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'ONS Post Acute'!S87</f>
        <v>2.0919871503497773E-3</v>
      </c>
      <c r="E157" s="493">
        <f>'ONS Post Acute'!T87</f>
        <v>7.2570483271867643E-4</v>
      </c>
      <c r="F157" s="493">
        <f>'ONS Post Acute'!U87</f>
        <v>6.0406749031918462E-3</v>
      </c>
      <c r="G157" s="498">
        <f t="shared" si="78"/>
        <v>1.3558597118554004E-3</v>
      </c>
      <c r="H157" s="498">
        <f t="shared" si="79"/>
        <v>2.3735392250436114</v>
      </c>
      <c r="I157" s="498">
        <f t="shared" si="80"/>
        <v>1132.2124091861399</v>
      </c>
      <c r="J157" s="498" t="e">
        <f ca="1">_xll.ErBeta(H157,I157)</f>
        <v>#NAME?</v>
      </c>
      <c r="K157" s="1076" t="e">
        <f t="shared" ca="1" si="81"/>
        <v>#NAME?</v>
      </c>
      <c r="L157" s="453" t="e">
        <f t="shared" ca="1" si="67"/>
        <v>#NAME?</v>
      </c>
      <c r="M157" s="1123" t="e">
        <f t="shared" ca="1" si="73"/>
        <v>#NAME?</v>
      </c>
      <c r="N157" s="1126" t="e">
        <f t="shared" ca="1" si="82"/>
        <v>#NAME?</v>
      </c>
      <c r="O157" s="565" t="e">
        <f t="shared" ca="1" si="91"/>
        <v>#NAME?</v>
      </c>
      <c r="P157" s="453" t="e">
        <f t="shared" ca="1" si="68"/>
        <v>#NAME?</v>
      </c>
      <c r="Q157" s="566" t="e">
        <f t="shared" ca="1" si="83"/>
        <v>#NAME?</v>
      </c>
      <c r="R157" s="1125" t="e">
        <f t="shared" ca="1" si="74"/>
        <v>#NAME?</v>
      </c>
      <c r="S157" s="1076" t="e">
        <f t="shared" ca="1" si="84"/>
        <v>#NAME?</v>
      </c>
      <c r="T157" s="453" t="e">
        <f t="shared" ca="1" si="69"/>
        <v>#NAME?</v>
      </c>
      <c r="U157" s="1123" t="e">
        <f t="shared" ca="1" si="85"/>
        <v>#NAME?</v>
      </c>
      <c r="V157" s="567" t="e">
        <f t="shared" ca="1" si="86"/>
        <v>#NAME?</v>
      </c>
      <c r="W157" s="565" t="e">
        <f t="shared" ca="1" si="92"/>
        <v>#NAME?</v>
      </c>
      <c r="X157" s="453" t="e">
        <f t="shared" ca="1" si="70"/>
        <v>#NAME?</v>
      </c>
      <c r="Y157" s="566" t="e">
        <f t="shared" ca="1" si="87"/>
        <v>#NAME?</v>
      </c>
      <c r="Z157" s="567" t="e">
        <f t="shared" ca="1" si="75"/>
        <v>#NAME?</v>
      </c>
      <c r="AA157" s="1076" t="e">
        <f t="shared" ca="1" si="88"/>
        <v>#NAME?</v>
      </c>
      <c r="AB157" s="453" t="e">
        <f t="shared" ca="1" si="71"/>
        <v>#NAME?</v>
      </c>
      <c r="AC157" s="566" t="e">
        <f t="shared" ca="1" si="89"/>
        <v>#NAME?</v>
      </c>
      <c r="AD157" s="567" t="e">
        <f t="shared" ca="1" si="76"/>
        <v>#NAME?</v>
      </c>
      <c r="AE157" s="565" t="e">
        <f t="shared" ca="1" si="93"/>
        <v>#NAME?</v>
      </c>
      <c r="AF157" s="453" t="e">
        <f t="shared" ca="1" si="72"/>
        <v>#NAME?</v>
      </c>
      <c r="AG157" s="566" t="e">
        <f t="shared" ca="1" si="90"/>
        <v>#NAME?</v>
      </c>
      <c r="AH157" s="567" t="e">
        <f t="shared" ca="1" si="77"/>
        <v>#NAME?</v>
      </c>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'ONS Post Acute'!S88</f>
        <v>1.9681901283618601E-3</v>
      </c>
      <c r="E158" s="493">
        <f>'ONS Post Acute'!T88</f>
        <v>6.7461581484901101E-4</v>
      </c>
      <c r="F158" s="493">
        <f>'ONS Post Acute'!U88</f>
        <v>5.7518166534626155E-3</v>
      </c>
      <c r="G158" s="498">
        <f t="shared" si="78"/>
        <v>1.295204295564695E-3</v>
      </c>
      <c r="H158" s="498">
        <f t="shared" si="79"/>
        <v>2.3026656251600106</v>
      </c>
      <c r="I158" s="498">
        <f t="shared" si="80"/>
        <v>1167.6379778006542</v>
      </c>
      <c r="J158" s="498" t="e">
        <f ca="1">_xll.ErBeta(H158,I158)</f>
        <v>#NAME?</v>
      </c>
      <c r="K158" s="1076" t="e">
        <f t="shared" ca="1" si="81"/>
        <v>#NAME?</v>
      </c>
      <c r="L158" s="453" t="e">
        <f t="shared" ca="1" si="67"/>
        <v>#NAME?</v>
      </c>
      <c r="M158" s="1123" t="e">
        <f t="shared" ca="1" si="73"/>
        <v>#NAME?</v>
      </c>
      <c r="N158" s="1126" t="e">
        <f t="shared" ca="1" si="82"/>
        <v>#NAME?</v>
      </c>
      <c r="O158" s="565" t="e">
        <f t="shared" ca="1" si="91"/>
        <v>#NAME?</v>
      </c>
      <c r="P158" s="453" t="e">
        <f t="shared" ca="1" si="68"/>
        <v>#NAME?</v>
      </c>
      <c r="Q158" s="566" t="e">
        <f t="shared" ca="1" si="83"/>
        <v>#NAME?</v>
      </c>
      <c r="R158" s="1125" t="e">
        <f t="shared" ca="1" si="74"/>
        <v>#NAME?</v>
      </c>
      <c r="S158" s="1076" t="e">
        <f t="shared" ca="1" si="84"/>
        <v>#NAME?</v>
      </c>
      <c r="T158" s="453" t="e">
        <f t="shared" ca="1" si="69"/>
        <v>#NAME?</v>
      </c>
      <c r="U158" s="1123" t="e">
        <f t="shared" ca="1" si="85"/>
        <v>#NAME?</v>
      </c>
      <c r="V158" s="567" t="e">
        <f t="shared" ca="1" si="86"/>
        <v>#NAME?</v>
      </c>
      <c r="W158" s="565" t="e">
        <f t="shared" ca="1" si="92"/>
        <v>#NAME?</v>
      </c>
      <c r="X158" s="453" t="e">
        <f t="shared" ca="1" si="70"/>
        <v>#NAME?</v>
      </c>
      <c r="Y158" s="566" t="e">
        <f t="shared" ca="1" si="87"/>
        <v>#NAME?</v>
      </c>
      <c r="Z158" s="567" t="e">
        <f t="shared" ca="1" si="75"/>
        <v>#NAME?</v>
      </c>
      <c r="AA158" s="1076" t="e">
        <f t="shared" ca="1" si="88"/>
        <v>#NAME?</v>
      </c>
      <c r="AB158" s="453" t="e">
        <f t="shared" ca="1" si="71"/>
        <v>#NAME?</v>
      </c>
      <c r="AC158" s="566" t="e">
        <f t="shared" ca="1" si="89"/>
        <v>#NAME?</v>
      </c>
      <c r="AD158" s="567" t="e">
        <f t="shared" ca="1" si="76"/>
        <v>#NAME?</v>
      </c>
      <c r="AE158" s="565" t="e">
        <f t="shared" ca="1" si="93"/>
        <v>#NAME?</v>
      </c>
      <c r="AF158" s="453" t="e">
        <f t="shared" ca="1" si="72"/>
        <v>#NAME?</v>
      </c>
      <c r="AG158" s="566" t="e">
        <f t="shared" ca="1" si="90"/>
        <v>#NAME?</v>
      </c>
      <c r="AH158" s="567" t="e">
        <f t="shared" ca="1" si="77"/>
        <v>#NAME?</v>
      </c>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'ONS Post Acute'!S89</f>
        <v>1.8517190130605658E-3</v>
      </c>
      <c r="E159" s="493">
        <f>'ONS Post Acute'!T89</f>
        <v>6.2712342143216699E-4</v>
      </c>
      <c r="F159" s="493">
        <f>'ONS Post Acute'!U89</f>
        <v>5.4767712789127046E-3</v>
      </c>
      <c r="G159" s="498">
        <f t="shared" si="78"/>
        <v>1.2371550656838106E-3</v>
      </c>
      <c r="H159" s="498">
        <f t="shared" si="79"/>
        <v>2.2342778236837164</v>
      </c>
      <c r="I159" s="498">
        <f t="shared" si="80"/>
        <v>1204.362299694224</v>
      </c>
      <c r="J159" s="498" t="e">
        <f ca="1">_xll.ErBeta(H159,I159)</f>
        <v>#NAME?</v>
      </c>
      <c r="K159" s="1076" t="e">
        <f t="shared" ca="1" si="81"/>
        <v>#NAME?</v>
      </c>
      <c r="L159" s="453" t="e">
        <f t="shared" ca="1" si="67"/>
        <v>#NAME?</v>
      </c>
      <c r="M159" s="1123" t="e">
        <f t="shared" ca="1" si="73"/>
        <v>#NAME?</v>
      </c>
      <c r="N159" s="1126" t="e">
        <f t="shared" ca="1" si="82"/>
        <v>#NAME?</v>
      </c>
      <c r="O159" s="565" t="e">
        <f t="shared" ca="1" si="91"/>
        <v>#NAME?</v>
      </c>
      <c r="P159" s="453" t="e">
        <f t="shared" ca="1" si="68"/>
        <v>#NAME?</v>
      </c>
      <c r="Q159" s="566" t="e">
        <f t="shared" ca="1" si="83"/>
        <v>#NAME?</v>
      </c>
      <c r="R159" s="1125" t="e">
        <f t="shared" ca="1" si="74"/>
        <v>#NAME?</v>
      </c>
      <c r="S159" s="1076" t="e">
        <f t="shared" ca="1" si="84"/>
        <v>#NAME?</v>
      </c>
      <c r="T159" s="453" t="e">
        <f t="shared" ca="1" si="69"/>
        <v>#NAME?</v>
      </c>
      <c r="U159" s="1123" t="e">
        <f t="shared" ca="1" si="85"/>
        <v>#NAME?</v>
      </c>
      <c r="V159" s="567" t="e">
        <f t="shared" ca="1" si="86"/>
        <v>#NAME?</v>
      </c>
      <c r="W159" s="565" t="e">
        <f t="shared" ca="1" si="92"/>
        <v>#NAME?</v>
      </c>
      <c r="X159" s="453" t="e">
        <f t="shared" ca="1" si="70"/>
        <v>#NAME?</v>
      </c>
      <c r="Y159" s="566" t="e">
        <f t="shared" ca="1" si="87"/>
        <v>#NAME?</v>
      </c>
      <c r="Z159" s="567" t="e">
        <f t="shared" ca="1" si="75"/>
        <v>#NAME?</v>
      </c>
      <c r="AA159" s="1076" t="e">
        <f t="shared" ca="1" si="88"/>
        <v>#NAME?</v>
      </c>
      <c r="AB159" s="453" t="e">
        <f t="shared" ca="1" si="71"/>
        <v>#NAME?</v>
      </c>
      <c r="AC159" s="566" t="e">
        <f t="shared" ca="1" si="89"/>
        <v>#NAME?</v>
      </c>
      <c r="AD159" s="567" t="e">
        <f t="shared" ca="1" si="76"/>
        <v>#NAME?</v>
      </c>
      <c r="AE159" s="565" t="e">
        <f t="shared" ca="1" si="93"/>
        <v>#NAME?</v>
      </c>
      <c r="AF159" s="453" t="e">
        <f t="shared" ca="1" si="72"/>
        <v>#NAME?</v>
      </c>
      <c r="AG159" s="566" t="e">
        <f t="shared" ca="1" si="90"/>
        <v>#NAME?</v>
      </c>
      <c r="AH159" s="567" t="e">
        <f t="shared" ca="1" si="77"/>
        <v>#NAME?</v>
      </c>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'ONS Post Acute'!S90</f>
        <v>1.7421402810224771E-3</v>
      </c>
      <c r="E160" s="493">
        <f>'ONS Post Acute'!T90</f>
        <v>5.8297445309195772E-4</v>
      </c>
      <c r="F160" s="493">
        <f>'ONS Post Acute'!U90</f>
        <v>5.2148782634554277E-3</v>
      </c>
      <c r="G160" s="498">
        <f t="shared" si="78"/>
        <v>1.1816081148886403E-3</v>
      </c>
      <c r="H160" s="498">
        <f t="shared" si="79"/>
        <v>2.1682694493629011</v>
      </c>
      <c r="I160" s="498">
        <f t="shared" si="80"/>
        <v>1242.4326808772807</v>
      </c>
      <c r="J160" s="498" t="e">
        <f ca="1">_xll.ErBeta(H160,I160)</f>
        <v>#NAME?</v>
      </c>
      <c r="K160" s="1076" t="e">
        <f t="shared" ca="1" si="81"/>
        <v>#NAME?</v>
      </c>
      <c r="L160" s="453" t="e">
        <f t="shared" ca="1" si="67"/>
        <v>#NAME?</v>
      </c>
      <c r="M160" s="1123" t="e">
        <f t="shared" ca="1" si="73"/>
        <v>#NAME?</v>
      </c>
      <c r="N160" s="1126" t="e">
        <f t="shared" ca="1" si="82"/>
        <v>#NAME?</v>
      </c>
      <c r="O160" s="565" t="e">
        <f t="shared" ca="1" si="91"/>
        <v>#NAME?</v>
      </c>
      <c r="P160" s="453" t="e">
        <f t="shared" ca="1" si="68"/>
        <v>#NAME?</v>
      </c>
      <c r="Q160" s="566" t="e">
        <f t="shared" ca="1" si="83"/>
        <v>#NAME?</v>
      </c>
      <c r="R160" s="1125" t="e">
        <f t="shared" ca="1" si="74"/>
        <v>#NAME?</v>
      </c>
      <c r="S160" s="1076" t="e">
        <f t="shared" ca="1" si="84"/>
        <v>#NAME?</v>
      </c>
      <c r="T160" s="453" t="e">
        <f t="shared" ca="1" si="69"/>
        <v>#NAME?</v>
      </c>
      <c r="U160" s="1123" t="e">
        <f t="shared" ca="1" si="85"/>
        <v>#NAME?</v>
      </c>
      <c r="V160" s="567" t="e">
        <f t="shared" ca="1" si="86"/>
        <v>#NAME?</v>
      </c>
      <c r="W160" s="565" t="e">
        <f t="shared" ca="1" si="92"/>
        <v>#NAME?</v>
      </c>
      <c r="X160" s="453" t="e">
        <f t="shared" ca="1" si="70"/>
        <v>#NAME?</v>
      </c>
      <c r="Y160" s="566" t="e">
        <f t="shared" ca="1" si="87"/>
        <v>#NAME?</v>
      </c>
      <c r="Z160" s="567" t="e">
        <f t="shared" ca="1" si="75"/>
        <v>#NAME?</v>
      </c>
      <c r="AA160" s="1076" t="e">
        <f t="shared" ca="1" si="88"/>
        <v>#NAME?</v>
      </c>
      <c r="AB160" s="453" t="e">
        <f t="shared" ca="1" si="71"/>
        <v>#NAME?</v>
      </c>
      <c r="AC160" s="566" t="e">
        <f t="shared" ca="1" si="89"/>
        <v>#NAME?</v>
      </c>
      <c r="AD160" s="567" t="e">
        <f t="shared" ca="1" si="76"/>
        <v>#NAME?</v>
      </c>
      <c r="AE160" s="565" t="e">
        <f t="shared" ca="1" si="93"/>
        <v>#NAME?</v>
      </c>
      <c r="AF160" s="453" t="e">
        <f t="shared" ca="1" si="72"/>
        <v>#NAME?</v>
      </c>
      <c r="AG160" s="566" t="e">
        <f t="shared" ca="1" si="90"/>
        <v>#NAME?</v>
      </c>
      <c r="AH160" s="567" t="e">
        <f t="shared" ca="1" si="77"/>
        <v>#NAME?</v>
      </c>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'ONS Post Acute'!S91</f>
        <v>1.6390460633358549E-3</v>
      </c>
      <c r="E161" s="493">
        <f>'ONS Post Acute'!T91</f>
        <v>5.4193353547811614E-4</v>
      </c>
      <c r="F161" s="493">
        <f>'ONS Post Acute'!U91</f>
        <v>4.965508676137164E-3</v>
      </c>
      <c r="G161" s="498">
        <f t="shared" si="78"/>
        <v>1.1284630460864917E-3</v>
      </c>
      <c r="H161" s="498">
        <f t="shared" si="79"/>
        <v>2.1045396807678278</v>
      </c>
      <c r="I161" s="498">
        <f t="shared" si="80"/>
        <v>1281.898227443776</v>
      </c>
      <c r="J161" s="498" t="e">
        <f ca="1">_xll.ErBeta(H161,I161)</f>
        <v>#NAME?</v>
      </c>
      <c r="K161" s="1076" t="e">
        <f t="shared" ca="1" si="81"/>
        <v>#NAME?</v>
      </c>
      <c r="L161" s="453" t="e">
        <f t="shared" ca="1" si="67"/>
        <v>#NAME?</v>
      </c>
      <c r="M161" s="1123" t="e">
        <f t="shared" ca="1" si="73"/>
        <v>#NAME?</v>
      </c>
      <c r="N161" s="1126" t="e">
        <f t="shared" ca="1" si="82"/>
        <v>#NAME?</v>
      </c>
      <c r="O161" s="565" t="e">
        <f t="shared" ca="1" si="91"/>
        <v>#NAME?</v>
      </c>
      <c r="P161" s="453" t="e">
        <f t="shared" ca="1" si="68"/>
        <v>#NAME?</v>
      </c>
      <c r="Q161" s="566" t="e">
        <f t="shared" ca="1" si="83"/>
        <v>#NAME?</v>
      </c>
      <c r="R161" s="1125" t="e">
        <f t="shared" ca="1" si="74"/>
        <v>#NAME?</v>
      </c>
      <c r="S161" s="1076" t="e">
        <f t="shared" ca="1" si="84"/>
        <v>#NAME?</v>
      </c>
      <c r="T161" s="453" t="e">
        <f t="shared" ca="1" si="69"/>
        <v>#NAME?</v>
      </c>
      <c r="U161" s="1123" t="e">
        <f t="shared" ca="1" si="85"/>
        <v>#NAME?</v>
      </c>
      <c r="V161" s="567" t="e">
        <f t="shared" ca="1" si="86"/>
        <v>#NAME?</v>
      </c>
      <c r="W161" s="565" t="e">
        <f t="shared" ca="1" si="92"/>
        <v>#NAME?</v>
      </c>
      <c r="X161" s="453" t="e">
        <f t="shared" ca="1" si="70"/>
        <v>#NAME?</v>
      </c>
      <c r="Y161" s="566" t="e">
        <f t="shared" ca="1" si="87"/>
        <v>#NAME?</v>
      </c>
      <c r="Z161" s="567" t="e">
        <f t="shared" ca="1" si="75"/>
        <v>#NAME?</v>
      </c>
      <c r="AA161" s="1076" t="e">
        <f t="shared" ca="1" si="88"/>
        <v>#NAME?</v>
      </c>
      <c r="AB161" s="453" t="e">
        <f t="shared" ca="1" si="71"/>
        <v>#NAME?</v>
      </c>
      <c r="AC161" s="566" t="e">
        <f t="shared" ca="1" si="89"/>
        <v>#NAME?</v>
      </c>
      <c r="AD161" s="567" t="e">
        <f t="shared" ca="1" si="76"/>
        <v>#NAME?</v>
      </c>
      <c r="AE161" s="565" t="e">
        <f t="shared" ca="1" si="93"/>
        <v>#NAME?</v>
      </c>
      <c r="AF161" s="453" t="e">
        <f t="shared" ca="1" si="72"/>
        <v>#NAME?</v>
      </c>
      <c r="AG161" s="566" t="e">
        <f t="shared" ca="1" si="90"/>
        <v>#NAME?</v>
      </c>
      <c r="AH161" s="567" t="e">
        <f t="shared" ca="1" si="77"/>
        <v>#NAME?</v>
      </c>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'ONS Post Acute'!S92</f>
        <v>1.542052627449754E-3</v>
      </c>
      <c r="E162" s="493">
        <f>'ONS Post Acute'!T92</f>
        <v>5.0378186439926898E-4</v>
      </c>
      <c r="F162" s="493">
        <f>'ONS Post Acute'!U92</f>
        <v>4.7280636607720146E-3</v>
      </c>
      <c r="G162" s="498">
        <f t="shared" si="78"/>
        <v>1.0776229072379452E-3</v>
      </c>
      <c r="H162" s="498">
        <f t="shared" si="79"/>
        <v>2.0429929027019789</v>
      </c>
      <c r="I162" s="498">
        <f t="shared" si="80"/>
        <v>1322.8099118134487</v>
      </c>
      <c r="J162" s="498" t="e">
        <f ca="1">_xll.ErBeta(H162,I162)</f>
        <v>#NAME?</v>
      </c>
      <c r="K162" s="1076" t="e">
        <f t="shared" ca="1" si="81"/>
        <v>#NAME?</v>
      </c>
      <c r="L162" s="453" t="e">
        <f t="shared" ca="1" si="67"/>
        <v>#NAME?</v>
      </c>
      <c r="M162" s="1123" t="e">
        <f t="shared" ca="1" si="73"/>
        <v>#NAME?</v>
      </c>
      <c r="N162" s="1126" t="e">
        <f t="shared" ca="1" si="82"/>
        <v>#NAME?</v>
      </c>
      <c r="O162" s="565" t="e">
        <f t="shared" ca="1" si="91"/>
        <v>#NAME?</v>
      </c>
      <c r="P162" s="453" t="e">
        <f t="shared" ca="1" si="68"/>
        <v>#NAME?</v>
      </c>
      <c r="Q162" s="566" t="e">
        <f t="shared" ca="1" si="83"/>
        <v>#NAME?</v>
      </c>
      <c r="R162" s="1125" t="e">
        <f t="shared" ca="1" si="74"/>
        <v>#NAME?</v>
      </c>
      <c r="S162" s="1076" t="e">
        <f t="shared" ca="1" si="84"/>
        <v>#NAME?</v>
      </c>
      <c r="T162" s="453" t="e">
        <f t="shared" ca="1" si="69"/>
        <v>#NAME?</v>
      </c>
      <c r="U162" s="1123" t="e">
        <f t="shared" ca="1" si="85"/>
        <v>#NAME?</v>
      </c>
      <c r="V162" s="567" t="e">
        <f t="shared" ca="1" si="86"/>
        <v>#NAME?</v>
      </c>
      <c r="W162" s="565" t="e">
        <f t="shared" ca="1" si="92"/>
        <v>#NAME?</v>
      </c>
      <c r="X162" s="453" t="e">
        <f t="shared" ca="1" si="70"/>
        <v>#NAME?</v>
      </c>
      <c r="Y162" s="566" t="e">
        <f t="shared" ca="1" si="87"/>
        <v>#NAME?</v>
      </c>
      <c r="Z162" s="567" t="e">
        <f t="shared" ca="1" si="75"/>
        <v>#NAME?</v>
      </c>
      <c r="AA162" s="1076" t="e">
        <f t="shared" ca="1" si="88"/>
        <v>#NAME?</v>
      </c>
      <c r="AB162" s="453" t="e">
        <f t="shared" ca="1" si="71"/>
        <v>#NAME?</v>
      </c>
      <c r="AC162" s="566" t="e">
        <f t="shared" ca="1" si="89"/>
        <v>#NAME?</v>
      </c>
      <c r="AD162" s="567" t="e">
        <f t="shared" ca="1" si="76"/>
        <v>#NAME?</v>
      </c>
      <c r="AE162" s="565" t="e">
        <f t="shared" ca="1" si="93"/>
        <v>#NAME?</v>
      </c>
      <c r="AF162" s="453" t="e">
        <f t="shared" ca="1" si="72"/>
        <v>#NAME?</v>
      </c>
      <c r="AG162" s="566" t="e">
        <f t="shared" ca="1" si="90"/>
        <v>#NAME?</v>
      </c>
      <c r="AH162" s="567" t="e">
        <f t="shared" ca="1" si="77"/>
        <v>#NAME?</v>
      </c>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'ONS Post Acute'!S93</f>
        <v>1.4507989488623844E-3</v>
      </c>
      <c r="E163" s="493">
        <f>'ONS Post Acute'!T93</f>
        <v>4.6831603929750203E-4</v>
      </c>
      <c r="F163" s="493">
        <f>'ONS Post Acute'!U93</f>
        <v>4.501972997800344E-3</v>
      </c>
      <c r="G163" s="498">
        <f t="shared" si="78"/>
        <v>1.0289941220670517E-3</v>
      </c>
      <c r="H163" s="498">
        <f t="shared" si="79"/>
        <v>1.9835383871460108</v>
      </c>
      <c r="I163" s="498">
        <f t="shared" si="80"/>
        <v>1365.2206415589201</v>
      </c>
      <c r="J163" s="498" t="e">
        <f ca="1">_xll.ErBeta(H163,I163)</f>
        <v>#NAME?</v>
      </c>
      <c r="K163" s="1076" t="e">
        <f t="shared" ca="1" si="81"/>
        <v>#NAME?</v>
      </c>
      <c r="L163" s="453" t="e">
        <f t="shared" ca="1" si="67"/>
        <v>#NAME?</v>
      </c>
      <c r="M163" s="1123" t="e">
        <f t="shared" ca="1" si="73"/>
        <v>#NAME?</v>
      </c>
      <c r="N163" s="1126" t="e">
        <f t="shared" ca="1" si="82"/>
        <v>#NAME?</v>
      </c>
      <c r="O163" s="565" t="e">
        <f t="shared" ca="1" si="91"/>
        <v>#NAME?</v>
      </c>
      <c r="P163" s="453" t="e">
        <f t="shared" ca="1" si="68"/>
        <v>#NAME?</v>
      </c>
      <c r="Q163" s="566" t="e">
        <f t="shared" ca="1" si="83"/>
        <v>#NAME?</v>
      </c>
      <c r="R163" s="1125" t="e">
        <f t="shared" ca="1" si="74"/>
        <v>#NAME?</v>
      </c>
      <c r="S163" s="1076" t="e">
        <f t="shared" ca="1" si="84"/>
        <v>#NAME?</v>
      </c>
      <c r="T163" s="453" t="e">
        <f t="shared" ca="1" si="69"/>
        <v>#NAME?</v>
      </c>
      <c r="U163" s="1123" t="e">
        <f t="shared" ca="1" si="85"/>
        <v>#NAME?</v>
      </c>
      <c r="V163" s="567" t="e">
        <f t="shared" ca="1" si="86"/>
        <v>#NAME?</v>
      </c>
      <c r="W163" s="565" t="e">
        <f t="shared" ca="1" si="92"/>
        <v>#NAME?</v>
      </c>
      <c r="X163" s="453" t="e">
        <f t="shared" ca="1" si="70"/>
        <v>#NAME?</v>
      </c>
      <c r="Y163" s="566" t="e">
        <f t="shared" ca="1" si="87"/>
        <v>#NAME?</v>
      </c>
      <c r="Z163" s="567" t="e">
        <f t="shared" ca="1" si="75"/>
        <v>#NAME?</v>
      </c>
      <c r="AA163" s="1076" t="e">
        <f t="shared" ca="1" si="88"/>
        <v>#NAME?</v>
      </c>
      <c r="AB163" s="453" t="e">
        <f t="shared" ca="1" si="71"/>
        <v>#NAME?</v>
      </c>
      <c r="AC163" s="566" t="e">
        <f t="shared" ca="1" si="89"/>
        <v>#NAME?</v>
      </c>
      <c r="AD163" s="567" t="e">
        <f t="shared" ca="1" si="76"/>
        <v>#NAME?</v>
      </c>
      <c r="AE163" s="565" t="e">
        <f t="shared" ca="1" si="93"/>
        <v>#NAME?</v>
      </c>
      <c r="AF163" s="453" t="e">
        <f t="shared" ca="1" si="72"/>
        <v>#NAME?</v>
      </c>
      <c r="AG163" s="566" t="e">
        <f t="shared" ca="1" si="90"/>
        <v>#NAME?</v>
      </c>
      <c r="AH163" s="567" t="e">
        <f t="shared" ca="1" si="77"/>
        <v>#NAME?</v>
      </c>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'ONS Post Acute'!S94</f>
        <v>1.3649453673323382E-3</v>
      </c>
      <c r="E164" s="493">
        <f>'ONS Post Acute'!T94</f>
        <v>4.3534697884534948E-4</v>
      </c>
      <c r="F164" s="493">
        <f>'ONS Post Acute'!U94</f>
        <v>4.2866937349176982E-3</v>
      </c>
      <c r="G164" s="498">
        <f t="shared" si="78"/>
        <v>9.8248641736539515E-4</v>
      </c>
      <c r="H164" s="498">
        <f t="shared" si="79"/>
        <v>1.9260899967542784</v>
      </c>
      <c r="I164" s="498">
        <f t="shared" si="80"/>
        <v>1409.1853309084256</v>
      </c>
      <c r="J164" s="498" t="e">
        <f ca="1">_xll.ErBeta(H164,I164)</f>
        <v>#NAME?</v>
      </c>
      <c r="K164" s="1076" t="e">
        <f t="shared" ca="1" si="81"/>
        <v>#NAME?</v>
      </c>
      <c r="L164" s="453" t="e">
        <f t="shared" ca="1" si="67"/>
        <v>#NAME?</v>
      </c>
      <c r="M164" s="1123" t="e">
        <f t="shared" ca="1" si="73"/>
        <v>#NAME?</v>
      </c>
      <c r="N164" s="1126" t="e">
        <f t="shared" ca="1" si="82"/>
        <v>#NAME?</v>
      </c>
      <c r="O164" s="565" t="e">
        <f t="shared" ca="1" si="91"/>
        <v>#NAME?</v>
      </c>
      <c r="P164" s="453" t="e">
        <f t="shared" ca="1" si="68"/>
        <v>#NAME?</v>
      </c>
      <c r="Q164" s="566" t="e">
        <f t="shared" ca="1" si="83"/>
        <v>#NAME?</v>
      </c>
      <c r="R164" s="1125" t="e">
        <f t="shared" ca="1" si="74"/>
        <v>#NAME?</v>
      </c>
      <c r="S164" s="1076" t="e">
        <f t="shared" ca="1" si="84"/>
        <v>#NAME?</v>
      </c>
      <c r="T164" s="453" t="e">
        <f t="shared" ca="1" si="69"/>
        <v>#NAME?</v>
      </c>
      <c r="U164" s="1123" t="e">
        <f t="shared" ca="1" si="85"/>
        <v>#NAME?</v>
      </c>
      <c r="V164" s="567" t="e">
        <f t="shared" ca="1" si="86"/>
        <v>#NAME?</v>
      </c>
      <c r="W164" s="565" t="e">
        <f t="shared" ca="1" si="92"/>
        <v>#NAME?</v>
      </c>
      <c r="X164" s="453" t="e">
        <f t="shared" ca="1" si="70"/>
        <v>#NAME?</v>
      </c>
      <c r="Y164" s="566" t="e">
        <f t="shared" ca="1" si="87"/>
        <v>#NAME?</v>
      </c>
      <c r="Z164" s="567" t="e">
        <f t="shared" ca="1" si="75"/>
        <v>#NAME?</v>
      </c>
      <c r="AA164" s="1076" t="e">
        <f t="shared" ca="1" si="88"/>
        <v>#NAME?</v>
      </c>
      <c r="AB164" s="453" t="e">
        <f t="shared" ca="1" si="71"/>
        <v>#NAME?</v>
      </c>
      <c r="AC164" s="566" t="e">
        <f t="shared" ca="1" si="89"/>
        <v>#NAME?</v>
      </c>
      <c r="AD164" s="567" t="e">
        <f t="shared" ca="1" si="76"/>
        <v>#NAME?</v>
      </c>
      <c r="AE164" s="565" t="e">
        <f t="shared" ca="1" si="93"/>
        <v>#NAME?</v>
      </c>
      <c r="AF164" s="453" t="e">
        <f t="shared" ca="1" si="72"/>
        <v>#NAME?</v>
      </c>
      <c r="AG164" s="566" t="e">
        <f t="shared" ca="1" si="90"/>
        <v>#NAME?</v>
      </c>
      <c r="AH164" s="567" t="e">
        <f t="shared" ca="1" si="77"/>
        <v>#NAME?</v>
      </c>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'ONS Post Acute'!S95</f>
        <v>1.2841723226108661E-3</v>
      </c>
      <c r="E165" s="493">
        <f>'ONS Post Acute'!T95</f>
        <v>4.0469891288385829E-4</v>
      </c>
      <c r="F165" s="493">
        <f>'ONS Post Acute'!U95</f>
        <v>4.0817088831854352E-3</v>
      </c>
      <c r="G165" s="498">
        <f t="shared" si="78"/>
        <v>9.3801274752591259E-4</v>
      </c>
      <c r="H165" s="498">
        <f t="shared" si="79"/>
        <v>1.8705659091020359</v>
      </c>
      <c r="I165" s="498">
        <f t="shared" si="80"/>
        <v>1454.7609750191168</v>
      </c>
      <c r="J165" s="498" t="e">
        <f ca="1">_xll.ErBeta(H165,I165)</f>
        <v>#NAME?</v>
      </c>
      <c r="K165" s="1076" t="e">
        <f t="shared" ca="1" si="81"/>
        <v>#NAME?</v>
      </c>
      <c r="L165" s="453" t="e">
        <f t="shared" ref="L165:L178" ca="1" si="94">K165*($D$21-PICSIA_V-Diab_Inc-Park_Inc-Dem_Inc-Anx_Inc-Isc_Inc)</f>
        <v>#NAME?</v>
      </c>
      <c r="M165" s="1123" t="e">
        <f t="shared" ca="1" si="73"/>
        <v>#NAME?</v>
      </c>
      <c r="N165" s="1126" t="e">
        <f t="shared" ca="1" si="82"/>
        <v>#NAME?</v>
      </c>
      <c r="O165" s="565" t="e">
        <f t="shared" ca="1" si="91"/>
        <v>#NAME?</v>
      </c>
      <c r="P165" s="453" t="e">
        <f t="shared" ref="P165:P178" ca="1" si="95">O165*($E$21-PICSIA_U-$H$201-$H$202-$H$203-$H$204-$H$205)</f>
        <v>#NAME?</v>
      </c>
      <c r="Q165" s="566" t="e">
        <f t="shared" ca="1" si="83"/>
        <v>#NAME?</v>
      </c>
      <c r="R165" s="1125" t="e">
        <f t="shared" ca="1" si="74"/>
        <v>#NAME?</v>
      </c>
      <c r="S165" s="1076" t="e">
        <f t="shared" ca="1" si="84"/>
        <v>#NAME?</v>
      </c>
      <c r="T165" s="453" t="e">
        <f t="shared" ref="T165:T178" ca="1" si="96">S165*($F$21-PICSIB_V-$J$201-$J$202-$J$203-$J$204-$J$205)</f>
        <v>#NAME?</v>
      </c>
      <c r="U165" s="1123" t="e">
        <f t="shared" ca="1" si="85"/>
        <v>#NAME?</v>
      </c>
      <c r="V165" s="567" t="e">
        <f t="shared" ca="1" si="86"/>
        <v>#NAME?</v>
      </c>
      <c r="W165" s="565" t="e">
        <f t="shared" ca="1" si="92"/>
        <v>#NAME?</v>
      </c>
      <c r="X165" s="453" t="e">
        <f t="shared" ref="X165:X178" ca="1" si="97">W165*($G$21-PICSIB_U-$L$201-$L$202-$L$203-$L$204-$L$205)</f>
        <v>#NAME?</v>
      </c>
      <c r="Y165" s="566" t="e">
        <f t="shared" ca="1" si="87"/>
        <v>#NAME?</v>
      </c>
      <c r="Z165" s="567" t="e">
        <f t="shared" ca="1" si="75"/>
        <v>#NAME?</v>
      </c>
      <c r="AA165" s="1076" t="e">
        <f t="shared" ca="1" si="88"/>
        <v>#NAME?</v>
      </c>
      <c r="AB165" s="453" t="e">
        <f t="shared" ref="AB165:AB178" ca="1" si="98">AA165*($H$21-PICSIC_V-$N$201-$N$202-$N$203-$N$204-$N$205)</f>
        <v>#NAME?</v>
      </c>
      <c r="AC165" s="566" t="e">
        <f t="shared" ca="1" si="89"/>
        <v>#NAME?</v>
      </c>
      <c r="AD165" s="567" t="e">
        <f t="shared" ca="1" si="76"/>
        <v>#NAME?</v>
      </c>
      <c r="AE165" s="565" t="e">
        <f t="shared" ca="1" si="93"/>
        <v>#NAME?</v>
      </c>
      <c r="AF165" s="453" t="e">
        <f t="shared" ref="AF165:AF178" ca="1" si="99">AE165*($I$21-PICSIC_U-$P$201-$P$202-$P$203-$P$204-$P$205)</f>
        <v>#NAME?</v>
      </c>
      <c r="AG165" s="566" t="e">
        <f t="shared" ca="1" si="90"/>
        <v>#NAME?</v>
      </c>
      <c r="AH165" s="567" t="e">
        <f t="shared" ca="1" si="77"/>
        <v>#NAME?</v>
      </c>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'ONS Post Acute'!S96</f>
        <v>1.2081791649894381E-3</v>
      </c>
      <c r="E166" s="493">
        <f>'ONS Post Acute'!T96</f>
        <v>3.7620844532737052E-4</v>
      </c>
      <c r="F166" s="493">
        <f>'ONS Post Acute'!U96</f>
        <v>3.8865261754919287E-3</v>
      </c>
      <c r="G166" s="498">
        <f t="shared" si="78"/>
        <v>8.9548921687871374E-4</v>
      </c>
      <c r="H166" s="498">
        <f t="shared" si="79"/>
        <v>1.8168883600418311</v>
      </c>
      <c r="I166" s="498">
        <f t="shared" si="80"/>
        <v>1502.0067271197984</v>
      </c>
      <c r="J166" s="498" t="e">
        <f ca="1">_xll.ErBeta(H166,I166)</f>
        <v>#NAME?</v>
      </c>
      <c r="K166" s="1076" t="e">
        <f t="shared" ca="1" si="81"/>
        <v>#NAME?</v>
      </c>
      <c r="L166" s="453" t="e">
        <f t="shared" ca="1" si="94"/>
        <v>#NAME?</v>
      </c>
      <c r="M166" s="1123" t="e">
        <f t="shared" ca="1" si="73"/>
        <v>#NAME?</v>
      </c>
      <c r="N166" s="1126" t="e">
        <f t="shared" ca="1" si="82"/>
        <v>#NAME?</v>
      </c>
      <c r="O166" s="565" t="e">
        <f t="shared" ca="1" si="91"/>
        <v>#NAME?</v>
      </c>
      <c r="P166" s="453" t="e">
        <f t="shared" ca="1" si="95"/>
        <v>#NAME?</v>
      </c>
      <c r="Q166" s="566" t="e">
        <f t="shared" ca="1" si="83"/>
        <v>#NAME?</v>
      </c>
      <c r="R166" s="1125" t="e">
        <f t="shared" ca="1" si="74"/>
        <v>#NAME?</v>
      </c>
      <c r="S166" s="1076" t="e">
        <f t="shared" ca="1" si="84"/>
        <v>#NAME?</v>
      </c>
      <c r="T166" s="453" t="e">
        <f t="shared" ca="1" si="96"/>
        <v>#NAME?</v>
      </c>
      <c r="U166" s="1123" t="e">
        <f t="shared" ca="1" si="85"/>
        <v>#NAME?</v>
      </c>
      <c r="V166" s="567" t="e">
        <f t="shared" ca="1" si="86"/>
        <v>#NAME?</v>
      </c>
      <c r="W166" s="565" t="e">
        <f t="shared" ca="1" si="92"/>
        <v>#NAME?</v>
      </c>
      <c r="X166" s="453" t="e">
        <f t="shared" ca="1" si="97"/>
        <v>#NAME?</v>
      </c>
      <c r="Y166" s="566" t="e">
        <f t="shared" ca="1" si="87"/>
        <v>#NAME?</v>
      </c>
      <c r="Z166" s="567" t="e">
        <f t="shared" ca="1" si="75"/>
        <v>#NAME?</v>
      </c>
      <c r="AA166" s="1076" t="e">
        <f t="shared" ca="1" si="88"/>
        <v>#NAME?</v>
      </c>
      <c r="AB166" s="453" t="e">
        <f t="shared" ca="1" si="98"/>
        <v>#NAME?</v>
      </c>
      <c r="AC166" s="566" t="e">
        <f t="shared" ca="1" si="89"/>
        <v>#NAME?</v>
      </c>
      <c r="AD166" s="567" t="e">
        <f t="shared" ca="1" si="76"/>
        <v>#NAME?</v>
      </c>
      <c r="AE166" s="565" t="e">
        <f t="shared" ca="1" si="93"/>
        <v>#NAME?</v>
      </c>
      <c r="AF166" s="453" t="e">
        <f t="shared" ca="1" si="99"/>
        <v>#NAME?</v>
      </c>
      <c r="AG166" s="566" t="e">
        <f t="shared" ca="1" si="90"/>
        <v>#NAME?</v>
      </c>
      <c r="AH166" s="567" t="e">
        <f t="shared" ca="1" si="77"/>
        <v>#NAME?</v>
      </c>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'ONS Post Acute'!S97</f>
        <v>1.1366830362352376E-3</v>
      </c>
      <c r="E167" s="493">
        <f>'ONS Post Acute'!T97</f>
        <v>3.4972368303903687E-4</v>
      </c>
      <c r="F167" s="493">
        <f>'ONS Post Acute'!U97</f>
        <v>3.7006768843827159E-3</v>
      </c>
      <c r="G167" s="498">
        <f t="shared" si="78"/>
        <v>8.5483500034277526E-4</v>
      </c>
      <c r="H167" s="498">
        <f t="shared" si="79"/>
        <v>1.7649834046724093</v>
      </c>
      <c r="I167" s="498">
        <f t="shared" si="80"/>
        <v>1550.9839786262385</v>
      </c>
      <c r="J167" s="498" t="e">
        <f ca="1">_xll.ErBeta(H167,I167)</f>
        <v>#NAME?</v>
      </c>
      <c r="K167" s="1076" t="e">
        <f t="shared" ca="1" si="81"/>
        <v>#NAME?</v>
      </c>
      <c r="L167" s="453" t="e">
        <f t="shared" ca="1" si="94"/>
        <v>#NAME?</v>
      </c>
      <c r="M167" s="1123" t="e">
        <f t="shared" ca="1" si="73"/>
        <v>#NAME?</v>
      </c>
      <c r="N167" s="1126" t="e">
        <f t="shared" ca="1" si="82"/>
        <v>#NAME?</v>
      </c>
      <c r="O167" s="565" t="e">
        <f t="shared" ca="1" si="91"/>
        <v>#NAME?</v>
      </c>
      <c r="P167" s="453" t="e">
        <f t="shared" ca="1" si="95"/>
        <v>#NAME?</v>
      </c>
      <c r="Q167" s="566" t="e">
        <f t="shared" ca="1" si="83"/>
        <v>#NAME?</v>
      </c>
      <c r="R167" s="1125" t="e">
        <f t="shared" ca="1" si="74"/>
        <v>#NAME?</v>
      </c>
      <c r="S167" s="1076" t="e">
        <f t="shared" ca="1" si="84"/>
        <v>#NAME?</v>
      </c>
      <c r="T167" s="453" t="e">
        <f t="shared" ca="1" si="96"/>
        <v>#NAME?</v>
      </c>
      <c r="U167" s="1123" t="e">
        <f t="shared" ca="1" si="85"/>
        <v>#NAME?</v>
      </c>
      <c r="V167" s="567" t="e">
        <f t="shared" ca="1" si="86"/>
        <v>#NAME?</v>
      </c>
      <c r="W167" s="565" t="e">
        <f t="shared" ca="1" si="92"/>
        <v>#NAME?</v>
      </c>
      <c r="X167" s="453" t="e">
        <f t="shared" ca="1" si="97"/>
        <v>#NAME?</v>
      </c>
      <c r="Y167" s="566" t="e">
        <f t="shared" ca="1" si="87"/>
        <v>#NAME?</v>
      </c>
      <c r="Z167" s="567" t="e">
        <f t="shared" ca="1" si="75"/>
        <v>#NAME?</v>
      </c>
      <c r="AA167" s="1076" t="e">
        <f t="shared" ca="1" si="88"/>
        <v>#NAME?</v>
      </c>
      <c r="AB167" s="453" t="e">
        <f t="shared" ca="1" si="98"/>
        <v>#NAME?</v>
      </c>
      <c r="AC167" s="566" t="e">
        <f t="shared" ca="1" si="89"/>
        <v>#NAME?</v>
      </c>
      <c r="AD167" s="567" t="e">
        <f t="shared" ca="1" si="76"/>
        <v>#NAME?</v>
      </c>
      <c r="AE167" s="565" t="e">
        <f t="shared" ca="1" si="93"/>
        <v>#NAME?</v>
      </c>
      <c r="AF167" s="453" t="e">
        <f t="shared" ca="1" si="99"/>
        <v>#NAME?</v>
      </c>
      <c r="AG167" s="566" t="e">
        <f t="shared" ca="1" si="90"/>
        <v>#NAME?</v>
      </c>
      <c r="AH167" s="567" t="e">
        <f t="shared" ca="1" si="77"/>
        <v>#NAME?</v>
      </c>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'ONS Post Acute'!S98</f>
        <v>1.0694178167492676E-3</v>
      </c>
      <c r="E168" s="493">
        <f>'ONS Post Acute'!T98</f>
        <v>3.251034260327658E-4</v>
      </c>
      <c r="F168" s="493">
        <f>'ONS Post Acute'!U98</f>
        <v>3.5237146964206766E-3</v>
      </c>
      <c r="G168" s="498">
        <f t="shared" si="78"/>
        <v>8.1597226285405893E-4</v>
      </c>
      <c r="H168" s="498">
        <f t="shared" si="79"/>
        <v>1.7147806945540771</v>
      </c>
      <c r="I168" s="498">
        <f t="shared" si="80"/>
        <v>1601.7564423364338</v>
      </c>
      <c r="J168" s="498" t="e">
        <f ca="1">_xll.ErBeta(H168,I168)</f>
        <v>#NAME?</v>
      </c>
      <c r="K168" s="1076" t="e">
        <f t="shared" ca="1" si="81"/>
        <v>#NAME?</v>
      </c>
      <c r="L168" s="453" t="e">
        <f t="shared" ca="1" si="94"/>
        <v>#NAME?</v>
      </c>
      <c r="M168" s="1123" t="e">
        <f t="shared" ca="1" si="73"/>
        <v>#NAME?</v>
      </c>
      <c r="N168" s="1126" t="e">
        <f t="shared" ca="1" si="82"/>
        <v>#NAME?</v>
      </c>
      <c r="O168" s="565" t="e">
        <f t="shared" ca="1" si="91"/>
        <v>#NAME?</v>
      </c>
      <c r="P168" s="453" t="e">
        <f t="shared" ca="1" si="95"/>
        <v>#NAME?</v>
      </c>
      <c r="Q168" s="566" t="e">
        <f t="shared" ca="1" si="83"/>
        <v>#NAME?</v>
      </c>
      <c r="R168" s="1125" t="e">
        <f t="shared" ca="1" si="74"/>
        <v>#NAME?</v>
      </c>
      <c r="S168" s="1076" t="e">
        <f t="shared" ca="1" si="84"/>
        <v>#NAME?</v>
      </c>
      <c r="T168" s="453" t="e">
        <f t="shared" ca="1" si="96"/>
        <v>#NAME?</v>
      </c>
      <c r="U168" s="1123" t="e">
        <f t="shared" ca="1" si="85"/>
        <v>#NAME?</v>
      </c>
      <c r="V168" s="567" t="e">
        <f t="shared" ca="1" si="86"/>
        <v>#NAME?</v>
      </c>
      <c r="W168" s="565" t="e">
        <f t="shared" ca="1" si="92"/>
        <v>#NAME?</v>
      </c>
      <c r="X168" s="453" t="e">
        <f t="shared" ca="1" si="97"/>
        <v>#NAME?</v>
      </c>
      <c r="Y168" s="566" t="e">
        <f t="shared" ca="1" si="87"/>
        <v>#NAME?</v>
      </c>
      <c r="Z168" s="567" t="e">
        <f t="shared" ca="1" si="75"/>
        <v>#NAME?</v>
      </c>
      <c r="AA168" s="1076" t="e">
        <f t="shared" ca="1" si="88"/>
        <v>#NAME?</v>
      </c>
      <c r="AB168" s="453" t="e">
        <f t="shared" ca="1" si="98"/>
        <v>#NAME?</v>
      </c>
      <c r="AC168" s="566" t="e">
        <f t="shared" ca="1" si="89"/>
        <v>#NAME?</v>
      </c>
      <c r="AD168" s="567" t="e">
        <f t="shared" ca="1" si="76"/>
        <v>#NAME?</v>
      </c>
      <c r="AE168" s="565" t="e">
        <f t="shared" ca="1" si="93"/>
        <v>#NAME?</v>
      </c>
      <c r="AF168" s="453" t="e">
        <f t="shared" ca="1" si="99"/>
        <v>#NAME?</v>
      </c>
      <c r="AG168" s="566" t="e">
        <f t="shared" ca="1" si="90"/>
        <v>#NAME?</v>
      </c>
      <c r="AH168" s="567" t="e">
        <f t="shared" ca="1" si="77"/>
        <v>#NAME?</v>
      </c>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'ONS Post Acute'!S99</f>
        <v>1.0061331350282332E-3</v>
      </c>
      <c r="E169" s="493">
        <f>'ONS Post Acute'!T99</f>
        <v>3.0221641468428811E-4</v>
      </c>
      <c r="F169" s="493">
        <f>'ONS Post Acute'!U99</f>
        <v>3.3552146403730654E-3</v>
      </c>
      <c r="G169" s="498">
        <f t="shared" si="78"/>
        <v>7.7882607798183089E-4</v>
      </c>
      <c r="H169" s="498">
        <f t="shared" si="79"/>
        <v>1.6662132699225398</v>
      </c>
      <c r="I169" s="498">
        <f t="shared" si="80"/>
        <v>1654.3902388175877</v>
      </c>
      <c r="J169" s="498" t="e">
        <f ca="1">_xll.ErBeta(H169,I169)</f>
        <v>#NAME?</v>
      </c>
      <c r="K169" s="1076" t="e">
        <f t="shared" ca="1" si="81"/>
        <v>#NAME?</v>
      </c>
      <c r="L169" s="453" t="e">
        <f t="shared" ca="1" si="94"/>
        <v>#NAME?</v>
      </c>
      <c r="M169" s="1123" t="e">
        <f t="shared" ca="1" si="73"/>
        <v>#NAME?</v>
      </c>
      <c r="N169" s="1126" t="e">
        <f t="shared" ca="1" si="82"/>
        <v>#NAME?</v>
      </c>
      <c r="O169" s="565" t="e">
        <f t="shared" ca="1" si="91"/>
        <v>#NAME?</v>
      </c>
      <c r="P169" s="453" t="e">
        <f t="shared" ca="1" si="95"/>
        <v>#NAME?</v>
      </c>
      <c r="Q169" s="566" t="e">
        <f t="shared" ca="1" si="83"/>
        <v>#NAME?</v>
      </c>
      <c r="R169" s="1125" t="e">
        <f t="shared" ca="1" si="74"/>
        <v>#NAME?</v>
      </c>
      <c r="S169" s="1076" t="e">
        <f t="shared" ca="1" si="84"/>
        <v>#NAME?</v>
      </c>
      <c r="T169" s="453" t="e">
        <f t="shared" ca="1" si="96"/>
        <v>#NAME?</v>
      </c>
      <c r="U169" s="1123" t="e">
        <f t="shared" ca="1" si="85"/>
        <v>#NAME?</v>
      </c>
      <c r="V169" s="567" t="e">
        <f t="shared" ca="1" si="86"/>
        <v>#NAME?</v>
      </c>
      <c r="W169" s="565" t="e">
        <f t="shared" ca="1" si="92"/>
        <v>#NAME?</v>
      </c>
      <c r="X169" s="453" t="e">
        <f t="shared" ca="1" si="97"/>
        <v>#NAME?</v>
      </c>
      <c r="Y169" s="566" t="e">
        <f t="shared" ca="1" si="87"/>
        <v>#NAME?</v>
      </c>
      <c r="Z169" s="567" t="e">
        <f t="shared" ca="1" si="75"/>
        <v>#NAME?</v>
      </c>
      <c r="AA169" s="1076" t="e">
        <f t="shared" ca="1" si="88"/>
        <v>#NAME?</v>
      </c>
      <c r="AB169" s="453" t="e">
        <f t="shared" ca="1" si="98"/>
        <v>#NAME?</v>
      </c>
      <c r="AC169" s="566" t="e">
        <f t="shared" ca="1" si="89"/>
        <v>#NAME?</v>
      </c>
      <c r="AD169" s="567" t="e">
        <f t="shared" ca="1" si="76"/>
        <v>#NAME?</v>
      </c>
      <c r="AE169" s="565" t="e">
        <f t="shared" ca="1" si="93"/>
        <v>#NAME?</v>
      </c>
      <c r="AF169" s="453" t="e">
        <f t="shared" ca="1" si="99"/>
        <v>#NAME?</v>
      </c>
      <c r="AG169" s="566" t="e">
        <f t="shared" ca="1" si="90"/>
        <v>#NAME?</v>
      </c>
      <c r="AH169" s="567" t="e">
        <f t="shared" ca="1" si="77"/>
        <v>#NAME?</v>
      </c>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'ONS Post Acute'!S100</f>
        <v>9.4659343574325574E-4</v>
      </c>
      <c r="E170" s="493">
        <f>'ONS Post Acute'!T100</f>
        <v>2.8094062993793328E-4</v>
      </c>
      <c r="F170" s="493">
        <f>'ONS Post Acute'!U100</f>
        <v>3.1947720666513869E-3</v>
      </c>
      <c r="G170" s="498">
        <f t="shared" si="78"/>
        <v>7.4332434610037087E-4</v>
      </c>
      <c r="H170" s="498">
        <f t="shared" si="79"/>
        <v>1.6192173657601525</v>
      </c>
      <c r="I170" s="498">
        <f t="shared" si="80"/>
        <v>1708.9539861012163</v>
      </c>
      <c r="J170" s="498" t="e">
        <f ca="1">_xll.ErBeta(H170,I170)</f>
        <v>#NAME?</v>
      </c>
      <c r="K170" s="1076" t="e">
        <f t="shared" ca="1" si="81"/>
        <v>#NAME?</v>
      </c>
      <c r="L170" s="453" t="e">
        <f t="shared" ca="1" si="94"/>
        <v>#NAME?</v>
      </c>
      <c r="M170" s="1123" t="e">
        <f t="shared" ca="1" si="73"/>
        <v>#NAME?</v>
      </c>
      <c r="N170" s="1126" t="e">
        <f t="shared" ca="1" si="82"/>
        <v>#NAME?</v>
      </c>
      <c r="O170" s="565" t="e">
        <f t="shared" ca="1" si="91"/>
        <v>#NAME?</v>
      </c>
      <c r="P170" s="453" t="e">
        <f t="shared" ca="1" si="95"/>
        <v>#NAME?</v>
      </c>
      <c r="Q170" s="566" t="e">
        <f t="shared" ca="1" si="83"/>
        <v>#NAME?</v>
      </c>
      <c r="R170" s="1125" t="e">
        <f t="shared" ca="1" si="74"/>
        <v>#NAME?</v>
      </c>
      <c r="S170" s="1076" t="e">
        <f t="shared" ca="1" si="84"/>
        <v>#NAME?</v>
      </c>
      <c r="T170" s="453" t="e">
        <f t="shared" ca="1" si="96"/>
        <v>#NAME?</v>
      </c>
      <c r="U170" s="1123" t="e">
        <f t="shared" ca="1" si="85"/>
        <v>#NAME?</v>
      </c>
      <c r="V170" s="567" t="e">
        <f t="shared" ca="1" si="86"/>
        <v>#NAME?</v>
      </c>
      <c r="W170" s="565" t="e">
        <f t="shared" ca="1" si="92"/>
        <v>#NAME?</v>
      </c>
      <c r="X170" s="453" t="e">
        <f t="shared" ca="1" si="97"/>
        <v>#NAME?</v>
      </c>
      <c r="Y170" s="566" t="e">
        <f t="shared" ca="1" si="87"/>
        <v>#NAME?</v>
      </c>
      <c r="Z170" s="567" t="e">
        <f t="shared" ca="1" si="75"/>
        <v>#NAME?</v>
      </c>
      <c r="AA170" s="1076" t="e">
        <f t="shared" ca="1" si="88"/>
        <v>#NAME?</v>
      </c>
      <c r="AB170" s="453" t="e">
        <f t="shared" ca="1" si="98"/>
        <v>#NAME?</v>
      </c>
      <c r="AC170" s="566" t="e">
        <f t="shared" ca="1" si="89"/>
        <v>#NAME?</v>
      </c>
      <c r="AD170" s="567" t="e">
        <f t="shared" ca="1" si="76"/>
        <v>#NAME?</v>
      </c>
      <c r="AE170" s="565" t="e">
        <f t="shared" ca="1" si="93"/>
        <v>#NAME?</v>
      </c>
      <c r="AF170" s="453" t="e">
        <f t="shared" ca="1" si="99"/>
        <v>#NAME?</v>
      </c>
      <c r="AG170" s="566" t="e">
        <f t="shared" ca="1" si="90"/>
        <v>#NAME?</v>
      </c>
      <c r="AH170" s="567" t="e">
        <f t="shared" ca="1" si="77"/>
        <v>#NAME?</v>
      </c>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'ONS Post Acute'!S101</f>
        <v>8.9057710296667407E-4</v>
      </c>
      <c r="E171" s="493">
        <f>'ONS Post Acute'!T101</f>
        <v>2.6116264277827197E-4</v>
      </c>
      <c r="F171" s="493">
        <f>'ONS Post Acute'!U101</f>
        <v>3.0420016755533436E-3</v>
      </c>
      <c r="G171" s="498">
        <f t="shared" si="78"/>
        <v>7.0939771244262026E-4</v>
      </c>
      <c r="H171" s="498">
        <f t="shared" si="79"/>
        <v>1.5737322306801544</v>
      </c>
      <c r="I171" s="498">
        <f t="shared" si="80"/>
        <v>1765.5188928073615</v>
      </c>
      <c r="J171" s="498" t="e">
        <f ca="1">_xll.ErBeta(H171,I171)</f>
        <v>#NAME?</v>
      </c>
      <c r="K171" s="1076" t="e">
        <f t="shared" ca="1" si="81"/>
        <v>#NAME?</v>
      </c>
      <c r="L171" s="453" t="e">
        <f t="shared" ca="1" si="94"/>
        <v>#NAME?</v>
      </c>
      <c r="M171" s="1123" t="e">
        <f t="shared" ca="1" si="73"/>
        <v>#NAME?</v>
      </c>
      <c r="N171" s="1126" t="e">
        <f t="shared" ca="1" si="82"/>
        <v>#NAME?</v>
      </c>
      <c r="O171" s="565" t="e">
        <f t="shared" ca="1" si="91"/>
        <v>#NAME?</v>
      </c>
      <c r="P171" s="453" t="e">
        <f t="shared" ca="1" si="95"/>
        <v>#NAME?</v>
      </c>
      <c r="Q171" s="566" t="e">
        <f t="shared" ca="1" si="83"/>
        <v>#NAME?</v>
      </c>
      <c r="R171" s="1125" t="e">
        <f t="shared" ca="1" si="74"/>
        <v>#NAME?</v>
      </c>
      <c r="S171" s="1076" t="e">
        <f t="shared" ca="1" si="84"/>
        <v>#NAME?</v>
      </c>
      <c r="T171" s="453" t="e">
        <f t="shared" ca="1" si="96"/>
        <v>#NAME?</v>
      </c>
      <c r="U171" s="1123" t="e">
        <f t="shared" ca="1" si="85"/>
        <v>#NAME?</v>
      </c>
      <c r="V171" s="567" t="e">
        <f t="shared" ca="1" si="86"/>
        <v>#NAME?</v>
      </c>
      <c r="W171" s="565" t="e">
        <f t="shared" ca="1" si="92"/>
        <v>#NAME?</v>
      </c>
      <c r="X171" s="453" t="e">
        <f t="shared" ca="1" si="97"/>
        <v>#NAME?</v>
      </c>
      <c r="Y171" s="566" t="e">
        <f t="shared" ca="1" si="87"/>
        <v>#NAME?</v>
      </c>
      <c r="Z171" s="567" t="e">
        <f t="shared" ca="1" si="75"/>
        <v>#NAME?</v>
      </c>
      <c r="AA171" s="1076" t="e">
        <f t="shared" ca="1" si="88"/>
        <v>#NAME?</v>
      </c>
      <c r="AB171" s="453" t="e">
        <f t="shared" ca="1" si="98"/>
        <v>#NAME?</v>
      </c>
      <c r="AC171" s="566" t="e">
        <f t="shared" ca="1" si="89"/>
        <v>#NAME?</v>
      </c>
      <c r="AD171" s="567" t="e">
        <f t="shared" ca="1" si="76"/>
        <v>#NAME?</v>
      </c>
      <c r="AE171" s="565" t="e">
        <f t="shared" ca="1" si="93"/>
        <v>#NAME?</v>
      </c>
      <c r="AF171" s="453" t="e">
        <f t="shared" ca="1" si="99"/>
        <v>#NAME?</v>
      </c>
      <c r="AG171" s="566" t="e">
        <f t="shared" ca="1" si="90"/>
        <v>#NAME?</v>
      </c>
      <c r="AH171" s="567" t="e">
        <f t="shared" ca="1" si="77"/>
        <v>#NAME?</v>
      </c>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'ONS Post Acute'!S102</f>
        <v>8.3787563528343943E-4</v>
      </c>
      <c r="E172" s="493">
        <f>'ONS Post Acute'!T102</f>
        <v>2.4277700949841113E-4</v>
      </c>
      <c r="F172" s="493">
        <f>'ONS Post Acute'!U102</f>
        <v>2.8965365919731293E-3</v>
      </c>
      <c r="G172" s="498">
        <f t="shared" si="78"/>
        <v>6.7697948532518322E-4</v>
      </c>
      <c r="H172" s="498">
        <f t="shared" si="79"/>
        <v>1.5296999576672439</v>
      </c>
      <c r="I172" s="498">
        <f t="shared" si="80"/>
        <v>1824.158854823821</v>
      </c>
      <c r="J172" s="498" t="e">
        <f ca="1">_xll.ErBeta(H172,I172)</f>
        <v>#NAME?</v>
      </c>
      <c r="K172" s="1076" t="e">
        <f t="shared" ca="1" si="81"/>
        <v>#NAME?</v>
      </c>
      <c r="L172" s="453" t="e">
        <f t="shared" ca="1" si="94"/>
        <v>#NAME?</v>
      </c>
      <c r="M172" s="1123" t="e">
        <f t="shared" ca="1" si="73"/>
        <v>#NAME?</v>
      </c>
      <c r="N172" s="1126" t="e">
        <f t="shared" ca="1" si="82"/>
        <v>#NAME?</v>
      </c>
      <c r="O172" s="565" t="e">
        <f t="shared" ca="1" si="91"/>
        <v>#NAME?</v>
      </c>
      <c r="P172" s="453" t="e">
        <f t="shared" ca="1" si="95"/>
        <v>#NAME?</v>
      </c>
      <c r="Q172" s="566" t="e">
        <f t="shared" ca="1" si="83"/>
        <v>#NAME?</v>
      </c>
      <c r="R172" s="1125" t="e">
        <f t="shared" ca="1" si="74"/>
        <v>#NAME?</v>
      </c>
      <c r="S172" s="1076" t="e">
        <f t="shared" ca="1" si="84"/>
        <v>#NAME?</v>
      </c>
      <c r="T172" s="453" t="e">
        <f t="shared" ca="1" si="96"/>
        <v>#NAME?</v>
      </c>
      <c r="U172" s="1123" t="e">
        <f t="shared" ca="1" si="85"/>
        <v>#NAME?</v>
      </c>
      <c r="V172" s="567" t="e">
        <f t="shared" ca="1" si="86"/>
        <v>#NAME?</v>
      </c>
      <c r="W172" s="565" t="e">
        <f t="shared" ca="1" si="92"/>
        <v>#NAME?</v>
      </c>
      <c r="X172" s="453" t="e">
        <f t="shared" ca="1" si="97"/>
        <v>#NAME?</v>
      </c>
      <c r="Y172" s="566" t="e">
        <f t="shared" ca="1" si="87"/>
        <v>#NAME?</v>
      </c>
      <c r="Z172" s="567" t="e">
        <f t="shared" ca="1" si="75"/>
        <v>#NAME?</v>
      </c>
      <c r="AA172" s="1076" t="e">
        <f t="shared" ca="1" si="88"/>
        <v>#NAME?</v>
      </c>
      <c r="AB172" s="453" t="e">
        <f t="shared" ca="1" si="98"/>
        <v>#NAME?</v>
      </c>
      <c r="AC172" s="566" t="e">
        <f t="shared" ca="1" si="89"/>
        <v>#NAME?</v>
      </c>
      <c r="AD172" s="567" t="e">
        <f t="shared" ca="1" si="76"/>
        <v>#NAME?</v>
      </c>
      <c r="AE172" s="565" t="e">
        <f t="shared" ca="1" si="93"/>
        <v>#NAME?</v>
      </c>
      <c r="AF172" s="453" t="e">
        <f t="shared" ca="1" si="99"/>
        <v>#NAME?</v>
      </c>
      <c r="AG172" s="566" t="e">
        <f t="shared" ca="1" si="90"/>
        <v>#NAME?</v>
      </c>
      <c r="AH172" s="567" t="e">
        <f t="shared" ca="1" si="77"/>
        <v>#NAME?</v>
      </c>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'ONS Post Acute'!S103</f>
        <v>7.8829286971674774E-4</v>
      </c>
      <c r="E173" s="493">
        <f>'ONS Post Acute'!T103</f>
        <v>2.2568570954090264E-4</v>
      </c>
      <c r="F173" s="493">
        <f>'ONS Post Acute'!U103</f>
        <v>2.7580274843580299E-3</v>
      </c>
      <c r="G173" s="498">
        <f t="shared" si="78"/>
        <v>6.4600555480028759E-4</v>
      </c>
      <c r="H173" s="498">
        <f t="shared" si="79"/>
        <v>1.4870653257974342</v>
      </c>
      <c r="I173" s="498">
        <f t="shared" si="80"/>
        <v>1884.9505556712973</v>
      </c>
      <c r="J173" s="498" t="e">
        <f ca="1">_xll.ErBeta(H173,I173)</f>
        <v>#NAME?</v>
      </c>
      <c r="K173" s="1076" t="e">
        <f t="shared" ca="1" si="81"/>
        <v>#NAME?</v>
      </c>
      <c r="L173" s="453" t="e">
        <f t="shared" ca="1" si="94"/>
        <v>#NAME?</v>
      </c>
      <c r="M173" s="1123" t="e">
        <f t="shared" ca="1" si="73"/>
        <v>#NAME?</v>
      </c>
      <c r="N173" s="1126" t="e">
        <f t="shared" ca="1" si="82"/>
        <v>#NAME?</v>
      </c>
      <c r="O173" s="565" t="e">
        <f t="shared" ca="1" si="91"/>
        <v>#NAME?</v>
      </c>
      <c r="P173" s="453" t="e">
        <f t="shared" ca="1" si="95"/>
        <v>#NAME?</v>
      </c>
      <c r="Q173" s="566" t="e">
        <f t="shared" ca="1" si="83"/>
        <v>#NAME?</v>
      </c>
      <c r="R173" s="1125" t="e">
        <f t="shared" ca="1" si="74"/>
        <v>#NAME?</v>
      </c>
      <c r="S173" s="1076" t="e">
        <f t="shared" ca="1" si="84"/>
        <v>#NAME?</v>
      </c>
      <c r="T173" s="453" t="e">
        <f t="shared" ca="1" si="96"/>
        <v>#NAME?</v>
      </c>
      <c r="U173" s="1123" t="e">
        <f t="shared" ca="1" si="85"/>
        <v>#NAME?</v>
      </c>
      <c r="V173" s="567" t="e">
        <f t="shared" ca="1" si="86"/>
        <v>#NAME?</v>
      </c>
      <c r="W173" s="565" t="e">
        <f t="shared" ca="1" si="92"/>
        <v>#NAME?</v>
      </c>
      <c r="X173" s="453" t="e">
        <f t="shared" ca="1" si="97"/>
        <v>#NAME?</v>
      </c>
      <c r="Y173" s="566" t="e">
        <f t="shared" ca="1" si="87"/>
        <v>#NAME?</v>
      </c>
      <c r="Z173" s="567" t="e">
        <f t="shared" ca="1" si="75"/>
        <v>#NAME?</v>
      </c>
      <c r="AA173" s="1076" t="e">
        <f t="shared" ca="1" si="88"/>
        <v>#NAME?</v>
      </c>
      <c r="AB173" s="453" t="e">
        <f t="shared" ca="1" si="98"/>
        <v>#NAME?</v>
      </c>
      <c r="AC173" s="566" t="e">
        <f t="shared" ca="1" si="89"/>
        <v>#NAME?</v>
      </c>
      <c r="AD173" s="567" t="e">
        <f t="shared" ca="1" si="76"/>
        <v>#NAME?</v>
      </c>
      <c r="AE173" s="565" t="e">
        <f t="shared" ca="1" si="93"/>
        <v>#NAME?</v>
      </c>
      <c r="AF173" s="453" t="e">
        <f t="shared" ca="1" si="99"/>
        <v>#NAME?</v>
      </c>
      <c r="AG173" s="566" t="e">
        <f t="shared" ca="1" si="90"/>
        <v>#NAME?</v>
      </c>
      <c r="AH173" s="567" t="e">
        <f t="shared" ca="1" si="77"/>
        <v>#NAME?</v>
      </c>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'ONS Post Acute'!S104</f>
        <v>7.4164425157923863E-4</v>
      </c>
      <c r="E174" s="493">
        <f>'ONS Post Acute'!T104</f>
        <v>2.0979762291418319E-4</v>
      </c>
      <c r="F174" s="493">
        <f>'ONS Post Acute'!U104</f>
        <v>2.6261417257955558E-3</v>
      </c>
      <c r="G174" s="498">
        <f t="shared" si="78"/>
        <v>6.1641431195953386E-4</v>
      </c>
      <c r="H174" s="498">
        <f t="shared" si="79"/>
        <v>1.44577565213231</v>
      </c>
      <c r="I174" s="498">
        <f t="shared" si="80"/>
        <v>1947.9735706904189</v>
      </c>
      <c r="J174" s="498" t="e">
        <f ca="1">_xll.ErBeta(H174,I174)</f>
        <v>#NAME?</v>
      </c>
      <c r="K174" s="1076" t="e">
        <f t="shared" ca="1" si="81"/>
        <v>#NAME?</v>
      </c>
      <c r="L174" s="453" t="e">
        <f t="shared" ca="1" si="94"/>
        <v>#NAME?</v>
      </c>
      <c r="M174" s="1123" t="e">
        <f t="shared" ca="1" si="73"/>
        <v>#NAME?</v>
      </c>
      <c r="N174" s="1126" t="e">
        <f t="shared" ca="1" si="82"/>
        <v>#NAME?</v>
      </c>
      <c r="O174" s="565" t="e">
        <f t="shared" ca="1" si="91"/>
        <v>#NAME?</v>
      </c>
      <c r="P174" s="453" t="e">
        <f t="shared" ca="1" si="95"/>
        <v>#NAME?</v>
      </c>
      <c r="Q174" s="566" t="e">
        <f t="shared" ca="1" si="83"/>
        <v>#NAME?</v>
      </c>
      <c r="R174" s="1125" t="e">
        <f t="shared" ca="1" si="74"/>
        <v>#NAME?</v>
      </c>
      <c r="S174" s="1076" t="e">
        <f t="shared" ca="1" si="84"/>
        <v>#NAME?</v>
      </c>
      <c r="T174" s="453" t="e">
        <f t="shared" ca="1" si="96"/>
        <v>#NAME?</v>
      </c>
      <c r="U174" s="1123" t="e">
        <f t="shared" ca="1" si="85"/>
        <v>#NAME?</v>
      </c>
      <c r="V174" s="567" t="e">
        <f t="shared" ca="1" si="86"/>
        <v>#NAME?</v>
      </c>
      <c r="W174" s="565" t="e">
        <f t="shared" ca="1" si="92"/>
        <v>#NAME?</v>
      </c>
      <c r="X174" s="453" t="e">
        <f t="shared" ca="1" si="97"/>
        <v>#NAME?</v>
      </c>
      <c r="Y174" s="566" t="e">
        <f t="shared" ca="1" si="87"/>
        <v>#NAME?</v>
      </c>
      <c r="Z174" s="567" t="e">
        <f t="shared" ca="1" si="75"/>
        <v>#NAME?</v>
      </c>
      <c r="AA174" s="1076" t="e">
        <f t="shared" ca="1" si="88"/>
        <v>#NAME?</v>
      </c>
      <c r="AB174" s="453" t="e">
        <f t="shared" ca="1" si="98"/>
        <v>#NAME?</v>
      </c>
      <c r="AC174" s="566" t="e">
        <f t="shared" ca="1" si="89"/>
        <v>#NAME?</v>
      </c>
      <c r="AD174" s="567" t="e">
        <f t="shared" ca="1" si="76"/>
        <v>#NAME?</v>
      </c>
      <c r="AE174" s="565" t="e">
        <f t="shared" ca="1" si="93"/>
        <v>#NAME?</v>
      </c>
      <c r="AF174" s="453" t="e">
        <f t="shared" ca="1" si="99"/>
        <v>#NAME?</v>
      </c>
      <c r="AG174" s="566" t="e">
        <f t="shared" ca="1" si="90"/>
        <v>#NAME?</v>
      </c>
      <c r="AH174" s="567" t="e">
        <f t="shared" ca="1" si="77"/>
        <v>#NAME?</v>
      </c>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'ONS Post Acute'!S105</f>
        <v>6.9775614753203336E-4</v>
      </c>
      <c r="E175" s="493">
        <f>'ONS Post Acute'!T105</f>
        <v>1.9502804439846288E-4</v>
      </c>
      <c r="F175" s="493">
        <f>'ONS Post Acute'!U105</f>
        <v>2.5005625952163927E-3</v>
      </c>
      <c r="G175" s="498">
        <f t="shared" si="78"/>
        <v>5.8814656908620655E-4</v>
      </c>
      <c r="H175" s="498">
        <f t="shared" si="79"/>
        <v>1.4057806530487098</v>
      </c>
      <c r="I175" s="498">
        <f t="shared" si="80"/>
        <v>2013.3104751921521</v>
      </c>
      <c r="J175" s="498" t="e">
        <f ca="1">_xll.ErBeta(H175,I175)</f>
        <v>#NAME?</v>
      </c>
      <c r="K175" s="1076" t="e">
        <f t="shared" ca="1" si="81"/>
        <v>#NAME?</v>
      </c>
      <c r="L175" s="453" t="e">
        <f t="shared" ca="1" si="94"/>
        <v>#NAME?</v>
      </c>
      <c r="M175" s="1123" t="e">
        <f t="shared" ca="1" si="73"/>
        <v>#NAME?</v>
      </c>
      <c r="N175" s="1126" t="e">
        <f t="shared" ca="1" si="82"/>
        <v>#NAME?</v>
      </c>
      <c r="O175" s="565" t="e">
        <f t="shared" ca="1" si="91"/>
        <v>#NAME?</v>
      </c>
      <c r="P175" s="453" t="e">
        <f t="shared" ca="1" si="95"/>
        <v>#NAME?</v>
      </c>
      <c r="Q175" s="566" t="e">
        <f t="shared" ca="1" si="83"/>
        <v>#NAME?</v>
      </c>
      <c r="R175" s="1125" t="e">
        <f t="shared" ca="1" si="74"/>
        <v>#NAME?</v>
      </c>
      <c r="S175" s="1076" t="e">
        <f t="shared" ca="1" si="84"/>
        <v>#NAME?</v>
      </c>
      <c r="T175" s="453" t="e">
        <f t="shared" ca="1" si="96"/>
        <v>#NAME?</v>
      </c>
      <c r="U175" s="1123" t="e">
        <f t="shared" ca="1" si="85"/>
        <v>#NAME?</v>
      </c>
      <c r="V175" s="567" t="e">
        <f t="shared" ca="1" si="86"/>
        <v>#NAME?</v>
      </c>
      <c r="W175" s="565" t="e">
        <f t="shared" ca="1" si="92"/>
        <v>#NAME?</v>
      </c>
      <c r="X175" s="453" t="e">
        <f t="shared" ca="1" si="97"/>
        <v>#NAME?</v>
      </c>
      <c r="Y175" s="566" t="e">
        <f t="shared" ca="1" si="87"/>
        <v>#NAME?</v>
      </c>
      <c r="Z175" s="567" t="e">
        <f t="shared" ca="1" si="75"/>
        <v>#NAME?</v>
      </c>
      <c r="AA175" s="1076" t="e">
        <f t="shared" ca="1" si="88"/>
        <v>#NAME?</v>
      </c>
      <c r="AB175" s="453" t="e">
        <f t="shared" ca="1" si="98"/>
        <v>#NAME?</v>
      </c>
      <c r="AC175" s="566" t="e">
        <f t="shared" ca="1" si="89"/>
        <v>#NAME?</v>
      </c>
      <c r="AD175" s="567" t="e">
        <f t="shared" ca="1" si="76"/>
        <v>#NAME?</v>
      </c>
      <c r="AE175" s="565" t="e">
        <f t="shared" ca="1" si="93"/>
        <v>#NAME?</v>
      </c>
      <c r="AF175" s="453" t="e">
        <f t="shared" ca="1" si="99"/>
        <v>#NAME?</v>
      </c>
      <c r="AG175" s="566" t="e">
        <f t="shared" ca="1" si="90"/>
        <v>#NAME?</v>
      </c>
      <c r="AH175" s="567" t="e">
        <f t="shared" ca="1" si="77"/>
        <v>#NAME?</v>
      </c>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'ONS Post Acute'!S106</f>
        <v>6.5646519929471513E-4</v>
      </c>
      <c r="E176" s="493">
        <f>'ONS Post Acute'!T106</f>
        <v>1.8129823195111832E-4</v>
      </c>
      <c r="F176" s="493">
        <f>'ONS Post Acute'!U106</f>
        <v>2.3809885167949711E-3</v>
      </c>
      <c r="G176" s="498">
        <f t="shared" si="78"/>
        <v>5.6114548082751342E-4</v>
      </c>
      <c r="H176" s="498">
        <f t="shared" si="79"/>
        <v>1.3670323143244469</v>
      </c>
      <c r="I176" s="498">
        <f t="shared" si="80"/>
        <v>2081.0469567183645</v>
      </c>
      <c r="J176" s="498" t="e">
        <f ca="1">_xll.ErBeta(H176,I176)</f>
        <v>#NAME?</v>
      </c>
      <c r="K176" s="1076" t="e">
        <f t="shared" ca="1" si="81"/>
        <v>#NAME?</v>
      </c>
      <c r="L176" s="453" t="e">
        <f t="shared" ca="1" si="94"/>
        <v>#NAME?</v>
      </c>
      <c r="M176" s="1123" t="e">
        <f t="shared" ca="1" si="73"/>
        <v>#NAME?</v>
      </c>
      <c r="N176" s="1126" t="e">
        <f t="shared" ca="1" si="82"/>
        <v>#NAME?</v>
      </c>
      <c r="O176" s="565" t="e">
        <f t="shared" ca="1" si="91"/>
        <v>#NAME?</v>
      </c>
      <c r="P176" s="453" t="e">
        <f t="shared" ca="1" si="95"/>
        <v>#NAME?</v>
      </c>
      <c r="Q176" s="566" t="e">
        <f t="shared" ca="1" si="83"/>
        <v>#NAME?</v>
      </c>
      <c r="R176" s="1125" t="e">
        <f t="shared" ca="1" si="74"/>
        <v>#NAME?</v>
      </c>
      <c r="S176" s="1076" t="e">
        <f t="shared" ca="1" si="84"/>
        <v>#NAME?</v>
      </c>
      <c r="T176" s="453" t="e">
        <f t="shared" ca="1" si="96"/>
        <v>#NAME?</v>
      </c>
      <c r="U176" s="1123" t="e">
        <f t="shared" ca="1" si="85"/>
        <v>#NAME?</v>
      </c>
      <c r="V176" s="567" t="e">
        <f t="shared" ca="1" si="86"/>
        <v>#NAME?</v>
      </c>
      <c r="W176" s="565" t="e">
        <f t="shared" ca="1" si="92"/>
        <v>#NAME?</v>
      </c>
      <c r="X176" s="453" t="e">
        <f t="shared" ca="1" si="97"/>
        <v>#NAME?</v>
      </c>
      <c r="Y176" s="566" t="e">
        <f t="shared" ca="1" si="87"/>
        <v>#NAME?</v>
      </c>
      <c r="Z176" s="567" t="e">
        <f t="shared" ca="1" si="75"/>
        <v>#NAME?</v>
      </c>
      <c r="AA176" s="1076" t="e">
        <f t="shared" ca="1" si="88"/>
        <v>#NAME?</v>
      </c>
      <c r="AB176" s="453" t="e">
        <f t="shared" ca="1" si="98"/>
        <v>#NAME?</v>
      </c>
      <c r="AC176" s="566" t="e">
        <f t="shared" ca="1" si="89"/>
        <v>#NAME?</v>
      </c>
      <c r="AD176" s="567" t="e">
        <f t="shared" ca="1" si="76"/>
        <v>#NAME?</v>
      </c>
      <c r="AE176" s="565" t="e">
        <f t="shared" ca="1" si="93"/>
        <v>#NAME?</v>
      </c>
      <c r="AF176" s="453" t="e">
        <f t="shared" ca="1" si="99"/>
        <v>#NAME?</v>
      </c>
      <c r="AG176" s="566" t="e">
        <f t="shared" ca="1" si="90"/>
        <v>#NAME?</v>
      </c>
      <c r="AH176" s="567" t="e">
        <f t="shared" ca="1" si="77"/>
        <v>#NAME?</v>
      </c>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'ONS Post Acute'!S107</f>
        <v>6.1761771560065782E-4</v>
      </c>
      <c r="E177" s="493">
        <f>'ONS Post Acute'!T107</f>
        <v>1.6853498690396824E-4</v>
      </c>
      <c r="F177" s="493">
        <f>'ONS Post Acute'!U107</f>
        <v>2.267132335721002E-3</v>
      </c>
      <c r="G177" s="498">
        <f t="shared" si="78"/>
        <v>5.3535646653495755E-4</v>
      </c>
      <c r="H177" s="498">
        <f t="shared" si="79"/>
        <v>1.3294847693553544</v>
      </c>
      <c r="I177" s="498">
        <f t="shared" si="80"/>
        <v>2151.2719315653067</v>
      </c>
      <c r="J177" s="498" t="e">
        <f ca="1">_xll.ErBeta(H177,I177)</f>
        <v>#NAME?</v>
      </c>
      <c r="K177" s="1076" t="e">
        <f t="shared" ca="1" si="81"/>
        <v>#NAME?</v>
      </c>
      <c r="L177" s="453" t="e">
        <f t="shared" ca="1" si="94"/>
        <v>#NAME?</v>
      </c>
      <c r="M177" s="1123" t="e">
        <f t="shared" ca="1" si="73"/>
        <v>#NAME?</v>
      </c>
      <c r="N177" s="1126" t="e">
        <f t="shared" ca="1" si="82"/>
        <v>#NAME?</v>
      </c>
      <c r="O177" s="565" t="e">
        <f t="shared" ca="1" si="91"/>
        <v>#NAME?</v>
      </c>
      <c r="P177" s="453" t="e">
        <f t="shared" ca="1" si="95"/>
        <v>#NAME?</v>
      </c>
      <c r="Q177" s="566" t="e">
        <f t="shared" ca="1" si="83"/>
        <v>#NAME?</v>
      </c>
      <c r="R177" s="1125" t="e">
        <f t="shared" ca="1" si="74"/>
        <v>#NAME?</v>
      </c>
      <c r="S177" s="1076" t="e">
        <f t="shared" ca="1" si="84"/>
        <v>#NAME?</v>
      </c>
      <c r="T177" s="453" t="e">
        <f t="shared" ca="1" si="96"/>
        <v>#NAME?</v>
      </c>
      <c r="U177" s="1123" t="e">
        <f t="shared" ca="1" si="85"/>
        <v>#NAME?</v>
      </c>
      <c r="V177" s="567" t="e">
        <f t="shared" ca="1" si="86"/>
        <v>#NAME?</v>
      </c>
      <c r="W177" s="565" t="e">
        <f t="shared" ca="1" si="92"/>
        <v>#NAME?</v>
      </c>
      <c r="X177" s="453" t="e">
        <f t="shared" ca="1" si="97"/>
        <v>#NAME?</v>
      </c>
      <c r="Y177" s="566" t="e">
        <f t="shared" ca="1" si="87"/>
        <v>#NAME?</v>
      </c>
      <c r="Z177" s="567" t="e">
        <f t="shared" ca="1" si="75"/>
        <v>#NAME?</v>
      </c>
      <c r="AA177" s="1076" t="e">
        <f t="shared" ca="1" si="88"/>
        <v>#NAME?</v>
      </c>
      <c r="AB177" s="453" t="e">
        <f t="shared" ca="1" si="98"/>
        <v>#NAME?</v>
      </c>
      <c r="AC177" s="566" t="e">
        <f t="shared" ca="1" si="89"/>
        <v>#NAME?</v>
      </c>
      <c r="AD177" s="567" t="e">
        <f t="shared" ca="1" si="76"/>
        <v>#NAME?</v>
      </c>
      <c r="AE177" s="565" t="e">
        <f t="shared" ca="1" si="93"/>
        <v>#NAME?</v>
      </c>
      <c r="AF177" s="453" t="e">
        <f t="shared" ca="1" si="99"/>
        <v>#NAME?</v>
      </c>
      <c r="AG177" s="566" t="e">
        <f t="shared" ca="1" si="90"/>
        <v>#NAME?</v>
      </c>
      <c r="AH177" s="567" t="e">
        <f t="shared" ca="1" si="77"/>
        <v>#NAME?</v>
      </c>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'ONS Post Acute'!S108</f>
        <v>5.8106910013446911E-4</v>
      </c>
      <c r="E178" s="493">
        <f>'ONS Post Acute'!T108</f>
        <v>1.5667026371431504E-4</v>
      </c>
      <c r="F178" s="493">
        <f>'ONS Post Acute'!U108</f>
        <v>2.1587206286028332E-3</v>
      </c>
      <c r="G178" s="498">
        <f t="shared" si="78"/>
        <v>5.1072713390013218E-4</v>
      </c>
      <c r="H178" s="498">
        <f t="shared" si="79"/>
        <v>1.2930941849284068</v>
      </c>
      <c r="I178" s="498">
        <f t="shared" si="80"/>
        <v>2224.0776657284164</v>
      </c>
      <c r="J178" s="498" t="e">
        <f ca="1">_xll.ErBeta(H178,I178)</f>
        <v>#NAME?</v>
      </c>
      <c r="K178" s="1076" t="e">
        <f t="shared" ca="1" si="81"/>
        <v>#NAME?</v>
      </c>
      <c r="L178" s="453" t="e">
        <f t="shared" ca="1" si="94"/>
        <v>#NAME?</v>
      </c>
      <c r="M178" s="1123" t="e">
        <f t="shared" ca="1" si="73"/>
        <v>#NAME?</v>
      </c>
      <c r="N178" s="1126" t="e">
        <f t="shared" ca="1" si="82"/>
        <v>#NAME?</v>
      </c>
      <c r="O178" s="565" t="e">
        <f t="shared" ca="1" si="91"/>
        <v>#NAME?</v>
      </c>
      <c r="P178" s="453" t="e">
        <f t="shared" ca="1" si="95"/>
        <v>#NAME?</v>
      </c>
      <c r="Q178" s="566" t="e">
        <f t="shared" ca="1" si="83"/>
        <v>#NAME?</v>
      </c>
      <c r="R178" s="1125" t="e">
        <f t="shared" ca="1" si="74"/>
        <v>#NAME?</v>
      </c>
      <c r="S178" s="1076" t="e">
        <f t="shared" ca="1" si="84"/>
        <v>#NAME?</v>
      </c>
      <c r="T178" s="453" t="e">
        <f t="shared" ca="1" si="96"/>
        <v>#NAME?</v>
      </c>
      <c r="U178" s="1123" t="e">
        <f t="shared" ca="1" si="85"/>
        <v>#NAME?</v>
      </c>
      <c r="V178" s="567" t="e">
        <f t="shared" ca="1" si="86"/>
        <v>#NAME?</v>
      </c>
      <c r="W178" s="565" t="e">
        <f t="shared" ca="1" si="92"/>
        <v>#NAME?</v>
      </c>
      <c r="X178" s="453" t="e">
        <f t="shared" ca="1" si="97"/>
        <v>#NAME?</v>
      </c>
      <c r="Y178" s="566" t="e">
        <f t="shared" ca="1" si="87"/>
        <v>#NAME?</v>
      </c>
      <c r="Z178" s="567" t="e">
        <f t="shared" ca="1" si="75"/>
        <v>#NAME?</v>
      </c>
      <c r="AA178" s="1076" t="e">
        <f t="shared" ca="1" si="88"/>
        <v>#NAME?</v>
      </c>
      <c r="AB178" s="453" t="e">
        <f t="shared" ca="1" si="98"/>
        <v>#NAME?</v>
      </c>
      <c r="AC178" s="566" t="e">
        <f t="shared" ca="1" si="89"/>
        <v>#NAME?</v>
      </c>
      <c r="AD178" s="567" t="e">
        <f t="shared" ca="1" si="76"/>
        <v>#NAME?</v>
      </c>
      <c r="AE178" s="565" t="e">
        <f t="shared" ca="1" si="93"/>
        <v>#NAME?</v>
      </c>
      <c r="AF178" s="453" t="e">
        <f t="shared" ca="1" si="99"/>
        <v>#NAME?</v>
      </c>
      <c r="AG178" s="566" t="e">
        <f t="shared" ca="1" si="90"/>
        <v>#NAME?</v>
      </c>
      <c r="AH178" s="567" t="e">
        <f t="shared" ca="1" si="77"/>
        <v>#NAME?</v>
      </c>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'ONS Post Acute'!S109</f>
        <v>5.4668331332224181E-4</v>
      </c>
      <c r="E179" s="493">
        <f>'ONS Post Acute'!T109</f>
        <v>1.4564080718918704E-4</v>
      </c>
      <c r="F179" s="493">
        <f>'ONS Post Acute'!U109</f>
        <v>2.055493046846513E-3</v>
      </c>
      <c r="G179" s="700">
        <f t="shared" si="78"/>
        <v>4.8720720399421581E-4</v>
      </c>
      <c r="H179" s="700">
        <f t="shared" si="79"/>
        <v>1.2578186540211413</v>
      </c>
      <c r="I179" s="700">
        <f t="shared" si="80"/>
        <v>2299.5599004332303</v>
      </c>
      <c r="J179" s="700" t="e">
        <f ca="1">_xll.ErBeta(H179,I179)</f>
        <v>#NAME?</v>
      </c>
      <c r="K179" s="1076" t="e">
        <f t="shared" ca="1" si="81"/>
        <v>#NAME?</v>
      </c>
      <c r="L179" s="453"/>
      <c r="M179" s="453"/>
      <c r="N179" s="567">
        <f t="shared" si="82"/>
        <v>0</v>
      </c>
      <c r="O179" s="565" t="e">
        <f t="shared" ca="1" si="91"/>
        <v>#NAME?</v>
      </c>
      <c r="P179" s="453"/>
      <c r="Q179" s="453"/>
      <c r="R179" s="567">
        <f t="shared" si="74"/>
        <v>0</v>
      </c>
      <c r="S179" s="1076" t="e">
        <f t="shared" ca="1" si="84"/>
        <v>#NAME?</v>
      </c>
      <c r="T179" s="453"/>
      <c r="U179" s="453"/>
      <c r="V179" s="567">
        <f t="shared" si="86"/>
        <v>0</v>
      </c>
      <c r="W179" s="565" t="e">
        <f t="shared" ca="1" si="92"/>
        <v>#NAME?</v>
      </c>
      <c r="X179" s="453"/>
      <c r="Y179" s="453"/>
      <c r="Z179" s="567">
        <f t="shared" si="75"/>
        <v>0</v>
      </c>
      <c r="AA179" s="1076" t="e">
        <f t="shared" ca="1" si="88"/>
        <v>#NAME?</v>
      </c>
      <c r="AB179" s="453"/>
      <c r="AC179" s="453"/>
      <c r="AD179" s="567">
        <f t="shared" si="76"/>
        <v>0</v>
      </c>
      <c r="AE179" s="565" t="e">
        <f t="shared" ca="1" si="93"/>
        <v>#NAME?</v>
      </c>
      <c r="AF179" s="453"/>
      <c r="AG179" s="453"/>
      <c r="AH179" s="567">
        <f t="shared" si="77"/>
        <v>0</v>
      </c>
      <c r="AI179" s="207"/>
      <c r="AJ179" s="206"/>
      <c r="AK179" s="206"/>
      <c r="AL179" s="208"/>
      <c r="AM179" s="449"/>
      <c r="AN179" s="454"/>
      <c r="AO179" s="448"/>
      <c r="AP179" s="448"/>
      <c r="AQ179" s="455"/>
      <c r="AR179" s="449"/>
      <c r="AS179" s="449"/>
      <c r="AT179" s="448"/>
      <c r="AU179" s="448"/>
      <c r="AV179" s="455"/>
      <c r="AW179" s="205"/>
      <c r="AX179" s="207"/>
      <c r="AY179" s="206"/>
      <c r="AZ179" s="206"/>
      <c r="BA179" s="208"/>
      <c r="BB179" s="449"/>
      <c r="BC179" s="454"/>
      <c r="BD179" s="448"/>
      <c r="BE179" s="448"/>
      <c r="BF179" s="455"/>
      <c r="BG179" s="449"/>
      <c r="BH179" s="449"/>
      <c r="BI179" s="448"/>
      <c r="BJ179" s="448"/>
      <c r="BK179" s="455"/>
      <c r="BL179" s="205"/>
      <c r="BM179" s="207"/>
      <c r="BN179" s="206"/>
      <c r="BO179" s="206"/>
      <c r="BP179" s="208"/>
      <c r="BQ179" s="449"/>
      <c r="BR179" s="454"/>
      <c r="BS179" s="448"/>
      <c r="BT179" s="448"/>
      <c r="BU179" s="455"/>
      <c r="BV179" s="449"/>
      <c r="BW179" s="449"/>
      <c r="BX179" s="448"/>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1044" t="e">
        <f ca="1">_xll.ErTotal(SUM(N78:N179))</f>
        <v>#NAME?</v>
      </c>
      <c r="O180" s="739"/>
      <c r="P180" s="739" t="e">
        <f ca="1">_xll.ErTotal(SUM(P78:P179))</f>
        <v>#NAME?</v>
      </c>
      <c r="Q180" s="740" t="e">
        <f ca="1">_xll.ErTotal(SUM(Q78:Q179))</f>
        <v>#NAME?</v>
      </c>
      <c r="R180" s="1046" t="e">
        <f ca="1">_xll.ErTotal(SUM(R78:R179))</f>
        <v>#NAME?</v>
      </c>
      <c r="S180" s="738"/>
      <c r="T180" s="739" t="e">
        <f ca="1">_xll.ErTotal(SUM(T78:T179))</f>
        <v>#NAME?</v>
      </c>
      <c r="U180" s="740" t="e">
        <f ca="1">_xll.ErTotal(SUM(U78:U179))</f>
        <v>#NAME?</v>
      </c>
      <c r="V180" s="1047"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742" t="e">
        <f ca="1">_xll.ErTotal(SUM(AD78:AD179))</f>
        <v>#NAME?</v>
      </c>
      <c r="AE180" s="739"/>
      <c r="AF180" s="739" t="e">
        <f ca="1">_xll.ErTotal(SUM(AF78:AF179))</f>
        <v>#NAME?</v>
      </c>
      <c r="AG180" s="740" t="e">
        <f ca="1">_xll.ErTotal(SUM(AG78:AG179))</f>
        <v>#NAME?</v>
      </c>
      <c r="AH180" s="742" t="e">
        <f ca="1">_xll.ErTotal(SUM(AH78:AH179))</f>
        <v>#NAME?</v>
      </c>
      <c r="AI180" s="743"/>
      <c r="AJ180" s="743"/>
      <c r="AK180" s="743"/>
      <c r="AL180" s="743"/>
      <c r="AM180" s="743"/>
      <c r="AN180" s="743"/>
      <c r="AO180" s="743"/>
      <c r="AP180" s="743"/>
      <c r="AQ180" s="743"/>
      <c r="AR180" s="743"/>
      <c r="AS180" s="743"/>
      <c r="AT180" s="743"/>
      <c r="AU180" s="743"/>
      <c r="AV180" s="74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row>
    <row r="184" spans="1:119" s="112" customFormat="1" ht="15.75" x14ac:dyDescent="0.25">
      <c r="D184" s="1697" t="s">
        <v>644</v>
      </c>
      <c r="E184" s="1697"/>
      <c r="F184" s="1697"/>
      <c r="G184" s="1697"/>
      <c r="H184" s="1697"/>
      <c r="I184" s="1697"/>
      <c r="J184" s="1697"/>
      <c r="K184" s="1697"/>
      <c r="L184" s="1697"/>
      <c r="M184" s="1697"/>
      <c r="N184" s="1697"/>
      <c r="O184" s="1698"/>
      <c r="P184" s="1691" t="s">
        <v>641</v>
      </c>
      <c r="Q184" s="1691"/>
      <c r="R184" s="1691"/>
      <c r="S184" s="1691"/>
      <c r="T184" s="1691"/>
      <c r="U184" s="1691"/>
      <c r="V184" s="1691"/>
      <c r="W184" s="1691"/>
      <c r="X184" s="1691"/>
      <c r="Y184" s="1691"/>
      <c r="Z184" s="1691"/>
      <c r="AA184" s="1703"/>
      <c r="AB184" s="1693" t="s">
        <v>642</v>
      </c>
      <c r="AC184" s="1693"/>
      <c r="AD184" s="1693"/>
      <c r="AE184" s="1693"/>
      <c r="AF184" s="1693"/>
      <c r="AG184" s="1693"/>
      <c r="AH184" s="1693"/>
      <c r="AI184" s="1693"/>
      <c r="AJ184" s="1693"/>
      <c r="AK184" s="1693"/>
      <c r="AL184" s="1693"/>
      <c r="AM184" s="1695"/>
      <c r="AO184" s="917"/>
      <c r="AP184" s="917"/>
      <c r="AQ184" s="917"/>
      <c r="AR184" s="917"/>
      <c r="AS184" s="917"/>
      <c r="AT184" s="917"/>
      <c r="AU184" s="917"/>
      <c r="AV184" s="917"/>
      <c r="AW184" s="917"/>
      <c r="AX184" s="917"/>
      <c r="AY184" s="917"/>
      <c r="AZ184" s="917"/>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c r="BZ184" s="917"/>
    </row>
    <row r="185" spans="1:119" x14ac:dyDescent="0.25">
      <c r="D185" s="1697" t="s">
        <v>630</v>
      </c>
      <c r="E185" s="1697"/>
      <c r="F185" s="1697"/>
      <c r="G185" s="1697"/>
      <c r="H185" s="1697"/>
      <c r="I185" s="1698"/>
      <c r="J185" s="1697" t="s">
        <v>631</v>
      </c>
      <c r="K185" s="1697"/>
      <c r="L185" s="1697"/>
      <c r="M185" s="1697"/>
      <c r="N185" s="1697"/>
      <c r="O185" s="1698"/>
      <c r="P185" s="1691" t="s">
        <v>645</v>
      </c>
      <c r="Q185" s="1691"/>
      <c r="R185" s="1691"/>
      <c r="S185" s="1691"/>
      <c r="T185" s="1691"/>
      <c r="U185" s="1691"/>
      <c r="V185" s="1691" t="s">
        <v>633</v>
      </c>
      <c r="W185" s="1691"/>
      <c r="X185" s="1691"/>
      <c r="Y185" s="1691"/>
      <c r="Z185" s="1691"/>
      <c r="AA185" s="1703"/>
      <c r="AB185" s="1693" t="s">
        <v>646</v>
      </c>
      <c r="AC185" s="1693"/>
      <c r="AD185" s="1693"/>
      <c r="AE185" s="1693"/>
      <c r="AF185" s="1693"/>
      <c r="AG185" s="1693"/>
      <c r="AH185" s="1723" t="s">
        <v>635</v>
      </c>
      <c r="AI185" s="1693"/>
      <c r="AJ185" s="1693"/>
      <c r="AK185" s="1693"/>
      <c r="AL185" s="1693"/>
      <c r="AM185" s="1695"/>
      <c r="AO185" s="971"/>
      <c r="AP185" s="971"/>
      <c r="AQ185" s="971"/>
      <c r="AR185" s="971"/>
      <c r="AS185" s="971"/>
      <c r="AT185" s="971"/>
      <c r="AU185" s="971"/>
      <c r="AV185" s="971"/>
      <c r="AW185" s="971"/>
      <c r="AX185" s="971"/>
      <c r="AY185" s="971"/>
      <c r="AZ185" s="971"/>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971"/>
    </row>
    <row r="186" spans="1:119" s="304" customFormat="1" x14ac:dyDescent="0.2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O186" s="971"/>
      <c r="AP186" s="971"/>
      <c r="AQ186" s="971"/>
      <c r="AR186" s="971"/>
      <c r="AS186" s="971"/>
      <c r="AT186" s="971"/>
      <c r="AU186" s="971"/>
      <c r="AV186" s="971"/>
      <c r="AW186" s="971"/>
      <c r="AX186" s="971"/>
      <c r="AY186" s="971"/>
      <c r="AZ186" s="971"/>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971"/>
    </row>
    <row r="187" spans="1:119" s="304" customFormat="1" x14ac:dyDescent="0.25">
      <c r="B187" s="304" t="s">
        <v>81</v>
      </c>
      <c r="D187" s="383">
        <f>T21</f>
        <v>0.97181756296800692</v>
      </c>
      <c r="E187" s="383">
        <f>D187*$D$47</f>
        <v>0.88046671204901428</v>
      </c>
      <c r="F187" s="383">
        <f>$D12</f>
        <v>21.402959811792403</v>
      </c>
      <c r="G187" s="383">
        <f>(F187*$D$27)-14</f>
        <v>7803.4310712571751</v>
      </c>
      <c r="H187" s="383">
        <f>(E187*G187)/$D$27</f>
        <v>18.81084544287727</v>
      </c>
      <c r="I187" s="977" t="e">
        <f ca="1">H187*$J$34</f>
        <v>#NAME?</v>
      </c>
      <c r="J187" s="383">
        <f>U21</f>
        <v>1.2147719537100086</v>
      </c>
      <c r="K187" s="383">
        <f>J187*$D$47</f>
        <v>1.1005833900612678</v>
      </c>
      <c r="L187" s="383">
        <f>$D12</f>
        <v>21.402959811792403</v>
      </c>
      <c r="M187" s="383">
        <f>(L187*$D$27)-14</f>
        <v>7803.4310712571751</v>
      </c>
      <c r="N187" s="383">
        <f>(K187*M187)/$D$27</f>
        <v>23.513556803596583</v>
      </c>
      <c r="O187" s="977" t="e">
        <f ca="1">N187*$J$34</f>
        <v>#NAME?</v>
      </c>
      <c r="P187" s="628">
        <f>V21</f>
        <v>12.633628318584089</v>
      </c>
      <c r="Q187" s="628">
        <f>P187*$D$47</f>
        <v>11.446067256637185</v>
      </c>
      <c r="R187" s="628">
        <f>$D12</f>
        <v>21.402959811792403</v>
      </c>
      <c r="S187" s="628">
        <f>(R187*$D$27)-14</f>
        <v>7803.4310712571751</v>
      </c>
      <c r="T187" s="628">
        <f>(Q187*S187)/$D$27</f>
        <v>244.5409907574045</v>
      </c>
      <c r="U187" s="748" t="e">
        <f ca="1">T187*$J$34</f>
        <v>#NAME?</v>
      </c>
      <c r="V187" s="628">
        <f>W21</f>
        <v>14.334309053778099</v>
      </c>
      <c r="W187" s="628">
        <f>V187*$D$47</f>
        <v>12.986884002722958</v>
      </c>
      <c r="X187" s="628">
        <f>$D12</f>
        <v>21.402959811792403</v>
      </c>
      <c r="Y187" s="628">
        <f>(X187*$D$27)-14</f>
        <v>7803.4310712571751</v>
      </c>
      <c r="Z187" s="628">
        <f>(W187*Y187)/$D$27</f>
        <v>277.45997028243966</v>
      </c>
      <c r="AA187" s="748" t="e">
        <f ca="1">Z187*$J$34</f>
        <v>#NAME?</v>
      </c>
      <c r="AB187" s="628">
        <f>X21</f>
        <v>63.168141592920449</v>
      </c>
      <c r="AC187" s="383">
        <f>AB187*$D$47</f>
        <v>57.230336283185927</v>
      </c>
      <c r="AD187" s="628">
        <f>$D12</f>
        <v>21.402959811792403</v>
      </c>
      <c r="AE187" s="628">
        <f>(AD187*$D$27)-14</f>
        <v>7803.4310712571751</v>
      </c>
      <c r="AF187" s="628">
        <f>(AC187*AE187)/$D$27</f>
        <v>1222.7049537870223</v>
      </c>
      <c r="AG187" s="748" t="e">
        <f ca="1">AF187*$J$34</f>
        <v>#NAME?</v>
      </c>
      <c r="AH187" s="383">
        <f>Y21</f>
        <v>72.400408441116511</v>
      </c>
      <c r="AI187" s="628">
        <f>AH187*$D$47</f>
        <v>65.594770047651565</v>
      </c>
      <c r="AJ187" s="628">
        <f>$D12</f>
        <v>21.402959811792403</v>
      </c>
      <c r="AK187" s="628">
        <f>(AJ187*$D$27)-14</f>
        <v>7803.4310712571751</v>
      </c>
      <c r="AL187" s="628">
        <f>(AI187*AK187)/$D$27</f>
        <v>1401.4079854943566</v>
      </c>
      <c r="AM187" s="748" t="e">
        <f ca="1">AL187*$J$34</f>
        <v>#NAME?</v>
      </c>
      <c r="AO187" s="971"/>
      <c r="AP187" s="971"/>
      <c r="AQ187" s="971"/>
      <c r="AR187" s="971"/>
      <c r="AS187" s="971"/>
      <c r="AT187" s="971"/>
      <c r="AU187" s="971"/>
      <c r="AV187" s="971"/>
      <c r="AW187" s="971"/>
      <c r="AX187" s="971"/>
      <c r="AY187" s="971"/>
      <c r="AZ187" s="971"/>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971"/>
    </row>
    <row r="188" spans="1:119" s="304" customFormat="1" x14ac:dyDescent="0.25">
      <c r="B188" s="304" t="s">
        <v>82</v>
      </c>
      <c r="D188" s="383">
        <f t="shared" ref="D188:D190" si="100">T22</f>
        <v>0.44492852280462969</v>
      </c>
      <c r="E188" s="383">
        <f>D188*$D$47</f>
        <v>0.40310524166099448</v>
      </c>
      <c r="F188" s="383">
        <f t="shared" ref="F188:F190" si="101">$D13</f>
        <v>13.448502273927778</v>
      </c>
      <c r="G188" s="383">
        <f>(F188*$D$27)-14</f>
        <v>4898.0654555521205</v>
      </c>
      <c r="H188" s="383">
        <f>(E188*G188)/$D$27</f>
        <v>5.4057107710655892</v>
      </c>
      <c r="I188" s="977" t="e">
        <f ca="1">H188*$J$34</f>
        <v>#NAME?</v>
      </c>
      <c r="J188" s="383">
        <f t="shared" ref="J188:J190" si="102">U22</f>
        <v>0.55616065350578703</v>
      </c>
      <c r="K188" s="383">
        <f>J188*$D$47</f>
        <v>0.50388155207624308</v>
      </c>
      <c r="L188" s="383">
        <f t="shared" ref="L188:L190" si="103">$D13</f>
        <v>13.448502273927778</v>
      </c>
      <c r="M188" s="383">
        <f>(L188*$D$27)-14</f>
        <v>4898.0654555521205</v>
      </c>
      <c r="N188" s="383">
        <f>(K188*M188)/$D$27</f>
        <v>6.7571384638319865</v>
      </c>
      <c r="O188" s="977" t="e">
        <f t="shared" ref="O188:O190" ca="1" si="104">N188*$J$34</f>
        <v>#NAME?</v>
      </c>
      <c r="P188" s="628">
        <f t="shared" ref="P188:P190" si="105">V22</f>
        <v>5.7840707964601856</v>
      </c>
      <c r="Q188" s="628">
        <f>P188*$D$47</f>
        <v>5.2403681415929286</v>
      </c>
      <c r="R188" s="628">
        <f t="shared" ref="R188:R190" si="106">$D13</f>
        <v>13.448502273927778</v>
      </c>
      <c r="S188" s="628">
        <f>(R188*$D$27)-14</f>
        <v>4898.0654555521205</v>
      </c>
      <c r="T188" s="628">
        <f>(Q188*S188)/$D$27</f>
        <v>70.27424002385267</v>
      </c>
      <c r="U188" s="748" t="e">
        <f ca="1">T188*$J$34</f>
        <v>#NAME?</v>
      </c>
      <c r="V188" s="628">
        <f t="shared" ref="V188:V190" si="107">W22</f>
        <v>6.5626957113682876</v>
      </c>
      <c r="W188" s="628">
        <f>V188*$D$47</f>
        <v>5.9458023144996686</v>
      </c>
      <c r="X188" s="628">
        <f t="shared" ref="X188:X190" si="108">$D13</f>
        <v>13.448502273927778</v>
      </c>
      <c r="Y188" s="628">
        <f>(X188*$D$27)-14</f>
        <v>4898.0654555521205</v>
      </c>
      <c r="Z188" s="628">
        <f>(W188*Y188)/$D$27</f>
        <v>79.734233873217434</v>
      </c>
      <c r="AA188" s="748" t="e">
        <f t="shared" ref="AA188:AA190" ca="1" si="109">Z188*$J$34</f>
        <v>#NAME?</v>
      </c>
      <c r="AB188" s="628">
        <f t="shared" ref="AB188:AB190" si="110">X22</f>
        <v>28.920353982300931</v>
      </c>
      <c r="AC188" s="628">
        <f>AB188*$D$47</f>
        <v>26.201840707964646</v>
      </c>
      <c r="AD188" s="628">
        <f t="shared" ref="AD188:AD190" si="111">$D13</f>
        <v>13.448502273927778</v>
      </c>
      <c r="AE188" s="628">
        <f>(AD188*$D$27)-14</f>
        <v>4898.0654555521205</v>
      </c>
      <c r="AF188" s="628">
        <f>(AC188*AE188)/$D$27</f>
        <v>351.37120011926339</v>
      </c>
      <c r="AG188" s="748" t="e">
        <f ca="1">AF188*$J$34</f>
        <v>#NAME?</v>
      </c>
      <c r="AH188" s="383">
        <f t="shared" ref="AH188:AH190" si="112">Y22</f>
        <v>33.147174948944915</v>
      </c>
      <c r="AI188" s="628">
        <f>AH188*$D$47</f>
        <v>30.031340503744094</v>
      </c>
      <c r="AJ188" s="628">
        <f t="shared" ref="AJ188:AJ190" si="113">$D13</f>
        <v>13.448502273927778</v>
      </c>
      <c r="AK188" s="628">
        <f>(AJ188*$D$27)-14</f>
        <v>4898.0654555521205</v>
      </c>
      <c r="AL188" s="628">
        <f>(AI188*AK188)/$D$27</f>
        <v>402.72545244438646</v>
      </c>
      <c r="AM188" s="748" t="e">
        <f t="shared" ref="AM188" ca="1" si="114">AL188*$J$34</f>
        <v>#NAME?</v>
      </c>
      <c r="AO188" s="971"/>
      <c r="AP188" s="971"/>
      <c r="AQ188" s="971"/>
      <c r="AR188" s="971"/>
      <c r="AS188" s="971"/>
      <c r="AT188" s="971"/>
      <c r="AU188" s="971"/>
      <c r="AV188" s="971"/>
      <c r="AW188" s="971"/>
      <c r="AX188" s="971"/>
      <c r="AY188" s="971"/>
      <c r="AZ188" s="971"/>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971"/>
    </row>
    <row r="189" spans="1:119" s="304" customFormat="1" x14ac:dyDescent="0.25">
      <c r="B189" s="304" t="s">
        <v>83</v>
      </c>
      <c r="D189" s="383">
        <f t="shared" si="100"/>
        <v>0.10537780803267546</v>
      </c>
      <c r="E189" s="383">
        <f t="shared" ref="E189:E190" si="115">D189*$D$47</f>
        <v>9.5472294077603978E-2</v>
      </c>
      <c r="F189" s="383">
        <f t="shared" si="101"/>
        <v>7.1045363834463728</v>
      </c>
      <c r="G189" s="383">
        <f t="shared" ref="G189:G190" si="116">(F189*$D$27)-14</f>
        <v>2580.9319140537878</v>
      </c>
      <c r="H189" s="383">
        <f t="shared" ref="H189:H190" si="117">(E189*G189)/$D$27</f>
        <v>0.67462694234857368</v>
      </c>
      <c r="I189" s="977" t="e">
        <f t="shared" ref="I189:I190" ca="1" si="118">H189*$J$34</f>
        <v>#NAME?</v>
      </c>
      <c r="J189" s="383">
        <f t="shared" si="102"/>
        <v>0.13172226004084431</v>
      </c>
      <c r="K189" s="383">
        <f t="shared" ref="K189:K190" si="119">J189*$D$47</f>
        <v>0.11934036759700495</v>
      </c>
      <c r="L189" s="383">
        <f t="shared" si="103"/>
        <v>7.1045363834463728</v>
      </c>
      <c r="M189" s="383">
        <f t="shared" ref="M189:M190" si="120">(L189*$D$27)-14</f>
        <v>2580.9319140537878</v>
      </c>
      <c r="N189" s="383">
        <f t="shared" ref="N189:N190" si="121">(K189*M189)/$D$27</f>
        <v>0.84328367793571701</v>
      </c>
      <c r="O189" s="977" t="e">
        <f t="shared" ca="1" si="104"/>
        <v>#NAME?</v>
      </c>
      <c r="P189" s="628">
        <f t="shared" si="105"/>
        <v>1.3699115044247809</v>
      </c>
      <c r="Q189" s="628">
        <f t="shared" ref="Q189:Q190" si="122">P189*$D$47</f>
        <v>1.2411398230088515</v>
      </c>
      <c r="R189" s="628">
        <f t="shared" si="106"/>
        <v>7.1045363834463728</v>
      </c>
      <c r="S189" s="628">
        <f t="shared" ref="S189:S190" si="123">(R189*$D$27)-14</f>
        <v>2580.9319140537878</v>
      </c>
      <c r="T189" s="628">
        <f t="shared" ref="T189:T190" si="124">(Q189*S189)/$D$27</f>
        <v>8.7701502505314561</v>
      </c>
      <c r="U189" s="748" t="e">
        <f t="shared" ref="U189" ca="1" si="125">T189*$J$34</f>
        <v>#NAME?</v>
      </c>
      <c r="V189" s="628">
        <f t="shared" si="107"/>
        <v>1.5543226684819629</v>
      </c>
      <c r="W189" s="628">
        <f t="shared" ref="W189:W190" si="126">V189*$D$47</f>
        <v>1.4082163376446584</v>
      </c>
      <c r="X189" s="628">
        <f t="shared" si="108"/>
        <v>7.1045363834463728</v>
      </c>
      <c r="Y189" s="628">
        <f>(X189*$D$27)-14</f>
        <v>2580.9319140537878</v>
      </c>
      <c r="Z189" s="628">
        <f>(W189*Y189)/$D$27</f>
        <v>9.950747399641461</v>
      </c>
      <c r="AA189" s="748" t="e">
        <f ca="1">Z189*$J$34</f>
        <v>#NAME?</v>
      </c>
      <c r="AB189" s="628">
        <f t="shared" si="110"/>
        <v>6.8495575221239049</v>
      </c>
      <c r="AC189" s="628">
        <f t="shared" ref="AC189:AC190" si="127">AB189*$D$47</f>
        <v>6.2056991150442578</v>
      </c>
      <c r="AD189" s="628">
        <f t="shared" si="111"/>
        <v>7.1045363834463728</v>
      </c>
      <c r="AE189" s="628">
        <f t="shared" ref="AE189:AE190" si="128">(AD189*$D$27)-14</f>
        <v>2580.9319140537878</v>
      </c>
      <c r="AF189" s="628">
        <f t="shared" ref="AF189:AF190" si="129">(AC189*AE189)/$D$27</f>
        <v>43.850751252657282</v>
      </c>
      <c r="AG189" s="748" t="e">
        <f t="shared" ref="AG189:AG190" ca="1" si="130">AF189*$J$34</f>
        <v>#NAME?</v>
      </c>
      <c r="AH189" s="383">
        <f t="shared" si="112"/>
        <v>7.8506466984343213</v>
      </c>
      <c r="AI189" s="628">
        <f t="shared" ref="AI189:AI190" si="131">AH189*$D$47</f>
        <v>7.1126859087814953</v>
      </c>
      <c r="AJ189" s="628">
        <f t="shared" si="113"/>
        <v>7.1045363834463728</v>
      </c>
      <c r="AK189" s="628">
        <f>(AJ189*$D$27)-14</f>
        <v>2580.9319140537878</v>
      </c>
      <c r="AL189" s="628">
        <f>(AI189*AK189)/$D$27</f>
        <v>50.259707204968734</v>
      </c>
      <c r="AM189" s="748" t="e">
        <f ca="1">AL189*$J$34</f>
        <v>#NAME?</v>
      </c>
      <c r="AO189" s="971"/>
      <c r="AP189" s="971"/>
      <c r="AQ189" s="971"/>
      <c r="AR189" s="971"/>
      <c r="AS189" s="971"/>
      <c r="AT189" s="971"/>
      <c r="AU189" s="971"/>
      <c r="AV189" s="971"/>
      <c r="AW189" s="971"/>
      <c r="AX189" s="971"/>
      <c r="AY189" s="971"/>
      <c r="AZ189" s="971"/>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971"/>
    </row>
    <row r="190" spans="1:119" s="304" customFormat="1" x14ac:dyDescent="0.25">
      <c r="B190" s="304" t="s">
        <v>97</v>
      </c>
      <c r="D190" s="383">
        <f t="shared" si="100"/>
        <v>0</v>
      </c>
      <c r="E190" s="383">
        <f t="shared" si="115"/>
        <v>0</v>
      </c>
      <c r="F190" s="383">
        <f t="shared" si="101"/>
        <v>3.450685214125738</v>
      </c>
      <c r="G190" s="383">
        <f t="shared" si="116"/>
        <v>1246.3627744594257</v>
      </c>
      <c r="H190" s="383">
        <f t="shared" si="117"/>
        <v>0</v>
      </c>
      <c r="I190" s="977" t="e">
        <f t="shared" ca="1" si="118"/>
        <v>#NAME?</v>
      </c>
      <c r="J190" s="383">
        <f t="shared" si="102"/>
        <v>0</v>
      </c>
      <c r="K190" s="383">
        <f t="shared" si="119"/>
        <v>0</v>
      </c>
      <c r="L190" s="383">
        <f t="shared" si="103"/>
        <v>3.450685214125738</v>
      </c>
      <c r="M190" s="383">
        <f t="shared" si="120"/>
        <v>1246.3627744594257</v>
      </c>
      <c r="N190" s="383">
        <f t="shared" si="121"/>
        <v>0</v>
      </c>
      <c r="O190" s="977" t="e">
        <f t="shared" ca="1" si="104"/>
        <v>#NAME?</v>
      </c>
      <c r="P190" s="628">
        <f t="shared" si="105"/>
        <v>0</v>
      </c>
      <c r="Q190" s="628">
        <f t="shared" si="122"/>
        <v>0</v>
      </c>
      <c r="R190" s="628">
        <f t="shared" si="106"/>
        <v>3.450685214125738</v>
      </c>
      <c r="S190" s="628">
        <f t="shared" si="123"/>
        <v>1246.3627744594257</v>
      </c>
      <c r="T190" s="628">
        <f t="shared" si="124"/>
        <v>0</v>
      </c>
      <c r="U190" s="748" t="e">
        <f ca="1">T190*$J$34</f>
        <v>#NAME?</v>
      </c>
      <c r="V190" s="628">
        <f t="shared" si="107"/>
        <v>0</v>
      </c>
      <c r="W190" s="628">
        <f t="shared" si="126"/>
        <v>0</v>
      </c>
      <c r="X190" s="628">
        <f t="shared" si="108"/>
        <v>3.450685214125738</v>
      </c>
      <c r="Y190" s="628">
        <f t="shared" ref="Y190" si="132">(X190*$D$27)-14</f>
        <v>1246.3627744594257</v>
      </c>
      <c r="Z190" s="628">
        <f t="shared" ref="Z190" si="133">(W190*Y190)/$D$27</f>
        <v>0</v>
      </c>
      <c r="AA190" s="748" t="e">
        <f t="shared" ca="1" si="109"/>
        <v>#NAME?</v>
      </c>
      <c r="AB190" s="628">
        <f t="shared" si="110"/>
        <v>0</v>
      </c>
      <c r="AC190" s="628">
        <f t="shared" si="127"/>
        <v>0</v>
      </c>
      <c r="AD190" s="628">
        <f t="shared" si="111"/>
        <v>3.450685214125738</v>
      </c>
      <c r="AE190" s="628">
        <f t="shared" si="128"/>
        <v>1246.3627744594257</v>
      </c>
      <c r="AF190" s="628">
        <f t="shared" si="129"/>
        <v>0</v>
      </c>
      <c r="AG190" s="748" t="e">
        <f t="shared" ca="1" si="130"/>
        <v>#NAME?</v>
      </c>
      <c r="AH190" s="383">
        <f t="shared" si="112"/>
        <v>0</v>
      </c>
      <c r="AI190" s="628">
        <f t="shared" si="131"/>
        <v>0</v>
      </c>
      <c r="AJ190" s="628">
        <f t="shared" si="113"/>
        <v>3.450685214125738</v>
      </c>
      <c r="AK190" s="628">
        <f t="shared" ref="AK190" si="134">(AJ190*$D$27)-14</f>
        <v>1246.3627744594257</v>
      </c>
      <c r="AL190" s="628">
        <f>(AI190*AK190)/$D$27</f>
        <v>0</v>
      </c>
      <c r="AM190" s="748" t="e">
        <f t="shared" ref="AM190" ca="1" si="135">AL190*$J$34</f>
        <v>#NAME?</v>
      </c>
      <c r="AO190" s="971"/>
      <c r="AP190" s="971"/>
      <c r="AQ190" s="971"/>
      <c r="AR190" s="971"/>
      <c r="AS190" s="971"/>
      <c r="AT190" s="971"/>
      <c r="AU190" s="971"/>
      <c r="AV190" s="971"/>
      <c r="AW190" s="971"/>
      <c r="AX190" s="971"/>
      <c r="AY190" s="971"/>
      <c r="AZ190" s="971"/>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971"/>
    </row>
    <row r="191" spans="1:119" s="640" customFormat="1" x14ac:dyDescent="0.25">
      <c r="B191" s="749" t="s">
        <v>155</v>
      </c>
      <c r="C191" s="644"/>
      <c r="D191" s="647">
        <f>SUM(D187:D190)</f>
        <v>1.5221238938053121</v>
      </c>
      <c r="E191" s="750">
        <f>SUM(E187:E190)</f>
        <v>1.3790442477876128</v>
      </c>
      <c r="F191" s="644"/>
      <c r="G191" s="644"/>
      <c r="H191" s="750">
        <f>SUM(H187:H190)</f>
        <v>24.891183156291433</v>
      </c>
      <c r="I191" s="751" t="e">
        <f ca="1">_xll.ErTotal(SUM(I187:I190))</f>
        <v>#NAME?</v>
      </c>
      <c r="J191" s="647">
        <f>SUM(J187:J190)</f>
        <v>1.9026548672566399</v>
      </c>
      <c r="K191" s="750">
        <f>SUM(K187:K190)</f>
        <v>1.7238053097345158</v>
      </c>
      <c r="L191" s="644"/>
      <c r="M191" s="644"/>
      <c r="N191" s="750">
        <f>SUM(N187:N190)</f>
        <v>31.113978945364284</v>
      </c>
      <c r="O191" s="751" t="e">
        <f ca="1">_xll.ErTotal(SUM(O187:O190))</f>
        <v>#NAME?</v>
      </c>
      <c r="P191" s="647">
        <f>SUM(P187:P190)</f>
        <v>19.787610619469056</v>
      </c>
      <c r="Q191" s="750">
        <f>SUM(Q187:Q190)</f>
        <v>17.927575221238964</v>
      </c>
      <c r="R191" s="644"/>
      <c r="S191" s="644"/>
      <c r="T191" s="750">
        <f>SUM(T187:T190)</f>
        <v>323.58538103178864</v>
      </c>
      <c r="U191" s="751" t="e">
        <f ca="1">_xll.ErTotal(SUM(U187:U190))</f>
        <v>#NAME?</v>
      </c>
      <c r="V191" s="647">
        <f>SUM(V187:V190)</f>
        <v>22.45132743362835</v>
      </c>
      <c r="W191" s="750">
        <f>SUM(W187:W190)</f>
        <v>20.340902654867286</v>
      </c>
      <c r="X191" s="644"/>
      <c r="Y191" s="644"/>
      <c r="Z191" s="750">
        <f>SUM(Z187:Z190)</f>
        <v>367.14495155529852</v>
      </c>
      <c r="AA191" s="751" t="e">
        <f ca="1">_xll.ErTotal(SUM(AA187:AA190))</f>
        <v>#NAME?</v>
      </c>
      <c r="AB191" s="647">
        <f>SUM(AB187:AB190)</f>
        <v>98.938053097345275</v>
      </c>
      <c r="AC191" s="750">
        <f>SUM(AC187:AC190)</f>
        <v>89.637876106194824</v>
      </c>
      <c r="AD191" s="644"/>
      <c r="AE191" s="644"/>
      <c r="AF191" s="750">
        <f>SUM(AF187:AF190)</f>
        <v>1617.9269051589431</v>
      </c>
      <c r="AG191" s="751" t="e">
        <f ca="1">_xll.ErTotal(SUM(AG187:AG190))</f>
        <v>#NAME?</v>
      </c>
      <c r="AH191" s="647">
        <f>SUM(AH187:AH190)</f>
        <v>113.39823008849574</v>
      </c>
      <c r="AI191" s="750">
        <f>SUM(AI187:AI190)</f>
        <v>102.73879646017716</v>
      </c>
      <c r="AJ191" s="644"/>
      <c r="AK191" s="644"/>
      <c r="AL191" s="750">
        <f>SUM(AL187:AL190)</f>
        <v>1854.3931451437118</v>
      </c>
      <c r="AM191" s="751" t="e">
        <f ca="1">_xll.ErTotal(SUM(AM187:AM190))</f>
        <v>#NAME?</v>
      </c>
      <c r="AO191" s="919"/>
      <c r="AP191" s="919"/>
      <c r="AQ191" s="919"/>
      <c r="AR191" s="919"/>
      <c r="AS191" s="919"/>
      <c r="AT191" s="919"/>
      <c r="AU191" s="919"/>
      <c r="AV191" s="919"/>
      <c r="AW191" s="919"/>
      <c r="AX191" s="919"/>
      <c r="AY191" s="919"/>
      <c r="AZ191" s="919"/>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919"/>
    </row>
    <row r="192" spans="1:119" x14ac:dyDescent="0.25">
      <c r="D192" s="241"/>
      <c r="E192" s="241"/>
      <c r="F192" s="241"/>
      <c r="G192" s="241"/>
      <c r="H192" s="241"/>
      <c r="I192" s="241"/>
      <c r="J192" s="241"/>
      <c r="K192" s="241"/>
      <c r="L192" s="241"/>
      <c r="M192" s="241"/>
      <c r="N192" s="241"/>
      <c r="O192" s="159"/>
    </row>
    <row r="193" spans="1:36" s="160" customFormat="1" x14ac:dyDescent="0.25">
      <c r="A193" s="160" t="s">
        <v>183</v>
      </c>
    </row>
    <row r="194" spans="1:36" s="112" customFormat="1" ht="15.75" x14ac:dyDescent="0.25">
      <c r="I194" s="675"/>
    </row>
    <row r="195" spans="1:36" s="112" customFormat="1" ht="15.75" x14ac:dyDescent="0.25">
      <c r="F195" s="1697" t="s">
        <v>644</v>
      </c>
      <c r="G195" s="1697"/>
      <c r="H195" s="1697"/>
      <c r="I195" s="1698"/>
      <c r="J195" s="1691" t="s">
        <v>641</v>
      </c>
      <c r="K195" s="1691"/>
      <c r="L195" s="1691"/>
      <c r="M195" s="1691"/>
      <c r="N195" s="1693" t="s">
        <v>642</v>
      </c>
      <c r="O195" s="1693"/>
      <c r="P195" s="1693"/>
      <c r="Q195" s="1693"/>
      <c r="S195" s="917"/>
      <c r="T195" s="917"/>
      <c r="U195" s="917"/>
      <c r="V195" s="917"/>
      <c r="W195" s="917"/>
      <c r="X195" s="917"/>
      <c r="Y195" s="917"/>
      <c r="Z195" s="917"/>
      <c r="AA195" s="917"/>
      <c r="AB195" s="917"/>
      <c r="AC195" s="917"/>
      <c r="AD195" s="917"/>
      <c r="AE195" s="917"/>
      <c r="AF195" s="917"/>
      <c r="AG195" s="917"/>
      <c r="AH195" s="917"/>
      <c r="AI195" s="917"/>
      <c r="AJ195" s="917"/>
    </row>
    <row r="196" spans="1:36" s="112" customFormat="1" ht="15.75" x14ac:dyDescent="0.25">
      <c r="F196" s="1697" t="s">
        <v>184</v>
      </c>
      <c r="G196" s="1698"/>
      <c r="H196" s="1697" t="s">
        <v>185</v>
      </c>
      <c r="I196" s="1698"/>
      <c r="J196" s="1690" t="s">
        <v>176</v>
      </c>
      <c r="K196" s="1703"/>
      <c r="L196" s="1690" t="s">
        <v>186</v>
      </c>
      <c r="M196" s="1703"/>
      <c r="N196" s="1693" t="s">
        <v>177</v>
      </c>
      <c r="O196" s="1695"/>
      <c r="P196" s="1693" t="s">
        <v>187</v>
      </c>
      <c r="Q196" s="1693"/>
      <c r="S196" s="917"/>
      <c r="T196" s="917"/>
      <c r="U196" s="917"/>
      <c r="V196" s="917"/>
      <c r="W196" s="917"/>
      <c r="X196" s="917"/>
      <c r="Y196" s="917"/>
      <c r="Z196" s="917"/>
      <c r="AA196" s="917"/>
      <c r="AB196" s="917"/>
      <c r="AC196" s="917"/>
      <c r="AD196" s="917"/>
      <c r="AE196" s="917"/>
      <c r="AF196" s="917"/>
      <c r="AG196" s="917"/>
      <c r="AH196" s="917"/>
      <c r="AI196" s="917"/>
      <c r="AJ196" s="917"/>
    </row>
    <row r="197" spans="1:36"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S197" s="971"/>
      <c r="T197" s="971"/>
      <c r="U197" s="971"/>
      <c r="V197" s="971"/>
      <c r="W197" s="971"/>
      <c r="X197" s="971"/>
      <c r="Y197" s="971"/>
      <c r="Z197" s="971"/>
      <c r="AA197" s="971"/>
      <c r="AB197" s="971"/>
      <c r="AC197" s="971"/>
      <c r="AD197" s="971"/>
      <c r="AE197" s="971"/>
      <c r="AF197" s="971"/>
      <c r="AG197" s="971"/>
      <c r="AH197" s="971"/>
      <c r="AI197" s="971"/>
      <c r="AJ197" s="971"/>
    </row>
    <row r="198" spans="1:36"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S198" s="971"/>
      <c r="T198" s="971"/>
      <c r="U198" s="971"/>
      <c r="V198" s="971"/>
      <c r="W198" s="971"/>
      <c r="X198" s="971"/>
      <c r="Y198" s="971"/>
      <c r="Z198" s="971"/>
      <c r="AA198" s="971"/>
      <c r="AB198" s="971"/>
      <c r="AC198" s="971"/>
      <c r="AD198" s="971"/>
      <c r="AE198" s="971"/>
      <c r="AF198" s="971"/>
      <c r="AG198" s="971"/>
      <c r="AH198" s="971"/>
      <c r="AI198" s="971"/>
      <c r="AJ198" s="971"/>
    </row>
    <row r="199" spans="1:36"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304"/>
      <c r="S199" s="971"/>
      <c r="T199" s="971"/>
      <c r="U199" s="971"/>
      <c r="V199" s="971"/>
      <c r="W199" s="971"/>
      <c r="X199" s="971"/>
      <c r="Y199" s="919"/>
      <c r="Z199" s="919"/>
      <c r="AA199" s="919"/>
      <c r="AB199" s="919"/>
      <c r="AC199" s="919"/>
      <c r="AD199" s="919"/>
      <c r="AE199" s="919"/>
      <c r="AF199" s="919"/>
      <c r="AG199" s="919"/>
      <c r="AH199" s="919"/>
      <c r="AI199" s="919"/>
      <c r="AJ199" s="919"/>
    </row>
    <row r="200" spans="1:36" s="304" customFormat="1" x14ac:dyDescent="0.25">
      <c r="F200" s="365"/>
      <c r="G200" s="684"/>
      <c r="H200" s="365"/>
      <c r="I200" s="684"/>
      <c r="J200" s="759"/>
      <c r="K200" s="684"/>
      <c r="L200" s="759"/>
      <c r="M200" s="684"/>
      <c r="N200" s="365"/>
      <c r="O200" s="684"/>
      <c r="S200" s="971"/>
      <c r="T200" s="971"/>
      <c r="U200" s="971"/>
      <c r="V200" s="971"/>
      <c r="W200" s="971"/>
      <c r="X200" s="971"/>
      <c r="Y200" s="971"/>
      <c r="Z200" s="971"/>
      <c r="AA200" s="971"/>
      <c r="AB200" s="971"/>
      <c r="AC200" s="971"/>
      <c r="AD200" s="971"/>
      <c r="AE200" s="971"/>
      <c r="AF200" s="971"/>
      <c r="AG200" s="971"/>
      <c r="AH200" s="971"/>
      <c r="AI200" s="971"/>
      <c r="AJ200" s="971"/>
    </row>
    <row r="201" spans="1:36"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S201" s="971"/>
      <c r="T201" s="971"/>
      <c r="U201" s="971"/>
      <c r="V201" s="971"/>
      <c r="W201" s="971"/>
      <c r="X201" s="971"/>
      <c r="Y201" s="971"/>
      <c r="Z201" s="971"/>
      <c r="AA201" s="971"/>
      <c r="AB201" s="971"/>
      <c r="AC201" s="971"/>
      <c r="AD201" s="971"/>
      <c r="AE201" s="971"/>
      <c r="AF201" s="971"/>
      <c r="AG201" s="971"/>
      <c r="AH201" s="971"/>
      <c r="AI201" s="971"/>
      <c r="AJ201" s="971"/>
    </row>
    <row r="202" spans="1:36" s="304" customFormat="1" ht="15.75" x14ac:dyDescent="0.25">
      <c r="A202" s="304">
        <v>2</v>
      </c>
      <c r="B202" s="171" t="s">
        <v>193</v>
      </c>
      <c r="C202" s="756">
        <v>544</v>
      </c>
      <c r="D202" s="161">
        <f>'Permanent Disb'!F24</f>
        <v>6598.0075184347397</v>
      </c>
      <c r="E202" s="161">
        <f>'Permanent Disb'!C24</f>
        <v>38742.4546285135</v>
      </c>
      <c r="F202" s="754" t="e">
        <f ca="1">$L$51*D24</f>
        <v>#NAME?</v>
      </c>
      <c r="G202" s="755" t="e">
        <f t="shared" ref="G202:G205" ca="1" si="136">($E202/$D202)*F202</f>
        <v>#NAME?</v>
      </c>
      <c r="H202" s="754" t="e">
        <f ca="1">$L$51*E24</f>
        <v>#NAME?</v>
      </c>
      <c r="I202" s="755" t="e">
        <f t="shared" ref="I202:I205" ca="1" si="137">($E202/$D202)*H202</f>
        <v>#NAME?</v>
      </c>
      <c r="J202" s="760" t="e">
        <f ca="1">$L$51*F24</f>
        <v>#NAME?</v>
      </c>
      <c r="K202" s="755" t="e">
        <f t="shared" ref="K202:K205" ca="1" si="138">($E202/$D202)*J202</f>
        <v>#NAME?</v>
      </c>
      <c r="L202" s="760" t="e">
        <f ca="1">$L$51*G24</f>
        <v>#NAME?</v>
      </c>
      <c r="M202" s="755" t="e">
        <f t="shared" ref="M202:M205" ca="1" si="139">($E202/$D202)*L202</f>
        <v>#NAME?</v>
      </c>
      <c r="N202" s="754" t="e">
        <f ca="1">$L$51*H24</f>
        <v>#NAME?</v>
      </c>
      <c r="O202" s="755" t="e">
        <f t="shared" ref="O202:O205" ca="1" si="140">($E202/$D202)*N202</f>
        <v>#NAME?</v>
      </c>
      <c r="P202" s="487" t="e">
        <f ca="1">$L$51*I24</f>
        <v>#NAME?</v>
      </c>
      <c r="Q202" s="487" t="e">
        <f t="shared" ref="Q202:Q205" ca="1" si="141">($E202/$D202)*P202</f>
        <v>#NAME?</v>
      </c>
      <c r="S202" s="971"/>
      <c r="T202" s="971"/>
      <c r="U202" s="971"/>
      <c r="V202" s="971"/>
      <c r="W202" s="971"/>
      <c r="X202" s="971"/>
      <c r="Y202" s="971"/>
      <c r="Z202" s="971"/>
      <c r="AA202" s="971"/>
      <c r="AB202" s="971"/>
      <c r="AC202" s="971"/>
      <c r="AD202" s="971"/>
      <c r="AE202" s="971"/>
      <c r="AF202" s="971"/>
      <c r="AG202" s="971"/>
      <c r="AH202" s="971"/>
      <c r="AI202" s="971"/>
      <c r="AJ202" s="971"/>
    </row>
    <row r="203" spans="1:36" s="304" customFormat="1" ht="15.75" x14ac:dyDescent="0.25">
      <c r="A203" s="304">
        <v>3</v>
      </c>
      <c r="B203" s="171" t="s">
        <v>194</v>
      </c>
      <c r="C203" s="753">
        <v>543</v>
      </c>
      <c r="D203" s="161">
        <f>'Permanent Disb'!F25</f>
        <v>43968.576282222399</v>
      </c>
      <c r="E203" s="161">
        <f>'Permanent Disb'!C25</f>
        <v>154293.142132498</v>
      </c>
      <c r="F203" s="754" t="e">
        <f ca="1">$L$52*D24</f>
        <v>#NAME?</v>
      </c>
      <c r="G203" s="755" t="e">
        <f t="shared" ca="1" si="136"/>
        <v>#NAME?</v>
      </c>
      <c r="H203" s="754" t="e">
        <f ca="1">$L$52*E24</f>
        <v>#NAME?</v>
      </c>
      <c r="I203" s="755" t="e">
        <f t="shared" ca="1" si="137"/>
        <v>#NAME?</v>
      </c>
      <c r="J203" s="760" t="e">
        <f ca="1">$L$52*F24</f>
        <v>#NAME?</v>
      </c>
      <c r="K203" s="755" t="e">
        <f t="shared" ca="1" si="138"/>
        <v>#NAME?</v>
      </c>
      <c r="L203" s="760" t="e">
        <f ca="1">$L$52*G24</f>
        <v>#NAME?</v>
      </c>
      <c r="M203" s="755" t="e">
        <f t="shared" ca="1" si="139"/>
        <v>#NAME?</v>
      </c>
      <c r="N203" s="754" t="e">
        <f ca="1">$L$52*H24</f>
        <v>#NAME?</v>
      </c>
      <c r="O203" s="755" t="e">
        <f t="shared" ca="1" si="140"/>
        <v>#NAME?</v>
      </c>
      <c r="P203" s="487" t="e">
        <f ca="1">$L$52*I24</f>
        <v>#NAME?</v>
      </c>
      <c r="Q203" s="487" t="e">
        <f t="shared" ca="1" si="141"/>
        <v>#NAME?</v>
      </c>
      <c r="S203" s="971"/>
      <c r="T203" s="971"/>
      <c r="U203" s="971"/>
      <c r="V203" s="971"/>
      <c r="W203" s="971"/>
      <c r="X203" s="971"/>
      <c r="Y203" s="971"/>
      <c r="Z203" s="971"/>
      <c r="AA203" s="971"/>
      <c r="AB203" s="971"/>
      <c r="AC203" s="971"/>
      <c r="AD203" s="971"/>
      <c r="AE203" s="971"/>
      <c r="AF203" s="971"/>
      <c r="AG203" s="971"/>
      <c r="AH203" s="971"/>
      <c r="AI203" s="971"/>
      <c r="AJ203" s="971"/>
    </row>
    <row r="204" spans="1:36" s="304" customFormat="1" ht="31.5" x14ac:dyDescent="0.25">
      <c r="A204" s="304">
        <v>4</v>
      </c>
      <c r="B204" s="171" t="s">
        <v>195</v>
      </c>
      <c r="C204" s="753">
        <v>571</v>
      </c>
      <c r="D204" s="161">
        <f>'Permanent Disb'!F26</f>
        <v>188749.597470596</v>
      </c>
      <c r="E204" s="161">
        <f>'Permanent Disb'!C26</f>
        <v>139107.980565215</v>
      </c>
      <c r="F204" s="754" t="e">
        <f ca="1">$L$53*D24</f>
        <v>#NAME?</v>
      </c>
      <c r="G204" s="755" t="e">
        <f t="shared" ca="1" si="136"/>
        <v>#NAME?</v>
      </c>
      <c r="H204" s="754" t="e">
        <f ca="1">$L$53*E24</f>
        <v>#NAME?</v>
      </c>
      <c r="I204" s="755" t="e">
        <f t="shared" ca="1" si="137"/>
        <v>#NAME?</v>
      </c>
      <c r="J204" s="760" t="e">
        <f ca="1">$L$53*F24</f>
        <v>#NAME?</v>
      </c>
      <c r="K204" s="755" t="e">
        <f t="shared" ca="1" si="138"/>
        <v>#NAME?</v>
      </c>
      <c r="L204" s="760" t="e">
        <f ca="1">$L$53*G24</f>
        <v>#NAME?</v>
      </c>
      <c r="M204" s="755" t="e">
        <f t="shared" ca="1" si="139"/>
        <v>#NAME?</v>
      </c>
      <c r="N204" s="754" t="e">
        <f ca="1">$L$53*H24</f>
        <v>#NAME?</v>
      </c>
      <c r="O204" s="755" t="e">
        <f t="shared" ca="1" si="140"/>
        <v>#NAME?</v>
      </c>
      <c r="P204" s="487" t="e">
        <f ca="1">$L$53*I24</f>
        <v>#NAME?</v>
      </c>
      <c r="Q204" s="487" t="e">
        <f t="shared" ca="1" si="141"/>
        <v>#NAME?</v>
      </c>
      <c r="S204" s="971"/>
      <c r="T204" s="971"/>
      <c r="U204" s="971"/>
      <c r="V204" s="971"/>
      <c r="W204" s="971"/>
      <c r="X204" s="971"/>
      <c r="Y204" s="971"/>
      <c r="Z204" s="971"/>
      <c r="AA204" s="971"/>
      <c r="AB204" s="971"/>
      <c r="AC204" s="971"/>
      <c r="AD204" s="971"/>
      <c r="AE204" s="971"/>
      <c r="AF204" s="971"/>
      <c r="AG204" s="971"/>
      <c r="AH204" s="971"/>
      <c r="AI204" s="971"/>
      <c r="AJ204" s="971"/>
    </row>
    <row r="205" spans="1:36" s="304" customFormat="1" ht="15.75" x14ac:dyDescent="0.25">
      <c r="A205" s="304">
        <v>5</v>
      </c>
      <c r="B205" s="171" t="s">
        <v>196</v>
      </c>
      <c r="C205" s="753">
        <v>495</v>
      </c>
      <c r="D205" s="161">
        <f>'Permanent Disb'!F27</f>
        <v>17984.101535608901</v>
      </c>
      <c r="E205" s="161">
        <f>'Permanent Disb'!C27</f>
        <v>114238.128354292</v>
      </c>
      <c r="F205" s="754" t="e">
        <f ca="1">$L$54*D24</f>
        <v>#NAME?</v>
      </c>
      <c r="G205" s="755" t="e">
        <f t="shared" ca="1" si="136"/>
        <v>#NAME?</v>
      </c>
      <c r="H205" s="754" t="e">
        <f ca="1">$L$54*E24</f>
        <v>#NAME?</v>
      </c>
      <c r="I205" s="755" t="e">
        <f t="shared" ca="1" si="137"/>
        <v>#NAME?</v>
      </c>
      <c r="J205" s="760" t="e">
        <f ca="1">$L$54*F24</f>
        <v>#NAME?</v>
      </c>
      <c r="K205" s="755" t="e">
        <f t="shared" ca="1" si="138"/>
        <v>#NAME?</v>
      </c>
      <c r="L205" s="760" t="e">
        <f ca="1">$L$54*G24</f>
        <v>#NAME?</v>
      </c>
      <c r="M205" s="755" t="e">
        <f t="shared" ca="1" si="139"/>
        <v>#NAME?</v>
      </c>
      <c r="N205" s="754" t="e">
        <f ca="1">$L$54*H24</f>
        <v>#NAME?</v>
      </c>
      <c r="O205" s="755" t="e">
        <f t="shared" ca="1" si="140"/>
        <v>#NAME?</v>
      </c>
      <c r="P205" s="487" t="e">
        <f ca="1">$L$54*I24</f>
        <v>#NAME?</v>
      </c>
      <c r="Q205" s="487" t="e">
        <f t="shared" ca="1" si="141"/>
        <v>#NAME?</v>
      </c>
      <c r="S205" s="971"/>
      <c r="T205" s="971"/>
      <c r="U205" s="971"/>
      <c r="V205" s="971"/>
      <c r="W205" s="971"/>
      <c r="X205" s="971"/>
      <c r="Y205" s="971"/>
      <c r="Z205" s="971"/>
      <c r="AA205" s="971"/>
      <c r="AB205" s="971"/>
      <c r="AC205" s="971"/>
      <c r="AD205" s="971"/>
      <c r="AE205" s="971"/>
      <c r="AF205" s="971"/>
      <c r="AG205" s="971"/>
      <c r="AH205" s="971"/>
      <c r="AI205" s="971"/>
      <c r="AJ205" s="971"/>
    </row>
    <row r="206" spans="1:36" s="535" customFormat="1" ht="31.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S206" s="971"/>
      <c r="T206" s="971"/>
      <c r="U206" s="971"/>
      <c r="V206" s="971"/>
      <c r="W206" s="971"/>
      <c r="X206" s="971"/>
      <c r="Y206" s="971"/>
      <c r="Z206" s="971"/>
      <c r="AA206" s="971"/>
      <c r="AB206" s="971"/>
      <c r="AC206" s="971"/>
      <c r="AD206" s="971"/>
      <c r="AE206" s="971"/>
      <c r="AF206" s="971"/>
      <c r="AG206" s="971"/>
      <c r="AH206" s="971"/>
      <c r="AI206" s="971"/>
      <c r="AJ206" s="971"/>
    </row>
    <row r="207" spans="1:36" s="283" customFormat="1" ht="31.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S207" s="971"/>
      <c r="T207" s="971"/>
      <c r="U207" s="971"/>
      <c r="V207" s="971"/>
      <c r="W207" s="971"/>
      <c r="X207" s="971"/>
      <c r="Y207" s="971"/>
      <c r="Z207" s="971"/>
      <c r="AA207" s="971"/>
      <c r="AB207" s="971"/>
      <c r="AC207" s="971"/>
      <c r="AD207" s="971"/>
      <c r="AE207" s="971"/>
      <c r="AF207" s="971"/>
      <c r="AG207" s="971"/>
      <c r="AH207" s="971"/>
      <c r="AI207" s="971"/>
      <c r="AJ207" s="971"/>
    </row>
    <row r="209" spans="1:64" s="85" customFormat="1" x14ac:dyDescent="0.25">
      <c r="A209" s="85" t="s">
        <v>182</v>
      </c>
    </row>
    <row r="210" spans="1:64" s="702" customFormat="1" ht="15.75" x14ac:dyDescent="0.25">
      <c r="A210" s="701"/>
    </row>
    <row r="211" spans="1:64" s="770" customFormat="1" ht="18.75" x14ac:dyDescent="0.3">
      <c r="D211" s="1694" t="s">
        <v>630</v>
      </c>
      <c r="E211" s="1694"/>
      <c r="F211" s="1694"/>
      <c r="G211" s="1694"/>
      <c r="H211" s="1694"/>
      <c r="I211" s="771"/>
      <c r="J211" s="771"/>
      <c r="K211" s="1694" t="s">
        <v>631</v>
      </c>
      <c r="L211" s="1694"/>
      <c r="M211" s="1694"/>
      <c r="N211" s="1694"/>
      <c r="O211" s="1694"/>
      <c r="R211" s="1689" t="s">
        <v>632</v>
      </c>
      <c r="S211" s="1689"/>
      <c r="T211" s="1689"/>
      <c r="U211" s="1689"/>
      <c r="V211" s="1689"/>
      <c r="Y211" s="1689" t="s">
        <v>633</v>
      </c>
      <c r="Z211" s="1689"/>
      <c r="AA211" s="1689"/>
      <c r="AB211" s="1689"/>
      <c r="AC211" s="1689"/>
      <c r="AF211" s="1689" t="s">
        <v>647</v>
      </c>
      <c r="AG211" s="1689"/>
      <c r="AH211" s="1689"/>
      <c r="AI211" s="1689"/>
      <c r="AJ211" s="1689"/>
      <c r="AM211" s="1689" t="s">
        <v>648</v>
      </c>
      <c r="AN211" s="1689"/>
      <c r="AO211" s="1689"/>
      <c r="AP211" s="1689"/>
      <c r="AQ211" s="1689"/>
    </row>
    <row r="212" spans="1:64" s="34" customFormat="1" x14ac:dyDescent="0.25">
      <c r="D212" s="1720" t="s">
        <v>201</v>
      </c>
      <c r="E212" s="1720"/>
      <c r="F212" s="1720"/>
      <c r="G212" s="1720"/>
      <c r="H212" s="1721" t="s">
        <v>202</v>
      </c>
      <c r="I212"/>
      <c r="K212" s="1644" t="s">
        <v>201</v>
      </c>
      <c r="L212" s="1644"/>
      <c r="M212" s="1644"/>
      <c r="N212" s="1644"/>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S212"/>
      <c r="AT212"/>
      <c r="AU212"/>
      <c r="AV212"/>
      <c r="AW212"/>
      <c r="AX212"/>
      <c r="AY212"/>
      <c r="AZ212"/>
      <c r="BA212"/>
      <c r="BB212"/>
      <c r="BC212"/>
      <c r="BD212"/>
      <c r="BE212"/>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S213"/>
      <c r="AT213"/>
      <c r="AU213"/>
      <c r="AV213"/>
      <c r="AW213"/>
      <c r="AX213"/>
      <c r="AY213"/>
      <c r="AZ213"/>
      <c r="BA213"/>
      <c r="BB213"/>
      <c r="BC213"/>
      <c r="BD213"/>
      <c r="BE213"/>
      <c r="BF213"/>
      <c r="BG213"/>
      <c r="BH213"/>
      <c r="BI213"/>
      <c r="BJ213"/>
      <c r="BK213"/>
      <c r="BL213"/>
    </row>
    <row r="214" spans="1:64" x14ac:dyDescent="0.25">
      <c r="B214" s="549" t="s">
        <v>649</v>
      </c>
      <c r="C214" s="283"/>
      <c r="D214" s="553">
        <f>K16</f>
        <v>83.529323225642173</v>
      </c>
      <c r="E214" s="547"/>
      <c r="F214" s="547"/>
      <c r="G214" s="547"/>
      <c r="H214" s="557" t="e">
        <f ca="1">_xll.ErRunOutput(B214,D214)</f>
        <v>#NAME?</v>
      </c>
      <c r="J214" s="549" t="s">
        <v>650</v>
      </c>
      <c r="K214" s="553">
        <f>L16</f>
        <v>198.38214266090014</v>
      </c>
      <c r="L214" s="547"/>
      <c r="M214" s="547"/>
      <c r="N214" s="547"/>
      <c r="O214" s="557" t="e">
        <f ca="1">_xll.ErRunOutput(J214,K214)</f>
        <v>#NAME?</v>
      </c>
      <c r="Q214" s="549" t="s">
        <v>651</v>
      </c>
      <c r="R214" s="553">
        <f>M16</f>
        <v>1200.7340213686061</v>
      </c>
      <c r="S214" s="547"/>
      <c r="T214" s="547"/>
      <c r="U214" s="547"/>
      <c r="V214" s="557" t="e">
        <f ca="1">_xll.ErRunOutput(Q214,R214)</f>
        <v>#NAME?</v>
      </c>
      <c r="X214" s="549" t="s">
        <v>652</v>
      </c>
      <c r="Y214" s="553">
        <f>N16</f>
        <v>2704.2618394301653</v>
      </c>
      <c r="Z214" s="547"/>
      <c r="AA214" s="547"/>
      <c r="AB214" s="547"/>
      <c r="AC214" s="557" t="e">
        <f ca="1">_xll.ErRunOutput(X214,Y214)</f>
        <v>#NAME?</v>
      </c>
      <c r="AE214" s="549" t="s">
        <v>653</v>
      </c>
      <c r="AF214" s="553">
        <f>O16</f>
        <v>5387.6413480539195</v>
      </c>
      <c r="AG214" s="547"/>
      <c r="AH214" s="547"/>
      <c r="AI214" s="547"/>
      <c r="AJ214" s="557" t="e">
        <f ca="1">_xll.ErRunOutput(AE214,AF214)</f>
        <v>#NAME?</v>
      </c>
      <c r="AL214" s="549" t="s">
        <v>654</v>
      </c>
      <c r="AM214" s="553">
        <f>P16</f>
        <v>12132.634198524525</v>
      </c>
      <c r="AN214" s="547"/>
      <c r="AO214" s="547"/>
      <c r="AP214" s="547"/>
      <c r="AQ214" s="557" t="e">
        <f ca="1">_xll.ErRunOutput(AL214,AM214)</f>
        <v>#NAME?</v>
      </c>
    </row>
    <row r="215" spans="1:64" x14ac:dyDescent="0.25">
      <c r="B215" s="521" t="s">
        <v>655</v>
      </c>
      <c r="C215" s="535"/>
      <c r="D215" s="536"/>
      <c r="E215" s="537" t="e">
        <f ca="1">F66</f>
        <v>#NAME?</v>
      </c>
      <c r="F215" s="536"/>
      <c r="G215" s="536"/>
      <c r="H215" s="558" t="e">
        <f ca="1">_xll.ErRunOutput(B215,E215)</f>
        <v>#NAME?</v>
      </c>
      <c r="J215" s="521" t="s">
        <v>656</v>
      </c>
      <c r="K215" s="536"/>
      <c r="L215" s="537" t="e">
        <f ca="1">I66</f>
        <v>#NAME?</v>
      </c>
      <c r="M215" s="536"/>
      <c r="N215" s="536"/>
      <c r="O215" s="558" t="e">
        <f ca="1">_xll.ErRunOutput(J215,L215)</f>
        <v>#NAME?</v>
      </c>
      <c r="Q215" s="521" t="s">
        <v>657</v>
      </c>
      <c r="R215" s="536"/>
      <c r="S215" s="537" t="e">
        <f ca="1">L66</f>
        <v>#NAME?</v>
      </c>
      <c r="T215" s="536"/>
      <c r="U215" s="536"/>
      <c r="V215" s="558" t="e">
        <f ca="1">_xll.ErRunOutput(Q215,S215)</f>
        <v>#NAME?</v>
      </c>
      <c r="X215" s="521" t="s">
        <v>658</v>
      </c>
      <c r="Y215" s="536"/>
      <c r="Z215" s="537" t="e">
        <f ca="1">O66</f>
        <v>#NAME?</v>
      </c>
      <c r="AA215" s="536"/>
      <c r="AB215" s="536"/>
      <c r="AC215" s="558" t="e">
        <f ca="1">_xll.ErRunOutput(X215,Z215)</f>
        <v>#NAME?</v>
      </c>
      <c r="AE215" s="521" t="s">
        <v>659</v>
      </c>
      <c r="AF215" s="536"/>
      <c r="AG215" s="537" t="e">
        <f ca="1">R66</f>
        <v>#NAME?</v>
      </c>
      <c r="AH215" s="536"/>
      <c r="AI215" s="536"/>
      <c r="AJ215" s="558" t="e">
        <f ca="1">_xll.ErRunOutput(AE215,AG215)</f>
        <v>#NAME?</v>
      </c>
      <c r="AL215" s="521" t="s">
        <v>660</v>
      </c>
      <c r="AM215" s="536"/>
      <c r="AN215" s="537" t="e">
        <f ca="1">U66</f>
        <v>#NAME?</v>
      </c>
      <c r="AO215" s="536"/>
      <c r="AP215" s="536"/>
      <c r="AQ215" s="558" t="e">
        <f ca="1">_xll.ErRunOutput(AL215,AN215)</f>
        <v>#NAME?</v>
      </c>
    </row>
    <row r="216" spans="1:64" s="79" customFormat="1" x14ac:dyDescent="0.25">
      <c r="B216" s="527" t="s">
        <v>661</v>
      </c>
      <c r="C216" s="528"/>
      <c r="D216" s="313"/>
      <c r="E216" s="314" t="e">
        <f ca="1">M180</f>
        <v>#NAME?</v>
      </c>
      <c r="F216" s="313"/>
      <c r="G216" s="313"/>
      <c r="H216" s="559" t="e">
        <f ca="1">_xll.ErRunOutput(B216,E216)</f>
        <v>#NAME?</v>
      </c>
      <c r="I216"/>
      <c r="J216" s="527" t="s">
        <v>662</v>
      </c>
      <c r="K216" s="313"/>
      <c r="L216" s="314" t="e">
        <f ca="1">Q180</f>
        <v>#NAME?</v>
      </c>
      <c r="M216" s="313"/>
      <c r="N216" s="313"/>
      <c r="O216" s="559" t="e">
        <f ca="1">_xll.ErRunOutput(J216,L216)</f>
        <v>#NAME?</v>
      </c>
      <c r="Q216" s="527" t="s">
        <v>663</v>
      </c>
      <c r="R216" s="313"/>
      <c r="S216" s="314" t="e">
        <f ca="1">U180</f>
        <v>#NAME?</v>
      </c>
      <c r="T216" s="313"/>
      <c r="U216" s="313"/>
      <c r="V216" s="559" t="e">
        <f ca="1">_xll.ErRunOutput(Q216,S216)</f>
        <v>#NAME?</v>
      </c>
      <c r="W216"/>
      <c r="X216" s="527" t="s">
        <v>664</v>
      </c>
      <c r="Y216" s="313"/>
      <c r="Z216" s="314" t="e">
        <f ca="1">Y180</f>
        <v>#NAME?</v>
      </c>
      <c r="AA216" s="313"/>
      <c r="AB216" s="313"/>
      <c r="AC216" s="559" t="e">
        <f ca="1">_xll.ErRunOutput(X216,Z216)</f>
        <v>#NAME?</v>
      </c>
      <c r="AD216"/>
      <c r="AE216" s="527" t="s">
        <v>665</v>
      </c>
      <c r="AF216" s="313"/>
      <c r="AG216" s="314" t="e">
        <f ca="1">AC180</f>
        <v>#NAME?</v>
      </c>
      <c r="AH216" s="313"/>
      <c r="AI216" s="313"/>
      <c r="AJ216" s="559" t="e">
        <f ca="1">_xll.ErRunOutput(AE216,AG216)</f>
        <v>#NAME?</v>
      </c>
      <c r="AK216"/>
      <c r="AL216" s="527" t="s">
        <v>666</v>
      </c>
      <c r="AM216" s="313"/>
      <c r="AN216" s="314" t="e">
        <f ca="1">AG180</f>
        <v>#NAME?</v>
      </c>
      <c r="AO216" s="313"/>
      <c r="AP216" s="313"/>
      <c r="AQ216" s="559" t="e">
        <f ca="1">_xll.ErRunOutput(AL216,AN216)</f>
        <v>#NAME?</v>
      </c>
      <c r="AR216"/>
      <c r="AS216"/>
      <c r="AT216"/>
      <c r="AU216"/>
      <c r="AV216"/>
      <c r="AW216"/>
      <c r="AX216"/>
      <c r="AY216"/>
      <c r="AZ216"/>
      <c r="BA216"/>
      <c r="BB216"/>
      <c r="BC216"/>
      <c r="BD216"/>
      <c r="BE216"/>
      <c r="BF216"/>
      <c r="BG216"/>
      <c r="BH216"/>
      <c r="BI216"/>
      <c r="BJ216"/>
      <c r="BK216"/>
      <c r="BL216"/>
    </row>
    <row r="217" spans="1:64" s="79" customFormat="1" x14ac:dyDescent="0.25">
      <c r="B217" s="527" t="s">
        <v>667</v>
      </c>
      <c r="C217" s="528"/>
      <c r="D217" s="313"/>
      <c r="E217" s="314" t="e">
        <f ca="1">I191</f>
        <v>#NAME?</v>
      </c>
      <c r="F217" s="313"/>
      <c r="G217" s="313"/>
      <c r="H217" s="559" t="e">
        <f ca="1">_xll.ErRunOutput(B217,E217)</f>
        <v>#NAME?</v>
      </c>
      <c r="I217"/>
      <c r="J217" s="527" t="s">
        <v>668</v>
      </c>
      <c r="K217" s="313"/>
      <c r="L217" s="314" t="e">
        <f ca="1">O191</f>
        <v>#NAME?</v>
      </c>
      <c r="M217" s="313"/>
      <c r="N217" s="313"/>
      <c r="O217" s="559" t="e">
        <f ca="1">_xll.ErRunOutput(J217,L217)</f>
        <v>#NAME?</v>
      </c>
      <c r="Q217" s="527" t="s">
        <v>669</v>
      </c>
      <c r="R217" s="313"/>
      <c r="S217" s="314" t="e">
        <f ca="1">U191</f>
        <v>#NAME?</v>
      </c>
      <c r="T217" s="313"/>
      <c r="U217" s="313"/>
      <c r="V217" s="559" t="e">
        <f ca="1">_xll.ErRunOutput(Q217,S217)</f>
        <v>#NAME?</v>
      </c>
      <c r="W217"/>
      <c r="X217" s="527" t="s">
        <v>670</v>
      </c>
      <c r="Y217" s="313"/>
      <c r="Z217" s="314" t="e">
        <f ca="1">AA191</f>
        <v>#NAME?</v>
      </c>
      <c r="AA217" s="313"/>
      <c r="AB217" s="313"/>
      <c r="AC217" s="559" t="e">
        <f ca="1">_xll.ErRunOutput(X217,Z217)</f>
        <v>#NAME?</v>
      </c>
      <c r="AD217"/>
      <c r="AE217" s="527" t="s">
        <v>671</v>
      </c>
      <c r="AF217" s="313"/>
      <c r="AG217" s="314" t="e">
        <f ca="1">AG191</f>
        <v>#NAME?</v>
      </c>
      <c r="AH217" s="313"/>
      <c r="AI217" s="313"/>
      <c r="AJ217" s="559" t="e">
        <f ca="1">_xll.ErRunOutput(AE217,AG217)</f>
        <v>#NAME?</v>
      </c>
      <c r="AK217"/>
      <c r="AL217" s="527" t="s">
        <v>672</v>
      </c>
      <c r="AM217" s="313"/>
      <c r="AN217" s="314" t="e">
        <f ca="1">AM191</f>
        <v>#NAME?</v>
      </c>
      <c r="AO217" s="313"/>
      <c r="AP217" s="313"/>
      <c r="AQ217" s="559" t="e">
        <f ca="1">_xll.ErRunOutput(AL217,AN217)</f>
        <v>#NAME?</v>
      </c>
      <c r="AR217"/>
      <c r="AS217"/>
      <c r="AT217"/>
      <c r="AU217"/>
      <c r="AV217"/>
      <c r="AW217"/>
      <c r="AX217"/>
      <c r="AY217"/>
      <c r="AZ217"/>
      <c r="BA217"/>
      <c r="BB217"/>
      <c r="BC217"/>
      <c r="BD217"/>
      <c r="BE217"/>
      <c r="BF217"/>
      <c r="BG217"/>
      <c r="BH217"/>
      <c r="BI217"/>
      <c r="BJ217"/>
      <c r="BK217"/>
      <c r="BL217"/>
    </row>
    <row r="218" spans="1:64" s="79" customFormat="1" x14ac:dyDescent="0.25">
      <c r="B218" s="527" t="s">
        <v>673</v>
      </c>
      <c r="C218" s="528"/>
      <c r="D218" s="313"/>
      <c r="E218" s="314" t="e">
        <f ca="1">G206</f>
        <v>#NAME?</v>
      </c>
      <c r="F218" s="313"/>
      <c r="G218" s="313"/>
      <c r="H218" s="559" t="e">
        <f ca="1">_xll.ErRunOutput(B218,E218)</f>
        <v>#NAME?</v>
      </c>
      <c r="I218"/>
      <c r="J218" s="527" t="s">
        <v>674</v>
      </c>
      <c r="K218" s="313"/>
      <c r="L218" s="314" t="e">
        <f ca="1">I206</f>
        <v>#NAME?</v>
      </c>
      <c r="M218" s="313"/>
      <c r="N218" s="313"/>
      <c r="O218" s="559" t="e">
        <f ca="1">_xll.ErRunOutput(J218,L218)</f>
        <v>#NAME?</v>
      </c>
      <c r="Q218" s="527" t="s">
        <v>675</v>
      </c>
      <c r="R218" s="313"/>
      <c r="S218" s="314" t="e">
        <f ca="1">K206</f>
        <v>#NAME?</v>
      </c>
      <c r="T218" s="313"/>
      <c r="U218" s="313"/>
      <c r="V218" s="559" t="e">
        <f ca="1">_xll.ErRunOutput(Q218,S218)</f>
        <v>#NAME?</v>
      </c>
      <c r="W218"/>
      <c r="X218" s="527" t="s">
        <v>676</v>
      </c>
      <c r="Y218" s="313"/>
      <c r="Z218" s="314" t="e">
        <f ca="1">M206</f>
        <v>#NAME?</v>
      </c>
      <c r="AA218" s="313"/>
      <c r="AB218" s="313"/>
      <c r="AC218" s="559" t="e">
        <f ca="1">_xll.ErRunOutput(X218,Z218)</f>
        <v>#NAME?</v>
      </c>
      <c r="AD218"/>
      <c r="AE218" s="527" t="s">
        <v>677</v>
      </c>
      <c r="AF218" s="313"/>
      <c r="AG218" s="314" t="e">
        <f ca="1">O206</f>
        <v>#NAME?</v>
      </c>
      <c r="AH218" s="313"/>
      <c r="AI218" s="313"/>
      <c r="AJ218" s="559" t="e">
        <f ca="1">_xll.ErRunOutput(AE218,AG218)</f>
        <v>#NAME?</v>
      </c>
      <c r="AK218"/>
      <c r="AL218" s="527" t="s">
        <v>678</v>
      </c>
      <c r="AM218" s="313"/>
      <c r="AN218" s="314" t="e">
        <f ca="1">Q206</f>
        <v>#NAME?</v>
      </c>
      <c r="AO218" s="313"/>
      <c r="AP218" s="313"/>
      <c r="AQ218" s="559" t="e">
        <f ca="1">_xll.ErRunOutput(AL218,AN218)</f>
        <v>#NAME?</v>
      </c>
      <c r="AR218"/>
      <c r="AS218"/>
      <c r="AT218"/>
      <c r="AU218"/>
      <c r="AV218"/>
      <c r="AW218"/>
      <c r="AX218"/>
      <c r="AY218"/>
      <c r="AZ218"/>
      <c r="BA218"/>
      <c r="BB218"/>
      <c r="BC218"/>
      <c r="BD218"/>
      <c r="BE218"/>
      <c r="BF218"/>
      <c r="BG218"/>
      <c r="BH218"/>
      <c r="BI218"/>
      <c r="BJ218"/>
      <c r="BK218"/>
      <c r="BL218"/>
    </row>
    <row r="219" spans="1:64" s="79" customFormat="1" x14ac:dyDescent="0.25">
      <c r="B219" s="529" t="s">
        <v>679</v>
      </c>
      <c r="C219" s="530"/>
      <c r="D219" s="531"/>
      <c r="E219" s="532" t="e">
        <f ca="1">G207</f>
        <v>#NAME?</v>
      </c>
      <c r="F219" s="531"/>
      <c r="G219" s="531"/>
      <c r="H219" s="560" t="e">
        <f ca="1">_xll.ErRunOutput(B219,E219)</f>
        <v>#NAME?</v>
      </c>
      <c r="I219"/>
      <c r="J219" s="529" t="s">
        <v>680</v>
      </c>
      <c r="K219" s="531"/>
      <c r="L219" s="532" t="e">
        <f ca="1">I207</f>
        <v>#NAME?</v>
      </c>
      <c r="M219" s="531"/>
      <c r="N219" s="531"/>
      <c r="O219" s="560" t="e">
        <f ca="1">_xll.ErRunOutput(J219,L219)</f>
        <v>#NAME?</v>
      </c>
      <c r="Q219" s="529" t="s">
        <v>681</v>
      </c>
      <c r="R219" s="531"/>
      <c r="S219" s="532" t="e">
        <f ca="1">K207</f>
        <v>#NAME?</v>
      </c>
      <c r="T219" s="531"/>
      <c r="U219" s="531"/>
      <c r="V219" s="560" t="e">
        <f ca="1">_xll.ErRunOutput(Q219,S219)</f>
        <v>#NAME?</v>
      </c>
      <c r="W219"/>
      <c r="X219" s="529" t="s">
        <v>682</v>
      </c>
      <c r="Y219" s="531"/>
      <c r="Z219" s="532" t="e">
        <f ca="1">M207</f>
        <v>#NAME?</v>
      </c>
      <c r="AA219" s="531"/>
      <c r="AB219" s="531"/>
      <c r="AC219" s="560" t="e">
        <f ca="1">_xll.ErRunOutput(X219,Z219)</f>
        <v>#NAME?</v>
      </c>
      <c r="AD219"/>
      <c r="AE219" s="529" t="s">
        <v>683</v>
      </c>
      <c r="AF219" s="531"/>
      <c r="AG219" s="532" t="e">
        <f ca="1">O207</f>
        <v>#NAME?</v>
      </c>
      <c r="AH219" s="531"/>
      <c r="AI219" s="531"/>
      <c r="AJ219" s="560" t="e">
        <f ca="1">_xll.ErRunOutput(AE219,AG219)</f>
        <v>#NAME?</v>
      </c>
      <c r="AK219"/>
      <c r="AL219" s="529" t="s">
        <v>684</v>
      </c>
      <c r="AM219" s="531"/>
      <c r="AN219" s="532" t="e">
        <f ca="1">Q207</f>
        <v>#NAME?</v>
      </c>
      <c r="AO219" s="531"/>
      <c r="AP219" s="531"/>
      <c r="AQ219" s="560" t="e">
        <f ca="1">_xll.ErRunOutput(AL219,AN219)</f>
        <v>#NAME?</v>
      </c>
      <c r="AR219"/>
      <c r="AS219"/>
      <c r="AT219"/>
      <c r="AU219"/>
      <c r="AV219"/>
      <c r="AW219"/>
      <c r="AX219"/>
      <c r="AY219"/>
      <c r="AZ219"/>
      <c r="BA219"/>
      <c r="BB219"/>
      <c r="BC219"/>
      <c r="BD219"/>
      <c r="BE219"/>
      <c r="BF219"/>
      <c r="BG219"/>
      <c r="BH219"/>
      <c r="BI219"/>
      <c r="BJ219"/>
      <c r="BK219"/>
      <c r="BL219"/>
    </row>
    <row r="220" spans="1:64" s="79" customFormat="1" x14ac:dyDescent="0.25">
      <c r="B220" s="521" t="s">
        <v>685</v>
      </c>
      <c r="C220" s="522"/>
      <c r="D220" s="523"/>
      <c r="E220" s="524" t="e">
        <f ca="1">_xll.ErTotal(SUM(E215:E217))</f>
        <v>#NAME?</v>
      </c>
      <c r="F220" s="523"/>
      <c r="G220" s="542" t="e">
        <f ca="1">(E220/$D$22)*100000</f>
        <v>#NAME?</v>
      </c>
      <c r="H220" s="558" t="e">
        <f ca="1">_xll.ErRunOutput(B220,E220)</f>
        <v>#NAME?</v>
      </c>
      <c r="I220"/>
      <c r="J220" s="521" t="s">
        <v>686</v>
      </c>
      <c r="K220" s="523"/>
      <c r="L220" s="524" t="e">
        <f ca="1">_xll.ErTotal(SUM(L215:L217))</f>
        <v>#NAME?</v>
      </c>
      <c r="M220" s="523"/>
      <c r="N220" s="542" t="e">
        <f ca="1">(L220/$D$22)*100000</f>
        <v>#NAME?</v>
      </c>
      <c r="O220" s="558" t="e">
        <f ca="1">_xll.ErRunOutput(J220,L220)</f>
        <v>#NAME?</v>
      </c>
      <c r="Q220" s="521" t="s">
        <v>687</v>
      </c>
      <c r="R220" s="523"/>
      <c r="S220" s="524" t="e">
        <f ca="1">_xll.ErTotal(SUM(S215:S217))</f>
        <v>#NAME?</v>
      </c>
      <c r="T220" s="523"/>
      <c r="U220" s="542" t="e">
        <f ca="1">(S220/$D$22)*100000</f>
        <v>#NAME?</v>
      </c>
      <c r="V220" s="558" t="e">
        <f ca="1">_xll.ErRunOutput(Q220,S220)</f>
        <v>#NAME?</v>
      </c>
      <c r="W220"/>
      <c r="X220" s="521" t="s">
        <v>688</v>
      </c>
      <c r="Y220" s="523"/>
      <c r="Z220" s="524" t="e">
        <f ca="1">_xll.ErTotal(SUM(Z215:Z217))</f>
        <v>#NAME?</v>
      </c>
      <c r="AA220" s="523"/>
      <c r="AB220" s="542" t="e">
        <f ca="1">(Z220/$D$22)*100000</f>
        <v>#NAME?</v>
      </c>
      <c r="AC220" s="558" t="e">
        <f ca="1">_xll.ErRunOutput(X220,Z220)</f>
        <v>#NAME?</v>
      </c>
      <c r="AD220"/>
      <c r="AE220" s="521" t="s">
        <v>689</v>
      </c>
      <c r="AF220" s="523"/>
      <c r="AG220" s="524" t="e">
        <f ca="1">_xll.ErTotal(SUM(AG215:AG217))</f>
        <v>#NAME?</v>
      </c>
      <c r="AH220" s="523"/>
      <c r="AI220" s="542" t="e">
        <f ca="1">(AG220/$D$22)*100000</f>
        <v>#NAME?</v>
      </c>
      <c r="AJ220" s="558" t="e">
        <f ca="1">_xll.ErRunOutput(AE220,AG220)</f>
        <v>#NAME?</v>
      </c>
      <c r="AK220"/>
      <c r="AL220" s="521" t="s">
        <v>690</v>
      </c>
      <c r="AM220" s="523"/>
      <c r="AN220" s="524" t="e">
        <f ca="1">_xll.ErTotal(SUM(AN215:AN217))</f>
        <v>#NAME?</v>
      </c>
      <c r="AO220" s="523"/>
      <c r="AP220" s="542" t="e">
        <f ca="1">(AN220/$D$22)*100000</f>
        <v>#NAME?</v>
      </c>
      <c r="AQ220" s="558" t="e">
        <f ca="1">_xll.ErRunOutput(AL220,AN220)</f>
        <v>#NAME?</v>
      </c>
      <c r="AR220"/>
      <c r="AS220"/>
      <c r="AT220"/>
      <c r="AU220"/>
      <c r="AV220"/>
      <c r="AW220"/>
      <c r="AX220"/>
      <c r="AY220"/>
      <c r="AZ220"/>
      <c r="BA220"/>
      <c r="BB220"/>
      <c r="BC220"/>
      <c r="BD220"/>
      <c r="BE220"/>
      <c r="BF220"/>
      <c r="BG220"/>
      <c r="BH220"/>
      <c r="BI220"/>
      <c r="BJ220"/>
      <c r="BK220"/>
      <c r="BL220"/>
    </row>
    <row r="221" spans="1:64" s="79" customFormat="1" x14ac:dyDescent="0.25">
      <c r="B221" s="527" t="s">
        <v>691</v>
      </c>
      <c r="C221" s="528"/>
      <c r="D221" s="313"/>
      <c r="E221" s="314" t="e">
        <f ca="1">_xll.ErTotal(SUM(E215:E218))</f>
        <v>#NAME?</v>
      </c>
      <c r="F221" s="313"/>
      <c r="G221" s="540" t="e">
        <f ca="1">(E221/$D$22)*100000</f>
        <v>#NAME?</v>
      </c>
      <c r="H221" s="559" t="e">
        <f ca="1">_xll.ErRunOutput(B221,E221)</f>
        <v>#NAME?</v>
      </c>
      <c r="I221"/>
      <c r="J221" s="527" t="s">
        <v>692</v>
      </c>
      <c r="K221" s="313"/>
      <c r="L221" s="314" t="e">
        <f ca="1">_xll.ErTotal(SUM(L215:L218))</f>
        <v>#NAME?</v>
      </c>
      <c r="M221" s="313"/>
      <c r="N221" s="540" t="e">
        <f ca="1">(L221/$D$22)*100000</f>
        <v>#NAME?</v>
      </c>
      <c r="O221" s="559" t="e">
        <f ca="1">_xll.ErRunOutput(J221,L221)</f>
        <v>#NAME?</v>
      </c>
      <c r="Q221" s="527" t="s">
        <v>693</v>
      </c>
      <c r="R221" s="313"/>
      <c r="S221" s="314" t="e">
        <f ca="1">_xll.ErTotal(SUM(S215:S218))</f>
        <v>#NAME?</v>
      </c>
      <c r="T221" s="313"/>
      <c r="U221" s="540" t="e">
        <f ca="1">(S221/$D$22)*100000</f>
        <v>#NAME?</v>
      </c>
      <c r="V221" s="559" t="e">
        <f ca="1">_xll.ErRunOutput(Q221,S221)</f>
        <v>#NAME?</v>
      </c>
      <c r="W221"/>
      <c r="X221" s="527" t="s">
        <v>694</v>
      </c>
      <c r="Y221" s="313"/>
      <c r="Z221" s="314" t="e">
        <f ca="1">_xll.ErTotal(SUM(Z215:Z218))</f>
        <v>#NAME?</v>
      </c>
      <c r="AA221" s="313"/>
      <c r="AB221" s="540" t="e">
        <f ca="1">(Z221/$D$22)*100000</f>
        <v>#NAME?</v>
      </c>
      <c r="AC221" s="559" t="e">
        <f ca="1">_xll.ErRunOutput(X221,Z221)</f>
        <v>#NAME?</v>
      </c>
      <c r="AD221"/>
      <c r="AE221" s="527" t="s">
        <v>695</v>
      </c>
      <c r="AF221" s="313"/>
      <c r="AG221" s="314" t="e">
        <f ca="1">_xll.ErTotal(SUM(AG215:AG218))</f>
        <v>#NAME?</v>
      </c>
      <c r="AH221" s="313"/>
      <c r="AI221" s="540" t="e">
        <f ca="1">(AG221/$D$22)*100000</f>
        <v>#NAME?</v>
      </c>
      <c r="AJ221" s="559" t="e">
        <f ca="1">_xll.ErRunOutput(AE221,AG221)</f>
        <v>#NAME?</v>
      </c>
      <c r="AK221"/>
      <c r="AL221" s="527" t="s">
        <v>696</v>
      </c>
      <c r="AM221" s="313"/>
      <c r="AN221" s="314" t="e">
        <f ca="1">_xll.ErTotal(SUM(AN215:AN218))</f>
        <v>#NAME?</v>
      </c>
      <c r="AO221" s="313"/>
      <c r="AP221" s="540" t="e">
        <f ca="1">(AN221/$D$22)*100000</f>
        <v>#NAME?</v>
      </c>
      <c r="AQ221" s="559" t="e">
        <f ca="1">_xll.ErRunOutput(AL221,AN221)</f>
        <v>#NAME?</v>
      </c>
      <c r="AR221"/>
      <c r="AS221"/>
      <c r="AT221"/>
      <c r="AU221"/>
      <c r="AV221"/>
      <c r="AW221"/>
      <c r="AX221"/>
      <c r="AY221"/>
      <c r="AZ221"/>
      <c r="BA221"/>
      <c r="BB221"/>
      <c r="BC221"/>
      <c r="BD221"/>
      <c r="BE221"/>
      <c r="BF221"/>
      <c r="BG221"/>
      <c r="BH221"/>
      <c r="BI221"/>
      <c r="BJ221"/>
      <c r="BK221"/>
      <c r="BL221"/>
    </row>
    <row r="222" spans="1:64" s="79" customFormat="1" x14ac:dyDescent="0.25">
      <c r="B222" s="529" t="s">
        <v>697</v>
      </c>
      <c r="C222" s="530"/>
      <c r="D222" s="531"/>
      <c r="E222" s="532" t="e">
        <f ca="1">_xll.ErTotal(SUM(E215:E217,E219))</f>
        <v>#NAME?</v>
      </c>
      <c r="F222" s="531"/>
      <c r="G222" s="554" t="e">
        <f ca="1">(E222/$D$22)*100000</f>
        <v>#NAME?</v>
      </c>
      <c r="H222" s="560" t="e">
        <f ca="1">_xll.ErRunOutput(B222,E222)</f>
        <v>#NAME?</v>
      </c>
      <c r="I222"/>
      <c r="J222" s="529" t="s">
        <v>698</v>
      </c>
      <c r="K222" s="531"/>
      <c r="L222" s="532" t="e">
        <f ca="1">_xll.ErTotal(SUM(L215:L217,L219))</f>
        <v>#NAME?</v>
      </c>
      <c r="M222" s="531"/>
      <c r="N222" s="554" t="e">
        <f ca="1">(L222/$D$22)*100000</f>
        <v>#NAME?</v>
      </c>
      <c r="O222" s="560" t="e">
        <f ca="1">_xll.ErRunOutput(J222,L222)</f>
        <v>#NAME?</v>
      </c>
      <c r="Q222" s="529" t="s">
        <v>699</v>
      </c>
      <c r="R222" s="531"/>
      <c r="S222" s="532" t="e">
        <f ca="1">_xll.ErTotal(SUM(S215:S217,S219))</f>
        <v>#NAME?</v>
      </c>
      <c r="T222" s="531"/>
      <c r="U222" s="554" t="e">
        <f ca="1">(S222/$D$22)*100000</f>
        <v>#NAME?</v>
      </c>
      <c r="V222" s="560" t="e">
        <f ca="1">_xll.ErRunOutput(Q222,S222)</f>
        <v>#NAME?</v>
      </c>
      <c r="W222"/>
      <c r="X222" s="529" t="s">
        <v>700</v>
      </c>
      <c r="Y222" s="531"/>
      <c r="Z222" s="532" t="e">
        <f ca="1">_xll.ErTotal(SUM(Z215:Z217,Z219))</f>
        <v>#NAME?</v>
      </c>
      <c r="AA222" s="531"/>
      <c r="AB222" s="554" t="e">
        <f ca="1">(Z222/$D$22)*100000</f>
        <v>#NAME?</v>
      </c>
      <c r="AC222" s="560" t="e">
        <f ca="1">_xll.ErRunOutput(X222,Z222)</f>
        <v>#NAME?</v>
      </c>
      <c r="AD222"/>
      <c r="AE222" s="529" t="s">
        <v>701</v>
      </c>
      <c r="AF222" s="531"/>
      <c r="AG222" s="532" t="e">
        <f ca="1">_xll.ErTotal(SUM(AG215:AG217,AG219))</f>
        <v>#NAME?</v>
      </c>
      <c r="AH222" s="531"/>
      <c r="AI222" s="554" t="e">
        <f ca="1">(AG222/$D$22)*100000</f>
        <v>#NAME?</v>
      </c>
      <c r="AJ222" s="560" t="e">
        <f ca="1">_xll.ErRunOutput(AE222,AG222)</f>
        <v>#NAME?</v>
      </c>
      <c r="AK222"/>
      <c r="AL222" s="529" t="s">
        <v>702</v>
      </c>
      <c r="AM222" s="531"/>
      <c r="AN222" s="532" t="e">
        <f ca="1">_xll.ErTotal(SUM(AN215:AN217,AN219))</f>
        <v>#NAME?</v>
      </c>
      <c r="AO222" s="531"/>
      <c r="AP222" s="554" t="e">
        <f ca="1">(AN222/$D$22)*100000</f>
        <v>#NAME?</v>
      </c>
      <c r="AQ222" s="560" t="e">
        <f ca="1">_xll.ErRunOutput(AL222,AN222)</f>
        <v>#NAME?</v>
      </c>
      <c r="AR222"/>
      <c r="AS222"/>
      <c r="AT222"/>
      <c r="AU222"/>
      <c r="AV222"/>
      <c r="AW222"/>
      <c r="AX222"/>
      <c r="AY222"/>
      <c r="AZ222"/>
      <c r="BA222"/>
      <c r="BB222"/>
      <c r="BC222"/>
      <c r="BD222"/>
      <c r="BE222"/>
      <c r="BF222"/>
      <c r="BG222"/>
      <c r="BH222"/>
      <c r="BI222"/>
      <c r="BJ222"/>
      <c r="BK222"/>
      <c r="BL222"/>
    </row>
    <row r="223" spans="1:64" s="79" customFormat="1" x14ac:dyDescent="0.25">
      <c r="B223" s="521" t="s">
        <v>703</v>
      </c>
      <c r="C223" s="522"/>
      <c r="D223" s="523"/>
      <c r="E223" s="524"/>
      <c r="F223" s="542" t="e">
        <f ca="1">_xll.ErTotal(SUM(D214,E215:E217))</f>
        <v>#NAME?</v>
      </c>
      <c r="G223" s="542" t="e">
        <f ca="1">(F223/$D$22)*100000</f>
        <v>#NAME?</v>
      </c>
      <c r="H223" s="558" t="e">
        <f ca="1">_xll.ErRunOutput(B223,F223)</f>
        <v>#NAME?</v>
      </c>
      <c r="I223"/>
      <c r="J223" s="521" t="s">
        <v>704</v>
      </c>
      <c r="K223" s="523"/>
      <c r="L223" s="524"/>
      <c r="M223" s="542" t="e">
        <f ca="1">_xll.ErTotal(SUM(K214,L215:L217))</f>
        <v>#NAME?</v>
      </c>
      <c r="N223" s="542" t="e">
        <f ca="1">(M223/$D$22)*100000</f>
        <v>#NAME?</v>
      </c>
      <c r="O223" s="558" t="e">
        <f ca="1">_xll.ErRunOutput(J223,M223)</f>
        <v>#NAME?</v>
      </c>
      <c r="Q223" s="521" t="s">
        <v>705</v>
      </c>
      <c r="R223" s="523"/>
      <c r="S223" s="524"/>
      <c r="T223" s="542" t="e">
        <f ca="1">_xll.ErTotal(SUM(R214,S215:S217))</f>
        <v>#NAME?</v>
      </c>
      <c r="U223" s="542" t="e">
        <f ca="1">(T223/$D$22)*100000</f>
        <v>#NAME?</v>
      </c>
      <c r="V223" s="558" t="e">
        <f ca="1">_xll.ErRunOutput(Q223,T223)</f>
        <v>#NAME?</v>
      </c>
      <c r="W223"/>
      <c r="X223" s="521" t="s">
        <v>706</v>
      </c>
      <c r="Y223" s="523"/>
      <c r="Z223" s="524"/>
      <c r="AA223" s="542" t="e">
        <f ca="1">_xll.ErTotal(SUM(Y214,Z215:Z217))</f>
        <v>#NAME?</v>
      </c>
      <c r="AB223" s="542" t="e">
        <f ca="1">(AA223/$D$22)*100000</f>
        <v>#NAME?</v>
      </c>
      <c r="AC223" s="558" t="e">
        <f ca="1">_xll.ErRunOutput(X223,AA223)</f>
        <v>#NAME?</v>
      </c>
      <c r="AD223"/>
      <c r="AE223" s="521" t="s">
        <v>707</v>
      </c>
      <c r="AF223" s="523"/>
      <c r="AG223" s="524"/>
      <c r="AH223" s="542" t="e">
        <f ca="1">_xll.ErTotal(SUM(AF214,AG215:AG217))</f>
        <v>#NAME?</v>
      </c>
      <c r="AI223" s="542" t="e">
        <f ca="1">(AH223/$D$22)*100000</f>
        <v>#NAME?</v>
      </c>
      <c r="AJ223" s="558" t="e">
        <f ca="1">_xll.ErRunOutput(AE223,AH223)</f>
        <v>#NAME?</v>
      </c>
      <c r="AK223"/>
      <c r="AL223" s="521" t="s">
        <v>708</v>
      </c>
      <c r="AM223" s="523"/>
      <c r="AN223" s="524"/>
      <c r="AO223" s="542" t="e">
        <f ca="1">_xll.ErTotal(SUM(AM214,AN215:AN217))</f>
        <v>#NAME?</v>
      </c>
      <c r="AP223" s="542" t="e">
        <f ca="1">(AO223/$D$22)*100000</f>
        <v>#NAME?</v>
      </c>
      <c r="AQ223" s="558" t="e">
        <f ca="1">_xll.ErRunOutput(AL223,AO223)</f>
        <v>#NAME?</v>
      </c>
      <c r="AR223"/>
      <c r="AS223"/>
      <c r="AT223"/>
      <c r="AU223"/>
      <c r="AV223"/>
      <c r="AW223"/>
      <c r="AX223"/>
      <c r="AY223"/>
      <c r="AZ223"/>
      <c r="BA223"/>
      <c r="BB223"/>
      <c r="BC223"/>
      <c r="BD223"/>
      <c r="BE223"/>
      <c r="BF223"/>
      <c r="BG223"/>
      <c r="BH223"/>
      <c r="BI223"/>
      <c r="BJ223"/>
      <c r="BK223"/>
      <c r="BL223"/>
    </row>
    <row r="224" spans="1:64" x14ac:dyDescent="0.25">
      <c r="B224" s="527" t="s">
        <v>709</v>
      </c>
      <c r="C224" s="241"/>
      <c r="D224" s="311"/>
      <c r="E224" s="311"/>
      <c r="F224" s="310" t="e">
        <f ca="1">_xll.ErTotal(SUM(D214:E218))</f>
        <v>#NAME?</v>
      </c>
      <c r="G224" s="470" t="e">
        <f ca="1">(F224/$D$22)*100000</f>
        <v>#NAME?</v>
      </c>
      <c r="H224" s="559" t="e">
        <f ca="1">_xll.ErRunOutput(B224,F224)</f>
        <v>#NAME?</v>
      </c>
      <c r="J224" s="527" t="s">
        <v>710</v>
      </c>
      <c r="K224" s="311"/>
      <c r="L224" s="311"/>
      <c r="M224" s="310" t="e">
        <f ca="1">_xll.ErTotal(SUM(K214:L218))</f>
        <v>#NAME?</v>
      </c>
      <c r="N224" s="470" t="e">
        <f ca="1">(M224/$D$22)*100000</f>
        <v>#NAME?</v>
      </c>
      <c r="O224" s="559" t="e">
        <f ca="1">_xll.ErRunOutput(J224,M224)</f>
        <v>#NAME?</v>
      </c>
      <c r="Q224" s="527" t="s">
        <v>711</v>
      </c>
      <c r="R224" s="311"/>
      <c r="S224" s="311"/>
      <c r="T224" s="310" t="e">
        <f ca="1">_xll.ErTotal(SUM(R214:S218))</f>
        <v>#NAME?</v>
      </c>
      <c r="U224" s="470" t="e">
        <f ca="1">(T224/$D$22)*100000</f>
        <v>#NAME?</v>
      </c>
      <c r="V224" s="559" t="e">
        <f ca="1">_xll.ErRunOutput(Q224,T224)</f>
        <v>#NAME?</v>
      </c>
      <c r="X224" s="527" t="s">
        <v>712</v>
      </c>
      <c r="Y224" s="311"/>
      <c r="Z224" s="311"/>
      <c r="AA224" s="310" t="e">
        <f ca="1">_xll.ErTotal(SUM(Y214:Z218))</f>
        <v>#NAME?</v>
      </c>
      <c r="AB224" s="470" t="e">
        <f ca="1">(AA224/$D$22)*100000</f>
        <v>#NAME?</v>
      </c>
      <c r="AC224" s="559" t="e">
        <f ca="1">_xll.ErRunOutput(X224,AA224)</f>
        <v>#NAME?</v>
      </c>
      <c r="AE224" s="527" t="s">
        <v>713</v>
      </c>
      <c r="AF224" s="311"/>
      <c r="AG224" s="311"/>
      <c r="AH224" s="310" t="e">
        <f ca="1">_xll.ErTotal(SUM(AF214:AG218))</f>
        <v>#NAME?</v>
      </c>
      <c r="AI224" s="470" t="e">
        <f ca="1">(AH224/$D$22)*100000</f>
        <v>#NAME?</v>
      </c>
      <c r="AJ224" s="559" t="e">
        <f ca="1">_xll.ErRunOutput(AE224,AH224)</f>
        <v>#NAME?</v>
      </c>
      <c r="AL224" s="527" t="s">
        <v>714</v>
      </c>
      <c r="AM224" s="311"/>
      <c r="AN224" s="311"/>
      <c r="AO224" s="310" t="e">
        <f ca="1">_xll.ErTotal(SUM(AM214:AN218))</f>
        <v>#NAME?</v>
      </c>
      <c r="AP224" s="470" t="e">
        <f ca="1">(AO224/$D$22)*100000</f>
        <v>#NAME?</v>
      </c>
      <c r="AQ224" s="559" t="e">
        <f ca="1">_xll.ErRunOutput(AL224,AO224)</f>
        <v>#NAME?</v>
      </c>
    </row>
    <row r="225" spans="1:43" x14ac:dyDescent="0.25">
      <c r="B225" s="527" t="s">
        <v>715</v>
      </c>
      <c r="C225" s="241"/>
      <c r="D225" s="311"/>
      <c r="E225" s="311"/>
      <c r="F225" s="310" t="e">
        <f ca="1">_xll.ErTotal(SUM(D214,E215:E217,E219))</f>
        <v>#NAME?</v>
      </c>
      <c r="G225" s="470" t="e">
        <f ca="1">(F225/$D$22)*100000</f>
        <v>#NAME?</v>
      </c>
      <c r="H225" s="559" t="e">
        <f ca="1">_xll.ErRunOutput(B225,F225)</f>
        <v>#NAME?</v>
      </c>
      <c r="J225" s="527" t="s">
        <v>716</v>
      </c>
      <c r="K225" s="311"/>
      <c r="L225" s="311"/>
      <c r="M225" s="310" t="e">
        <f ca="1">_xll.ErTotal(SUM(K214,L215:L217,L219))</f>
        <v>#NAME?</v>
      </c>
      <c r="N225" s="470" t="e">
        <f ca="1">(M225/$D$22)*100000</f>
        <v>#NAME?</v>
      </c>
      <c r="O225" s="559" t="e">
        <f ca="1">_xll.ErRunOutput(J225,M225)</f>
        <v>#NAME?</v>
      </c>
      <c r="Q225" s="527" t="s">
        <v>717</v>
      </c>
      <c r="R225" s="311"/>
      <c r="S225" s="311"/>
      <c r="T225" s="310" t="e">
        <f ca="1">_xll.ErTotal(SUM(R214,S215:S217,S219))</f>
        <v>#NAME?</v>
      </c>
      <c r="U225" s="470" t="e">
        <f ca="1">(T225/$D$22)*100000</f>
        <v>#NAME?</v>
      </c>
      <c r="V225" s="559" t="e">
        <f ca="1">_xll.ErRunOutput(Q225,T225)</f>
        <v>#NAME?</v>
      </c>
      <c r="X225" s="527" t="s">
        <v>718</v>
      </c>
      <c r="Y225" s="311"/>
      <c r="Z225" s="311"/>
      <c r="AA225" s="310" t="e">
        <f ca="1">_xll.ErTotal(SUM(Y214,Z215:Z217,Z219))</f>
        <v>#NAME?</v>
      </c>
      <c r="AB225" s="470" t="e">
        <f ca="1">(AA225/$D$22)*100000</f>
        <v>#NAME?</v>
      </c>
      <c r="AC225" s="559" t="e">
        <f ca="1">_xll.ErRunOutput(X225,AA225)</f>
        <v>#NAME?</v>
      </c>
      <c r="AE225" s="527" t="s">
        <v>719</v>
      </c>
      <c r="AF225" s="311"/>
      <c r="AG225" s="311"/>
      <c r="AH225" s="310" t="e">
        <f ca="1">_xll.ErTotal(SUM(AF214,AG215:AG217,AG219))</f>
        <v>#NAME?</v>
      </c>
      <c r="AI225" s="470" t="e">
        <f ca="1">(AH225/$D$22)*100000</f>
        <v>#NAME?</v>
      </c>
      <c r="AJ225" s="559" t="e">
        <f ca="1">_xll.ErRunOutput(AE225,AH225)</f>
        <v>#NAME?</v>
      </c>
      <c r="AL225" s="527" t="s">
        <v>720</v>
      </c>
      <c r="AM225" s="311"/>
      <c r="AN225" s="311"/>
      <c r="AO225" s="310" t="e">
        <f ca="1">_xll.ErTotal(SUM(AM214,AN215:AN217,AN219))</f>
        <v>#NAME?</v>
      </c>
      <c r="AP225" s="470" t="e">
        <f ca="1">(AO225/$D$22)*100000</f>
        <v>#NAME?</v>
      </c>
      <c r="AQ225" s="559" t="e">
        <f ca="1">_xll.ErRunOutput(AL225,AO225)</f>
        <v>#NAME?</v>
      </c>
    </row>
    <row r="226" spans="1:43" x14ac:dyDescent="0.25">
      <c r="A226" s="971"/>
      <c r="B226" s="981"/>
      <c r="C226" s="971"/>
      <c r="D226" s="978"/>
      <c r="E226" s="978"/>
      <c r="F226" s="979"/>
      <c r="G226" s="980"/>
      <c r="H226" s="982"/>
      <c r="I226" s="971"/>
      <c r="J226" s="981"/>
      <c r="K226" s="978"/>
      <c r="L226" s="978"/>
      <c r="M226" s="979"/>
      <c r="N226" s="980"/>
      <c r="O226" s="982"/>
      <c r="P226" s="971"/>
      <c r="Q226" s="971"/>
      <c r="R226" s="971"/>
      <c r="S226" s="971"/>
      <c r="T226" s="971"/>
      <c r="U226" s="971"/>
      <c r="V226" s="971"/>
      <c r="W226" s="971"/>
      <c r="X226" s="971"/>
      <c r="Y226" s="971"/>
      <c r="Z226" s="971"/>
      <c r="AA226" s="971"/>
      <c r="AB226" s="971"/>
      <c r="AC226" s="971"/>
      <c r="AD226" s="971"/>
      <c r="AE226" s="971"/>
      <c r="AF226" s="971"/>
      <c r="AG226" s="971"/>
      <c r="AH226" s="971"/>
      <c r="AI226" s="971"/>
      <c r="AJ226" s="971"/>
      <c r="AK226" s="971"/>
      <c r="AL226" s="971"/>
      <c r="AM226" s="971"/>
      <c r="AN226" s="971"/>
      <c r="AO226" s="971"/>
      <c r="AP226" s="971"/>
      <c r="AQ226" s="971"/>
    </row>
    <row r="227" spans="1:43"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row>
    <row r="228" spans="1:43"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row>
    <row r="229" spans="1:43"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row>
    <row r="230" spans="1:43"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row>
    <row r="231" spans="1:43"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row>
    <row r="232" spans="1:43"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row>
    <row r="233" spans="1:43"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row>
    <row r="234" spans="1:43"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row>
    <row r="235" spans="1:43"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row>
    <row r="236" spans="1:43"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row>
    <row r="237" spans="1:43"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row>
    <row r="238" spans="1:43"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row>
    <row r="239" spans="1:43"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row>
    <row r="240" spans="1:43"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row>
    <row r="241" spans="1:43"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row>
    <row r="242" spans="1:43"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row>
    <row r="243" spans="1:43"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row>
    <row r="244" spans="1:43"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row>
    <row r="248" spans="1:43" ht="18.75" x14ac:dyDescent="0.3">
      <c r="B248" s="770"/>
      <c r="C248" s="770"/>
      <c r="D248" s="1694" t="s">
        <v>721</v>
      </c>
      <c r="E248" s="1694"/>
      <c r="F248" s="1694"/>
      <c r="G248" s="1694"/>
      <c r="H248" s="1694"/>
      <c r="Q248" s="1694" t="s">
        <v>722</v>
      </c>
      <c r="R248" s="1694"/>
      <c r="S248" s="1694"/>
      <c r="T248" s="1694"/>
      <c r="U248" s="1694"/>
      <c r="V248" s="1694"/>
      <c r="AE248" s="1694" t="s">
        <v>723</v>
      </c>
      <c r="AF248" s="1694"/>
      <c r="AG248" s="1694"/>
      <c r="AH248" s="1694"/>
      <c r="AI248" s="1694"/>
      <c r="AJ248" s="1694"/>
    </row>
    <row r="249" spans="1:43" x14ac:dyDescent="0.25">
      <c r="B249" s="34"/>
      <c r="C249" s="34"/>
      <c r="D249" s="1724" t="s">
        <v>201</v>
      </c>
      <c r="E249" s="1724"/>
      <c r="F249" s="1724"/>
      <c r="G249" s="1724"/>
      <c r="H249" s="1721" t="s">
        <v>202</v>
      </c>
      <c r="Q249" s="34"/>
      <c r="R249" s="1641" t="s">
        <v>201</v>
      </c>
      <c r="S249" s="1641"/>
      <c r="T249" s="1641"/>
      <c r="U249" s="1641"/>
      <c r="V249" s="1642" t="s">
        <v>202</v>
      </c>
      <c r="AE249" s="34"/>
      <c r="AF249" s="1641" t="s">
        <v>201</v>
      </c>
      <c r="AG249" s="1641"/>
      <c r="AH249" s="1641"/>
      <c r="AI249" s="1641"/>
      <c r="AJ249" s="1642" t="s">
        <v>202</v>
      </c>
    </row>
    <row r="250" spans="1:43" ht="30" x14ac:dyDescent="0.25">
      <c r="B250" s="4"/>
      <c r="C250" s="4"/>
      <c r="D250" s="1077" t="s">
        <v>65</v>
      </c>
      <c r="E250" s="1077" t="s">
        <v>203</v>
      </c>
      <c r="F250" s="1077" t="s">
        <v>182</v>
      </c>
      <c r="G250" s="1078" t="s">
        <v>204</v>
      </c>
      <c r="H250" s="1722"/>
      <c r="Q250" s="4"/>
      <c r="R250" s="1077" t="s">
        <v>65</v>
      </c>
      <c r="S250" s="1077" t="s">
        <v>203</v>
      </c>
      <c r="T250" s="1077" t="s">
        <v>182</v>
      </c>
      <c r="U250" s="1078" t="s">
        <v>204</v>
      </c>
      <c r="V250" s="1643"/>
      <c r="AE250" s="4"/>
      <c r="AF250" s="1077" t="s">
        <v>65</v>
      </c>
      <c r="AG250" s="1077" t="s">
        <v>203</v>
      </c>
      <c r="AH250" s="1077" t="s">
        <v>182</v>
      </c>
      <c r="AI250" s="1078" t="s">
        <v>204</v>
      </c>
      <c r="AJ250" s="1643"/>
    </row>
    <row r="251" spans="1:43" x14ac:dyDescent="0.25">
      <c r="B251" s="549" t="s">
        <v>724</v>
      </c>
      <c r="C251" s="283"/>
      <c r="D251" s="1079" t="e">
        <f ca="1">_xll.ErTotal(SUM(D214+K214))</f>
        <v>#NAME?</v>
      </c>
      <c r="E251" s="1080"/>
      <c r="F251" s="1080"/>
      <c r="G251" s="1080"/>
      <c r="H251" s="557" t="e">
        <f ca="1">_xll.ErRunOutput(B251,D251)</f>
        <v>#NAME?</v>
      </c>
      <c r="Q251" s="549" t="s">
        <v>725</v>
      </c>
      <c r="R251" s="1079" t="e">
        <f ca="1">_xll.ErTotal(SUM(R214,Y214))</f>
        <v>#NAME?</v>
      </c>
      <c r="S251" s="1080"/>
      <c r="T251" s="1080"/>
      <c r="U251" s="1080"/>
      <c r="V251" s="557" t="e">
        <f ca="1">_xll.ErRunOutput(Q251,R251)</f>
        <v>#NAME?</v>
      </c>
      <c r="AE251" s="549" t="s">
        <v>726</v>
      </c>
      <c r="AF251" s="1079" t="e">
        <f ca="1">_xll.ErTotal(SUM(AF214,AM214))</f>
        <v>#NAME?</v>
      </c>
      <c r="AG251" s="1080"/>
      <c r="AH251" s="1080"/>
      <c r="AI251" s="1080"/>
      <c r="AJ251" s="557" t="e">
        <f ca="1">_xll.ErRunOutput(AE251,AF251)</f>
        <v>#NAME?</v>
      </c>
    </row>
    <row r="252" spans="1:43" x14ac:dyDescent="0.25">
      <c r="B252" s="521" t="s">
        <v>727</v>
      </c>
      <c r="C252" s="535"/>
      <c r="D252" s="1081"/>
      <c r="E252" s="1082" t="e">
        <f ca="1">_xll.ErTotal(SUM(E215,L215))</f>
        <v>#NAME?</v>
      </c>
      <c r="F252" s="1081"/>
      <c r="G252" s="1081"/>
      <c r="H252" s="558" t="e">
        <f ca="1">_xll.ErRunOutput(B252,E252)</f>
        <v>#NAME?</v>
      </c>
      <c r="Q252" s="521" t="s">
        <v>728</v>
      </c>
      <c r="R252" s="1081"/>
      <c r="S252" s="1082" t="e">
        <f ca="1">_xll.ErTotal(SUM(S215,Z215))</f>
        <v>#NAME?</v>
      </c>
      <c r="T252" s="1081"/>
      <c r="U252" s="1081"/>
      <c r="V252" s="558" t="e">
        <f ca="1">_xll.ErRunOutput(Q252,S252)</f>
        <v>#NAME?</v>
      </c>
      <c r="AE252" s="521" t="s">
        <v>729</v>
      </c>
      <c r="AF252" s="1081"/>
      <c r="AG252" s="1082" t="e">
        <f ca="1">_xll.ErTotal(SUM(AG215,AN215))</f>
        <v>#NAME?</v>
      </c>
      <c r="AH252" s="1081"/>
      <c r="AI252" s="1081"/>
      <c r="AJ252" s="558" t="e">
        <f ca="1">_xll.ErRunOutput(AE252,AG252)</f>
        <v>#NAME?</v>
      </c>
    </row>
    <row r="253" spans="1:43" x14ac:dyDescent="0.25">
      <c r="B253" s="527" t="s">
        <v>730</v>
      </c>
      <c r="C253" s="528"/>
      <c r="D253" s="1083"/>
      <c r="E253" s="1084" t="e">
        <f ca="1">_xll.ErTotal(SUM(E216,L216))</f>
        <v>#NAME?</v>
      </c>
      <c r="F253" s="1083"/>
      <c r="G253" s="1083"/>
      <c r="H253" s="559" t="e">
        <f ca="1">_xll.ErRunOutput(B253,E253)</f>
        <v>#NAME?</v>
      </c>
      <c r="Q253" s="527" t="s">
        <v>731</v>
      </c>
      <c r="R253" s="1083"/>
      <c r="S253" s="1084" t="e">
        <f ca="1">_xll.ErTotal(SUM(S216,Z216))</f>
        <v>#NAME?</v>
      </c>
      <c r="T253" s="1083"/>
      <c r="U253" s="1083"/>
      <c r="V253" s="559" t="e">
        <f ca="1">_xll.ErRunOutput(Q253,S253)</f>
        <v>#NAME?</v>
      </c>
      <c r="AE253" s="527" t="s">
        <v>732</v>
      </c>
      <c r="AF253" s="1083"/>
      <c r="AG253" s="1084" t="e">
        <f ca="1">_xll.ErTotal(SUM(AG216,AN216))</f>
        <v>#NAME?</v>
      </c>
      <c r="AH253" s="1083"/>
      <c r="AI253" s="1083"/>
      <c r="AJ253" s="559" t="e">
        <f ca="1">_xll.ErRunOutput(AE253,AG253)</f>
        <v>#NAME?</v>
      </c>
    </row>
    <row r="254" spans="1:43" x14ac:dyDescent="0.25">
      <c r="B254" s="527" t="s">
        <v>733</v>
      </c>
      <c r="C254" s="528"/>
      <c r="D254" s="1083"/>
      <c r="E254" s="1084" t="e">
        <f ca="1">_xll.ErTotal(SUM(E217,L217))</f>
        <v>#NAME?</v>
      </c>
      <c r="F254" s="1083"/>
      <c r="G254" s="1083"/>
      <c r="H254" s="559" t="e">
        <f ca="1">_xll.ErRunOutput(B254,E254)</f>
        <v>#NAME?</v>
      </c>
      <c r="Q254" s="527" t="s">
        <v>734</v>
      </c>
      <c r="R254" s="1083"/>
      <c r="S254" s="1084" t="e">
        <f ca="1">_xll.ErTotal(SUM(S217,Z217))</f>
        <v>#NAME?</v>
      </c>
      <c r="T254" s="1083"/>
      <c r="U254" s="1083"/>
      <c r="V254" s="559" t="e">
        <f ca="1">_xll.ErRunOutput(Q254,S254)</f>
        <v>#NAME?</v>
      </c>
      <c r="AE254" s="527" t="s">
        <v>735</v>
      </c>
      <c r="AF254" s="1083"/>
      <c r="AG254" s="1084" t="e">
        <f ca="1">_xll.ErTotal(SUM(AG217,AN217))</f>
        <v>#NAME?</v>
      </c>
      <c r="AH254" s="1083"/>
      <c r="AI254" s="1083"/>
      <c r="AJ254" s="559" t="e">
        <f ca="1">_xll.ErRunOutput(AE254,AG254)</f>
        <v>#NAME?</v>
      </c>
    </row>
    <row r="255" spans="1:43" x14ac:dyDescent="0.25">
      <c r="B255" s="527" t="s">
        <v>736</v>
      </c>
      <c r="C255" s="528"/>
      <c r="D255" s="1083"/>
      <c r="E255" s="1084" t="e">
        <f ca="1">_xll.ErTotal(SUM(E218,L218))</f>
        <v>#NAME?</v>
      </c>
      <c r="F255" s="1083"/>
      <c r="G255" s="1083"/>
      <c r="H255" s="559" t="e">
        <f ca="1">_xll.ErRunOutput(B255,E255)</f>
        <v>#NAME?</v>
      </c>
      <c r="Q255" s="527" t="s">
        <v>737</v>
      </c>
      <c r="R255" s="1083"/>
      <c r="S255" s="1084" t="e">
        <f ca="1">_xll.ErTotal(SUM(S218,Z218))</f>
        <v>#NAME?</v>
      </c>
      <c r="T255" s="1083"/>
      <c r="U255" s="1083"/>
      <c r="V255" s="559" t="e">
        <f ca="1">_xll.ErRunOutput(Q255,S255)</f>
        <v>#NAME?</v>
      </c>
      <c r="AE255" s="527" t="s">
        <v>738</v>
      </c>
      <c r="AF255" s="1083"/>
      <c r="AG255" s="1084" t="e">
        <f ca="1">_xll.ErTotal(SUM(AG218,AN218))</f>
        <v>#NAME?</v>
      </c>
      <c r="AH255" s="1083"/>
      <c r="AI255" s="1083"/>
      <c r="AJ255" s="559" t="e">
        <f ca="1">_xll.ErRunOutput(AE255,AG255)</f>
        <v>#NAME?</v>
      </c>
    </row>
    <row r="256" spans="1:43" x14ac:dyDescent="0.25">
      <c r="B256" s="529" t="s">
        <v>739</v>
      </c>
      <c r="C256" s="530"/>
      <c r="D256" s="1085"/>
      <c r="E256" s="1086" t="e">
        <f ca="1">_xll.ErTotal(SUM(E219,L219))</f>
        <v>#NAME?</v>
      </c>
      <c r="F256" s="1085"/>
      <c r="G256" s="1085"/>
      <c r="H256" s="560" t="e">
        <f ca="1">_xll.ErRunOutput(B256,E256)</f>
        <v>#NAME?</v>
      </c>
      <c r="Q256" s="529" t="s">
        <v>740</v>
      </c>
      <c r="R256" s="1085"/>
      <c r="S256" s="1086" t="e">
        <f ca="1">_xll.ErTotal(SUM(S219,Z219))</f>
        <v>#NAME?</v>
      </c>
      <c r="T256" s="1085"/>
      <c r="U256" s="1085"/>
      <c r="V256" s="560" t="e">
        <f ca="1">_xll.ErRunOutput(Q256,S256)</f>
        <v>#NAME?</v>
      </c>
      <c r="AE256" s="529" t="s">
        <v>741</v>
      </c>
      <c r="AF256" s="1085"/>
      <c r="AG256" s="1086" t="e">
        <f ca="1">_xll.ErTotal(SUM(AG219,AN219))</f>
        <v>#NAME?</v>
      </c>
      <c r="AH256" s="1085"/>
      <c r="AI256" s="1085"/>
      <c r="AJ256" s="560" t="e">
        <f ca="1">_xll.ErRunOutput(AE256,AG256)</f>
        <v>#NAME?</v>
      </c>
    </row>
    <row r="257" spans="2:36" x14ac:dyDescent="0.25">
      <c r="B257" s="521" t="s">
        <v>742</v>
      </c>
      <c r="C257" s="522"/>
      <c r="D257" s="1087"/>
      <c r="E257" s="1088" t="e">
        <f ca="1">_xll.ErTotal(SUM(E252:E254))</f>
        <v>#NAME?</v>
      </c>
      <c r="F257" s="1087"/>
      <c r="G257" s="1089" t="e">
        <f ca="1">(E257/$D$22)*100000</f>
        <v>#NAME?</v>
      </c>
      <c r="H257" s="558" t="e">
        <f ca="1">_xll.ErRunOutput(B257,E257)</f>
        <v>#NAME?</v>
      </c>
      <c r="Q257" s="521" t="s">
        <v>743</v>
      </c>
      <c r="R257" s="1087"/>
      <c r="S257" s="1088" t="e">
        <f ca="1">_xll.ErTotal(SUM(S252:S254))</f>
        <v>#NAME?</v>
      </c>
      <c r="T257" s="1087"/>
      <c r="U257" s="1089" t="e">
        <f ca="1">(S257/$D$22)*100000</f>
        <v>#NAME?</v>
      </c>
      <c r="V257" s="558" t="e">
        <f ca="1">_xll.ErRunOutput(Q257,S257)</f>
        <v>#NAME?</v>
      </c>
      <c r="AE257" s="521" t="s">
        <v>744</v>
      </c>
      <c r="AF257" s="1087"/>
      <c r="AG257" s="1088" t="e">
        <f ca="1">_xll.ErTotal(SUM(AG252:AG254))</f>
        <v>#NAME?</v>
      </c>
      <c r="AH257" s="1087"/>
      <c r="AI257" s="1089" t="e">
        <f ca="1">(AG257/$D$22)*100000</f>
        <v>#NAME?</v>
      </c>
      <c r="AJ257" s="558" t="e">
        <f ca="1">_xll.ErRunOutput(AE257,AG257)</f>
        <v>#NAME?</v>
      </c>
    </row>
    <row r="258" spans="2:36" x14ac:dyDescent="0.25">
      <c r="B258" s="527" t="s">
        <v>745</v>
      </c>
      <c r="C258" s="528"/>
      <c r="D258" s="1083"/>
      <c r="E258" s="1084" t="e">
        <f ca="1">_xll.ErTotal(SUM(E252:E255))</f>
        <v>#NAME?</v>
      </c>
      <c r="F258" s="1083"/>
      <c r="G258" s="1090" t="e">
        <f ca="1">(E258/$D$22)*100000</f>
        <v>#NAME?</v>
      </c>
      <c r="H258" s="559" t="e">
        <f ca="1">_xll.ErRunOutput(B258,E258)</f>
        <v>#NAME?</v>
      </c>
      <c r="Q258" s="527" t="s">
        <v>746</v>
      </c>
      <c r="R258" s="1083"/>
      <c r="S258" s="1084" t="e">
        <f ca="1">_xll.ErTotal(SUM(S252:S255))</f>
        <v>#NAME?</v>
      </c>
      <c r="T258" s="1083"/>
      <c r="U258" s="1090" t="e">
        <f ca="1">(S258/$D$22)*100000</f>
        <v>#NAME?</v>
      </c>
      <c r="V258" s="559" t="e">
        <f ca="1">_xll.ErRunOutput(Q258,S258)</f>
        <v>#NAME?</v>
      </c>
      <c r="AE258" s="527" t="s">
        <v>747</v>
      </c>
      <c r="AF258" s="1083"/>
      <c r="AG258" s="1084" t="e">
        <f ca="1">_xll.ErTotal(SUM(AG252:AG255))</f>
        <v>#NAME?</v>
      </c>
      <c r="AH258" s="1083"/>
      <c r="AI258" s="1090" t="e">
        <f ca="1">(AG258/$D$22)*100000</f>
        <v>#NAME?</v>
      </c>
      <c r="AJ258" s="559" t="e">
        <f ca="1">_xll.ErRunOutput(AE258,AG258)</f>
        <v>#NAME?</v>
      </c>
    </row>
    <row r="259" spans="2:36" x14ac:dyDescent="0.25">
      <c r="B259" s="529" t="s">
        <v>748</v>
      </c>
      <c r="C259" s="530"/>
      <c r="D259" s="1085"/>
      <c r="E259" s="1086" t="e">
        <f ca="1">_xll.ErTotal(SUM(E252:E254,E256))</f>
        <v>#NAME?</v>
      </c>
      <c r="F259" s="1085"/>
      <c r="G259" s="1091" t="e">
        <f ca="1">(E259/$D$22)*100000</f>
        <v>#NAME?</v>
      </c>
      <c r="H259" s="560" t="e">
        <f ca="1">_xll.ErRunOutput(B259,E259)</f>
        <v>#NAME?</v>
      </c>
      <c r="Q259" s="529" t="s">
        <v>749</v>
      </c>
      <c r="R259" s="1085"/>
      <c r="S259" s="1086" t="e">
        <f ca="1">_xll.ErTotal(SUM(S252:S254,S256))</f>
        <v>#NAME?</v>
      </c>
      <c r="T259" s="1085"/>
      <c r="U259" s="1091" t="e">
        <f ca="1">(S259/$D$22)*100000</f>
        <v>#NAME?</v>
      </c>
      <c r="V259" s="560" t="e">
        <f ca="1">_xll.ErRunOutput(Q259,S259)</f>
        <v>#NAME?</v>
      </c>
      <c r="AE259" s="529" t="s">
        <v>750</v>
      </c>
      <c r="AF259" s="1085"/>
      <c r="AG259" s="1086" t="e">
        <f ca="1">_xll.ErTotal(SUM(AG252:AG254,AG256))</f>
        <v>#NAME?</v>
      </c>
      <c r="AH259" s="1085"/>
      <c r="AI259" s="1091" t="e">
        <f ca="1">(AG259/$D$22)*100000</f>
        <v>#NAME?</v>
      </c>
      <c r="AJ259" s="560" t="e">
        <f ca="1">_xll.ErRunOutput(AE259,AG259)</f>
        <v>#NAME?</v>
      </c>
    </row>
    <row r="260" spans="2:36" x14ac:dyDescent="0.25">
      <c r="B260" s="521" t="s">
        <v>751</v>
      </c>
      <c r="C260" s="522"/>
      <c r="D260" s="1087"/>
      <c r="E260" s="1088"/>
      <c r="F260" s="1089" t="e">
        <f ca="1">_xll.ErTotal(SUM(D251,E252:E254))</f>
        <v>#NAME?</v>
      </c>
      <c r="G260" s="1089" t="e">
        <f ca="1">(F260/$D$22)*100000</f>
        <v>#NAME?</v>
      </c>
      <c r="H260" s="558" t="e">
        <f ca="1">_xll.ErRunOutput(B260,F260)</f>
        <v>#NAME?</v>
      </c>
      <c r="Q260" s="521" t="s">
        <v>752</v>
      </c>
      <c r="R260" s="1087"/>
      <c r="S260" s="1088"/>
      <c r="T260" s="1089" t="e">
        <f ca="1">_xll.ErTotal(SUM(R251,S252:S254))</f>
        <v>#NAME?</v>
      </c>
      <c r="U260" s="1089" t="e">
        <f ca="1">(T260/$D$22)*100000</f>
        <v>#NAME?</v>
      </c>
      <c r="V260" s="558" t="e">
        <f ca="1">_xll.ErRunOutput(Q260,T260)</f>
        <v>#NAME?</v>
      </c>
      <c r="AE260" s="521" t="s">
        <v>753</v>
      </c>
      <c r="AF260" s="1087"/>
      <c r="AG260" s="1088"/>
      <c r="AH260" s="1089" t="e">
        <f ca="1">_xll.ErTotal(SUM(AF251,AG252:AG254))</f>
        <v>#NAME?</v>
      </c>
      <c r="AI260" s="1089" t="e">
        <f ca="1">(AH260/$D$22)*100000</f>
        <v>#NAME?</v>
      </c>
      <c r="AJ260" s="558" t="e">
        <f ca="1">_xll.ErRunOutput(AE260,AH260)</f>
        <v>#NAME?</v>
      </c>
    </row>
    <row r="261" spans="2:36" x14ac:dyDescent="0.25">
      <c r="B261" s="527" t="s">
        <v>754</v>
      </c>
      <c r="C261" s="241"/>
      <c r="D261" s="1077"/>
      <c r="E261" s="1077"/>
      <c r="F261" s="1092" t="e">
        <f ca="1">_xll.ErTotal(SUM(D251:E255))</f>
        <v>#NAME?</v>
      </c>
      <c r="G261" s="1093" t="e">
        <f ca="1">(F261/$D$22)*100000</f>
        <v>#NAME?</v>
      </c>
      <c r="H261" s="559" t="e">
        <f ca="1">_xll.ErRunOutput(B261,F261)</f>
        <v>#NAME?</v>
      </c>
      <c r="Q261" s="527" t="s">
        <v>755</v>
      </c>
      <c r="R261" s="1077"/>
      <c r="S261" s="1077"/>
      <c r="T261" s="1092" t="e">
        <f ca="1">_xll.ErTotal(SUM(R251:S255))</f>
        <v>#NAME?</v>
      </c>
      <c r="U261" s="1093" t="e">
        <f ca="1">(T261/$D$22)*100000</f>
        <v>#NAME?</v>
      </c>
      <c r="V261" s="559" t="e">
        <f ca="1">_xll.ErRunOutput(Q261,T261)</f>
        <v>#NAME?</v>
      </c>
      <c r="AE261" s="527" t="s">
        <v>756</v>
      </c>
      <c r="AF261" s="1077"/>
      <c r="AG261" s="1077"/>
      <c r="AH261" s="1092" t="e">
        <f ca="1">_xll.ErTotal(SUM(AF251:AG255))</f>
        <v>#NAME?</v>
      </c>
      <c r="AI261" s="1093" t="e">
        <f ca="1">(AH261/$D$22)*100000</f>
        <v>#NAME?</v>
      </c>
      <c r="AJ261" s="559" t="e">
        <f ca="1">_xll.ErRunOutput(AE261,AH261)</f>
        <v>#NAME?</v>
      </c>
    </row>
    <row r="262" spans="2:36" x14ac:dyDescent="0.25">
      <c r="B262" s="529" t="s">
        <v>757</v>
      </c>
      <c r="C262" s="303"/>
      <c r="D262" s="1094"/>
      <c r="E262" s="1094"/>
      <c r="F262" s="1095" t="e">
        <f ca="1">_xll.ErTotal(SUM(D251,E252:E254,E256))</f>
        <v>#NAME?</v>
      </c>
      <c r="G262" s="1096" t="e">
        <f ca="1">(F262/$D$22)*100000</f>
        <v>#NAME?</v>
      </c>
      <c r="H262" s="560" t="e">
        <f ca="1">_xll.ErRunOutput(B262,F262)</f>
        <v>#NAME?</v>
      </c>
      <c r="Q262" s="529" t="s">
        <v>758</v>
      </c>
      <c r="R262" s="1094"/>
      <c r="S262" s="1094"/>
      <c r="T262" s="1095" t="e">
        <f ca="1">_xll.ErTotal(SUM(R251,S252:S254,S256))</f>
        <v>#NAME?</v>
      </c>
      <c r="U262" s="1096" t="e">
        <f ca="1">(T262/$D$22)*100000</f>
        <v>#NAME?</v>
      </c>
      <c r="V262" s="560" t="e">
        <f ca="1">_xll.ErRunOutput(Q262,T262)</f>
        <v>#NAME?</v>
      </c>
      <c r="AE262" s="529" t="s">
        <v>759</v>
      </c>
      <c r="AF262" s="1094"/>
      <c r="AG262" s="1094"/>
      <c r="AH262" s="1095" t="e">
        <f ca="1">_xll.ErTotal(SUM(AF251,AG252:AG254,AG256))</f>
        <v>#NAME?</v>
      </c>
      <c r="AI262" s="1096" t="e">
        <f ca="1">(AH262/$D$22)*100000</f>
        <v>#NAME?</v>
      </c>
      <c r="AJ262" s="560" t="e">
        <f ca="1">_xll.ErRunOutput(AE262,AH262)</f>
        <v>#NAME?</v>
      </c>
    </row>
  </sheetData>
  <mergeCells count="81">
    <mergeCell ref="D248:H248"/>
    <mergeCell ref="D249:G249"/>
    <mergeCell ref="H249:H250"/>
    <mergeCell ref="Q248:V248"/>
    <mergeCell ref="AE248:AJ248"/>
    <mergeCell ref="E4:J4"/>
    <mergeCell ref="K4:P4"/>
    <mergeCell ref="D59:I59"/>
    <mergeCell ref="J59:O59"/>
    <mergeCell ref="P59:U59"/>
    <mergeCell ref="S60:U60"/>
    <mergeCell ref="D71:H71"/>
    <mergeCell ref="K71:R71"/>
    <mergeCell ref="S71:Z71"/>
    <mergeCell ref="AA71:AH71"/>
    <mergeCell ref="D60:F60"/>
    <mergeCell ref="G60:I60"/>
    <mergeCell ref="J60:L60"/>
    <mergeCell ref="M60:O60"/>
    <mergeCell ref="P60:R60"/>
    <mergeCell ref="AW72:BK72"/>
    <mergeCell ref="BL72:BZ72"/>
    <mergeCell ref="CA72:CO72"/>
    <mergeCell ref="CP72:DD72"/>
    <mergeCell ref="D73:F73"/>
    <mergeCell ref="G73:J73"/>
    <mergeCell ref="K73:N73"/>
    <mergeCell ref="O73:R73"/>
    <mergeCell ref="S73:V73"/>
    <mergeCell ref="W73:Z73"/>
    <mergeCell ref="K72:N72"/>
    <mergeCell ref="CZ73:DD73"/>
    <mergeCell ref="BM73:BP73"/>
    <mergeCell ref="BQ73:BU73"/>
    <mergeCell ref="BV73:BZ73"/>
    <mergeCell ref="D184:O184"/>
    <mergeCell ref="P184:AA184"/>
    <mergeCell ref="AB184:AM184"/>
    <mergeCell ref="BB73:BF73"/>
    <mergeCell ref="BG73:BK73"/>
    <mergeCell ref="AA73:AD73"/>
    <mergeCell ref="AE73:AH73"/>
    <mergeCell ref="AI73:AL73"/>
    <mergeCell ref="AM73:AQ73"/>
    <mergeCell ref="AR73:AV73"/>
    <mergeCell ref="AH185:AM185"/>
    <mergeCell ref="CF73:CJ73"/>
    <mergeCell ref="CK73:CO73"/>
    <mergeCell ref="CQ73:CT73"/>
    <mergeCell ref="CU73:CY73"/>
    <mergeCell ref="CB73:CE73"/>
    <mergeCell ref="AX73:BA73"/>
    <mergeCell ref="D185:I185"/>
    <mergeCell ref="J185:O185"/>
    <mergeCell ref="P185:U185"/>
    <mergeCell ref="V185:AA185"/>
    <mergeCell ref="AB185:AG185"/>
    <mergeCell ref="F195:I195"/>
    <mergeCell ref="J195:M195"/>
    <mergeCell ref="N195:Q195"/>
    <mergeCell ref="F196:G196"/>
    <mergeCell ref="H196:I196"/>
    <mergeCell ref="J196:K196"/>
    <mergeCell ref="L196:M196"/>
    <mergeCell ref="N196:O196"/>
    <mergeCell ref="P196:Q196"/>
    <mergeCell ref="AM211:AQ211"/>
    <mergeCell ref="D212:G212"/>
    <mergeCell ref="H212:H213"/>
    <mergeCell ref="P197:Q197"/>
    <mergeCell ref="D211:H211"/>
    <mergeCell ref="K211:O211"/>
    <mergeCell ref="R211:V211"/>
    <mergeCell ref="Y211:AC211"/>
    <mergeCell ref="AF211:AJ211"/>
    <mergeCell ref="D197:E198"/>
    <mergeCell ref="F197:G197"/>
    <mergeCell ref="H197:I197"/>
    <mergeCell ref="J197:K197"/>
    <mergeCell ref="L197:M197"/>
    <mergeCell ref="N197:O197"/>
  </mergeCells>
  <hyperlinks>
    <hyperlink ref="A2" location="'Read me'!A1" display="Back to &quot;read me&quot;" xr:uid="{6DA578F5-AFFE-4FC7-95DC-E3CEC9A68ADE}"/>
  </hyperlink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76611-47B1-4BFE-A4AE-590E0A4D72E7}">
  <sheetPr>
    <tabColor rgb="FF7030A0"/>
  </sheetPr>
  <dimension ref="A1:DO262"/>
  <sheetViews>
    <sheetView zoomScaleNormal="100" workbookViewId="0">
      <selection activeCell="A29" sqref="A29"/>
    </sheetView>
  </sheetViews>
  <sheetFormatPr defaultColWidth="17.42578125" defaultRowHeight="15" x14ac:dyDescent="0.25"/>
  <cols>
    <col min="2" max="2" width="24.140625" customWidth="1"/>
    <col min="3" max="3" width="3" customWidth="1"/>
  </cols>
  <sheetData>
    <row r="1" spans="1:23" ht="27.75" customHeight="1" x14ac:dyDescent="0.25">
      <c r="A1" s="4" t="s">
        <v>61</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K4" s="1708" t="s">
        <v>65</v>
      </c>
      <c r="L4" s="1708"/>
      <c r="M4" s="1708"/>
      <c r="N4" s="1708"/>
      <c r="O4" s="1708"/>
      <c r="P4" s="1708"/>
      <c r="Q4" s="724"/>
      <c r="R4" s="724"/>
      <c r="S4" s="724"/>
      <c r="T4" s="724"/>
      <c r="U4" s="724"/>
    </row>
    <row r="5" spans="1:23" ht="46.5" customHeight="1" x14ac:dyDescent="0.25">
      <c r="B5" s="877" t="s">
        <v>66</v>
      </c>
      <c r="C5" s="70" t="s">
        <v>67</v>
      </c>
      <c r="D5" s="4" t="s">
        <v>68</v>
      </c>
      <c r="E5" s="707" t="s">
        <v>69</v>
      </c>
      <c r="F5" s="707" t="s">
        <v>70</v>
      </c>
      <c r="G5" s="708" t="s">
        <v>71</v>
      </c>
      <c r="H5" s="714" t="s">
        <v>72</v>
      </c>
      <c r="I5" s="717" t="s">
        <v>73</v>
      </c>
      <c r="J5" s="709" t="s">
        <v>74</v>
      </c>
      <c r="K5" s="707" t="s">
        <v>69</v>
      </c>
      <c r="L5" s="707" t="s">
        <v>70</v>
      </c>
      <c r="M5" s="708" t="s">
        <v>71</v>
      </c>
      <c r="N5" s="714" t="s">
        <v>72</v>
      </c>
      <c r="O5" s="717" t="s">
        <v>73</v>
      </c>
      <c r="P5" s="709" t="s">
        <v>74</v>
      </c>
      <c r="V5" s="16"/>
      <c r="W5" s="16"/>
    </row>
    <row r="6" spans="1:23" ht="15.75" x14ac:dyDescent="0.25">
      <c r="A6" s="79"/>
      <c r="B6" s="29" t="s">
        <v>75</v>
      </c>
      <c r="C6" s="71">
        <v>5</v>
      </c>
      <c r="D6" s="324">
        <f>VLOOKUP(C6,'AusLT17-19'!A4:L106,12)</f>
        <v>78.213823105577319</v>
      </c>
      <c r="E6" s="627">
        <f>'Doherty Data '!B22</f>
        <v>0</v>
      </c>
      <c r="F6" s="627">
        <f>'Doherty Data '!C22</f>
        <v>0</v>
      </c>
      <c r="G6" s="627">
        <f>'Doherty Data '!D22</f>
        <v>0</v>
      </c>
      <c r="H6" s="715">
        <f>'Doherty Data '!E22</f>
        <v>0</v>
      </c>
      <c r="I6" s="715">
        <f>'Doherty Data '!F22</f>
        <v>0</v>
      </c>
      <c r="J6" s="627">
        <f>'Doherty Data '!G22</f>
        <v>0</v>
      </c>
      <c r="K6" s="718">
        <f t="shared" ref="K6:P15" si="0">$D6*E6</f>
        <v>0</v>
      </c>
      <c r="L6" s="718">
        <f t="shared" si="0"/>
        <v>0</v>
      </c>
      <c r="M6" s="718">
        <f t="shared" si="0"/>
        <v>0</v>
      </c>
      <c r="N6" s="718">
        <f t="shared" si="0"/>
        <v>0</v>
      </c>
      <c r="O6" s="718">
        <f t="shared" si="0"/>
        <v>0</v>
      </c>
      <c r="P6" s="710">
        <f t="shared" si="0"/>
        <v>0</v>
      </c>
      <c r="V6" s="16"/>
      <c r="W6" s="16"/>
    </row>
    <row r="7" spans="1:23" ht="15.75" x14ac:dyDescent="0.25">
      <c r="A7" s="79"/>
      <c r="B7" s="32" t="s">
        <v>76</v>
      </c>
      <c r="C7" s="71">
        <v>15</v>
      </c>
      <c r="D7" s="324">
        <f>VLOOKUP(C7,'AusLT17-19'!A5:L107,12)</f>
        <v>68.265851805329959</v>
      </c>
      <c r="E7" s="627">
        <f>'Doherty Data '!B23</f>
        <v>1.4162203519510328</v>
      </c>
      <c r="F7" s="627">
        <f>'Doherty Data '!C23</f>
        <v>2.9410864575363425</v>
      </c>
      <c r="G7" s="627">
        <f>'Doherty Data '!D23</f>
        <v>2.5248661055853099E-2</v>
      </c>
      <c r="H7" s="715">
        <f>'Doherty Data '!E23</f>
        <v>5.5853098699311397E-2</v>
      </c>
      <c r="I7" s="715">
        <f>'Doherty Data '!F23</f>
        <v>9.9464422341239474E-3</v>
      </c>
      <c r="J7" s="627">
        <f>'Doherty Data '!G23</f>
        <v>2.2188217291507269E-2</v>
      </c>
      <c r="K7" s="718">
        <f t="shared" si="0"/>
        <v>96.679488669981438</v>
      </c>
      <c r="L7" s="718">
        <f t="shared" si="0"/>
        <v>200.77577225683882</v>
      </c>
      <c r="M7" s="718">
        <f t="shared" si="0"/>
        <v>1.7236213539218734</v>
      </c>
      <c r="N7" s="718">
        <f t="shared" si="0"/>
        <v>3.8128593586756594</v>
      </c>
      <c r="O7" s="718">
        <f t="shared" si="0"/>
        <v>0.67900235154498045</v>
      </c>
      <c r="P7" s="710">
        <f t="shared" si="0"/>
        <v>1.514697553446495</v>
      </c>
      <c r="V7" s="16"/>
      <c r="W7" s="16"/>
    </row>
    <row r="8" spans="1:23" ht="15.75" x14ac:dyDescent="0.25">
      <c r="A8" s="79"/>
      <c r="B8" s="33" t="s">
        <v>77</v>
      </c>
      <c r="C8" s="71">
        <v>25</v>
      </c>
      <c r="D8" s="324">
        <f>VLOOKUP(C8,'AusLT17-19'!A6:L108,12)</f>
        <v>58.511546023428302</v>
      </c>
      <c r="E8" s="627">
        <f>'Doherty Data '!B24</f>
        <v>9.9135424636572296</v>
      </c>
      <c r="F8" s="627">
        <f>'Doherty Data '!C24</f>
        <v>20.5876052027544</v>
      </c>
      <c r="G8" s="627">
        <f>'Doherty Data '!D24</f>
        <v>0.17674062739097168</v>
      </c>
      <c r="H8" s="715">
        <f>'Doherty Data '!E24</f>
        <v>0.3909716908951798</v>
      </c>
      <c r="I8" s="715">
        <f>'Doherty Data '!F24</f>
        <v>6.9625095638867637E-2</v>
      </c>
      <c r="J8" s="627">
        <f>'Doherty Data '!G24</f>
        <v>0.15531752104055088</v>
      </c>
      <c r="K8" s="718">
        <f>$D8*E8</f>
        <v>580.05669611749079</v>
      </c>
      <c r="L8" s="718">
        <f t="shared" si="0"/>
        <v>1204.6126093331361</v>
      </c>
      <c r="M8" s="718">
        <f t="shared" si="0"/>
        <v>10.341367353796432</v>
      </c>
      <c r="N8" s="718">
        <f t="shared" si="0"/>
        <v>22.876358085670898</v>
      </c>
      <c r="O8" s="718">
        <f>$D8*I8</f>
        <v>4.0738719878592011</v>
      </c>
      <c r="P8" s="710">
        <f t="shared" si="0"/>
        <v>9.087868280608987</v>
      </c>
      <c r="V8" s="471"/>
      <c r="W8" s="16"/>
    </row>
    <row r="9" spans="1:23" ht="15.75" x14ac:dyDescent="0.25">
      <c r="A9" s="79"/>
      <c r="B9" s="33" t="s">
        <v>78</v>
      </c>
      <c r="C9" s="71">
        <v>35</v>
      </c>
      <c r="D9" s="324">
        <f>VLOOKUP(C9,'AusLT17-19'!A7:L109,12)</f>
        <v>48.854560692942847</v>
      </c>
      <c r="E9" s="627">
        <f>'Doherty Data '!B25</f>
        <v>12.745983167559295</v>
      </c>
      <c r="F9" s="627">
        <f>'Doherty Data '!C25</f>
        <v>26.469778117827083</v>
      </c>
      <c r="G9" s="627">
        <f>'Doherty Data '!D25</f>
        <v>0.22723794950267787</v>
      </c>
      <c r="H9" s="715">
        <f>'Doherty Data '!E25</f>
        <v>0.50267788829380255</v>
      </c>
      <c r="I9" s="715">
        <f>'Doherty Data '!F25</f>
        <v>8.9517980107115522E-2</v>
      </c>
      <c r="J9" s="627">
        <f>'Doherty Data '!G25</f>
        <v>0.1996939556235654</v>
      </c>
      <c r="K9" s="718">
        <f t="shared" si="0"/>
        <v>622.69940825075355</v>
      </c>
      <c r="L9" s="718">
        <f t="shared" si="0"/>
        <v>1293.1693815861138</v>
      </c>
      <c r="M9" s="718">
        <f t="shared" si="0"/>
        <v>11.101610195718457</v>
      </c>
      <c r="N9" s="718">
        <f t="shared" si="0"/>
        <v>24.55810740264992</v>
      </c>
      <c r="O9" s="718">
        <f t="shared" si="0"/>
        <v>4.373361592252726</v>
      </c>
      <c r="P9" s="710">
        <f t="shared" si="0"/>
        <v>9.7559604750253115</v>
      </c>
      <c r="V9" s="471"/>
      <c r="W9" s="16"/>
    </row>
    <row r="10" spans="1:23" ht="15.75" x14ac:dyDescent="0.25">
      <c r="A10" s="79"/>
      <c r="B10" s="33" t="s">
        <v>79</v>
      </c>
      <c r="C10" s="71">
        <v>45</v>
      </c>
      <c r="D10" s="324">
        <f>VLOOKUP(C10,'AusLT17-19'!A8:L110,12)</f>
        <v>39.301760548899118</v>
      </c>
      <c r="E10" s="627">
        <f>'Doherty Data '!B26</f>
        <v>29.740627390971689</v>
      </c>
      <c r="F10" s="627">
        <f>'Doherty Data '!C26</f>
        <v>61.762815608263196</v>
      </c>
      <c r="G10" s="627">
        <f>'Doherty Data '!D26</f>
        <v>0.53022188217291499</v>
      </c>
      <c r="H10" s="715">
        <f>'Doherty Data '!E26</f>
        <v>1.1729150726855393</v>
      </c>
      <c r="I10" s="715">
        <f>'Doherty Data '!F26</f>
        <v>0.2088752869166029</v>
      </c>
      <c r="J10" s="627">
        <f>'Doherty Data '!G26</f>
        <v>0.46595256312165262</v>
      </c>
      <c r="K10" s="718">
        <f t="shared" si="0"/>
        <v>1168.8590162939997</v>
      </c>
      <c r="L10" s="718">
        <f t="shared" si="0"/>
        <v>2427.387389861769</v>
      </c>
      <c r="M10" s="718">
        <f t="shared" si="0"/>
        <v>20.838653450946506</v>
      </c>
      <c r="N10" s="718">
        <f>$D10*H10</f>
        <v>46.097627330881672</v>
      </c>
      <c r="O10" s="718">
        <f t="shared" si="0"/>
        <v>8.2091665109789282</v>
      </c>
      <c r="P10" s="710">
        <f t="shared" si="0"/>
        <v>18.312756062952992</v>
      </c>
      <c r="V10" s="471"/>
      <c r="W10" s="16"/>
    </row>
    <row r="11" spans="1:23" ht="15.75" x14ac:dyDescent="0.25">
      <c r="A11" s="79"/>
      <c r="B11" s="33" t="s">
        <v>80</v>
      </c>
      <c r="C11" s="71">
        <v>55</v>
      </c>
      <c r="D11" s="324">
        <f>VLOOKUP(C11,'AusLT17-19'!A9:L111,12)</f>
        <v>30.093279749301921</v>
      </c>
      <c r="E11" s="627">
        <f>'Doherty Data '!B27</f>
        <v>77.892119357306811</v>
      </c>
      <c r="F11" s="627">
        <f>'Doherty Data '!C27</f>
        <v>161.75975516449884</v>
      </c>
      <c r="G11" s="627">
        <f>'Doherty Data '!D27</f>
        <v>1.3886763580719204</v>
      </c>
      <c r="H11" s="715">
        <f>'Doherty Data '!E27</f>
        <v>3.0719204284621271</v>
      </c>
      <c r="I11" s="715">
        <f>'Doherty Data '!F27</f>
        <v>0.5470543228768171</v>
      </c>
      <c r="J11" s="627">
        <f>'Doherty Data '!G27</f>
        <v>1.2203519510328997</v>
      </c>
      <c r="K11" s="718">
        <f t="shared" si="0"/>
        <v>2344.0293380854491</v>
      </c>
      <c r="L11" s="718">
        <f t="shared" si="0"/>
        <v>4867.8815643438502</v>
      </c>
      <c r="M11" s="718">
        <f>$D11*G11</f>
        <v>41.789826124700063</v>
      </c>
      <c r="N11" s="718">
        <f t="shared" si="0"/>
        <v>92.444160821306212</v>
      </c>
      <c r="O11" s="718">
        <f t="shared" si="0"/>
        <v>16.462658776396996</v>
      </c>
      <c r="P11" s="710">
        <f t="shared" si="0"/>
        <v>36.724392655039452</v>
      </c>
      <c r="V11" s="471"/>
      <c r="W11" s="16"/>
    </row>
    <row r="12" spans="1:23" ht="15.75" x14ac:dyDescent="0.25">
      <c r="A12" s="79"/>
      <c r="B12" s="33" t="s">
        <v>81</v>
      </c>
      <c r="C12" s="71">
        <v>65</v>
      </c>
      <c r="D12" s="324">
        <f>VLOOKUP(C12,'AusLT17-19'!A10:L112,12)</f>
        <v>21.402959811792403</v>
      </c>
      <c r="E12" s="627">
        <f>'Doherty Data '!B28</f>
        <v>133.1247130833971</v>
      </c>
      <c r="F12" s="627">
        <f>'Doherty Data '!C28</f>
        <v>276.46212700841625</v>
      </c>
      <c r="G12" s="627">
        <f>'Doherty Data '!D28</f>
        <v>2.3733741392501915</v>
      </c>
      <c r="H12" s="715">
        <f>'Doherty Data '!E28</f>
        <v>5.2501912777352722</v>
      </c>
      <c r="I12" s="715">
        <f>'Doherty Data '!F28</f>
        <v>0.93496557000765113</v>
      </c>
      <c r="J12" s="627">
        <f>'Doherty Data '!G28</f>
        <v>2.0856924254016835</v>
      </c>
      <c r="K12" s="718">
        <f t="shared" si="0"/>
        <v>2849.2628840803422</v>
      </c>
      <c r="L12" s="718">
        <f t="shared" si="0"/>
        <v>5917.1077938437802</v>
      </c>
      <c r="M12" s="718">
        <f t="shared" si="0"/>
        <v>50.797231320719234</v>
      </c>
      <c r="N12" s="718">
        <f t="shared" si="0"/>
        <v>112.36963292159103</v>
      </c>
      <c r="O12" s="718">
        <f t="shared" si="0"/>
        <v>20.011030520283335</v>
      </c>
      <c r="P12" s="710">
        <f t="shared" si="0"/>
        <v>44.639991160632057</v>
      </c>
      <c r="V12" s="471"/>
      <c r="W12" s="16"/>
    </row>
    <row r="13" spans="1:23" ht="15.75" x14ac:dyDescent="0.25">
      <c r="A13" s="79"/>
      <c r="B13" s="33" t="s">
        <v>82</v>
      </c>
      <c r="C13" s="71">
        <v>75</v>
      </c>
      <c r="D13" s="324">
        <f>VLOOKUP(C13,'AusLT17-19'!A11:L113,12)</f>
        <v>13.448502273927778</v>
      </c>
      <c r="E13" s="627">
        <f>'Doherty Data '!B29</f>
        <v>356.88752869166029</v>
      </c>
      <c r="F13" s="627">
        <f>'Doherty Data '!C29</f>
        <v>741.15378729915835</v>
      </c>
      <c r="G13" s="627">
        <f>'Doherty Data '!D29</f>
        <v>6.3626625860749808</v>
      </c>
      <c r="H13" s="715">
        <f>'Doherty Data '!E29</f>
        <v>14.074980872226472</v>
      </c>
      <c r="I13" s="715">
        <f>'Doherty Data '!F29</f>
        <v>2.506503442999235</v>
      </c>
      <c r="J13" s="627">
        <f>'Doherty Data '!G29</f>
        <v>5.5914307574598316</v>
      </c>
      <c r="K13" s="718">
        <f t="shared" si="0"/>
        <v>4799.6027411462583</v>
      </c>
      <c r="L13" s="718">
        <f t="shared" si="0"/>
        <v>9967.408393822916</v>
      </c>
      <c r="M13" s="718">
        <f t="shared" si="0"/>
        <v>85.568282257064581</v>
      </c>
      <c r="N13" s="718">
        <f t="shared" si="0"/>
        <v>189.28741226562769</v>
      </c>
      <c r="O13" s="718">
        <f t="shared" si="0"/>
        <v>33.708717252783018</v>
      </c>
      <c r="P13" s="710">
        <f t="shared" si="0"/>
        <v>75.196369256208257</v>
      </c>
      <c r="V13" s="471"/>
      <c r="W13" s="16"/>
    </row>
    <row r="14" spans="1:23" ht="15.75" x14ac:dyDescent="0.25">
      <c r="A14" s="79"/>
      <c r="B14" s="33" t="s">
        <v>83</v>
      </c>
      <c r="C14" s="71">
        <v>85</v>
      </c>
      <c r="D14" s="324">
        <f>VLOOKUP(C14,'AusLT17-19'!A12:L114,12)</f>
        <v>7.1045363834463728</v>
      </c>
      <c r="E14" s="627">
        <f>'Doherty Data '!B30</f>
        <v>718.02371843917365</v>
      </c>
      <c r="F14" s="627">
        <f>'Doherty Data '!C30</f>
        <v>1491.1308339709258</v>
      </c>
      <c r="G14" s="627">
        <f>'Doherty Data '!D30</f>
        <v>12.801071155317521</v>
      </c>
      <c r="H14" s="715">
        <f>'Doherty Data '!E30</f>
        <v>28.317521040550879</v>
      </c>
      <c r="I14" s="715">
        <f>'Doherty Data '!F30</f>
        <v>5.0428462127008418</v>
      </c>
      <c r="J14" s="627">
        <f>'Doherty Data '!G30</f>
        <v>11.249426166794185</v>
      </c>
      <c r="K14" s="718">
        <f t="shared" si="0"/>
        <v>5101.2256318285636</v>
      </c>
      <c r="L14" s="718">
        <f t="shared" si="0"/>
        <v>10593.793262425175</v>
      </c>
      <c r="M14" s="718">
        <f t="shared" si="0"/>
        <v>90.945675770039216</v>
      </c>
      <c r="N14" s="718">
        <f>$D14*H14</f>
        <v>201.1828585216019</v>
      </c>
      <c r="O14" s="718">
        <f t="shared" si="0"/>
        <v>35.827084394257874</v>
      </c>
      <c r="P14" s="710">
        <f t="shared" si="0"/>
        <v>79.92195749488296</v>
      </c>
      <c r="V14" s="471"/>
      <c r="W14" s="16"/>
    </row>
    <row r="15" spans="1:23" ht="15.75" x14ac:dyDescent="0.25">
      <c r="A15" s="79"/>
      <c r="B15" s="33" t="s">
        <v>84</v>
      </c>
      <c r="C15" s="71">
        <v>95</v>
      </c>
      <c r="D15" s="324">
        <f>VLOOKUP(C15,'AusLT17-19'!A13:L115,12)</f>
        <v>3.450685214125738</v>
      </c>
      <c r="E15" s="627">
        <f>'Doherty Data '!B31</f>
        <v>511.25554705432285</v>
      </c>
      <c r="F15" s="627">
        <f>'Doherty Data '!C31</f>
        <v>1061.7322111706196</v>
      </c>
      <c r="G15" s="627">
        <f>'Doherty Data '!D31</f>
        <v>9.1147666411629675</v>
      </c>
      <c r="H15" s="715">
        <f>'Doherty Data '!E31</f>
        <v>20.162968630451413</v>
      </c>
      <c r="I15" s="715">
        <f>'Doherty Data '!F31</f>
        <v>3.5906656465187452</v>
      </c>
      <c r="J15" s="627">
        <f>'Doherty Data '!G31</f>
        <v>8.0099464422341242</v>
      </c>
      <c r="K15" s="718">
        <f t="shared" si="0"/>
        <v>1764.1819568601175</v>
      </c>
      <c r="L15" s="718">
        <f>$D15*F15</f>
        <v>3663.7036424474827</v>
      </c>
      <c r="M15" s="718">
        <f t="shared" si="0"/>
        <v>31.452190478867568</v>
      </c>
      <c r="N15" s="718">
        <f t="shared" si="0"/>
        <v>69.57605772597978</v>
      </c>
      <c r="O15" s="718">
        <f t="shared" si="0"/>
        <v>12.390256855311469</v>
      </c>
      <c r="P15" s="710">
        <f t="shared" si="0"/>
        <v>27.639803754156354</v>
      </c>
      <c r="V15" s="471"/>
      <c r="W15" s="16"/>
    </row>
    <row r="16" spans="1:23" s="669" customFormat="1" ht="16.5" thickBot="1" x14ac:dyDescent="0.3">
      <c r="A16" s="666"/>
      <c r="B16" s="93" t="s">
        <v>85</v>
      </c>
      <c r="C16" s="93"/>
      <c r="D16" s="665"/>
      <c r="E16" s="670">
        <f>SUM(E6:E15)</f>
        <v>1851</v>
      </c>
      <c r="F16" s="670">
        <f>SUM(F6:F15)</f>
        <v>3844</v>
      </c>
      <c r="G16" s="670">
        <f t="shared" ref="G16:P16" si="1">SUM(G6:G15)</f>
        <v>33</v>
      </c>
      <c r="H16" s="716">
        <f t="shared" si="1"/>
        <v>73</v>
      </c>
      <c r="I16" s="716">
        <f t="shared" si="1"/>
        <v>13.000000000000002</v>
      </c>
      <c r="J16" s="670">
        <f t="shared" si="1"/>
        <v>29</v>
      </c>
      <c r="K16" s="719">
        <f t="shared" si="1"/>
        <v>19326.597161332957</v>
      </c>
      <c r="L16" s="719">
        <f t="shared" si="1"/>
        <v>40135.839809921061</v>
      </c>
      <c r="M16" s="719">
        <f t="shared" si="1"/>
        <v>344.55845830577397</v>
      </c>
      <c r="N16" s="719">
        <f t="shared" si="1"/>
        <v>762.20507443398481</v>
      </c>
      <c r="O16" s="719">
        <f t="shared" si="1"/>
        <v>135.73515024166852</v>
      </c>
      <c r="P16" s="671">
        <f t="shared" si="1"/>
        <v>302.79379669295287</v>
      </c>
      <c r="Q16" s="97"/>
      <c r="R16" s="97"/>
      <c r="S16" s="97"/>
      <c r="T16" s="97"/>
      <c r="V16" s="667"/>
      <c r="W16" s="668"/>
    </row>
    <row r="17" spans="1:25" x14ac:dyDescent="0.25">
      <c r="F17" s="25"/>
      <c r="H17" s="25"/>
      <c r="O17" s="72"/>
      <c r="Q17" s="487"/>
      <c r="R17" s="488"/>
      <c r="S17" s="304"/>
    </row>
    <row r="18" spans="1:25" s="706" customFormat="1" ht="21.75" customHeight="1" x14ac:dyDescent="0.25">
      <c r="A18" s="706" t="s">
        <v>86</v>
      </c>
    </row>
    <row r="19" spans="1:25" s="35" customFormat="1" ht="15.75" customHeight="1" x14ac:dyDescent="0.25">
      <c r="A19" s="36" t="s">
        <v>87</v>
      </c>
      <c r="B19" s="36"/>
      <c r="C19" s="36"/>
      <c r="D19" s="36"/>
      <c r="F19" s="36"/>
      <c r="G19" s="36"/>
      <c r="H19" s="36"/>
    </row>
    <row r="20" spans="1:25" s="34" customFormat="1" ht="30" x14ac:dyDescent="0.25">
      <c r="A20" s="876" t="s">
        <v>88</v>
      </c>
      <c r="B20" s="38"/>
      <c r="C20" s="38"/>
      <c r="D20" s="707" t="s">
        <v>69</v>
      </c>
      <c r="E20" s="707" t="s">
        <v>70</v>
      </c>
      <c r="F20" s="708" t="s">
        <v>71</v>
      </c>
      <c r="G20" s="714" t="s">
        <v>72</v>
      </c>
      <c r="H20" s="717" t="s">
        <v>73</v>
      </c>
      <c r="I20" s="717" t="s">
        <v>74</v>
      </c>
      <c r="K20" s="878"/>
      <c r="L20" s="707" t="s">
        <v>69</v>
      </c>
      <c r="M20" s="862" t="s">
        <v>70</v>
      </c>
      <c r="N20" s="714" t="s">
        <v>71</v>
      </c>
      <c r="O20" s="714" t="s">
        <v>72</v>
      </c>
      <c r="P20" s="717" t="s">
        <v>73</v>
      </c>
      <c r="Q20" s="709" t="s">
        <v>74</v>
      </c>
      <c r="S20" s="35" t="s">
        <v>89</v>
      </c>
      <c r="T20" s="707" t="s">
        <v>69</v>
      </c>
      <c r="U20" s="862" t="s">
        <v>70</v>
      </c>
      <c r="V20" s="714" t="s">
        <v>71</v>
      </c>
      <c r="W20" s="714" t="s">
        <v>72</v>
      </c>
      <c r="X20" s="717" t="s">
        <v>73</v>
      </c>
      <c r="Y20" s="717" t="s">
        <v>74</v>
      </c>
    </row>
    <row r="21" spans="1:25" s="34" customFormat="1" ht="15.75" x14ac:dyDescent="0.25">
      <c r="A21" s="41" t="s">
        <v>90</v>
      </c>
      <c r="B21" s="38"/>
      <c r="C21" s="38"/>
      <c r="D21" s="672">
        <f>'Doherty Data '!B99</f>
        <v>138896</v>
      </c>
      <c r="E21" s="672">
        <f>'Doherty Data '!C99</f>
        <v>727636</v>
      </c>
      <c r="F21" s="720">
        <f>'Doherty Data '!D99</f>
        <v>2897</v>
      </c>
      <c r="G21" s="672">
        <f>'Doherty Data '!E99</f>
        <v>18788</v>
      </c>
      <c r="H21" s="720">
        <f>'Doherty Data '!F99</f>
        <v>1100</v>
      </c>
      <c r="I21" s="720">
        <f>'Doherty Data '!G99</f>
        <v>6871</v>
      </c>
      <c r="K21" s="304" t="s">
        <v>91</v>
      </c>
      <c r="L21" s="861">
        <f>'Doherty Data '!B43</f>
        <v>128997</v>
      </c>
      <c r="M21" s="863">
        <f>'Doherty Data '!C43</f>
        <v>702887</v>
      </c>
      <c r="N21" s="863">
        <f>'Doherty Data '!D43</f>
        <v>2710</v>
      </c>
      <c r="O21" s="863">
        <f>'Doherty Data '!E43</f>
        <v>18243</v>
      </c>
      <c r="P21" s="863">
        <f>'Doherty Data '!F43</f>
        <v>1028</v>
      </c>
      <c r="Q21" s="34">
        <f>'Doherty Data '!G43</f>
        <v>6656</v>
      </c>
      <c r="S21" s="304" t="s">
        <v>81</v>
      </c>
      <c r="T21" s="864">
        <f>'Doherty Data '!B89</f>
        <v>282.31300204220599</v>
      </c>
      <c r="U21" s="866">
        <f>'Doherty Data '!C89</f>
        <v>310.73866575902019</v>
      </c>
      <c r="V21" s="866">
        <f>'Doherty Data '!D89</f>
        <v>4.6161334240980327</v>
      </c>
      <c r="W21" s="866">
        <f>'Doherty Data '!E89</f>
        <v>5.1020422055820358</v>
      </c>
      <c r="X21" s="866">
        <f>'Doherty Data '!F89</f>
        <v>1.9436351259360138</v>
      </c>
      <c r="Y21" s="866">
        <f>'Doherty Data '!G89</f>
        <v>2.1865895166780152</v>
      </c>
    </row>
    <row r="22" spans="1:25" s="34" customFormat="1" ht="15.75" x14ac:dyDescent="0.25">
      <c r="A22" s="41" t="s">
        <v>92</v>
      </c>
      <c r="B22" s="38"/>
      <c r="C22" s="38"/>
      <c r="D22" s="673">
        <v>25694393</v>
      </c>
      <c r="E22" s="909">
        <v>25694393</v>
      </c>
      <c r="F22" s="910">
        <v>25694393</v>
      </c>
      <c r="G22" s="909">
        <v>25694393</v>
      </c>
      <c r="H22" s="910">
        <v>25694393</v>
      </c>
      <c r="I22" s="910">
        <v>25694393</v>
      </c>
      <c r="K22" s="304" t="s">
        <v>93</v>
      </c>
      <c r="L22" s="861">
        <f>'Doherty Data '!B53</f>
        <v>9431</v>
      </c>
      <c r="M22" s="863">
        <f>'Doherty Data '!C53</f>
        <v>23680</v>
      </c>
      <c r="N22" s="863">
        <f>'Doherty Data '!D53</f>
        <v>182</v>
      </c>
      <c r="O22" s="863">
        <f>'Doherty Data '!E53</f>
        <v>524</v>
      </c>
      <c r="P22" s="863">
        <f>'Doherty Data '!F53</f>
        <v>68</v>
      </c>
      <c r="Q22" s="34">
        <f>'Doherty Data '!G53</f>
        <v>203</v>
      </c>
      <c r="S22" s="304" t="s">
        <v>82</v>
      </c>
      <c r="T22" s="864">
        <f>'Doherty Data '!B90</f>
        <v>129.25173587474495</v>
      </c>
      <c r="U22" s="866">
        <f>'Doherty Data '!C90</f>
        <v>142.26589516678035</v>
      </c>
      <c r="V22" s="866">
        <f>'Doherty Data '!D90</f>
        <v>2.1134104833219913</v>
      </c>
      <c r="W22" s="866">
        <f>'Doherty Data '!E90</f>
        <v>2.3358747447243058</v>
      </c>
      <c r="X22" s="866">
        <f>'Doherty Data '!F90</f>
        <v>0.88985704560925938</v>
      </c>
      <c r="Y22" s="866">
        <f>'Doherty Data '!G90</f>
        <v>1.0010891763104168</v>
      </c>
    </row>
    <row r="23" spans="1:25" s="34" customFormat="1" ht="15.75" x14ac:dyDescent="0.25">
      <c r="A23" s="41" t="s">
        <v>94</v>
      </c>
      <c r="B23" s="38"/>
      <c r="C23" s="38"/>
      <c r="D23" s="673">
        <f>'Doherty Data '!B100</f>
        <v>140747</v>
      </c>
      <c r="E23" s="673">
        <f>'Doherty Data '!C100</f>
        <v>731480</v>
      </c>
      <c r="F23" s="721">
        <f>'Doherty Data '!D100</f>
        <v>2930</v>
      </c>
      <c r="G23" s="673">
        <f>'Doherty Data '!E100</f>
        <v>18861</v>
      </c>
      <c r="H23" s="721">
        <f>'Doherty Data '!F100</f>
        <v>1113</v>
      </c>
      <c r="I23" s="721">
        <f>'Doherty Data '!G100</f>
        <v>6900</v>
      </c>
      <c r="K23" s="304" t="s">
        <v>95</v>
      </c>
      <c r="L23" s="861">
        <f>'Doherty Data '!B73</f>
        <v>2319</v>
      </c>
      <c r="M23" s="863">
        <f>'Doherty Data '!C73</f>
        <v>4913</v>
      </c>
      <c r="N23" s="863">
        <f>'Doherty Data '!D73</f>
        <v>38</v>
      </c>
      <c r="O23" s="863">
        <f>'Doherty Data '!E73</f>
        <v>94</v>
      </c>
      <c r="P23" s="863">
        <f>'Doherty Data '!F73</f>
        <v>17</v>
      </c>
      <c r="Q23" s="34">
        <f>'Doherty Data '!G73</f>
        <v>41</v>
      </c>
      <c r="S23" s="304" t="s">
        <v>83</v>
      </c>
      <c r="T23" s="864">
        <f>'Doherty Data '!B91</f>
        <v>30.612253233492222</v>
      </c>
      <c r="U23" s="866">
        <f>'Doherty Data '!C91</f>
        <v>33.694554118447975</v>
      </c>
      <c r="V23" s="866">
        <f>'Doherty Data '!D91</f>
        <v>0.50054458815520841</v>
      </c>
      <c r="W23" s="866">
        <f>'Doherty Data '!E91</f>
        <v>0.55323349217154616</v>
      </c>
      <c r="X23" s="866">
        <f>'Doherty Data '!F91</f>
        <v>0.21075561606535093</v>
      </c>
      <c r="Y23" s="866">
        <f>'Doherty Data '!G91</f>
        <v>0.23710006807351977</v>
      </c>
    </row>
    <row r="24" spans="1:25" s="34" customFormat="1" ht="15.75" x14ac:dyDescent="0.25">
      <c r="A24" s="41" t="s">
        <v>96</v>
      </c>
      <c r="B24" s="38"/>
      <c r="C24" s="38"/>
      <c r="D24" s="673">
        <f>'Doherty Data '!B101</f>
        <v>138896</v>
      </c>
      <c r="E24" s="673">
        <f>'Doherty Data '!C101</f>
        <v>398065</v>
      </c>
      <c r="F24" s="721">
        <f>'Doherty Data '!D101</f>
        <v>2897</v>
      </c>
      <c r="G24" s="673">
        <f>'Doherty Data '!E101</f>
        <v>10051.9375</v>
      </c>
      <c r="H24" s="721">
        <f>'Doherty Data '!F101</f>
        <v>1100</v>
      </c>
      <c r="I24" s="721">
        <f>'Doherty Data '!G101</f>
        <v>3841.875</v>
      </c>
      <c r="S24" s="304" t="s">
        <v>97</v>
      </c>
      <c r="T24" s="864">
        <f>'Doherty Data '!B92</f>
        <v>0</v>
      </c>
      <c r="U24" s="866">
        <f>'Doherty Data '!C92</f>
        <v>0</v>
      </c>
      <c r="V24" s="866">
        <f>'Doherty Data '!D92</f>
        <v>0</v>
      </c>
      <c r="W24" s="866">
        <f>'Doherty Data '!E92</f>
        <v>0</v>
      </c>
      <c r="X24" s="866">
        <f>'Doherty Data '!F92</f>
        <v>0</v>
      </c>
      <c r="Y24" s="866">
        <f>'Doherty Data '!G92</f>
        <v>0</v>
      </c>
    </row>
    <row r="25" spans="1:25" s="34" customFormat="1" ht="15.75" x14ac:dyDescent="0.25">
      <c r="A25" s="41" t="s">
        <v>98</v>
      </c>
      <c r="B25" s="38"/>
      <c r="C25" s="38"/>
      <c r="D25" s="673">
        <f>'Doherty Data '!B102</f>
        <v>106879.75</v>
      </c>
      <c r="E25" s="673">
        <f>'Doherty Data '!C102</f>
        <v>158675.75000000003</v>
      </c>
      <c r="F25" s="721">
        <f>'Doherty Data '!D102</f>
        <v>2174.8333333333335</v>
      </c>
      <c r="G25" s="673">
        <f>'Doherty Data '!E102</f>
        <v>3830.5</v>
      </c>
      <c r="H25" s="721">
        <f>'Doherty Data '!F102</f>
        <v>813</v>
      </c>
      <c r="I25" s="721">
        <f>'Doherty Data '!G102</f>
        <v>1515.3333333333333</v>
      </c>
      <c r="S25" s="35" t="s">
        <v>99</v>
      </c>
      <c r="T25" s="865">
        <f>'Doherty Data '!B93</f>
        <v>442.17699115044314</v>
      </c>
      <c r="U25" s="867">
        <f>'Doherty Data '!C93</f>
        <v>486.69911504424852</v>
      </c>
      <c r="V25" s="867">
        <f>'Doherty Data '!D93</f>
        <v>7.2300884955752327</v>
      </c>
      <c r="W25" s="867">
        <f>'Doherty Data '!E93</f>
        <v>7.9911504424778874</v>
      </c>
      <c r="X25" s="867">
        <f>'Doherty Data '!F93</f>
        <v>3.0442477876106242</v>
      </c>
      <c r="Y25" s="867">
        <f>'Doherty Data '!G93</f>
        <v>3.4247787610619516</v>
      </c>
    </row>
    <row r="26" spans="1:25" s="34" customFormat="1" ht="15.75" x14ac:dyDescent="0.25">
      <c r="A26" s="41"/>
      <c r="B26" s="38"/>
      <c r="C26" s="38"/>
      <c r="D26" s="43"/>
      <c r="E26" s="44"/>
      <c r="F26" s="45"/>
      <c r="G26" s="38"/>
      <c r="H26" s="38"/>
    </row>
    <row r="27" spans="1:25" s="34" customFormat="1" ht="15.75" x14ac:dyDescent="0.25">
      <c r="A27" s="36" t="s">
        <v>100</v>
      </c>
      <c r="B27" s="38"/>
      <c r="C27" s="38"/>
      <c r="D27" s="38">
        <v>365.25</v>
      </c>
      <c r="E27" s="38"/>
      <c r="F27" s="38"/>
      <c r="G27" s="38"/>
      <c r="H27" s="38"/>
    </row>
    <row r="28" spans="1:25" s="34" customFormat="1" ht="15.75" x14ac:dyDescent="0.25">
      <c r="A28" s="38"/>
      <c r="B28" s="38"/>
      <c r="C28" s="38"/>
      <c r="D28" s="38"/>
      <c r="E28" s="38"/>
      <c r="F28" s="38"/>
      <c r="G28" s="38"/>
      <c r="H28" s="38"/>
      <c r="I28" s="38"/>
      <c r="J28" s="38"/>
    </row>
    <row r="29" spans="1:25" s="34" customFormat="1" ht="15.75" x14ac:dyDescent="0.25">
      <c r="A29" s="46" t="s">
        <v>101</v>
      </c>
      <c r="B29" s="38"/>
      <c r="C29" s="38"/>
      <c r="D29" s="47" t="s">
        <v>102</v>
      </c>
      <c r="E29" s="40" t="s">
        <v>103</v>
      </c>
      <c r="F29" s="40" t="s">
        <v>104</v>
      </c>
      <c r="G29" s="466" t="s">
        <v>105</v>
      </c>
      <c r="H29" s="466" t="s">
        <v>106</v>
      </c>
      <c r="I29" s="466" t="s">
        <v>107</v>
      </c>
      <c r="J29" s="466" t="s">
        <v>108</v>
      </c>
      <c r="K29" s="38"/>
      <c r="L29" s="875"/>
      <c r="M29" s="878"/>
      <c r="N29" s="878"/>
      <c r="O29" s="878"/>
    </row>
    <row r="30" spans="1:25"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s="875"/>
      <c r="M30" s="878"/>
      <c r="N30" s="878"/>
      <c r="O30" s="878"/>
    </row>
    <row r="31" spans="1:25" s="34" customFormat="1" ht="15.75" x14ac:dyDescent="0.25">
      <c r="A31" s="41" t="s">
        <v>110</v>
      </c>
      <c r="B31" s="38"/>
      <c r="C31" s="38"/>
      <c r="D31" s="44">
        <v>0.13300000000000001</v>
      </c>
      <c r="E31" s="44">
        <v>8.7999999999999995E-2</v>
      </c>
      <c r="F31" s="44">
        <v>0.19</v>
      </c>
      <c r="G31" s="467">
        <f t="shared" ref="G31:G34" si="2">(F31-E31)/(2*1.96)</f>
        <v>2.6020408163265309E-2</v>
      </c>
      <c r="H31" s="468">
        <f t="shared" ref="H31:H34" si="3">(D31*(D31-D31^2-G31^2))/G31^2</f>
        <v>22.518354133333329</v>
      </c>
      <c r="I31" s="468">
        <f t="shared" ref="I31:I34" si="4">H31*(1-D31)/D31</f>
        <v>146.79257919999998</v>
      </c>
      <c r="J31" s="469" t="e">
        <f ca="1">_xll.ErBeta(H31,I31)</f>
        <v>#NAME?</v>
      </c>
      <c r="K31" s="38"/>
      <c r="L31" s="875"/>
      <c r="M31" s="878"/>
      <c r="N31" s="878"/>
      <c r="O31" s="878"/>
    </row>
    <row r="32" spans="1:25" s="34" customFormat="1" ht="15.75" x14ac:dyDescent="0.25">
      <c r="A32" s="41" t="s">
        <v>111</v>
      </c>
      <c r="B32" s="38"/>
      <c r="C32" s="38"/>
      <c r="D32" s="44">
        <v>0.65500000000000003</v>
      </c>
      <c r="E32" s="44">
        <v>0.57899999999999996</v>
      </c>
      <c r="F32" s="44">
        <v>0.72699999999999998</v>
      </c>
      <c r="G32" s="467">
        <f t="shared" si="2"/>
        <v>3.7755102040816335E-2</v>
      </c>
      <c r="H32" s="468">
        <f t="shared" si="3"/>
        <v>103.18158542731915</v>
      </c>
      <c r="I32" s="468">
        <f t="shared" si="4"/>
        <v>54.347552629656647</v>
      </c>
      <c r="J32" s="469" t="e">
        <f ca="1">_xll.ErBeta(H32,I32)</f>
        <v>#NAME?</v>
      </c>
      <c r="K32" s="38"/>
      <c r="L32" s="875"/>
      <c r="M32" s="878"/>
      <c r="N32" s="878"/>
      <c r="O32" s="878"/>
    </row>
    <row r="33" spans="1:16" s="34" customFormat="1" ht="15.75" customHeight="1" x14ac:dyDescent="0.25">
      <c r="A33" s="41" t="s">
        <v>112</v>
      </c>
      <c r="B33" s="38"/>
      <c r="C33" s="38"/>
      <c r="D33" s="44">
        <v>0.219</v>
      </c>
      <c r="E33" s="44">
        <v>0.14799999999999999</v>
      </c>
      <c r="F33" s="44">
        <v>0.308</v>
      </c>
      <c r="G33" s="467">
        <f t="shared" si="2"/>
        <v>4.0816326530612249E-2</v>
      </c>
      <c r="H33" s="468">
        <f t="shared" si="3"/>
        <v>22.264888985249996</v>
      </c>
      <c r="I33" s="468">
        <f t="shared" si="4"/>
        <v>79.401270764749981</v>
      </c>
      <c r="J33" s="469" t="e">
        <f ca="1">_xll.ErBeta(H33,I33)</f>
        <v>#NAME?</v>
      </c>
      <c r="K33" s="38"/>
      <c r="L33" s="875"/>
      <c r="M33" s="878"/>
      <c r="N33" s="878"/>
      <c r="O33" s="878"/>
    </row>
    <row r="34" spans="1:16" s="298" customFormat="1" ht="15.75" customHeight="1" x14ac:dyDescent="0.25">
      <c r="A34" s="322" t="s">
        <v>113</v>
      </c>
      <c r="B34" s="318"/>
      <c r="C34" s="318"/>
      <c r="D34" s="323">
        <v>0.224</v>
      </c>
      <c r="E34" s="323">
        <v>0.151</v>
      </c>
      <c r="F34" s="323">
        <v>0.312</v>
      </c>
      <c r="G34" s="467">
        <f t="shared" si="2"/>
        <v>4.1071428571428571E-2</v>
      </c>
      <c r="H34" s="468">
        <f t="shared" si="3"/>
        <v>22.858249968998113</v>
      </c>
      <c r="I34" s="468">
        <f t="shared" si="4"/>
        <v>79.187508821172031</v>
      </c>
      <c r="J34" s="469" t="e">
        <f ca="1">_xll.ErBeta(H34,I34)</f>
        <v>#NAME?</v>
      </c>
      <c r="K34" s="38"/>
      <c r="L34" s="915"/>
      <c r="M34" s="916"/>
      <c r="N34" s="916"/>
      <c r="O34" s="916"/>
      <c r="P34" s="154"/>
    </row>
    <row r="35" spans="1:16" s="154" customFormat="1" ht="15.75" customHeight="1" x14ac:dyDescent="0.25">
      <c r="A35" s="41"/>
      <c r="B35" s="131"/>
      <c r="C35" s="131"/>
      <c r="D35" s="44"/>
      <c r="E35" s="44"/>
      <c r="F35" s="44"/>
      <c r="G35" s="131"/>
      <c r="H35" s="131"/>
      <c r="I35" s="131"/>
      <c r="J35" s="131"/>
      <c r="K35" s="131"/>
    </row>
    <row r="36" spans="1:16" s="35" customFormat="1" ht="15.75" x14ac:dyDescent="0.25">
      <c r="A36" s="36" t="s">
        <v>114</v>
      </c>
      <c r="B36" s="36"/>
      <c r="C36" s="36"/>
      <c r="D36" s="36"/>
      <c r="E36" s="36"/>
      <c r="F36" s="36"/>
      <c r="G36" s="36"/>
      <c r="H36" s="36"/>
      <c r="I36" s="131"/>
      <c r="M36" s="154"/>
      <c r="N36" s="154"/>
      <c r="O36" s="154"/>
      <c r="P36" s="154"/>
    </row>
    <row r="37" spans="1:16" s="35" customFormat="1" ht="16.5" thickBot="1" x14ac:dyDescent="0.3">
      <c r="A37" s="54" t="s">
        <v>115</v>
      </c>
      <c r="B37" s="54"/>
      <c r="C37" s="54"/>
      <c r="D37" s="55" t="s">
        <v>116</v>
      </c>
      <c r="E37" s="55" t="s">
        <v>117</v>
      </c>
      <c r="F37" s="36"/>
      <c r="G37" s="36"/>
      <c r="H37" s="36"/>
      <c r="K37" s="131"/>
      <c r="L37" s="131"/>
      <c r="M37" s="154"/>
      <c r="N37" s="154"/>
      <c r="O37" s="154"/>
      <c r="P37" s="154"/>
    </row>
    <row r="38" spans="1:16" s="34" customFormat="1" ht="15.75" x14ac:dyDescent="0.25">
      <c r="A38" s="48" t="s">
        <v>118</v>
      </c>
      <c r="B38" s="38"/>
      <c r="C38" s="38"/>
      <c r="D38" s="868" t="s">
        <v>119</v>
      </c>
      <c r="E38" s="307">
        <v>14</v>
      </c>
      <c r="F38" s="36"/>
      <c r="G38" s="36"/>
      <c r="H38" s="36"/>
      <c r="I38" s="35"/>
      <c r="J38" s="35"/>
      <c r="K38" s="131"/>
      <c r="L38" s="131"/>
      <c r="M38" s="154"/>
      <c r="N38" s="154"/>
      <c r="O38" s="154"/>
      <c r="P38" s="154"/>
    </row>
    <row r="39" spans="1:16" s="34" customFormat="1" ht="15.75" x14ac:dyDescent="0.25">
      <c r="A39" s="48" t="s">
        <v>120</v>
      </c>
      <c r="B39" s="38"/>
      <c r="C39" s="38"/>
      <c r="D39" s="868" t="s">
        <v>119</v>
      </c>
      <c r="E39" s="307">
        <v>14</v>
      </c>
      <c r="F39" s="36"/>
      <c r="G39" s="36"/>
      <c r="H39" s="36"/>
      <c r="I39" s="35"/>
      <c r="J39" s="35"/>
      <c r="K39" s="131"/>
      <c r="L39" s="131"/>
      <c r="M39" s="154"/>
      <c r="N39" s="154"/>
      <c r="O39" s="154"/>
      <c r="P39" s="154"/>
    </row>
    <row r="40" spans="1:16" s="34" customFormat="1" ht="15.75" x14ac:dyDescent="0.25">
      <c r="A40" s="48" t="s">
        <v>121</v>
      </c>
      <c r="B40" s="38"/>
      <c r="C40" s="38"/>
      <c r="D40" s="868" t="s">
        <v>119</v>
      </c>
      <c r="E40" s="308">
        <v>14</v>
      </c>
      <c r="F40" s="36"/>
      <c r="G40" s="36"/>
      <c r="H40" s="36"/>
      <c r="I40" s="35"/>
      <c r="J40" s="35"/>
      <c r="K40" s="131"/>
      <c r="L40" s="131"/>
      <c r="M40" s="154"/>
      <c r="N40" s="154"/>
      <c r="O40" s="154"/>
      <c r="P40" s="154"/>
    </row>
    <row r="41" spans="1:16" s="34" customFormat="1" ht="15.75" x14ac:dyDescent="0.25">
      <c r="A41" s="48" t="s">
        <v>122</v>
      </c>
      <c r="B41" s="38"/>
      <c r="C41" s="38"/>
      <c r="D41" s="868" t="s">
        <v>119</v>
      </c>
      <c r="E41" s="308">
        <v>14</v>
      </c>
      <c r="F41" s="36"/>
      <c r="G41" s="36"/>
      <c r="I41" s="131"/>
      <c r="J41" s="35"/>
      <c r="K41" s="131"/>
      <c r="L41" s="131"/>
      <c r="M41" s="154"/>
      <c r="N41" s="154"/>
      <c r="O41" s="154"/>
      <c r="P41" s="154"/>
    </row>
    <row r="42" spans="1:16" s="34" customFormat="1" ht="15.75" x14ac:dyDescent="0.25">
      <c r="A42" s="38"/>
      <c r="B42" s="38"/>
      <c r="C42" s="38"/>
      <c r="D42" s="321"/>
      <c r="E42" s="321"/>
      <c r="F42" s="1742"/>
      <c r="G42" s="1742"/>
      <c r="H42" s="1742"/>
      <c r="I42" s="131"/>
      <c r="M42" s="154"/>
      <c r="N42" s="154"/>
      <c r="O42" s="154"/>
      <c r="P42" s="154"/>
    </row>
    <row r="43" spans="1:16" s="34" customFormat="1" ht="15.75" x14ac:dyDescent="0.25">
      <c r="A43" s="135" t="s">
        <v>123</v>
      </c>
      <c r="B43" s="136"/>
      <c r="C43" s="136"/>
      <c r="D43" s="137" t="s">
        <v>116</v>
      </c>
      <c r="E43" s="140" t="s">
        <v>117</v>
      </c>
      <c r="G43" s="140" t="s">
        <v>124</v>
      </c>
      <c r="H43" s="1111" t="s">
        <v>125</v>
      </c>
      <c r="I43" s="1111" t="s">
        <v>126</v>
      </c>
      <c r="J43" s="140" t="s">
        <v>127</v>
      </c>
      <c r="K43" s="140" t="s">
        <v>103</v>
      </c>
      <c r="L43" s="1122" t="s">
        <v>104</v>
      </c>
      <c r="M43" s="1116" t="s">
        <v>128</v>
      </c>
      <c r="N43" s="1113" t="s">
        <v>129</v>
      </c>
      <c r="O43" s="154"/>
      <c r="P43" s="154"/>
    </row>
    <row r="44" spans="1:16" s="34" customFormat="1" ht="15.75" x14ac:dyDescent="0.25">
      <c r="A44" s="49" t="s">
        <v>130</v>
      </c>
      <c r="B44" s="299"/>
      <c r="C44" s="299"/>
      <c r="D44" s="146" t="s">
        <v>131</v>
      </c>
      <c r="E44" s="147"/>
      <c r="F44" s="34"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5" t="e" cm="1">
        <f t="array" aca="1" ref="N44" ca="1">_xll.ErLognormal(J44,M44)</f>
        <v>#NAME?</v>
      </c>
      <c r="O44" s="154"/>
      <c r="P44" s="154"/>
    </row>
    <row r="45" spans="1:16" s="34" customFormat="1" ht="15.75" x14ac:dyDescent="0.25">
      <c r="A45" s="49"/>
      <c r="B45" s="131"/>
      <c r="C45" s="131"/>
      <c r="D45" s="146"/>
      <c r="E45" s="147"/>
      <c r="F45" s="36"/>
      <c r="G45" s="36"/>
      <c r="H45" s="36"/>
    </row>
    <row r="46" spans="1:16" s="34" customFormat="1" ht="15.75" x14ac:dyDescent="0.25">
      <c r="A46" s="135" t="s">
        <v>133</v>
      </c>
      <c r="B46" s="136"/>
      <c r="C46" s="136"/>
      <c r="D46" s="137" t="s">
        <v>116</v>
      </c>
      <c r="E46" s="140" t="s">
        <v>117</v>
      </c>
      <c r="F46" s="36"/>
      <c r="G46" s="36"/>
      <c r="H46" s="36"/>
    </row>
    <row r="47" spans="1:16" s="34" customFormat="1" ht="15.75" x14ac:dyDescent="0.25">
      <c r="A47" s="49" t="s">
        <v>134</v>
      </c>
      <c r="B47" s="318"/>
      <c r="C47" s="318"/>
      <c r="D47" s="319">
        <f>'Permanent Disb'!K10</f>
        <v>0.90600000000000003</v>
      </c>
      <c r="E47" s="320" t="s">
        <v>135</v>
      </c>
      <c r="F47" s="36"/>
      <c r="G47" s="36"/>
      <c r="H47" s="36"/>
    </row>
    <row r="48" spans="1:16" s="34" customFormat="1" ht="15.75" x14ac:dyDescent="0.25">
      <c r="A48" s="49"/>
      <c r="B48" s="38"/>
      <c r="C48" s="38"/>
      <c r="D48" s="38"/>
      <c r="E48" s="50"/>
      <c r="F48" s="51"/>
      <c r="G48" s="38"/>
      <c r="H48" s="38"/>
    </row>
    <row r="49" spans="1:45"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c r="N49" s="916"/>
      <c r="O49" s="916"/>
      <c r="P49" s="916"/>
      <c r="Q49" s="916"/>
    </row>
    <row r="50" spans="1:45" s="154" customFormat="1" ht="15.75" x14ac:dyDescent="0.25">
      <c r="A50" s="156" t="s">
        <v>138</v>
      </c>
      <c r="B50" s="131"/>
      <c r="C50" s="131"/>
      <c r="D50" s="155">
        <f>'Permanent Disb'!C6</f>
        <v>2.82920668759425E-2</v>
      </c>
      <c r="E50" s="155">
        <f>'Permanent Disb'!D6</f>
        <v>2.56649103912506E-2</v>
      </c>
      <c r="F50" s="155">
        <f>'Permanent Disb'!E6</f>
        <v>3.1202822359023798E-2</v>
      </c>
      <c r="G50" s="131"/>
      <c r="H50" s="871" t="s">
        <v>135</v>
      </c>
      <c r="I50" s="503">
        <f>(F50-E50)/(2*1.96)</f>
        <v>1.4127326448401015E-3</v>
      </c>
      <c r="J50" s="503">
        <f>(D50*(D50-D50^2-I50^2))/I50^2</f>
        <v>389.684928329694</v>
      </c>
      <c r="K50" s="503">
        <f>J50*(1-D50)/D50</f>
        <v>13383.961586731159</v>
      </c>
      <c r="L50" s="576" t="e">
        <f ca="1">_xll.ErBeta(J50,K50)</f>
        <v>#NAME?</v>
      </c>
      <c r="N50" s="916"/>
      <c r="O50" s="916"/>
      <c r="P50" s="916"/>
      <c r="Q50" s="916"/>
    </row>
    <row r="51" spans="1:45" s="154" customFormat="1" ht="15.75" x14ac:dyDescent="0.25">
      <c r="A51" s="156" t="s">
        <v>139</v>
      </c>
      <c r="B51" s="131"/>
      <c r="C51" s="131"/>
      <c r="D51" s="178">
        <f>'Permanent Disb'!G7</f>
        <v>1.1000000000000001E-3</v>
      </c>
      <c r="E51" s="178">
        <f>'Permanent Disb'!H7</f>
        <v>7.9000000000000001E-4</v>
      </c>
      <c r="F51" s="178">
        <f>'Permanent Disb'!I7</f>
        <v>1.4E-3</v>
      </c>
      <c r="G51" s="131"/>
      <c r="H51" s="871" t="s">
        <v>135</v>
      </c>
      <c r="I51" s="503">
        <f>(F51-E51)/(2*1.96)</f>
        <v>1.5561224489795918E-4</v>
      </c>
      <c r="J51" s="503">
        <f>(D51*(D51-D51^2-I51^2))/I51^2</f>
        <v>49.91260954474604</v>
      </c>
      <c r="K51" s="503">
        <f>J51*(1-D51)/D51</f>
        <v>45325.186976588018</v>
      </c>
      <c r="L51" s="576" t="e">
        <f ca="1">_xll.ErBeta(J51,K51)</f>
        <v>#NAME?</v>
      </c>
      <c r="N51" s="916"/>
      <c r="O51" s="916"/>
      <c r="P51" s="916"/>
      <c r="Q51" s="916"/>
    </row>
    <row r="52" spans="1:45" s="154" customFormat="1" ht="15.75" x14ac:dyDescent="0.25">
      <c r="A52" s="156" t="s">
        <v>140</v>
      </c>
      <c r="B52" s="131"/>
      <c r="C52" s="131"/>
      <c r="D52" s="178">
        <f>'Permanent Disb'!G8</f>
        <v>6.7000000000000002E-3</v>
      </c>
      <c r="E52" s="178">
        <f>'Permanent Disb'!H8</f>
        <v>5.8999999999999999E-3</v>
      </c>
      <c r="F52" s="178">
        <f>'Permanent Disb'!I8</f>
        <v>7.4999999999999997E-3</v>
      </c>
      <c r="G52" s="131"/>
      <c r="H52" s="871" t="s">
        <v>135</v>
      </c>
      <c r="I52" s="503">
        <f>(F52-E52)/(2*1.96)</f>
        <v>4.0816326530612241E-4</v>
      </c>
      <c r="J52" s="503">
        <f>(D52*(D52-D52^2-I52^2))/I52^2</f>
        <v>267.64019509250005</v>
      </c>
      <c r="K52" s="503">
        <f>J52*(1-D52)/D52</f>
        <v>39678.657579907507</v>
      </c>
      <c r="L52" s="576" t="e">
        <f ca="1">_xll.ErBeta(J52,K52)</f>
        <v>#NAME?</v>
      </c>
      <c r="N52" s="916"/>
      <c r="O52" s="916"/>
      <c r="P52" s="916"/>
      <c r="Q52" s="916"/>
    </row>
    <row r="53" spans="1:45"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871" t="s">
        <v>135</v>
      </c>
      <c r="I53" s="503">
        <f>(F53-E53)/(2*1.96)</f>
        <v>1.5051020408163272E-3</v>
      </c>
      <c r="J53" s="503">
        <f>(D53*(D53-D53^2-I53^2))/I53^2</f>
        <v>2072.8189890859385</v>
      </c>
      <c r="K53" s="503">
        <f>J53*(1-D53)/D53</f>
        <v>27080.753290603778</v>
      </c>
      <c r="L53" s="576" t="e">
        <f ca="1">_xll.ErBeta(J53,K53)</f>
        <v>#NAME?</v>
      </c>
      <c r="N53" s="916"/>
      <c r="O53" s="916"/>
      <c r="P53" s="916"/>
      <c r="Q53" s="916"/>
    </row>
    <row r="54" spans="1:45" s="154" customFormat="1" ht="15.75" x14ac:dyDescent="0.25">
      <c r="A54" s="156" t="s">
        <v>143</v>
      </c>
      <c r="B54" s="131"/>
      <c r="C54" s="131"/>
      <c r="D54" s="178">
        <f>'Permanent Disb'!G5</f>
        <v>7.6E-3</v>
      </c>
      <c r="E54" s="178">
        <f>'Permanent Disb'!H5</f>
        <v>6.7999999999999996E-3</v>
      </c>
      <c r="F54" s="178">
        <f>'Permanent Disb'!I5</f>
        <v>8.5000000000000006E-3</v>
      </c>
      <c r="G54" s="131"/>
      <c r="H54" s="871" t="s">
        <v>135</v>
      </c>
      <c r="I54" s="503">
        <f>(F54-E54)/(2*1.96)</f>
        <v>4.3367346938775537E-4</v>
      </c>
      <c r="J54" s="503">
        <f>(D54*(D54-D54^2-I54^2))/I54^2</f>
        <v>304.77363985937683</v>
      </c>
      <c r="K54" s="503">
        <f>J54*(1-D54)/D54</f>
        <v>39797.02107847968</v>
      </c>
      <c r="L54" s="576" t="e">
        <f ca="1">_xll.ErBeta(J54,K54)</f>
        <v>#NAME?</v>
      </c>
      <c r="N54" s="916"/>
      <c r="O54" s="916"/>
      <c r="P54" s="916"/>
      <c r="Q54" s="916"/>
    </row>
    <row r="55" spans="1:45" s="123" customFormat="1" ht="15.75" x14ac:dyDescent="0.25">
      <c r="A55" s="124"/>
      <c r="B55" s="120"/>
      <c r="C55" s="120"/>
      <c r="D55" s="151"/>
      <c r="E55" s="121"/>
      <c r="F55" s="122"/>
      <c r="G55" s="120"/>
      <c r="H55" s="125"/>
    </row>
    <row r="56" spans="1:45" s="160" customFormat="1" x14ac:dyDescent="0.25">
      <c r="A56" s="160" t="s">
        <v>144</v>
      </c>
    </row>
    <row r="57" spans="1:45" s="160" customFormat="1" x14ac:dyDescent="0.25">
      <c r="A57" s="160" t="s">
        <v>145</v>
      </c>
    </row>
    <row r="58" spans="1:45" s="112" customFormat="1" ht="15.75" x14ac:dyDescent="0.25">
      <c r="I58" s="675"/>
    </row>
    <row r="59" spans="1:45" s="112" customFormat="1" ht="15.75" x14ac:dyDescent="0.25">
      <c r="D59" s="1709" t="s">
        <v>146</v>
      </c>
      <c r="E59" s="1709"/>
      <c r="F59" s="1709"/>
      <c r="G59" s="1709"/>
      <c r="H59" s="1709"/>
      <c r="I59" s="1710"/>
      <c r="J59" s="1711" t="s">
        <v>147</v>
      </c>
      <c r="K59" s="1712"/>
      <c r="L59" s="1712"/>
      <c r="M59" s="1712"/>
      <c r="N59" s="1712"/>
      <c r="O59" s="1712"/>
      <c r="P59" s="1713" t="s">
        <v>148</v>
      </c>
      <c r="Q59" s="1714"/>
      <c r="R59" s="1714"/>
      <c r="S59" s="1714"/>
      <c r="T59" s="1714"/>
      <c r="U59" s="1714"/>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row>
    <row r="60" spans="1:45" s="112" customFormat="1" ht="15.75" x14ac:dyDescent="0.25">
      <c r="D60" s="1697" t="s">
        <v>149</v>
      </c>
      <c r="E60" s="1697"/>
      <c r="F60" s="1698"/>
      <c r="G60" s="1697" t="s">
        <v>70</v>
      </c>
      <c r="H60" s="1697"/>
      <c r="I60" s="1698"/>
      <c r="J60" s="1690" t="s">
        <v>71</v>
      </c>
      <c r="K60" s="1691"/>
      <c r="L60" s="1703"/>
      <c r="M60" s="1691" t="s">
        <v>72</v>
      </c>
      <c r="N60" s="1691"/>
      <c r="O60" s="1703"/>
      <c r="P60" s="1715" t="s">
        <v>73</v>
      </c>
      <c r="Q60" s="1716"/>
      <c r="R60" s="1717"/>
      <c r="S60" s="1716" t="s">
        <v>74</v>
      </c>
      <c r="T60" s="1716"/>
      <c r="U60" s="17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row>
    <row r="61" spans="1:45"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W61" s="919"/>
      <c r="X61" s="919"/>
      <c r="Y61" s="919"/>
      <c r="Z61" s="919"/>
      <c r="AA61" s="919"/>
      <c r="AB61" s="919"/>
      <c r="AC61" s="919"/>
      <c r="AD61" s="919"/>
      <c r="AE61" s="919"/>
      <c r="AF61" s="919"/>
      <c r="AG61" s="919"/>
      <c r="AH61" s="919"/>
      <c r="AI61" s="919"/>
      <c r="AJ61" s="919"/>
      <c r="AK61" s="919"/>
      <c r="AL61" s="919"/>
      <c r="AM61" s="919"/>
      <c r="AN61" s="919"/>
      <c r="AO61" s="919"/>
      <c r="AP61" s="919"/>
      <c r="AQ61" s="919"/>
      <c r="AR61" s="919"/>
      <c r="AS61" s="919"/>
    </row>
    <row r="62" spans="1:45"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W62" s="919"/>
      <c r="X62" s="919"/>
      <c r="Y62" s="919"/>
      <c r="Z62" s="919"/>
      <c r="AA62" s="919"/>
      <c r="AB62" s="919"/>
      <c r="AC62" s="919"/>
      <c r="AD62" s="919"/>
      <c r="AE62" s="919"/>
      <c r="AF62" s="919"/>
      <c r="AG62" s="919"/>
      <c r="AH62" s="919"/>
      <c r="AI62" s="919"/>
      <c r="AJ62" s="919"/>
      <c r="AK62" s="919"/>
      <c r="AL62" s="919"/>
      <c r="AM62" s="919"/>
      <c r="AN62" s="919"/>
      <c r="AO62" s="919"/>
      <c r="AP62" s="919"/>
      <c r="AQ62" s="919"/>
      <c r="AR62" s="919"/>
      <c r="AS62" s="919"/>
    </row>
    <row r="63" spans="1:45" s="304" customFormat="1" x14ac:dyDescent="0.25">
      <c r="B63" s="304" t="s">
        <v>154</v>
      </c>
      <c r="D63" s="61">
        <f>L21</f>
        <v>128997</v>
      </c>
      <c r="E63" s="628">
        <f>(D63*$E39)/$D$27</f>
        <v>4944.4435318275155</v>
      </c>
      <c r="F63" s="683" t="e">
        <f ca="1">$E63*$J$30</f>
        <v>#NAME?</v>
      </c>
      <c r="G63" s="61">
        <f>M21</f>
        <v>702887</v>
      </c>
      <c r="H63" s="628">
        <f>(G63*$E39)/$D$27</f>
        <v>26941.596167008898</v>
      </c>
      <c r="I63" s="683" t="e">
        <f ca="1">H63*$J$30</f>
        <v>#NAME?</v>
      </c>
      <c r="J63" s="674">
        <f>N21</f>
        <v>2710</v>
      </c>
      <c r="K63" s="628">
        <f>(J63*$E39)/$D$27</f>
        <v>103.87405886379193</v>
      </c>
      <c r="L63" s="683" t="e">
        <f ca="1">K63*$J30</f>
        <v>#NAME?</v>
      </c>
      <c r="M63" s="61">
        <f>O21</f>
        <v>18243</v>
      </c>
      <c r="N63" s="628">
        <f>(M63*$E39)/$D$27</f>
        <v>699.25256673511296</v>
      </c>
      <c r="O63" s="683" t="e">
        <f ca="1">N63*$J30</f>
        <v>#NAME?</v>
      </c>
      <c r="P63" s="674">
        <f>P21</f>
        <v>1028</v>
      </c>
      <c r="Q63" s="628">
        <f>(P63*$E39)/$D$27</f>
        <v>39.403148528405204</v>
      </c>
      <c r="R63" s="683" t="e">
        <f ca="1">Q63*$J30</f>
        <v>#NAME?</v>
      </c>
      <c r="S63" s="61">
        <f>Q21</f>
        <v>6656</v>
      </c>
      <c r="T63" s="628">
        <f>(S63*$E39)/$D$27</f>
        <v>255.12388774811774</v>
      </c>
      <c r="U63" s="683" t="e">
        <f ca="1">T63*$J30</f>
        <v>#NAME?</v>
      </c>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row>
    <row r="64" spans="1:45" s="304" customFormat="1" x14ac:dyDescent="0.25">
      <c r="B64" s="304" t="s">
        <v>93</v>
      </c>
      <c r="D64" s="61">
        <f t="shared" ref="D64:D65" si="5">L22</f>
        <v>9431</v>
      </c>
      <c r="E64" s="628">
        <f>(D64*$E40)/$D$27</f>
        <v>361.48939082819987</v>
      </c>
      <c r="F64" s="683" t="e">
        <f ca="1">$E64*$J$31</f>
        <v>#NAME?</v>
      </c>
      <c r="G64" s="61">
        <f t="shared" ref="G64:G65" si="6">M22</f>
        <v>23680</v>
      </c>
      <c r="H64" s="628">
        <f t="shared" ref="H64:H65" si="7">(G64*$E40)/$D$27</f>
        <v>907.65229295003428</v>
      </c>
      <c r="I64" s="683" t="e">
        <f ca="1">H64*$J$31</f>
        <v>#NAME?</v>
      </c>
      <c r="J64" s="674">
        <f t="shared" ref="J64:J65" si="8">N22</f>
        <v>182</v>
      </c>
      <c r="K64" s="628">
        <f t="shared" ref="K64:K65" si="9">(J64*$E40)/$D$27</f>
        <v>6.9760438056125942</v>
      </c>
      <c r="L64" s="683" t="e">
        <f t="shared" ref="L64:L65" ca="1" si="10">K64*$J31</f>
        <v>#NAME?</v>
      </c>
      <c r="M64" s="61">
        <f t="shared" ref="M64:M65" si="11">O22</f>
        <v>524</v>
      </c>
      <c r="N64" s="628">
        <f t="shared" ref="N64:N65" si="12">(M64*$E40)/$D$27</f>
        <v>20.084873374401095</v>
      </c>
      <c r="O64" s="683" t="e">
        <f t="shared" ref="O64:O65" ca="1" si="13">N64*$J31</f>
        <v>#NAME?</v>
      </c>
      <c r="P64" s="674">
        <f t="shared" ref="P64:P65" si="14">P22</f>
        <v>68</v>
      </c>
      <c r="Q64" s="628">
        <f t="shared" ref="Q64:Q65" si="15">(P64*$E40)/$D$27</f>
        <v>2.6064339493497606</v>
      </c>
      <c r="R64" s="683" t="e">
        <f t="shared" ref="R64:R65" ca="1" si="16">Q64*$J31</f>
        <v>#NAME?</v>
      </c>
      <c r="S64" s="61">
        <f t="shared" ref="S64:S65" si="17">Q22</f>
        <v>203</v>
      </c>
      <c r="T64" s="628">
        <f t="shared" ref="T64:T65" si="18">(S64*$E40)/$D$27</f>
        <v>7.7809719370294319</v>
      </c>
      <c r="U64" s="683" t="e">
        <f t="shared" ref="U64:U65" ca="1" si="19">T64*$J31</f>
        <v>#NAME?</v>
      </c>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row>
    <row r="65" spans="1:108" s="304" customFormat="1" x14ac:dyDescent="0.25">
      <c r="B65" s="304" t="s">
        <v>95</v>
      </c>
      <c r="D65" s="61">
        <f t="shared" si="5"/>
        <v>2319</v>
      </c>
      <c r="E65" s="628">
        <f>(D65*$E41)/$D$27</f>
        <v>88.887063655030801</v>
      </c>
      <c r="F65" s="683" t="e">
        <f ca="1">$E65*$J$32</f>
        <v>#NAME?</v>
      </c>
      <c r="G65" s="61">
        <f t="shared" si="6"/>
        <v>4913</v>
      </c>
      <c r="H65" s="628">
        <f t="shared" si="7"/>
        <v>188.31485284052019</v>
      </c>
      <c r="I65" s="683" t="e">
        <f ca="1">H65*$J$32</f>
        <v>#NAME?</v>
      </c>
      <c r="J65" s="674">
        <f t="shared" si="8"/>
        <v>38</v>
      </c>
      <c r="K65" s="628">
        <f t="shared" si="9"/>
        <v>1.4565366187542779</v>
      </c>
      <c r="L65" s="683" t="e">
        <f t="shared" ca="1" si="10"/>
        <v>#NAME?</v>
      </c>
      <c r="M65" s="61">
        <f t="shared" si="11"/>
        <v>94</v>
      </c>
      <c r="N65" s="628">
        <f t="shared" si="12"/>
        <v>3.6030116358658453</v>
      </c>
      <c r="O65" s="683" t="e">
        <f t="shared" ca="1" si="13"/>
        <v>#NAME?</v>
      </c>
      <c r="P65" s="674">
        <f t="shared" si="14"/>
        <v>17</v>
      </c>
      <c r="Q65" s="628">
        <f t="shared" si="15"/>
        <v>0.65160848733744015</v>
      </c>
      <c r="R65" s="683" t="e">
        <f t="shared" ca="1" si="16"/>
        <v>#NAME?</v>
      </c>
      <c r="S65" s="61">
        <f t="shared" si="17"/>
        <v>41</v>
      </c>
      <c r="T65" s="628">
        <f t="shared" si="18"/>
        <v>1.5715263518138261</v>
      </c>
      <c r="U65" s="683" t="e">
        <f t="shared" ca="1" si="19"/>
        <v>#NAME?</v>
      </c>
      <c r="W65" s="971"/>
      <c r="X65" s="971"/>
      <c r="Y65" s="971"/>
      <c r="Z65" s="971"/>
      <c r="AA65" s="971"/>
      <c r="AB65" s="971"/>
      <c r="AC65" s="971"/>
      <c r="AD65" s="971"/>
      <c r="AE65" s="971"/>
      <c r="AF65" s="971"/>
      <c r="AG65" s="971"/>
      <c r="AH65" s="971"/>
      <c r="AI65" s="971"/>
      <c r="AJ65" s="971"/>
      <c r="AK65" s="971"/>
      <c r="AL65" s="971"/>
      <c r="AM65" s="971"/>
      <c r="AN65" s="971"/>
      <c r="AO65" s="971"/>
      <c r="AP65" s="971"/>
      <c r="AQ65" s="971"/>
      <c r="AR65" s="971"/>
      <c r="AS65" s="971"/>
    </row>
    <row r="66" spans="1:108" s="640" customFormat="1" x14ac:dyDescent="0.25">
      <c r="B66" s="733" t="s">
        <v>155</v>
      </c>
      <c r="F66" s="734" t="e">
        <f ca="1">_xll.ErTotal(SUM(F63:F65))</f>
        <v>#NAME?</v>
      </c>
      <c r="I66" s="734" t="e">
        <f ca="1">_xll.ErTotal(SUM(I63:I65))</f>
        <v>#NAME?</v>
      </c>
      <c r="J66" s="643"/>
      <c r="K66" s="644"/>
      <c r="L66" s="734" t="e">
        <f ca="1">_xll.ErTotal(SUM(L63:L65))</f>
        <v>#NAME?</v>
      </c>
      <c r="M66" s="644"/>
      <c r="N66" s="870"/>
      <c r="O66" s="734" t="e">
        <f ca="1">_xll.ErTotal(SUM(O63:O65))</f>
        <v>#NAME?</v>
      </c>
      <c r="P66" s="643"/>
      <c r="Q66" s="644"/>
      <c r="R66" s="734" t="e">
        <f ca="1">_xll.ErTotal(SUM(R63:R65))</f>
        <v>#NAME?</v>
      </c>
      <c r="S66" s="644"/>
      <c r="T66" s="644"/>
      <c r="U66" s="734" t="e">
        <f ca="1">_xll.ErTotal(SUM(U63:U65))</f>
        <v>#NAME?</v>
      </c>
      <c r="W66" s="919"/>
      <c r="X66" s="919"/>
      <c r="Y66" s="919"/>
      <c r="Z66" s="919"/>
      <c r="AA66" s="919"/>
      <c r="AB66" s="919"/>
      <c r="AC66" s="919"/>
      <c r="AD66" s="919"/>
      <c r="AE66" s="919"/>
      <c r="AF66" s="919"/>
      <c r="AG66" s="919"/>
      <c r="AH66" s="919"/>
      <c r="AI66" s="919"/>
      <c r="AJ66" s="919"/>
      <c r="AK66" s="919"/>
      <c r="AL66" s="919"/>
      <c r="AM66" s="919"/>
      <c r="AN66" s="919"/>
      <c r="AO66" s="919"/>
      <c r="AP66" s="919"/>
      <c r="AQ66" s="919"/>
      <c r="AR66" s="919"/>
      <c r="AS66" s="919"/>
    </row>
    <row r="67" spans="1:108" x14ac:dyDescent="0.25">
      <c r="D67" s="241"/>
      <c r="E67" s="241"/>
      <c r="F67" s="241"/>
      <c r="G67" s="241"/>
      <c r="H67" s="241"/>
      <c r="I67" s="159"/>
      <c r="J67" s="365"/>
      <c r="K67" s="365"/>
      <c r="L67" s="365"/>
      <c r="M67" s="365"/>
      <c r="N67" s="365"/>
      <c r="O67" s="684"/>
      <c r="P67" s="365"/>
      <c r="Q67" s="365"/>
      <c r="R67" s="365"/>
      <c r="S67" s="365"/>
      <c r="T67" s="365"/>
      <c r="U67" s="684"/>
    </row>
    <row r="68" spans="1:108" s="160" customFormat="1" x14ac:dyDescent="0.25">
      <c r="A68" s="160" t="s">
        <v>156</v>
      </c>
    </row>
    <row r="69" spans="1:108" s="112" customFormat="1" ht="15.75" x14ac:dyDescent="0.25"/>
    <row r="70" spans="1:108" s="112" customFormat="1" ht="15.75" x14ac:dyDescent="0.25">
      <c r="E70" s="685"/>
      <c r="F70" s="685"/>
      <c r="G70" s="685"/>
      <c r="H70" s="685"/>
    </row>
    <row r="71" spans="1:108" s="112" customFormat="1" ht="15.75" x14ac:dyDescent="0.25">
      <c r="B71" s="917"/>
      <c r="D71" s="1718"/>
      <c r="E71" s="1718"/>
      <c r="F71" s="1718"/>
      <c r="G71" s="1718"/>
      <c r="H71" s="1718"/>
      <c r="K71" s="1697" t="s">
        <v>157</v>
      </c>
      <c r="L71" s="1697"/>
      <c r="M71" s="1697"/>
      <c r="N71" s="1697"/>
      <c r="O71" s="1697"/>
      <c r="P71" s="1697"/>
      <c r="Q71" s="1697"/>
      <c r="R71" s="1698"/>
      <c r="S71" s="1690" t="s">
        <v>158</v>
      </c>
      <c r="T71" s="1691"/>
      <c r="U71" s="1691"/>
      <c r="V71" s="1691"/>
      <c r="W71" s="1691"/>
      <c r="X71" s="1691"/>
      <c r="Y71" s="1691"/>
      <c r="Z71" s="1691"/>
      <c r="AA71" s="1692" t="s">
        <v>159</v>
      </c>
      <c r="AB71" s="1693"/>
      <c r="AC71" s="1693"/>
      <c r="AD71" s="1693"/>
      <c r="AE71" s="1693"/>
      <c r="AF71" s="1693"/>
      <c r="AG71" s="1693"/>
      <c r="AH71" s="1693"/>
      <c r="AI71" s="872"/>
      <c r="AJ71" s="872"/>
      <c r="AK71" s="872"/>
      <c r="AL71" s="872"/>
      <c r="AM71" s="872"/>
      <c r="AN71" s="872"/>
      <c r="AO71" s="872"/>
      <c r="AP71" s="872"/>
      <c r="AQ71" s="872"/>
      <c r="AR71" s="872"/>
      <c r="AS71" s="872"/>
      <c r="AT71" s="872"/>
      <c r="AU71" s="872"/>
      <c r="AV71" s="872"/>
    </row>
    <row r="72" spans="1:108" s="112" customFormat="1" ht="14.25" customHeight="1" x14ac:dyDescent="0.25">
      <c r="B72" s="917"/>
      <c r="D72" s="502"/>
      <c r="E72" s="502"/>
      <c r="F72" s="502"/>
      <c r="G72" s="502"/>
      <c r="H72" s="502"/>
      <c r="I72" s="502"/>
      <c r="J72" s="502"/>
      <c r="K72" s="1702"/>
      <c r="L72" s="1702"/>
      <c r="M72" s="1702"/>
      <c r="N72" s="1702"/>
      <c r="O72" s="725"/>
      <c r="P72" s="725"/>
      <c r="Q72" s="725"/>
      <c r="R72" s="726"/>
      <c r="S72" s="729"/>
      <c r="T72" s="729"/>
      <c r="U72" s="729"/>
      <c r="V72" s="729"/>
      <c r="W72" s="729"/>
      <c r="X72" s="729"/>
      <c r="Y72" s="729"/>
      <c r="Z72" s="729"/>
      <c r="AA72" s="732"/>
      <c r="AB72" s="732"/>
      <c r="AC72" s="732"/>
      <c r="AD72" s="732"/>
      <c r="AE72" s="732"/>
      <c r="AF72" s="732"/>
      <c r="AG72" s="732"/>
      <c r="AH72" s="732"/>
      <c r="AI72" s="873"/>
      <c r="AJ72" s="873"/>
      <c r="AK72" s="873"/>
      <c r="AL72" s="873"/>
      <c r="AM72" s="873"/>
      <c r="AN72" s="873"/>
      <c r="AO72" s="873"/>
      <c r="AP72" s="873"/>
      <c r="AQ72" s="873"/>
      <c r="AR72" s="873"/>
      <c r="AS72" s="873"/>
      <c r="AT72" s="873"/>
      <c r="AU72" s="873"/>
      <c r="AV72" s="873"/>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x14ac:dyDescent="0.25">
      <c r="B73" s="875"/>
      <c r="D73" s="1700" t="s">
        <v>760</v>
      </c>
      <c r="E73" s="1700"/>
      <c r="F73" s="1701"/>
      <c r="G73" s="1704" t="s">
        <v>129</v>
      </c>
      <c r="H73" s="1705"/>
      <c r="I73" s="1705"/>
      <c r="J73" s="1705"/>
      <c r="K73" s="1697" t="s">
        <v>69</v>
      </c>
      <c r="L73" s="1697"/>
      <c r="M73" s="1697"/>
      <c r="N73" s="1698"/>
      <c r="O73" s="1697" t="s">
        <v>70</v>
      </c>
      <c r="P73" s="1697"/>
      <c r="Q73" s="1697"/>
      <c r="R73" s="1698"/>
      <c r="S73" s="1690" t="s">
        <v>71</v>
      </c>
      <c r="T73" s="1691"/>
      <c r="U73" s="1691"/>
      <c r="V73" s="1691"/>
      <c r="W73" s="1691" t="s">
        <v>72</v>
      </c>
      <c r="X73" s="1691"/>
      <c r="Y73" s="1691"/>
      <c r="Z73" s="1691"/>
      <c r="AA73" s="1692" t="s">
        <v>73</v>
      </c>
      <c r="AB73" s="1693"/>
      <c r="AC73" s="1693"/>
      <c r="AD73" s="1693"/>
      <c r="AE73" s="1693" t="s">
        <v>74</v>
      </c>
      <c r="AF73" s="1693"/>
      <c r="AG73" s="1693"/>
      <c r="AH73" s="1693"/>
      <c r="AI73" s="873"/>
      <c r="AJ73" s="873"/>
      <c r="AK73" s="873"/>
      <c r="AL73" s="873"/>
      <c r="AM73" s="1688"/>
      <c r="AN73" s="1688"/>
      <c r="AO73" s="1688"/>
      <c r="AP73" s="1688"/>
      <c r="AQ73" s="1688"/>
      <c r="AR73" s="1688"/>
      <c r="AS73" s="1688"/>
      <c r="AT73" s="1688"/>
      <c r="AU73" s="1688"/>
      <c r="AV73" s="1688"/>
      <c r="AW73" s="195"/>
      <c r="AX73" s="1706"/>
      <c r="AY73" s="1706"/>
      <c r="AZ73" s="1706"/>
      <c r="BA73" s="1706"/>
      <c r="BB73" s="1707"/>
      <c r="BC73" s="1707"/>
      <c r="BD73" s="1707"/>
      <c r="BE73" s="1707"/>
      <c r="BF73" s="1707"/>
      <c r="BG73" s="1707"/>
      <c r="BH73" s="1707"/>
      <c r="BI73" s="1707"/>
      <c r="BJ73" s="1707"/>
      <c r="BK73" s="1707"/>
      <c r="BL73" s="181"/>
      <c r="BM73" s="1707"/>
      <c r="BN73" s="1707"/>
      <c r="BO73" s="1707"/>
      <c r="BP73" s="1707"/>
      <c r="BQ73" s="1707"/>
      <c r="BR73" s="1707"/>
      <c r="BS73" s="1707"/>
      <c r="BT73" s="1707"/>
      <c r="BU73" s="1707"/>
      <c r="BV73" s="1707"/>
      <c r="BW73" s="1707"/>
      <c r="BX73" s="1707"/>
      <c r="BY73" s="1707"/>
      <c r="BZ73" s="1707"/>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29" customFormat="1" ht="45" x14ac:dyDescent="0.25">
      <c r="B74" s="439" t="s">
        <v>162</v>
      </c>
      <c r="D74" s="443" t="s">
        <v>163</v>
      </c>
      <c r="E74" s="443" t="s">
        <v>103</v>
      </c>
      <c r="F74" s="443" t="s">
        <v>104</v>
      </c>
      <c r="G74" s="498" t="s">
        <v>105</v>
      </c>
      <c r="H74" s="498" t="s">
        <v>106</v>
      </c>
      <c r="I74" s="498" t="s">
        <v>107</v>
      </c>
      <c r="J74" s="498" t="s">
        <v>164</v>
      </c>
      <c r="K74" s="711" t="s">
        <v>165</v>
      </c>
      <c r="L74" s="727" t="s">
        <v>166</v>
      </c>
      <c r="M74" s="727" t="s">
        <v>167</v>
      </c>
      <c r="N74" s="728" t="s">
        <v>168</v>
      </c>
      <c r="O74" s="711" t="s">
        <v>165</v>
      </c>
      <c r="P74" s="727" t="s">
        <v>166</v>
      </c>
      <c r="Q74" s="727" t="s">
        <v>167</v>
      </c>
      <c r="R74" s="728" t="s">
        <v>168</v>
      </c>
      <c r="S74" s="712" t="s">
        <v>165</v>
      </c>
      <c r="T74" s="730" t="s">
        <v>166</v>
      </c>
      <c r="U74" s="730" t="s">
        <v>167</v>
      </c>
      <c r="V74" s="731" t="s">
        <v>168</v>
      </c>
      <c r="W74" s="712" t="s">
        <v>165</v>
      </c>
      <c r="X74" s="730" t="s">
        <v>166</v>
      </c>
      <c r="Y74" s="730" t="s">
        <v>167</v>
      </c>
      <c r="Z74" s="731" t="s">
        <v>168</v>
      </c>
      <c r="AA74" s="713" t="s">
        <v>165</v>
      </c>
      <c r="AB74" s="703" t="s">
        <v>166</v>
      </c>
      <c r="AC74" s="703" t="s">
        <v>167</v>
      </c>
      <c r="AD74" s="704" t="s">
        <v>168</v>
      </c>
      <c r="AE74" s="713" t="s">
        <v>165</v>
      </c>
      <c r="AF74" s="703" t="s">
        <v>166</v>
      </c>
      <c r="AG74" s="703" t="s">
        <v>167</v>
      </c>
      <c r="AH74" s="704" t="s">
        <v>168</v>
      </c>
      <c r="AI74" s="874"/>
      <c r="AJ74" s="872"/>
      <c r="AK74" s="872"/>
      <c r="AL74" s="872"/>
      <c r="AM74" s="872"/>
      <c r="AN74" s="874"/>
      <c r="AO74" s="872"/>
      <c r="AP74" s="872"/>
      <c r="AQ74" s="872"/>
      <c r="AR74" s="872"/>
      <c r="AS74" s="874"/>
      <c r="AT74" s="872"/>
      <c r="AU74" s="872"/>
      <c r="AV74" s="872"/>
      <c r="AW74" s="444"/>
      <c r="AX74" s="445"/>
      <c r="AY74" s="444"/>
      <c r="AZ74" s="444"/>
      <c r="BA74" s="444"/>
      <c r="BB74" s="446"/>
      <c r="BC74" s="447"/>
      <c r="BD74" s="446"/>
      <c r="BE74" s="446"/>
      <c r="BF74" s="446"/>
      <c r="BG74" s="446"/>
      <c r="BH74" s="447"/>
      <c r="BI74" s="446"/>
      <c r="BJ74" s="446"/>
      <c r="BK74" s="446"/>
      <c r="BL74" s="444"/>
      <c r="BM74" s="445"/>
      <c r="BN74" s="444"/>
      <c r="BO74" s="444"/>
      <c r="BP74" s="444"/>
      <c r="BQ74" s="446"/>
      <c r="BR74" s="447"/>
      <c r="BS74" s="446"/>
      <c r="BT74" s="446"/>
      <c r="BU74" s="446"/>
      <c r="BV74" s="446"/>
      <c r="BW74" s="447"/>
      <c r="BX74" s="446"/>
      <c r="BY74" s="446"/>
      <c r="BZ74" s="446"/>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168" customFormat="1" x14ac:dyDescent="0.25">
      <c r="B75" s="439">
        <v>0</v>
      </c>
      <c r="C75" s="329"/>
      <c r="D75" s="565">
        <f>'NSW Post Acute '!T5</f>
        <v>0.56289999999999996</v>
      </c>
      <c r="E75" s="493">
        <f>'NSW Post Acute '!U5</f>
        <v>0.59970000000000001</v>
      </c>
      <c r="F75" s="493">
        <f>'NSW Post Acute '!V5</f>
        <v>0.52759999999999996</v>
      </c>
      <c r="G75" s="498">
        <f>(F75-E75)/(2*1.96)</f>
        <v>-1.8392857142857155E-2</v>
      </c>
      <c r="H75" s="498">
        <f>(D75*(D75-D75^2-G75^2))/G75^2</f>
        <v>408.83433804250672</v>
      </c>
      <c r="I75" s="498">
        <f>H75*(1-D75)/D75</f>
        <v>317.46578283599166</v>
      </c>
      <c r="J75" s="498" t="e">
        <f ca="1">_xll.ErBeta(H75,I75)</f>
        <v>#NAME?</v>
      </c>
      <c r="K75" s="1076" t="e">
        <f ca="1">(1-EXP(-(-LN(1-(J75-J76)/1))*$N$44)*1)</f>
        <v>#NAME?</v>
      </c>
      <c r="L75" s="566" t="e">
        <f ca="1">K75*($D$21-PICSIA_V)</f>
        <v>#NAME?</v>
      </c>
      <c r="M75" s="566" t="e">
        <f ca="1">((L75*B76)/52*$J$33)</f>
        <v>#NAME?</v>
      </c>
      <c r="N75" s="567" t="e">
        <f ca="1">(M75/$D$22)*100000</f>
        <v>#NAME?</v>
      </c>
      <c r="O75" s="565" t="e">
        <f ca="1">$J75-$J76</f>
        <v>#NAME?</v>
      </c>
      <c r="P75" s="566" t="e">
        <f ca="1">O75*($E$21-PICSIA_U)</f>
        <v>#NAME?</v>
      </c>
      <c r="Q75" s="566" t="e">
        <f ca="1">((P75*B76)/52*$J$33)</f>
        <v>#NAME?</v>
      </c>
      <c r="R75" s="567" t="e">
        <f t="shared" ref="R75:R138" ca="1" si="20">(Q75/$D$22)*100000</f>
        <v>#NAME?</v>
      </c>
      <c r="S75" s="1076" t="e">
        <f ca="1">(1-EXP(-(-LN(1-(J75-J76)/1))*$N$44)*1)</f>
        <v>#NAME?</v>
      </c>
      <c r="T75" s="566" t="e">
        <f ca="1">S75*($F$21-PICSIB_V)</f>
        <v>#NAME?</v>
      </c>
      <c r="U75" s="566" t="e">
        <f ca="1">((T75*B76)/52*$J$33)</f>
        <v>#NAME?</v>
      </c>
      <c r="V75" s="567" t="e">
        <f ca="1">(U75/$D$22)*100000</f>
        <v>#NAME?</v>
      </c>
      <c r="W75" s="565" t="e">
        <f ca="1">$J75-$J76</f>
        <v>#NAME?</v>
      </c>
      <c r="X75" s="566" t="e">
        <f t="shared" ref="X75:X94" ca="1" si="21">W75*($G$21-PICSIB_U)</f>
        <v>#NAME?</v>
      </c>
      <c r="Y75" s="566" t="e">
        <f ca="1">((X75*B76)/52*$J$33)</f>
        <v>#NAME?</v>
      </c>
      <c r="Z75" s="567" t="e">
        <f ca="1">(Y75/$D$22)*100000</f>
        <v>#NAME?</v>
      </c>
      <c r="AA75" s="1076" t="e">
        <f ca="1">(1-EXP(-(-LN(1-(J75-J76)/1))*$N$44)*1)</f>
        <v>#NAME?</v>
      </c>
      <c r="AB75" s="566" t="e">
        <f t="shared" ref="AB75:AB94" ca="1" si="22">AA75*($H$21-PICSIC_V)</f>
        <v>#NAME?</v>
      </c>
      <c r="AC75" s="566" t="e">
        <f ca="1">((AB75*B76)/52*$J$33)</f>
        <v>#NAME?</v>
      </c>
      <c r="AD75" s="1125" t="e">
        <f t="shared" ref="AD75:AD138" ca="1" si="23">(AC75/$D$22)*100000</f>
        <v>#NAME?</v>
      </c>
      <c r="AE75" s="565" t="e">
        <f ca="1">$J75-$J76</f>
        <v>#NAME?</v>
      </c>
      <c r="AF75" s="453" t="e">
        <f t="shared" ref="AF75:AF94" ca="1" si="24">AE75*($I$21-PICSIC_U)</f>
        <v>#NAME?</v>
      </c>
      <c r="AG75" s="566" t="e">
        <f ca="1">((AF75*B76)/52*$J$33)</f>
        <v>#NAME?</v>
      </c>
      <c r="AH75" s="567" t="e">
        <f t="shared" ref="AH75:AH138" ca="1" si="25">(AG75/$D$22)*100000</f>
        <v>#NAME?</v>
      </c>
      <c r="AI75" s="197"/>
      <c r="AJ75" s="198"/>
      <c r="AK75" s="198"/>
      <c r="AL75" s="199"/>
      <c r="AM75" s="182"/>
      <c r="AN75" s="183"/>
      <c r="AO75" s="184"/>
      <c r="AP75" s="184"/>
      <c r="AQ75" s="200"/>
      <c r="AR75" s="182"/>
      <c r="AS75" s="182"/>
      <c r="AT75" s="184"/>
      <c r="AU75" s="184"/>
      <c r="AV75" s="200"/>
      <c r="AW75" s="196"/>
      <c r="AX75" s="197"/>
      <c r="AY75" s="198"/>
      <c r="AZ75" s="198"/>
      <c r="BA75" s="199"/>
      <c r="BB75" s="182"/>
      <c r="BC75" s="183"/>
      <c r="BD75" s="184"/>
      <c r="BE75" s="184"/>
      <c r="BF75" s="200"/>
      <c r="BG75" s="182"/>
      <c r="BH75" s="182"/>
      <c r="BI75" s="184"/>
      <c r="BJ75" s="184"/>
      <c r="BK75" s="200"/>
      <c r="BL75" s="196"/>
      <c r="BM75" s="197"/>
      <c r="BN75" s="198"/>
      <c r="BO75" s="198"/>
      <c r="BP75" s="199"/>
      <c r="BQ75" s="182"/>
      <c r="BR75" s="183"/>
      <c r="BS75" s="184"/>
      <c r="BT75" s="184"/>
      <c r="BU75" s="200"/>
      <c r="BV75" s="182"/>
      <c r="BW75" s="182"/>
      <c r="BX75" s="184"/>
      <c r="BY75" s="184"/>
      <c r="BZ75" s="200"/>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168" customFormat="1" x14ac:dyDescent="0.25">
      <c r="B76" s="439">
        <v>1</v>
      </c>
      <c r="C76" s="329"/>
      <c r="D76" s="565">
        <f>'NSW Post Acute '!T6</f>
        <v>0.47395007657654858</v>
      </c>
      <c r="E76" s="493">
        <f>'NSW Post Acute '!U6</f>
        <v>0.49148407103175551</v>
      </c>
      <c r="F76" s="493">
        <f>'NSW Post Acute '!V6</f>
        <v>0.4559296042002175</v>
      </c>
      <c r="G76" s="498">
        <f t="shared" ref="G76:G139" si="26">(F76-E76)/(2*1.96)</f>
        <v>-9.0700170488617372E-3</v>
      </c>
      <c r="H76" s="498">
        <f t="shared" ref="H76:H139" si="27">(D76*(D76-D76^2-G76^2))/G76^2</f>
        <v>1435.9278822603201</v>
      </c>
      <c r="I76" s="498">
        <f t="shared" ref="I76:I139" si="28">H76*(1-D76)/D76</f>
        <v>1593.7749350329286</v>
      </c>
      <c r="J76" s="498" t="e">
        <f ca="1">_xll.ErBeta(H76,I76)</f>
        <v>#NAME?</v>
      </c>
      <c r="K76" s="1076" t="e">
        <f t="shared" ref="K76:K139" ca="1" si="29">(1-EXP(-(-LN(1-(J76-J77)/1))*$N$44)*1)</f>
        <v>#NAME?</v>
      </c>
      <c r="L76" s="566" t="e">
        <f t="shared" ref="L76:L94" ca="1" si="30">K76*($D$21-PICSIA_V)</f>
        <v>#NAME?</v>
      </c>
      <c r="M76" s="566" t="e">
        <f t="shared" ref="M76:M139" ca="1" si="31">((L76*B77)/52*$J$33)</f>
        <v>#NAME?</v>
      </c>
      <c r="N76" s="567" t="e">
        <f t="shared" ref="N76:N139" ca="1" si="32">(M76/$D$22)*100000</f>
        <v>#NAME?</v>
      </c>
      <c r="O76" s="565" t="e">
        <f ca="1">$J76-$J77</f>
        <v>#NAME?</v>
      </c>
      <c r="P76" s="566" t="e">
        <f t="shared" ref="P76:P94" ca="1" si="33">O76*($E$21-PICSIA_U)</f>
        <v>#NAME?</v>
      </c>
      <c r="Q76" s="566" t="e">
        <f t="shared" ref="Q76:Q139" ca="1" si="34">((P76*B77)/52*$J$33)</f>
        <v>#NAME?</v>
      </c>
      <c r="R76" s="567" t="e">
        <f t="shared" ca="1" si="20"/>
        <v>#NAME?</v>
      </c>
      <c r="S76" s="1076" t="e">
        <f t="shared" ref="S76:S139" ca="1" si="35">(1-EXP(-(-LN(1-(J76-J77)/1))*$N$44)*1)</f>
        <v>#NAME?</v>
      </c>
      <c r="T76" s="566" t="e">
        <f t="shared" ref="T76:T94" ca="1" si="36">S76*($F$21-PICSIB_V)</f>
        <v>#NAME?</v>
      </c>
      <c r="U76" s="566" t="e">
        <f t="shared" ref="U76:U139" ca="1" si="37">((T76*B77)/52*$J$33)</f>
        <v>#NAME?</v>
      </c>
      <c r="V76" s="567" t="e">
        <f t="shared" ref="V76:V139" ca="1" si="38">(U76/$D$22)*100000</f>
        <v>#NAME?</v>
      </c>
      <c r="W76" s="565" t="e">
        <f ca="1">$J76-$J77</f>
        <v>#NAME?</v>
      </c>
      <c r="X76" s="566" t="e">
        <f t="shared" ca="1" si="21"/>
        <v>#NAME?</v>
      </c>
      <c r="Y76" s="566" t="e">
        <f t="shared" ref="Y76:Y139" ca="1" si="39">((X76*B77)/52*$J$33)</f>
        <v>#NAME?</v>
      </c>
      <c r="Z76" s="567" t="e">
        <f t="shared" ref="Z76:Z139" ca="1" si="40">(Y76/$D$22)*100000</f>
        <v>#NAME?</v>
      </c>
      <c r="AA76" s="1076" t="e">
        <f t="shared" ref="AA76:AA139" ca="1" si="41">(1-EXP(-(-LN(1-(J76-J77)/1))*$N$44)*1)</f>
        <v>#NAME?</v>
      </c>
      <c r="AB76" s="566" t="e">
        <f t="shared" ca="1" si="22"/>
        <v>#NAME?</v>
      </c>
      <c r="AC76" s="566" t="e">
        <f t="shared" ref="AC76:AC139" ca="1" si="42">((AB76*B77)/52*$J$33)</f>
        <v>#NAME?</v>
      </c>
      <c r="AD76" s="1125" t="e">
        <f t="shared" ca="1" si="23"/>
        <v>#NAME?</v>
      </c>
      <c r="AE76" s="565" t="e">
        <f ca="1">$J76-$J77</f>
        <v>#NAME?</v>
      </c>
      <c r="AF76" s="453" t="e">
        <f t="shared" ca="1" si="24"/>
        <v>#NAME?</v>
      </c>
      <c r="AG76" s="566" t="e">
        <f t="shared" ref="AG76:AG139" ca="1" si="43">((AF76*B77)/52*$J$33)</f>
        <v>#NAME?</v>
      </c>
      <c r="AH76" s="567" t="e">
        <f t="shared" ca="1" si="25"/>
        <v>#NAME?</v>
      </c>
      <c r="AI76" s="197"/>
      <c r="AJ76" s="198"/>
      <c r="AK76" s="198"/>
      <c r="AL76" s="199"/>
      <c r="AM76" s="182"/>
      <c r="AN76" s="183"/>
      <c r="AO76" s="184"/>
      <c r="AP76" s="184"/>
      <c r="AQ76" s="200"/>
      <c r="AR76" s="182"/>
      <c r="AS76" s="182"/>
      <c r="AT76" s="184"/>
      <c r="AU76" s="184"/>
      <c r="AV76" s="200"/>
      <c r="AW76" s="196"/>
      <c r="AX76" s="197"/>
      <c r="AY76" s="198"/>
      <c r="AZ76" s="198"/>
      <c r="BA76" s="199"/>
      <c r="BB76" s="182"/>
      <c r="BC76" s="183"/>
      <c r="BD76" s="184"/>
      <c r="BE76" s="184"/>
      <c r="BF76" s="200"/>
      <c r="BG76" s="182"/>
      <c r="BH76" s="182"/>
      <c r="BI76" s="184"/>
      <c r="BJ76" s="184"/>
      <c r="BK76" s="200"/>
      <c r="BL76" s="196"/>
      <c r="BM76" s="197"/>
      <c r="BN76" s="198"/>
      <c r="BO76" s="198"/>
      <c r="BP76" s="199"/>
      <c r="BQ76" s="182"/>
      <c r="BR76" s="183"/>
      <c r="BS76" s="184"/>
      <c r="BT76" s="184"/>
      <c r="BU76" s="200"/>
      <c r="BV76" s="182"/>
      <c r="BW76" s="182"/>
      <c r="BX76" s="184"/>
      <c r="BY76" s="184"/>
      <c r="BZ76" s="200"/>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168" customFormat="1" x14ac:dyDescent="0.25">
      <c r="B77" s="439">
        <v>2</v>
      </c>
      <c r="C77" s="329"/>
      <c r="D77" s="565">
        <f>'NSW Post Acute '!T7</f>
        <v>0.39905609359906957</v>
      </c>
      <c r="E77" s="493">
        <f>'NSW Post Acute '!U7</f>
        <v>0.40279571798890729</v>
      </c>
      <c r="F77" s="493">
        <f>'NSW Post Acute '!V7</f>
        <v>0.39399507957954322</v>
      </c>
      <c r="G77" s="498">
        <f t="shared" si="26"/>
        <v>-2.2450608187153239E-3</v>
      </c>
      <c r="H77" s="498">
        <f t="shared" si="27"/>
        <v>18986.13132108171</v>
      </c>
      <c r="I77" s="498">
        <f t="shared" si="28"/>
        <v>28591.468985297819</v>
      </c>
      <c r="J77" s="498" t="e">
        <f ca="1">_xll.ErBeta(H77,I77)</f>
        <v>#NAME?</v>
      </c>
      <c r="K77" s="1076" t="e">
        <f t="shared" ca="1" si="29"/>
        <v>#NAME?</v>
      </c>
      <c r="L77" s="566" t="e">
        <f t="shared" ca="1" si="30"/>
        <v>#NAME?</v>
      </c>
      <c r="M77" s="566" t="e">
        <f t="shared" ca="1" si="31"/>
        <v>#NAME?</v>
      </c>
      <c r="N77" s="567" t="e">
        <f t="shared" ca="1" si="32"/>
        <v>#NAME?</v>
      </c>
      <c r="O77" s="565" t="e">
        <f t="shared" ref="O77:O140" ca="1" si="44">$J77-$J78</f>
        <v>#NAME?</v>
      </c>
      <c r="P77" s="566" t="e">
        <f t="shared" ca="1" si="33"/>
        <v>#NAME?</v>
      </c>
      <c r="Q77" s="566" t="e">
        <f t="shared" ca="1" si="34"/>
        <v>#NAME?</v>
      </c>
      <c r="R77" s="567" t="e">
        <f t="shared" ca="1" si="20"/>
        <v>#NAME?</v>
      </c>
      <c r="S77" s="1076" t="e">
        <f t="shared" ca="1" si="35"/>
        <v>#NAME?</v>
      </c>
      <c r="T77" s="566" t="e">
        <f t="shared" ca="1" si="36"/>
        <v>#NAME?</v>
      </c>
      <c r="U77" s="566" t="e">
        <f t="shared" ca="1" si="37"/>
        <v>#NAME?</v>
      </c>
      <c r="V77" s="567" t="e">
        <f t="shared" ca="1" si="38"/>
        <v>#NAME?</v>
      </c>
      <c r="W77" s="565" t="e">
        <f t="shared" ref="W77:W140" ca="1" si="45">$J77-$J78</f>
        <v>#NAME?</v>
      </c>
      <c r="X77" s="566" t="e">
        <f t="shared" ca="1" si="21"/>
        <v>#NAME?</v>
      </c>
      <c r="Y77" s="566" t="e">
        <f t="shared" ca="1" si="39"/>
        <v>#NAME?</v>
      </c>
      <c r="Z77" s="567" t="e">
        <f t="shared" ca="1" si="40"/>
        <v>#NAME?</v>
      </c>
      <c r="AA77" s="1076" t="e">
        <f t="shared" ca="1" si="41"/>
        <v>#NAME?</v>
      </c>
      <c r="AB77" s="566" t="e">
        <f t="shared" ca="1" si="22"/>
        <v>#NAME?</v>
      </c>
      <c r="AC77" s="566" t="e">
        <f t="shared" ca="1" si="42"/>
        <v>#NAME?</v>
      </c>
      <c r="AD77" s="1125" t="e">
        <f t="shared" ca="1" si="23"/>
        <v>#NAME?</v>
      </c>
      <c r="AE77" s="565" t="e">
        <f t="shared" ref="AE77:AE140" ca="1" si="46">$J77-$J78</f>
        <v>#NAME?</v>
      </c>
      <c r="AF77" s="453" t="e">
        <f t="shared" ca="1" si="24"/>
        <v>#NAME?</v>
      </c>
      <c r="AG77" s="566" t="e">
        <f t="shared" ca="1" si="43"/>
        <v>#NAME?</v>
      </c>
      <c r="AH77" s="567" t="e">
        <f t="shared" ca="1" si="25"/>
        <v>#NAME?</v>
      </c>
      <c r="AI77" s="197"/>
      <c r="AJ77" s="198"/>
      <c r="AK77" s="198"/>
      <c r="AL77" s="199"/>
      <c r="AM77" s="182"/>
      <c r="AN77" s="183"/>
      <c r="AO77" s="184"/>
      <c r="AP77" s="184"/>
      <c r="AQ77" s="200"/>
      <c r="AR77" s="182"/>
      <c r="AS77" s="182"/>
      <c r="AT77" s="184"/>
      <c r="AU77" s="184"/>
      <c r="AV77" s="200"/>
      <c r="AW77" s="196"/>
      <c r="AX77" s="197"/>
      <c r="AY77" s="198"/>
      <c r="AZ77" s="198"/>
      <c r="BA77" s="199"/>
      <c r="BB77" s="182"/>
      <c r="BC77" s="183"/>
      <c r="BD77" s="184"/>
      <c r="BE77" s="184"/>
      <c r="BF77" s="200"/>
      <c r="BG77" s="182"/>
      <c r="BH77" s="182"/>
      <c r="BI77" s="184"/>
      <c r="BJ77" s="184"/>
      <c r="BK77" s="200"/>
      <c r="BL77" s="196"/>
      <c r="BM77" s="197"/>
      <c r="BN77" s="198"/>
      <c r="BO77" s="198"/>
      <c r="BP77" s="199"/>
      <c r="BQ77" s="182"/>
      <c r="BR77" s="183"/>
      <c r="BS77" s="184"/>
      <c r="BT77" s="184"/>
      <c r="BU77" s="200"/>
      <c r="BV77" s="182"/>
      <c r="BW77" s="182"/>
      <c r="BX77" s="184"/>
      <c r="BY77" s="184"/>
      <c r="BZ77" s="200"/>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'NSW Post Acute '!T8</f>
        <v>0.335996919736396</v>
      </c>
      <c r="E78" s="1240">
        <f>'NSW Post Acute '!U8</f>
        <v>0.33011118771276815</v>
      </c>
      <c r="F78" s="1240">
        <f>'NSW Post Acute '!V8</f>
        <v>0.34047388303550857</v>
      </c>
      <c r="G78" s="1241">
        <f t="shared" si="26"/>
        <v>2.6435447251888836E-3</v>
      </c>
      <c r="H78" s="1241">
        <f t="shared" si="27"/>
        <v>10726.394295565515</v>
      </c>
      <c r="I78" s="1241">
        <f t="shared" si="28"/>
        <v>21197.690913253755</v>
      </c>
      <c r="J78" s="1241" t="e">
        <f ca="1">_xll.ErBeta(H78,I78)</f>
        <v>#NAME?</v>
      </c>
      <c r="K78" s="1239" t="e">
        <f t="shared" ca="1" si="29"/>
        <v>#NAME?</v>
      </c>
      <c r="L78" s="1242" t="e">
        <f t="shared" ca="1" si="30"/>
        <v>#NAME?</v>
      </c>
      <c r="M78" s="1243" t="e">
        <f t="shared" ca="1" si="31"/>
        <v>#NAME?</v>
      </c>
      <c r="N78" s="1244" t="e">
        <f t="shared" ca="1" si="32"/>
        <v>#NAME?</v>
      </c>
      <c r="O78" s="1239" t="e">
        <f t="shared" ca="1" si="44"/>
        <v>#NAME?</v>
      </c>
      <c r="P78" s="1242" t="e">
        <f t="shared" ca="1" si="33"/>
        <v>#NAME?</v>
      </c>
      <c r="Q78" s="1243" t="e">
        <f t="shared" ca="1" si="34"/>
        <v>#NAME?</v>
      </c>
      <c r="R78" s="1244" t="e">
        <f t="shared" ca="1" si="20"/>
        <v>#NAME?</v>
      </c>
      <c r="S78" s="1239" t="e">
        <f t="shared" ca="1" si="35"/>
        <v>#NAME?</v>
      </c>
      <c r="T78" s="1242" t="e">
        <f t="shared" ca="1" si="36"/>
        <v>#NAME?</v>
      </c>
      <c r="U78" s="1243" t="e">
        <f t="shared" ca="1" si="37"/>
        <v>#NAME?</v>
      </c>
      <c r="V78" s="1244" t="e">
        <f t="shared" ca="1" si="38"/>
        <v>#NAME?</v>
      </c>
      <c r="W78" s="1239" t="e">
        <f ca="1">$J78-$J79</f>
        <v>#NAME?</v>
      </c>
      <c r="X78" s="1242" t="e">
        <f t="shared" ca="1" si="21"/>
        <v>#NAME?</v>
      </c>
      <c r="Y78" s="1243" t="e">
        <f t="shared" ca="1" si="39"/>
        <v>#NAME?</v>
      </c>
      <c r="Z78" s="1244" t="e">
        <f t="shared" ca="1" si="40"/>
        <v>#NAME?</v>
      </c>
      <c r="AA78" s="1239" t="e">
        <f t="shared" ca="1" si="41"/>
        <v>#NAME?</v>
      </c>
      <c r="AB78" s="1242" t="e">
        <f t="shared" ca="1" si="22"/>
        <v>#NAME?</v>
      </c>
      <c r="AC78" s="1243" t="e">
        <f t="shared" ca="1" si="42"/>
        <v>#NAME?</v>
      </c>
      <c r="AD78" s="1246" t="e">
        <f t="shared" ca="1" si="23"/>
        <v>#NAME?</v>
      </c>
      <c r="AE78" s="1239" t="e">
        <f t="shared" ca="1" si="46"/>
        <v>#NAME?</v>
      </c>
      <c r="AF78" s="1242" t="e">
        <f t="shared" ca="1" si="24"/>
        <v>#NAME?</v>
      </c>
      <c r="AG78" s="1243" t="e">
        <f t="shared" ca="1" si="43"/>
        <v>#NAME?</v>
      </c>
      <c r="AH78" s="1244" t="e">
        <f t="shared" ca="1" si="25"/>
        <v>#NAME?</v>
      </c>
      <c r="AI78" s="432"/>
      <c r="AJ78" s="209"/>
      <c r="AK78" s="209"/>
      <c r="AL78" s="433"/>
      <c r="AM78" s="438"/>
      <c r="AN78" s="435"/>
      <c r="AO78" s="187"/>
      <c r="AP78" s="187"/>
      <c r="AQ78" s="436"/>
      <c r="AR78" s="438"/>
      <c r="AS78" s="438"/>
      <c r="AT78" s="187"/>
      <c r="AU78" s="187"/>
      <c r="AV78" s="436"/>
      <c r="AW78" s="437"/>
      <c r="AX78" s="432"/>
      <c r="AY78" s="209"/>
      <c r="AZ78" s="209"/>
      <c r="BA78" s="433"/>
      <c r="BB78" s="438"/>
      <c r="BC78" s="435"/>
      <c r="BD78" s="187"/>
      <c r="BE78" s="187"/>
      <c r="BF78" s="436"/>
      <c r="BG78" s="438"/>
      <c r="BH78" s="438"/>
      <c r="BI78" s="187"/>
      <c r="BJ78" s="187"/>
      <c r="BK78" s="436"/>
      <c r="BL78" s="437"/>
      <c r="BM78" s="432"/>
      <c r="BN78" s="209"/>
      <c r="BO78" s="209"/>
      <c r="BP78" s="433"/>
      <c r="BQ78" s="438"/>
      <c r="BR78" s="435"/>
      <c r="BS78" s="187"/>
      <c r="BT78" s="187"/>
      <c r="BU78" s="436"/>
      <c r="BV78" s="438"/>
      <c r="BW78" s="438"/>
      <c r="BX78" s="187"/>
      <c r="BY78" s="187"/>
      <c r="BZ78" s="436"/>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'NSW Post Acute '!T9</f>
        <v>0.28290240866681365</v>
      </c>
      <c r="E79" s="493">
        <f>'NSW Post Acute '!U9</f>
        <v>0.27054258867800451</v>
      </c>
      <c r="F79" s="493">
        <f>'NSW Post Acute '!V9</f>
        <v>0.29422312875832185</v>
      </c>
      <c r="G79" s="498">
        <f t="shared" si="26"/>
        <v>6.0409541021217697E-3</v>
      </c>
      <c r="H79" s="498">
        <f t="shared" si="27"/>
        <v>1572.3975249051989</v>
      </c>
      <c r="I79" s="498">
        <f t="shared" si="28"/>
        <v>3985.6941587788347</v>
      </c>
      <c r="J79" s="498" t="e">
        <f ca="1">_xll.ErBeta(H79,I79)</f>
        <v>#NAME?</v>
      </c>
      <c r="K79" s="1076" t="e">
        <f t="shared" ca="1" si="29"/>
        <v>#NAME?</v>
      </c>
      <c r="L79" s="566" t="e">
        <f t="shared" ca="1" si="30"/>
        <v>#NAME?</v>
      </c>
      <c r="M79" s="566" t="e">
        <f t="shared" ca="1" si="31"/>
        <v>#NAME?</v>
      </c>
      <c r="N79" s="567" t="e">
        <f t="shared" ca="1" si="32"/>
        <v>#NAME?</v>
      </c>
      <c r="O79" s="565" t="e">
        <f t="shared" ca="1" si="44"/>
        <v>#NAME?</v>
      </c>
      <c r="P79" s="453" t="e">
        <f t="shared" ca="1" si="33"/>
        <v>#NAME?</v>
      </c>
      <c r="Q79" s="566" t="e">
        <f t="shared" ca="1" si="34"/>
        <v>#NAME?</v>
      </c>
      <c r="R79" s="567" t="e">
        <f t="shared" ca="1" si="20"/>
        <v>#NAME?</v>
      </c>
      <c r="S79" s="1076" t="e">
        <f t="shared" ca="1" si="35"/>
        <v>#NAME?</v>
      </c>
      <c r="T79" s="566" t="e">
        <f t="shared" ca="1" si="36"/>
        <v>#NAME?</v>
      </c>
      <c r="U79" s="566" t="e">
        <f t="shared" ca="1" si="37"/>
        <v>#NAME?</v>
      </c>
      <c r="V79" s="567" t="e">
        <f t="shared" ca="1" si="38"/>
        <v>#NAME?</v>
      </c>
      <c r="W79" s="565" t="e">
        <f t="shared" ca="1" si="45"/>
        <v>#NAME?</v>
      </c>
      <c r="X79" s="453" t="e">
        <f t="shared" ca="1" si="21"/>
        <v>#NAME?</v>
      </c>
      <c r="Y79" s="566" t="e">
        <f t="shared" ca="1" si="39"/>
        <v>#NAME?</v>
      </c>
      <c r="Z79" s="567" t="e">
        <f t="shared" ca="1" si="40"/>
        <v>#NAME?</v>
      </c>
      <c r="AA79" s="1076" t="e">
        <f t="shared" ca="1" si="41"/>
        <v>#NAME?</v>
      </c>
      <c r="AB79" s="453" t="e">
        <f t="shared" ca="1" si="22"/>
        <v>#NAME?</v>
      </c>
      <c r="AC79" s="566" t="e">
        <f t="shared" ca="1" si="42"/>
        <v>#NAME?</v>
      </c>
      <c r="AD79" s="1125" t="e">
        <f t="shared" ca="1" si="23"/>
        <v>#NAME?</v>
      </c>
      <c r="AE79" s="565" t="e">
        <f t="shared" ca="1" si="46"/>
        <v>#NAME?</v>
      </c>
      <c r="AF79" s="453" t="e">
        <f t="shared" ca="1" si="24"/>
        <v>#NAME?</v>
      </c>
      <c r="AG79" s="566" t="e">
        <f t="shared" ca="1" si="43"/>
        <v>#NAME?</v>
      </c>
      <c r="AH79" s="567" t="e">
        <f t="shared" ca="1" si="25"/>
        <v>#NAME?</v>
      </c>
      <c r="AI79" s="207"/>
      <c r="AJ79" s="206"/>
      <c r="AK79" s="206"/>
      <c r="AL79" s="208"/>
      <c r="AM79" s="449"/>
      <c r="AN79" s="454"/>
      <c r="AO79" s="448"/>
      <c r="AP79" s="448"/>
      <c r="AQ79" s="455"/>
      <c r="AR79" s="449"/>
      <c r="AS79" s="449"/>
      <c r="AT79" s="448"/>
      <c r="AU79" s="448"/>
      <c r="AV79" s="455"/>
      <c r="AW79" s="205"/>
      <c r="AX79" s="207"/>
      <c r="AY79" s="206"/>
      <c r="AZ79" s="206"/>
      <c r="BA79" s="208"/>
      <c r="BB79" s="449"/>
      <c r="BC79" s="454"/>
      <c r="BD79" s="448"/>
      <c r="BE79" s="448"/>
      <c r="BF79" s="455"/>
      <c r="BG79" s="449"/>
      <c r="BH79" s="449"/>
      <c r="BI79" s="448"/>
      <c r="BJ79" s="448"/>
      <c r="BK79" s="455"/>
      <c r="BL79" s="205"/>
      <c r="BM79" s="207"/>
      <c r="BN79" s="206"/>
      <c r="BO79" s="206"/>
      <c r="BP79" s="208"/>
      <c r="BQ79" s="449"/>
      <c r="BR79" s="454"/>
      <c r="BS79" s="448"/>
      <c r="BT79" s="448"/>
      <c r="BU79" s="455"/>
      <c r="BV79" s="449"/>
      <c r="BW79" s="449"/>
      <c r="BX79" s="448"/>
      <c r="BY79" s="448"/>
      <c r="BZ79" s="455"/>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'NSW Post Acute '!T10</f>
        <v>0.23819793613666082</v>
      </c>
      <c r="E80" s="493">
        <f>'NSW Post Acute '!U10</f>
        <v>0.22172314969307214</v>
      </c>
      <c r="F80" s="493">
        <f>'NSW Post Acute '!V10</f>
        <v>0.25425518317159079</v>
      </c>
      <c r="G80" s="498">
        <f t="shared" si="26"/>
        <v>8.2989881322751684E-3</v>
      </c>
      <c r="H80" s="498">
        <f t="shared" si="27"/>
        <v>627.33999782348963</v>
      </c>
      <c r="I80" s="498">
        <f t="shared" si="28"/>
        <v>2006.3519979945056</v>
      </c>
      <c r="J80" s="498" t="e">
        <f ca="1">_xll.ErBeta(H80,I80)</f>
        <v>#NAME?</v>
      </c>
      <c r="K80" s="1076" t="e">
        <f t="shared" ca="1" si="29"/>
        <v>#NAME?</v>
      </c>
      <c r="L80" s="566" t="e">
        <f t="shared" ca="1" si="30"/>
        <v>#NAME?</v>
      </c>
      <c r="M80" s="566" t="e">
        <f t="shared" ca="1" si="31"/>
        <v>#NAME?</v>
      </c>
      <c r="N80" s="567" t="e">
        <f t="shared" ca="1" si="32"/>
        <v>#NAME?</v>
      </c>
      <c r="O80" s="565" t="e">
        <f t="shared" ca="1" si="44"/>
        <v>#NAME?</v>
      </c>
      <c r="P80" s="453" t="e">
        <f t="shared" ca="1" si="33"/>
        <v>#NAME?</v>
      </c>
      <c r="Q80" s="566" t="e">
        <f t="shared" ca="1" si="34"/>
        <v>#NAME?</v>
      </c>
      <c r="R80" s="567" t="e">
        <f t="shared" ca="1" si="20"/>
        <v>#NAME?</v>
      </c>
      <c r="S80" s="1076" t="e">
        <f t="shared" ca="1" si="35"/>
        <v>#NAME?</v>
      </c>
      <c r="T80" s="566" t="e">
        <f t="shared" ca="1" si="36"/>
        <v>#NAME?</v>
      </c>
      <c r="U80" s="566" t="e">
        <f t="shared" ca="1" si="37"/>
        <v>#NAME?</v>
      </c>
      <c r="V80" s="567" t="e">
        <f t="shared" ca="1" si="38"/>
        <v>#NAME?</v>
      </c>
      <c r="W80" s="565" t="e">
        <f t="shared" ca="1" si="45"/>
        <v>#NAME?</v>
      </c>
      <c r="X80" s="453" t="e">
        <f t="shared" ca="1" si="21"/>
        <v>#NAME?</v>
      </c>
      <c r="Y80" s="566" t="e">
        <f t="shared" ca="1" si="39"/>
        <v>#NAME?</v>
      </c>
      <c r="Z80" s="567" t="e">
        <f t="shared" ca="1" si="40"/>
        <v>#NAME?</v>
      </c>
      <c r="AA80" s="1076" t="e">
        <f t="shared" ca="1" si="41"/>
        <v>#NAME?</v>
      </c>
      <c r="AB80" s="453" t="e">
        <f t="shared" ca="1" si="22"/>
        <v>#NAME?</v>
      </c>
      <c r="AC80" s="566" t="e">
        <f t="shared" ca="1" si="42"/>
        <v>#NAME?</v>
      </c>
      <c r="AD80" s="1125" t="e">
        <f t="shared" ca="1" si="23"/>
        <v>#NAME?</v>
      </c>
      <c r="AE80" s="565" t="e">
        <f t="shared" ca="1" si="46"/>
        <v>#NAME?</v>
      </c>
      <c r="AF80" s="453" t="e">
        <f t="shared" ca="1" si="24"/>
        <v>#NAME?</v>
      </c>
      <c r="AG80" s="566" t="e">
        <f t="shared" ca="1" si="43"/>
        <v>#NAME?</v>
      </c>
      <c r="AH80" s="567" t="e">
        <f t="shared" ca="1" si="25"/>
        <v>#NAME?</v>
      </c>
      <c r="AI80" s="207"/>
      <c r="AJ80" s="206"/>
      <c r="AK80" s="206"/>
      <c r="AL80" s="208"/>
      <c r="AM80" s="449"/>
      <c r="AN80" s="454"/>
      <c r="AO80" s="448"/>
      <c r="AP80" s="448"/>
      <c r="AQ80" s="455"/>
      <c r="AR80" s="449"/>
      <c r="AS80" s="449"/>
      <c r="AT80" s="448"/>
      <c r="AU80" s="448"/>
      <c r="AV80" s="455"/>
      <c r="AW80" s="205"/>
      <c r="AX80" s="207"/>
      <c r="AY80" s="206"/>
      <c r="AZ80" s="206"/>
      <c r="BA80" s="208"/>
      <c r="BB80" s="449"/>
      <c r="BC80" s="454"/>
      <c r="BD80" s="448"/>
      <c r="BE80" s="448"/>
      <c r="BF80" s="455"/>
      <c r="BG80" s="449"/>
      <c r="BH80" s="449"/>
      <c r="BI80" s="448"/>
      <c r="BJ80" s="448"/>
      <c r="BK80" s="455"/>
      <c r="BL80" s="205"/>
      <c r="BM80" s="207"/>
      <c r="BN80" s="206"/>
      <c r="BO80" s="206"/>
      <c r="BP80" s="208"/>
      <c r="BQ80" s="449"/>
      <c r="BR80" s="454"/>
      <c r="BS80" s="448"/>
      <c r="BT80" s="448"/>
      <c r="BU80" s="455"/>
      <c r="BV80" s="449"/>
      <c r="BW80" s="449"/>
      <c r="BX80" s="448"/>
      <c r="BY80" s="448"/>
      <c r="BZ80" s="455"/>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'NSW Post Acute '!T11</f>
        <v>0.20055770131878878</v>
      </c>
      <c r="E81" s="493">
        <f>'NSW Post Acute '!U11</f>
        <v>0.18171318368039763</v>
      </c>
      <c r="F81" s="493">
        <f>'NSW Post Acute '!V11</f>
        <v>0.21971657511235254</v>
      </c>
      <c r="G81" s="498">
        <f t="shared" si="26"/>
        <v>9.6947427122333965E-3</v>
      </c>
      <c r="H81" s="498">
        <f t="shared" si="27"/>
        <v>341.93107829094254</v>
      </c>
      <c r="I81" s="498">
        <f t="shared" si="28"/>
        <v>1362.9701847497579</v>
      </c>
      <c r="J81" s="498" t="e">
        <f ca="1">_xll.ErBeta(H81,I81)</f>
        <v>#NAME?</v>
      </c>
      <c r="K81" s="1076" t="e">
        <f t="shared" ca="1" si="29"/>
        <v>#NAME?</v>
      </c>
      <c r="L81" s="566" t="e">
        <f t="shared" ca="1" si="30"/>
        <v>#NAME?</v>
      </c>
      <c r="M81" s="566" t="e">
        <f t="shared" ca="1" si="31"/>
        <v>#NAME?</v>
      </c>
      <c r="N81" s="567" t="e">
        <f t="shared" ca="1" si="32"/>
        <v>#NAME?</v>
      </c>
      <c r="O81" s="565" t="e">
        <f t="shared" ca="1" si="44"/>
        <v>#NAME?</v>
      </c>
      <c r="P81" s="453" t="e">
        <f t="shared" ca="1" si="33"/>
        <v>#NAME?</v>
      </c>
      <c r="Q81" s="566" t="e">
        <f t="shared" ca="1" si="34"/>
        <v>#NAME?</v>
      </c>
      <c r="R81" s="567" t="e">
        <f t="shared" ca="1" si="20"/>
        <v>#NAME?</v>
      </c>
      <c r="S81" s="1076" t="e">
        <f t="shared" ca="1" si="35"/>
        <v>#NAME?</v>
      </c>
      <c r="T81" s="566" t="e">
        <f t="shared" ca="1" si="36"/>
        <v>#NAME?</v>
      </c>
      <c r="U81" s="566" t="e">
        <f t="shared" ca="1" si="37"/>
        <v>#NAME?</v>
      </c>
      <c r="V81" s="567" t="e">
        <f t="shared" ca="1" si="38"/>
        <v>#NAME?</v>
      </c>
      <c r="W81" s="565" t="e">
        <f t="shared" ca="1" si="45"/>
        <v>#NAME?</v>
      </c>
      <c r="X81" s="453" t="e">
        <f t="shared" ca="1" si="21"/>
        <v>#NAME?</v>
      </c>
      <c r="Y81" s="566" t="e">
        <f t="shared" ca="1" si="39"/>
        <v>#NAME?</v>
      </c>
      <c r="Z81" s="567" t="e">
        <f t="shared" ca="1" si="40"/>
        <v>#NAME?</v>
      </c>
      <c r="AA81" s="1076" t="e">
        <f t="shared" ca="1" si="41"/>
        <v>#NAME?</v>
      </c>
      <c r="AB81" s="453" t="e">
        <f t="shared" ca="1" si="22"/>
        <v>#NAME?</v>
      </c>
      <c r="AC81" s="566" t="e">
        <f t="shared" ca="1" si="42"/>
        <v>#NAME?</v>
      </c>
      <c r="AD81" s="1125" t="e">
        <f t="shared" ca="1" si="23"/>
        <v>#NAME?</v>
      </c>
      <c r="AE81" s="565" t="e">
        <f t="shared" ca="1" si="46"/>
        <v>#NAME?</v>
      </c>
      <c r="AF81" s="453" t="e">
        <f t="shared" ca="1" si="24"/>
        <v>#NAME?</v>
      </c>
      <c r="AG81" s="566" t="e">
        <f t="shared" ca="1" si="43"/>
        <v>#NAME?</v>
      </c>
      <c r="AH81" s="567" t="e">
        <f t="shared" ca="1" si="25"/>
        <v>#NAME?</v>
      </c>
      <c r="AI81" s="207"/>
      <c r="AJ81" s="206"/>
      <c r="AK81" s="206"/>
      <c r="AL81" s="208"/>
      <c r="AM81" s="449"/>
      <c r="AN81" s="454"/>
      <c r="AO81" s="448"/>
      <c r="AP81" s="448"/>
      <c r="AQ81" s="455"/>
      <c r="AR81" s="449"/>
      <c r="AS81" s="449"/>
      <c r="AT81" s="448"/>
      <c r="AU81" s="448"/>
      <c r="AV81" s="455"/>
      <c r="AW81" s="205"/>
      <c r="AX81" s="207"/>
      <c r="AY81" s="206"/>
      <c r="AZ81" s="206"/>
      <c r="BA81" s="208"/>
      <c r="BB81" s="449"/>
      <c r="BC81" s="454"/>
      <c r="BD81" s="448"/>
      <c r="BE81" s="448"/>
      <c r="BF81" s="455"/>
      <c r="BG81" s="449"/>
      <c r="BH81" s="449"/>
      <c r="BI81" s="448"/>
      <c r="BJ81" s="448"/>
      <c r="BK81" s="455"/>
      <c r="BL81" s="205"/>
      <c r="BM81" s="207"/>
      <c r="BN81" s="206"/>
      <c r="BO81" s="206"/>
      <c r="BP81" s="208"/>
      <c r="BQ81" s="449"/>
      <c r="BR81" s="454"/>
      <c r="BS81" s="448"/>
      <c r="BT81" s="448"/>
      <c r="BU81" s="455"/>
      <c r="BV81" s="449"/>
      <c r="BW81" s="449"/>
      <c r="BX81" s="448"/>
      <c r="BY81" s="448"/>
      <c r="BZ81" s="455"/>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'NSW Post Acute '!T12</f>
        <v>0.16886540752896875</v>
      </c>
      <c r="E82" s="493">
        <f>'NSW Post Acute '!U12</f>
        <v>0.14892302030245619</v>
      </c>
      <c r="F82" s="493">
        <f>'NSW Post Acute '!V12</f>
        <v>0.1898697709006866</v>
      </c>
      <c r="G82" s="498">
        <f t="shared" si="26"/>
        <v>1.0445599642405719E-2</v>
      </c>
      <c r="H82" s="498">
        <f t="shared" si="27"/>
        <v>217.04422310020476</v>
      </c>
      <c r="I82" s="498">
        <f t="shared" si="28"/>
        <v>1068.2647473765992</v>
      </c>
      <c r="J82" s="498" t="e">
        <f ca="1">_xll.ErBeta(H82,I82)</f>
        <v>#NAME?</v>
      </c>
      <c r="K82" s="1076" t="e">
        <f t="shared" ca="1" si="29"/>
        <v>#NAME?</v>
      </c>
      <c r="L82" s="566" t="e">
        <f t="shared" ca="1" si="30"/>
        <v>#NAME?</v>
      </c>
      <c r="M82" s="566" t="e">
        <f t="shared" ca="1" si="31"/>
        <v>#NAME?</v>
      </c>
      <c r="N82" s="567" t="e">
        <f t="shared" ca="1" si="32"/>
        <v>#NAME?</v>
      </c>
      <c r="O82" s="565" t="e">
        <f t="shared" ca="1" si="44"/>
        <v>#NAME?</v>
      </c>
      <c r="P82" s="453" t="e">
        <f t="shared" ca="1" si="33"/>
        <v>#NAME?</v>
      </c>
      <c r="Q82" s="566" t="e">
        <f t="shared" ca="1" si="34"/>
        <v>#NAME?</v>
      </c>
      <c r="R82" s="567" t="e">
        <f t="shared" ca="1" si="20"/>
        <v>#NAME?</v>
      </c>
      <c r="S82" s="1076" t="e">
        <f t="shared" ca="1" si="35"/>
        <v>#NAME?</v>
      </c>
      <c r="T82" s="566" t="e">
        <f t="shared" ca="1" si="36"/>
        <v>#NAME?</v>
      </c>
      <c r="U82" s="566" t="e">
        <f t="shared" ca="1" si="37"/>
        <v>#NAME?</v>
      </c>
      <c r="V82" s="567" t="e">
        <f t="shared" ca="1" si="38"/>
        <v>#NAME?</v>
      </c>
      <c r="W82" s="565" t="e">
        <f t="shared" ca="1" si="45"/>
        <v>#NAME?</v>
      </c>
      <c r="X82" s="453" t="e">
        <f t="shared" ca="1" si="21"/>
        <v>#NAME?</v>
      </c>
      <c r="Y82" s="566" t="e">
        <f t="shared" ca="1" si="39"/>
        <v>#NAME?</v>
      </c>
      <c r="Z82" s="567" t="e">
        <f t="shared" ca="1" si="40"/>
        <v>#NAME?</v>
      </c>
      <c r="AA82" s="1076" t="e">
        <f t="shared" ca="1" si="41"/>
        <v>#NAME?</v>
      </c>
      <c r="AB82" s="453" t="e">
        <f t="shared" ca="1" si="22"/>
        <v>#NAME?</v>
      </c>
      <c r="AC82" s="566" t="e">
        <f t="shared" ca="1" si="42"/>
        <v>#NAME?</v>
      </c>
      <c r="AD82" s="1125" t="e">
        <f t="shared" ca="1" si="23"/>
        <v>#NAME?</v>
      </c>
      <c r="AE82" s="565" t="e">
        <f t="shared" ca="1" si="46"/>
        <v>#NAME?</v>
      </c>
      <c r="AF82" s="453" t="e">
        <f t="shared" ca="1" si="24"/>
        <v>#NAME?</v>
      </c>
      <c r="AG82" s="566" t="e">
        <f t="shared" ca="1" si="43"/>
        <v>#NAME?</v>
      </c>
      <c r="AH82" s="567" t="e">
        <f t="shared" ca="1" si="25"/>
        <v>#NAME?</v>
      </c>
      <c r="AI82" s="207"/>
      <c r="AJ82" s="206"/>
      <c r="AK82" s="206"/>
      <c r="AL82" s="208"/>
      <c r="AM82" s="449"/>
      <c r="AN82" s="454"/>
      <c r="AO82" s="448"/>
      <c r="AP82" s="448"/>
      <c r="AQ82" s="455"/>
      <c r="AR82" s="449"/>
      <c r="AS82" s="449"/>
      <c r="AT82" s="448"/>
      <c r="AU82" s="448"/>
      <c r="AV82" s="455"/>
      <c r="AW82" s="205"/>
      <c r="AX82" s="207"/>
      <c r="AY82" s="206"/>
      <c r="AZ82" s="206"/>
      <c r="BA82" s="208"/>
      <c r="BB82" s="449"/>
      <c r="BC82" s="454"/>
      <c r="BD82" s="448"/>
      <c r="BE82" s="448"/>
      <c r="BF82" s="455"/>
      <c r="BG82" s="449"/>
      <c r="BH82" s="449"/>
      <c r="BI82" s="448"/>
      <c r="BJ82" s="448"/>
      <c r="BK82" s="455"/>
      <c r="BL82" s="205"/>
      <c r="BM82" s="207"/>
      <c r="BN82" s="206"/>
      <c r="BO82" s="206"/>
      <c r="BP82" s="208"/>
      <c r="BQ82" s="449"/>
      <c r="BR82" s="454"/>
      <c r="BS82" s="448"/>
      <c r="BT82" s="448"/>
      <c r="BU82" s="455"/>
      <c r="BV82" s="449"/>
      <c r="BW82" s="449"/>
      <c r="BX82" s="448"/>
      <c r="BY82" s="448"/>
      <c r="BZ82" s="455"/>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'NSW Post Acute '!T13</f>
        <v>0.14218115620800292</v>
      </c>
      <c r="E83" s="493">
        <f>'NSW Post Acute '!U13</f>
        <v>0.12204984540369507</v>
      </c>
      <c r="F83" s="493">
        <f>'NSW Post Acute '!V13</f>
        <v>0.16407742512573165</v>
      </c>
      <c r="G83" s="498">
        <f t="shared" si="26"/>
        <v>1.0721321357662393E-2</v>
      </c>
      <c r="H83" s="498">
        <f t="shared" si="27"/>
        <v>150.72092250503917</v>
      </c>
      <c r="I83" s="498">
        <f t="shared" si="28"/>
        <v>909.34165206386547</v>
      </c>
      <c r="J83" s="498" t="e">
        <f ca="1">_xll.ErBeta(H83,I83)</f>
        <v>#NAME?</v>
      </c>
      <c r="K83" s="1076" t="e">
        <f t="shared" ca="1" si="29"/>
        <v>#NAME?</v>
      </c>
      <c r="L83" s="566" t="e">
        <f t="shared" ca="1" si="30"/>
        <v>#NAME?</v>
      </c>
      <c r="M83" s="566" t="e">
        <f t="shared" ca="1" si="31"/>
        <v>#NAME?</v>
      </c>
      <c r="N83" s="567" t="e">
        <f t="shared" ca="1" si="32"/>
        <v>#NAME?</v>
      </c>
      <c r="O83" s="565" t="e">
        <f t="shared" ca="1" si="44"/>
        <v>#NAME?</v>
      </c>
      <c r="P83" s="453" t="e">
        <f t="shared" ca="1" si="33"/>
        <v>#NAME?</v>
      </c>
      <c r="Q83" s="566" t="e">
        <f t="shared" ca="1" si="34"/>
        <v>#NAME?</v>
      </c>
      <c r="R83" s="567" t="e">
        <f t="shared" ca="1" si="20"/>
        <v>#NAME?</v>
      </c>
      <c r="S83" s="1076" t="e">
        <f t="shared" ca="1" si="35"/>
        <v>#NAME?</v>
      </c>
      <c r="T83" s="566" t="e">
        <f t="shared" ca="1" si="36"/>
        <v>#NAME?</v>
      </c>
      <c r="U83" s="566" t="e">
        <f t="shared" ca="1" si="37"/>
        <v>#NAME?</v>
      </c>
      <c r="V83" s="567" t="e">
        <f t="shared" ca="1" si="38"/>
        <v>#NAME?</v>
      </c>
      <c r="W83" s="565" t="e">
        <f t="shared" ca="1" si="45"/>
        <v>#NAME?</v>
      </c>
      <c r="X83" s="453" t="e">
        <f t="shared" ca="1" si="21"/>
        <v>#NAME?</v>
      </c>
      <c r="Y83" s="566" t="e">
        <f t="shared" ca="1" si="39"/>
        <v>#NAME?</v>
      </c>
      <c r="Z83" s="567" t="e">
        <f t="shared" ca="1" si="40"/>
        <v>#NAME?</v>
      </c>
      <c r="AA83" s="1076" t="e">
        <f t="shared" ca="1" si="41"/>
        <v>#NAME?</v>
      </c>
      <c r="AB83" s="453" t="e">
        <f t="shared" ca="1" si="22"/>
        <v>#NAME?</v>
      </c>
      <c r="AC83" s="566" t="e">
        <f t="shared" ca="1" si="42"/>
        <v>#NAME?</v>
      </c>
      <c r="AD83" s="1125" t="e">
        <f t="shared" ca="1" si="23"/>
        <v>#NAME?</v>
      </c>
      <c r="AE83" s="565" t="e">
        <f t="shared" ca="1" si="46"/>
        <v>#NAME?</v>
      </c>
      <c r="AF83" s="453" t="e">
        <f t="shared" ca="1" si="24"/>
        <v>#NAME?</v>
      </c>
      <c r="AG83" s="566" t="e">
        <f t="shared" ca="1" si="43"/>
        <v>#NAME?</v>
      </c>
      <c r="AH83" s="567" t="e">
        <f t="shared" ca="1" si="25"/>
        <v>#NAME?</v>
      </c>
      <c r="AI83" s="207"/>
      <c r="AJ83" s="206"/>
      <c r="AK83" s="206"/>
      <c r="AL83" s="208"/>
      <c r="AM83" s="449"/>
      <c r="AN83" s="454"/>
      <c r="AO83" s="448"/>
      <c r="AP83" s="448"/>
      <c r="AQ83" s="455"/>
      <c r="AR83" s="449"/>
      <c r="AS83" s="449"/>
      <c r="AT83" s="448"/>
      <c r="AU83" s="448"/>
      <c r="AV83" s="455"/>
      <c r="AW83" s="205"/>
      <c r="AX83" s="207"/>
      <c r="AY83" s="206"/>
      <c r="AZ83" s="206"/>
      <c r="BA83" s="208"/>
      <c r="BB83" s="449"/>
      <c r="BC83" s="454"/>
      <c r="BD83" s="448"/>
      <c r="BE83" s="448"/>
      <c r="BF83" s="455"/>
      <c r="BG83" s="449"/>
      <c r="BH83" s="449"/>
      <c r="BI83" s="448"/>
      <c r="BJ83" s="448"/>
      <c r="BK83" s="455"/>
      <c r="BL83" s="205"/>
      <c r="BM83" s="207"/>
      <c r="BN83" s="206"/>
      <c r="BO83" s="206"/>
      <c r="BP83" s="208"/>
      <c r="BQ83" s="449"/>
      <c r="BR83" s="454"/>
      <c r="BS83" s="448"/>
      <c r="BT83" s="448"/>
      <c r="BU83" s="455"/>
      <c r="BV83" s="449"/>
      <c r="BW83" s="449"/>
      <c r="BX83" s="448"/>
      <c r="BY83" s="448"/>
      <c r="BZ83" s="455"/>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'NSW Post Acute '!T14</f>
        <v>0.11971357234415562</v>
      </c>
      <c r="E84" s="493">
        <f>'NSW Post Acute '!U14</f>
        <v>0.10002593778189835</v>
      </c>
      <c r="F84" s="493">
        <f>'NSW Post Acute '!V14</f>
        <v>0.14178877084110247</v>
      </c>
      <c r="G84" s="498">
        <f t="shared" si="26"/>
        <v>1.0653783943674522E-2</v>
      </c>
      <c r="H84" s="498">
        <f t="shared" si="27"/>
        <v>111.02863566006684</v>
      </c>
      <c r="I84" s="498">
        <f t="shared" si="28"/>
        <v>816.42372822795494</v>
      </c>
      <c r="J84" s="498" t="e">
        <f ca="1">_xll.ErBeta(H84,I84)</f>
        <v>#NAME?</v>
      </c>
      <c r="K84" s="1076" t="e">
        <f t="shared" ca="1" si="29"/>
        <v>#NAME?</v>
      </c>
      <c r="L84" s="566" t="e">
        <f t="shared" ca="1" si="30"/>
        <v>#NAME?</v>
      </c>
      <c r="M84" s="566" t="e">
        <f t="shared" ca="1" si="31"/>
        <v>#NAME?</v>
      </c>
      <c r="N84" s="567" t="e">
        <f t="shared" ca="1" si="32"/>
        <v>#NAME?</v>
      </c>
      <c r="O84" s="565" t="e">
        <f t="shared" ca="1" si="44"/>
        <v>#NAME?</v>
      </c>
      <c r="P84" s="453" t="e">
        <f t="shared" ca="1" si="33"/>
        <v>#NAME?</v>
      </c>
      <c r="Q84" s="566" t="e">
        <f t="shared" ca="1" si="34"/>
        <v>#NAME?</v>
      </c>
      <c r="R84" s="567" t="e">
        <f t="shared" ca="1" si="20"/>
        <v>#NAME?</v>
      </c>
      <c r="S84" s="1076" t="e">
        <f t="shared" ca="1" si="35"/>
        <v>#NAME?</v>
      </c>
      <c r="T84" s="566" t="e">
        <f t="shared" ca="1" si="36"/>
        <v>#NAME?</v>
      </c>
      <c r="U84" s="566" t="e">
        <f t="shared" ca="1" si="37"/>
        <v>#NAME?</v>
      </c>
      <c r="V84" s="567" t="e">
        <f t="shared" ca="1" si="38"/>
        <v>#NAME?</v>
      </c>
      <c r="W84" s="565" t="e">
        <f t="shared" ca="1" si="45"/>
        <v>#NAME?</v>
      </c>
      <c r="X84" s="453" t="e">
        <f t="shared" ca="1" si="21"/>
        <v>#NAME?</v>
      </c>
      <c r="Y84" s="566" t="e">
        <f t="shared" ca="1" si="39"/>
        <v>#NAME?</v>
      </c>
      <c r="Z84" s="567" t="e">
        <f t="shared" ca="1" si="40"/>
        <v>#NAME?</v>
      </c>
      <c r="AA84" s="1076" t="e">
        <f t="shared" ca="1" si="41"/>
        <v>#NAME?</v>
      </c>
      <c r="AB84" s="453" t="e">
        <f t="shared" ca="1" si="22"/>
        <v>#NAME?</v>
      </c>
      <c r="AC84" s="566" t="e">
        <f t="shared" ca="1" si="42"/>
        <v>#NAME?</v>
      </c>
      <c r="AD84" s="1125" t="e">
        <f t="shared" ca="1" si="23"/>
        <v>#NAME?</v>
      </c>
      <c r="AE84" s="565" t="e">
        <f t="shared" ca="1" si="46"/>
        <v>#NAME?</v>
      </c>
      <c r="AF84" s="453" t="e">
        <f t="shared" ca="1" si="24"/>
        <v>#NAME?</v>
      </c>
      <c r="AG84" s="566" t="e">
        <f t="shared" ca="1" si="43"/>
        <v>#NAME?</v>
      </c>
      <c r="AH84" s="567" t="e">
        <f t="shared" ca="1" si="25"/>
        <v>#NAME?</v>
      </c>
      <c r="AI84" s="207"/>
      <c r="AJ84" s="206"/>
      <c r="AK84" s="206"/>
      <c r="AL84" s="208"/>
      <c r="AM84" s="449"/>
      <c r="AN84" s="454"/>
      <c r="AO84" s="448"/>
      <c r="AP84" s="448"/>
      <c r="AQ84" s="455"/>
      <c r="AR84" s="449"/>
      <c r="AS84" s="449"/>
      <c r="AT84" s="448"/>
      <c r="AU84" s="448"/>
      <c r="AV84" s="455"/>
      <c r="AW84" s="205"/>
      <c r="AX84" s="207"/>
      <c r="AY84" s="206"/>
      <c r="AZ84" s="206"/>
      <c r="BA84" s="208"/>
      <c r="BB84" s="449"/>
      <c r="BC84" s="454"/>
      <c r="BD84" s="448"/>
      <c r="BE84" s="448"/>
      <c r="BF84" s="455"/>
      <c r="BG84" s="449"/>
      <c r="BH84" s="449"/>
      <c r="BI84" s="448"/>
      <c r="BJ84" s="448"/>
      <c r="BK84" s="455"/>
      <c r="BL84" s="205"/>
      <c r="BM84" s="207"/>
      <c r="BN84" s="206"/>
      <c r="BO84" s="206"/>
      <c r="BP84" s="208"/>
      <c r="BQ84" s="449"/>
      <c r="BR84" s="454"/>
      <c r="BS84" s="448"/>
      <c r="BT84" s="448"/>
      <c r="BU84" s="455"/>
      <c r="BV84" s="449"/>
      <c r="BW84" s="449"/>
      <c r="BX84" s="448"/>
      <c r="BY84" s="448"/>
      <c r="BZ84" s="455"/>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'NSW Post Acute '!T15</f>
        <v>0.10079633465937955</v>
      </c>
      <c r="E85" s="493">
        <f>'NSW Post Acute '!U15</f>
        <v>8.1976246639680631E-2</v>
      </c>
      <c r="F85" s="493">
        <f>'NSW Post Acute '!V15</f>
        <v>0.12252785854742075</v>
      </c>
      <c r="G85" s="498">
        <f t="shared" si="26"/>
        <v>1.0344798956056153E-2</v>
      </c>
      <c r="H85" s="498">
        <f t="shared" si="27"/>
        <v>85.268841366194238</v>
      </c>
      <c r="I85" s="498">
        <f t="shared" si="28"/>
        <v>760.68296486111274</v>
      </c>
      <c r="J85" s="498" t="e">
        <f ca="1">_xll.ErBeta(H85,I85)</f>
        <v>#NAME?</v>
      </c>
      <c r="K85" s="1076" t="e">
        <f t="shared" ca="1" si="29"/>
        <v>#NAME?</v>
      </c>
      <c r="L85" s="566" t="e">
        <f t="shared" ca="1" si="30"/>
        <v>#NAME?</v>
      </c>
      <c r="M85" s="566" t="e">
        <f t="shared" ca="1" si="31"/>
        <v>#NAME?</v>
      </c>
      <c r="N85" s="567" t="e">
        <f t="shared" ca="1" si="32"/>
        <v>#NAME?</v>
      </c>
      <c r="O85" s="565" t="e">
        <f t="shared" ca="1" si="44"/>
        <v>#NAME?</v>
      </c>
      <c r="P85" s="453" t="e">
        <f t="shared" ca="1" si="33"/>
        <v>#NAME?</v>
      </c>
      <c r="Q85" s="566" t="e">
        <f ca="1">((P85*B86)/52*$J$33)</f>
        <v>#NAME?</v>
      </c>
      <c r="R85" s="567" t="e">
        <f t="shared" ca="1" si="20"/>
        <v>#NAME?</v>
      </c>
      <c r="S85" s="1076" t="e">
        <f t="shared" ca="1" si="35"/>
        <v>#NAME?</v>
      </c>
      <c r="T85" s="566" t="e">
        <f t="shared" ca="1" si="36"/>
        <v>#NAME?</v>
      </c>
      <c r="U85" s="566" t="e">
        <f t="shared" ca="1" si="37"/>
        <v>#NAME?</v>
      </c>
      <c r="V85" s="567" t="e">
        <f t="shared" ca="1" si="38"/>
        <v>#NAME?</v>
      </c>
      <c r="W85" s="565" t="e">
        <f t="shared" ca="1" si="45"/>
        <v>#NAME?</v>
      </c>
      <c r="X85" s="453" t="e">
        <f t="shared" ca="1" si="21"/>
        <v>#NAME?</v>
      </c>
      <c r="Y85" s="566" t="e">
        <f t="shared" ca="1" si="39"/>
        <v>#NAME?</v>
      </c>
      <c r="Z85" s="567" t="e">
        <f t="shared" ca="1" si="40"/>
        <v>#NAME?</v>
      </c>
      <c r="AA85" s="1076" t="e">
        <f t="shared" ca="1" si="41"/>
        <v>#NAME?</v>
      </c>
      <c r="AB85" s="453" t="e">
        <f t="shared" ca="1" si="22"/>
        <v>#NAME?</v>
      </c>
      <c r="AC85" s="566" t="e">
        <f t="shared" ca="1" si="42"/>
        <v>#NAME?</v>
      </c>
      <c r="AD85" s="1125" t="e">
        <f t="shared" ca="1" si="23"/>
        <v>#NAME?</v>
      </c>
      <c r="AE85" s="565" t="e">
        <f t="shared" ca="1" si="46"/>
        <v>#NAME?</v>
      </c>
      <c r="AF85" s="453" t="e">
        <f t="shared" ca="1" si="24"/>
        <v>#NAME?</v>
      </c>
      <c r="AG85" s="566" t="e">
        <f t="shared" ca="1" si="43"/>
        <v>#NAME?</v>
      </c>
      <c r="AH85" s="567" t="e">
        <f t="shared" ca="1" si="25"/>
        <v>#NAME?</v>
      </c>
      <c r="AI85" s="207"/>
      <c r="AJ85" s="206"/>
      <c r="AK85" s="206"/>
      <c r="AL85" s="208"/>
      <c r="AM85" s="449"/>
      <c r="AN85" s="454"/>
      <c r="AO85" s="448"/>
      <c r="AP85" s="448"/>
      <c r="AQ85" s="455"/>
      <c r="AR85" s="449"/>
      <c r="AS85" s="449"/>
      <c r="AT85" s="448"/>
      <c r="AU85" s="448"/>
      <c r="AV85" s="455"/>
      <c r="AW85" s="205"/>
      <c r="AX85" s="207"/>
      <c r="AY85" s="206"/>
      <c r="AZ85" s="206"/>
      <c r="BA85" s="208"/>
      <c r="BB85" s="449"/>
      <c r="BC85" s="454"/>
      <c r="BD85" s="448"/>
      <c r="BE85" s="448"/>
      <c r="BF85" s="455"/>
      <c r="BG85" s="449"/>
      <c r="BH85" s="449"/>
      <c r="BI85" s="448"/>
      <c r="BJ85" s="448"/>
      <c r="BK85" s="455"/>
      <c r="BL85" s="205"/>
      <c r="BM85" s="207"/>
      <c r="BN85" s="206"/>
      <c r="BO85" s="206"/>
      <c r="BP85" s="208"/>
      <c r="BQ85" s="449"/>
      <c r="BR85" s="454"/>
      <c r="BS85" s="448"/>
      <c r="BT85" s="448"/>
      <c r="BU85" s="455"/>
      <c r="BV85" s="449"/>
      <c r="BW85" s="449"/>
      <c r="BX85" s="448"/>
      <c r="BY85" s="448"/>
      <c r="BZ85" s="455"/>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'NSW Post Acute '!T16</f>
        <v>8.4868414514919804E-2</v>
      </c>
      <c r="E86" s="493">
        <f>'NSW Post Acute '!U16</f>
        <v>6.7183624189383881E-2</v>
      </c>
      <c r="F86" s="493">
        <f>'NSW Post Acute '!V16</f>
        <v>0.10588339281847192</v>
      </c>
      <c r="G86" s="498">
        <f t="shared" si="26"/>
        <v>9.87238995640001E-3</v>
      </c>
      <c r="H86" s="498">
        <f t="shared" si="27"/>
        <v>67.54384414587625</v>
      </c>
      <c r="I86" s="498">
        <f t="shared" si="28"/>
        <v>728.32166756345464</v>
      </c>
      <c r="J86" s="498" t="e">
        <f ca="1">_xll.ErBeta(H86,I86)</f>
        <v>#NAME?</v>
      </c>
      <c r="K86" s="1076" t="e">
        <f t="shared" ca="1" si="29"/>
        <v>#NAME?</v>
      </c>
      <c r="L86" s="566" t="e">
        <f t="shared" ca="1" si="30"/>
        <v>#NAME?</v>
      </c>
      <c r="M86" s="566" t="e">
        <f t="shared" ca="1" si="31"/>
        <v>#NAME?</v>
      </c>
      <c r="N86" s="567" t="e">
        <f t="shared" ca="1" si="32"/>
        <v>#NAME?</v>
      </c>
      <c r="O86" s="565" t="e">
        <f t="shared" ca="1" si="44"/>
        <v>#NAME?</v>
      </c>
      <c r="P86" s="453" t="e">
        <f t="shared" ca="1" si="33"/>
        <v>#NAME?</v>
      </c>
      <c r="Q86" s="566" t="e">
        <f t="shared" ca="1" si="34"/>
        <v>#NAME?</v>
      </c>
      <c r="R86" s="567" t="e">
        <f t="shared" ca="1" si="20"/>
        <v>#NAME?</v>
      </c>
      <c r="S86" s="1076" t="e">
        <f t="shared" ca="1" si="35"/>
        <v>#NAME?</v>
      </c>
      <c r="T86" s="566" t="e">
        <f t="shared" ca="1" si="36"/>
        <v>#NAME?</v>
      </c>
      <c r="U86" s="566" t="e">
        <f t="shared" ca="1" si="37"/>
        <v>#NAME?</v>
      </c>
      <c r="V86" s="567" t="e">
        <f t="shared" ca="1" si="38"/>
        <v>#NAME?</v>
      </c>
      <c r="W86" s="565" t="e">
        <f t="shared" ca="1" si="45"/>
        <v>#NAME?</v>
      </c>
      <c r="X86" s="453" t="e">
        <f t="shared" ca="1" si="21"/>
        <v>#NAME?</v>
      </c>
      <c r="Y86" s="566" t="e">
        <f t="shared" ca="1" si="39"/>
        <v>#NAME?</v>
      </c>
      <c r="Z86" s="567" t="e">
        <f t="shared" ca="1" si="40"/>
        <v>#NAME?</v>
      </c>
      <c r="AA86" s="1076" t="e">
        <f t="shared" ca="1" si="41"/>
        <v>#NAME?</v>
      </c>
      <c r="AB86" s="453" t="e">
        <f t="shared" ca="1" si="22"/>
        <v>#NAME?</v>
      </c>
      <c r="AC86" s="566" t="e">
        <f t="shared" ca="1" si="42"/>
        <v>#NAME?</v>
      </c>
      <c r="AD86" s="1125" t="e">
        <f t="shared" ca="1" si="23"/>
        <v>#NAME?</v>
      </c>
      <c r="AE86" s="565" t="e">
        <f t="shared" ca="1" si="46"/>
        <v>#NAME?</v>
      </c>
      <c r="AF86" s="453" t="e">
        <f t="shared" ca="1" si="24"/>
        <v>#NAME?</v>
      </c>
      <c r="AG86" s="566" t="e">
        <f t="shared" ca="1" si="43"/>
        <v>#NAME?</v>
      </c>
      <c r="AH86" s="567" t="e">
        <f t="shared" ca="1" si="25"/>
        <v>#NAME?</v>
      </c>
      <c r="AI86" s="207"/>
      <c r="AJ86" s="206"/>
      <c r="AK86" s="206"/>
      <c r="AL86" s="208"/>
      <c r="AM86" s="449"/>
      <c r="AN86" s="454"/>
      <c r="AO86" s="448"/>
      <c r="AP86" s="448"/>
      <c r="AQ86" s="455"/>
      <c r="AR86" s="449"/>
      <c r="AS86" s="449"/>
      <c r="AT86" s="448"/>
      <c r="AU86" s="448"/>
      <c r="AV86" s="455"/>
      <c r="AW86" s="205"/>
      <c r="AX86" s="207"/>
      <c r="AY86" s="206"/>
      <c r="AZ86" s="206"/>
      <c r="BA86" s="208"/>
      <c r="BB86" s="449"/>
      <c r="BC86" s="454"/>
      <c r="BD86" s="448"/>
      <c r="BE86" s="448"/>
      <c r="BF86" s="455"/>
      <c r="BG86" s="449"/>
      <c r="BH86" s="449"/>
      <c r="BI86" s="448"/>
      <c r="BJ86" s="448"/>
      <c r="BK86" s="455"/>
      <c r="BL86" s="205"/>
      <c r="BM86" s="207"/>
      <c r="BN86" s="206"/>
      <c r="BO86" s="206"/>
      <c r="BP86" s="208"/>
      <c r="BQ86" s="449"/>
      <c r="BR86" s="454"/>
      <c r="BS86" s="448"/>
      <c r="BT86" s="448"/>
      <c r="BU86" s="455"/>
      <c r="BV86" s="449"/>
      <c r="BW86" s="449"/>
      <c r="BX86" s="448"/>
      <c r="BY86" s="448"/>
      <c r="BZ86" s="455"/>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'NSW Post Acute '!T17</f>
        <v>7.1457437481393674E-2</v>
      </c>
      <c r="E87" s="493">
        <f>'NSW Post Acute '!U17</f>
        <v>5.5060332038128934E-2</v>
      </c>
      <c r="F87" s="493">
        <f>'NSW Post Acute '!V17</f>
        <v>9.1499949543407996E-2</v>
      </c>
      <c r="G87" s="498">
        <f t="shared" si="26"/>
        <v>9.2958207921630259E-3</v>
      </c>
      <c r="H87" s="498">
        <f t="shared" si="27"/>
        <v>54.796804899341787</v>
      </c>
      <c r="I87" s="498">
        <f t="shared" si="28"/>
        <v>712.04856250709452</v>
      </c>
      <c r="J87" s="498" t="e">
        <f ca="1">_xll.ErBeta(H87,I87)</f>
        <v>#NAME?</v>
      </c>
      <c r="K87" s="1076" t="e">
        <f t="shared" ca="1" si="29"/>
        <v>#NAME?</v>
      </c>
      <c r="L87" s="566" t="e">
        <f t="shared" ca="1" si="30"/>
        <v>#NAME?</v>
      </c>
      <c r="M87" s="566" t="e">
        <f t="shared" ca="1" si="31"/>
        <v>#NAME?</v>
      </c>
      <c r="N87" s="567" t="e">
        <f t="shared" ca="1" si="32"/>
        <v>#NAME?</v>
      </c>
      <c r="O87" s="565" t="e">
        <f t="shared" ca="1" si="44"/>
        <v>#NAME?</v>
      </c>
      <c r="P87" s="453" t="e">
        <f t="shared" ca="1" si="33"/>
        <v>#NAME?</v>
      </c>
      <c r="Q87" s="566" t="e">
        <f t="shared" ca="1" si="34"/>
        <v>#NAME?</v>
      </c>
      <c r="R87" s="567" t="e">
        <f t="shared" ca="1" si="20"/>
        <v>#NAME?</v>
      </c>
      <c r="S87" s="1076" t="e">
        <f t="shared" ca="1" si="35"/>
        <v>#NAME?</v>
      </c>
      <c r="T87" s="566" t="e">
        <f t="shared" ca="1" si="36"/>
        <v>#NAME?</v>
      </c>
      <c r="U87" s="566" t="e">
        <f t="shared" ca="1" si="37"/>
        <v>#NAME?</v>
      </c>
      <c r="V87" s="567" t="e">
        <f t="shared" ca="1" si="38"/>
        <v>#NAME?</v>
      </c>
      <c r="W87" s="565" t="e">
        <f t="shared" ca="1" si="45"/>
        <v>#NAME?</v>
      </c>
      <c r="X87" s="453" t="e">
        <f t="shared" ca="1" si="21"/>
        <v>#NAME?</v>
      </c>
      <c r="Y87" s="566" t="e">
        <f t="shared" ca="1" si="39"/>
        <v>#NAME?</v>
      </c>
      <c r="Z87" s="567" t="e">
        <f t="shared" ca="1" si="40"/>
        <v>#NAME?</v>
      </c>
      <c r="AA87" s="1076" t="e">
        <f t="shared" ca="1" si="41"/>
        <v>#NAME?</v>
      </c>
      <c r="AB87" s="453" t="e">
        <f t="shared" ca="1" si="22"/>
        <v>#NAME?</v>
      </c>
      <c r="AC87" s="566" t="e">
        <f t="shared" ca="1" si="42"/>
        <v>#NAME?</v>
      </c>
      <c r="AD87" s="1125" t="e">
        <f t="shared" ca="1" si="23"/>
        <v>#NAME?</v>
      </c>
      <c r="AE87" s="565" t="e">
        <f t="shared" ca="1" si="46"/>
        <v>#NAME?</v>
      </c>
      <c r="AF87" s="453" t="e">
        <f t="shared" ca="1" si="24"/>
        <v>#NAME?</v>
      </c>
      <c r="AG87" s="566" t="e">
        <f t="shared" ca="1" si="43"/>
        <v>#NAME?</v>
      </c>
      <c r="AH87" s="567" t="e">
        <f t="shared" ca="1" si="25"/>
        <v>#NAME?</v>
      </c>
      <c r="AI87" s="207"/>
      <c r="AJ87" s="206"/>
      <c r="AK87" s="206"/>
      <c r="AL87" s="208"/>
      <c r="AM87" s="449"/>
      <c r="AN87" s="454"/>
      <c r="AO87" s="448"/>
      <c r="AP87" s="448"/>
      <c r="AQ87" s="455"/>
      <c r="AR87" s="449"/>
      <c r="AS87" s="449"/>
      <c r="AT87" s="448"/>
      <c r="AU87" s="448"/>
      <c r="AV87" s="455"/>
      <c r="AW87" s="205"/>
      <c r="AX87" s="207"/>
      <c r="AY87" s="206"/>
      <c r="AZ87" s="206"/>
      <c r="BA87" s="208"/>
      <c r="BB87" s="449"/>
      <c r="BC87" s="454"/>
      <c r="BD87" s="448"/>
      <c r="BE87" s="448"/>
      <c r="BF87" s="455"/>
      <c r="BG87" s="449"/>
      <c r="BH87" s="449"/>
      <c r="BI87" s="448"/>
      <c r="BJ87" s="448"/>
      <c r="BK87" s="455"/>
      <c r="BL87" s="205"/>
      <c r="BM87" s="207"/>
      <c r="BN87" s="206"/>
      <c r="BO87" s="206"/>
      <c r="BP87" s="208"/>
      <c r="BQ87" s="449"/>
      <c r="BR87" s="454"/>
      <c r="BS87" s="448"/>
      <c r="BT87" s="448"/>
      <c r="BU87" s="455"/>
      <c r="BV87" s="449"/>
      <c r="BW87" s="449"/>
      <c r="BX87" s="448"/>
      <c r="BY87" s="448"/>
      <c r="BZ87" s="455"/>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'NSW Post Acute '!T18</f>
        <v>6.0165674127323633E-2</v>
      </c>
      <c r="E88" s="493">
        <f>'NSW Post Acute '!U18</f>
        <v>4.5124689248724016E-2</v>
      </c>
      <c r="F88" s="493">
        <f>'NSW Post Acute '!V18</f>
        <v>7.907038623894215E-2</v>
      </c>
      <c r="G88" s="498">
        <f t="shared" si="26"/>
        <v>8.65961657913728E-3</v>
      </c>
      <c r="H88" s="498">
        <f t="shared" si="27"/>
        <v>45.308034515758145</v>
      </c>
      <c r="I88" s="498">
        <f t="shared" si="28"/>
        <v>707.74651316331392</v>
      </c>
      <c r="J88" s="498" t="e">
        <f ca="1">_xll.ErBeta(H88,I88)</f>
        <v>#NAME?</v>
      </c>
      <c r="K88" s="1076" t="e">
        <f t="shared" ca="1" si="29"/>
        <v>#NAME?</v>
      </c>
      <c r="L88" s="566" t="e">
        <f t="shared" ca="1" si="30"/>
        <v>#NAME?</v>
      </c>
      <c r="M88" s="566" t="e">
        <f t="shared" ca="1" si="31"/>
        <v>#NAME?</v>
      </c>
      <c r="N88" s="567" t="e">
        <f t="shared" ca="1" si="32"/>
        <v>#NAME?</v>
      </c>
      <c r="O88" s="565" t="e">
        <f t="shared" ca="1" si="44"/>
        <v>#NAME?</v>
      </c>
      <c r="P88" s="453" t="e">
        <f t="shared" ca="1" si="33"/>
        <v>#NAME?</v>
      </c>
      <c r="Q88" s="566" t="e">
        <f t="shared" ca="1" si="34"/>
        <v>#NAME?</v>
      </c>
      <c r="R88" s="567" t="e">
        <f t="shared" ca="1" si="20"/>
        <v>#NAME?</v>
      </c>
      <c r="S88" s="1076" t="e">
        <f t="shared" ca="1" si="35"/>
        <v>#NAME?</v>
      </c>
      <c r="T88" s="566" t="e">
        <f t="shared" ca="1" si="36"/>
        <v>#NAME?</v>
      </c>
      <c r="U88" s="566" t="e">
        <f t="shared" ca="1" si="37"/>
        <v>#NAME?</v>
      </c>
      <c r="V88" s="567" t="e">
        <f t="shared" ca="1" si="38"/>
        <v>#NAME?</v>
      </c>
      <c r="W88" s="565" t="e">
        <f t="shared" ca="1" si="45"/>
        <v>#NAME?</v>
      </c>
      <c r="X88" s="453" t="e">
        <f t="shared" ca="1" si="21"/>
        <v>#NAME?</v>
      </c>
      <c r="Y88" s="566" t="e">
        <f t="shared" ca="1" si="39"/>
        <v>#NAME?</v>
      </c>
      <c r="Z88" s="567" t="e">
        <f t="shared" ca="1" si="40"/>
        <v>#NAME?</v>
      </c>
      <c r="AA88" s="1076" t="e">
        <f t="shared" ca="1" si="41"/>
        <v>#NAME?</v>
      </c>
      <c r="AB88" s="453" t="e">
        <f t="shared" ca="1" si="22"/>
        <v>#NAME?</v>
      </c>
      <c r="AC88" s="566" t="e">
        <f t="shared" ca="1" si="42"/>
        <v>#NAME?</v>
      </c>
      <c r="AD88" s="1125" t="e">
        <f t="shared" ca="1" si="23"/>
        <v>#NAME?</v>
      </c>
      <c r="AE88" s="565" t="e">
        <f t="shared" ca="1" si="46"/>
        <v>#NAME?</v>
      </c>
      <c r="AF88" s="453" t="e">
        <f t="shared" ca="1" si="24"/>
        <v>#NAME?</v>
      </c>
      <c r="AG88" s="566" t="e">
        <f t="shared" ca="1" si="43"/>
        <v>#NAME?</v>
      </c>
      <c r="AH88" s="567" t="e">
        <f t="shared" ca="1" si="25"/>
        <v>#NAME?</v>
      </c>
      <c r="AI88" s="202"/>
      <c r="AJ88" s="206"/>
      <c r="AK88" s="206"/>
      <c r="AL88" s="203"/>
      <c r="AM88" s="449"/>
      <c r="AN88" s="186"/>
      <c r="AO88" s="448"/>
      <c r="AP88" s="448"/>
      <c r="AQ88" s="204"/>
      <c r="AR88" s="449"/>
      <c r="AS88" s="449"/>
      <c r="AT88" s="448"/>
      <c r="AU88" s="448"/>
      <c r="AV88" s="204"/>
      <c r="AW88" s="205"/>
      <c r="AX88" s="202"/>
      <c r="AY88" s="206"/>
      <c r="AZ88" s="206"/>
      <c r="BA88" s="203"/>
      <c r="BB88" s="449"/>
      <c r="BC88" s="186"/>
      <c r="BD88" s="448"/>
      <c r="BE88" s="448"/>
      <c r="BF88" s="204"/>
      <c r="BG88" s="449"/>
      <c r="BH88" s="449"/>
      <c r="BI88" s="448"/>
      <c r="BJ88" s="448"/>
      <c r="BK88" s="204"/>
      <c r="BL88" s="205"/>
      <c r="BM88" s="202"/>
      <c r="BN88" s="206"/>
      <c r="BO88" s="206"/>
      <c r="BP88" s="203"/>
      <c r="BQ88" s="449"/>
      <c r="BR88" s="186"/>
      <c r="BS88" s="448"/>
      <c r="BT88" s="448"/>
      <c r="BU88" s="204"/>
      <c r="BV88" s="449"/>
      <c r="BW88" s="449"/>
      <c r="BX88" s="448"/>
      <c r="BY88" s="448"/>
      <c r="BZ88" s="204"/>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'NSW Post Acute '!T19</f>
        <v>5.0658244554849352E-2</v>
      </c>
      <c r="E89" s="493">
        <f>'NSW Post Acute '!U19</f>
        <v>3.6981934260473193E-2</v>
      </c>
      <c r="F89" s="493">
        <f>'NSW Post Acute '!V19</f>
        <v>6.8329283362166815E-2</v>
      </c>
      <c r="G89" s="498">
        <f t="shared" si="26"/>
        <v>7.9967727300238826E-3</v>
      </c>
      <c r="H89" s="498">
        <f t="shared" si="27"/>
        <v>38.046567268657384</v>
      </c>
      <c r="I89" s="498">
        <f t="shared" si="28"/>
        <v>712.99736650727743</v>
      </c>
      <c r="J89" s="498" t="e">
        <f ca="1">_xll.ErBeta(H89,I89)</f>
        <v>#NAME?</v>
      </c>
      <c r="K89" s="1076" t="e">
        <f t="shared" ca="1" si="29"/>
        <v>#NAME?</v>
      </c>
      <c r="L89" s="566" t="e">
        <f t="shared" ca="1" si="30"/>
        <v>#NAME?</v>
      </c>
      <c r="M89" s="566" t="e">
        <f t="shared" ca="1" si="31"/>
        <v>#NAME?</v>
      </c>
      <c r="N89" s="567" t="e">
        <f t="shared" ca="1" si="32"/>
        <v>#NAME?</v>
      </c>
      <c r="O89" s="565" t="e">
        <f t="shared" ca="1" si="44"/>
        <v>#NAME?</v>
      </c>
      <c r="P89" s="453" t="e">
        <f t="shared" ca="1" si="33"/>
        <v>#NAME?</v>
      </c>
      <c r="Q89" s="566" t="e">
        <f t="shared" ca="1" si="34"/>
        <v>#NAME?</v>
      </c>
      <c r="R89" s="567" t="e">
        <f t="shared" ca="1" si="20"/>
        <v>#NAME?</v>
      </c>
      <c r="S89" s="1076" t="e">
        <f t="shared" ca="1" si="35"/>
        <v>#NAME?</v>
      </c>
      <c r="T89" s="566" t="e">
        <f t="shared" ca="1" si="36"/>
        <v>#NAME?</v>
      </c>
      <c r="U89" s="566" t="e">
        <f t="shared" ca="1" si="37"/>
        <v>#NAME?</v>
      </c>
      <c r="V89" s="567" t="e">
        <f t="shared" ca="1" si="38"/>
        <v>#NAME?</v>
      </c>
      <c r="W89" s="565" t="e">
        <f t="shared" ca="1" si="45"/>
        <v>#NAME?</v>
      </c>
      <c r="X89" s="453" t="e">
        <f t="shared" ca="1" si="21"/>
        <v>#NAME?</v>
      </c>
      <c r="Y89" s="566" t="e">
        <f t="shared" ca="1" si="39"/>
        <v>#NAME?</v>
      </c>
      <c r="Z89" s="567" t="e">
        <f t="shared" ca="1" si="40"/>
        <v>#NAME?</v>
      </c>
      <c r="AA89" s="1076" t="e">
        <f t="shared" ca="1" si="41"/>
        <v>#NAME?</v>
      </c>
      <c r="AB89" s="453" t="e">
        <f t="shared" ca="1" si="22"/>
        <v>#NAME?</v>
      </c>
      <c r="AC89" s="566" t="e">
        <f t="shared" ca="1" si="42"/>
        <v>#NAME?</v>
      </c>
      <c r="AD89" s="1125" t="e">
        <f t="shared" ca="1" si="23"/>
        <v>#NAME?</v>
      </c>
      <c r="AE89" s="565" t="e">
        <f t="shared" ca="1" si="46"/>
        <v>#NAME?</v>
      </c>
      <c r="AF89" s="453" t="e">
        <f t="shared" ca="1" si="24"/>
        <v>#NAME?</v>
      </c>
      <c r="AG89" s="566" t="e">
        <f t="shared" ca="1" si="43"/>
        <v>#NAME?</v>
      </c>
      <c r="AH89" s="567" t="e">
        <f t="shared" ca="1" si="25"/>
        <v>#NAME?</v>
      </c>
      <c r="AI89" s="207"/>
      <c r="AJ89" s="206"/>
      <c r="AK89" s="206"/>
      <c r="AL89" s="208"/>
      <c r="AM89" s="449"/>
      <c r="AN89" s="454"/>
      <c r="AO89" s="448"/>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'NSW Post Acute '!T20</f>
        <v>4.2653186864459736E-2</v>
      </c>
      <c r="E90" s="493">
        <f>'NSW Post Acute '!U20</f>
        <v>3.0308540278416066E-2</v>
      </c>
      <c r="F90" s="493">
        <f>'NSW Post Acute '!V20</f>
        <v>5.904727657050271E-2</v>
      </c>
      <c r="G90" s="498">
        <f t="shared" si="26"/>
        <v>7.3313102785935317E-3</v>
      </c>
      <c r="H90" s="498">
        <f t="shared" si="27"/>
        <v>32.362125973572361</v>
      </c>
      <c r="I90" s="498">
        <f t="shared" si="28"/>
        <v>726.36490833714458</v>
      </c>
      <c r="J90" s="498" t="e">
        <f ca="1">_xll.ErBeta(H90,I90)</f>
        <v>#NAME?</v>
      </c>
      <c r="K90" s="1076" t="e">
        <f t="shared" ca="1" si="29"/>
        <v>#NAME?</v>
      </c>
      <c r="L90" s="566" t="e">
        <f t="shared" ca="1" si="30"/>
        <v>#NAME?</v>
      </c>
      <c r="M90" s="566" t="e">
        <f t="shared" ca="1" si="31"/>
        <v>#NAME?</v>
      </c>
      <c r="N90" s="567" t="e">
        <f t="shared" ca="1" si="32"/>
        <v>#NAME?</v>
      </c>
      <c r="O90" s="565" t="e">
        <f t="shared" ca="1" si="44"/>
        <v>#NAME?</v>
      </c>
      <c r="P90" s="453" t="e">
        <f t="shared" ca="1" si="33"/>
        <v>#NAME?</v>
      </c>
      <c r="Q90" s="566" t="e">
        <f t="shared" ca="1" si="34"/>
        <v>#NAME?</v>
      </c>
      <c r="R90" s="567" t="e">
        <f t="shared" ca="1" si="20"/>
        <v>#NAME?</v>
      </c>
      <c r="S90" s="1076" t="e">
        <f t="shared" ca="1" si="35"/>
        <v>#NAME?</v>
      </c>
      <c r="T90" s="566" t="e">
        <f t="shared" ca="1" si="36"/>
        <v>#NAME?</v>
      </c>
      <c r="U90" s="566" t="e">
        <f t="shared" ca="1" si="37"/>
        <v>#NAME?</v>
      </c>
      <c r="V90" s="567" t="e">
        <f t="shared" ca="1" si="38"/>
        <v>#NAME?</v>
      </c>
      <c r="W90" s="565" t="e">
        <f t="shared" ca="1" si="45"/>
        <v>#NAME?</v>
      </c>
      <c r="X90" s="453" t="e">
        <f t="shared" ca="1" si="21"/>
        <v>#NAME?</v>
      </c>
      <c r="Y90" s="566" t="e">
        <f t="shared" ca="1" si="39"/>
        <v>#NAME?</v>
      </c>
      <c r="Z90" s="567" t="e">
        <f t="shared" ca="1" si="40"/>
        <v>#NAME?</v>
      </c>
      <c r="AA90" s="1076" t="e">
        <f t="shared" ca="1" si="41"/>
        <v>#NAME?</v>
      </c>
      <c r="AB90" s="453" t="e">
        <f t="shared" ca="1" si="22"/>
        <v>#NAME?</v>
      </c>
      <c r="AC90" s="566" t="e">
        <f t="shared" ca="1" si="42"/>
        <v>#NAME?</v>
      </c>
      <c r="AD90" s="1125" t="e">
        <f t="shared" ca="1" si="23"/>
        <v>#NAME?</v>
      </c>
      <c r="AE90" s="565" t="e">
        <f t="shared" ca="1" si="46"/>
        <v>#NAME?</v>
      </c>
      <c r="AF90" s="453" t="e">
        <f t="shared" ca="1" si="24"/>
        <v>#NAME?</v>
      </c>
      <c r="AG90" s="566" t="e">
        <f t="shared" ca="1" si="43"/>
        <v>#NAME?</v>
      </c>
      <c r="AH90" s="567" t="e">
        <f t="shared" ca="1" si="25"/>
        <v>#NAME?</v>
      </c>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'NSW Post Acute '!T21</f>
        <v>3.591309500913932E-2</v>
      </c>
      <c r="E91" s="493">
        <f>'NSW Post Acute '!U21</f>
        <v>2.483936095225257E-2</v>
      </c>
      <c r="F91" s="493">
        <f>'NSW Post Acute '!V21</f>
        <v>5.1026158900473996E-2</v>
      </c>
      <c r="G91" s="498">
        <f t="shared" si="26"/>
        <v>6.6803055990360787E-3</v>
      </c>
      <c r="H91" s="498">
        <f t="shared" si="27"/>
        <v>27.827171423934281</v>
      </c>
      <c r="I91" s="498">
        <f t="shared" si="28"/>
        <v>747.02031573507281</v>
      </c>
      <c r="J91" s="498" t="e">
        <f ca="1">_xll.ErBeta(H91,I91)</f>
        <v>#NAME?</v>
      </c>
      <c r="K91" s="1076" t="e">
        <f t="shared" ca="1" si="29"/>
        <v>#NAME?</v>
      </c>
      <c r="L91" s="566" t="e">
        <f t="shared" ca="1" si="30"/>
        <v>#NAME?</v>
      </c>
      <c r="M91" s="566" t="e">
        <f t="shared" ca="1" si="31"/>
        <v>#NAME?</v>
      </c>
      <c r="N91" s="567" t="e">
        <f t="shared" ca="1" si="32"/>
        <v>#NAME?</v>
      </c>
      <c r="O91" s="565" t="e">
        <f t="shared" ca="1" si="44"/>
        <v>#NAME?</v>
      </c>
      <c r="P91" s="453" t="e">
        <f t="shared" ca="1" si="33"/>
        <v>#NAME?</v>
      </c>
      <c r="Q91" s="566" t="e">
        <f t="shared" ca="1" si="34"/>
        <v>#NAME?</v>
      </c>
      <c r="R91" s="567" t="e">
        <f t="shared" ca="1" si="20"/>
        <v>#NAME?</v>
      </c>
      <c r="S91" s="1076" t="e">
        <f t="shared" ca="1" si="35"/>
        <v>#NAME?</v>
      </c>
      <c r="T91" s="566" t="e">
        <f t="shared" ca="1" si="36"/>
        <v>#NAME?</v>
      </c>
      <c r="U91" s="566" t="e">
        <f t="shared" ca="1" si="37"/>
        <v>#NAME?</v>
      </c>
      <c r="V91" s="567" t="e">
        <f t="shared" ca="1" si="38"/>
        <v>#NAME?</v>
      </c>
      <c r="W91" s="565" t="e">
        <f t="shared" ca="1" si="45"/>
        <v>#NAME?</v>
      </c>
      <c r="X91" s="453" t="e">
        <f t="shared" ca="1" si="21"/>
        <v>#NAME?</v>
      </c>
      <c r="Y91" s="566" t="e">
        <f t="shared" ca="1" si="39"/>
        <v>#NAME?</v>
      </c>
      <c r="Z91" s="567" t="e">
        <f t="shared" ca="1" si="40"/>
        <v>#NAME?</v>
      </c>
      <c r="AA91" s="1076" t="e">
        <f t="shared" ca="1" si="41"/>
        <v>#NAME?</v>
      </c>
      <c r="AB91" s="453" t="e">
        <f t="shared" ca="1" si="22"/>
        <v>#NAME?</v>
      </c>
      <c r="AC91" s="566" t="e">
        <f t="shared" ca="1" si="42"/>
        <v>#NAME?</v>
      </c>
      <c r="AD91" s="1125" t="e">
        <f t="shared" ca="1" si="23"/>
        <v>#NAME?</v>
      </c>
      <c r="AE91" s="565" t="e">
        <f t="shared" ca="1" si="46"/>
        <v>#NAME?</v>
      </c>
      <c r="AF91" s="453" t="e">
        <f t="shared" ca="1" si="24"/>
        <v>#NAME?</v>
      </c>
      <c r="AG91" s="566" t="e">
        <f t="shared" ca="1" si="43"/>
        <v>#NAME?</v>
      </c>
      <c r="AH91" s="567" t="e">
        <f t="shared" ca="1" si="25"/>
        <v>#NAME?</v>
      </c>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'NSW Post Acute '!T22</f>
        <v>3.0238078041716902E-2</v>
      </c>
      <c r="E92" s="493">
        <f>'NSW Post Acute '!U22</f>
        <v>2.0357095618876636E-2</v>
      </c>
      <c r="F92" s="493">
        <f>'NSW Post Acute '!V22</f>
        <v>4.4094648277768232E-2</v>
      </c>
      <c r="G92" s="498">
        <f t="shared" si="26"/>
        <v>6.0554981272682648E-3</v>
      </c>
      <c r="H92" s="498">
        <f t="shared" si="27"/>
        <v>24.150733480035427</v>
      </c>
      <c r="I92" s="498">
        <f t="shared" si="28"/>
        <v>774.53539487497164</v>
      </c>
      <c r="J92" s="498" t="e">
        <f ca="1">_xll.ErBeta(H92,I92)</f>
        <v>#NAME?</v>
      </c>
      <c r="K92" s="1076" t="e">
        <f t="shared" ca="1" si="29"/>
        <v>#NAME?</v>
      </c>
      <c r="L92" s="566" t="e">
        <f t="shared" ca="1" si="30"/>
        <v>#NAME?</v>
      </c>
      <c r="M92" s="566" t="e">
        <f t="shared" ca="1" si="31"/>
        <v>#NAME?</v>
      </c>
      <c r="N92" s="567" t="e">
        <f t="shared" ca="1" si="32"/>
        <v>#NAME?</v>
      </c>
      <c r="O92" s="565" t="e">
        <f t="shared" ca="1" si="44"/>
        <v>#NAME?</v>
      </c>
      <c r="P92" s="453" t="e">
        <f t="shared" ca="1" si="33"/>
        <v>#NAME?</v>
      </c>
      <c r="Q92" s="566" t="e">
        <f t="shared" ca="1" si="34"/>
        <v>#NAME?</v>
      </c>
      <c r="R92" s="567" t="e">
        <f t="shared" ca="1" si="20"/>
        <v>#NAME?</v>
      </c>
      <c r="S92" s="1076" t="e">
        <f t="shared" ca="1" si="35"/>
        <v>#NAME?</v>
      </c>
      <c r="T92" s="566" t="e">
        <f t="shared" ca="1" si="36"/>
        <v>#NAME?</v>
      </c>
      <c r="U92" s="566" t="e">
        <f t="shared" ca="1" si="37"/>
        <v>#NAME?</v>
      </c>
      <c r="V92" s="567" t="e">
        <f t="shared" ca="1" si="38"/>
        <v>#NAME?</v>
      </c>
      <c r="W92" s="565" t="e">
        <f t="shared" ca="1" si="45"/>
        <v>#NAME?</v>
      </c>
      <c r="X92" s="453" t="e">
        <f t="shared" ca="1" si="21"/>
        <v>#NAME?</v>
      </c>
      <c r="Y92" s="566" t="e">
        <f t="shared" ca="1" si="39"/>
        <v>#NAME?</v>
      </c>
      <c r="Z92" s="567" t="e">
        <f t="shared" ca="1" si="40"/>
        <v>#NAME?</v>
      </c>
      <c r="AA92" s="1076" t="e">
        <f t="shared" ca="1" si="41"/>
        <v>#NAME?</v>
      </c>
      <c r="AB92" s="453" t="e">
        <f t="shared" ca="1" si="22"/>
        <v>#NAME?</v>
      </c>
      <c r="AC92" s="566" t="e">
        <f t="shared" ca="1" si="42"/>
        <v>#NAME?</v>
      </c>
      <c r="AD92" s="1125" t="e">
        <f t="shared" ca="1" si="23"/>
        <v>#NAME?</v>
      </c>
      <c r="AE92" s="565" t="e">
        <f t="shared" ca="1" si="46"/>
        <v>#NAME?</v>
      </c>
      <c r="AF92" s="453" t="e">
        <f t="shared" ca="1" si="24"/>
        <v>#NAME?</v>
      </c>
      <c r="AG92" s="566" t="e">
        <f t="shared" ca="1" si="43"/>
        <v>#NAME?</v>
      </c>
      <c r="AH92" s="567" t="e">
        <f t="shared" ca="1" si="25"/>
        <v>#NAME?</v>
      </c>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'NSW Post Acute '!T23</f>
        <v>2.5459831947769376E-2</v>
      </c>
      <c r="E93" s="493">
        <f>'NSW Post Acute '!U23</f>
        <v>1.6683655543018507E-2</v>
      </c>
      <c r="F93" s="493">
        <f>'NSW Post Acute '!V23</f>
        <v>3.8104729978450859E-2</v>
      </c>
      <c r="G93" s="498">
        <f t="shared" si="26"/>
        <v>5.4645598049572327E-3</v>
      </c>
      <c r="H93" s="498">
        <f t="shared" si="27"/>
        <v>21.128927069857706</v>
      </c>
      <c r="I93" s="498">
        <f t="shared" si="28"/>
        <v>808.76370981806508</v>
      </c>
      <c r="J93" s="498" t="e">
        <f ca="1">_xll.ErBeta(H93,I93)</f>
        <v>#NAME?</v>
      </c>
      <c r="K93" s="1076" t="e">
        <f t="shared" ca="1" si="29"/>
        <v>#NAME?</v>
      </c>
      <c r="L93" s="566" t="e">
        <f t="shared" ca="1" si="30"/>
        <v>#NAME?</v>
      </c>
      <c r="M93" s="566" t="e">
        <f t="shared" ca="1" si="31"/>
        <v>#NAME?</v>
      </c>
      <c r="N93" s="567" t="e">
        <f t="shared" ca="1" si="32"/>
        <v>#NAME?</v>
      </c>
      <c r="O93" s="565" t="e">
        <f t="shared" ca="1" si="44"/>
        <v>#NAME?</v>
      </c>
      <c r="P93" s="453" t="e">
        <f t="shared" ca="1" si="33"/>
        <v>#NAME?</v>
      </c>
      <c r="Q93" s="566" t="e">
        <f t="shared" ca="1" si="34"/>
        <v>#NAME?</v>
      </c>
      <c r="R93" s="567" t="e">
        <f t="shared" ca="1" si="20"/>
        <v>#NAME?</v>
      </c>
      <c r="S93" s="1076" t="e">
        <f t="shared" ca="1" si="35"/>
        <v>#NAME?</v>
      </c>
      <c r="T93" s="566" t="e">
        <f t="shared" ca="1" si="36"/>
        <v>#NAME?</v>
      </c>
      <c r="U93" s="566" t="e">
        <f t="shared" ca="1" si="37"/>
        <v>#NAME?</v>
      </c>
      <c r="V93" s="567" t="e">
        <f t="shared" ca="1" si="38"/>
        <v>#NAME?</v>
      </c>
      <c r="W93" s="565" t="e">
        <f t="shared" ca="1" si="45"/>
        <v>#NAME?</v>
      </c>
      <c r="X93" s="453" t="e">
        <f t="shared" ca="1" si="21"/>
        <v>#NAME?</v>
      </c>
      <c r="Y93" s="566" t="e">
        <f t="shared" ca="1" si="39"/>
        <v>#NAME?</v>
      </c>
      <c r="Z93" s="567" t="e">
        <f t="shared" ca="1" si="40"/>
        <v>#NAME?</v>
      </c>
      <c r="AA93" s="1076" t="e">
        <f t="shared" ca="1" si="41"/>
        <v>#NAME?</v>
      </c>
      <c r="AB93" s="453" t="e">
        <f t="shared" ca="1" si="22"/>
        <v>#NAME?</v>
      </c>
      <c r="AC93" s="566" t="e">
        <f t="shared" ca="1" si="42"/>
        <v>#NAME?</v>
      </c>
      <c r="AD93" s="1125" t="e">
        <f t="shared" ca="1" si="23"/>
        <v>#NAME?</v>
      </c>
      <c r="AE93" s="565" t="e">
        <f t="shared" ca="1" si="46"/>
        <v>#NAME?</v>
      </c>
      <c r="AF93" s="453" t="e">
        <f t="shared" ca="1" si="24"/>
        <v>#NAME?</v>
      </c>
      <c r="AG93" s="566" t="e">
        <f t="shared" ca="1" si="43"/>
        <v>#NAME?</v>
      </c>
      <c r="AH93" s="567" t="e">
        <f t="shared" ca="1" si="25"/>
        <v>#NAME?</v>
      </c>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'NSW Post Acute '!T24</f>
        <v>2.1436648252391818E-2</v>
      </c>
      <c r="E94" s="493">
        <f>'NSW Post Acute '!U24</f>
        <v>1.3673088120684093E-2</v>
      </c>
      <c r="F94" s="493">
        <f>'NSW Post Acute '!V24</f>
        <v>3.2928495938649084E-2</v>
      </c>
      <c r="G94" s="498">
        <f t="shared" si="26"/>
        <v>4.9120938311135176E-3</v>
      </c>
      <c r="H94" s="498">
        <f t="shared" si="27"/>
        <v>18.615279999973794</v>
      </c>
      <c r="I94" s="498">
        <f t="shared" si="28"/>
        <v>849.77047605667894</v>
      </c>
      <c r="J94" s="498" t="e">
        <f ca="1">_xll.ErBeta(H94,I94)</f>
        <v>#NAME?</v>
      </c>
      <c r="K94" s="1076" t="e">
        <f t="shared" ca="1" si="29"/>
        <v>#NAME?</v>
      </c>
      <c r="L94" s="566" t="e">
        <f t="shared" ca="1" si="30"/>
        <v>#NAME?</v>
      </c>
      <c r="M94" s="566" t="e">
        <f t="shared" ca="1" si="31"/>
        <v>#NAME?</v>
      </c>
      <c r="N94" s="567" t="e">
        <f t="shared" ca="1" si="32"/>
        <v>#NAME?</v>
      </c>
      <c r="O94" s="565" t="e">
        <f t="shared" ca="1" si="44"/>
        <v>#NAME?</v>
      </c>
      <c r="P94" s="453" t="e">
        <f t="shared" ca="1" si="33"/>
        <v>#NAME?</v>
      </c>
      <c r="Q94" s="566" t="e">
        <f t="shared" ca="1" si="34"/>
        <v>#NAME?</v>
      </c>
      <c r="R94" s="567" t="e">
        <f t="shared" ca="1" si="20"/>
        <v>#NAME?</v>
      </c>
      <c r="S94" s="1076" t="e">
        <f t="shared" ca="1" si="35"/>
        <v>#NAME?</v>
      </c>
      <c r="T94" s="566" t="e">
        <f t="shared" ca="1" si="36"/>
        <v>#NAME?</v>
      </c>
      <c r="U94" s="566" t="e">
        <f t="shared" ca="1" si="37"/>
        <v>#NAME?</v>
      </c>
      <c r="V94" s="567" t="e">
        <f t="shared" ca="1" si="38"/>
        <v>#NAME?</v>
      </c>
      <c r="W94" s="565" t="e">
        <f t="shared" ca="1" si="45"/>
        <v>#NAME?</v>
      </c>
      <c r="X94" s="453" t="e">
        <f t="shared" ca="1" si="21"/>
        <v>#NAME?</v>
      </c>
      <c r="Y94" s="566" t="e">
        <f t="shared" ca="1" si="39"/>
        <v>#NAME?</v>
      </c>
      <c r="Z94" s="567" t="e">
        <f t="shared" ca="1" si="40"/>
        <v>#NAME?</v>
      </c>
      <c r="AA94" s="1076" t="e">
        <f t="shared" ca="1" si="41"/>
        <v>#NAME?</v>
      </c>
      <c r="AB94" s="453" t="e">
        <f t="shared" ca="1" si="22"/>
        <v>#NAME?</v>
      </c>
      <c r="AC94" s="566" t="e">
        <f t="shared" ca="1" si="42"/>
        <v>#NAME?</v>
      </c>
      <c r="AD94" s="1125" t="e">
        <f t="shared" ca="1" si="23"/>
        <v>#NAME?</v>
      </c>
      <c r="AE94" s="565" t="e">
        <f t="shared" ca="1" si="46"/>
        <v>#NAME?</v>
      </c>
      <c r="AF94" s="453" t="e">
        <f t="shared" ca="1" si="24"/>
        <v>#NAME?</v>
      </c>
      <c r="AG94" s="566" t="e">
        <f t="shared" ca="1" si="43"/>
        <v>#NAME?</v>
      </c>
      <c r="AH94" s="567" t="e">
        <f t="shared" ca="1" si="25"/>
        <v>#NAME?</v>
      </c>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B95" s="213">
        <v>20</v>
      </c>
      <c r="D95" s="565">
        <f>'NSW Post Acute '!T25</f>
        <v>1.8049211371052833E-2</v>
      </c>
      <c r="E95" s="493">
        <f>'NSW Post Acute '!U25</f>
        <v>1.1205777910838337E-2</v>
      </c>
      <c r="F95" s="493">
        <f>'NSW Post Acute '!V25</f>
        <v>2.8455413419667834E-2</v>
      </c>
      <c r="G95" s="498">
        <f t="shared" si="26"/>
        <v>4.4004172216401786E-3</v>
      </c>
      <c r="H95" s="498">
        <f t="shared" si="27"/>
        <v>16.502271486136021</v>
      </c>
      <c r="I95" s="498">
        <f t="shared" si="28"/>
        <v>897.79094315271618</v>
      </c>
      <c r="J95" s="498" t="e">
        <f ca="1">_xll.ErBeta(H95,I95)</f>
        <v>#NAME?</v>
      </c>
      <c r="K95" s="1076" t="e">
        <f t="shared" ca="1" si="29"/>
        <v>#NAME?</v>
      </c>
      <c r="L95" s="698" t="e">
        <f ca="1">K95*($D$21-PICSIA_V-Diab_Inc)</f>
        <v>#NAME?</v>
      </c>
      <c r="M95" s="566" t="e">
        <f t="shared" ca="1" si="31"/>
        <v>#NAME?</v>
      </c>
      <c r="N95" s="567" t="e">
        <f t="shared" ca="1" si="32"/>
        <v>#NAME?</v>
      </c>
      <c r="O95" s="565" t="e">
        <f t="shared" ca="1" si="44"/>
        <v>#NAME?</v>
      </c>
      <c r="P95" s="698" t="e">
        <f t="shared" ref="P95:P100" ca="1" si="47">O95*($E$21-PICSIA_U-$H$201)</f>
        <v>#NAME?</v>
      </c>
      <c r="Q95" s="566" t="e">
        <f t="shared" ca="1" si="34"/>
        <v>#NAME?</v>
      </c>
      <c r="R95" s="567" t="e">
        <f t="shared" ca="1" si="20"/>
        <v>#NAME?</v>
      </c>
      <c r="S95" s="1076" t="e">
        <f t="shared" ca="1" si="35"/>
        <v>#NAME?</v>
      </c>
      <c r="T95" s="698" t="e">
        <f t="shared" ref="T95:T100" ca="1" si="48">S95*($F$21-PICSIB_V-$J$201)</f>
        <v>#NAME?</v>
      </c>
      <c r="U95" s="566" t="e">
        <f t="shared" ca="1" si="37"/>
        <v>#NAME?</v>
      </c>
      <c r="V95" s="567" t="e">
        <f t="shared" ca="1" si="38"/>
        <v>#NAME?</v>
      </c>
      <c r="W95" s="565" t="e">
        <f t="shared" ca="1" si="45"/>
        <v>#NAME?</v>
      </c>
      <c r="X95" s="698" t="e">
        <f t="shared" ref="X95:X100" ca="1" si="49">W95*($G$21-PICSIB_U-$L$201)</f>
        <v>#NAME?</v>
      </c>
      <c r="Y95" s="566" t="e">
        <f t="shared" ca="1" si="39"/>
        <v>#NAME?</v>
      </c>
      <c r="Z95" s="567" t="e">
        <f t="shared" ca="1" si="40"/>
        <v>#NAME?</v>
      </c>
      <c r="AA95" s="1076" t="e">
        <f t="shared" ca="1" si="41"/>
        <v>#NAME?</v>
      </c>
      <c r="AB95" s="698" t="e">
        <f ca="1">AA95*($H$21-PICSIC_V-$N$201)</f>
        <v>#NAME?</v>
      </c>
      <c r="AC95" s="566" t="e">
        <f t="shared" ca="1" si="42"/>
        <v>#NAME?</v>
      </c>
      <c r="AD95" s="1125" t="e">
        <f t="shared" ca="1" si="23"/>
        <v>#NAME?</v>
      </c>
      <c r="AE95" s="565" t="e">
        <f t="shared" ca="1" si="46"/>
        <v>#NAME?</v>
      </c>
      <c r="AF95" s="698" t="e">
        <f t="shared" ref="AF95:AF100" ca="1" si="50">AE95*($I$21-PICSIC_U-$P$201)</f>
        <v>#NAME?</v>
      </c>
      <c r="AG95" s="566" t="e">
        <f t="shared" ca="1" si="43"/>
        <v>#NAME?</v>
      </c>
      <c r="AH95" s="567" t="e">
        <f t="shared" ca="1" si="25"/>
        <v>#NAME?</v>
      </c>
      <c r="AI95" s="219"/>
      <c r="AJ95" s="220"/>
      <c r="AK95" s="220"/>
      <c r="AL95" s="221"/>
      <c r="AM95" s="222"/>
      <c r="AN95" s="223"/>
      <c r="AO95" s="224"/>
      <c r="AP95" s="224"/>
      <c r="AQ95" s="225"/>
      <c r="AR95" s="222"/>
      <c r="AS95" s="222"/>
      <c r="AT95" s="224"/>
      <c r="AU95" s="224"/>
      <c r="AV95" s="225"/>
      <c r="AW95" s="218"/>
      <c r="AX95" s="219"/>
      <c r="AY95" s="220"/>
      <c r="AZ95" s="220"/>
      <c r="BA95" s="221"/>
      <c r="BB95" s="222"/>
      <c r="BC95" s="223"/>
      <c r="BD95" s="224"/>
      <c r="BE95" s="224"/>
      <c r="BF95" s="225"/>
      <c r="BG95" s="222"/>
      <c r="BH95" s="222"/>
      <c r="BI95" s="224"/>
      <c r="BJ95" s="224"/>
      <c r="BK95" s="225"/>
      <c r="BL95" s="218"/>
      <c r="BM95" s="219"/>
      <c r="BN95" s="220"/>
      <c r="BO95" s="220"/>
      <c r="BP95" s="221"/>
      <c r="BQ95" s="222"/>
      <c r="BR95" s="223"/>
      <c r="BS95" s="224"/>
      <c r="BT95" s="224"/>
      <c r="BU95" s="225"/>
      <c r="BV95" s="222"/>
      <c r="BW95" s="222"/>
      <c r="BX95" s="224"/>
      <c r="BY95" s="224"/>
      <c r="BZ95" s="225"/>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'NSW Post Acute '!T26</f>
        <v>1.5197060066542549E-2</v>
      </c>
      <c r="E96" s="493">
        <f>'NSW Post Acute '!U26</f>
        <v>9.1836940915400161E-3</v>
      </c>
      <c r="F96" s="493">
        <f>'NSW Post Acute '!V26</f>
        <v>2.4589964703909617E-2</v>
      </c>
      <c r="G96" s="498">
        <f t="shared" si="26"/>
        <v>3.9301710745840816E-3</v>
      </c>
      <c r="H96" s="498">
        <f t="shared" si="27"/>
        <v>14.709473484578405</v>
      </c>
      <c r="I96" s="498">
        <f t="shared" si="28"/>
        <v>953.20625627965399</v>
      </c>
      <c r="J96" s="498" t="e">
        <f ca="1">_xll.ErBeta(H96,I96)</f>
        <v>#NAME?</v>
      </c>
      <c r="K96" s="1076" t="e">
        <f t="shared" ca="1" si="29"/>
        <v>#NAME?</v>
      </c>
      <c r="L96" s="453" t="e">
        <f t="shared" ref="L96:L100" ca="1" si="51">K96*($D$21-PICSIA_V-Diab_Inc)</f>
        <v>#NAME?</v>
      </c>
      <c r="M96" s="566" t="e">
        <f t="shared" ca="1" si="31"/>
        <v>#NAME?</v>
      </c>
      <c r="N96" s="567" t="e">
        <f t="shared" ca="1" si="32"/>
        <v>#NAME?</v>
      </c>
      <c r="O96" s="565" t="e">
        <f t="shared" ca="1" si="44"/>
        <v>#NAME?</v>
      </c>
      <c r="P96" s="453" t="e">
        <f t="shared" ca="1" si="47"/>
        <v>#NAME?</v>
      </c>
      <c r="Q96" s="566" t="e">
        <f t="shared" ca="1" si="34"/>
        <v>#NAME?</v>
      </c>
      <c r="R96" s="567" t="e">
        <f t="shared" ca="1" si="20"/>
        <v>#NAME?</v>
      </c>
      <c r="S96" s="1076" t="e">
        <f t="shared" ca="1" si="35"/>
        <v>#NAME?</v>
      </c>
      <c r="T96" s="453" t="e">
        <f t="shared" ca="1" si="48"/>
        <v>#NAME?</v>
      </c>
      <c r="U96" s="566" t="e">
        <f t="shared" ca="1" si="37"/>
        <v>#NAME?</v>
      </c>
      <c r="V96" s="567" t="e">
        <f t="shared" ca="1" si="38"/>
        <v>#NAME?</v>
      </c>
      <c r="W96" s="565" t="e">
        <f t="shared" ca="1" si="45"/>
        <v>#NAME?</v>
      </c>
      <c r="X96" s="453" t="e">
        <f t="shared" ca="1" si="49"/>
        <v>#NAME?</v>
      </c>
      <c r="Y96" s="566" t="e">
        <f t="shared" ca="1" si="39"/>
        <v>#NAME?</v>
      </c>
      <c r="Z96" s="567" t="e">
        <f t="shared" ca="1" si="40"/>
        <v>#NAME?</v>
      </c>
      <c r="AA96" s="1076" t="e">
        <f t="shared" ca="1" si="41"/>
        <v>#NAME?</v>
      </c>
      <c r="AB96" s="453" t="e">
        <f t="shared" ref="AB96:AB100" ca="1" si="52">AA96*($H$21-PICSIC_V-$N$201)</f>
        <v>#NAME?</v>
      </c>
      <c r="AC96" s="566" t="e">
        <f t="shared" ca="1" si="42"/>
        <v>#NAME?</v>
      </c>
      <c r="AD96" s="1125" t="e">
        <f t="shared" ca="1" si="23"/>
        <v>#NAME?</v>
      </c>
      <c r="AE96" s="565" t="e">
        <f t="shared" ca="1" si="46"/>
        <v>#NAME?</v>
      </c>
      <c r="AF96" s="453" t="e">
        <f t="shared" ca="1" si="50"/>
        <v>#NAME?</v>
      </c>
      <c r="AG96" s="566" t="e">
        <f t="shared" ca="1" si="43"/>
        <v>#NAME?</v>
      </c>
      <c r="AH96" s="567" t="e">
        <f t="shared" ca="1" si="25"/>
        <v>#NAME?</v>
      </c>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'NSW Post Acute '!T27</f>
        <v>1.2795608069419522E-2</v>
      </c>
      <c r="E97" s="493">
        <f>'NSW Post Acute '!U27</f>
        <v>7.5264955131238405E-3</v>
      </c>
      <c r="F97" s="493">
        <f>'NSW Post Acute '!V27</f>
        <v>2.1249607419921969E-2</v>
      </c>
      <c r="G97" s="498">
        <f t="shared" si="26"/>
        <v>3.5007938537750332E-3</v>
      </c>
      <c r="H97" s="498">
        <f t="shared" si="27"/>
        <v>13.175718291932213</v>
      </c>
      <c r="I97" s="498">
        <f t="shared" si="28"/>
        <v>1016.5305856563049</v>
      </c>
      <c r="J97" s="498" t="e">
        <f ca="1">_xll.ErBeta(H97,I97)</f>
        <v>#NAME?</v>
      </c>
      <c r="K97" s="1076" t="e">
        <f t="shared" ca="1" si="29"/>
        <v>#NAME?</v>
      </c>
      <c r="L97" s="453" t="e">
        <f t="shared" ca="1" si="51"/>
        <v>#NAME?</v>
      </c>
      <c r="M97" s="566" t="e">
        <f t="shared" ca="1" si="31"/>
        <v>#NAME?</v>
      </c>
      <c r="N97" s="567" t="e">
        <f t="shared" ca="1" si="32"/>
        <v>#NAME?</v>
      </c>
      <c r="O97" s="565" t="e">
        <f t="shared" ca="1" si="44"/>
        <v>#NAME?</v>
      </c>
      <c r="P97" s="453" t="e">
        <f t="shared" ca="1" si="47"/>
        <v>#NAME?</v>
      </c>
      <c r="Q97" s="566" t="e">
        <f t="shared" ca="1" si="34"/>
        <v>#NAME?</v>
      </c>
      <c r="R97" s="567" t="e">
        <f t="shared" ca="1" si="20"/>
        <v>#NAME?</v>
      </c>
      <c r="S97" s="1076" t="e">
        <f t="shared" ca="1" si="35"/>
        <v>#NAME?</v>
      </c>
      <c r="T97" s="453" t="e">
        <f t="shared" ca="1" si="48"/>
        <v>#NAME?</v>
      </c>
      <c r="U97" s="566" t="e">
        <f t="shared" ca="1" si="37"/>
        <v>#NAME?</v>
      </c>
      <c r="V97" s="567" t="e">
        <f t="shared" ca="1" si="38"/>
        <v>#NAME?</v>
      </c>
      <c r="W97" s="565" t="e">
        <f t="shared" ca="1" si="45"/>
        <v>#NAME?</v>
      </c>
      <c r="X97" s="453" t="e">
        <f t="shared" ca="1" si="49"/>
        <v>#NAME?</v>
      </c>
      <c r="Y97" s="566" t="e">
        <f t="shared" ca="1" si="39"/>
        <v>#NAME?</v>
      </c>
      <c r="Z97" s="567" t="e">
        <f t="shared" ca="1" si="40"/>
        <v>#NAME?</v>
      </c>
      <c r="AA97" s="1076" t="e">
        <f t="shared" ca="1" si="41"/>
        <v>#NAME?</v>
      </c>
      <c r="AB97" s="453" t="e">
        <f t="shared" ca="1" si="52"/>
        <v>#NAME?</v>
      </c>
      <c r="AC97" s="566" t="e">
        <f t="shared" ca="1" si="42"/>
        <v>#NAME?</v>
      </c>
      <c r="AD97" s="1125" t="e">
        <f t="shared" ca="1" si="23"/>
        <v>#NAME?</v>
      </c>
      <c r="AE97" s="565" t="e">
        <f t="shared" ca="1" si="46"/>
        <v>#NAME?</v>
      </c>
      <c r="AF97" s="453" t="e">
        <f t="shared" ca="1" si="50"/>
        <v>#NAME?</v>
      </c>
      <c r="AG97" s="566" t="e">
        <f t="shared" ca="1" si="43"/>
        <v>#NAME?</v>
      </c>
      <c r="AH97" s="567" t="e">
        <f t="shared" ca="1" si="25"/>
        <v>#NAME?</v>
      </c>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'NSW Post Acute '!T28</f>
        <v>1.0773635502478039E-2</v>
      </c>
      <c r="E98" s="493">
        <f>'NSW Post Acute '!U28</f>
        <v>6.1683385949513883E-3</v>
      </c>
      <c r="F98" s="493">
        <f>'NSW Post Acute '!V28</f>
        <v>1.8363011941575115E-2</v>
      </c>
      <c r="G98" s="498">
        <f t="shared" si="26"/>
        <v>3.110886057812175E-3</v>
      </c>
      <c r="H98" s="498">
        <f t="shared" si="27"/>
        <v>11.853797101082387</v>
      </c>
      <c r="I98" s="498">
        <f t="shared" si="28"/>
        <v>1088.4059154496069</v>
      </c>
      <c r="J98" s="498" t="e">
        <f ca="1">_xll.ErBeta(H98,I98)</f>
        <v>#NAME?</v>
      </c>
      <c r="K98" s="1076" t="e">
        <f t="shared" ca="1" si="29"/>
        <v>#NAME?</v>
      </c>
      <c r="L98" s="453" t="e">
        <f t="shared" ca="1" si="51"/>
        <v>#NAME?</v>
      </c>
      <c r="M98" s="566" t="e">
        <f t="shared" ca="1" si="31"/>
        <v>#NAME?</v>
      </c>
      <c r="N98" s="567" t="e">
        <f t="shared" ca="1" si="32"/>
        <v>#NAME?</v>
      </c>
      <c r="O98" s="565" t="e">
        <f t="shared" ca="1" si="44"/>
        <v>#NAME?</v>
      </c>
      <c r="P98" s="453" t="e">
        <f t="shared" ca="1" si="47"/>
        <v>#NAME?</v>
      </c>
      <c r="Q98" s="566" t="e">
        <f t="shared" ca="1" si="34"/>
        <v>#NAME?</v>
      </c>
      <c r="R98" s="567" t="e">
        <f t="shared" ca="1" si="20"/>
        <v>#NAME?</v>
      </c>
      <c r="S98" s="1076" t="e">
        <f t="shared" ca="1" si="35"/>
        <v>#NAME?</v>
      </c>
      <c r="T98" s="453" t="e">
        <f t="shared" ca="1" si="48"/>
        <v>#NAME?</v>
      </c>
      <c r="U98" s="566" t="e">
        <f t="shared" ca="1" si="37"/>
        <v>#NAME?</v>
      </c>
      <c r="V98" s="567" t="e">
        <f t="shared" ca="1" si="38"/>
        <v>#NAME?</v>
      </c>
      <c r="W98" s="565" t="e">
        <f t="shared" ca="1" si="45"/>
        <v>#NAME?</v>
      </c>
      <c r="X98" s="453" t="e">
        <f t="shared" ca="1" si="49"/>
        <v>#NAME?</v>
      </c>
      <c r="Y98" s="566" t="e">
        <f t="shared" ca="1" si="39"/>
        <v>#NAME?</v>
      </c>
      <c r="Z98" s="567" t="e">
        <f t="shared" ca="1" si="40"/>
        <v>#NAME?</v>
      </c>
      <c r="AA98" s="1076" t="e">
        <f t="shared" ca="1" si="41"/>
        <v>#NAME?</v>
      </c>
      <c r="AB98" s="453" t="e">
        <f t="shared" ca="1" si="52"/>
        <v>#NAME?</v>
      </c>
      <c r="AC98" s="566" t="e">
        <f t="shared" ca="1" si="42"/>
        <v>#NAME?</v>
      </c>
      <c r="AD98" s="1125" t="e">
        <f t="shared" ca="1" si="23"/>
        <v>#NAME?</v>
      </c>
      <c r="AE98" s="565" t="e">
        <f t="shared" ca="1" si="46"/>
        <v>#NAME?</v>
      </c>
      <c r="AF98" s="453" t="e">
        <f t="shared" ca="1" si="50"/>
        <v>#NAME?</v>
      </c>
      <c r="AG98" s="566" t="e">
        <f t="shared" ca="1" si="43"/>
        <v>#NAME?</v>
      </c>
      <c r="AH98" s="567" t="e">
        <f t="shared" ca="1" si="25"/>
        <v>#NAME?</v>
      </c>
      <c r="AI98" s="207"/>
      <c r="AJ98" s="206"/>
      <c r="AK98" s="206"/>
      <c r="AL98" s="208"/>
      <c r="AM98" s="449"/>
      <c r="AN98" s="454"/>
      <c r="AO98" s="448"/>
      <c r="AP98" s="448"/>
      <c r="AQ98" s="455"/>
      <c r="AR98" s="449"/>
      <c r="AS98" s="449"/>
      <c r="AT98" s="448"/>
      <c r="AU98" s="448"/>
      <c r="AV98" s="455"/>
      <c r="AW98" s="205"/>
      <c r="AX98" s="207"/>
      <c r="AY98" s="206"/>
      <c r="AZ98" s="206"/>
      <c r="BA98" s="208"/>
      <c r="BB98" s="449"/>
      <c r="BC98" s="454"/>
      <c r="BD98" s="448"/>
      <c r="BE98" s="448"/>
      <c r="BF98" s="455"/>
      <c r="BG98" s="449"/>
      <c r="BH98" s="449"/>
      <c r="BI98" s="448"/>
      <c r="BJ98" s="448"/>
      <c r="BK98" s="455"/>
      <c r="BL98" s="205"/>
      <c r="BM98" s="207"/>
      <c r="BN98" s="206"/>
      <c r="BO98" s="206"/>
      <c r="BP98" s="208"/>
      <c r="BQ98" s="449"/>
      <c r="BR98" s="454"/>
      <c r="BS98" s="448"/>
      <c r="BT98" s="448"/>
      <c r="BU98" s="455"/>
      <c r="BV98" s="449"/>
      <c r="BW98" s="449"/>
      <c r="BX98" s="448"/>
      <c r="BY98" s="448"/>
      <c r="BZ98" s="455"/>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'NSW Post Acute '!T29</f>
        <v>9.0711767123952489E-3</v>
      </c>
      <c r="E99" s="493">
        <f>'NSW Post Acute '!U29</f>
        <v>5.0552612375337792E-3</v>
      </c>
      <c r="F99" s="493">
        <f>'NSW Post Acute '!V29</f>
        <v>1.586853822298372E-2</v>
      </c>
      <c r="G99" s="498">
        <f t="shared" si="26"/>
        <v>2.7584890269004951E-3</v>
      </c>
      <c r="H99" s="498">
        <f t="shared" si="27"/>
        <v>10.706792852104313</v>
      </c>
      <c r="I99" s="498">
        <f t="shared" si="28"/>
        <v>1169.6023546341405</v>
      </c>
      <c r="J99" s="498" t="e">
        <f ca="1">_xll.ErBeta(H99,I99)</f>
        <v>#NAME?</v>
      </c>
      <c r="K99" s="1076" t="e">
        <f t="shared" ca="1" si="29"/>
        <v>#NAME?</v>
      </c>
      <c r="L99" s="453" t="e">
        <f t="shared" ca="1" si="51"/>
        <v>#NAME?</v>
      </c>
      <c r="M99" s="566" t="e">
        <f t="shared" ca="1" si="31"/>
        <v>#NAME?</v>
      </c>
      <c r="N99" s="567" t="e">
        <f t="shared" ca="1" si="32"/>
        <v>#NAME?</v>
      </c>
      <c r="O99" s="565" t="e">
        <f t="shared" ca="1" si="44"/>
        <v>#NAME?</v>
      </c>
      <c r="P99" s="453" t="e">
        <f t="shared" ca="1" si="47"/>
        <v>#NAME?</v>
      </c>
      <c r="Q99" s="566" t="e">
        <f t="shared" ca="1" si="34"/>
        <v>#NAME?</v>
      </c>
      <c r="R99" s="567" t="e">
        <f t="shared" ca="1" si="20"/>
        <v>#NAME?</v>
      </c>
      <c r="S99" s="1076" t="e">
        <f t="shared" ca="1" si="35"/>
        <v>#NAME?</v>
      </c>
      <c r="T99" s="453" t="e">
        <f t="shared" ca="1" si="48"/>
        <v>#NAME?</v>
      </c>
      <c r="U99" s="566" t="e">
        <f t="shared" ca="1" si="37"/>
        <v>#NAME?</v>
      </c>
      <c r="V99" s="567" t="e">
        <f t="shared" ca="1" si="38"/>
        <v>#NAME?</v>
      </c>
      <c r="W99" s="565" t="e">
        <f t="shared" ca="1" si="45"/>
        <v>#NAME?</v>
      </c>
      <c r="X99" s="453" t="e">
        <f t="shared" ca="1" si="49"/>
        <v>#NAME?</v>
      </c>
      <c r="Y99" s="566" t="e">
        <f t="shared" ca="1" si="39"/>
        <v>#NAME?</v>
      </c>
      <c r="Z99" s="567" t="e">
        <f t="shared" ca="1" si="40"/>
        <v>#NAME?</v>
      </c>
      <c r="AA99" s="1076" t="e">
        <f t="shared" ca="1" si="41"/>
        <v>#NAME?</v>
      </c>
      <c r="AB99" s="453" t="e">
        <f t="shared" ca="1" si="52"/>
        <v>#NAME?</v>
      </c>
      <c r="AC99" s="566" t="e">
        <f t="shared" ca="1" si="42"/>
        <v>#NAME?</v>
      </c>
      <c r="AD99" s="1125" t="e">
        <f t="shared" ca="1" si="23"/>
        <v>#NAME?</v>
      </c>
      <c r="AE99" s="565" t="e">
        <f t="shared" ca="1" si="46"/>
        <v>#NAME?</v>
      </c>
      <c r="AF99" s="453" t="e">
        <f t="shared" ca="1" si="50"/>
        <v>#NAME?</v>
      </c>
      <c r="AG99" s="566" t="e">
        <f t="shared" ca="1" si="43"/>
        <v>#NAME?</v>
      </c>
      <c r="AH99" s="567" t="e">
        <f t="shared" ca="1" si="25"/>
        <v>#NAME?</v>
      </c>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'NSW Post Acute '!T30</f>
        <v>7.637741867967905E-3</v>
      </c>
      <c r="E100" s="493">
        <f>'NSW Post Acute '!U30</f>
        <v>4.143038807990879E-3</v>
      </c>
      <c r="F100" s="493">
        <f>'NSW Post Acute '!V30</f>
        <v>1.371291954367132E-2</v>
      </c>
      <c r="G100" s="498">
        <f t="shared" si="26"/>
        <v>2.441296106040929E-3</v>
      </c>
      <c r="H100" s="498">
        <f t="shared" si="27"/>
        <v>9.7054939010835</v>
      </c>
      <c r="I100" s="498">
        <f t="shared" si="28"/>
        <v>1261.0226962970671</v>
      </c>
      <c r="J100" s="498" t="e">
        <f ca="1">_xll.ErBeta(H100,I100)</f>
        <v>#NAME?</v>
      </c>
      <c r="K100" s="1076" t="e">
        <f t="shared" ca="1" si="29"/>
        <v>#NAME?</v>
      </c>
      <c r="L100" s="453" t="e">
        <f t="shared" ca="1" si="51"/>
        <v>#NAME?</v>
      </c>
      <c r="M100" s="566" t="e">
        <f t="shared" ca="1" si="31"/>
        <v>#NAME?</v>
      </c>
      <c r="N100" s="567" t="e">
        <f t="shared" ca="1" si="32"/>
        <v>#NAME?</v>
      </c>
      <c r="O100" s="565" t="e">
        <f t="shared" ca="1" si="44"/>
        <v>#NAME?</v>
      </c>
      <c r="P100" s="453" t="e">
        <f t="shared" ca="1" si="47"/>
        <v>#NAME?</v>
      </c>
      <c r="Q100" s="566" t="e">
        <f t="shared" ca="1" si="34"/>
        <v>#NAME?</v>
      </c>
      <c r="R100" s="567" t="e">
        <f t="shared" ca="1" si="20"/>
        <v>#NAME?</v>
      </c>
      <c r="S100" s="1076" t="e">
        <f t="shared" ca="1" si="35"/>
        <v>#NAME?</v>
      </c>
      <c r="T100" s="453" t="e">
        <f t="shared" ca="1" si="48"/>
        <v>#NAME?</v>
      </c>
      <c r="U100" s="566" t="e">
        <f t="shared" ca="1" si="37"/>
        <v>#NAME?</v>
      </c>
      <c r="V100" s="567" t="e">
        <f t="shared" ca="1" si="38"/>
        <v>#NAME?</v>
      </c>
      <c r="W100" s="565" t="e">
        <f t="shared" ca="1" si="45"/>
        <v>#NAME?</v>
      </c>
      <c r="X100" s="453" t="e">
        <f t="shared" ca="1" si="49"/>
        <v>#NAME?</v>
      </c>
      <c r="Y100" s="566" t="e">
        <f t="shared" ca="1" si="39"/>
        <v>#NAME?</v>
      </c>
      <c r="Z100" s="567" t="e">
        <f t="shared" ca="1" si="40"/>
        <v>#NAME?</v>
      </c>
      <c r="AA100" s="1076" t="e">
        <f t="shared" ca="1" si="41"/>
        <v>#NAME?</v>
      </c>
      <c r="AB100" s="453" t="e">
        <f t="shared" ca="1" si="52"/>
        <v>#NAME?</v>
      </c>
      <c r="AC100" s="566" t="e">
        <f t="shared" ca="1" si="42"/>
        <v>#NAME?</v>
      </c>
      <c r="AD100" s="1125" t="e">
        <f t="shared" ca="1" si="23"/>
        <v>#NAME?</v>
      </c>
      <c r="AE100" s="565" t="e">
        <f t="shared" ca="1" si="46"/>
        <v>#NAME?</v>
      </c>
      <c r="AF100" s="453" t="e">
        <f t="shared" ca="1" si="50"/>
        <v>#NAME?</v>
      </c>
      <c r="AG100" s="566" t="e">
        <f t="shared" ca="1" si="43"/>
        <v>#NAME?</v>
      </c>
      <c r="AH100" s="567" t="e">
        <f t="shared" ca="1" si="25"/>
        <v>#NAME?</v>
      </c>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'NSW Post Acute '!T31</f>
        <v>6.4308195828660522E-3</v>
      </c>
      <c r="E101" s="493">
        <f>'NSW Post Acute '!U31</f>
        <v>3.3954270131630968E-3</v>
      </c>
      <c r="F101" s="493">
        <f>'NSW Post Acute '!V31</f>
        <v>1.1850125056814809E-2</v>
      </c>
      <c r="G101" s="498">
        <f t="shared" si="26"/>
        <v>2.1568107254213553E-3</v>
      </c>
      <c r="H101" s="498">
        <f t="shared" si="27"/>
        <v>8.8265379263793609</v>
      </c>
      <c r="I101" s="498">
        <f t="shared" si="28"/>
        <v>1363.7104789565601</v>
      </c>
      <c r="J101" s="498" t="e">
        <f ca="1">_xll.ErBeta(H101,I101)</f>
        <v>#NAME?</v>
      </c>
      <c r="K101" s="1076" t="e">
        <f t="shared" ca="1" si="29"/>
        <v>#NAME?</v>
      </c>
      <c r="L101" s="698" t="e">
        <f ca="1">K101*($D$21-PICSIA_V-Diab_Inc-Park_Inc-Dem_Inc-Anx_Inc-Isc_Inc)</f>
        <v>#NAME?</v>
      </c>
      <c r="M101" s="566" t="e">
        <f t="shared" ca="1" si="31"/>
        <v>#NAME?</v>
      </c>
      <c r="N101" s="567" t="e">
        <f t="shared" ca="1" si="32"/>
        <v>#NAME?</v>
      </c>
      <c r="O101" s="565" t="e">
        <f t="shared" ca="1" si="44"/>
        <v>#NAME?</v>
      </c>
      <c r="P101" s="698" t="e">
        <f t="shared" ref="P101:P132" ca="1" si="53">O101*($E$21-PICSIA_U-$H$201-$H$202-$H$203-$H$204-$H$205)</f>
        <v>#NAME?</v>
      </c>
      <c r="Q101" s="566" t="e">
        <f t="shared" ca="1" si="34"/>
        <v>#NAME?</v>
      </c>
      <c r="R101" s="567" t="e">
        <f t="shared" ca="1" si="20"/>
        <v>#NAME?</v>
      </c>
      <c r="S101" s="1076" t="e">
        <f t="shared" ca="1" si="35"/>
        <v>#NAME?</v>
      </c>
      <c r="T101" s="698" t="e">
        <f t="shared" ref="T101:T132" ca="1" si="54">S101*($F$21-PICSIB_V-$J$201-$J$202-$J$203-$J$204-$J$205)</f>
        <v>#NAME?</v>
      </c>
      <c r="U101" s="566" t="e">
        <f t="shared" ca="1" si="37"/>
        <v>#NAME?</v>
      </c>
      <c r="V101" s="567" t="e">
        <f t="shared" ca="1" si="38"/>
        <v>#NAME?</v>
      </c>
      <c r="W101" s="565" t="e">
        <f t="shared" ca="1" si="45"/>
        <v>#NAME?</v>
      </c>
      <c r="X101" s="698" t="e">
        <f t="shared" ref="X101:X132" ca="1" si="55">W101*($G$21-PICSIB_U-$L$201-$L$202-$L$203-$L$204-$L$205)</f>
        <v>#NAME?</v>
      </c>
      <c r="Y101" s="566" t="e">
        <f t="shared" ca="1" si="39"/>
        <v>#NAME?</v>
      </c>
      <c r="Z101" s="567" t="e">
        <f t="shared" ca="1" si="40"/>
        <v>#NAME?</v>
      </c>
      <c r="AA101" s="1076" t="e">
        <f t="shared" ca="1" si="41"/>
        <v>#NAME?</v>
      </c>
      <c r="AB101" s="698" t="e">
        <f t="shared" ref="AB101:AB132" ca="1" si="56">AA101*($H$21-PICSIC_V-$N$201-$N$202-$N$203-$N$204-$N$205)</f>
        <v>#NAME?</v>
      </c>
      <c r="AC101" s="566" t="e">
        <f t="shared" ca="1" si="42"/>
        <v>#NAME?</v>
      </c>
      <c r="AD101" s="1125" t="e">
        <f t="shared" ca="1" si="23"/>
        <v>#NAME?</v>
      </c>
      <c r="AE101" s="565" t="e">
        <f t="shared" ca="1" si="46"/>
        <v>#NAME?</v>
      </c>
      <c r="AF101" s="698" t="e">
        <f t="shared" ref="AF101:AF132" ca="1" si="57">AE101*($I$21-PICSIC_U-$P$201-$P$202-$P$203-$P$204-$P$205)</f>
        <v>#NAME?</v>
      </c>
      <c r="AG101" s="566" t="e">
        <f t="shared" ca="1" si="43"/>
        <v>#NAME?</v>
      </c>
      <c r="AH101" s="567" t="e">
        <f t="shared" ca="1" si="25"/>
        <v>#NAME?</v>
      </c>
      <c r="AI101" s="219"/>
      <c r="AJ101" s="220"/>
      <c r="AK101" s="220"/>
      <c r="AL101" s="221"/>
      <c r="AM101" s="222"/>
      <c r="AN101" s="226"/>
      <c r="AO101" s="224"/>
      <c r="AP101" s="224"/>
      <c r="AQ101" s="227"/>
      <c r="AR101" s="222"/>
      <c r="AS101" s="222"/>
      <c r="AT101" s="224"/>
      <c r="AU101" s="224"/>
      <c r="AV101" s="227"/>
      <c r="AW101" s="218"/>
      <c r="AX101" s="219"/>
      <c r="AY101" s="220"/>
      <c r="AZ101" s="220"/>
      <c r="BA101" s="221"/>
      <c r="BB101" s="222"/>
      <c r="BC101" s="226"/>
      <c r="BD101" s="224"/>
      <c r="BE101" s="224"/>
      <c r="BF101" s="227"/>
      <c r="BG101" s="222"/>
      <c r="BH101" s="222"/>
      <c r="BI101" s="224"/>
      <c r="BJ101" s="224"/>
      <c r="BK101" s="227"/>
      <c r="BL101" s="218"/>
      <c r="BM101" s="219"/>
      <c r="BN101" s="220"/>
      <c r="BO101" s="220"/>
      <c r="BP101" s="221"/>
      <c r="BQ101" s="222"/>
      <c r="BR101" s="226"/>
      <c r="BS101" s="224"/>
      <c r="BT101" s="224"/>
      <c r="BU101" s="227"/>
      <c r="BV101" s="222"/>
      <c r="BW101" s="222"/>
      <c r="BX101" s="224"/>
      <c r="BY101" s="224"/>
      <c r="BZ101" s="227"/>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'NSW Post Acute '!T32</f>
        <v>5.4146161551773576E-3</v>
      </c>
      <c r="E102" s="493">
        <f>'NSW Post Acute '!U32</f>
        <v>2.7827218464575505E-3</v>
      </c>
      <c r="F102" s="493">
        <f>'NSW Post Acute '!V32</f>
        <v>1.0240376851547869E-2</v>
      </c>
      <c r="G102" s="498">
        <f t="shared" si="26"/>
        <v>1.9024630115026325E-3</v>
      </c>
      <c r="H102" s="498">
        <f t="shared" si="27"/>
        <v>8.0510588019160956</v>
      </c>
      <c r="I102" s="498">
        <f t="shared" si="28"/>
        <v>1478.8611379597728</v>
      </c>
      <c r="J102" s="498" t="e">
        <f ca="1">_xll.ErBeta(H102,I102)</f>
        <v>#NAME?</v>
      </c>
      <c r="K102" s="1076" t="e">
        <f t="shared" ca="1" si="29"/>
        <v>#NAME?</v>
      </c>
      <c r="L102" s="453" t="e">
        <f t="shared" ref="L102:L132" ca="1" si="58">K102*($D$21-PICSIA_V-Diab_Inc-Park_Inc-Dem_Inc-Anx_Inc-Isc_Inc)</f>
        <v>#NAME?</v>
      </c>
      <c r="M102" s="566" t="e">
        <f t="shared" ca="1" si="31"/>
        <v>#NAME?</v>
      </c>
      <c r="N102" s="567" t="e">
        <f t="shared" ca="1" si="32"/>
        <v>#NAME?</v>
      </c>
      <c r="O102" s="565" t="e">
        <f t="shared" ca="1" si="44"/>
        <v>#NAME?</v>
      </c>
      <c r="P102" s="453" t="e">
        <f t="shared" ca="1" si="53"/>
        <v>#NAME?</v>
      </c>
      <c r="Q102" s="566" t="e">
        <f t="shared" ca="1" si="34"/>
        <v>#NAME?</v>
      </c>
      <c r="R102" s="567" t="e">
        <f t="shared" ca="1" si="20"/>
        <v>#NAME?</v>
      </c>
      <c r="S102" s="1076" t="e">
        <f t="shared" ca="1" si="35"/>
        <v>#NAME?</v>
      </c>
      <c r="T102" s="453" t="e">
        <f t="shared" ca="1" si="54"/>
        <v>#NAME?</v>
      </c>
      <c r="U102" s="566" t="e">
        <f t="shared" ca="1" si="37"/>
        <v>#NAME?</v>
      </c>
      <c r="V102" s="567" t="e">
        <f t="shared" ca="1" si="38"/>
        <v>#NAME?</v>
      </c>
      <c r="W102" s="565" t="e">
        <f t="shared" ca="1" si="45"/>
        <v>#NAME?</v>
      </c>
      <c r="X102" s="453" t="e">
        <f t="shared" ca="1" si="55"/>
        <v>#NAME?</v>
      </c>
      <c r="Y102" s="566" t="e">
        <f t="shared" ca="1" si="39"/>
        <v>#NAME?</v>
      </c>
      <c r="Z102" s="567" t="e">
        <f t="shared" ca="1" si="40"/>
        <v>#NAME?</v>
      </c>
      <c r="AA102" s="1076" t="e">
        <f t="shared" ca="1" si="41"/>
        <v>#NAME?</v>
      </c>
      <c r="AB102" s="453" t="e">
        <f t="shared" ca="1" si="56"/>
        <v>#NAME?</v>
      </c>
      <c r="AC102" s="566" t="e">
        <f t="shared" ca="1" si="42"/>
        <v>#NAME?</v>
      </c>
      <c r="AD102" s="1125" t="e">
        <f t="shared" ca="1" si="23"/>
        <v>#NAME?</v>
      </c>
      <c r="AE102" s="565" t="e">
        <f t="shared" ca="1" si="46"/>
        <v>#NAME?</v>
      </c>
      <c r="AF102" s="453" t="e">
        <f t="shared" ca="1" si="57"/>
        <v>#NAME?</v>
      </c>
      <c r="AG102" s="566" t="e">
        <f t="shared" ca="1" si="43"/>
        <v>#NAME?</v>
      </c>
      <c r="AH102" s="567" t="e">
        <f t="shared" ca="1" si="25"/>
        <v>#NAME?</v>
      </c>
      <c r="AI102" s="207"/>
      <c r="AJ102" s="460"/>
      <c r="AK102" s="206"/>
      <c r="AL102" s="208"/>
      <c r="AM102" s="449"/>
      <c r="AN102" s="454"/>
      <c r="AO102" s="461"/>
      <c r="AP102" s="448"/>
      <c r="AQ102" s="455"/>
      <c r="AR102" s="449"/>
      <c r="AS102" s="449"/>
      <c r="AT102" s="461"/>
      <c r="AU102" s="448"/>
      <c r="AV102" s="455"/>
      <c r="AW102" s="205"/>
      <c r="AX102" s="207"/>
      <c r="AY102" s="460"/>
      <c r="AZ102" s="206"/>
      <c r="BA102" s="208"/>
      <c r="BB102" s="449"/>
      <c r="BC102" s="454"/>
      <c r="BD102" s="461"/>
      <c r="BE102" s="448"/>
      <c r="BF102" s="455"/>
      <c r="BG102" s="449"/>
      <c r="BH102" s="449"/>
      <c r="BI102" s="461"/>
      <c r="BJ102" s="448"/>
      <c r="BK102" s="455"/>
      <c r="BL102" s="205"/>
      <c r="BM102" s="207"/>
      <c r="BN102" s="460"/>
      <c r="BO102" s="206"/>
      <c r="BP102" s="208"/>
      <c r="BQ102" s="449"/>
      <c r="BR102" s="454"/>
      <c r="BS102" s="461"/>
      <c r="BT102" s="448"/>
      <c r="BU102" s="455"/>
      <c r="BV102" s="449"/>
      <c r="BW102" s="449"/>
      <c r="BX102" s="461"/>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'NSW Post Acute '!T33</f>
        <v>4.5589940333610312E-3</v>
      </c>
      <c r="E103" s="493">
        <f>'NSW Post Acute '!U33</f>
        <v>2.2805793924394881E-3</v>
      </c>
      <c r="F103" s="493">
        <f>'NSW Post Acute '!V33</f>
        <v>8.8493005397787868E-3</v>
      </c>
      <c r="G103" s="498">
        <f t="shared" si="26"/>
        <v>1.675694170239617E-3</v>
      </c>
      <c r="H103" s="498">
        <f t="shared" si="27"/>
        <v>7.3636859902161902</v>
      </c>
      <c r="I103" s="498">
        <f t="shared" si="28"/>
        <v>1607.8360568327532</v>
      </c>
      <c r="J103" s="498" t="e">
        <f ca="1">_xll.ErBeta(H103,I103)</f>
        <v>#NAME?</v>
      </c>
      <c r="K103" s="1076" t="e">
        <f t="shared" ca="1" si="29"/>
        <v>#NAME?</v>
      </c>
      <c r="L103" s="453" t="e">
        <f t="shared" ca="1" si="58"/>
        <v>#NAME?</v>
      </c>
      <c r="M103" s="566" t="e">
        <f t="shared" ca="1" si="31"/>
        <v>#NAME?</v>
      </c>
      <c r="N103" s="567" t="e">
        <f t="shared" ca="1" si="32"/>
        <v>#NAME?</v>
      </c>
      <c r="O103" s="565" t="e">
        <f t="shared" ca="1" si="44"/>
        <v>#NAME?</v>
      </c>
      <c r="P103" s="453" t="e">
        <f t="shared" ca="1" si="53"/>
        <v>#NAME?</v>
      </c>
      <c r="Q103" s="566" t="e">
        <f t="shared" ca="1" si="34"/>
        <v>#NAME?</v>
      </c>
      <c r="R103" s="567" t="e">
        <f t="shared" ca="1" si="20"/>
        <v>#NAME?</v>
      </c>
      <c r="S103" s="1076" t="e">
        <f t="shared" ca="1" si="35"/>
        <v>#NAME?</v>
      </c>
      <c r="T103" s="453" t="e">
        <f t="shared" ca="1" si="54"/>
        <v>#NAME?</v>
      </c>
      <c r="U103" s="566" t="e">
        <f t="shared" ca="1" si="37"/>
        <v>#NAME?</v>
      </c>
      <c r="V103" s="567" t="e">
        <f t="shared" ca="1" si="38"/>
        <v>#NAME?</v>
      </c>
      <c r="W103" s="565" t="e">
        <f t="shared" ca="1" si="45"/>
        <v>#NAME?</v>
      </c>
      <c r="X103" s="453" t="e">
        <f t="shared" ca="1" si="55"/>
        <v>#NAME?</v>
      </c>
      <c r="Y103" s="566" t="e">
        <f t="shared" ca="1" si="39"/>
        <v>#NAME?</v>
      </c>
      <c r="Z103" s="567" t="e">
        <f t="shared" ca="1" si="40"/>
        <v>#NAME?</v>
      </c>
      <c r="AA103" s="1076" t="e">
        <f t="shared" ca="1" si="41"/>
        <v>#NAME?</v>
      </c>
      <c r="AB103" s="453" t="e">
        <f t="shared" ca="1" si="56"/>
        <v>#NAME?</v>
      </c>
      <c r="AC103" s="566" t="e">
        <f t="shared" ca="1" si="42"/>
        <v>#NAME?</v>
      </c>
      <c r="AD103" s="1125" t="e">
        <f t="shared" ca="1" si="23"/>
        <v>#NAME?</v>
      </c>
      <c r="AE103" s="565" t="e">
        <f t="shared" ca="1" si="46"/>
        <v>#NAME?</v>
      </c>
      <c r="AF103" s="453" t="e">
        <f t="shared" ca="1" si="57"/>
        <v>#NAME?</v>
      </c>
      <c r="AG103" s="566" t="e">
        <f t="shared" ca="1" si="43"/>
        <v>#NAME?</v>
      </c>
      <c r="AH103" s="567" t="e">
        <f t="shared" ca="1" si="25"/>
        <v>#NAME?</v>
      </c>
      <c r="AI103" s="207"/>
      <c r="AJ103" s="460"/>
      <c r="AK103" s="206"/>
      <c r="AL103" s="208"/>
      <c r="AM103" s="449"/>
      <c r="AN103" s="454"/>
      <c r="AO103" s="461"/>
      <c r="AP103" s="448"/>
      <c r="AQ103" s="455"/>
      <c r="AR103" s="449"/>
      <c r="AS103" s="449"/>
      <c r="AT103" s="461"/>
      <c r="AU103" s="448"/>
      <c r="AV103" s="455"/>
      <c r="AW103" s="205"/>
      <c r="AX103" s="207"/>
      <c r="AY103" s="460"/>
      <c r="AZ103" s="206"/>
      <c r="BA103" s="208"/>
      <c r="BB103" s="449"/>
      <c r="BC103" s="454"/>
      <c r="BD103" s="461"/>
      <c r="BE103" s="448"/>
      <c r="BF103" s="455"/>
      <c r="BG103" s="449"/>
      <c r="BH103" s="449"/>
      <c r="BI103" s="461"/>
      <c r="BJ103" s="448"/>
      <c r="BK103" s="455"/>
      <c r="BL103" s="205"/>
      <c r="BM103" s="207"/>
      <c r="BN103" s="460"/>
      <c r="BO103" s="206"/>
      <c r="BP103" s="208"/>
      <c r="BQ103" s="449"/>
      <c r="BR103" s="454"/>
      <c r="BS103" s="461"/>
      <c r="BT103" s="448"/>
      <c r="BU103" s="455"/>
      <c r="BV103" s="449"/>
      <c r="BW103" s="449"/>
      <c r="BX103" s="461"/>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'NSW Post Acute '!T34</f>
        <v>3.8385780266894467E-3</v>
      </c>
      <c r="E104" s="493">
        <f>'NSW Post Acute '!U34</f>
        <v>1.8690485978110508E-3</v>
      </c>
      <c r="F104" s="493">
        <f>'NSW Post Acute '!V34</f>
        <v>7.647191229245856E-3</v>
      </c>
      <c r="G104" s="498">
        <f t="shared" si="26"/>
        <v>1.4740159774068382E-3</v>
      </c>
      <c r="H104" s="498">
        <f t="shared" si="27"/>
        <v>6.7517949548842635</v>
      </c>
      <c r="I104" s="498">
        <f t="shared" si="28"/>
        <v>1752.1794832266091</v>
      </c>
      <c r="J104" s="498" t="e">
        <f ca="1">_xll.ErBeta(H104,I104)</f>
        <v>#NAME?</v>
      </c>
      <c r="K104" s="1076" t="e">
        <f t="shared" ca="1" si="29"/>
        <v>#NAME?</v>
      </c>
      <c r="L104" s="453" t="e">
        <f t="shared" ca="1" si="58"/>
        <v>#NAME?</v>
      </c>
      <c r="M104" s="566" t="e">
        <f t="shared" ca="1" si="31"/>
        <v>#NAME?</v>
      </c>
      <c r="N104" s="567" t="e">
        <f t="shared" ca="1" si="32"/>
        <v>#NAME?</v>
      </c>
      <c r="O104" s="565" t="e">
        <f t="shared" ca="1" si="44"/>
        <v>#NAME?</v>
      </c>
      <c r="P104" s="453" t="e">
        <f t="shared" ca="1" si="53"/>
        <v>#NAME?</v>
      </c>
      <c r="Q104" s="566" t="e">
        <f t="shared" ca="1" si="34"/>
        <v>#NAME?</v>
      </c>
      <c r="R104" s="567" t="e">
        <f t="shared" ca="1" si="20"/>
        <v>#NAME?</v>
      </c>
      <c r="S104" s="1076" t="e">
        <f t="shared" ca="1" si="35"/>
        <v>#NAME?</v>
      </c>
      <c r="T104" s="453" t="e">
        <f t="shared" ca="1" si="54"/>
        <v>#NAME?</v>
      </c>
      <c r="U104" s="566" t="e">
        <f t="shared" ca="1" si="37"/>
        <v>#NAME?</v>
      </c>
      <c r="V104" s="567" t="e">
        <f t="shared" ca="1" si="38"/>
        <v>#NAME?</v>
      </c>
      <c r="W104" s="565" t="e">
        <f t="shared" ca="1" si="45"/>
        <v>#NAME?</v>
      </c>
      <c r="X104" s="453" t="e">
        <f t="shared" ca="1" si="55"/>
        <v>#NAME?</v>
      </c>
      <c r="Y104" s="566" t="e">
        <f t="shared" ca="1" si="39"/>
        <v>#NAME?</v>
      </c>
      <c r="Z104" s="567" t="e">
        <f t="shared" ca="1" si="40"/>
        <v>#NAME?</v>
      </c>
      <c r="AA104" s="1076" t="e">
        <f t="shared" ca="1" si="41"/>
        <v>#NAME?</v>
      </c>
      <c r="AB104" s="453" t="e">
        <f t="shared" ca="1" si="56"/>
        <v>#NAME?</v>
      </c>
      <c r="AC104" s="566" t="e">
        <f t="shared" ca="1" si="42"/>
        <v>#NAME?</v>
      </c>
      <c r="AD104" s="1125" t="e">
        <f t="shared" ca="1" si="23"/>
        <v>#NAME?</v>
      </c>
      <c r="AE104" s="565" t="e">
        <f t="shared" ca="1" si="46"/>
        <v>#NAME?</v>
      </c>
      <c r="AF104" s="453" t="e">
        <f t="shared" ca="1" si="57"/>
        <v>#NAME?</v>
      </c>
      <c r="AG104" s="566" t="e">
        <f t="shared" ca="1" si="43"/>
        <v>#NAME?</v>
      </c>
      <c r="AH104" s="567" t="e">
        <f t="shared" ca="1" si="25"/>
        <v>#NAME?</v>
      </c>
      <c r="AI104" s="207"/>
      <c r="AJ104" s="460"/>
      <c r="AK104" s="206"/>
      <c r="AL104" s="208"/>
      <c r="AM104" s="449"/>
      <c r="AN104" s="454"/>
      <c r="AO104" s="461"/>
      <c r="AP104" s="448"/>
      <c r="AQ104" s="455"/>
      <c r="AR104" s="449"/>
      <c r="AS104" s="449"/>
      <c r="AT104" s="461"/>
      <c r="AU104" s="448"/>
      <c r="AV104" s="455"/>
      <c r="AW104" s="205"/>
      <c r="AX104" s="207"/>
      <c r="AY104" s="460"/>
      <c r="AZ104" s="206"/>
      <c r="BA104" s="208"/>
      <c r="BB104" s="449"/>
      <c r="BC104" s="454"/>
      <c r="BD104" s="461"/>
      <c r="BE104" s="448"/>
      <c r="BF104" s="455"/>
      <c r="BG104" s="449"/>
      <c r="BH104" s="449"/>
      <c r="BI104" s="461"/>
      <c r="BJ104" s="448"/>
      <c r="BK104" s="455"/>
      <c r="BL104" s="205"/>
      <c r="BM104" s="207"/>
      <c r="BN104" s="460"/>
      <c r="BO104" s="206"/>
      <c r="BP104" s="208"/>
      <c r="BQ104" s="449"/>
      <c r="BR104" s="454"/>
      <c r="BS104" s="461"/>
      <c r="BT104" s="448"/>
      <c r="BU104" s="455"/>
      <c r="BV104" s="449"/>
      <c r="BW104" s="449"/>
      <c r="BX104" s="461"/>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'NSW Post Acute '!T35</f>
        <v>3.232002753054753E-3</v>
      </c>
      <c r="E105" s="493">
        <f>'NSW Post Acute '!U35</f>
        <v>1.5317785789700999E-3</v>
      </c>
      <c r="F105" s="493">
        <f>'NSW Post Acute '!V35</f>
        <v>6.6083792084788446E-3</v>
      </c>
      <c r="G105" s="498">
        <f t="shared" si="26"/>
        <v>1.2950511809971287E-3</v>
      </c>
      <c r="H105" s="498">
        <f t="shared" si="27"/>
        <v>6.2049389204412089</v>
      </c>
      <c r="I105" s="498">
        <f t="shared" si="28"/>
        <v>1913.6383887427426</v>
      </c>
      <c r="J105" s="498" t="e">
        <f ca="1">_xll.ErBeta(H105,I105)</f>
        <v>#NAME?</v>
      </c>
      <c r="K105" s="1076" t="e">
        <f t="shared" ca="1" si="29"/>
        <v>#NAME?</v>
      </c>
      <c r="L105" s="453" t="e">
        <f t="shared" ca="1" si="58"/>
        <v>#NAME?</v>
      </c>
      <c r="M105" s="566" t="e">
        <f t="shared" ca="1" si="31"/>
        <v>#NAME?</v>
      </c>
      <c r="N105" s="567" t="e">
        <f t="shared" ca="1" si="32"/>
        <v>#NAME?</v>
      </c>
      <c r="O105" s="565" t="e">
        <f t="shared" ca="1" si="44"/>
        <v>#NAME?</v>
      </c>
      <c r="P105" s="453" t="e">
        <f t="shared" ca="1" si="53"/>
        <v>#NAME?</v>
      </c>
      <c r="Q105" s="566" t="e">
        <f t="shared" ca="1" si="34"/>
        <v>#NAME?</v>
      </c>
      <c r="R105" s="567" t="e">
        <f t="shared" ca="1" si="20"/>
        <v>#NAME?</v>
      </c>
      <c r="S105" s="1076" t="e">
        <f t="shared" ca="1" si="35"/>
        <v>#NAME?</v>
      </c>
      <c r="T105" s="453" t="e">
        <f t="shared" ca="1" si="54"/>
        <v>#NAME?</v>
      </c>
      <c r="U105" s="566" t="e">
        <f t="shared" ca="1" si="37"/>
        <v>#NAME?</v>
      </c>
      <c r="V105" s="567" t="e">
        <f t="shared" ca="1" si="38"/>
        <v>#NAME?</v>
      </c>
      <c r="W105" s="565" t="e">
        <f t="shared" ca="1" si="45"/>
        <v>#NAME?</v>
      </c>
      <c r="X105" s="453" t="e">
        <f t="shared" ca="1" si="55"/>
        <v>#NAME?</v>
      </c>
      <c r="Y105" s="566" t="e">
        <f t="shared" ca="1" si="39"/>
        <v>#NAME?</v>
      </c>
      <c r="Z105" s="567" t="e">
        <f t="shared" ca="1" si="40"/>
        <v>#NAME?</v>
      </c>
      <c r="AA105" s="1076" t="e">
        <f t="shared" ca="1" si="41"/>
        <v>#NAME?</v>
      </c>
      <c r="AB105" s="453" t="e">
        <f t="shared" ca="1" si="56"/>
        <v>#NAME?</v>
      </c>
      <c r="AC105" s="566" t="e">
        <f t="shared" ca="1" si="42"/>
        <v>#NAME?</v>
      </c>
      <c r="AD105" s="1125" t="e">
        <f t="shared" ca="1" si="23"/>
        <v>#NAME?</v>
      </c>
      <c r="AE105" s="565" t="e">
        <f t="shared" ca="1" si="46"/>
        <v>#NAME?</v>
      </c>
      <c r="AF105" s="453" t="e">
        <f t="shared" ca="1" si="57"/>
        <v>#NAME?</v>
      </c>
      <c r="AG105" s="566" t="e">
        <f t="shared" ca="1" si="43"/>
        <v>#NAME?</v>
      </c>
      <c r="AH105" s="567" t="e">
        <f t="shared" ca="1" si="25"/>
        <v>#NAME?</v>
      </c>
      <c r="AI105" s="207"/>
      <c r="AJ105" s="460"/>
      <c r="AK105" s="206"/>
      <c r="AL105" s="208"/>
      <c r="AM105" s="449"/>
      <c r="AN105" s="454"/>
      <c r="AO105" s="461"/>
      <c r="AP105" s="448"/>
      <c r="AQ105" s="455"/>
      <c r="AR105" s="449"/>
      <c r="AS105" s="449"/>
      <c r="AT105" s="461"/>
      <c r="AU105" s="448"/>
      <c r="AV105" s="455"/>
      <c r="AW105" s="205"/>
      <c r="AX105" s="207"/>
      <c r="AY105" s="460"/>
      <c r="AZ105" s="206"/>
      <c r="BA105" s="208"/>
      <c r="BB105" s="449"/>
      <c r="BC105" s="454"/>
      <c r="BD105" s="461"/>
      <c r="BE105" s="448"/>
      <c r="BF105" s="455"/>
      <c r="BG105" s="449"/>
      <c r="BH105" s="449"/>
      <c r="BI105" s="461"/>
      <c r="BJ105" s="448"/>
      <c r="BK105" s="455"/>
      <c r="BL105" s="205"/>
      <c r="BM105" s="207"/>
      <c r="BN105" s="460"/>
      <c r="BO105" s="206"/>
      <c r="BP105" s="208"/>
      <c r="BQ105" s="449"/>
      <c r="BR105" s="454"/>
      <c r="BS105" s="461"/>
      <c r="BT105" s="448"/>
      <c r="BU105" s="455"/>
      <c r="BV105" s="449"/>
      <c r="BW105" s="449"/>
      <c r="BX105" s="461"/>
      <c r="BY105" s="448"/>
      <c r="BZ105" s="455"/>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'NSW Post Acute '!T36</f>
        <v>2.7212790056953548E-3</v>
      </c>
      <c r="E106" s="493">
        <f>'NSW Post Acute '!U36</f>
        <v>1.2553689710046059E-3</v>
      </c>
      <c r="F106" s="493">
        <f>'NSW Post Acute '!V36</f>
        <v>5.710681798572227E-3</v>
      </c>
      <c r="G106" s="498">
        <f t="shared" si="26"/>
        <v>1.1365593947876586E-3</v>
      </c>
      <c r="H106" s="498">
        <f t="shared" si="27"/>
        <v>5.7144133926225615</v>
      </c>
      <c r="I106" s="498">
        <f t="shared" si="28"/>
        <v>2094.185442764312</v>
      </c>
      <c r="J106" s="498" t="e">
        <f ca="1">_xll.ErBeta(H106,I106)</f>
        <v>#NAME?</v>
      </c>
      <c r="K106" s="1076" t="e">
        <f t="shared" ca="1" si="29"/>
        <v>#NAME?</v>
      </c>
      <c r="L106" s="453" t="e">
        <f t="shared" ca="1" si="58"/>
        <v>#NAME?</v>
      </c>
      <c r="M106" s="566" t="e">
        <f t="shared" ca="1" si="31"/>
        <v>#NAME?</v>
      </c>
      <c r="N106" s="567" t="e">
        <f t="shared" ca="1" si="32"/>
        <v>#NAME?</v>
      </c>
      <c r="O106" s="565" t="e">
        <f t="shared" ca="1" si="44"/>
        <v>#NAME?</v>
      </c>
      <c r="P106" s="453" t="e">
        <f t="shared" ca="1" si="53"/>
        <v>#NAME?</v>
      </c>
      <c r="Q106" s="566" t="e">
        <f t="shared" ca="1" si="34"/>
        <v>#NAME?</v>
      </c>
      <c r="R106" s="567" t="e">
        <f t="shared" ca="1" si="20"/>
        <v>#NAME?</v>
      </c>
      <c r="S106" s="1076" t="e">
        <f t="shared" ca="1" si="35"/>
        <v>#NAME?</v>
      </c>
      <c r="T106" s="453" t="e">
        <f t="shared" ca="1" si="54"/>
        <v>#NAME?</v>
      </c>
      <c r="U106" s="566" t="e">
        <f t="shared" ca="1" si="37"/>
        <v>#NAME?</v>
      </c>
      <c r="V106" s="567" t="e">
        <f t="shared" ca="1" si="38"/>
        <v>#NAME?</v>
      </c>
      <c r="W106" s="565" t="e">
        <f t="shared" ca="1" si="45"/>
        <v>#NAME?</v>
      </c>
      <c r="X106" s="453" t="e">
        <f t="shared" ca="1" si="55"/>
        <v>#NAME?</v>
      </c>
      <c r="Y106" s="566" t="e">
        <f t="shared" ca="1" si="39"/>
        <v>#NAME?</v>
      </c>
      <c r="Z106" s="567" t="e">
        <f t="shared" ca="1" si="40"/>
        <v>#NAME?</v>
      </c>
      <c r="AA106" s="1076" t="e">
        <f t="shared" ca="1" si="41"/>
        <v>#NAME?</v>
      </c>
      <c r="AB106" s="453" t="e">
        <f t="shared" ca="1" si="56"/>
        <v>#NAME?</v>
      </c>
      <c r="AC106" s="566" t="e">
        <f t="shared" ca="1" si="42"/>
        <v>#NAME?</v>
      </c>
      <c r="AD106" s="1125" t="e">
        <f t="shared" ca="1" si="23"/>
        <v>#NAME?</v>
      </c>
      <c r="AE106" s="565" t="e">
        <f t="shared" ca="1" si="46"/>
        <v>#NAME?</v>
      </c>
      <c r="AF106" s="453" t="e">
        <f t="shared" ca="1" si="57"/>
        <v>#NAME?</v>
      </c>
      <c r="AG106" s="566" t="e">
        <f t="shared" ca="1" si="43"/>
        <v>#NAME?</v>
      </c>
      <c r="AH106" s="567" t="e">
        <f t="shared" ca="1" si="25"/>
        <v>#NAME?</v>
      </c>
      <c r="AI106" s="207"/>
      <c r="AJ106" s="460"/>
      <c r="AK106" s="206"/>
      <c r="AL106" s="208"/>
      <c r="AM106" s="449"/>
      <c r="AN106" s="454"/>
      <c r="AO106" s="461"/>
      <c r="AP106" s="448"/>
      <c r="AQ106" s="455"/>
      <c r="AR106" s="449"/>
      <c r="AS106" s="449"/>
      <c r="AT106" s="461"/>
      <c r="AU106" s="448"/>
      <c r="AV106" s="455"/>
      <c r="AW106" s="205"/>
      <c r="AX106" s="207"/>
      <c r="AY106" s="460"/>
      <c r="AZ106" s="206"/>
      <c r="BA106" s="208"/>
      <c r="BB106" s="449"/>
      <c r="BC106" s="454"/>
      <c r="BD106" s="461"/>
      <c r="BE106" s="448"/>
      <c r="BF106" s="455"/>
      <c r="BG106" s="449"/>
      <c r="BH106" s="449"/>
      <c r="BI106" s="461"/>
      <c r="BJ106" s="448"/>
      <c r="BK106" s="455"/>
      <c r="BL106" s="205"/>
      <c r="BM106" s="207"/>
      <c r="BN106" s="460"/>
      <c r="BO106" s="206"/>
      <c r="BP106" s="208"/>
      <c r="BQ106" s="449"/>
      <c r="BR106" s="454"/>
      <c r="BS106" s="461"/>
      <c r="BT106" s="448"/>
      <c r="BU106" s="455"/>
      <c r="BV106" s="449"/>
      <c r="BW106" s="449"/>
      <c r="BX106" s="461"/>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'NSW Post Acute '!T37</f>
        <v>2.291260247176173E-3</v>
      </c>
      <c r="E107" s="493">
        <f>'NSW Post Acute '!U37</f>
        <v>1.0288375062802895E-3</v>
      </c>
      <c r="F107" s="493">
        <f>'NSW Post Acute '!V37</f>
        <v>4.9349296666725212E-3</v>
      </c>
      <c r="G107" s="498">
        <f t="shared" si="26"/>
        <v>9.9645208173271206E-4</v>
      </c>
      <c r="H107" s="498">
        <f t="shared" si="27"/>
        <v>5.2729190607746501</v>
      </c>
      <c r="I107" s="498">
        <f t="shared" si="28"/>
        <v>2296.0453477197775</v>
      </c>
      <c r="J107" s="498" t="e">
        <f ca="1">_xll.ErBeta(H107,I107)</f>
        <v>#NAME?</v>
      </c>
      <c r="K107" s="1076" t="e">
        <f t="shared" ca="1" si="29"/>
        <v>#NAME?</v>
      </c>
      <c r="L107" s="453" t="e">
        <f t="shared" ca="1" si="58"/>
        <v>#NAME?</v>
      </c>
      <c r="M107" s="566" t="e">
        <f t="shared" ca="1" si="31"/>
        <v>#NAME?</v>
      </c>
      <c r="N107" s="567" t="e">
        <f t="shared" ca="1" si="32"/>
        <v>#NAME?</v>
      </c>
      <c r="O107" s="565" t="e">
        <f t="shared" ca="1" si="44"/>
        <v>#NAME?</v>
      </c>
      <c r="P107" s="453" t="e">
        <f t="shared" ca="1" si="53"/>
        <v>#NAME?</v>
      </c>
      <c r="Q107" s="566" t="e">
        <f t="shared" ca="1" si="34"/>
        <v>#NAME?</v>
      </c>
      <c r="R107" s="567" t="e">
        <f t="shared" ca="1" si="20"/>
        <v>#NAME?</v>
      </c>
      <c r="S107" s="1076" t="e">
        <f t="shared" ca="1" si="35"/>
        <v>#NAME?</v>
      </c>
      <c r="T107" s="453" t="e">
        <f t="shared" ca="1" si="54"/>
        <v>#NAME?</v>
      </c>
      <c r="U107" s="566" t="e">
        <f t="shared" ca="1" si="37"/>
        <v>#NAME?</v>
      </c>
      <c r="V107" s="567" t="e">
        <f t="shared" ca="1" si="38"/>
        <v>#NAME?</v>
      </c>
      <c r="W107" s="565" t="e">
        <f t="shared" ca="1" si="45"/>
        <v>#NAME?</v>
      </c>
      <c r="X107" s="453" t="e">
        <f t="shared" ca="1" si="55"/>
        <v>#NAME?</v>
      </c>
      <c r="Y107" s="566" t="e">
        <f t="shared" ca="1" si="39"/>
        <v>#NAME?</v>
      </c>
      <c r="Z107" s="567" t="e">
        <f t="shared" ca="1" si="40"/>
        <v>#NAME?</v>
      </c>
      <c r="AA107" s="1076" t="e">
        <f t="shared" ca="1" si="41"/>
        <v>#NAME?</v>
      </c>
      <c r="AB107" s="453" t="e">
        <f t="shared" ca="1" si="56"/>
        <v>#NAME?</v>
      </c>
      <c r="AC107" s="566" t="e">
        <f t="shared" ca="1" si="42"/>
        <v>#NAME?</v>
      </c>
      <c r="AD107" s="1125" t="e">
        <f t="shared" ca="1" si="23"/>
        <v>#NAME?</v>
      </c>
      <c r="AE107" s="565" t="e">
        <f t="shared" ca="1" si="46"/>
        <v>#NAME?</v>
      </c>
      <c r="AF107" s="453" t="e">
        <f t="shared" ca="1" si="57"/>
        <v>#NAME?</v>
      </c>
      <c r="AG107" s="566" t="e">
        <f t="shared" ca="1" si="43"/>
        <v>#NAME?</v>
      </c>
      <c r="AH107" s="567" t="e">
        <f t="shared" ca="1" si="25"/>
        <v>#NAME?</v>
      </c>
      <c r="AI107" s="207"/>
      <c r="AJ107" s="460"/>
      <c r="AK107" s="206"/>
      <c r="AL107" s="208"/>
      <c r="AM107" s="449"/>
      <c r="AN107" s="454"/>
      <c r="AO107" s="461"/>
      <c r="AP107" s="448"/>
      <c r="AQ107" s="455"/>
      <c r="AR107" s="449"/>
      <c r="AS107" s="449"/>
      <c r="AT107" s="461"/>
      <c r="AU107" s="448"/>
      <c r="AV107" s="455"/>
      <c r="AW107" s="205"/>
      <c r="AX107" s="207"/>
      <c r="AY107" s="460"/>
      <c r="AZ107" s="206"/>
      <c r="BA107" s="208"/>
      <c r="BB107" s="449"/>
      <c r="BC107" s="454"/>
      <c r="BD107" s="461"/>
      <c r="BE107" s="448"/>
      <c r="BF107" s="455"/>
      <c r="BG107" s="449"/>
      <c r="BH107" s="449"/>
      <c r="BI107" s="461"/>
      <c r="BJ107" s="448"/>
      <c r="BK107" s="455"/>
      <c r="BL107" s="205"/>
      <c r="BM107" s="207"/>
      <c r="BN107" s="460"/>
      <c r="BO107" s="206"/>
      <c r="BP107" s="208"/>
      <c r="BQ107" s="449"/>
      <c r="BR107" s="454"/>
      <c r="BS107" s="461"/>
      <c r="BT107" s="448"/>
      <c r="BU107" s="455"/>
      <c r="BV107" s="449"/>
      <c r="BW107" s="449"/>
      <c r="BX107" s="461"/>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'NSW Post Acute '!T38</f>
        <v>1.9291934084312474E-3</v>
      </c>
      <c r="E108" s="493">
        <f>'NSW Post Acute '!U38</f>
        <v>8.4318366852892456E-4</v>
      </c>
      <c r="F108" s="493">
        <f>'NSW Post Acute '!V38</f>
        <v>4.26455748612948E-3</v>
      </c>
      <c r="G108" s="498">
        <f t="shared" si="26"/>
        <v>8.7279944326544784E-4</v>
      </c>
      <c r="H108" s="498">
        <f t="shared" si="27"/>
        <v>4.8742984298878413</v>
      </c>
      <c r="I108" s="498">
        <f t="shared" si="28"/>
        <v>2521.7248536227053</v>
      </c>
      <c r="J108" s="498" t="e">
        <f ca="1">_xll.ErBeta(H108,I108)</f>
        <v>#NAME?</v>
      </c>
      <c r="K108" s="1076" t="e">
        <f t="shared" ca="1" si="29"/>
        <v>#NAME?</v>
      </c>
      <c r="L108" s="453" t="e">
        <f t="shared" ca="1" si="58"/>
        <v>#NAME?</v>
      </c>
      <c r="M108" s="566" t="e">
        <f t="shared" ca="1" si="31"/>
        <v>#NAME?</v>
      </c>
      <c r="N108" s="567" t="e">
        <f t="shared" ca="1" si="32"/>
        <v>#NAME?</v>
      </c>
      <c r="O108" s="565" t="e">
        <f t="shared" ca="1" si="44"/>
        <v>#NAME?</v>
      </c>
      <c r="P108" s="453" t="e">
        <f t="shared" ca="1" si="53"/>
        <v>#NAME?</v>
      </c>
      <c r="Q108" s="566" t="e">
        <f t="shared" ca="1" si="34"/>
        <v>#NAME?</v>
      </c>
      <c r="R108" s="567" t="e">
        <f t="shared" ca="1" si="20"/>
        <v>#NAME?</v>
      </c>
      <c r="S108" s="1076" t="e">
        <f t="shared" ca="1" si="35"/>
        <v>#NAME?</v>
      </c>
      <c r="T108" s="453" t="e">
        <f t="shared" ca="1" si="54"/>
        <v>#NAME?</v>
      </c>
      <c r="U108" s="566" t="e">
        <f t="shared" ca="1" si="37"/>
        <v>#NAME?</v>
      </c>
      <c r="V108" s="567" t="e">
        <f t="shared" ca="1" si="38"/>
        <v>#NAME?</v>
      </c>
      <c r="W108" s="565" t="e">
        <f t="shared" ca="1" si="45"/>
        <v>#NAME?</v>
      </c>
      <c r="X108" s="453" t="e">
        <f t="shared" ca="1" si="55"/>
        <v>#NAME?</v>
      </c>
      <c r="Y108" s="566" t="e">
        <f t="shared" ca="1" si="39"/>
        <v>#NAME?</v>
      </c>
      <c r="Z108" s="567" t="e">
        <f t="shared" ca="1" si="40"/>
        <v>#NAME?</v>
      </c>
      <c r="AA108" s="1076" t="e">
        <f t="shared" ca="1" si="41"/>
        <v>#NAME?</v>
      </c>
      <c r="AB108" s="453" t="e">
        <f t="shared" ca="1" si="56"/>
        <v>#NAME?</v>
      </c>
      <c r="AC108" s="566" t="e">
        <f t="shared" ca="1" si="42"/>
        <v>#NAME?</v>
      </c>
      <c r="AD108" s="1125" t="e">
        <f t="shared" ca="1" si="23"/>
        <v>#NAME?</v>
      </c>
      <c r="AE108" s="565" t="e">
        <f t="shared" ca="1" si="46"/>
        <v>#NAME?</v>
      </c>
      <c r="AF108" s="453" t="e">
        <f t="shared" ca="1" si="57"/>
        <v>#NAME?</v>
      </c>
      <c r="AG108" s="566" t="e">
        <f t="shared" ca="1" si="43"/>
        <v>#NAME?</v>
      </c>
      <c r="AH108" s="567" t="e">
        <f t="shared" ca="1" si="25"/>
        <v>#NAME?</v>
      </c>
      <c r="AI108" s="207"/>
      <c r="AJ108" s="460"/>
      <c r="AK108" s="206"/>
      <c r="AL108" s="208"/>
      <c r="AM108" s="449"/>
      <c r="AN108" s="454"/>
      <c r="AO108" s="461"/>
      <c r="AP108" s="448"/>
      <c r="AQ108" s="455"/>
      <c r="AR108" s="449"/>
      <c r="AS108" s="449"/>
      <c r="AT108" s="461"/>
      <c r="AU108" s="448"/>
      <c r="AV108" s="455"/>
      <c r="AW108" s="205"/>
      <c r="AX108" s="207"/>
      <c r="AY108" s="460"/>
      <c r="AZ108" s="206"/>
      <c r="BA108" s="208"/>
      <c r="BB108" s="449"/>
      <c r="BC108" s="454"/>
      <c r="BD108" s="461"/>
      <c r="BE108" s="448"/>
      <c r="BF108" s="455"/>
      <c r="BG108" s="449"/>
      <c r="BH108" s="449"/>
      <c r="BI108" s="461"/>
      <c r="BJ108" s="448"/>
      <c r="BK108" s="455"/>
      <c r="BL108" s="205"/>
      <c r="BM108" s="207"/>
      <c r="BN108" s="460"/>
      <c r="BO108" s="206"/>
      <c r="BP108" s="208"/>
      <c r="BQ108" s="449"/>
      <c r="BR108" s="454"/>
      <c r="BS108" s="461"/>
      <c r="BT108" s="448"/>
      <c r="BU108" s="455"/>
      <c r="BV108" s="449"/>
      <c r="BW108" s="449"/>
      <c r="BX108" s="461"/>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'NSW Post Acute '!T39</f>
        <v>1.6243406709130609E-3</v>
      </c>
      <c r="E109" s="493">
        <f>'NSW Post Acute '!U39</f>
        <v>6.9103108560294513E-4</v>
      </c>
      <c r="F109" s="493">
        <f>'NSW Post Acute '!V39</f>
        <v>3.6852502023125263E-3</v>
      </c>
      <c r="G109" s="498">
        <f t="shared" si="26"/>
        <v>7.6383140732387274E-4</v>
      </c>
      <c r="H109" s="498">
        <f t="shared" si="27"/>
        <v>4.513328284344813</v>
      </c>
      <c r="I109" s="498">
        <f t="shared" si="28"/>
        <v>2774.0468377969601</v>
      </c>
      <c r="J109" s="498" t="e">
        <f ca="1">_xll.ErBeta(H109,I109)</f>
        <v>#NAME?</v>
      </c>
      <c r="K109" s="1076" t="e">
        <f t="shared" ca="1" si="29"/>
        <v>#NAME?</v>
      </c>
      <c r="L109" s="453" t="e">
        <f t="shared" ca="1" si="58"/>
        <v>#NAME?</v>
      </c>
      <c r="M109" s="566" t="e">
        <f t="shared" ca="1" si="31"/>
        <v>#NAME?</v>
      </c>
      <c r="N109" s="567" t="e">
        <f t="shared" ca="1" si="32"/>
        <v>#NAME?</v>
      </c>
      <c r="O109" s="565" t="e">
        <f t="shared" ca="1" si="44"/>
        <v>#NAME?</v>
      </c>
      <c r="P109" s="453" t="e">
        <f t="shared" ca="1" si="53"/>
        <v>#NAME?</v>
      </c>
      <c r="Q109" s="566" t="e">
        <f t="shared" ca="1" si="34"/>
        <v>#NAME?</v>
      </c>
      <c r="R109" s="567" t="e">
        <f t="shared" ca="1" si="20"/>
        <v>#NAME?</v>
      </c>
      <c r="S109" s="1076" t="e">
        <f t="shared" ca="1" si="35"/>
        <v>#NAME?</v>
      </c>
      <c r="T109" s="453" t="e">
        <f t="shared" ca="1" si="54"/>
        <v>#NAME?</v>
      </c>
      <c r="U109" s="566" t="e">
        <f t="shared" ca="1" si="37"/>
        <v>#NAME?</v>
      </c>
      <c r="V109" s="567" t="e">
        <f t="shared" ca="1" si="38"/>
        <v>#NAME?</v>
      </c>
      <c r="W109" s="565" t="e">
        <f t="shared" ca="1" si="45"/>
        <v>#NAME?</v>
      </c>
      <c r="X109" s="453" t="e">
        <f t="shared" ca="1" si="55"/>
        <v>#NAME?</v>
      </c>
      <c r="Y109" s="566" t="e">
        <f t="shared" ca="1" si="39"/>
        <v>#NAME?</v>
      </c>
      <c r="Z109" s="567" t="e">
        <f t="shared" ca="1" si="40"/>
        <v>#NAME?</v>
      </c>
      <c r="AA109" s="1076" t="e">
        <f t="shared" ca="1" si="41"/>
        <v>#NAME?</v>
      </c>
      <c r="AB109" s="453" t="e">
        <f t="shared" ca="1" si="56"/>
        <v>#NAME?</v>
      </c>
      <c r="AC109" s="566" t="e">
        <f t="shared" ca="1" si="42"/>
        <v>#NAME?</v>
      </c>
      <c r="AD109" s="1125" t="e">
        <f t="shared" ca="1" si="23"/>
        <v>#NAME?</v>
      </c>
      <c r="AE109" s="565" t="e">
        <f t="shared" ca="1" si="46"/>
        <v>#NAME?</v>
      </c>
      <c r="AF109" s="453" t="e">
        <f t="shared" ca="1" si="57"/>
        <v>#NAME?</v>
      </c>
      <c r="AG109" s="566" t="e">
        <f t="shared" ca="1" si="43"/>
        <v>#NAME?</v>
      </c>
      <c r="AH109" s="567" t="e">
        <f t="shared" ca="1" si="25"/>
        <v>#NAME?</v>
      </c>
      <c r="AI109" s="207"/>
      <c r="AJ109" s="460"/>
      <c r="AK109" s="206"/>
      <c r="AL109" s="208"/>
      <c r="AM109" s="449"/>
      <c r="AN109" s="454"/>
      <c r="AO109" s="461"/>
      <c r="AP109" s="448"/>
      <c r="AQ109" s="455"/>
      <c r="AR109" s="449"/>
      <c r="AS109" s="449"/>
      <c r="AT109" s="461"/>
      <c r="AU109" s="448"/>
      <c r="AV109" s="455"/>
      <c r="AW109" s="205"/>
      <c r="AX109" s="207"/>
      <c r="AY109" s="460"/>
      <c r="AZ109" s="206"/>
      <c r="BA109" s="208"/>
      <c r="BB109" s="449"/>
      <c r="BC109" s="454"/>
      <c r="BD109" s="461"/>
      <c r="BE109" s="448"/>
      <c r="BF109" s="455"/>
      <c r="BG109" s="449"/>
      <c r="BH109" s="449"/>
      <c r="BI109" s="461"/>
      <c r="BJ109" s="448"/>
      <c r="BK109" s="455"/>
      <c r="BL109" s="205"/>
      <c r="BM109" s="207"/>
      <c r="BN109" s="460"/>
      <c r="BO109" s="206"/>
      <c r="BP109" s="208"/>
      <c r="BQ109" s="449"/>
      <c r="BR109" s="454"/>
      <c r="BS109" s="461"/>
      <c r="BT109" s="448"/>
      <c r="BU109" s="455"/>
      <c r="BV109" s="449"/>
      <c r="BW109" s="449"/>
      <c r="BX109" s="461"/>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'NSW Post Acute '!T40</f>
        <v>1.3676610150393459E-3</v>
      </c>
      <c r="E110" s="493">
        <f>'NSW Post Acute '!U40</f>
        <v>5.6633445249562912E-4</v>
      </c>
      <c r="F110" s="493">
        <f>'NSW Post Acute '!V40</f>
        <v>3.1846373504911328E-3</v>
      </c>
      <c r="G110" s="498">
        <f t="shared" si="26"/>
        <v>6.6793441275395506E-4</v>
      </c>
      <c r="H110" s="498">
        <f t="shared" si="27"/>
        <v>4.1855548396633573</v>
      </c>
      <c r="I110" s="498">
        <f t="shared" si="28"/>
        <v>3056.1889046479782</v>
      </c>
      <c r="J110" s="498" t="e">
        <f ca="1">_xll.ErBeta(H110,I110)</f>
        <v>#NAME?</v>
      </c>
      <c r="K110" s="1076" t="e">
        <f t="shared" ca="1" si="29"/>
        <v>#NAME?</v>
      </c>
      <c r="L110" s="453" t="e">
        <f t="shared" ca="1" si="58"/>
        <v>#NAME?</v>
      </c>
      <c r="M110" s="566" t="e">
        <f t="shared" ca="1" si="31"/>
        <v>#NAME?</v>
      </c>
      <c r="N110" s="567" t="e">
        <f t="shared" ca="1" si="32"/>
        <v>#NAME?</v>
      </c>
      <c r="O110" s="565" t="e">
        <f t="shared" ca="1" si="44"/>
        <v>#NAME?</v>
      </c>
      <c r="P110" s="453" t="e">
        <f t="shared" ca="1" si="53"/>
        <v>#NAME?</v>
      </c>
      <c r="Q110" s="566" t="e">
        <f t="shared" ca="1" si="34"/>
        <v>#NAME?</v>
      </c>
      <c r="R110" s="567" t="e">
        <f t="shared" ca="1" si="20"/>
        <v>#NAME?</v>
      </c>
      <c r="S110" s="1076" t="e">
        <f t="shared" ca="1" si="35"/>
        <v>#NAME?</v>
      </c>
      <c r="T110" s="453" t="e">
        <f t="shared" ca="1" si="54"/>
        <v>#NAME?</v>
      </c>
      <c r="U110" s="566" t="e">
        <f t="shared" ca="1" si="37"/>
        <v>#NAME?</v>
      </c>
      <c r="V110" s="567" t="e">
        <f t="shared" ca="1" si="38"/>
        <v>#NAME?</v>
      </c>
      <c r="W110" s="565" t="e">
        <f t="shared" ca="1" si="45"/>
        <v>#NAME?</v>
      </c>
      <c r="X110" s="453" t="e">
        <f t="shared" ca="1" si="55"/>
        <v>#NAME?</v>
      </c>
      <c r="Y110" s="566" t="e">
        <f t="shared" ca="1" si="39"/>
        <v>#NAME?</v>
      </c>
      <c r="Z110" s="567" t="e">
        <f t="shared" ca="1" si="40"/>
        <v>#NAME?</v>
      </c>
      <c r="AA110" s="1076" t="e">
        <f t="shared" ca="1" si="41"/>
        <v>#NAME?</v>
      </c>
      <c r="AB110" s="453" t="e">
        <f t="shared" ca="1" si="56"/>
        <v>#NAME?</v>
      </c>
      <c r="AC110" s="566" t="e">
        <f t="shared" ca="1" si="42"/>
        <v>#NAME?</v>
      </c>
      <c r="AD110" s="1125" t="e">
        <f t="shared" ca="1" si="23"/>
        <v>#NAME?</v>
      </c>
      <c r="AE110" s="565" t="e">
        <f t="shared" ca="1" si="46"/>
        <v>#NAME?</v>
      </c>
      <c r="AF110" s="453" t="e">
        <f t="shared" ca="1" si="57"/>
        <v>#NAME?</v>
      </c>
      <c r="AG110" s="566" t="e">
        <f t="shared" ca="1" si="43"/>
        <v>#NAME?</v>
      </c>
      <c r="AH110" s="567" t="e">
        <f t="shared" ca="1" si="25"/>
        <v>#NAME?</v>
      </c>
      <c r="AI110" s="207"/>
      <c r="AJ110" s="460"/>
      <c r="AK110" s="206"/>
      <c r="AL110" s="208"/>
      <c r="AM110" s="449"/>
      <c r="AN110" s="454"/>
      <c r="AO110" s="461"/>
      <c r="AP110" s="448"/>
      <c r="AQ110" s="455"/>
      <c r="AR110" s="449"/>
      <c r="AS110" s="449"/>
      <c r="AT110" s="461"/>
      <c r="AU110" s="448"/>
      <c r="AV110" s="455"/>
      <c r="AW110" s="205"/>
      <c r="AX110" s="207"/>
      <c r="AY110" s="460"/>
      <c r="AZ110" s="206"/>
      <c r="BA110" s="208"/>
      <c r="BB110" s="449"/>
      <c r="BC110" s="454"/>
      <c r="BD110" s="461"/>
      <c r="BE110" s="448"/>
      <c r="BF110" s="455"/>
      <c r="BG110" s="449"/>
      <c r="BH110" s="449"/>
      <c r="BI110" s="461"/>
      <c r="BJ110" s="448"/>
      <c r="BK110" s="455"/>
      <c r="BL110" s="205"/>
      <c r="BM110" s="207"/>
      <c r="BN110" s="460"/>
      <c r="BO110" s="206"/>
      <c r="BP110" s="208"/>
      <c r="BQ110" s="449"/>
      <c r="BR110" s="454"/>
      <c r="BS110" s="461"/>
      <c r="BT110" s="448"/>
      <c r="BU110" s="455"/>
      <c r="BV110" s="449"/>
      <c r="BW110" s="449"/>
      <c r="BX110" s="461"/>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'NSW Post Acute '!T41</f>
        <v>1.1515420906176199E-3</v>
      </c>
      <c r="E111" s="493">
        <f>'NSW Post Acute '!U41</f>
        <v>4.6413934013355378E-4</v>
      </c>
      <c r="F111" s="493">
        <f>'NSW Post Acute '!V41</f>
        <v>2.7520288982764438E-3</v>
      </c>
      <c r="G111" s="498">
        <f t="shared" si="26"/>
        <v>5.8364529544461478E-4</v>
      </c>
      <c r="H111" s="498">
        <f t="shared" si="27"/>
        <v>3.8871618266255732</v>
      </c>
      <c r="I111" s="498">
        <f t="shared" si="28"/>
        <v>3371.7270326495195</v>
      </c>
      <c r="J111" s="498" t="e">
        <f ca="1">_xll.ErBeta(H111,I111)</f>
        <v>#NAME?</v>
      </c>
      <c r="K111" s="1076" t="e">
        <f t="shared" ca="1" si="29"/>
        <v>#NAME?</v>
      </c>
      <c r="L111" s="453" t="e">
        <f t="shared" ca="1" si="58"/>
        <v>#NAME?</v>
      </c>
      <c r="M111" s="566" t="e">
        <f t="shared" ca="1" si="31"/>
        <v>#NAME?</v>
      </c>
      <c r="N111" s="567" t="e">
        <f t="shared" ca="1" si="32"/>
        <v>#NAME?</v>
      </c>
      <c r="O111" s="565" t="e">
        <f t="shared" ca="1" si="44"/>
        <v>#NAME?</v>
      </c>
      <c r="P111" s="453" t="e">
        <f t="shared" ca="1" si="53"/>
        <v>#NAME?</v>
      </c>
      <c r="Q111" s="566" t="e">
        <f t="shared" ca="1" si="34"/>
        <v>#NAME?</v>
      </c>
      <c r="R111" s="567" t="e">
        <f t="shared" ca="1" si="20"/>
        <v>#NAME?</v>
      </c>
      <c r="S111" s="1076" t="e">
        <f t="shared" ca="1" si="35"/>
        <v>#NAME?</v>
      </c>
      <c r="T111" s="453" t="e">
        <f t="shared" ca="1" si="54"/>
        <v>#NAME?</v>
      </c>
      <c r="U111" s="566" t="e">
        <f t="shared" ca="1" si="37"/>
        <v>#NAME?</v>
      </c>
      <c r="V111" s="567" t="e">
        <f t="shared" ca="1" si="38"/>
        <v>#NAME?</v>
      </c>
      <c r="W111" s="565" t="e">
        <f t="shared" ca="1" si="45"/>
        <v>#NAME?</v>
      </c>
      <c r="X111" s="453" t="e">
        <f t="shared" ca="1" si="55"/>
        <v>#NAME?</v>
      </c>
      <c r="Y111" s="566" t="e">
        <f t="shared" ca="1" si="39"/>
        <v>#NAME?</v>
      </c>
      <c r="Z111" s="567" t="e">
        <f t="shared" ca="1" si="40"/>
        <v>#NAME?</v>
      </c>
      <c r="AA111" s="1076" t="e">
        <f t="shared" ca="1" si="41"/>
        <v>#NAME?</v>
      </c>
      <c r="AB111" s="453" t="e">
        <f t="shared" ca="1" si="56"/>
        <v>#NAME?</v>
      </c>
      <c r="AC111" s="566" t="e">
        <f t="shared" ca="1" si="42"/>
        <v>#NAME?</v>
      </c>
      <c r="AD111" s="1125" t="e">
        <f t="shared" ca="1" si="23"/>
        <v>#NAME?</v>
      </c>
      <c r="AE111" s="565" t="e">
        <f t="shared" ca="1" si="46"/>
        <v>#NAME?</v>
      </c>
      <c r="AF111" s="453" t="e">
        <f t="shared" ca="1" si="57"/>
        <v>#NAME?</v>
      </c>
      <c r="AG111" s="566" t="e">
        <f t="shared" ca="1" si="43"/>
        <v>#NAME?</v>
      </c>
      <c r="AH111" s="567" t="e">
        <f t="shared" ca="1" si="25"/>
        <v>#NAME?</v>
      </c>
      <c r="AI111" s="207"/>
      <c r="AJ111" s="460"/>
      <c r="AK111" s="206"/>
      <c r="AL111" s="208"/>
      <c r="AM111" s="449"/>
      <c r="AN111" s="454"/>
      <c r="AO111" s="461"/>
      <c r="AP111" s="448"/>
      <c r="AQ111" s="455"/>
      <c r="AR111" s="449"/>
      <c r="AS111" s="449"/>
      <c r="AT111" s="461"/>
      <c r="AU111" s="448"/>
      <c r="AV111" s="455"/>
      <c r="AW111" s="205"/>
      <c r="AX111" s="207"/>
      <c r="AY111" s="460"/>
      <c r="AZ111" s="206"/>
      <c r="BA111" s="208"/>
      <c r="BB111" s="449"/>
      <c r="BC111" s="454"/>
      <c r="BD111" s="461"/>
      <c r="BE111" s="448"/>
      <c r="BF111" s="455"/>
      <c r="BG111" s="449"/>
      <c r="BH111" s="449"/>
      <c r="BI111" s="461"/>
      <c r="BJ111" s="448"/>
      <c r="BK111" s="455"/>
      <c r="BL111" s="205"/>
      <c r="BM111" s="207"/>
      <c r="BN111" s="460"/>
      <c r="BO111" s="206"/>
      <c r="BP111" s="208"/>
      <c r="BQ111" s="449"/>
      <c r="BR111" s="454"/>
      <c r="BS111" s="461"/>
      <c r="BT111" s="448"/>
      <c r="BU111" s="455"/>
      <c r="BV111" s="449"/>
      <c r="BW111" s="449"/>
      <c r="BX111" s="461"/>
      <c r="BY111" s="448"/>
      <c r="BZ111" s="455"/>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'NSW Post Acute '!T42</f>
        <v>9.6957445732694895E-4</v>
      </c>
      <c r="E112" s="493">
        <f>'NSW Post Acute '!U42</f>
        <v>3.8038534669806849E-4</v>
      </c>
      <c r="F112" s="493">
        <f>'NSW Post Acute '!V42</f>
        <v>2.3781869718323351E-3</v>
      </c>
      <c r="G112" s="498">
        <f t="shared" si="26"/>
        <v>5.0964327171792523E-4</v>
      </c>
      <c r="H112" s="498">
        <f t="shared" si="27"/>
        <v>3.6148641948324034</v>
      </c>
      <c r="I112" s="498">
        <f t="shared" si="28"/>
        <v>3724.6848734017408</v>
      </c>
      <c r="J112" s="498" t="e">
        <f ca="1">_xll.ErBeta(H112,I112)</f>
        <v>#NAME?</v>
      </c>
      <c r="K112" s="1076" t="e">
        <f t="shared" ca="1" si="29"/>
        <v>#NAME?</v>
      </c>
      <c r="L112" s="453" t="e">
        <f t="shared" ca="1" si="58"/>
        <v>#NAME?</v>
      </c>
      <c r="M112" s="566" t="e">
        <f t="shared" ca="1" si="31"/>
        <v>#NAME?</v>
      </c>
      <c r="N112" s="567" t="e">
        <f t="shared" ca="1" si="32"/>
        <v>#NAME?</v>
      </c>
      <c r="O112" s="565" t="e">
        <f t="shared" ca="1" si="44"/>
        <v>#NAME?</v>
      </c>
      <c r="P112" s="453" t="e">
        <f t="shared" ca="1" si="53"/>
        <v>#NAME?</v>
      </c>
      <c r="Q112" s="566" t="e">
        <f t="shared" ca="1" si="34"/>
        <v>#NAME?</v>
      </c>
      <c r="R112" s="567" t="e">
        <f t="shared" ca="1" si="20"/>
        <v>#NAME?</v>
      </c>
      <c r="S112" s="1076" t="e">
        <f t="shared" ca="1" si="35"/>
        <v>#NAME?</v>
      </c>
      <c r="T112" s="453" t="e">
        <f t="shared" ca="1" si="54"/>
        <v>#NAME?</v>
      </c>
      <c r="U112" s="566" t="e">
        <f t="shared" ca="1" si="37"/>
        <v>#NAME?</v>
      </c>
      <c r="V112" s="567" t="e">
        <f t="shared" ca="1" si="38"/>
        <v>#NAME?</v>
      </c>
      <c r="W112" s="565" t="e">
        <f t="shared" ca="1" si="45"/>
        <v>#NAME?</v>
      </c>
      <c r="X112" s="453" t="e">
        <f t="shared" ca="1" si="55"/>
        <v>#NAME?</v>
      </c>
      <c r="Y112" s="566" t="e">
        <f t="shared" ca="1" si="39"/>
        <v>#NAME?</v>
      </c>
      <c r="Z112" s="567" t="e">
        <f t="shared" ca="1" si="40"/>
        <v>#NAME?</v>
      </c>
      <c r="AA112" s="1076" t="e">
        <f t="shared" ca="1" si="41"/>
        <v>#NAME?</v>
      </c>
      <c r="AB112" s="453" t="e">
        <f t="shared" ca="1" si="56"/>
        <v>#NAME?</v>
      </c>
      <c r="AC112" s="566" t="e">
        <f t="shared" ca="1" si="42"/>
        <v>#NAME?</v>
      </c>
      <c r="AD112" s="1125" t="e">
        <f t="shared" ca="1" si="23"/>
        <v>#NAME?</v>
      </c>
      <c r="AE112" s="565" t="e">
        <f t="shared" ca="1" si="46"/>
        <v>#NAME?</v>
      </c>
      <c r="AF112" s="453" t="e">
        <f t="shared" ca="1" si="57"/>
        <v>#NAME?</v>
      </c>
      <c r="AG112" s="566" t="e">
        <f t="shared" ca="1" si="43"/>
        <v>#NAME?</v>
      </c>
      <c r="AH112" s="567" t="e">
        <f t="shared" ca="1" si="25"/>
        <v>#NAME?</v>
      </c>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'NSW Post Acute '!T43</f>
        <v>8.1636149990544173E-4</v>
      </c>
      <c r="E113" s="493">
        <f>'NSW Post Acute '!U43</f>
        <v>3.1174477031181003E-4</v>
      </c>
      <c r="F113" s="493">
        <f>'NSW Post Acute '!V43</f>
        <v>2.0551285913222696E-3</v>
      </c>
      <c r="G113" s="498">
        <f t="shared" si="26"/>
        <v>4.4474077066593358E-4</v>
      </c>
      <c r="H113" s="498">
        <f t="shared" si="27"/>
        <v>3.3658219028379661</v>
      </c>
      <c r="I113" s="498">
        <f t="shared" si="28"/>
        <v>4119.5893924572529</v>
      </c>
      <c r="J113" s="498" t="e">
        <f ca="1">_xll.ErBeta(H113,I113)</f>
        <v>#NAME?</v>
      </c>
      <c r="K113" s="1076" t="e">
        <f t="shared" ca="1" si="29"/>
        <v>#NAME?</v>
      </c>
      <c r="L113" s="453" t="e">
        <f t="shared" ca="1" si="58"/>
        <v>#NAME?</v>
      </c>
      <c r="M113" s="566" t="e">
        <f t="shared" ca="1" si="31"/>
        <v>#NAME?</v>
      </c>
      <c r="N113" s="567" t="e">
        <f t="shared" ca="1" si="32"/>
        <v>#NAME?</v>
      </c>
      <c r="O113" s="565" t="e">
        <f t="shared" ca="1" si="44"/>
        <v>#NAME?</v>
      </c>
      <c r="P113" s="453" t="e">
        <f t="shared" ca="1" si="53"/>
        <v>#NAME?</v>
      </c>
      <c r="Q113" s="566" t="e">
        <f t="shared" ca="1" si="34"/>
        <v>#NAME?</v>
      </c>
      <c r="R113" s="567" t="e">
        <f t="shared" ca="1" si="20"/>
        <v>#NAME?</v>
      </c>
      <c r="S113" s="1076" t="e">
        <f t="shared" ca="1" si="35"/>
        <v>#NAME?</v>
      </c>
      <c r="T113" s="453" t="e">
        <f t="shared" ca="1" si="54"/>
        <v>#NAME?</v>
      </c>
      <c r="U113" s="566" t="e">
        <f t="shared" ca="1" si="37"/>
        <v>#NAME?</v>
      </c>
      <c r="V113" s="567" t="e">
        <f t="shared" ca="1" si="38"/>
        <v>#NAME?</v>
      </c>
      <c r="W113" s="565" t="e">
        <f t="shared" ca="1" si="45"/>
        <v>#NAME?</v>
      </c>
      <c r="X113" s="453" t="e">
        <f t="shared" ca="1" si="55"/>
        <v>#NAME?</v>
      </c>
      <c r="Y113" s="566" t="e">
        <f t="shared" ca="1" si="39"/>
        <v>#NAME?</v>
      </c>
      <c r="Z113" s="567" t="e">
        <f t="shared" ca="1" si="40"/>
        <v>#NAME?</v>
      </c>
      <c r="AA113" s="1076" t="e">
        <f t="shared" ca="1" si="41"/>
        <v>#NAME?</v>
      </c>
      <c r="AB113" s="453" t="e">
        <f t="shared" ca="1" si="56"/>
        <v>#NAME?</v>
      </c>
      <c r="AC113" s="566" t="e">
        <f t="shared" ca="1" si="42"/>
        <v>#NAME?</v>
      </c>
      <c r="AD113" s="1125" t="e">
        <f t="shared" ca="1" si="23"/>
        <v>#NAME?</v>
      </c>
      <c r="AE113" s="565" t="e">
        <f t="shared" ca="1" si="46"/>
        <v>#NAME?</v>
      </c>
      <c r="AF113" s="453" t="e">
        <f t="shared" ca="1" si="57"/>
        <v>#NAME?</v>
      </c>
      <c r="AG113" s="566" t="e">
        <f t="shared" ca="1" si="43"/>
        <v>#NAME?</v>
      </c>
      <c r="AH113" s="567" t="e">
        <f t="shared" ca="1" si="25"/>
        <v>#NAME?</v>
      </c>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'NSW Post Acute '!T44</f>
        <v>6.8735938069698047E-4</v>
      </c>
      <c r="E114" s="493">
        <f>'NSW Post Acute '!U44</f>
        <v>2.5549039325614134E-4</v>
      </c>
      <c r="F114" s="493">
        <f>'NSW Post Acute '!V44</f>
        <v>1.7759552032261428E-3</v>
      </c>
      <c r="G114" s="498">
        <f t="shared" si="26"/>
        <v>3.8787367601275549E-4</v>
      </c>
      <c r="H114" s="498">
        <f t="shared" si="27"/>
        <v>3.1375695724502211</v>
      </c>
      <c r="I114" s="498">
        <f t="shared" si="28"/>
        <v>4561.5336352763643</v>
      </c>
      <c r="J114" s="498" t="e">
        <f ca="1">_xll.ErBeta(H114,I114)</f>
        <v>#NAME?</v>
      </c>
      <c r="K114" s="1076" t="e">
        <f t="shared" ca="1" si="29"/>
        <v>#NAME?</v>
      </c>
      <c r="L114" s="453" t="e">
        <f t="shared" ca="1" si="58"/>
        <v>#NAME?</v>
      </c>
      <c r="M114" s="566" t="e">
        <f t="shared" ca="1" si="31"/>
        <v>#NAME?</v>
      </c>
      <c r="N114" s="567" t="e">
        <f t="shared" ca="1" si="32"/>
        <v>#NAME?</v>
      </c>
      <c r="O114" s="565" t="e">
        <f t="shared" ca="1" si="44"/>
        <v>#NAME?</v>
      </c>
      <c r="P114" s="453" t="e">
        <f t="shared" ca="1" si="53"/>
        <v>#NAME?</v>
      </c>
      <c r="Q114" s="566" t="e">
        <f t="shared" ca="1" si="34"/>
        <v>#NAME?</v>
      </c>
      <c r="R114" s="567" t="e">
        <f t="shared" ca="1" si="20"/>
        <v>#NAME?</v>
      </c>
      <c r="S114" s="1076" t="e">
        <f t="shared" ca="1" si="35"/>
        <v>#NAME?</v>
      </c>
      <c r="T114" s="453" t="e">
        <f t="shared" ca="1" si="54"/>
        <v>#NAME?</v>
      </c>
      <c r="U114" s="566" t="e">
        <f t="shared" ca="1" si="37"/>
        <v>#NAME?</v>
      </c>
      <c r="V114" s="567" t="e">
        <f t="shared" ca="1" si="38"/>
        <v>#NAME?</v>
      </c>
      <c r="W114" s="565" t="e">
        <f t="shared" ca="1" si="45"/>
        <v>#NAME?</v>
      </c>
      <c r="X114" s="453" t="e">
        <f t="shared" ca="1" si="55"/>
        <v>#NAME?</v>
      </c>
      <c r="Y114" s="566" t="e">
        <f t="shared" ca="1" si="39"/>
        <v>#NAME?</v>
      </c>
      <c r="Z114" s="567" t="e">
        <f t="shared" ca="1" si="40"/>
        <v>#NAME?</v>
      </c>
      <c r="AA114" s="1076" t="e">
        <f t="shared" ca="1" si="41"/>
        <v>#NAME?</v>
      </c>
      <c r="AB114" s="453" t="e">
        <f t="shared" ca="1" si="56"/>
        <v>#NAME?</v>
      </c>
      <c r="AC114" s="566" t="e">
        <f t="shared" ca="1" si="42"/>
        <v>#NAME?</v>
      </c>
      <c r="AD114" s="1125" t="e">
        <f t="shared" ca="1" si="23"/>
        <v>#NAME?</v>
      </c>
      <c r="AE114" s="565" t="e">
        <f t="shared" ca="1" si="46"/>
        <v>#NAME?</v>
      </c>
      <c r="AF114" s="453" t="e">
        <f t="shared" ca="1" si="57"/>
        <v>#NAME?</v>
      </c>
      <c r="AG114" s="566" t="e">
        <f t="shared" ca="1" si="43"/>
        <v>#NAME?</v>
      </c>
      <c r="AH114" s="567" t="e">
        <f t="shared" ca="1" si="25"/>
        <v>#NAME?</v>
      </c>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'NSW Post Acute '!T45</f>
        <v>5.7874228302885581E-4</v>
      </c>
      <c r="E115" s="493">
        <f>'NSW Post Acute '!U45</f>
        <v>2.0938712454065771E-4</v>
      </c>
      <c r="F115" s="493">
        <f>'NSW Post Acute '!V45</f>
        <v>1.5347053693787192E-3</v>
      </c>
      <c r="G115" s="498">
        <f t="shared" si="26"/>
        <v>3.3809138898930144E-4</v>
      </c>
      <c r="H115" s="498">
        <f t="shared" si="27"/>
        <v>2.9279587586127285</v>
      </c>
      <c r="I115" s="498">
        <f t="shared" si="28"/>
        <v>5056.2475058181508</v>
      </c>
      <c r="J115" s="498" t="e">
        <f ca="1">_xll.ErBeta(H115,I115)</f>
        <v>#NAME?</v>
      </c>
      <c r="K115" s="1076" t="e">
        <f t="shared" ca="1" si="29"/>
        <v>#NAME?</v>
      </c>
      <c r="L115" s="453" t="e">
        <f t="shared" ca="1" si="58"/>
        <v>#NAME?</v>
      </c>
      <c r="M115" s="566" t="e">
        <f t="shared" ca="1" si="31"/>
        <v>#NAME?</v>
      </c>
      <c r="N115" s="567" t="e">
        <f t="shared" ca="1" si="32"/>
        <v>#NAME?</v>
      </c>
      <c r="O115" s="565" t="e">
        <f t="shared" ca="1" si="44"/>
        <v>#NAME?</v>
      </c>
      <c r="P115" s="453" t="e">
        <f t="shared" ca="1" si="53"/>
        <v>#NAME?</v>
      </c>
      <c r="Q115" s="566" t="e">
        <f t="shared" ca="1" si="34"/>
        <v>#NAME?</v>
      </c>
      <c r="R115" s="567" t="e">
        <f t="shared" ca="1" si="20"/>
        <v>#NAME?</v>
      </c>
      <c r="S115" s="1076" t="e">
        <f t="shared" ca="1" si="35"/>
        <v>#NAME?</v>
      </c>
      <c r="T115" s="453" t="e">
        <f t="shared" ca="1" si="54"/>
        <v>#NAME?</v>
      </c>
      <c r="U115" s="566" t="e">
        <f t="shared" ca="1" si="37"/>
        <v>#NAME?</v>
      </c>
      <c r="V115" s="567" t="e">
        <f t="shared" ca="1" si="38"/>
        <v>#NAME?</v>
      </c>
      <c r="W115" s="565" t="e">
        <f t="shared" ca="1" si="45"/>
        <v>#NAME?</v>
      </c>
      <c r="X115" s="453" t="e">
        <f t="shared" ca="1" si="55"/>
        <v>#NAME?</v>
      </c>
      <c r="Y115" s="566" t="e">
        <f t="shared" ca="1" si="39"/>
        <v>#NAME?</v>
      </c>
      <c r="Z115" s="567" t="e">
        <f t="shared" ca="1" si="40"/>
        <v>#NAME?</v>
      </c>
      <c r="AA115" s="1076" t="e">
        <f t="shared" ca="1" si="41"/>
        <v>#NAME?</v>
      </c>
      <c r="AB115" s="453" t="e">
        <f t="shared" ca="1" si="56"/>
        <v>#NAME?</v>
      </c>
      <c r="AC115" s="566" t="e">
        <f t="shared" ca="1" si="42"/>
        <v>#NAME?</v>
      </c>
      <c r="AD115" s="1125" t="e">
        <f t="shared" ca="1" si="23"/>
        <v>#NAME?</v>
      </c>
      <c r="AE115" s="565" t="e">
        <f t="shared" ca="1" si="46"/>
        <v>#NAME?</v>
      </c>
      <c r="AF115" s="453" t="e">
        <f t="shared" ca="1" si="57"/>
        <v>#NAME?</v>
      </c>
      <c r="AG115" s="566" t="e">
        <f t="shared" ca="1" si="43"/>
        <v>#NAME?</v>
      </c>
      <c r="AH115" s="567" t="e">
        <f t="shared" ca="1" si="25"/>
        <v>#NAME?</v>
      </c>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'NSW Post Acute '!T46</f>
        <v>4.8728894894228575E-4</v>
      </c>
      <c r="E116" s="493">
        <f>'NSW Post Acute '!U46</f>
        <v>1.7160319558258408E-4</v>
      </c>
      <c r="F116" s="493">
        <f>'NSW Post Acute '!V46</f>
        <v>1.3262274670674528E-3</v>
      </c>
      <c r="G116" s="498">
        <f t="shared" si="26"/>
        <v>2.945470080318543E-4</v>
      </c>
      <c r="H116" s="498">
        <f t="shared" si="27"/>
        <v>2.7351103164091168</v>
      </c>
      <c r="I116" s="498">
        <f t="shared" si="28"/>
        <v>5610.1775616125869</v>
      </c>
      <c r="J116" s="498" t="e">
        <f ca="1">_xll.ErBeta(H116,I116)</f>
        <v>#NAME?</v>
      </c>
      <c r="K116" s="1076" t="e">
        <f t="shared" ca="1" si="29"/>
        <v>#NAME?</v>
      </c>
      <c r="L116" s="453" t="e">
        <f t="shared" ca="1" si="58"/>
        <v>#NAME?</v>
      </c>
      <c r="M116" s="566" t="e">
        <f t="shared" ca="1" si="31"/>
        <v>#NAME?</v>
      </c>
      <c r="N116" s="567" t="e">
        <f t="shared" ca="1" si="32"/>
        <v>#NAME?</v>
      </c>
      <c r="O116" s="565" t="e">
        <f t="shared" ca="1" si="44"/>
        <v>#NAME?</v>
      </c>
      <c r="P116" s="453" t="e">
        <f t="shared" ca="1" si="53"/>
        <v>#NAME?</v>
      </c>
      <c r="Q116" s="566" t="e">
        <f t="shared" ca="1" si="34"/>
        <v>#NAME?</v>
      </c>
      <c r="R116" s="567" t="e">
        <f t="shared" ca="1" si="20"/>
        <v>#NAME?</v>
      </c>
      <c r="S116" s="1076" t="e">
        <f t="shared" ca="1" si="35"/>
        <v>#NAME?</v>
      </c>
      <c r="T116" s="453" t="e">
        <f t="shared" ca="1" si="54"/>
        <v>#NAME?</v>
      </c>
      <c r="U116" s="566" t="e">
        <f t="shared" ca="1" si="37"/>
        <v>#NAME?</v>
      </c>
      <c r="V116" s="567" t="e">
        <f t="shared" ca="1" si="38"/>
        <v>#NAME?</v>
      </c>
      <c r="W116" s="565" t="e">
        <f t="shared" ca="1" si="45"/>
        <v>#NAME?</v>
      </c>
      <c r="X116" s="453" t="e">
        <f t="shared" ca="1" si="55"/>
        <v>#NAME?</v>
      </c>
      <c r="Y116" s="566" t="e">
        <f t="shared" ca="1" si="39"/>
        <v>#NAME?</v>
      </c>
      <c r="Z116" s="567" t="e">
        <f t="shared" ca="1" si="40"/>
        <v>#NAME?</v>
      </c>
      <c r="AA116" s="1076" t="e">
        <f t="shared" ca="1" si="41"/>
        <v>#NAME?</v>
      </c>
      <c r="AB116" s="453" t="e">
        <f t="shared" ca="1" si="56"/>
        <v>#NAME?</v>
      </c>
      <c r="AC116" s="566" t="e">
        <f t="shared" ca="1" si="42"/>
        <v>#NAME?</v>
      </c>
      <c r="AD116" s="1125" t="e">
        <f t="shared" ca="1" si="23"/>
        <v>#NAME?</v>
      </c>
      <c r="AE116" s="565" t="e">
        <f t="shared" ca="1" si="46"/>
        <v>#NAME?</v>
      </c>
      <c r="AF116" s="453" t="e">
        <f t="shared" ca="1" si="57"/>
        <v>#NAME?</v>
      </c>
      <c r="AG116" s="566" t="e">
        <f t="shared" ca="1" si="43"/>
        <v>#NAME?</v>
      </c>
      <c r="AH116" s="567" t="e">
        <f t="shared" ca="1" si="25"/>
        <v>#NAME?</v>
      </c>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'NSW Post Acute '!T47</f>
        <v>4.1028714632457329E-4</v>
      </c>
      <c r="E117" s="493">
        <f>'NSW Post Acute '!U47</f>
        <v>1.4063738063529598E-4</v>
      </c>
      <c r="F117" s="493">
        <f>'NSW Post Acute '!V47</f>
        <v>1.1460696818413967E-3</v>
      </c>
      <c r="G117" s="498">
        <f t="shared" si="26"/>
        <v>2.5648783194033185E-4</v>
      </c>
      <c r="H117" s="498">
        <f t="shared" si="27"/>
        <v>2.5573748987254978</v>
      </c>
      <c r="I117" s="498">
        <f t="shared" si="28"/>
        <v>6230.5769595178563</v>
      </c>
      <c r="J117" s="498" t="e">
        <f ca="1">_xll.ErBeta(H117,I117)</f>
        <v>#NAME?</v>
      </c>
      <c r="K117" s="1076" t="e">
        <f t="shared" ca="1" si="29"/>
        <v>#NAME?</v>
      </c>
      <c r="L117" s="453" t="e">
        <f t="shared" ca="1" si="58"/>
        <v>#NAME?</v>
      </c>
      <c r="M117" s="566" t="e">
        <f t="shared" ca="1" si="31"/>
        <v>#NAME?</v>
      </c>
      <c r="N117" s="567" t="e">
        <f t="shared" ca="1" si="32"/>
        <v>#NAME?</v>
      </c>
      <c r="O117" s="565" t="e">
        <f t="shared" ca="1" si="44"/>
        <v>#NAME?</v>
      </c>
      <c r="P117" s="453" t="e">
        <f t="shared" ca="1" si="53"/>
        <v>#NAME?</v>
      </c>
      <c r="Q117" s="566" t="e">
        <f t="shared" ca="1" si="34"/>
        <v>#NAME?</v>
      </c>
      <c r="R117" s="567" t="e">
        <f t="shared" ca="1" si="20"/>
        <v>#NAME?</v>
      </c>
      <c r="S117" s="1076" t="e">
        <f t="shared" ca="1" si="35"/>
        <v>#NAME?</v>
      </c>
      <c r="T117" s="453" t="e">
        <f t="shared" ca="1" si="54"/>
        <v>#NAME?</v>
      </c>
      <c r="U117" s="566" t="e">
        <f t="shared" ca="1" si="37"/>
        <v>#NAME?</v>
      </c>
      <c r="V117" s="567" t="e">
        <f t="shared" ca="1" si="38"/>
        <v>#NAME?</v>
      </c>
      <c r="W117" s="565" t="e">
        <f t="shared" ca="1" si="45"/>
        <v>#NAME?</v>
      </c>
      <c r="X117" s="453" t="e">
        <f t="shared" ca="1" si="55"/>
        <v>#NAME?</v>
      </c>
      <c r="Y117" s="566" t="e">
        <f t="shared" ca="1" si="39"/>
        <v>#NAME?</v>
      </c>
      <c r="Z117" s="567" t="e">
        <f t="shared" ca="1" si="40"/>
        <v>#NAME?</v>
      </c>
      <c r="AA117" s="1076" t="e">
        <f t="shared" ca="1" si="41"/>
        <v>#NAME?</v>
      </c>
      <c r="AB117" s="453" t="e">
        <f t="shared" ca="1" si="56"/>
        <v>#NAME?</v>
      </c>
      <c r="AC117" s="566" t="e">
        <f t="shared" ca="1" si="42"/>
        <v>#NAME?</v>
      </c>
      <c r="AD117" s="1125" t="e">
        <f t="shared" ca="1" si="23"/>
        <v>#NAME?</v>
      </c>
      <c r="AE117" s="565" t="e">
        <f t="shared" ca="1" si="46"/>
        <v>#NAME?</v>
      </c>
      <c r="AF117" s="453" t="e">
        <f t="shared" ca="1" si="57"/>
        <v>#NAME?</v>
      </c>
      <c r="AG117" s="566" t="e">
        <f t="shared" ca="1" si="43"/>
        <v>#NAME?</v>
      </c>
      <c r="AH117" s="567" t="e">
        <f t="shared" ca="1" si="25"/>
        <v>#NAME?</v>
      </c>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'NSW Post Acute '!T48</f>
        <v>3.4545323222402762E-4</v>
      </c>
      <c r="E118" s="493">
        <f>'NSW Post Acute '!U48</f>
        <v>1.152593502982789E-4</v>
      </c>
      <c r="F118" s="493">
        <f>'NSW Post Acute '!V48</f>
        <v>9.9038494394961571E-4</v>
      </c>
      <c r="G118" s="498">
        <f t="shared" si="26"/>
        <v>2.2324632491105531E-4</v>
      </c>
      <c r="H118" s="498">
        <f t="shared" si="27"/>
        <v>2.3933000387127756</v>
      </c>
      <c r="I118" s="498">
        <f t="shared" si="28"/>
        <v>6925.6068327280645</v>
      </c>
      <c r="J118" s="498" t="e">
        <f ca="1">_xll.ErBeta(H118,I118)</f>
        <v>#NAME?</v>
      </c>
      <c r="K118" s="1076" t="e">
        <f t="shared" ca="1" si="29"/>
        <v>#NAME?</v>
      </c>
      <c r="L118" s="453" t="e">
        <f t="shared" ca="1" si="58"/>
        <v>#NAME?</v>
      </c>
      <c r="M118" s="566" t="e">
        <f t="shared" ca="1" si="31"/>
        <v>#NAME?</v>
      </c>
      <c r="N118" s="567" t="e">
        <f t="shared" ca="1" si="32"/>
        <v>#NAME?</v>
      </c>
      <c r="O118" s="565" t="e">
        <f t="shared" ca="1" si="44"/>
        <v>#NAME?</v>
      </c>
      <c r="P118" s="453" t="e">
        <f t="shared" ca="1" si="53"/>
        <v>#NAME?</v>
      </c>
      <c r="Q118" s="566" t="e">
        <f t="shared" ca="1" si="34"/>
        <v>#NAME?</v>
      </c>
      <c r="R118" s="567" t="e">
        <f t="shared" ca="1" si="20"/>
        <v>#NAME?</v>
      </c>
      <c r="S118" s="1076" t="e">
        <f t="shared" ca="1" si="35"/>
        <v>#NAME?</v>
      </c>
      <c r="T118" s="453" t="e">
        <f t="shared" ca="1" si="54"/>
        <v>#NAME?</v>
      </c>
      <c r="U118" s="566" t="e">
        <f t="shared" ca="1" si="37"/>
        <v>#NAME?</v>
      </c>
      <c r="V118" s="567" t="e">
        <f t="shared" ca="1" si="38"/>
        <v>#NAME?</v>
      </c>
      <c r="W118" s="565" t="e">
        <f t="shared" ca="1" si="45"/>
        <v>#NAME?</v>
      </c>
      <c r="X118" s="453" t="e">
        <f t="shared" ca="1" si="55"/>
        <v>#NAME?</v>
      </c>
      <c r="Y118" s="566" t="e">
        <f t="shared" ca="1" si="39"/>
        <v>#NAME?</v>
      </c>
      <c r="Z118" s="567" t="e">
        <f t="shared" ca="1" si="40"/>
        <v>#NAME?</v>
      </c>
      <c r="AA118" s="1076" t="e">
        <f t="shared" ca="1" si="41"/>
        <v>#NAME?</v>
      </c>
      <c r="AB118" s="453" t="e">
        <f t="shared" ca="1" si="56"/>
        <v>#NAME?</v>
      </c>
      <c r="AC118" s="566" t="e">
        <f t="shared" ca="1" si="42"/>
        <v>#NAME?</v>
      </c>
      <c r="AD118" s="1125" t="e">
        <f t="shared" ca="1" si="23"/>
        <v>#NAME?</v>
      </c>
      <c r="AE118" s="565" t="e">
        <f t="shared" ca="1" si="46"/>
        <v>#NAME?</v>
      </c>
      <c r="AF118" s="453" t="e">
        <f t="shared" ca="1" si="57"/>
        <v>#NAME?</v>
      </c>
      <c r="AG118" s="566" t="e">
        <f t="shared" ca="1" si="43"/>
        <v>#NAME?</v>
      </c>
      <c r="AH118" s="567" t="e">
        <f t="shared" ca="1" si="25"/>
        <v>#NAME?</v>
      </c>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'NSW Post Acute '!T49</f>
        <v>2.9086442683637234E-4</v>
      </c>
      <c r="E119" s="493">
        <f>'NSW Post Acute '!U49</f>
        <v>9.4460788242576801E-5</v>
      </c>
      <c r="F119" s="493">
        <f>'NSW Post Acute '!V49</f>
        <v>8.5584877843215119E-4</v>
      </c>
      <c r="G119" s="498">
        <f t="shared" si="26"/>
        <v>1.9423163015040164E-4</v>
      </c>
      <c r="H119" s="498">
        <f t="shared" si="27"/>
        <v>2.2416025940653155</v>
      </c>
      <c r="I119" s="498">
        <f t="shared" si="28"/>
        <v>7704.4505441439178</v>
      </c>
      <c r="J119" s="498" t="e">
        <f ca="1">_xll.ErBeta(H119,I119)</f>
        <v>#NAME?</v>
      </c>
      <c r="K119" s="1076" t="e">
        <f t="shared" ca="1" si="29"/>
        <v>#NAME?</v>
      </c>
      <c r="L119" s="453" t="e">
        <f t="shared" ca="1" si="58"/>
        <v>#NAME?</v>
      </c>
      <c r="M119" s="566" t="e">
        <f t="shared" ca="1" si="31"/>
        <v>#NAME?</v>
      </c>
      <c r="N119" s="567" t="e">
        <f t="shared" ca="1" si="32"/>
        <v>#NAME?</v>
      </c>
      <c r="O119" s="565" t="e">
        <f t="shared" ca="1" si="44"/>
        <v>#NAME?</v>
      </c>
      <c r="P119" s="453" t="e">
        <f t="shared" ca="1" si="53"/>
        <v>#NAME?</v>
      </c>
      <c r="Q119" s="566" t="e">
        <f t="shared" ca="1" si="34"/>
        <v>#NAME?</v>
      </c>
      <c r="R119" s="567" t="e">
        <f t="shared" ca="1" si="20"/>
        <v>#NAME?</v>
      </c>
      <c r="S119" s="1076" t="e">
        <f t="shared" ca="1" si="35"/>
        <v>#NAME?</v>
      </c>
      <c r="T119" s="453" t="e">
        <f t="shared" ca="1" si="54"/>
        <v>#NAME?</v>
      </c>
      <c r="U119" s="566" t="e">
        <f t="shared" ca="1" si="37"/>
        <v>#NAME?</v>
      </c>
      <c r="V119" s="567" t="e">
        <f t="shared" ca="1" si="38"/>
        <v>#NAME?</v>
      </c>
      <c r="W119" s="565" t="e">
        <f t="shared" ca="1" si="45"/>
        <v>#NAME?</v>
      </c>
      <c r="X119" s="453" t="e">
        <f t="shared" ca="1" si="55"/>
        <v>#NAME?</v>
      </c>
      <c r="Y119" s="566" t="e">
        <f t="shared" ca="1" si="39"/>
        <v>#NAME?</v>
      </c>
      <c r="Z119" s="567" t="e">
        <f t="shared" ca="1" si="40"/>
        <v>#NAME?</v>
      </c>
      <c r="AA119" s="1076" t="e">
        <f t="shared" ca="1" si="41"/>
        <v>#NAME?</v>
      </c>
      <c r="AB119" s="453" t="e">
        <f t="shared" ca="1" si="56"/>
        <v>#NAME?</v>
      </c>
      <c r="AC119" s="566" t="e">
        <f t="shared" ca="1" si="42"/>
        <v>#NAME?</v>
      </c>
      <c r="AD119" s="1125" t="e">
        <f t="shared" ca="1" si="23"/>
        <v>#NAME?</v>
      </c>
      <c r="AE119" s="565" t="e">
        <f t="shared" ca="1" si="46"/>
        <v>#NAME?</v>
      </c>
      <c r="AF119" s="453" t="e">
        <f t="shared" ca="1" si="57"/>
        <v>#NAME?</v>
      </c>
      <c r="AG119" s="566" t="e">
        <f t="shared" ca="1" si="43"/>
        <v>#NAME?</v>
      </c>
      <c r="AH119" s="567" t="e">
        <f t="shared" ca="1" si="25"/>
        <v>#NAME?</v>
      </c>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'NSW Post Acute '!T50</f>
        <v>2.4490178961181854E-4</v>
      </c>
      <c r="E120" s="493">
        <f>'NSW Post Acute '!U50</f>
        <v>7.7415328928347901E-5</v>
      </c>
      <c r="F120" s="493">
        <f>'NSW Post Acute '!V50</f>
        <v>7.3958831464331E-4</v>
      </c>
      <c r="G120" s="498">
        <f t="shared" si="26"/>
        <v>1.6892168002932706E-4</v>
      </c>
      <c r="H120" s="498">
        <f t="shared" si="27"/>
        <v>2.1011455797226275</v>
      </c>
      <c r="I120" s="498">
        <f t="shared" si="28"/>
        <v>8577.4424463762516</v>
      </c>
      <c r="J120" s="498" t="e">
        <f ca="1">_xll.ErBeta(H120,I120)</f>
        <v>#NAME?</v>
      </c>
      <c r="K120" s="1076" t="e">
        <f t="shared" ca="1" si="29"/>
        <v>#NAME?</v>
      </c>
      <c r="L120" s="453" t="e">
        <f t="shared" ca="1" si="58"/>
        <v>#NAME?</v>
      </c>
      <c r="M120" s="566" t="e">
        <f t="shared" ca="1" si="31"/>
        <v>#NAME?</v>
      </c>
      <c r="N120" s="567" t="e">
        <f t="shared" ca="1" si="32"/>
        <v>#NAME?</v>
      </c>
      <c r="O120" s="565" t="e">
        <f t="shared" ca="1" si="44"/>
        <v>#NAME?</v>
      </c>
      <c r="P120" s="453" t="e">
        <f t="shared" ca="1" si="53"/>
        <v>#NAME?</v>
      </c>
      <c r="Q120" s="566" t="e">
        <f t="shared" ca="1" si="34"/>
        <v>#NAME?</v>
      </c>
      <c r="R120" s="567" t="e">
        <f t="shared" ca="1" si="20"/>
        <v>#NAME?</v>
      </c>
      <c r="S120" s="1076" t="e">
        <f t="shared" ca="1" si="35"/>
        <v>#NAME?</v>
      </c>
      <c r="T120" s="453" t="e">
        <f t="shared" ca="1" si="54"/>
        <v>#NAME?</v>
      </c>
      <c r="U120" s="566" t="e">
        <f t="shared" ca="1" si="37"/>
        <v>#NAME?</v>
      </c>
      <c r="V120" s="567" t="e">
        <f t="shared" ca="1" si="38"/>
        <v>#NAME?</v>
      </c>
      <c r="W120" s="565" t="e">
        <f t="shared" ca="1" si="45"/>
        <v>#NAME?</v>
      </c>
      <c r="X120" s="453" t="e">
        <f t="shared" ca="1" si="55"/>
        <v>#NAME?</v>
      </c>
      <c r="Y120" s="566" t="e">
        <f t="shared" ca="1" si="39"/>
        <v>#NAME?</v>
      </c>
      <c r="Z120" s="567" t="e">
        <f t="shared" ca="1" si="40"/>
        <v>#NAME?</v>
      </c>
      <c r="AA120" s="1076" t="e">
        <f t="shared" ca="1" si="41"/>
        <v>#NAME?</v>
      </c>
      <c r="AB120" s="453" t="e">
        <f t="shared" ca="1" si="56"/>
        <v>#NAME?</v>
      </c>
      <c r="AC120" s="566" t="e">
        <f t="shared" ca="1" si="42"/>
        <v>#NAME?</v>
      </c>
      <c r="AD120" s="1125" t="e">
        <f t="shared" ca="1" si="23"/>
        <v>#NAME?</v>
      </c>
      <c r="AE120" s="565" t="e">
        <f t="shared" ca="1" si="46"/>
        <v>#NAME?</v>
      </c>
      <c r="AF120" s="453" t="e">
        <f t="shared" ca="1" si="57"/>
        <v>#NAME?</v>
      </c>
      <c r="AG120" s="566" t="e">
        <f t="shared" ca="1" si="43"/>
        <v>#NAME?</v>
      </c>
      <c r="AH120" s="567" t="e">
        <f t="shared" ca="1" si="25"/>
        <v>#NAME?</v>
      </c>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'NSW Post Acute '!T51</f>
        <v>2.0620220632484493E-4</v>
      </c>
      <c r="E121" s="493">
        <f>'NSW Post Acute '!U51</f>
        <v>6.3445724565560884E-5</v>
      </c>
      <c r="F121" s="493">
        <f>'NSW Post Acute '!V51</f>
        <v>6.391209392843638E-4</v>
      </c>
      <c r="G121" s="498">
        <f t="shared" si="26"/>
        <v>1.4685592212214361E-4</v>
      </c>
      <c r="H121" s="498">
        <f t="shared" si="27"/>
        <v>1.9709186098211189</v>
      </c>
      <c r="I121" s="498">
        <f t="shared" si="28"/>
        <v>9556.2129871248781</v>
      </c>
      <c r="J121" s="498" t="e">
        <f ca="1">_xll.ErBeta(H121,I121)</f>
        <v>#NAME?</v>
      </c>
      <c r="K121" s="1076" t="e">
        <f t="shared" ca="1" si="29"/>
        <v>#NAME?</v>
      </c>
      <c r="L121" s="453" t="e">
        <f t="shared" ca="1" si="58"/>
        <v>#NAME?</v>
      </c>
      <c r="M121" s="566" t="e">
        <f t="shared" ca="1" si="31"/>
        <v>#NAME?</v>
      </c>
      <c r="N121" s="567" t="e">
        <f t="shared" ca="1" si="32"/>
        <v>#NAME?</v>
      </c>
      <c r="O121" s="565" t="e">
        <f t="shared" ca="1" si="44"/>
        <v>#NAME?</v>
      </c>
      <c r="P121" s="453" t="e">
        <f t="shared" ca="1" si="53"/>
        <v>#NAME?</v>
      </c>
      <c r="Q121" s="566" t="e">
        <f t="shared" ca="1" si="34"/>
        <v>#NAME?</v>
      </c>
      <c r="R121" s="567" t="e">
        <f t="shared" ca="1" si="20"/>
        <v>#NAME?</v>
      </c>
      <c r="S121" s="1076" t="e">
        <f t="shared" ca="1" si="35"/>
        <v>#NAME?</v>
      </c>
      <c r="T121" s="453" t="e">
        <f t="shared" ca="1" si="54"/>
        <v>#NAME?</v>
      </c>
      <c r="U121" s="566" t="e">
        <f t="shared" ca="1" si="37"/>
        <v>#NAME?</v>
      </c>
      <c r="V121" s="567" t="e">
        <f t="shared" ca="1" si="38"/>
        <v>#NAME?</v>
      </c>
      <c r="W121" s="565" t="e">
        <f t="shared" ca="1" si="45"/>
        <v>#NAME?</v>
      </c>
      <c r="X121" s="453" t="e">
        <f t="shared" ca="1" si="55"/>
        <v>#NAME?</v>
      </c>
      <c r="Y121" s="566" t="e">
        <f t="shared" ca="1" si="39"/>
        <v>#NAME?</v>
      </c>
      <c r="Z121" s="567" t="e">
        <f t="shared" ca="1" si="40"/>
        <v>#NAME?</v>
      </c>
      <c r="AA121" s="1076" t="e">
        <f t="shared" ca="1" si="41"/>
        <v>#NAME?</v>
      </c>
      <c r="AB121" s="453" t="e">
        <f t="shared" ca="1" si="56"/>
        <v>#NAME?</v>
      </c>
      <c r="AC121" s="566" t="e">
        <f t="shared" ca="1" si="42"/>
        <v>#NAME?</v>
      </c>
      <c r="AD121" s="1125" t="e">
        <f t="shared" ca="1" si="23"/>
        <v>#NAME?</v>
      </c>
      <c r="AE121" s="565" t="e">
        <f t="shared" ca="1" si="46"/>
        <v>#NAME?</v>
      </c>
      <c r="AF121" s="453" t="e">
        <f t="shared" ca="1" si="57"/>
        <v>#NAME?</v>
      </c>
      <c r="AG121" s="566" t="e">
        <f t="shared" ca="1" si="43"/>
        <v>#NAME?</v>
      </c>
      <c r="AH121" s="567" t="e">
        <f t="shared" ca="1" si="25"/>
        <v>#NAME?</v>
      </c>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'NSW Post Acute '!T52</f>
        <v>1.7361796318691325E-4</v>
      </c>
      <c r="E122" s="493">
        <f>'NSW Post Acute '!U52</f>
        <v>5.1996936800135608E-5</v>
      </c>
      <c r="F122" s="493">
        <f>'NSW Post Acute '!V52</f>
        <v>5.5230128294918735E-4</v>
      </c>
      <c r="G122" s="498">
        <f t="shared" si="26"/>
        <v>1.2762865973190096E-4</v>
      </c>
      <c r="H122" s="498">
        <f t="shared" si="27"/>
        <v>1.8500213218074371</v>
      </c>
      <c r="I122" s="498">
        <f t="shared" si="28"/>
        <v>10653.852233494677</v>
      </c>
      <c r="J122" s="498" t="e">
        <f ca="1">_xll.ErBeta(H122,I122)</f>
        <v>#NAME?</v>
      </c>
      <c r="K122" s="1076" t="e">
        <f t="shared" ca="1" si="29"/>
        <v>#NAME?</v>
      </c>
      <c r="L122" s="453" t="e">
        <f t="shared" ca="1" si="58"/>
        <v>#NAME?</v>
      </c>
      <c r="M122" s="566" t="e">
        <f t="shared" ca="1" si="31"/>
        <v>#NAME?</v>
      </c>
      <c r="N122" s="567" t="e">
        <f t="shared" ca="1" si="32"/>
        <v>#NAME?</v>
      </c>
      <c r="O122" s="565" t="e">
        <f t="shared" ca="1" si="44"/>
        <v>#NAME?</v>
      </c>
      <c r="P122" s="453" t="e">
        <f t="shared" ca="1" si="53"/>
        <v>#NAME?</v>
      </c>
      <c r="Q122" s="566" t="e">
        <f t="shared" ca="1" si="34"/>
        <v>#NAME?</v>
      </c>
      <c r="R122" s="567" t="e">
        <f t="shared" ca="1" si="20"/>
        <v>#NAME?</v>
      </c>
      <c r="S122" s="1076" t="e">
        <f t="shared" ca="1" si="35"/>
        <v>#NAME?</v>
      </c>
      <c r="T122" s="453" t="e">
        <f t="shared" ca="1" si="54"/>
        <v>#NAME?</v>
      </c>
      <c r="U122" s="566" t="e">
        <f t="shared" ca="1" si="37"/>
        <v>#NAME?</v>
      </c>
      <c r="V122" s="567" t="e">
        <f t="shared" ca="1" si="38"/>
        <v>#NAME?</v>
      </c>
      <c r="W122" s="565" t="e">
        <f t="shared" ca="1" si="45"/>
        <v>#NAME?</v>
      </c>
      <c r="X122" s="453" t="e">
        <f t="shared" ca="1" si="55"/>
        <v>#NAME?</v>
      </c>
      <c r="Y122" s="566" t="e">
        <f t="shared" ca="1" si="39"/>
        <v>#NAME?</v>
      </c>
      <c r="Z122" s="567" t="e">
        <f t="shared" ca="1" si="40"/>
        <v>#NAME?</v>
      </c>
      <c r="AA122" s="1076" t="e">
        <f t="shared" ca="1" si="41"/>
        <v>#NAME?</v>
      </c>
      <c r="AB122" s="453" t="e">
        <f t="shared" ca="1" si="56"/>
        <v>#NAME?</v>
      </c>
      <c r="AC122" s="566" t="e">
        <f t="shared" ca="1" si="42"/>
        <v>#NAME?</v>
      </c>
      <c r="AD122" s="1125" t="e">
        <f t="shared" ca="1" si="23"/>
        <v>#NAME?</v>
      </c>
      <c r="AE122" s="565" t="e">
        <f t="shared" ca="1" si="46"/>
        <v>#NAME?</v>
      </c>
      <c r="AF122" s="453" t="e">
        <f t="shared" ca="1" si="57"/>
        <v>#NAME?</v>
      </c>
      <c r="AG122" s="566" t="e">
        <f t="shared" ca="1" si="43"/>
        <v>#NAME?</v>
      </c>
      <c r="AH122" s="567" t="e">
        <f t="shared" ca="1" si="25"/>
        <v>#NAME?</v>
      </c>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'NSW Post Acute '!T53</f>
        <v>1.4618270909131617E-4</v>
      </c>
      <c r="E123" s="493">
        <f>'NSW Post Acute '!U53</f>
        <v>4.2614084008190021E-5</v>
      </c>
      <c r="F123" s="493">
        <f>'NSW Post Acute '!V53</f>
        <v>4.7727540813930131E-4</v>
      </c>
      <c r="G123" s="498">
        <f t="shared" si="26"/>
        <v>1.108829908497733E-4</v>
      </c>
      <c r="H123" s="498">
        <f t="shared" si="27"/>
        <v>1.7376492754246315</v>
      </c>
      <c r="I123" s="498">
        <f t="shared" si="28"/>
        <v>11885.094153377593</v>
      </c>
      <c r="J123" s="498" t="e">
        <f ca="1">_xll.ErBeta(H123,I123)</f>
        <v>#NAME?</v>
      </c>
      <c r="K123" s="1076" t="e">
        <f t="shared" ca="1" si="29"/>
        <v>#NAME?</v>
      </c>
      <c r="L123" s="453" t="e">
        <f t="shared" ca="1" si="58"/>
        <v>#NAME?</v>
      </c>
      <c r="M123" s="566" t="e">
        <f t="shared" ca="1" si="31"/>
        <v>#NAME?</v>
      </c>
      <c r="N123" s="567" t="e">
        <f t="shared" ca="1" si="32"/>
        <v>#NAME?</v>
      </c>
      <c r="O123" s="565" t="e">
        <f t="shared" ca="1" si="44"/>
        <v>#NAME?</v>
      </c>
      <c r="P123" s="453" t="e">
        <f t="shared" ca="1" si="53"/>
        <v>#NAME?</v>
      </c>
      <c r="Q123" s="566" t="e">
        <f t="shared" ca="1" si="34"/>
        <v>#NAME?</v>
      </c>
      <c r="R123" s="567" t="e">
        <f t="shared" ca="1" si="20"/>
        <v>#NAME?</v>
      </c>
      <c r="S123" s="1076" t="e">
        <f t="shared" ca="1" si="35"/>
        <v>#NAME?</v>
      </c>
      <c r="T123" s="453" t="e">
        <f t="shared" ca="1" si="54"/>
        <v>#NAME?</v>
      </c>
      <c r="U123" s="566" t="e">
        <f t="shared" ca="1" si="37"/>
        <v>#NAME?</v>
      </c>
      <c r="V123" s="567" t="e">
        <f t="shared" ca="1" si="38"/>
        <v>#NAME?</v>
      </c>
      <c r="W123" s="565" t="e">
        <f t="shared" ca="1" si="45"/>
        <v>#NAME?</v>
      </c>
      <c r="X123" s="453" t="e">
        <f t="shared" ca="1" si="55"/>
        <v>#NAME?</v>
      </c>
      <c r="Y123" s="566" t="e">
        <f t="shared" ca="1" si="39"/>
        <v>#NAME?</v>
      </c>
      <c r="Z123" s="567" t="e">
        <f t="shared" ca="1" si="40"/>
        <v>#NAME?</v>
      </c>
      <c r="AA123" s="1076" t="e">
        <f t="shared" ca="1" si="41"/>
        <v>#NAME?</v>
      </c>
      <c r="AB123" s="453" t="e">
        <f t="shared" ca="1" si="56"/>
        <v>#NAME?</v>
      </c>
      <c r="AC123" s="566" t="e">
        <f t="shared" ca="1" si="42"/>
        <v>#NAME?</v>
      </c>
      <c r="AD123" s="1125" t="e">
        <f t="shared" ca="1" si="23"/>
        <v>#NAME?</v>
      </c>
      <c r="AE123" s="565" t="e">
        <f t="shared" ca="1" si="46"/>
        <v>#NAME?</v>
      </c>
      <c r="AF123" s="453" t="e">
        <f t="shared" ca="1" si="57"/>
        <v>#NAME?</v>
      </c>
      <c r="AG123" s="566" t="e">
        <f t="shared" ca="1" si="43"/>
        <v>#NAME?</v>
      </c>
      <c r="AH123" s="567" t="e">
        <f t="shared" ca="1" si="25"/>
        <v>#NAME?</v>
      </c>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'NSW Post Acute '!T54</f>
        <v>1.230827965322379E-4</v>
      </c>
      <c r="E124" s="493">
        <f>'NSW Post Acute '!U54</f>
        <v>3.4924368003392401E-5</v>
      </c>
      <c r="F124" s="493">
        <f>'NSW Post Acute '!V54</f>
        <v>4.1244122048417117E-4</v>
      </c>
      <c r="G124" s="498">
        <f t="shared" si="26"/>
        <v>9.6305319510402748E-5</v>
      </c>
      <c r="H124" s="498">
        <f t="shared" si="27"/>
        <v>1.6330819141860848</v>
      </c>
      <c r="I124" s="498">
        <f t="shared" si="28"/>
        <v>13266.524290171094</v>
      </c>
      <c r="J124" s="498" t="e">
        <f ca="1">_xll.ErBeta(H124,I124)</f>
        <v>#NAME?</v>
      </c>
      <c r="K124" s="1076" t="e">
        <f t="shared" ca="1" si="29"/>
        <v>#NAME?</v>
      </c>
      <c r="L124" s="453" t="e">
        <f t="shared" ca="1" si="58"/>
        <v>#NAME?</v>
      </c>
      <c r="M124" s="566" t="e">
        <f t="shared" ca="1" si="31"/>
        <v>#NAME?</v>
      </c>
      <c r="N124" s="567" t="e">
        <f t="shared" ca="1" si="32"/>
        <v>#NAME?</v>
      </c>
      <c r="O124" s="565" t="e">
        <f t="shared" ca="1" si="44"/>
        <v>#NAME?</v>
      </c>
      <c r="P124" s="453" t="e">
        <f t="shared" ca="1" si="53"/>
        <v>#NAME?</v>
      </c>
      <c r="Q124" s="566" t="e">
        <f t="shared" ca="1" si="34"/>
        <v>#NAME?</v>
      </c>
      <c r="R124" s="567" t="e">
        <f t="shared" ca="1" si="20"/>
        <v>#NAME?</v>
      </c>
      <c r="S124" s="1076" t="e">
        <f t="shared" ca="1" si="35"/>
        <v>#NAME?</v>
      </c>
      <c r="T124" s="453" t="e">
        <f t="shared" ca="1" si="54"/>
        <v>#NAME?</v>
      </c>
      <c r="U124" s="566" t="e">
        <f t="shared" ca="1" si="37"/>
        <v>#NAME?</v>
      </c>
      <c r="V124" s="567" t="e">
        <f t="shared" ca="1" si="38"/>
        <v>#NAME?</v>
      </c>
      <c r="W124" s="565" t="e">
        <f t="shared" ca="1" si="45"/>
        <v>#NAME?</v>
      </c>
      <c r="X124" s="453" t="e">
        <f t="shared" ca="1" si="55"/>
        <v>#NAME?</v>
      </c>
      <c r="Y124" s="566" t="e">
        <f t="shared" ca="1" si="39"/>
        <v>#NAME?</v>
      </c>
      <c r="Z124" s="567" t="e">
        <f t="shared" ca="1" si="40"/>
        <v>#NAME?</v>
      </c>
      <c r="AA124" s="1076" t="e">
        <f t="shared" ca="1" si="41"/>
        <v>#NAME?</v>
      </c>
      <c r="AB124" s="453" t="e">
        <f t="shared" ca="1" si="56"/>
        <v>#NAME?</v>
      </c>
      <c r="AC124" s="566" t="e">
        <f t="shared" ca="1" si="42"/>
        <v>#NAME?</v>
      </c>
      <c r="AD124" s="1125" t="e">
        <f t="shared" ca="1" si="23"/>
        <v>#NAME?</v>
      </c>
      <c r="AE124" s="565" t="e">
        <f t="shared" ca="1" si="46"/>
        <v>#NAME?</v>
      </c>
      <c r="AF124" s="453" t="e">
        <f t="shared" ca="1" si="57"/>
        <v>#NAME?</v>
      </c>
      <c r="AG124" s="566" t="e">
        <f t="shared" ca="1" si="43"/>
        <v>#NAME?</v>
      </c>
      <c r="AH124" s="567" t="e">
        <f t="shared" ca="1" si="25"/>
        <v>#NAME?</v>
      </c>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'NSW Post Acute '!T55</f>
        <v>1.0363315125548032E-4</v>
      </c>
      <c r="E125" s="493">
        <f>'NSW Post Acute '!U55</f>
        <v>2.8622262071900088E-5</v>
      </c>
      <c r="F125" s="493">
        <f>'NSW Post Acute '!V55</f>
        <v>3.5641425779227228E-4</v>
      </c>
      <c r="G125" s="498">
        <f t="shared" si="26"/>
        <v>8.3620407071523519E-5</v>
      </c>
      <c r="H125" s="498">
        <f t="shared" si="27"/>
        <v>1.535672252538129</v>
      </c>
      <c r="I125" s="498">
        <f t="shared" si="28"/>
        <v>14816.813803122695</v>
      </c>
      <c r="J125" s="498" t="e">
        <f ca="1">_xll.ErBeta(H125,I125)</f>
        <v>#NAME?</v>
      </c>
      <c r="K125" s="1076" t="e">
        <f t="shared" ca="1" si="29"/>
        <v>#NAME?</v>
      </c>
      <c r="L125" s="453" t="e">
        <f t="shared" ca="1" si="58"/>
        <v>#NAME?</v>
      </c>
      <c r="M125" s="566" t="e">
        <f t="shared" ca="1" si="31"/>
        <v>#NAME?</v>
      </c>
      <c r="N125" s="567" t="e">
        <f t="shared" ca="1" si="32"/>
        <v>#NAME?</v>
      </c>
      <c r="O125" s="565" t="e">
        <f t="shared" ca="1" si="44"/>
        <v>#NAME?</v>
      </c>
      <c r="P125" s="453" t="e">
        <f t="shared" ca="1" si="53"/>
        <v>#NAME?</v>
      </c>
      <c r="Q125" s="566" t="e">
        <f t="shared" ca="1" si="34"/>
        <v>#NAME?</v>
      </c>
      <c r="R125" s="567" t="e">
        <f t="shared" ca="1" si="20"/>
        <v>#NAME?</v>
      </c>
      <c r="S125" s="1076" t="e">
        <f t="shared" ca="1" si="35"/>
        <v>#NAME?</v>
      </c>
      <c r="T125" s="453" t="e">
        <f t="shared" ca="1" si="54"/>
        <v>#NAME?</v>
      </c>
      <c r="U125" s="566" t="e">
        <f t="shared" ca="1" si="37"/>
        <v>#NAME?</v>
      </c>
      <c r="V125" s="567" t="e">
        <f t="shared" ca="1" si="38"/>
        <v>#NAME?</v>
      </c>
      <c r="W125" s="565" t="e">
        <f t="shared" ca="1" si="45"/>
        <v>#NAME?</v>
      </c>
      <c r="X125" s="453" t="e">
        <f t="shared" ca="1" si="55"/>
        <v>#NAME?</v>
      </c>
      <c r="Y125" s="566" t="e">
        <f t="shared" ca="1" si="39"/>
        <v>#NAME?</v>
      </c>
      <c r="Z125" s="567" t="e">
        <f t="shared" ca="1" si="40"/>
        <v>#NAME?</v>
      </c>
      <c r="AA125" s="1076" t="e">
        <f t="shared" ca="1" si="41"/>
        <v>#NAME?</v>
      </c>
      <c r="AB125" s="453" t="e">
        <f t="shared" ca="1" si="56"/>
        <v>#NAME?</v>
      </c>
      <c r="AC125" s="566" t="e">
        <f t="shared" ca="1" si="42"/>
        <v>#NAME?</v>
      </c>
      <c r="AD125" s="1125" t="e">
        <f t="shared" ca="1" si="23"/>
        <v>#NAME?</v>
      </c>
      <c r="AE125" s="565" t="e">
        <f t="shared" ca="1" si="46"/>
        <v>#NAME?</v>
      </c>
      <c r="AF125" s="453" t="e">
        <f t="shared" ca="1" si="57"/>
        <v>#NAME?</v>
      </c>
      <c r="AG125" s="566" t="e">
        <f t="shared" ca="1" si="43"/>
        <v>#NAME?</v>
      </c>
      <c r="AH125" s="567" t="e">
        <f t="shared" ca="1" si="25"/>
        <v>#NAME?</v>
      </c>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'NSW Post Acute '!T56</f>
        <v>8.7256955006935504E-5</v>
      </c>
      <c r="E126" s="493">
        <f>'NSW Post Acute '!U56</f>
        <v>2.3457371827972765E-5</v>
      </c>
      <c r="F126" s="493">
        <f>'NSW Post Acute '!V56</f>
        <v>3.079981263960292E-4</v>
      </c>
      <c r="G126" s="498">
        <f t="shared" si="26"/>
        <v>7.2586927185728679E-5</v>
      </c>
      <c r="H126" s="498">
        <f t="shared" si="27"/>
        <v>1.4448380124220248</v>
      </c>
      <c r="I126" s="498">
        <f t="shared" si="28"/>
        <v>16556.983224337266</v>
      </c>
      <c r="J126" s="498" t="e">
        <f ca="1">_xll.ErBeta(H126,I126)</f>
        <v>#NAME?</v>
      </c>
      <c r="K126" s="1076" t="e">
        <f t="shared" ca="1" si="29"/>
        <v>#NAME?</v>
      </c>
      <c r="L126" s="453" t="e">
        <f t="shared" ca="1" si="58"/>
        <v>#NAME?</v>
      </c>
      <c r="M126" s="566" t="e">
        <f t="shared" ca="1" si="31"/>
        <v>#NAME?</v>
      </c>
      <c r="N126" s="567" t="e">
        <f t="shared" ca="1" si="32"/>
        <v>#NAME?</v>
      </c>
      <c r="O126" s="565" t="e">
        <f t="shared" ca="1" si="44"/>
        <v>#NAME?</v>
      </c>
      <c r="P126" s="453" t="e">
        <f t="shared" ca="1" si="53"/>
        <v>#NAME?</v>
      </c>
      <c r="Q126" s="566" t="e">
        <f t="shared" ca="1" si="34"/>
        <v>#NAME?</v>
      </c>
      <c r="R126" s="567" t="e">
        <f t="shared" ca="1" si="20"/>
        <v>#NAME?</v>
      </c>
      <c r="S126" s="1076" t="e">
        <f t="shared" ca="1" si="35"/>
        <v>#NAME?</v>
      </c>
      <c r="T126" s="453" t="e">
        <f t="shared" ca="1" si="54"/>
        <v>#NAME?</v>
      </c>
      <c r="U126" s="566" t="e">
        <f t="shared" ca="1" si="37"/>
        <v>#NAME?</v>
      </c>
      <c r="V126" s="567" t="e">
        <f t="shared" ca="1" si="38"/>
        <v>#NAME?</v>
      </c>
      <c r="W126" s="565" t="e">
        <f t="shared" ca="1" si="45"/>
        <v>#NAME?</v>
      </c>
      <c r="X126" s="453" t="e">
        <f t="shared" ca="1" si="55"/>
        <v>#NAME?</v>
      </c>
      <c r="Y126" s="566" t="e">
        <f t="shared" ca="1" si="39"/>
        <v>#NAME?</v>
      </c>
      <c r="Z126" s="567" t="e">
        <f t="shared" ca="1" si="40"/>
        <v>#NAME?</v>
      </c>
      <c r="AA126" s="1076" t="e">
        <f t="shared" ca="1" si="41"/>
        <v>#NAME?</v>
      </c>
      <c r="AB126" s="453" t="e">
        <f t="shared" ca="1" si="56"/>
        <v>#NAME?</v>
      </c>
      <c r="AC126" s="566" t="e">
        <f t="shared" ca="1" si="42"/>
        <v>#NAME?</v>
      </c>
      <c r="AD126" s="1125" t="e">
        <f t="shared" ca="1" si="23"/>
        <v>#NAME?</v>
      </c>
      <c r="AE126" s="565" t="e">
        <f t="shared" ca="1" si="46"/>
        <v>#NAME?</v>
      </c>
      <c r="AF126" s="453" t="e">
        <f t="shared" ca="1" si="57"/>
        <v>#NAME?</v>
      </c>
      <c r="AG126" s="566" t="e">
        <f t="shared" ca="1" si="43"/>
        <v>#NAME?</v>
      </c>
      <c r="AH126" s="567" t="e">
        <f t="shared" ca="1" si="25"/>
        <v>#NAME?</v>
      </c>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'NSW Post Acute '!T57</f>
        <v>7.3468538829940514E-5</v>
      </c>
      <c r="E127" s="493">
        <f>'NSW Post Acute '!U57</f>
        <v>1.9224486579485855E-5</v>
      </c>
      <c r="F127" s="493">
        <f>'NSW Post Acute '!V57</f>
        <v>2.6615895349156588E-4</v>
      </c>
      <c r="G127" s="498">
        <f t="shared" si="26"/>
        <v>6.2993486457163273E-5</v>
      </c>
      <c r="H127" s="498">
        <f t="shared" si="27"/>
        <v>1.3600539816227082</v>
      </c>
      <c r="I127" s="498">
        <f t="shared" si="28"/>
        <v>18510.699710414396</v>
      </c>
      <c r="J127" s="498" t="e">
        <f ca="1">_xll.ErBeta(H127,I127)</f>
        <v>#NAME?</v>
      </c>
      <c r="K127" s="1076" t="e">
        <f t="shared" ca="1" si="29"/>
        <v>#NAME?</v>
      </c>
      <c r="L127" s="453" t="e">
        <f t="shared" ca="1" si="58"/>
        <v>#NAME?</v>
      </c>
      <c r="M127" s="566" t="e">
        <f t="shared" ca="1" si="31"/>
        <v>#NAME?</v>
      </c>
      <c r="N127" s="567" t="e">
        <f t="shared" ca="1" si="32"/>
        <v>#NAME?</v>
      </c>
      <c r="O127" s="565" t="e">
        <f t="shared" ca="1" si="44"/>
        <v>#NAME?</v>
      </c>
      <c r="P127" s="453" t="e">
        <f t="shared" ca="1" si="53"/>
        <v>#NAME?</v>
      </c>
      <c r="Q127" s="566" t="e">
        <f t="shared" ca="1" si="34"/>
        <v>#NAME?</v>
      </c>
      <c r="R127" s="567" t="e">
        <f t="shared" ca="1" si="20"/>
        <v>#NAME?</v>
      </c>
      <c r="S127" s="1076" t="e">
        <f t="shared" ca="1" si="35"/>
        <v>#NAME?</v>
      </c>
      <c r="T127" s="453" t="e">
        <f t="shared" ca="1" si="54"/>
        <v>#NAME?</v>
      </c>
      <c r="U127" s="566" t="e">
        <f t="shared" ca="1" si="37"/>
        <v>#NAME?</v>
      </c>
      <c r="V127" s="567" t="e">
        <f t="shared" ca="1" si="38"/>
        <v>#NAME?</v>
      </c>
      <c r="W127" s="565" t="e">
        <f t="shared" ca="1" si="45"/>
        <v>#NAME?</v>
      </c>
      <c r="X127" s="453" t="e">
        <f t="shared" ca="1" si="55"/>
        <v>#NAME?</v>
      </c>
      <c r="Y127" s="566" t="e">
        <f t="shared" ca="1" si="39"/>
        <v>#NAME?</v>
      </c>
      <c r="Z127" s="567" t="e">
        <f t="shared" ca="1" si="40"/>
        <v>#NAME?</v>
      </c>
      <c r="AA127" s="1076" t="e">
        <f t="shared" ca="1" si="41"/>
        <v>#NAME?</v>
      </c>
      <c r="AB127" s="453" t="e">
        <f t="shared" ca="1" si="56"/>
        <v>#NAME?</v>
      </c>
      <c r="AC127" s="566" t="e">
        <f t="shared" ca="1" si="42"/>
        <v>#NAME?</v>
      </c>
      <c r="AD127" s="1125" t="e">
        <f t="shared" ca="1" si="23"/>
        <v>#NAME?</v>
      </c>
      <c r="AE127" s="565" t="e">
        <f t="shared" ca="1" si="46"/>
        <v>#NAME?</v>
      </c>
      <c r="AF127" s="453" t="e">
        <f t="shared" ca="1" si="57"/>
        <v>#NAME?</v>
      </c>
      <c r="AG127" s="566" t="e">
        <f t="shared" ca="1" si="43"/>
        <v>#NAME?</v>
      </c>
      <c r="AH127" s="567" t="e">
        <f t="shared" ca="1" si="25"/>
        <v>#NAME?</v>
      </c>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'NSW Post Acute '!T58</f>
        <v>6.1858979577931103E-5</v>
      </c>
      <c r="E128" s="493">
        <f>'NSW Post Acute '!U58</f>
        <v>1.5755425925597896E-5</v>
      </c>
      <c r="F128" s="493">
        <f>'NSW Post Acute '!V58</f>
        <v>2.3000330993129975E-4</v>
      </c>
      <c r="G128" s="498">
        <f t="shared" si="26"/>
        <v>5.4655072450434145E-5</v>
      </c>
      <c r="H128" s="498">
        <f t="shared" si="27"/>
        <v>1.2808454056334482</v>
      </c>
      <c r="I128" s="498">
        <f t="shared" si="28"/>
        <v>20704.612047958621</v>
      </c>
      <c r="J128" s="498" t="e">
        <f ca="1">_xll.ErBeta(H128,I128)</f>
        <v>#NAME?</v>
      </c>
      <c r="K128" s="1076" t="e">
        <f t="shared" ca="1" si="29"/>
        <v>#NAME?</v>
      </c>
      <c r="L128" s="453" t="e">
        <f t="shared" ca="1" si="58"/>
        <v>#NAME?</v>
      </c>
      <c r="M128" s="566" t="e">
        <f t="shared" ca="1" si="31"/>
        <v>#NAME?</v>
      </c>
      <c r="N128" s="567" t="e">
        <f t="shared" ca="1" si="32"/>
        <v>#NAME?</v>
      </c>
      <c r="O128" s="565" t="e">
        <f t="shared" ca="1" si="44"/>
        <v>#NAME?</v>
      </c>
      <c r="P128" s="453" t="e">
        <f t="shared" ca="1" si="53"/>
        <v>#NAME?</v>
      </c>
      <c r="Q128" s="566" t="e">
        <f t="shared" ca="1" si="34"/>
        <v>#NAME?</v>
      </c>
      <c r="R128" s="567" t="e">
        <f t="shared" ca="1" si="20"/>
        <v>#NAME?</v>
      </c>
      <c r="S128" s="1076" t="e">
        <f t="shared" ca="1" si="35"/>
        <v>#NAME?</v>
      </c>
      <c r="T128" s="453" t="e">
        <f t="shared" ca="1" si="54"/>
        <v>#NAME?</v>
      </c>
      <c r="U128" s="566" t="e">
        <f t="shared" ca="1" si="37"/>
        <v>#NAME?</v>
      </c>
      <c r="V128" s="567" t="e">
        <f t="shared" ca="1" si="38"/>
        <v>#NAME?</v>
      </c>
      <c r="W128" s="565" t="e">
        <f t="shared" ca="1" si="45"/>
        <v>#NAME?</v>
      </c>
      <c r="X128" s="453" t="e">
        <f t="shared" ca="1" si="55"/>
        <v>#NAME?</v>
      </c>
      <c r="Y128" s="566" t="e">
        <f t="shared" ca="1" si="39"/>
        <v>#NAME?</v>
      </c>
      <c r="Z128" s="567" t="e">
        <f t="shared" ca="1" si="40"/>
        <v>#NAME?</v>
      </c>
      <c r="AA128" s="1076" t="e">
        <f t="shared" ca="1" si="41"/>
        <v>#NAME?</v>
      </c>
      <c r="AB128" s="453" t="e">
        <f t="shared" ca="1" si="56"/>
        <v>#NAME?</v>
      </c>
      <c r="AC128" s="566" t="e">
        <f t="shared" ca="1" si="42"/>
        <v>#NAME?</v>
      </c>
      <c r="AD128" s="1125" t="e">
        <f t="shared" ca="1" si="23"/>
        <v>#NAME?</v>
      </c>
      <c r="AE128" s="565" t="e">
        <f t="shared" ca="1" si="46"/>
        <v>#NAME?</v>
      </c>
      <c r="AF128" s="453" t="e">
        <f t="shared" ca="1" si="57"/>
        <v>#NAME?</v>
      </c>
      <c r="AG128" s="566" t="e">
        <f t="shared" ca="1" si="43"/>
        <v>#NAME?</v>
      </c>
      <c r="AH128" s="567" t="e">
        <f t="shared" ca="1" si="25"/>
        <v>#NAME?</v>
      </c>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'NSW Post Acute '!T59</f>
        <v>5.208397247807361E-5</v>
      </c>
      <c r="E129" s="493">
        <f>'NSW Post Acute '!U59</f>
        <v>1.2912357636738569E-5</v>
      </c>
      <c r="F129" s="493">
        <f>'NSW Post Acute '!V59</f>
        <v>1.9875913203509755E-4</v>
      </c>
      <c r="G129" s="498">
        <f t="shared" si="26"/>
        <v>4.7409891428152804E-5</v>
      </c>
      <c r="H129" s="498">
        <f t="shared" si="27"/>
        <v>1.2067822567029267</v>
      </c>
      <c r="I129" s="498">
        <f t="shared" si="28"/>
        <v>23168.728214751445</v>
      </c>
      <c r="J129" s="498" t="e">
        <f ca="1">_xll.ErBeta(H129,I129)</f>
        <v>#NAME?</v>
      </c>
      <c r="K129" s="1076" t="e">
        <f t="shared" ca="1" si="29"/>
        <v>#NAME?</v>
      </c>
      <c r="L129" s="453" t="e">
        <f t="shared" ca="1" si="58"/>
        <v>#NAME?</v>
      </c>
      <c r="M129" s="566" t="e">
        <f t="shared" ca="1" si="31"/>
        <v>#NAME?</v>
      </c>
      <c r="N129" s="567" t="e">
        <f t="shared" ca="1" si="32"/>
        <v>#NAME?</v>
      </c>
      <c r="O129" s="565" t="e">
        <f t="shared" ca="1" si="44"/>
        <v>#NAME?</v>
      </c>
      <c r="P129" s="453" t="e">
        <f t="shared" ca="1" si="53"/>
        <v>#NAME?</v>
      </c>
      <c r="Q129" s="566" t="e">
        <f t="shared" ca="1" si="34"/>
        <v>#NAME?</v>
      </c>
      <c r="R129" s="567" t="e">
        <f t="shared" ca="1" si="20"/>
        <v>#NAME?</v>
      </c>
      <c r="S129" s="1076" t="e">
        <f t="shared" ca="1" si="35"/>
        <v>#NAME?</v>
      </c>
      <c r="T129" s="453" t="e">
        <f t="shared" ca="1" si="54"/>
        <v>#NAME?</v>
      </c>
      <c r="U129" s="566" t="e">
        <f t="shared" ca="1" si="37"/>
        <v>#NAME?</v>
      </c>
      <c r="V129" s="567" t="e">
        <f t="shared" ca="1" si="38"/>
        <v>#NAME?</v>
      </c>
      <c r="W129" s="565" t="e">
        <f t="shared" ca="1" si="45"/>
        <v>#NAME?</v>
      </c>
      <c r="X129" s="453" t="e">
        <f t="shared" ca="1" si="55"/>
        <v>#NAME?</v>
      </c>
      <c r="Y129" s="566" t="e">
        <f t="shared" ca="1" si="39"/>
        <v>#NAME?</v>
      </c>
      <c r="Z129" s="567" t="e">
        <f t="shared" ca="1" si="40"/>
        <v>#NAME?</v>
      </c>
      <c r="AA129" s="1076" t="e">
        <f t="shared" ca="1" si="41"/>
        <v>#NAME?</v>
      </c>
      <c r="AB129" s="453" t="e">
        <f t="shared" ca="1" si="56"/>
        <v>#NAME?</v>
      </c>
      <c r="AC129" s="566" t="e">
        <f t="shared" ca="1" si="42"/>
        <v>#NAME?</v>
      </c>
      <c r="AD129" s="1125" t="e">
        <f t="shared" ca="1" si="23"/>
        <v>#NAME?</v>
      </c>
      <c r="AE129" s="565" t="e">
        <f t="shared" ca="1" si="46"/>
        <v>#NAME?</v>
      </c>
      <c r="AF129" s="453" t="e">
        <f t="shared" ca="1" si="57"/>
        <v>#NAME?</v>
      </c>
      <c r="AG129" s="566" t="e">
        <f t="shared" ca="1" si="43"/>
        <v>#NAME?</v>
      </c>
      <c r="AH129" s="567" t="e">
        <f t="shared" ca="1" si="25"/>
        <v>#NAME?</v>
      </c>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'NSW Post Acute '!T60</f>
        <v>4.3853620082419299E-5</v>
      </c>
      <c r="E130" s="493">
        <f>'NSW Post Acute '!U60</f>
        <v>1.0582321323865684E-5</v>
      </c>
      <c r="F130" s="493">
        <f>'NSW Post Acute '!V60</f>
        <v>1.7175923502642305E-4</v>
      </c>
      <c r="G130" s="498">
        <f t="shared" si="26"/>
        <v>4.1116559617999331E-5</v>
      </c>
      <c r="H130" s="498">
        <f t="shared" si="27"/>
        <v>1.137474249769592</v>
      </c>
      <c r="I130" s="498">
        <f t="shared" si="28"/>
        <v>25936.840910015933</v>
      </c>
      <c r="J130" s="498" t="e">
        <f ca="1">_xll.ErBeta(H130,I130)</f>
        <v>#NAME?</v>
      </c>
      <c r="K130" s="1076" t="e">
        <f t="shared" ca="1" si="29"/>
        <v>#NAME?</v>
      </c>
      <c r="L130" s="453" t="e">
        <f t="shared" ca="1" si="58"/>
        <v>#NAME?</v>
      </c>
      <c r="M130" s="566" t="e">
        <f t="shared" ca="1" si="31"/>
        <v>#NAME?</v>
      </c>
      <c r="N130" s="567" t="e">
        <f t="shared" ca="1" si="32"/>
        <v>#NAME?</v>
      </c>
      <c r="O130" s="565" t="e">
        <f t="shared" ca="1" si="44"/>
        <v>#NAME?</v>
      </c>
      <c r="P130" s="453" t="e">
        <f t="shared" ca="1" si="53"/>
        <v>#NAME?</v>
      </c>
      <c r="Q130" s="566" t="e">
        <f t="shared" ca="1" si="34"/>
        <v>#NAME?</v>
      </c>
      <c r="R130" s="567" t="e">
        <f t="shared" ca="1" si="20"/>
        <v>#NAME?</v>
      </c>
      <c r="S130" s="1076" t="e">
        <f t="shared" ca="1" si="35"/>
        <v>#NAME?</v>
      </c>
      <c r="T130" s="453" t="e">
        <f t="shared" ca="1" si="54"/>
        <v>#NAME?</v>
      </c>
      <c r="U130" s="566" t="e">
        <f t="shared" ca="1" si="37"/>
        <v>#NAME?</v>
      </c>
      <c r="V130" s="567" t="e">
        <f t="shared" ca="1" si="38"/>
        <v>#NAME?</v>
      </c>
      <c r="W130" s="565" t="e">
        <f t="shared" ca="1" si="45"/>
        <v>#NAME?</v>
      </c>
      <c r="X130" s="453" t="e">
        <f t="shared" ca="1" si="55"/>
        <v>#NAME?</v>
      </c>
      <c r="Y130" s="566" t="e">
        <f t="shared" ca="1" si="39"/>
        <v>#NAME?</v>
      </c>
      <c r="Z130" s="567" t="e">
        <f t="shared" ca="1" si="40"/>
        <v>#NAME?</v>
      </c>
      <c r="AA130" s="1076" t="e">
        <f t="shared" ca="1" si="41"/>
        <v>#NAME?</v>
      </c>
      <c r="AB130" s="453" t="e">
        <f t="shared" ca="1" si="56"/>
        <v>#NAME?</v>
      </c>
      <c r="AC130" s="566" t="e">
        <f t="shared" ca="1" si="42"/>
        <v>#NAME?</v>
      </c>
      <c r="AD130" s="1125" t="e">
        <f t="shared" ca="1" si="23"/>
        <v>#NAME?</v>
      </c>
      <c r="AE130" s="565" t="e">
        <f t="shared" ca="1" si="46"/>
        <v>#NAME?</v>
      </c>
      <c r="AF130" s="453" t="e">
        <f t="shared" ca="1" si="57"/>
        <v>#NAME?</v>
      </c>
      <c r="AG130" s="566" t="e">
        <f t="shared" ca="1" si="43"/>
        <v>#NAME?</v>
      </c>
      <c r="AH130" s="567" t="e">
        <f t="shared" ca="1" si="25"/>
        <v>#NAME?</v>
      </c>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'NSW Post Acute '!T61</f>
        <v>3.6923834777440903E-5</v>
      </c>
      <c r="E131" s="493">
        <f>'NSW Post Acute '!U61</f>
        <v>8.6727403121888669E-6</v>
      </c>
      <c r="F131" s="493">
        <f>'NSW Post Acute '!V61</f>
        <v>1.4842706604118486E-4</v>
      </c>
      <c r="G131" s="498">
        <f t="shared" si="26"/>
        <v>3.5651613706376524E-5</v>
      </c>
      <c r="H131" s="498">
        <f t="shared" si="27"/>
        <v>1.0725664963030801</v>
      </c>
      <c r="I131" s="498">
        <f t="shared" si="28"/>
        <v>29047.00715675006</v>
      </c>
      <c r="J131" s="498" t="e">
        <f ca="1">_xll.ErBeta(H131,I131)</f>
        <v>#NAME?</v>
      </c>
      <c r="K131" s="1076" t="e">
        <f t="shared" ca="1" si="29"/>
        <v>#NAME?</v>
      </c>
      <c r="L131" s="453" t="e">
        <f t="shared" ca="1" si="58"/>
        <v>#NAME?</v>
      </c>
      <c r="M131" s="566" t="e">
        <f t="shared" ca="1" si="31"/>
        <v>#NAME?</v>
      </c>
      <c r="N131" s="567" t="e">
        <f t="shared" ca="1" si="32"/>
        <v>#NAME?</v>
      </c>
      <c r="O131" s="565" t="e">
        <f t="shared" ca="1" si="44"/>
        <v>#NAME?</v>
      </c>
      <c r="P131" s="453" t="e">
        <f t="shared" ca="1" si="53"/>
        <v>#NAME?</v>
      </c>
      <c r="Q131" s="566" t="e">
        <f t="shared" ca="1" si="34"/>
        <v>#NAME?</v>
      </c>
      <c r="R131" s="567" t="e">
        <f t="shared" ca="1" si="20"/>
        <v>#NAME?</v>
      </c>
      <c r="S131" s="1076" t="e">
        <f t="shared" ca="1" si="35"/>
        <v>#NAME?</v>
      </c>
      <c r="T131" s="453" t="e">
        <f t="shared" ca="1" si="54"/>
        <v>#NAME?</v>
      </c>
      <c r="U131" s="566" t="e">
        <f t="shared" ca="1" si="37"/>
        <v>#NAME?</v>
      </c>
      <c r="V131" s="567" t="e">
        <f t="shared" ca="1" si="38"/>
        <v>#NAME?</v>
      </c>
      <c r="W131" s="565" t="e">
        <f t="shared" ca="1" si="45"/>
        <v>#NAME?</v>
      </c>
      <c r="X131" s="453" t="e">
        <f t="shared" ca="1" si="55"/>
        <v>#NAME?</v>
      </c>
      <c r="Y131" s="566" t="e">
        <f t="shared" ca="1" si="39"/>
        <v>#NAME?</v>
      </c>
      <c r="Z131" s="567" t="e">
        <f t="shared" ca="1" si="40"/>
        <v>#NAME?</v>
      </c>
      <c r="AA131" s="1076" t="e">
        <f t="shared" ca="1" si="41"/>
        <v>#NAME?</v>
      </c>
      <c r="AB131" s="453" t="e">
        <f t="shared" ca="1" si="56"/>
        <v>#NAME?</v>
      </c>
      <c r="AC131" s="566" t="e">
        <f t="shared" ca="1" si="42"/>
        <v>#NAME?</v>
      </c>
      <c r="AD131" s="1125" t="e">
        <f t="shared" ca="1" si="23"/>
        <v>#NAME?</v>
      </c>
      <c r="AE131" s="565" t="e">
        <f t="shared" ca="1" si="46"/>
        <v>#NAME?</v>
      </c>
      <c r="AF131" s="453" t="e">
        <f t="shared" ca="1" si="57"/>
        <v>#NAME?</v>
      </c>
      <c r="AG131" s="566" t="e">
        <f t="shared" ca="1" si="43"/>
        <v>#NAME?</v>
      </c>
      <c r="AH131" s="567" t="e">
        <f t="shared" ca="1" si="25"/>
        <v>#NAME?</v>
      </c>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'NSW Post Acute '!T62</f>
        <v>3.1089099876120029E-5</v>
      </c>
      <c r="E132" s="493">
        <f>'NSW Post Acute '!U62</f>
        <v>7.1077433977585514E-6</v>
      </c>
      <c r="F132" s="493">
        <f>'NSW Post Acute '!V62</f>
        <v>1.2826439248058574E-4</v>
      </c>
      <c r="G132" s="498">
        <f t="shared" si="26"/>
        <v>3.0907308439496736E-5</v>
      </c>
      <c r="H132" s="498">
        <f t="shared" si="27"/>
        <v>1.011735704589251</v>
      </c>
      <c r="I132" s="498">
        <f t="shared" si="28"/>
        <v>32542.088856486542</v>
      </c>
      <c r="J132" s="498" t="e">
        <f ca="1">_xll.ErBeta(H132,I132)</f>
        <v>#NAME?</v>
      </c>
      <c r="K132" s="1076" t="e">
        <f t="shared" ca="1" si="29"/>
        <v>#NAME?</v>
      </c>
      <c r="L132" s="453" t="e">
        <f t="shared" ca="1" si="58"/>
        <v>#NAME?</v>
      </c>
      <c r="M132" s="566" t="e">
        <f t="shared" ca="1" si="31"/>
        <v>#NAME?</v>
      </c>
      <c r="N132" s="567" t="e">
        <f t="shared" ca="1" si="32"/>
        <v>#NAME?</v>
      </c>
      <c r="O132" s="565" t="e">
        <f t="shared" ca="1" si="44"/>
        <v>#NAME?</v>
      </c>
      <c r="P132" s="453" t="e">
        <f t="shared" ca="1" si="53"/>
        <v>#NAME?</v>
      </c>
      <c r="Q132" s="566" t="e">
        <f t="shared" ca="1" si="34"/>
        <v>#NAME?</v>
      </c>
      <c r="R132" s="567" t="e">
        <f t="shared" ca="1" si="20"/>
        <v>#NAME?</v>
      </c>
      <c r="S132" s="1076" t="e">
        <f t="shared" ca="1" si="35"/>
        <v>#NAME?</v>
      </c>
      <c r="T132" s="453" t="e">
        <f t="shared" ca="1" si="54"/>
        <v>#NAME?</v>
      </c>
      <c r="U132" s="566" t="e">
        <f t="shared" ca="1" si="37"/>
        <v>#NAME?</v>
      </c>
      <c r="V132" s="567" t="e">
        <f t="shared" ca="1" si="38"/>
        <v>#NAME?</v>
      </c>
      <c r="W132" s="565" t="e">
        <f t="shared" ca="1" si="45"/>
        <v>#NAME?</v>
      </c>
      <c r="X132" s="453" t="e">
        <f t="shared" ca="1" si="55"/>
        <v>#NAME?</v>
      </c>
      <c r="Y132" s="566" t="e">
        <f t="shared" ca="1" si="39"/>
        <v>#NAME?</v>
      </c>
      <c r="Z132" s="567" t="e">
        <f t="shared" ca="1" si="40"/>
        <v>#NAME?</v>
      </c>
      <c r="AA132" s="1076" t="e">
        <f t="shared" ca="1" si="41"/>
        <v>#NAME?</v>
      </c>
      <c r="AB132" s="453" t="e">
        <f t="shared" ca="1" si="56"/>
        <v>#NAME?</v>
      </c>
      <c r="AC132" s="566" t="e">
        <f t="shared" ca="1" si="42"/>
        <v>#NAME?</v>
      </c>
      <c r="AD132" s="1125" t="e">
        <f t="shared" ca="1" si="23"/>
        <v>#NAME?</v>
      </c>
      <c r="AE132" s="565" t="e">
        <f t="shared" ca="1" si="46"/>
        <v>#NAME?</v>
      </c>
      <c r="AF132" s="453" t="e">
        <f t="shared" ca="1" si="57"/>
        <v>#NAME?</v>
      </c>
      <c r="AG132" s="566" t="e">
        <f t="shared" ca="1" si="43"/>
        <v>#NAME?</v>
      </c>
      <c r="AH132" s="567" t="e">
        <f t="shared" ca="1" si="25"/>
        <v>#NAME?</v>
      </c>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'NSW Post Acute '!T63</f>
        <v>2.6176374608248442E-5</v>
      </c>
      <c r="E133" s="493">
        <f>'NSW Post Acute '!U63</f>
        <v>5.8251503434708272E-6</v>
      </c>
      <c r="F133" s="493">
        <f>'NSW Post Acute '!V63</f>
        <v>1.1084066280639645E-4</v>
      </c>
      <c r="G133" s="498">
        <f t="shared" si="26"/>
        <v>2.6789671546664699E-5</v>
      </c>
      <c r="H133" s="498">
        <f t="shared" si="27"/>
        <v>0.95468684944520588</v>
      </c>
      <c r="I133" s="498">
        <f t="shared" si="28"/>
        <v>36470.362053260716</v>
      </c>
      <c r="J133" s="498" t="e">
        <f ca="1">_xll.ErBeta(H133,I133)</f>
        <v>#NAME?</v>
      </c>
      <c r="K133" s="1076" t="e">
        <f t="shared" ca="1" si="29"/>
        <v>#NAME?</v>
      </c>
      <c r="L133" s="453" t="e">
        <f t="shared" ref="L133:L164" ca="1" si="59">K133*($D$21-PICSIA_V-Diab_Inc-Park_Inc-Dem_Inc-Anx_Inc-Isc_Inc)</f>
        <v>#NAME?</v>
      </c>
      <c r="M133" s="566" t="e">
        <f t="shared" ca="1" si="31"/>
        <v>#NAME?</v>
      </c>
      <c r="N133" s="567" t="e">
        <f t="shared" ca="1" si="32"/>
        <v>#NAME?</v>
      </c>
      <c r="O133" s="565" t="e">
        <f t="shared" ca="1" si="44"/>
        <v>#NAME?</v>
      </c>
      <c r="P133" s="453" t="e">
        <f t="shared" ref="P133:P164" ca="1" si="60">O133*($E$21-PICSIA_U-$H$201-$H$202-$H$203-$H$204-$H$205)</f>
        <v>#NAME?</v>
      </c>
      <c r="Q133" s="566" t="e">
        <f t="shared" ca="1" si="34"/>
        <v>#NAME?</v>
      </c>
      <c r="R133" s="567" t="e">
        <f t="shared" ca="1" si="20"/>
        <v>#NAME?</v>
      </c>
      <c r="S133" s="1076" t="e">
        <f t="shared" ca="1" si="35"/>
        <v>#NAME?</v>
      </c>
      <c r="T133" s="453" t="e">
        <f t="shared" ref="T133:T164" ca="1" si="61">S133*($F$21-PICSIB_V-$J$201-$J$202-$J$203-$J$204-$J$205)</f>
        <v>#NAME?</v>
      </c>
      <c r="U133" s="566" t="e">
        <f t="shared" ca="1" si="37"/>
        <v>#NAME?</v>
      </c>
      <c r="V133" s="567" t="e">
        <f t="shared" ca="1" si="38"/>
        <v>#NAME?</v>
      </c>
      <c r="W133" s="565" t="e">
        <f t="shared" ca="1" si="45"/>
        <v>#NAME?</v>
      </c>
      <c r="X133" s="453" t="e">
        <f t="shared" ref="X133:X164" ca="1" si="62">W133*($G$21-PICSIB_U-$L$201-$L$202-$L$203-$L$204-$L$205)</f>
        <v>#NAME?</v>
      </c>
      <c r="Y133" s="566" t="e">
        <f t="shared" ca="1" si="39"/>
        <v>#NAME?</v>
      </c>
      <c r="Z133" s="567" t="e">
        <f t="shared" ca="1" si="40"/>
        <v>#NAME?</v>
      </c>
      <c r="AA133" s="1076" t="e">
        <f t="shared" ca="1" si="41"/>
        <v>#NAME?</v>
      </c>
      <c r="AB133" s="453" t="e">
        <f t="shared" ref="AB133:AB164" ca="1" si="63">AA133*($H$21-PICSIC_V-$N$201-$N$202-$N$203-$N$204-$N$205)</f>
        <v>#NAME?</v>
      </c>
      <c r="AC133" s="566" t="e">
        <f t="shared" ca="1" si="42"/>
        <v>#NAME?</v>
      </c>
      <c r="AD133" s="1125" t="e">
        <f t="shared" ca="1" si="23"/>
        <v>#NAME?</v>
      </c>
      <c r="AE133" s="565" t="e">
        <f t="shared" ca="1" si="46"/>
        <v>#NAME?</v>
      </c>
      <c r="AF133" s="453" t="e">
        <f t="shared" ref="AF133:AF164" ca="1" si="64">AE133*($I$21-PICSIC_U-$P$201-$P$202-$P$203-$P$204-$P$205)</f>
        <v>#NAME?</v>
      </c>
      <c r="AG133" s="566" t="e">
        <f t="shared" ca="1" si="43"/>
        <v>#NAME?</v>
      </c>
      <c r="AH133" s="567" t="e">
        <f t="shared" ca="1" si="25"/>
        <v>#NAME?</v>
      </c>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'NSW Post Acute '!T64</f>
        <v>2.2039962249201923E-5</v>
      </c>
      <c r="E134" s="493">
        <f>'NSW Post Acute '!U64</f>
        <v>4.7740013426397644E-6</v>
      </c>
      <c r="F134" s="493">
        <f>'NSW Post Acute '!V64</f>
        <v>9.5783812590239102E-5</v>
      </c>
      <c r="G134" s="498">
        <f t="shared" si="26"/>
        <v>2.3216788583571262E-5</v>
      </c>
      <c r="H134" s="498">
        <f t="shared" si="27"/>
        <v>0.90115024631292062</v>
      </c>
      <c r="I134" s="498">
        <f t="shared" si="28"/>
        <v>40886.203651648328</v>
      </c>
      <c r="J134" s="498" t="e">
        <f ca="1">_xll.ErBeta(H134,I134)</f>
        <v>#NAME?</v>
      </c>
      <c r="K134" s="1076" t="e">
        <f t="shared" ca="1" si="29"/>
        <v>#NAME?</v>
      </c>
      <c r="L134" s="453" t="e">
        <f t="shared" ca="1" si="59"/>
        <v>#NAME?</v>
      </c>
      <c r="M134" s="566" t="e">
        <f t="shared" ca="1" si="31"/>
        <v>#NAME?</v>
      </c>
      <c r="N134" s="567" t="e">
        <f t="shared" ca="1" si="32"/>
        <v>#NAME?</v>
      </c>
      <c r="O134" s="565" t="e">
        <f t="shared" ca="1" si="44"/>
        <v>#NAME?</v>
      </c>
      <c r="P134" s="453" t="e">
        <f t="shared" ca="1" si="60"/>
        <v>#NAME?</v>
      </c>
      <c r="Q134" s="566" t="e">
        <f t="shared" ca="1" si="34"/>
        <v>#NAME?</v>
      </c>
      <c r="R134" s="567" t="e">
        <f t="shared" ca="1" si="20"/>
        <v>#NAME?</v>
      </c>
      <c r="S134" s="1076" t="e">
        <f t="shared" ca="1" si="35"/>
        <v>#NAME?</v>
      </c>
      <c r="T134" s="453" t="e">
        <f t="shared" ca="1" si="61"/>
        <v>#NAME?</v>
      </c>
      <c r="U134" s="566" t="e">
        <f t="shared" ca="1" si="37"/>
        <v>#NAME?</v>
      </c>
      <c r="V134" s="567" t="e">
        <f t="shared" ca="1" si="38"/>
        <v>#NAME?</v>
      </c>
      <c r="W134" s="565" t="e">
        <f t="shared" ca="1" si="45"/>
        <v>#NAME?</v>
      </c>
      <c r="X134" s="453" t="e">
        <f t="shared" ca="1" si="62"/>
        <v>#NAME?</v>
      </c>
      <c r="Y134" s="566" t="e">
        <f t="shared" ca="1" si="39"/>
        <v>#NAME?</v>
      </c>
      <c r="Z134" s="567" t="e">
        <f t="shared" ca="1" si="40"/>
        <v>#NAME?</v>
      </c>
      <c r="AA134" s="1076" t="e">
        <f t="shared" ca="1" si="41"/>
        <v>#NAME?</v>
      </c>
      <c r="AB134" s="453" t="e">
        <f t="shared" ca="1" si="63"/>
        <v>#NAME?</v>
      </c>
      <c r="AC134" s="566" t="e">
        <f t="shared" ca="1" si="42"/>
        <v>#NAME?</v>
      </c>
      <c r="AD134" s="1125" t="e">
        <f t="shared" ca="1" si="23"/>
        <v>#NAME?</v>
      </c>
      <c r="AE134" s="565" t="e">
        <f t="shared" ca="1" si="46"/>
        <v>#NAME?</v>
      </c>
      <c r="AF134" s="453" t="e">
        <f t="shared" ca="1" si="64"/>
        <v>#NAME?</v>
      </c>
      <c r="AG134" s="566" t="e">
        <f t="shared" ca="1" si="43"/>
        <v>#NAME?</v>
      </c>
      <c r="AH134" s="567" t="e">
        <f t="shared" ca="1" si="25"/>
        <v>#NAME?</v>
      </c>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'NSW Post Acute '!T65</f>
        <v>1.8557189191248007E-5</v>
      </c>
      <c r="E135" s="493">
        <f>'NSW Post Acute '!U65</f>
        <v>3.9125322911316634E-6</v>
      </c>
      <c r="F135" s="493">
        <f>'NSW Post Acute '!V65</f>
        <v>8.2772319490249225E-5</v>
      </c>
      <c r="G135" s="498">
        <f t="shared" si="26"/>
        <v>2.0117292652836112E-5</v>
      </c>
      <c r="H135" s="498">
        <f t="shared" si="27"/>
        <v>0.85087897461797957</v>
      </c>
      <c r="I135" s="498">
        <f t="shared" si="28"/>
        <v>45850.865447723903</v>
      </c>
      <c r="J135" s="498" t="e">
        <f ca="1">_xll.ErBeta(H135,I135)</f>
        <v>#NAME?</v>
      </c>
      <c r="K135" s="1076" t="e">
        <f t="shared" ca="1" si="29"/>
        <v>#NAME?</v>
      </c>
      <c r="L135" s="453" t="e">
        <f t="shared" ca="1" si="59"/>
        <v>#NAME?</v>
      </c>
      <c r="M135" s="566" t="e">
        <f t="shared" ca="1" si="31"/>
        <v>#NAME?</v>
      </c>
      <c r="N135" s="567" t="e">
        <f t="shared" ca="1" si="32"/>
        <v>#NAME?</v>
      </c>
      <c r="O135" s="565" t="e">
        <f t="shared" ca="1" si="44"/>
        <v>#NAME?</v>
      </c>
      <c r="P135" s="453" t="e">
        <f t="shared" ca="1" si="60"/>
        <v>#NAME?</v>
      </c>
      <c r="Q135" s="566" t="e">
        <f t="shared" ca="1" si="34"/>
        <v>#NAME?</v>
      </c>
      <c r="R135" s="567" t="e">
        <f t="shared" ca="1" si="20"/>
        <v>#NAME?</v>
      </c>
      <c r="S135" s="1076" t="e">
        <f t="shared" ca="1" si="35"/>
        <v>#NAME?</v>
      </c>
      <c r="T135" s="453" t="e">
        <f t="shared" ca="1" si="61"/>
        <v>#NAME?</v>
      </c>
      <c r="U135" s="566" t="e">
        <f t="shared" ca="1" si="37"/>
        <v>#NAME?</v>
      </c>
      <c r="V135" s="567" t="e">
        <f t="shared" ca="1" si="38"/>
        <v>#NAME?</v>
      </c>
      <c r="W135" s="565" t="e">
        <f t="shared" ca="1" si="45"/>
        <v>#NAME?</v>
      </c>
      <c r="X135" s="453" t="e">
        <f t="shared" ca="1" si="62"/>
        <v>#NAME?</v>
      </c>
      <c r="Y135" s="566" t="e">
        <f t="shared" ca="1" si="39"/>
        <v>#NAME?</v>
      </c>
      <c r="Z135" s="567" t="e">
        <f t="shared" ca="1" si="40"/>
        <v>#NAME?</v>
      </c>
      <c r="AA135" s="1076" t="e">
        <f t="shared" ca="1" si="41"/>
        <v>#NAME?</v>
      </c>
      <c r="AB135" s="453" t="e">
        <f t="shared" ca="1" si="63"/>
        <v>#NAME?</v>
      </c>
      <c r="AC135" s="566" t="e">
        <f t="shared" ca="1" si="42"/>
        <v>#NAME?</v>
      </c>
      <c r="AD135" s="1125" t="e">
        <f t="shared" ca="1" si="23"/>
        <v>#NAME?</v>
      </c>
      <c r="AE135" s="565" t="e">
        <f t="shared" ca="1" si="46"/>
        <v>#NAME?</v>
      </c>
      <c r="AF135" s="453" t="e">
        <f t="shared" ca="1" si="64"/>
        <v>#NAME?</v>
      </c>
      <c r="AG135" s="566" t="e">
        <f t="shared" ca="1" si="43"/>
        <v>#NAME?</v>
      </c>
      <c r="AH135" s="567" t="e">
        <f t="shared" ca="1" si="25"/>
        <v>#NAME?</v>
      </c>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'NSW Post Acute '!T66</f>
        <v>1.5624766811578412E-5</v>
      </c>
      <c r="E136" s="493">
        <f>'NSW Post Acute '!U66</f>
        <v>3.2065154218585823E-6</v>
      </c>
      <c r="F136" s="493">
        <f>'NSW Post Acute '!V66</f>
        <v>7.1528337497959278E-5</v>
      </c>
      <c r="G136" s="498">
        <f t="shared" si="26"/>
        <v>1.7429036243903239E-5</v>
      </c>
      <c r="H136" s="498">
        <f t="shared" si="27"/>
        <v>0.80364660356288975</v>
      </c>
      <c r="I136" s="498">
        <f t="shared" si="28"/>
        <v>51433.346587713146</v>
      </c>
      <c r="J136" s="498" t="e">
        <f ca="1">_xll.ErBeta(H136,I136)</f>
        <v>#NAME?</v>
      </c>
      <c r="K136" s="1076" t="e">
        <f t="shared" ca="1" si="29"/>
        <v>#NAME?</v>
      </c>
      <c r="L136" s="453" t="e">
        <f t="shared" ca="1" si="59"/>
        <v>#NAME?</v>
      </c>
      <c r="M136" s="566" t="e">
        <f t="shared" ca="1" si="31"/>
        <v>#NAME?</v>
      </c>
      <c r="N136" s="567" t="e">
        <f t="shared" ca="1" si="32"/>
        <v>#NAME?</v>
      </c>
      <c r="O136" s="565" t="e">
        <f t="shared" ca="1" si="44"/>
        <v>#NAME?</v>
      </c>
      <c r="P136" s="453" t="e">
        <f t="shared" ca="1" si="60"/>
        <v>#NAME?</v>
      </c>
      <c r="Q136" s="566" t="e">
        <f t="shared" ca="1" si="34"/>
        <v>#NAME?</v>
      </c>
      <c r="R136" s="567" t="e">
        <f t="shared" ca="1" si="20"/>
        <v>#NAME?</v>
      </c>
      <c r="S136" s="1076" t="e">
        <f t="shared" ca="1" si="35"/>
        <v>#NAME?</v>
      </c>
      <c r="T136" s="453" t="e">
        <f t="shared" ca="1" si="61"/>
        <v>#NAME?</v>
      </c>
      <c r="U136" s="566" t="e">
        <f t="shared" ca="1" si="37"/>
        <v>#NAME?</v>
      </c>
      <c r="V136" s="567" t="e">
        <f t="shared" ca="1" si="38"/>
        <v>#NAME?</v>
      </c>
      <c r="W136" s="565" t="e">
        <f t="shared" ca="1" si="45"/>
        <v>#NAME?</v>
      </c>
      <c r="X136" s="453" t="e">
        <f t="shared" ca="1" si="62"/>
        <v>#NAME?</v>
      </c>
      <c r="Y136" s="566" t="e">
        <f t="shared" ca="1" si="39"/>
        <v>#NAME?</v>
      </c>
      <c r="Z136" s="567" t="e">
        <f t="shared" ca="1" si="40"/>
        <v>#NAME?</v>
      </c>
      <c r="AA136" s="1076" t="e">
        <f t="shared" ca="1" si="41"/>
        <v>#NAME?</v>
      </c>
      <c r="AB136" s="453" t="e">
        <f t="shared" ca="1" si="63"/>
        <v>#NAME?</v>
      </c>
      <c r="AC136" s="566" t="e">
        <f t="shared" ca="1" si="42"/>
        <v>#NAME?</v>
      </c>
      <c r="AD136" s="1125" t="e">
        <f t="shared" ca="1" si="23"/>
        <v>#NAME?</v>
      </c>
      <c r="AE136" s="565" t="e">
        <f t="shared" ca="1" si="46"/>
        <v>#NAME?</v>
      </c>
      <c r="AF136" s="453" t="e">
        <f t="shared" ca="1" si="64"/>
        <v>#NAME?</v>
      </c>
      <c r="AG136" s="566" t="e">
        <f t="shared" ca="1" si="43"/>
        <v>#NAME?</v>
      </c>
      <c r="AH136" s="567" t="e">
        <f t="shared" ca="1" si="25"/>
        <v>#NAME?</v>
      </c>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'NSW Post Acute '!T67</f>
        <v>1.3155728240963404E-5</v>
      </c>
      <c r="E137" s="493">
        <f>'NSW Post Acute '!U67</f>
        <v>2.6278993719545826E-6</v>
      </c>
      <c r="F137" s="493">
        <f>'NSW Post Acute '!V67</f>
        <v>6.1811763844852395E-5</v>
      </c>
      <c r="G137" s="498">
        <f t="shared" si="26"/>
        <v>1.5097924610433115E-5</v>
      </c>
      <c r="H137" s="498">
        <f t="shared" si="27"/>
        <v>0.75924518045099709</v>
      </c>
      <c r="I137" s="498">
        <f t="shared" si="28"/>
        <v>57711.376985097668</v>
      </c>
      <c r="J137" s="498" t="e">
        <f ca="1">_xll.ErBeta(H137,I137)</f>
        <v>#NAME?</v>
      </c>
      <c r="K137" s="1076" t="e">
        <f t="shared" ca="1" si="29"/>
        <v>#NAME?</v>
      </c>
      <c r="L137" s="453" t="e">
        <f t="shared" ca="1" si="59"/>
        <v>#NAME?</v>
      </c>
      <c r="M137" s="566" t="e">
        <f t="shared" ca="1" si="31"/>
        <v>#NAME?</v>
      </c>
      <c r="N137" s="567" t="e">
        <f t="shared" ca="1" si="32"/>
        <v>#NAME?</v>
      </c>
      <c r="O137" s="565" t="e">
        <f t="shared" ca="1" si="44"/>
        <v>#NAME?</v>
      </c>
      <c r="P137" s="453" t="e">
        <f t="shared" ca="1" si="60"/>
        <v>#NAME?</v>
      </c>
      <c r="Q137" s="566" t="e">
        <f t="shared" ca="1" si="34"/>
        <v>#NAME?</v>
      </c>
      <c r="R137" s="567" t="e">
        <f t="shared" ca="1" si="20"/>
        <v>#NAME?</v>
      </c>
      <c r="S137" s="1076" t="e">
        <f t="shared" ca="1" si="35"/>
        <v>#NAME?</v>
      </c>
      <c r="T137" s="453" t="e">
        <f t="shared" ca="1" si="61"/>
        <v>#NAME?</v>
      </c>
      <c r="U137" s="566" t="e">
        <f t="shared" ca="1" si="37"/>
        <v>#NAME?</v>
      </c>
      <c r="V137" s="567" t="e">
        <f t="shared" ca="1" si="38"/>
        <v>#NAME?</v>
      </c>
      <c r="W137" s="565" t="e">
        <f t="shared" ca="1" si="45"/>
        <v>#NAME?</v>
      </c>
      <c r="X137" s="453" t="e">
        <f t="shared" ca="1" si="62"/>
        <v>#NAME?</v>
      </c>
      <c r="Y137" s="566" t="e">
        <f t="shared" ca="1" si="39"/>
        <v>#NAME?</v>
      </c>
      <c r="Z137" s="567" t="e">
        <f t="shared" ca="1" si="40"/>
        <v>#NAME?</v>
      </c>
      <c r="AA137" s="1076" t="e">
        <f t="shared" ca="1" si="41"/>
        <v>#NAME?</v>
      </c>
      <c r="AB137" s="453" t="e">
        <f t="shared" ca="1" si="63"/>
        <v>#NAME?</v>
      </c>
      <c r="AC137" s="566" t="e">
        <f t="shared" ca="1" si="42"/>
        <v>#NAME?</v>
      </c>
      <c r="AD137" s="1125" t="e">
        <f t="shared" ca="1" si="23"/>
        <v>#NAME?</v>
      </c>
      <c r="AE137" s="565" t="e">
        <f t="shared" ca="1" si="46"/>
        <v>#NAME?</v>
      </c>
      <c r="AF137" s="453" t="e">
        <f t="shared" ca="1" si="64"/>
        <v>#NAME?</v>
      </c>
      <c r="AG137" s="566" t="e">
        <f t="shared" ca="1" si="43"/>
        <v>#NAME?</v>
      </c>
      <c r="AH137" s="567" t="e">
        <f t="shared" ca="1" si="25"/>
        <v>#NAME?</v>
      </c>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'NSW Post Acute '!T68</f>
        <v>1.1076849186755862E-5</v>
      </c>
      <c r="E138" s="493">
        <f>'NSW Post Acute '!U68</f>
        <v>2.1536946499750406E-6</v>
      </c>
      <c r="F138" s="493">
        <f>'NSW Post Acute '!V68</f>
        <v>5.3415111873959243E-5</v>
      </c>
      <c r="G138" s="498">
        <f t="shared" si="26"/>
        <v>1.3076892148975563E-5</v>
      </c>
      <c r="H138" s="498">
        <f t="shared" si="27"/>
        <v>0.71748344744624837</v>
      </c>
      <c r="I138" s="498">
        <f t="shared" si="28"/>
        <v>64772.525823332806</v>
      </c>
      <c r="J138" s="498" t="e">
        <f ca="1">_xll.ErBeta(H138,I138)</f>
        <v>#NAME?</v>
      </c>
      <c r="K138" s="1076" t="e">
        <f t="shared" ca="1" si="29"/>
        <v>#NAME?</v>
      </c>
      <c r="L138" s="453" t="e">
        <f t="shared" ca="1" si="59"/>
        <v>#NAME?</v>
      </c>
      <c r="M138" s="566" t="e">
        <f t="shared" ca="1" si="31"/>
        <v>#NAME?</v>
      </c>
      <c r="N138" s="567" t="e">
        <f t="shared" ca="1" si="32"/>
        <v>#NAME?</v>
      </c>
      <c r="O138" s="565" t="e">
        <f t="shared" ca="1" si="44"/>
        <v>#NAME?</v>
      </c>
      <c r="P138" s="453" t="e">
        <f t="shared" ca="1" si="60"/>
        <v>#NAME?</v>
      </c>
      <c r="Q138" s="566" t="e">
        <f t="shared" ca="1" si="34"/>
        <v>#NAME?</v>
      </c>
      <c r="R138" s="567" t="e">
        <f t="shared" ca="1" si="20"/>
        <v>#NAME?</v>
      </c>
      <c r="S138" s="1076" t="e">
        <f t="shared" ca="1" si="35"/>
        <v>#NAME?</v>
      </c>
      <c r="T138" s="453" t="e">
        <f t="shared" ca="1" si="61"/>
        <v>#NAME?</v>
      </c>
      <c r="U138" s="566" t="e">
        <f t="shared" ca="1" si="37"/>
        <v>#NAME?</v>
      </c>
      <c r="V138" s="567" t="e">
        <f t="shared" ca="1" si="38"/>
        <v>#NAME?</v>
      </c>
      <c r="W138" s="565" t="e">
        <f t="shared" ca="1" si="45"/>
        <v>#NAME?</v>
      </c>
      <c r="X138" s="453" t="e">
        <f t="shared" ca="1" si="62"/>
        <v>#NAME?</v>
      </c>
      <c r="Y138" s="566" t="e">
        <f t="shared" ca="1" si="39"/>
        <v>#NAME?</v>
      </c>
      <c r="Z138" s="567" t="e">
        <f t="shared" ca="1" si="40"/>
        <v>#NAME?</v>
      </c>
      <c r="AA138" s="1076" t="e">
        <f t="shared" ca="1" si="41"/>
        <v>#NAME?</v>
      </c>
      <c r="AB138" s="453" t="e">
        <f t="shared" ca="1" si="63"/>
        <v>#NAME?</v>
      </c>
      <c r="AC138" s="566" t="e">
        <f t="shared" ca="1" si="42"/>
        <v>#NAME?</v>
      </c>
      <c r="AD138" s="1125" t="e">
        <f t="shared" ca="1" si="23"/>
        <v>#NAME?</v>
      </c>
      <c r="AE138" s="565" t="e">
        <f t="shared" ca="1" si="46"/>
        <v>#NAME?</v>
      </c>
      <c r="AF138" s="453" t="e">
        <f t="shared" ca="1" si="64"/>
        <v>#NAME?</v>
      </c>
      <c r="AG138" s="566" t="e">
        <f t="shared" ca="1" si="43"/>
        <v>#NAME?</v>
      </c>
      <c r="AH138" s="567" t="e">
        <f t="shared" ca="1" si="25"/>
        <v>#NAME?</v>
      </c>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'NSW Post Acute '!T69</f>
        <v>9.3264763195768664E-6</v>
      </c>
      <c r="E139" s="493">
        <f>'NSW Post Acute '!U69</f>
        <v>1.7650602206587375E-6</v>
      </c>
      <c r="F139" s="493">
        <f>'NSW Post Acute '!V69</f>
        <v>4.6159080392351321E-5</v>
      </c>
      <c r="G139" s="498">
        <f t="shared" si="26"/>
        <v>1.1325005145839945E-5</v>
      </c>
      <c r="H139" s="498">
        <f t="shared" si="27"/>
        <v>0.67818525756179526</v>
      </c>
      <c r="I139" s="498">
        <f t="shared" si="28"/>
        <v>72715.451071216419</v>
      </c>
      <c r="J139" s="498" t="e">
        <f ca="1">_xll.ErBeta(H139,I139)</f>
        <v>#NAME?</v>
      </c>
      <c r="K139" s="1076" t="e">
        <f t="shared" ca="1" si="29"/>
        <v>#NAME?</v>
      </c>
      <c r="L139" s="453" t="e">
        <f t="shared" ca="1" si="59"/>
        <v>#NAME?</v>
      </c>
      <c r="M139" s="566" t="e">
        <f t="shared" ca="1" si="31"/>
        <v>#NAME?</v>
      </c>
      <c r="N139" s="567" t="e">
        <f t="shared" ca="1" si="32"/>
        <v>#NAME?</v>
      </c>
      <c r="O139" s="565" t="e">
        <f t="shared" ca="1" si="44"/>
        <v>#NAME?</v>
      </c>
      <c r="P139" s="453" t="e">
        <f t="shared" ca="1" si="60"/>
        <v>#NAME?</v>
      </c>
      <c r="Q139" s="566" t="e">
        <f t="shared" ca="1" si="34"/>
        <v>#NAME?</v>
      </c>
      <c r="R139" s="567" t="e">
        <f t="shared" ref="R139:R179" ca="1" si="65">(Q139/$D$22)*100000</f>
        <v>#NAME?</v>
      </c>
      <c r="S139" s="1076" t="e">
        <f t="shared" ca="1" si="35"/>
        <v>#NAME?</v>
      </c>
      <c r="T139" s="453" t="e">
        <f t="shared" ca="1" si="61"/>
        <v>#NAME?</v>
      </c>
      <c r="U139" s="566" t="e">
        <f t="shared" ca="1" si="37"/>
        <v>#NAME?</v>
      </c>
      <c r="V139" s="567" t="e">
        <f t="shared" ca="1" si="38"/>
        <v>#NAME?</v>
      </c>
      <c r="W139" s="565" t="e">
        <f t="shared" ca="1" si="45"/>
        <v>#NAME?</v>
      </c>
      <c r="X139" s="453" t="e">
        <f t="shared" ca="1" si="62"/>
        <v>#NAME?</v>
      </c>
      <c r="Y139" s="566" t="e">
        <f t="shared" ca="1" si="39"/>
        <v>#NAME?</v>
      </c>
      <c r="Z139" s="567" t="e">
        <f t="shared" ca="1" si="40"/>
        <v>#NAME?</v>
      </c>
      <c r="AA139" s="1076" t="e">
        <f t="shared" ca="1" si="41"/>
        <v>#NAME?</v>
      </c>
      <c r="AB139" s="453" t="e">
        <f t="shared" ca="1" si="63"/>
        <v>#NAME?</v>
      </c>
      <c r="AC139" s="566" t="e">
        <f t="shared" ca="1" si="42"/>
        <v>#NAME?</v>
      </c>
      <c r="AD139" s="1125" t="e">
        <f t="shared" ref="AD139:AD179" ca="1" si="66">(AC139/$D$22)*100000</f>
        <v>#NAME?</v>
      </c>
      <c r="AE139" s="565" t="e">
        <f t="shared" ca="1" si="46"/>
        <v>#NAME?</v>
      </c>
      <c r="AF139" s="453" t="e">
        <f t="shared" ca="1" si="64"/>
        <v>#NAME?</v>
      </c>
      <c r="AG139" s="566" t="e">
        <f t="shared" ca="1" si="43"/>
        <v>#NAME?</v>
      </c>
      <c r="AH139" s="567" t="e">
        <f t="shared" ref="AH139:AH179" ca="1" si="67">(AG139/$D$22)*100000</f>
        <v>#NAME?</v>
      </c>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'NSW Post Acute '!T70</f>
        <v>7.8526988201329187E-6</v>
      </c>
      <c r="E140" s="493">
        <f>'NSW Post Acute '!U70</f>
        <v>1.4465549155670588E-6</v>
      </c>
      <c r="F140" s="493">
        <f>'NSW Post Acute '!V70</f>
        <v>3.9888724892969565E-5</v>
      </c>
      <c r="G140" s="498">
        <f t="shared" ref="G140:G179" si="68">(F140-E140)/(2*1.96)</f>
        <v>9.8066760146434969E-6</v>
      </c>
      <c r="H140" s="498">
        <f t="shared" ref="H140:H179" si="69">(D140*(D140-D140^2-G140^2))/G140^2</f>
        <v>0.64118816479367446</v>
      </c>
      <c r="I140" s="498">
        <f t="shared" ref="I140:I179" si="70">H140*(1-D140)/D140</f>
        <v>81651.307967173037</v>
      </c>
      <c r="J140" s="498" t="e">
        <f ca="1">_xll.ErBeta(H140,I140)</f>
        <v>#NAME?</v>
      </c>
      <c r="K140" s="1076" t="e">
        <f t="shared" ref="K140:K179" ca="1" si="71">(1-EXP(-(-LN(1-(J140-J141)/1))*$N$44)*1)</f>
        <v>#NAME?</v>
      </c>
      <c r="L140" s="453" t="e">
        <f t="shared" ca="1" si="59"/>
        <v>#NAME?</v>
      </c>
      <c r="M140" s="566" t="e">
        <f t="shared" ref="M140:M178" ca="1" si="72">((L140*B141)/52*$J$33)</f>
        <v>#NAME?</v>
      </c>
      <c r="N140" s="567" t="e">
        <f t="shared" ref="N140:N179" ca="1" si="73">(M140/$D$22)*100000</f>
        <v>#NAME?</v>
      </c>
      <c r="O140" s="565" t="e">
        <f t="shared" ca="1" si="44"/>
        <v>#NAME?</v>
      </c>
      <c r="P140" s="453" t="e">
        <f t="shared" ca="1" si="60"/>
        <v>#NAME?</v>
      </c>
      <c r="Q140" s="566" t="e">
        <f t="shared" ref="Q140:Q178" ca="1" si="74">((P140*B141)/52*$J$33)</f>
        <v>#NAME?</v>
      </c>
      <c r="R140" s="567" t="e">
        <f t="shared" ca="1" si="65"/>
        <v>#NAME?</v>
      </c>
      <c r="S140" s="1076" t="e">
        <f t="shared" ref="S140:S179" ca="1" si="75">(1-EXP(-(-LN(1-(J140-J141)/1))*$N$44)*1)</f>
        <v>#NAME?</v>
      </c>
      <c r="T140" s="453" t="e">
        <f t="shared" ca="1" si="61"/>
        <v>#NAME?</v>
      </c>
      <c r="U140" s="566" t="e">
        <f t="shared" ref="U140:U178" ca="1" si="76">((T140*B141)/52*$J$33)</f>
        <v>#NAME?</v>
      </c>
      <c r="V140" s="567" t="e">
        <f t="shared" ref="V140:V179" ca="1" si="77">(U140/$D$22)*100000</f>
        <v>#NAME?</v>
      </c>
      <c r="W140" s="565" t="e">
        <f t="shared" ca="1" si="45"/>
        <v>#NAME?</v>
      </c>
      <c r="X140" s="453" t="e">
        <f t="shared" ca="1" si="62"/>
        <v>#NAME?</v>
      </c>
      <c r="Y140" s="566" t="e">
        <f t="shared" ref="Y140:Y178" ca="1" si="78">((X140*B141)/52*$J$33)</f>
        <v>#NAME?</v>
      </c>
      <c r="Z140" s="567" t="e">
        <f t="shared" ref="Z140:Z179" ca="1" si="79">(Y140/$D$22)*100000</f>
        <v>#NAME?</v>
      </c>
      <c r="AA140" s="1076" t="e">
        <f t="shared" ref="AA140:AA179" ca="1" si="80">(1-EXP(-(-LN(1-(J140-J141)/1))*$N$44)*1)</f>
        <v>#NAME?</v>
      </c>
      <c r="AB140" s="453" t="e">
        <f t="shared" ca="1" si="63"/>
        <v>#NAME?</v>
      </c>
      <c r="AC140" s="566" t="e">
        <f t="shared" ref="AC140:AC178" ca="1" si="81">((AB140*B141)/52*$J$33)</f>
        <v>#NAME?</v>
      </c>
      <c r="AD140" s="1125" t="e">
        <f t="shared" ca="1" si="66"/>
        <v>#NAME?</v>
      </c>
      <c r="AE140" s="565" t="e">
        <f t="shared" ca="1" si="46"/>
        <v>#NAME?</v>
      </c>
      <c r="AF140" s="453" t="e">
        <f t="shared" ca="1" si="64"/>
        <v>#NAME?</v>
      </c>
      <c r="AG140" s="566" t="e">
        <f t="shared" ref="AG140:AG178" ca="1" si="82">((AF140*B141)/52*$J$33)</f>
        <v>#NAME?</v>
      </c>
      <c r="AH140" s="567" t="e">
        <f t="shared" ca="1" si="67"/>
        <v>#NAME?</v>
      </c>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'NSW Post Acute '!T71</f>
        <v>6.6118088597167779E-6</v>
      </c>
      <c r="E141" s="493">
        <f>'NSW Post Acute '!U71</f>
        <v>1.1855239267532023E-6</v>
      </c>
      <c r="F141" s="493">
        <f>'NSW Post Acute '!V71</f>
        <v>3.4470148886472697E-5</v>
      </c>
      <c r="G141" s="498">
        <f t="shared" si="68"/>
        <v>8.4909757550304838E-6</v>
      </c>
      <c r="H141" s="498">
        <f t="shared" si="69"/>
        <v>0.60634216680455044</v>
      </c>
      <c r="I141" s="498">
        <f t="shared" si="70"/>
        <v>91705.336716586957</v>
      </c>
      <c r="J141" s="498" t="e">
        <f ca="1">_xll.ErBeta(H141,I141)</f>
        <v>#NAME?</v>
      </c>
      <c r="K141" s="1076" t="e">
        <f t="shared" ca="1" si="71"/>
        <v>#NAME?</v>
      </c>
      <c r="L141" s="453" t="e">
        <f t="shared" ca="1" si="59"/>
        <v>#NAME?</v>
      </c>
      <c r="M141" s="566" t="e">
        <f t="shared" ca="1" si="72"/>
        <v>#NAME?</v>
      </c>
      <c r="N141" s="567" t="e">
        <f t="shared" ca="1" si="73"/>
        <v>#NAME?</v>
      </c>
      <c r="O141" s="565" t="e">
        <f t="shared" ref="O141:O179" ca="1" si="83">$J141-$J142</f>
        <v>#NAME?</v>
      </c>
      <c r="P141" s="453" t="e">
        <f t="shared" ca="1" si="60"/>
        <v>#NAME?</v>
      </c>
      <c r="Q141" s="566" t="e">
        <f t="shared" ca="1" si="74"/>
        <v>#NAME?</v>
      </c>
      <c r="R141" s="567" t="e">
        <f t="shared" ca="1" si="65"/>
        <v>#NAME?</v>
      </c>
      <c r="S141" s="1076" t="e">
        <f t="shared" ca="1" si="75"/>
        <v>#NAME?</v>
      </c>
      <c r="T141" s="453" t="e">
        <f t="shared" ca="1" si="61"/>
        <v>#NAME?</v>
      </c>
      <c r="U141" s="566" t="e">
        <f t="shared" ca="1" si="76"/>
        <v>#NAME?</v>
      </c>
      <c r="V141" s="567" t="e">
        <f t="shared" ca="1" si="77"/>
        <v>#NAME?</v>
      </c>
      <c r="W141" s="565" t="e">
        <f t="shared" ref="W141:W179" ca="1" si="84">$J141-$J142</f>
        <v>#NAME?</v>
      </c>
      <c r="X141" s="453" t="e">
        <f t="shared" ca="1" si="62"/>
        <v>#NAME?</v>
      </c>
      <c r="Y141" s="566" t="e">
        <f t="shared" ca="1" si="78"/>
        <v>#NAME?</v>
      </c>
      <c r="Z141" s="567" t="e">
        <f t="shared" ca="1" si="79"/>
        <v>#NAME?</v>
      </c>
      <c r="AA141" s="1076" t="e">
        <f t="shared" ca="1" si="80"/>
        <v>#NAME?</v>
      </c>
      <c r="AB141" s="453" t="e">
        <f t="shared" ca="1" si="63"/>
        <v>#NAME?</v>
      </c>
      <c r="AC141" s="566" t="e">
        <f t="shared" ca="1" si="81"/>
        <v>#NAME?</v>
      </c>
      <c r="AD141" s="1125" t="e">
        <f t="shared" ca="1" si="66"/>
        <v>#NAME?</v>
      </c>
      <c r="AE141" s="565" t="e">
        <f t="shared" ref="AE141:AE179" ca="1" si="85">$J141-$J142</f>
        <v>#NAME?</v>
      </c>
      <c r="AF141" s="453" t="e">
        <f t="shared" ca="1" si="64"/>
        <v>#NAME?</v>
      </c>
      <c r="AG141" s="566" t="e">
        <f t="shared" ca="1" si="82"/>
        <v>#NAME?</v>
      </c>
      <c r="AH141" s="567" t="e">
        <f t="shared" ca="1" si="67"/>
        <v>#NAME?</v>
      </c>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'NSW Post Acute '!T72</f>
        <v>5.5670053568524918E-6</v>
      </c>
      <c r="E142" s="493">
        <f>'NSW Post Acute '!U72</f>
        <v>9.7159600771421835E-7</v>
      </c>
      <c r="F142" s="493">
        <f>'NSW Post Acute '!V72</f>
        <v>2.9787644690166897E-5</v>
      </c>
      <c r="G142" s="498">
        <f t="shared" si="68"/>
        <v>7.3510328271562956E-6</v>
      </c>
      <c r="H142" s="498">
        <f t="shared" si="69"/>
        <v>0.5735085815218407</v>
      </c>
      <c r="I142" s="498">
        <f t="shared" si="70"/>
        <v>103018.65222575377</v>
      </c>
      <c r="J142" s="498" t="e">
        <f ca="1">_xll.ErBeta(H142,I142)</f>
        <v>#NAME?</v>
      </c>
      <c r="K142" s="1076" t="e">
        <f t="shared" ca="1" si="71"/>
        <v>#NAME?</v>
      </c>
      <c r="L142" s="453" t="e">
        <f t="shared" ca="1" si="59"/>
        <v>#NAME?</v>
      </c>
      <c r="M142" s="566" t="e">
        <f t="shared" ca="1" si="72"/>
        <v>#NAME?</v>
      </c>
      <c r="N142" s="567" t="e">
        <f t="shared" ca="1" si="73"/>
        <v>#NAME?</v>
      </c>
      <c r="O142" s="565" t="e">
        <f t="shared" ca="1" si="83"/>
        <v>#NAME?</v>
      </c>
      <c r="P142" s="453" t="e">
        <f t="shared" ca="1" si="60"/>
        <v>#NAME?</v>
      </c>
      <c r="Q142" s="566" t="e">
        <f t="shared" ca="1" si="74"/>
        <v>#NAME?</v>
      </c>
      <c r="R142" s="567" t="e">
        <f t="shared" ca="1" si="65"/>
        <v>#NAME?</v>
      </c>
      <c r="S142" s="1076" t="e">
        <f t="shared" ca="1" si="75"/>
        <v>#NAME?</v>
      </c>
      <c r="T142" s="453" t="e">
        <f t="shared" ca="1" si="61"/>
        <v>#NAME?</v>
      </c>
      <c r="U142" s="566" t="e">
        <f t="shared" ca="1" si="76"/>
        <v>#NAME?</v>
      </c>
      <c r="V142" s="567" t="e">
        <f t="shared" ca="1" si="77"/>
        <v>#NAME?</v>
      </c>
      <c r="W142" s="565" t="e">
        <f t="shared" ca="1" si="84"/>
        <v>#NAME?</v>
      </c>
      <c r="X142" s="453" t="e">
        <f t="shared" ca="1" si="62"/>
        <v>#NAME?</v>
      </c>
      <c r="Y142" s="566" t="e">
        <f t="shared" ca="1" si="78"/>
        <v>#NAME?</v>
      </c>
      <c r="Z142" s="567" t="e">
        <f t="shared" ca="1" si="79"/>
        <v>#NAME?</v>
      </c>
      <c r="AA142" s="1076" t="e">
        <f t="shared" ca="1" si="80"/>
        <v>#NAME?</v>
      </c>
      <c r="AB142" s="453" t="e">
        <f t="shared" ca="1" si="63"/>
        <v>#NAME?</v>
      </c>
      <c r="AC142" s="566" t="e">
        <f t="shared" ca="1" si="81"/>
        <v>#NAME?</v>
      </c>
      <c r="AD142" s="1125" t="e">
        <f t="shared" ca="1" si="66"/>
        <v>#NAME?</v>
      </c>
      <c r="AE142" s="565" t="e">
        <f t="shared" ca="1" si="85"/>
        <v>#NAME?</v>
      </c>
      <c r="AF142" s="453" t="e">
        <f t="shared" ca="1" si="64"/>
        <v>#NAME?</v>
      </c>
      <c r="AG142" s="566" t="e">
        <f t="shared" ca="1" si="82"/>
        <v>#NAME?</v>
      </c>
      <c r="AH142" s="567" t="e">
        <f t="shared" ca="1" si="67"/>
        <v>#NAME?</v>
      </c>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'NSW Post Acute '!T73</f>
        <v>4.6873025673872674E-6</v>
      </c>
      <c r="E143" s="493">
        <f>'NSW Post Acute '!U73</f>
        <v>7.9627140448488404E-7</v>
      </c>
      <c r="F143" s="493">
        <f>'NSW Post Acute '!V73</f>
        <v>2.5741222618734868E-5</v>
      </c>
      <c r="G143" s="498">
        <f t="shared" si="68"/>
        <v>6.3635079628188734E-6</v>
      </c>
      <c r="H143" s="498">
        <f t="shared" si="69"/>
        <v>0.54255904153158541</v>
      </c>
      <c r="I143" s="498">
        <f t="shared" si="70"/>
        <v>115750.26160421762</v>
      </c>
      <c r="J143" s="498" t="e">
        <f ca="1">_xll.ErBeta(H143,I143)</f>
        <v>#NAME?</v>
      </c>
      <c r="K143" s="1076" t="e">
        <f t="shared" ca="1" si="71"/>
        <v>#NAME?</v>
      </c>
      <c r="L143" s="453" t="e">
        <f t="shared" ca="1" si="59"/>
        <v>#NAME?</v>
      </c>
      <c r="M143" s="566" t="e">
        <f t="shared" ca="1" si="72"/>
        <v>#NAME?</v>
      </c>
      <c r="N143" s="567" t="e">
        <f t="shared" ca="1" si="73"/>
        <v>#NAME?</v>
      </c>
      <c r="O143" s="565" t="e">
        <f t="shared" ca="1" si="83"/>
        <v>#NAME?</v>
      </c>
      <c r="P143" s="453" t="e">
        <f t="shared" ca="1" si="60"/>
        <v>#NAME?</v>
      </c>
      <c r="Q143" s="566" t="e">
        <f t="shared" ca="1" si="74"/>
        <v>#NAME?</v>
      </c>
      <c r="R143" s="567" t="e">
        <f t="shared" ca="1" si="65"/>
        <v>#NAME?</v>
      </c>
      <c r="S143" s="1076" t="e">
        <f t="shared" ca="1" si="75"/>
        <v>#NAME?</v>
      </c>
      <c r="T143" s="453" t="e">
        <f t="shared" ca="1" si="61"/>
        <v>#NAME?</v>
      </c>
      <c r="U143" s="566" t="e">
        <f t="shared" ca="1" si="76"/>
        <v>#NAME?</v>
      </c>
      <c r="V143" s="567" t="e">
        <f t="shared" ca="1" si="77"/>
        <v>#NAME?</v>
      </c>
      <c r="W143" s="565" t="e">
        <f t="shared" ca="1" si="84"/>
        <v>#NAME?</v>
      </c>
      <c r="X143" s="453" t="e">
        <f t="shared" ca="1" si="62"/>
        <v>#NAME?</v>
      </c>
      <c r="Y143" s="566" t="e">
        <f t="shared" ca="1" si="78"/>
        <v>#NAME?</v>
      </c>
      <c r="Z143" s="567" t="e">
        <f t="shared" ca="1" si="79"/>
        <v>#NAME?</v>
      </c>
      <c r="AA143" s="1076" t="e">
        <f t="shared" ca="1" si="80"/>
        <v>#NAME?</v>
      </c>
      <c r="AB143" s="453" t="e">
        <f t="shared" ca="1" si="63"/>
        <v>#NAME?</v>
      </c>
      <c r="AC143" s="566" t="e">
        <f t="shared" ca="1" si="81"/>
        <v>#NAME?</v>
      </c>
      <c r="AD143" s="1125" t="e">
        <f t="shared" ca="1" si="66"/>
        <v>#NAME?</v>
      </c>
      <c r="AE143" s="565" t="e">
        <f t="shared" ca="1" si="85"/>
        <v>#NAME?</v>
      </c>
      <c r="AF143" s="453" t="e">
        <f t="shared" ca="1" si="64"/>
        <v>#NAME?</v>
      </c>
      <c r="AG143" s="566" t="e">
        <f t="shared" ca="1" si="82"/>
        <v>#NAME?</v>
      </c>
      <c r="AH143" s="567" t="e">
        <f t="shared" ca="1" si="67"/>
        <v>#NAME?</v>
      </c>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'NSW Post Acute '!T74</f>
        <v>3.9466111400793227E-6</v>
      </c>
      <c r="E144" s="493">
        <f>'NSW Post Acute '!U74</f>
        <v>6.525841446096458E-7</v>
      </c>
      <c r="F144" s="493">
        <f>'NSW Post Acute '!V74</f>
        <v>2.2244475815370481E-5</v>
      </c>
      <c r="G144" s="498">
        <f t="shared" si="68"/>
        <v>5.5081356302961317E-6</v>
      </c>
      <c r="H144" s="498">
        <f t="shared" si="69"/>
        <v>0.51337459229551319</v>
      </c>
      <c r="I144" s="498">
        <f t="shared" si="70"/>
        <v>130079.33844612569</v>
      </c>
      <c r="J144" s="498" t="e">
        <f ca="1">_xll.ErBeta(H144,I144)</f>
        <v>#NAME?</v>
      </c>
      <c r="K144" s="1076" t="e">
        <f t="shared" ca="1" si="71"/>
        <v>#NAME?</v>
      </c>
      <c r="L144" s="453" t="e">
        <f t="shared" ca="1" si="59"/>
        <v>#NAME?</v>
      </c>
      <c r="M144" s="566" t="e">
        <f t="shared" ca="1" si="72"/>
        <v>#NAME?</v>
      </c>
      <c r="N144" s="567" t="e">
        <f t="shared" ca="1" si="73"/>
        <v>#NAME?</v>
      </c>
      <c r="O144" s="565" t="e">
        <f t="shared" ca="1" si="83"/>
        <v>#NAME?</v>
      </c>
      <c r="P144" s="453" t="e">
        <f t="shared" ca="1" si="60"/>
        <v>#NAME?</v>
      </c>
      <c r="Q144" s="566" t="e">
        <f t="shared" ca="1" si="74"/>
        <v>#NAME?</v>
      </c>
      <c r="R144" s="567" t="e">
        <f t="shared" ca="1" si="65"/>
        <v>#NAME?</v>
      </c>
      <c r="S144" s="1076" t="e">
        <f t="shared" ca="1" si="75"/>
        <v>#NAME?</v>
      </c>
      <c r="T144" s="453" t="e">
        <f t="shared" ca="1" si="61"/>
        <v>#NAME?</v>
      </c>
      <c r="U144" s="566" t="e">
        <f t="shared" ca="1" si="76"/>
        <v>#NAME?</v>
      </c>
      <c r="V144" s="567" t="e">
        <f t="shared" ca="1" si="77"/>
        <v>#NAME?</v>
      </c>
      <c r="W144" s="565" t="e">
        <f t="shared" ca="1" si="84"/>
        <v>#NAME?</v>
      </c>
      <c r="X144" s="453" t="e">
        <f t="shared" ca="1" si="62"/>
        <v>#NAME?</v>
      </c>
      <c r="Y144" s="566" t="e">
        <f t="shared" ca="1" si="78"/>
        <v>#NAME?</v>
      </c>
      <c r="Z144" s="567" t="e">
        <f t="shared" ca="1" si="79"/>
        <v>#NAME?</v>
      </c>
      <c r="AA144" s="1076" t="e">
        <f t="shared" ca="1" si="80"/>
        <v>#NAME?</v>
      </c>
      <c r="AB144" s="453" t="e">
        <f t="shared" ca="1" si="63"/>
        <v>#NAME?</v>
      </c>
      <c r="AC144" s="566" t="e">
        <f t="shared" ca="1" si="81"/>
        <v>#NAME?</v>
      </c>
      <c r="AD144" s="1125" t="e">
        <f t="shared" ca="1" si="66"/>
        <v>#NAME?</v>
      </c>
      <c r="AE144" s="565" t="e">
        <f t="shared" ca="1" si="85"/>
        <v>#NAME?</v>
      </c>
      <c r="AF144" s="453" t="e">
        <f t="shared" ca="1" si="64"/>
        <v>#NAME?</v>
      </c>
      <c r="AG144" s="566" t="e">
        <f t="shared" ca="1" si="82"/>
        <v>#NAME?</v>
      </c>
      <c r="AH144" s="567" t="e">
        <f t="shared" ca="1" si="67"/>
        <v>#NAME?</v>
      </c>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'NSW Post Acute '!T75</f>
        <v>3.3229643845415774E-6</v>
      </c>
      <c r="E145" s="493">
        <f>'NSW Post Acute '!U75</f>
        <v>5.3482526610559283E-7</v>
      </c>
      <c r="F145" s="493">
        <f>'NSW Post Acute '!V75</f>
        <v>1.9222735129156906E-5</v>
      </c>
      <c r="G145" s="498">
        <f t="shared" si="68"/>
        <v>4.7673239446559471E-6</v>
      </c>
      <c r="H145" s="498">
        <f t="shared" si="69"/>
        <v>0.48584488205300419</v>
      </c>
      <c r="I145" s="498">
        <f t="shared" si="70"/>
        <v>146207.78659798656</v>
      </c>
      <c r="J145" s="498" t="e">
        <f ca="1">_xll.ErBeta(H145,I145)</f>
        <v>#NAME?</v>
      </c>
      <c r="K145" s="1076" t="e">
        <f t="shared" ca="1" si="71"/>
        <v>#NAME?</v>
      </c>
      <c r="L145" s="453" t="e">
        <f t="shared" ca="1" si="59"/>
        <v>#NAME?</v>
      </c>
      <c r="M145" s="566" t="e">
        <f t="shared" ca="1" si="72"/>
        <v>#NAME?</v>
      </c>
      <c r="N145" s="567" t="e">
        <f t="shared" ca="1" si="73"/>
        <v>#NAME?</v>
      </c>
      <c r="O145" s="565" t="e">
        <f t="shared" ca="1" si="83"/>
        <v>#NAME?</v>
      </c>
      <c r="P145" s="453" t="e">
        <f t="shared" ca="1" si="60"/>
        <v>#NAME?</v>
      </c>
      <c r="Q145" s="566" t="e">
        <f t="shared" ca="1" si="74"/>
        <v>#NAME?</v>
      </c>
      <c r="R145" s="567" t="e">
        <f t="shared" ca="1" si="65"/>
        <v>#NAME?</v>
      </c>
      <c r="S145" s="1076" t="e">
        <f t="shared" ca="1" si="75"/>
        <v>#NAME?</v>
      </c>
      <c r="T145" s="453" t="e">
        <f t="shared" ca="1" si="61"/>
        <v>#NAME?</v>
      </c>
      <c r="U145" s="566" t="e">
        <f t="shared" ca="1" si="76"/>
        <v>#NAME?</v>
      </c>
      <c r="V145" s="567" t="e">
        <f t="shared" ca="1" si="77"/>
        <v>#NAME?</v>
      </c>
      <c r="W145" s="565" t="e">
        <f t="shared" ca="1" si="84"/>
        <v>#NAME?</v>
      </c>
      <c r="X145" s="453" t="e">
        <f t="shared" ca="1" si="62"/>
        <v>#NAME?</v>
      </c>
      <c r="Y145" s="566" t="e">
        <f t="shared" ca="1" si="78"/>
        <v>#NAME?</v>
      </c>
      <c r="Z145" s="567" t="e">
        <f t="shared" ca="1" si="79"/>
        <v>#NAME?</v>
      </c>
      <c r="AA145" s="1076" t="e">
        <f t="shared" ca="1" si="80"/>
        <v>#NAME?</v>
      </c>
      <c r="AB145" s="453" t="e">
        <f t="shared" ca="1" si="63"/>
        <v>#NAME?</v>
      </c>
      <c r="AC145" s="566" t="e">
        <f t="shared" ca="1" si="81"/>
        <v>#NAME?</v>
      </c>
      <c r="AD145" s="1125" t="e">
        <f t="shared" ca="1" si="66"/>
        <v>#NAME?</v>
      </c>
      <c r="AE145" s="565" t="e">
        <f t="shared" ca="1" si="85"/>
        <v>#NAME?</v>
      </c>
      <c r="AF145" s="453" t="e">
        <f t="shared" ca="1" si="64"/>
        <v>#NAME?</v>
      </c>
      <c r="AG145" s="566" t="e">
        <f t="shared" ca="1" si="82"/>
        <v>#NAME?</v>
      </c>
      <c r="AH145" s="567" t="e">
        <f t="shared" ca="1" si="67"/>
        <v>#NAME?</v>
      </c>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'NSW Post Acute '!T76</f>
        <v>2.797866804964689E-6</v>
      </c>
      <c r="E146" s="493">
        <f>'NSW Post Acute '!U76</f>
        <v>4.3831598978859221E-7</v>
      </c>
      <c r="F146" s="493">
        <f>'NSW Post Acute '!V76</f>
        <v>1.661147463813897E-5</v>
      </c>
      <c r="G146" s="498">
        <f t="shared" si="68"/>
        <v>4.1258057776404023E-6</v>
      </c>
      <c r="H146" s="498">
        <f t="shared" si="69"/>
        <v>0.45986743284126075</v>
      </c>
      <c r="I146" s="498">
        <f t="shared" si="70"/>
        <v>164363.1302881981</v>
      </c>
      <c r="J146" s="498" t="e">
        <f ca="1">_xll.ErBeta(H146,I146)</f>
        <v>#NAME?</v>
      </c>
      <c r="K146" s="1076" t="e">
        <f t="shared" ca="1" si="71"/>
        <v>#NAME?</v>
      </c>
      <c r="L146" s="453" t="e">
        <f t="shared" ca="1" si="59"/>
        <v>#NAME?</v>
      </c>
      <c r="M146" s="566" t="e">
        <f t="shared" ca="1" si="72"/>
        <v>#NAME?</v>
      </c>
      <c r="N146" s="567" t="e">
        <f t="shared" ca="1" si="73"/>
        <v>#NAME?</v>
      </c>
      <c r="O146" s="565" t="e">
        <f t="shared" ca="1" si="83"/>
        <v>#NAME?</v>
      </c>
      <c r="P146" s="453" t="e">
        <f t="shared" ca="1" si="60"/>
        <v>#NAME?</v>
      </c>
      <c r="Q146" s="566" t="e">
        <f t="shared" ca="1" si="74"/>
        <v>#NAME?</v>
      </c>
      <c r="R146" s="567" t="e">
        <f t="shared" ca="1" si="65"/>
        <v>#NAME?</v>
      </c>
      <c r="S146" s="1076" t="e">
        <f t="shared" ca="1" si="75"/>
        <v>#NAME?</v>
      </c>
      <c r="T146" s="453" t="e">
        <f t="shared" ca="1" si="61"/>
        <v>#NAME?</v>
      </c>
      <c r="U146" s="566" t="e">
        <f t="shared" ca="1" si="76"/>
        <v>#NAME?</v>
      </c>
      <c r="V146" s="567" t="e">
        <f t="shared" ca="1" si="77"/>
        <v>#NAME?</v>
      </c>
      <c r="W146" s="565" t="e">
        <f t="shared" ca="1" si="84"/>
        <v>#NAME?</v>
      </c>
      <c r="X146" s="453" t="e">
        <f t="shared" ca="1" si="62"/>
        <v>#NAME?</v>
      </c>
      <c r="Y146" s="566" t="e">
        <f t="shared" ca="1" si="78"/>
        <v>#NAME?</v>
      </c>
      <c r="Z146" s="567" t="e">
        <f t="shared" ca="1" si="79"/>
        <v>#NAME?</v>
      </c>
      <c r="AA146" s="1076" t="e">
        <f t="shared" ca="1" si="80"/>
        <v>#NAME?</v>
      </c>
      <c r="AB146" s="453" t="e">
        <f t="shared" ca="1" si="63"/>
        <v>#NAME?</v>
      </c>
      <c r="AC146" s="566" t="e">
        <f t="shared" ca="1" si="81"/>
        <v>#NAME?</v>
      </c>
      <c r="AD146" s="1125" t="e">
        <f t="shared" ca="1" si="66"/>
        <v>#NAME?</v>
      </c>
      <c r="AE146" s="565" t="e">
        <f t="shared" ca="1" si="85"/>
        <v>#NAME?</v>
      </c>
      <c r="AF146" s="453" t="e">
        <f t="shared" ca="1" si="64"/>
        <v>#NAME?</v>
      </c>
      <c r="AG146" s="566" t="e">
        <f t="shared" ca="1" si="82"/>
        <v>#NAME?</v>
      </c>
      <c r="AH146" s="567" t="e">
        <f t="shared" ca="1" si="67"/>
        <v>#NAME?</v>
      </c>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'NSW Post Acute '!T77</f>
        <v>2.3557455790797643E-6</v>
      </c>
      <c r="E147" s="493">
        <f>'NSW Post Acute '!U77</f>
        <v>3.5922182267735653E-7</v>
      </c>
      <c r="F147" s="493">
        <f>'NSW Post Acute '!V77</f>
        <v>1.4354933769804129E-5</v>
      </c>
      <c r="G147" s="498">
        <f t="shared" si="68"/>
        <v>3.5703346803894831E-6</v>
      </c>
      <c r="H147" s="498">
        <f t="shared" si="69"/>
        <v>0.43534698341622796</v>
      </c>
      <c r="I147" s="498">
        <f t="shared" si="70"/>
        <v>184801.77219288581</v>
      </c>
      <c r="J147" s="498" t="e">
        <f ca="1">_xll.ErBeta(H147,I147)</f>
        <v>#NAME?</v>
      </c>
      <c r="K147" s="1076" t="e">
        <f t="shared" ca="1" si="71"/>
        <v>#NAME?</v>
      </c>
      <c r="L147" s="453" t="e">
        <f t="shared" ca="1" si="59"/>
        <v>#NAME?</v>
      </c>
      <c r="M147" s="566" t="e">
        <f t="shared" ca="1" si="72"/>
        <v>#NAME?</v>
      </c>
      <c r="N147" s="567" t="e">
        <f t="shared" ca="1" si="73"/>
        <v>#NAME?</v>
      </c>
      <c r="O147" s="565" t="e">
        <f t="shared" ca="1" si="83"/>
        <v>#NAME?</v>
      </c>
      <c r="P147" s="453" t="e">
        <f t="shared" ca="1" si="60"/>
        <v>#NAME?</v>
      </c>
      <c r="Q147" s="566" t="e">
        <f t="shared" ca="1" si="74"/>
        <v>#NAME?</v>
      </c>
      <c r="R147" s="567" t="e">
        <f t="shared" ca="1" si="65"/>
        <v>#NAME?</v>
      </c>
      <c r="S147" s="1076" t="e">
        <f t="shared" ca="1" si="75"/>
        <v>#NAME?</v>
      </c>
      <c r="T147" s="453" t="e">
        <f t="shared" ca="1" si="61"/>
        <v>#NAME?</v>
      </c>
      <c r="U147" s="566" t="e">
        <f t="shared" ca="1" si="76"/>
        <v>#NAME?</v>
      </c>
      <c r="V147" s="567" t="e">
        <f t="shared" ca="1" si="77"/>
        <v>#NAME?</v>
      </c>
      <c r="W147" s="565" t="e">
        <f t="shared" ca="1" si="84"/>
        <v>#NAME?</v>
      </c>
      <c r="X147" s="453" t="e">
        <f t="shared" ca="1" si="62"/>
        <v>#NAME?</v>
      </c>
      <c r="Y147" s="566" t="e">
        <f t="shared" ca="1" si="78"/>
        <v>#NAME?</v>
      </c>
      <c r="Z147" s="567" t="e">
        <f t="shared" ca="1" si="79"/>
        <v>#NAME?</v>
      </c>
      <c r="AA147" s="1076" t="e">
        <f t="shared" ca="1" si="80"/>
        <v>#NAME?</v>
      </c>
      <c r="AB147" s="453" t="e">
        <f t="shared" ca="1" si="63"/>
        <v>#NAME?</v>
      </c>
      <c r="AC147" s="566" t="e">
        <f t="shared" ca="1" si="81"/>
        <v>#NAME?</v>
      </c>
      <c r="AD147" s="1125" t="e">
        <f t="shared" ca="1" si="66"/>
        <v>#NAME?</v>
      </c>
      <c r="AE147" s="565" t="e">
        <f t="shared" ca="1" si="85"/>
        <v>#NAME?</v>
      </c>
      <c r="AF147" s="453" t="e">
        <f t="shared" ca="1" si="64"/>
        <v>#NAME?</v>
      </c>
      <c r="AG147" s="566" t="e">
        <f t="shared" ca="1" si="82"/>
        <v>#NAME?</v>
      </c>
      <c r="AH147" s="567" t="e">
        <f t="shared" ca="1" si="67"/>
        <v>#NAME?</v>
      </c>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'NSW Post Acute '!T78</f>
        <v>1.9834887148689276E-6</v>
      </c>
      <c r="E148" s="493">
        <f>'NSW Post Acute '!U78</f>
        <v>2.9440020645808674E-7</v>
      </c>
      <c r="F148" s="493">
        <f>'NSW Post Acute '!V78</f>
        <v>1.2404926595881592E-5</v>
      </c>
      <c r="G148" s="498">
        <f t="shared" si="68"/>
        <v>3.0894199973019143E-6</v>
      </c>
      <c r="H148" s="498">
        <f t="shared" si="69"/>
        <v>0.4121948960182239</v>
      </c>
      <c r="I148" s="498">
        <f t="shared" si="70"/>
        <v>207812.66631080271</v>
      </c>
      <c r="J148" s="498" t="e">
        <f ca="1">_xll.ErBeta(H148,I148)</f>
        <v>#NAME?</v>
      </c>
      <c r="K148" s="1076" t="e">
        <f t="shared" ca="1" si="71"/>
        <v>#NAME?</v>
      </c>
      <c r="L148" s="453" t="e">
        <f t="shared" ca="1" si="59"/>
        <v>#NAME?</v>
      </c>
      <c r="M148" s="566" t="e">
        <f t="shared" ca="1" si="72"/>
        <v>#NAME?</v>
      </c>
      <c r="N148" s="567" t="e">
        <f t="shared" ca="1" si="73"/>
        <v>#NAME?</v>
      </c>
      <c r="O148" s="565" t="e">
        <f t="shared" ca="1" si="83"/>
        <v>#NAME?</v>
      </c>
      <c r="P148" s="453" t="e">
        <f t="shared" ca="1" si="60"/>
        <v>#NAME?</v>
      </c>
      <c r="Q148" s="566" t="e">
        <f t="shared" ca="1" si="74"/>
        <v>#NAME?</v>
      </c>
      <c r="R148" s="567" t="e">
        <f t="shared" ca="1" si="65"/>
        <v>#NAME?</v>
      </c>
      <c r="S148" s="1076" t="e">
        <f t="shared" ca="1" si="75"/>
        <v>#NAME?</v>
      </c>
      <c r="T148" s="453" t="e">
        <f t="shared" ca="1" si="61"/>
        <v>#NAME?</v>
      </c>
      <c r="U148" s="566" t="e">
        <f t="shared" ca="1" si="76"/>
        <v>#NAME?</v>
      </c>
      <c r="V148" s="567" t="e">
        <f t="shared" ca="1" si="77"/>
        <v>#NAME?</v>
      </c>
      <c r="W148" s="565" t="e">
        <f t="shared" ca="1" si="84"/>
        <v>#NAME?</v>
      </c>
      <c r="X148" s="453" t="e">
        <f t="shared" ca="1" si="62"/>
        <v>#NAME?</v>
      </c>
      <c r="Y148" s="566" t="e">
        <f t="shared" ca="1" si="78"/>
        <v>#NAME?</v>
      </c>
      <c r="Z148" s="567" t="e">
        <f t="shared" ca="1" si="79"/>
        <v>#NAME?</v>
      </c>
      <c r="AA148" s="1076" t="e">
        <f t="shared" ca="1" si="80"/>
        <v>#NAME?</v>
      </c>
      <c r="AB148" s="453" t="e">
        <f t="shared" ca="1" si="63"/>
        <v>#NAME?</v>
      </c>
      <c r="AC148" s="566" t="e">
        <f t="shared" ca="1" si="81"/>
        <v>#NAME?</v>
      </c>
      <c r="AD148" s="1125" t="e">
        <f t="shared" ca="1" si="66"/>
        <v>#NAME?</v>
      </c>
      <c r="AE148" s="565" t="e">
        <f t="shared" ca="1" si="85"/>
        <v>#NAME?</v>
      </c>
      <c r="AF148" s="453" t="e">
        <f t="shared" ca="1" si="64"/>
        <v>#NAME?</v>
      </c>
      <c r="AG148" s="566" t="e">
        <f t="shared" ca="1" si="82"/>
        <v>#NAME?</v>
      </c>
      <c r="AH148" s="567" t="e">
        <f t="shared" ca="1" si="67"/>
        <v>#NAME?</v>
      </c>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'NSW Post Acute '!T79</f>
        <v>1.670056188134389E-6</v>
      </c>
      <c r="E149" s="493">
        <f>'NSW Post Acute '!U79</f>
        <v>2.4127565779991629E-7</v>
      </c>
      <c r="F149" s="493">
        <f>'NSW Post Acute '!V79</f>
        <v>1.0719812875271135E-5</v>
      </c>
      <c r="G149" s="498">
        <f t="shared" si="68"/>
        <v>2.6730962289467395E-6</v>
      </c>
      <c r="H149" s="498">
        <f t="shared" si="69"/>
        <v>0.39032861992763124</v>
      </c>
      <c r="I149" s="498">
        <f t="shared" si="70"/>
        <v>233721.45849352377</v>
      </c>
      <c r="J149" s="498" t="e">
        <f ca="1">_xll.ErBeta(H149,I149)</f>
        <v>#NAME?</v>
      </c>
      <c r="K149" s="1076" t="e">
        <f t="shared" ca="1" si="71"/>
        <v>#NAME?</v>
      </c>
      <c r="L149" s="453" t="e">
        <f t="shared" ca="1" si="59"/>
        <v>#NAME?</v>
      </c>
      <c r="M149" s="566" t="e">
        <f t="shared" ca="1" si="72"/>
        <v>#NAME?</v>
      </c>
      <c r="N149" s="567" t="e">
        <f t="shared" ca="1" si="73"/>
        <v>#NAME?</v>
      </c>
      <c r="O149" s="565" t="e">
        <f t="shared" ca="1" si="83"/>
        <v>#NAME?</v>
      </c>
      <c r="P149" s="453" t="e">
        <f t="shared" ca="1" si="60"/>
        <v>#NAME?</v>
      </c>
      <c r="Q149" s="566" t="e">
        <f t="shared" ca="1" si="74"/>
        <v>#NAME?</v>
      </c>
      <c r="R149" s="567" t="e">
        <f t="shared" ca="1" si="65"/>
        <v>#NAME?</v>
      </c>
      <c r="S149" s="1076" t="e">
        <f t="shared" ca="1" si="75"/>
        <v>#NAME?</v>
      </c>
      <c r="T149" s="453" t="e">
        <f t="shared" ca="1" si="61"/>
        <v>#NAME?</v>
      </c>
      <c r="U149" s="566" t="e">
        <f t="shared" ca="1" si="76"/>
        <v>#NAME?</v>
      </c>
      <c r="V149" s="567" t="e">
        <f t="shared" ca="1" si="77"/>
        <v>#NAME?</v>
      </c>
      <c r="W149" s="565" t="e">
        <f t="shared" ca="1" si="84"/>
        <v>#NAME?</v>
      </c>
      <c r="X149" s="453" t="e">
        <f t="shared" ca="1" si="62"/>
        <v>#NAME?</v>
      </c>
      <c r="Y149" s="566" t="e">
        <f t="shared" ca="1" si="78"/>
        <v>#NAME?</v>
      </c>
      <c r="Z149" s="567" t="e">
        <f t="shared" ca="1" si="79"/>
        <v>#NAME?</v>
      </c>
      <c r="AA149" s="1076" t="e">
        <f t="shared" ca="1" si="80"/>
        <v>#NAME?</v>
      </c>
      <c r="AB149" s="453" t="e">
        <f t="shared" ca="1" si="63"/>
        <v>#NAME?</v>
      </c>
      <c r="AC149" s="566" t="e">
        <f t="shared" ca="1" si="81"/>
        <v>#NAME?</v>
      </c>
      <c r="AD149" s="1125" t="e">
        <f t="shared" ca="1" si="66"/>
        <v>#NAME?</v>
      </c>
      <c r="AE149" s="565" t="e">
        <f t="shared" ca="1" si="85"/>
        <v>#NAME?</v>
      </c>
      <c r="AF149" s="453" t="e">
        <f t="shared" ca="1" si="64"/>
        <v>#NAME?</v>
      </c>
      <c r="AG149" s="566" t="e">
        <f t="shared" ca="1" si="82"/>
        <v>#NAME?</v>
      </c>
      <c r="AH149" s="567" t="e">
        <f t="shared" ca="1" si="67"/>
        <v>#NAME?</v>
      </c>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'NSW Post Acute '!T80</f>
        <v>1.4061525284303314E-6</v>
      </c>
      <c r="E150" s="493">
        <f>'NSW Post Acute '!U80</f>
        <v>1.9773743961375287E-7</v>
      </c>
      <c r="F150" s="493">
        <f>'NSW Post Acute '!V80</f>
        <v>9.26360887286346E-6</v>
      </c>
      <c r="G150" s="498">
        <f t="shared" si="68"/>
        <v>2.3127223044004356E-6</v>
      </c>
      <c r="H150" s="498">
        <f t="shared" si="69"/>
        <v>0.36967120562155797</v>
      </c>
      <c r="I150" s="498">
        <f t="shared" si="70"/>
        <v>262895.1542121222</v>
      </c>
      <c r="J150" s="498" t="e">
        <f ca="1">_xll.ErBeta(H150,I150)</f>
        <v>#NAME?</v>
      </c>
      <c r="K150" s="1076" t="e">
        <f t="shared" ca="1" si="71"/>
        <v>#NAME?</v>
      </c>
      <c r="L150" s="453" t="e">
        <f t="shared" ca="1" si="59"/>
        <v>#NAME?</v>
      </c>
      <c r="M150" s="566" t="e">
        <f t="shared" ca="1" si="72"/>
        <v>#NAME?</v>
      </c>
      <c r="N150" s="567" t="e">
        <f t="shared" ca="1" si="73"/>
        <v>#NAME?</v>
      </c>
      <c r="O150" s="565" t="e">
        <f t="shared" ca="1" si="83"/>
        <v>#NAME?</v>
      </c>
      <c r="P150" s="453" t="e">
        <f t="shared" ca="1" si="60"/>
        <v>#NAME?</v>
      </c>
      <c r="Q150" s="566" t="e">
        <f t="shared" ca="1" si="74"/>
        <v>#NAME?</v>
      </c>
      <c r="R150" s="567" t="e">
        <f t="shared" ca="1" si="65"/>
        <v>#NAME?</v>
      </c>
      <c r="S150" s="1076" t="e">
        <f t="shared" ca="1" si="75"/>
        <v>#NAME?</v>
      </c>
      <c r="T150" s="453" t="e">
        <f t="shared" ca="1" si="61"/>
        <v>#NAME?</v>
      </c>
      <c r="U150" s="566" t="e">
        <f t="shared" ca="1" si="76"/>
        <v>#NAME?</v>
      </c>
      <c r="V150" s="567" t="e">
        <f t="shared" ca="1" si="77"/>
        <v>#NAME?</v>
      </c>
      <c r="W150" s="565" t="e">
        <f t="shared" ca="1" si="84"/>
        <v>#NAME?</v>
      </c>
      <c r="X150" s="453" t="e">
        <f t="shared" ca="1" si="62"/>
        <v>#NAME?</v>
      </c>
      <c r="Y150" s="566" t="e">
        <f t="shared" ca="1" si="78"/>
        <v>#NAME?</v>
      </c>
      <c r="Z150" s="567" t="e">
        <f t="shared" ca="1" si="79"/>
        <v>#NAME?</v>
      </c>
      <c r="AA150" s="1076" t="e">
        <f t="shared" ca="1" si="80"/>
        <v>#NAME?</v>
      </c>
      <c r="AB150" s="453" t="e">
        <f t="shared" ca="1" si="63"/>
        <v>#NAME?</v>
      </c>
      <c r="AC150" s="566" t="e">
        <f t="shared" ca="1" si="81"/>
        <v>#NAME?</v>
      </c>
      <c r="AD150" s="1125" t="e">
        <f t="shared" ca="1" si="66"/>
        <v>#NAME?</v>
      </c>
      <c r="AE150" s="565" t="e">
        <f t="shared" ca="1" si="85"/>
        <v>#NAME?</v>
      </c>
      <c r="AF150" s="453" t="e">
        <f t="shared" ca="1" si="64"/>
        <v>#NAME?</v>
      </c>
      <c r="AG150" s="566" t="e">
        <f t="shared" ca="1" si="82"/>
        <v>#NAME?</v>
      </c>
      <c r="AH150" s="567" t="e">
        <f t="shared" ca="1" si="67"/>
        <v>#NAME?</v>
      </c>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'NSW Post Acute '!T81</f>
        <v>1.183951143236565E-6</v>
      </c>
      <c r="E151" s="493">
        <f>'NSW Post Acute '!U81</f>
        <v>1.6205569754337703E-7</v>
      </c>
      <c r="F151" s="493">
        <f>'NSW Post Acute '!V81</f>
        <v>8.0052189667745562E-6</v>
      </c>
      <c r="G151" s="498">
        <f t="shared" si="68"/>
        <v>2.0008069564365254E-6</v>
      </c>
      <c r="H151" s="498">
        <f t="shared" si="69"/>
        <v>0.35015086409181972</v>
      </c>
      <c r="I151" s="498">
        <f t="shared" si="70"/>
        <v>295747.38073489949</v>
      </c>
      <c r="J151" s="498" t="e">
        <f ca="1">_xll.ErBeta(H151,I151)</f>
        <v>#NAME?</v>
      </c>
      <c r="K151" s="1076" t="e">
        <f t="shared" ca="1" si="71"/>
        <v>#NAME?</v>
      </c>
      <c r="L151" s="453" t="e">
        <f t="shared" ca="1" si="59"/>
        <v>#NAME?</v>
      </c>
      <c r="M151" s="566" t="e">
        <f t="shared" ca="1" si="72"/>
        <v>#NAME?</v>
      </c>
      <c r="N151" s="567" t="e">
        <f t="shared" ca="1" si="73"/>
        <v>#NAME?</v>
      </c>
      <c r="O151" s="565" t="e">
        <f t="shared" ca="1" si="83"/>
        <v>#NAME?</v>
      </c>
      <c r="P151" s="453" t="e">
        <f t="shared" ca="1" si="60"/>
        <v>#NAME?</v>
      </c>
      <c r="Q151" s="566" t="e">
        <f t="shared" ca="1" si="74"/>
        <v>#NAME?</v>
      </c>
      <c r="R151" s="567" t="e">
        <f t="shared" ca="1" si="65"/>
        <v>#NAME?</v>
      </c>
      <c r="S151" s="1076" t="e">
        <f t="shared" ca="1" si="75"/>
        <v>#NAME?</v>
      </c>
      <c r="T151" s="453" t="e">
        <f t="shared" ca="1" si="61"/>
        <v>#NAME?</v>
      </c>
      <c r="U151" s="566" t="e">
        <f t="shared" ca="1" si="76"/>
        <v>#NAME?</v>
      </c>
      <c r="V151" s="567" t="e">
        <f t="shared" ca="1" si="77"/>
        <v>#NAME?</v>
      </c>
      <c r="W151" s="565" t="e">
        <f t="shared" ca="1" si="84"/>
        <v>#NAME?</v>
      </c>
      <c r="X151" s="453" t="e">
        <f t="shared" ca="1" si="62"/>
        <v>#NAME?</v>
      </c>
      <c r="Y151" s="566" t="e">
        <f t="shared" ca="1" si="78"/>
        <v>#NAME?</v>
      </c>
      <c r="Z151" s="567" t="e">
        <f t="shared" ca="1" si="79"/>
        <v>#NAME?</v>
      </c>
      <c r="AA151" s="1076" t="e">
        <f t="shared" ca="1" si="80"/>
        <v>#NAME?</v>
      </c>
      <c r="AB151" s="453" t="e">
        <f t="shared" ca="1" si="63"/>
        <v>#NAME?</v>
      </c>
      <c r="AC151" s="566" t="e">
        <f t="shared" ca="1" si="81"/>
        <v>#NAME?</v>
      </c>
      <c r="AD151" s="1125" t="e">
        <f t="shared" ca="1" si="66"/>
        <v>#NAME?</v>
      </c>
      <c r="AE151" s="565" t="e">
        <f t="shared" ca="1" si="85"/>
        <v>#NAME?</v>
      </c>
      <c r="AF151" s="453" t="e">
        <f t="shared" ca="1" si="64"/>
        <v>#NAME?</v>
      </c>
      <c r="AG151" s="566" t="e">
        <f t="shared" ca="1" si="82"/>
        <v>#NAME?</v>
      </c>
      <c r="AH151" s="567" t="e">
        <f t="shared" ca="1" si="67"/>
        <v>#NAME?</v>
      </c>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'NSW Post Acute '!T82</f>
        <v>9.9686220465422267E-7</v>
      </c>
      <c r="E152" s="493">
        <f>'NSW Post Acute '!U82</f>
        <v>1.328127296356675E-7</v>
      </c>
      <c r="F152" s="493">
        <f>'NSW Post Acute '!V82</f>
        <v>6.9177716358180464E-6</v>
      </c>
      <c r="G152" s="498">
        <f t="shared" si="68"/>
        <v>1.7308568638220354E-6</v>
      </c>
      <c r="H152" s="498">
        <f t="shared" si="69"/>
        <v>0.3317005665349721</v>
      </c>
      <c r="I152" s="498">
        <f t="shared" si="70"/>
        <v>332744.31945212476</v>
      </c>
      <c r="J152" s="498" t="e">
        <f ca="1">_xll.ErBeta(H152,I152)</f>
        <v>#NAME?</v>
      </c>
      <c r="K152" s="1076" t="e">
        <f t="shared" ca="1" si="71"/>
        <v>#NAME?</v>
      </c>
      <c r="L152" s="453" t="e">
        <f t="shared" ca="1" si="59"/>
        <v>#NAME?</v>
      </c>
      <c r="M152" s="566" t="e">
        <f t="shared" ca="1" si="72"/>
        <v>#NAME?</v>
      </c>
      <c r="N152" s="567" t="e">
        <f t="shared" ca="1" si="73"/>
        <v>#NAME?</v>
      </c>
      <c r="O152" s="565" t="e">
        <f t="shared" ca="1" si="83"/>
        <v>#NAME?</v>
      </c>
      <c r="P152" s="453" t="e">
        <f t="shared" ca="1" si="60"/>
        <v>#NAME?</v>
      </c>
      <c r="Q152" s="566" t="e">
        <f t="shared" ca="1" si="74"/>
        <v>#NAME?</v>
      </c>
      <c r="R152" s="567" t="e">
        <f t="shared" ca="1" si="65"/>
        <v>#NAME?</v>
      </c>
      <c r="S152" s="1076" t="e">
        <f t="shared" ca="1" si="75"/>
        <v>#NAME?</v>
      </c>
      <c r="T152" s="453" t="e">
        <f t="shared" ca="1" si="61"/>
        <v>#NAME?</v>
      </c>
      <c r="U152" s="566" t="e">
        <f t="shared" ca="1" si="76"/>
        <v>#NAME?</v>
      </c>
      <c r="V152" s="567" t="e">
        <f t="shared" ca="1" si="77"/>
        <v>#NAME?</v>
      </c>
      <c r="W152" s="565" t="e">
        <f t="shared" ca="1" si="84"/>
        <v>#NAME?</v>
      </c>
      <c r="X152" s="453" t="e">
        <f t="shared" ca="1" si="62"/>
        <v>#NAME?</v>
      </c>
      <c r="Y152" s="566" t="e">
        <f t="shared" ca="1" si="78"/>
        <v>#NAME?</v>
      </c>
      <c r="Z152" s="567" t="e">
        <f t="shared" ca="1" si="79"/>
        <v>#NAME?</v>
      </c>
      <c r="AA152" s="1076" t="e">
        <f t="shared" ca="1" si="80"/>
        <v>#NAME?</v>
      </c>
      <c r="AB152" s="453" t="e">
        <f t="shared" ca="1" si="63"/>
        <v>#NAME?</v>
      </c>
      <c r="AC152" s="566" t="e">
        <f t="shared" ca="1" si="81"/>
        <v>#NAME?</v>
      </c>
      <c r="AD152" s="1125" t="e">
        <f t="shared" ca="1" si="66"/>
        <v>#NAME?</v>
      </c>
      <c r="AE152" s="565" t="e">
        <f t="shared" ca="1" si="85"/>
        <v>#NAME?</v>
      </c>
      <c r="AF152" s="453" t="e">
        <f t="shared" ca="1" si="64"/>
        <v>#NAME?</v>
      </c>
      <c r="AG152" s="566" t="e">
        <f t="shared" ca="1" si="82"/>
        <v>#NAME?</v>
      </c>
      <c r="AH152" s="567" t="e">
        <f t="shared" ca="1" si="67"/>
        <v>#NAME?</v>
      </c>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'NSW Post Acute '!T83</f>
        <v>8.3933721483769139E-7</v>
      </c>
      <c r="E153" s="493">
        <f>'NSW Post Acute '!U83</f>
        <v>1.0884665840616602E-7</v>
      </c>
      <c r="F153" s="493">
        <f>'NSW Post Acute '!V83</f>
        <v>5.978045647964388E-6</v>
      </c>
      <c r="G153" s="498">
        <f t="shared" si="68"/>
        <v>1.497244640193424E-6</v>
      </c>
      <c r="H153" s="498">
        <f t="shared" si="69"/>
        <v>0.31425768019035055</v>
      </c>
      <c r="I153" s="498">
        <f t="shared" si="70"/>
        <v>374411.39373637177</v>
      </c>
      <c r="J153" s="498" t="e">
        <f ca="1">_xll.ErBeta(H153,I153)</f>
        <v>#NAME?</v>
      </c>
      <c r="K153" s="1076" t="e">
        <f t="shared" ca="1" si="71"/>
        <v>#NAME?</v>
      </c>
      <c r="L153" s="453" t="e">
        <f t="shared" ca="1" si="59"/>
        <v>#NAME?</v>
      </c>
      <c r="M153" s="566" t="e">
        <f t="shared" ca="1" si="72"/>
        <v>#NAME?</v>
      </c>
      <c r="N153" s="567" t="e">
        <f t="shared" ca="1" si="73"/>
        <v>#NAME?</v>
      </c>
      <c r="O153" s="565" t="e">
        <f t="shared" ca="1" si="83"/>
        <v>#NAME?</v>
      </c>
      <c r="P153" s="453" t="e">
        <f t="shared" ca="1" si="60"/>
        <v>#NAME?</v>
      </c>
      <c r="Q153" s="566" t="e">
        <f t="shared" ca="1" si="74"/>
        <v>#NAME?</v>
      </c>
      <c r="R153" s="567" t="e">
        <f t="shared" ca="1" si="65"/>
        <v>#NAME?</v>
      </c>
      <c r="S153" s="1076" t="e">
        <f t="shared" ca="1" si="75"/>
        <v>#NAME?</v>
      </c>
      <c r="T153" s="453" t="e">
        <f t="shared" ca="1" si="61"/>
        <v>#NAME?</v>
      </c>
      <c r="U153" s="566" t="e">
        <f t="shared" ca="1" si="76"/>
        <v>#NAME?</v>
      </c>
      <c r="V153" s="567" t="e">
        <f t="shared" ca="1" si="77"/>
        <v>#NAME?</v>
      </c>
      <c r="W153" s="565" t="e">
        <f t="shared" ca="1" si="84"/>
        <v>#NAME?</v>
      </c>
      <c r="X153" s="453" t="e">
        <f t="shared" ca="1" si="62"/>
        <v>#NAME?</v>
      </c>
      <c r="Y153" s="566" t="e">
        <f t="shared" ca="1" si="78"/>
        <v>#NAME?</v>
      </c>
      <c r="Z153" s="567" t="e">
        <f t="shared" ca="1" si="79"/>
        <v>#NAME?</v>
      </c>
      <c r="AA153" s="1076" t="e">
        <f t="shared" ca="1" si="80"/>
        <v>#NAME?</v>
      </c>
      <c r="AB153" s="453" t="e">
        <f t="shared" ca="1" si="63"/>
        <v>#NAME?</v>
      </c>
      <c r="AC153" s="566" t="e">
        <f t="shared" ca="1" si="81"/>
        <v>#NAME?</v>
      </c>
      <c r="AD153" s="1125" t="e">
        <f t="shared" ca="1" si="66"/>
        <v>#NAME?</v>
      </c>
      <c r="AE153" s="565" t="e">
        <f t="shared" ca="1" si="85"/>
        <v>#NAME?</v>
      </c>
      <c r="AF153" s="453" t="e">
        <f t="shared" ca="1" si="64"/>
        <v>#NAME?</v>
      </c>
      <c r="AG153" s="566" t="e">
        <f t="shared" ca="1" si="82"/>
        <v>#NAME?</v>
      </c>
      <c r="AH153" s="567" t="e">
        <f t="shared" ca="1" si="67"/>
        <v>#NAME?</v>
      </c>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'NSW Post Acute '!T84</f>
        <v>7.0670445415859051E-7</v>
      </c>
      <c r="E154" s="493">
        <f>'NSW Post Acute '!U84</f>
        <v>8.9205267286418764E-8</v>
      </c>
      <c r="F154" s="493">
        <f>'NSW Post Acute '!V84</f>
        <v>5.1659741966778603E-6</v>
      </c>
      <c r="G154" s="498">
        <f t="shared" si="68"/>
        <v>1.2950941146406738E-6</v>
      </c>
      <c r="H154" s="498">
        <f t="shared" si="69"/>
        <v>0.29776363659446353</v>
      </c>
      <c r="I154" s="498">
        <f t="shared" si="70"/>
        <v>421340.80861015007</v>
      </c>
      <c r="J154" s="498" t="e">
        <f ca="1">_xll.ErBeta(H154,I154)</f>
        <v>#NAME?</v>
      </c>
      <c r="K154" s="1076" t="e">
        <f t="shared" ca="1" si="71"/>
        <v>#NAME?</v>
      </c>
      <c r="L154" s="453" t="e">
        <f t="shared" ca="1" si="59"/>
        <v>#NAME?</v>
      </c>
      <c r="M154" s="566" t="e">
        <f t="shared" ca="1" si="72"/>
        <v>#NAME?</v>
      </c>
      <c r="N154" s="567" t="e">
        <f t="shared" ca="1" si="73"/>
        <v>#NAME?</v>
      </c>
      <c r="O154" s="565" t="e">
        <f t="shared" ca="1" si="83"/>
        <v>#NAME?</v>
      </c>
      <c r="P154" s="453" t="e">
        <f t="shared" ca="1" si="60"/>
        <v>#NAME?</v>
      </c>
      <c r="Q154" s="566" t="e">
        <f t="shared" ca="1" si="74"/>
        <v>#NAME?</v>
      </c>
      <c r="R154" s="567" t="e">
        <f t="shared" ca="1" si="65"/>
        <v>#NAME?</v>
      </c>
      <c r="S154" s="1076" t="e">
        <f t="shared" ca="1" si="75"/>
        <v>#NAME?</v>
      </c>
      <c r="T154" s="453" t="e">
        <f t="shared" ca="1" si="61"/>
        <v>#NAME?</v>
      </c>
      <c r="U154" s="566" t="e">
        <f t="shared" ca="1" si="76"/>
        <v>#NAME?</v>
      </c>
      <c r="V154" s="567" t="e">
        <f t="shared" ca="1" si="77"/>
        <v>#NAME?</v>
      </c>
      <c r="W154" s="565" t="e">
        <f t="shared" ca="1" si="84"/>
        <v>#NAME?</v>
      </c>
      <c r="X154" s="453" t="e">
        <f t="shared" ca="1" si="62"/>
        <v>#NAME?</v>
      </c>
      <c r="Y154" s="566" t="e">
        <f t="shared" ca="1" si="78"/>
        <v>#NAME?</v>
      </c>
      <c r="Z154" s="567" t="e">
        <f t="shared" ca="1" si="79"/>
        <v>#NAME?</v>
      </c>
      <c r="AA154" s="1076" t="e">
        <f t="shared" ca="1" si="80"/>
        <v>#NAME?</v>
      </c>
      <c r="AB154" s="453" t="e">
        <f t="shared" ca="1" si="63"/>
        <v>#NAME?</v>
      </c>
      <c r="AC154" s="566" t="e">
        <f t="shared" ca="1" si="81"/>
        <v>#NAME?</v>
      </c>
      <c r="AD154" s="1125" t="e">
        <f t="shared" ca="1" si="66"/>
        <v>#NAME?</v>
      </c>
      <c r="AE154" s="565" t="e">
        <f t="shared" ca="1" si="85"/>
        <v>#NAME?</v>
      </c>
      <c r="AF154" s="453" t="e">
        <f t="shared" ca="1" si="64"/>
        <v>#NAME?</v>
      </c>
      <c r="AG154" s="566" t="e">
        <f t="shared" ca="1" si="82"/>
        <v>#NAME?</v>
      </c>
      <c r="AH154" s="567" t="e">
        <f t="shared" ca="1" si="67"/>
        <v>#NAME?</v>
      </c>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'NSW Post Acute '!T85</f>
        <v>5.9503043198694678E-7</v>
      </c>
      <c r="E155" s="493">
        <f>'NSW Post Acute '!U85</f>
        <v>7.3108167289319514E-8</v>
      </c>
      <c r="F155" s="493">
        <f>'NSW Post Acute '!V85</f>
        <v>4.4642163965122653E-6</v>
      </c>
      <c r="G155" s="498">
        <f t="shared" si="68"/>
        <v>1.1201806707201394E-6</v>
      </c>
      <c r="H155" s="498">
        <f t="shared" si="69"/>
        <v>0.28216362894968366</v>
      </c>
      <c r="I155" s="498">
        <f t="shared" si="70"/>
        <v>474200.05076299602</v>
      </c>
      <c r="J155" s="498" t="e">
        <f ca="1">_xll.ErBeta(H155,I155)</f>
        <v>#NAME?</v>
      </c>
      <c r="K155" s="1076" t="e">
        <f t="shared" ca="1" si="71"/>
        <v>#NAME?</v>
      </c>
      <c r="L155" s="453" t="e">
        <f t="shared" ca="1" si="59"/>
        <v>#NAME?</v>
      </c>
      <c r="M155" s="566" t="e">
        <f t="shared" ca="1" si="72"/>
        <v>#NAME?</v>
      </c>
      <c r="N155" s="567" t="e">
        <f t="shared" ca="1" si="73"/>
        <v>#NAME?</v>
      </c>
      <c r="O155" s="565" t="e">
        <f t="shared" ca="1" si="83"/>
        <v>#NAME?</v>
      </c>
      <c r="P155" s="453" t="e">
        <f t="shared" ca="1" si="60"/>
        <v>#NAME?</v>
      </c>
      <c r="Q155" s="566" t="e">
        <f t="shared" ca="1" si="74"/>
        <v>#NAME?</v>
      </c>
      <c r="R155" s="567" t="e">
        <f t="shared" ca="1" si="65"/>
        <v>#NAME?</v>
      </c>
      <c r="S155" s="1076" t="e">
        <f t="shared" ca="1" si="75"/>
        <v>#NAME?</v>
      </c>
      <c r="T155" s="453" t="e">
        <f t="shared" ca="1" si="61"/>
        <v>#NAME?</v>
      </c>
      <c r="U155" s="566" t="e">
        <f t="shared" ca="1" si="76"/>
        <v>#NAME?</v>
      </c>
      <c r="V155" s="567" t="e">
        <f t="shared" ca="1" si="77"/>
        <v>#NAME?</v>
      </c>
      <c r="W155" s="565" t="e">
        <f t="shared" ca="1" si="84"/>
        <v>#NAME?</v>
      </c>
      <c r="X155" s="453" t="e">
        <f t="shared" ca="1" si="62"/>
        <v>#NAME?</v>
      </c>
      <c r="Y155" s="566" t="e">
        <f t="shared" ca="1" si="78"/>
        <v>#NAME?</v>
      </c>
      <c r="Z155" s="567" t="e">
        <f t="shared" ca="1" si="79"/>
        <v>#NAME?</v>
      </c>
      <c r="AA155" s="1076" t="e">
        <f t="shared" ca="1" si="80"/>
        <v>#NAME?</v>
      </c>
      <c r="AB155" s="453" t="e">
        <f t="shared" ca="1" si="63"/>
        <v>#NAME?</v>
      </c>
      <c r="AC155" s="566" t="e">
        <f t="shared" ca="1" si="81"/>
        <v>#NAME?</v>
      </c>
      <c r="AD155" s="1125" t="e">
        <f t="shared" ca="1" si="66"/>
        <v>#NAME?</v>
      </c>
      <c r="AE155" s="565" t="e">
        <f t="shared" ca="1" si="85"/>
        <v>#NAME?</v>
      </c>
      <c r="AF155" s="453" t="e">
        <f t="shared" ca="1" si="64"/>
        <v>#NAME?</v>
      </c>
      <c r="AG155" s="566" t="e">
        <f t="shared" ca="1" si="82"/>
        <v>#NAME?</v>
      </c>
      <c r="AH155" s="567" t="e">
        <f t="shared" ca="1" si="67"/>
        <v>#NAME?</v>
      </c>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'NSW Post Acute '!T86</f>
        <v>5.0100323113446449E-7</v>
      </c>
      <c r="E156" s="493">
        <f>'NSW Post Acute '!U86</f>
        <v>5.9915790703727597E-8</v>
      </c>
      <c r="F156" s="493">
        <f>'NSW Post Acute '!V86</f>
        <v>3.8577869877292658E-6</v>
      </c>
      <c r="G156" s="498">
        <f t="shared" si="68"/>
        <v>9.688446931187597E-7</v>
      </c>
      <c r="H156" s="498">
        <f t="shared" si="69"/>
        <v>0.26740633568053734</v>
      </c>
      <c r="I156" s="498">
        <f t="shared" si="70"/>
        <v>533741.47129468282</v>
      </c>
      <c r="J156" s="498" t="e">
        <f ca="1">_xll.ErBeta(H156,I156)</f>
        <v>#NAME?</v>
      </c>
      <c r="K156" s="1076" t="e">
        <f t="shared" ca="1" si="71"/>
        <v>#NAME?</v>
      </c>
      <c r="L156" s="453" t="e">
        <f t="shared" ca="1" si="59"/>
        <v>#NAME?</v>
      </c>
      <c r="M156" s="566" t="e">
        <f t="shared" ca="1" si="72"/>
        <v>#NAME?</v>
      </c>
      <c r="N156" s="567" t="e">
        <f t="shared" ca="1" si="73"/>
        <v>#NAME?</v>
      </c>
      <c r="O156" s="565" t="e">
        <f t="shared" ca="1" si="83"/>
        <v>#NAME?</v>
      </c>
      <c r="P156" s="453" t="e">
        <f t="shared" ca="1" si="60"/>
        <v>#NAME?</v>
      </c>
      <c r="Q156" s="566" t="e">
        <f t="shared" ca="1" si="74"/>
        <v>#NAME?</v>
      </c>
      <c r="R156" s="567" t="e">
        <f t="shared" ca="1" si="65"/>
        <v>#NAME?</v>
      </c>
      <c r="S156" s="1076" t="e">
        <f t="shared" ca="1" si="75"/>
        <v>#NAME?</v>
      </c>
      <c r="T156" s="453" t="e">
        <f t="shared" ca="1" si="61"/>
        <v>#NAME?</v>
      </c>
      <c r="U156" s="566" t="e">
        <f t="shared" ca="1" si="76"/>
        <v>#NAME?</v>
      </c>
      <c r="V156" s="567" t="e">
        <f t="shared" ca="1" si="77"/>
        <v>#NAME?</v>
      </c>
      <c r="W156" s="565" t="e">
        <f t="shared" ca="1" si="84"/>
        <v>#NAME?</v>
      </c>
      <c r="X156" s="453" t="e">
        <f t="shared" ca="1" si="62"/>
        <v>#NAME?</v>
      </c>
      <c r="Y156" s="566" t="e">
        <f t="shared" ca="1" si="78"/>
        <v>#NAME?</v>
      </c>
      <c r="Z156" s="567" t="e">
        <f t="shared" ca="1" si="79"/>
        <v>#NAME?</v>
      </c>
      <c r="AA156" s="1076" t="e">
        <f t="shared" ca="1" si="80"/>
        <v>#NAME?</v>
      </c>
      <c r="AB156" s="453" t="e">
        <f t="shared" ca="1" si="63"/>
        <v>#NAME?</v>
      </c>
      <c r="AC156" s="566" t="e">
        <f t="shared" ca="1" si="81"/>
        <v>#NAME?</v>
      </c>
      <c r="AD156" s="1125" t="e">
        <f t="shared" ca="1" si="66"/>
        <v>#NAME?</v>
      </c>
      <c r="AE156" s="565" t="e">
        <f t="shared" ca="1" si="85"/>
        <v>#NAME?</v>
      </c>
      <c r="AF156" s="453" t="e">
        <f t="shared" ca="1" si="64"/>
        <v>#NAME?</v>
      </c>
      <c r="AG156" s="566" t="e">
        <f t="shared" ca="1" si="82"/>
        <v>#NAME?</v>
      </c>
      <c r="AH156" s="567" t="e">
        <f t="shared" ca="1" si="67"/>
        <v>#NAME?</v>
      </c>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'NSW Post Acute '!T87</f>
        <v>4.2183428630534299E-7</v>
      </c>
      <c r="E157" s="493">
        <f>'NSW Post Acute '!U87</f>
        <v>4.9103979880197772E-8</v>
      </c>
      <c r="F157" s="493">
        <f>'NSW Post Acute '!V87</f>
        <v>3.3337363426917213E-6</v>
      </c>
      <c r="G157" s="498">
        <f t="shared" si="68"/>
        <v>8.3791641908457233E-7</v>
      </c>
      <c r="H157" s="498">
        <f t="shared" si="69"/>
        <v>0.25344366757972814</v>
      </c>
      <c r="I157" s="498">
        <f t="shared" si="70"/>
        <v>600813.08915948437</v>
      </c>
      <c r="J157" s="498" t="e">
        <f ca="1">_xll.ErBeta(H157,I157)</f>
        <v>#NAME?</v>
      </c>
      <c r="K157" s="1076" t="e">
        <f t="shared" ca="1" si="71"/>
        <v>#NAME?</v>
      </c>
      <c r="L157" s="453" t="e">
        <f t="shared" ca="1" si="59"/>
        <v>#NAME?</v>
      </c>
      <c r="M157" s="566" t="e">
        <f t="shared" ca="1" si="72"/>
        <v>#NAME?</v>
      </c>
      <c r="N157" s="567" t="e">
        <f t="shared" ca="1" si="73"/>
        <v>#NAME?</v>
      </c>
      <c r="O157" s="565" t="e">
        <f t="shared" ca="1" si="83"/>
        <v>#NAME?</v>
      </c>
      <c r="P157" s="453" t="e">
        <f t="shared" ca="1" si="60"/>
        <v>#NAME?</v>
      </c>
      <c r="Q157" s="566" t="e">
        <f t="shared" ca="1" si="74"/>
        <v>#NAME?</v>
      </c>
      <c r="R157" s="567" t="e">
        <f t="shared" ca="1" si="65"/>
        <v>#NAME?</v>
      </c>
      <c r="S157" s="1076" t="e">
        <f t="shared" ca="1" si="75"/>
        <v>#NAME?</v>
      </c>
      <c r="T157" s="453" t="e">
        <f t="shared" ca="1" si="61"/>
        <v>#NAME?</v>
      </c>
      <c r="U157" s="566" t="e">
        <f t="shared" ca="1" si="76"/>
        <v>#NAME?</v>
      </c>
      <c r="V157" s="567" t="e">
        <f t="shared" ca="1" si="77"/>
        <v>#NAME?</v>
      </c>
      <c r="W157" s="565" t="e">
        <f t="shared" ca="1" si="84"/>
        <v>#NAME?</v>
      </c>
      <c r="X157" s="453" t="e">
        <f t="shared" ca="1" si="62"/>
        <v>#NAME?</v>
      </c>
      <c r="Y157" s="566" t="e">
        <f t="shared" ca="1" si="78"/>
        <v>#NAME?</v>
      </c>
      <c r="Z157" s="567" t="e">
        <f t="shared" ca="1" si="79"/>
        <v>#NAME?</v>
      </c>
      <c r="AA157" s="1076" t="e">
        <f t="shared" ca="1" si="80"/>
        <v>#NAME?</v>
      </c>
      <c r="AB157" s="453" t="e">
        <f t="shared" ca="1" si="63"/>
        <v>#NAME?</v>
      </c>
      <c r="AC157" s="566" t="e">
        <f t="shared" ca="1" si="81"/>
        <v>#NAME?</v>
      </c>
      <c r="AD157" s="1125" t="e">
        <f t="shared" ca="1" si="66"/>
        <v>#NAME?</v>
      </c>
      <c r="AE157" s="565" t="e">
        <f t="shared" ca="1" si="85"/>
        <v>#NAME?</v>
      </c>
      <c r="AF157" s="453" t="e">
        <f t="shared" ca="1" si="64"/>
        <v>#NAME?</v>
      </c>
      <c r="AG157" s="566" t="e">
        <f t="shared" ca="1" si="82"/>
        <v>#NAME?</v>
      </c>
      <c r="AH157" s="567" t="e">
        <f t="shared" ca="1" si="67"/>
        <v>#NAME?</v>
      </c>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'NSW Post Acute '!T88</f>
        <v>3.5517568359749735E-7</v>
      </c>
      <c r="E158" s="493">
        <f>'NSW Post Acute '!U88</f>
        <v>4.0243161473038288E-8</v>
      </c>
      <c r="F158" s="493">
        <f>'NSW Post Acute '!V88</f>
        <v>2.8808739409236515E-6</v>
      </c>
      <c r="G158" s="498">
        <f t="shared" si="68"/>
        <v>7.2465070904352378E-7</v>
      </c>
      <c r="H158" s="498">
        <f t="shared" si="69"/>
        <v>0.24023053623418239</v>
      </c>
      <c r="I158" s="498">
        <f t="shared" si="70"/>
        <v>676370.77087286883</v>
      </c>
      <c r="J158" s="498" t="e">
        <f ca="1">_xll.ErBeta(H158,I158)</f>
        <v>#NAME?</v>
      </c>
      <c r="K158" s="1076" t="e">
        <f t="shared" ca="1" si="71"/>
        <v>#NAME?</v>
      </c>
      <c r="L158" s="453" t="e">
        <f t="shared" ca="1" si="59"/>
        <v>#NAME?</v>
      </c>
      <c r="M158" s="566" t="e">
        <f t="shared" ca="1" si="72"/>
        <v>#NAME?</v>
      </c>
      <c r="N158" s="567" t="e">
        <f t="shared" ca="1" si="73"/>
        <v>#NAME?</v>
      </c>
      <c r="O158" s="565" t="e">
        <f t="shared" ca="1" si="83"/>
        <v>#NAME?</v>
      </c>
      <c r="P158" s="453" t="e">
        <f t="shared" ca="1" si="60"/>
        <v>#NAME?</v>
      </c>
      <c r="Q158" s="566" t="e">
        <f t="shared" ca="1" si="74"/>
        <v>#NAME?</v>
      </c>
      <c r="R158" s="567" t="e">
        <f t="shared" ca="1" si="65"/>
        <v>#NAME?</v>
      </c>
      <c r="S158" s="1076" t="e">
        <f t="shared" ca="1" si="75"/>
        <v>#NAME?</v>
      </c>
      <c r="T158" s="453" t="e">
        <f t="shared" ca="1" si="61"/>
        <v>#NAME?</v>
      </c>
      <c r="U158" s="566" t="e">
        <f t="shared" ca="1" si="76"/>
        <v>#NAME?</v>
      </c>
      <c r="V158" s="567" t="e">
        <f t="shared" ca="1" si="77"/>
        <v>#NAME?</v>
      </c>
      <c r="W158" s="565" t="e">
        <f t="shared" ca="1" si="84"/>
        <v>#NAME?</v>
      </c>
      <c r="X158" s="453" t="e">
        <f t="shared" ca="1" si="62"/>
        <v>#NAME?</v>
      </c>
      <c r="Y158" s="566" t="e">
        <f t="shared" ca="1" si="78"/>
        <v>#NAME?</v>
      </c>
      <c r="Z158" s="567" t="e">
        <f t="shared" ca="1" si="79"/>
        <v>#NAME?</v>
      </c>
      <c r="AA158" s="1076" t="e">
        <f t="shared" ca="1" si="80"/>
        <v>#NAME?</v>
      </c>
      <c r="AB158" s="453" t="e">
        <f t="shared" ca="1" si="63"/>
        <v>#NAME?</v>
      </c>
      <c r="AC158" s="566" t="e">
        <f t="shared" ca="1" si="81"/>
        <v>#NAME?</v>
      </c>
      <c r="AD158" s="1125" t="e">
        <f t="shared" ca="1" si="66"/>
        <v>#NAME?</v>
      </c>
      <c r="AE158" s="565" t="e">
        <f t="shared" ca="1" si="85"/>
        <v>#NAME?</v>
      </c>
      <c r="AF158" s="453" t="e">
        <f t="shared" ca="1" si="64"/>
        <v>#NAME?</v>
      </c>
      <c r="AG158" s="566" t="e">
        <f t="shared" ca="1" si="82"/>
        <v>#NAME?</v>
      </c>
      <c r="AH158" s="567" t="e">
        <f t="shared" ca="1" si="67"/>
        <v>#NAME?</v>
      </c>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'NSW Post Acute '!T89</f>
        <v>2.9905052840497739E-7</v>
      </c>
      <c r="E159" s="493">
        <f>'NSW Post Acute '!U89</f>
        <v>3.2981278692608179E-8</v>
      </c>
      <c r="F159" s="493">
        <f>'NSW Post Acute '!V89</f>
        <v>2.489529407953071E-6</v>
      </c>
      <c r="G159" s="498">
        <f t="shared" si="68"/>
        <v>6.2667044113787314E-7</v>
      </c>
      <c r="H159" s="498">
        <f t="shared" si="69"/>
        <v>0.22772464167471326</v>
      </c>
      <c r="I159" s="498">
        <f t="shared" si="70"/>
        <v>761491.9618705766</v>
      </c>
      <c r="J159" s="498" t="e">
        <f ca="1">_xll.ErBeta(H159,I159)</f>
        <v>#NAME?</v>
      </c>
      <c r="K159" s="1076" t="e">
        <f t="shared" ca="1" si="71"/>
        <v>#NAME?</v>
      </c>
      <c r="L159" s="453" t="e">
        <f t="shared" ca="1" si="59"/>
        <v>#NAME?</v>
      </c>
      <c r="M159" s="566" t="e">
        <f t="shared" ca="1" si="72"/>
        <v>#NAME?</v>
      </c>
      <c r="N159" s="567" t="e">
        <f t="shared" ca="1" si="73"/>
        <v>#NAME?</v>
      </c>
      <c r="O159" s="565" t="e">
        <f t="shared" ca="1" si="83"/>
        <v>#NAME?</v>
      </c>
      <c r="P159" s="453" t="e">
        <f t="shared" ca="1" si="60"/>
        <v>#NAME?</v>
      </c>
      <c r="Q159" s="566" t="e">
        <f t="shared" ca="1" si="74"/>
        <v>#NAME?</v>
      </c>
      <c r="R159" s="567" t="e">
        <f t="shared" ca="1" si="65"/>
        <v>#NAME?</v>
      </c>
      <c r="S159" s="1076" t="e">
        <f t="shared" ca="1" si="75"/>
        <v>#NAME?</v>
      </c>
      <c r="T159" s="453" t="e">
        <f t="shared" ca="1" si="61"/>
        <v>#NAME?</v>
      </c>
      <c r="U159" s="566" t="e">
        <f t="shared" ca="1" si="76"/>
        <v>#NAME?</v>
      </c>
      <c r="V159" s="567" t="e">
        <f t="shared" ca="1" si="77"/>
        <v>#NAME?</v>
      </c>
      <c r="W159" s="565" t="e">
        <f t="shared" ca="1" si="84"/>
        <v>#NAME?</v>
      </c>
      <c r="X159" s="453" t="e">
        <f t="shared" ca="1" si="62"/>
        <v>#NAME?</v>
      </c>
      <c r="Y159" s="566" t="e">
        <f t="shared" ca="1" si="78"/>
        <v>#NAME?</v>
      </c>
      <c r="Z159" s="567" t="e">
        <f t="shared" ca="1" si="79"/>
        <v>#NAME?</v>
      </c>
      <c r="AA159" s="1076" t="e">
        <f t="shared" ca="1" si="80"/>
        <v>#NAME?</v>
      </c>
      <c r="AB159" s="453" t="e">
        <f t="shared" ca="1" si="63"/>
        <v>#NAME?</v>
      </c>
      <c r="AC159" s="566" t="e">
        <f t="shared" ca="1" si="81"/>
        <v>#NAME?</v>
      </c>
      <c r="AD159" s="1125" t="e">
        <f t="shared" ca="1" si="66"/>
        <v>#NAME?</v>
      </c>
      <c r="AE159" s="565" t="e">
        <f t="shared" ca="1" si="85"/>
        <v>#NAME?</v>
      </c>
      <c r="AF159" s="453" t="e">
        <f t="shared" ca="1" si="64"/>
        <v>#NAME?</v>
      </c>
      <c r="AG159" s="566" t="e">
        <f t="shared" ca="1" si="82"/>
        <v>#NAME?</v>
      </c>
      <c r="AH159" s="567" t="e">
        <f t="shared" ca="1" si="67"/>
        <v>#NAME?</v>
      </c>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'NSW Post Acute '!T90</f>
        <v>2.5179431664202571E-7</v>
      </c>
      <c r="E160" s="493">
        <f>'NSW Post Acute '!U90</f>
        <v>2.7029803434510575E-8</v>
      </c>
      <c r="F160" s="493">
        <f>'NSW Post Acute '!V90</f>
        <v>2.1513460151873516E-6</v>
      </c>
      <c r="G160" s="498">
        <f t="shared" si="68"/>
        <v>5.4191740095735736E-7</v>
      </c>
      <c r="H160" s="498">
        <f t="shared" si="69"/>
        <v>0.21588627741561828</v>
      </c>
      <c r="I160" s="498">
        <f t="shared" si="70"/>
        <v>857391.16726611659</v>
      </c>
      <c r="J160" s="498" t="e">
        <f ca="1">_xll.ErBeta(H160,I160)</f>
        <v>#NAME?</v>
      </c>
      <c r="K160" s="1076" t="e">
        <f t="shared" ca="1" si="71"/>
        <v>#NAME?</v>
      </c>
      <c r="L160" s="453" t="e">
        <f t="shared" ca="1" si="59"/>
        <v>#NAME?</v>
      </c>
      <c r="M160" s="566" t="e">
        <f t="shared" ca="1" si="72"/>
        <v>#NAME?</v>
      </c>
      <c r="N160" s="567" t="e">
        <f t="shared" ca="1" si="73"/>
        <v>#NAME?</v>
      </c>
      <c r="O160" s="565" t="e">
        <f t="shared" ca="1" si="83"/>
        <v>#NAME?</v>
      </c>
      <c r="P160" s="453" t="e">
        <f t="shared" ca="1" si="60"/>
        <v>#NAME?</v>
      </c>
      <c r="Q160" s="566" t="e">
        <f t="shared" ca="1" si="74"/>
        <v>#NAME?</v>
      </c>
      <c r="R160" s="567" t="e">
        <f t="shared" ca="1" si="65"/>
        <v>#NAME?</v>
      </c>
      <c r="S160" s="1076" t="e">
        <f t="shared" ca="1" si="75"/>
        <v>#NAME?</v>
      </c>
      <c r="T160" s="453" t="e">
        <f t="shared" ca="1" si="61"/>
        <v>#NAME?</v>
      </c>
      <c r="U160" s="566" t="e">
        <f t="shared" ca="1" si="76"/>
        <v>#NAME?</v>
      </c>
      <c r="V160" s="567" t="e">
        <f t="shared" ca="1" si="77"/>
        <v>#NAME?</v>
      </c>
      <c r="W160" s="565" t="e">
        <f t="shared" ca="1" si="84"/>
        <v>#NAME?</v>
      </c>
      <c r="X160" s="453" t="e">
        <f t="shared" ca="1" si="62"/>
        <v>#NAME?</v>
      </c>
      <c r="Y160" s="566" t="e">
        <f t="shared" ca="1" si="78"/>
        <v>#NAME?</v>
      </c>
      <c r="Z160" s="567" t="e">
        <f t="shared" ca="1" si="79"/>
        <v>#NAME?</v>
      </c>
      <c r="AA160" s="1076" t="e">
        <f t="shared" ca="1" si="80"/>
        <v>#NAME?</v>
      </c>
      <c r="AB160" s="453" t="e">
        <f t="shared" ca="1" si="63"/>
        <v>#NAME?</v>
      </c>
      <c r="AC160" s="566" t="e">
        <f t="shared" ca="1" si="81"/>
        <v>#NAME?</v>
      </c>
      <c r="AD160" s="1125" t="e">
        <f t="shared" ca="1" si="66"/>
        <v>#NAME?</v>
      </c>
      <c r="AE160" s="565" t="e">
        <f t="shared" ca="1" si="85"/>
        <v>#NAME?</v>
      </c>
      <c r="AF160" s="453" t="e">
        <f t="shared" ca="1" si="64"/>
        <v>#NAME?</v>
      </c>
      <c r="AG160" s="566" t="e">
        <f t="shared" ca="1" si="82"/>
        <v>#NAME?</v>
      </c>
      <c r="AH160" s="567" t="e">
        <f t="shared" ca="1" si="67"/>
        <v>#NAME?</v>
      </c>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'NSW Post Acute '!T91</f>
        <v>2.1200557053478053E-7</v>
      </c>
      <c r="E161" s="493">
        <f>'NSW Post Acute '!U91</f>
        <v>2.2152272521563051E-8</v>
      </c>
      <c r="F161" s="493">
        <f>'NSW Post Acute '!V91</f>
        <v>1.8591022312397337E-6</v>
      </c>
      <c r="G161" s="498">
        <f t="shared" si="68"/>
        <v>4.6860968334647208E-7</v>
      </c>
      <c r="H161" s="498">
        <f t="shared" si="69"/>
        <v>0.20467815124684546</v>
      </c>
      <c r="I161" s="498">
        <f t="shared" si="70"/>
        <v>965437.40495893627</v>
      </c>
      <c r="J161" s="498" t="e">
        <f ca="1">_xll.ErBeta(H161,I161)</f>
        <v>#NAME?</v>
      </c>
      <c r="K161" s="1076" t="e">
        <f t="shared" ca="1" si="71"/>
        <v>#NAME?</v>
      </c>
      <c r="L161" s="453" t="e">
        <f t="shared" ca="1" si="59"/>
        <v>#NAME?</v>
      </c>
      <c r="M161" s="566" t="e">
        <f t="shared" ca="1" si="72"/>
        <v>#NAME?</v>
      </c>
      <c r="N161" s="567" t="e">
        <f t="shared" ca="1" si="73"/>
        <v>#NAME?</v>
      </c>
      <c r="O161" s="565" t="e">
        <f t="shared" ca="1" si="83"/>
        <v>#NAME?</v>
      </c>
      <c r="P161" s="453" t="e">
        <f t="shared" ca="1" si="60"/>
        <v>#NAME?</v>
      </c>
      <c r="Q161" s="566" t="e">
        <f t="shared" ca="1" si="74"/>
        <v>#NAME?</v>
      </c>
      <c r="R161" s="567" t="e">
        <f t="shared" ca="1" si="65"/>
        <v>#NAME?</v>
      </c>
      <c r="S161" s="1076" t="e">
        <f t="shared" ca="1" si="75"/>
        <v>#NAME?</v>
      </c>
      <c r="T161" s="453" t="e">
        <f t="shared" ca="1" si="61"/>
        <v>#NAME?</v>
      </c>
      <c r="U161" s="566" t="e">
        <f t="shared" ca="1" si="76"/>
        <v>#NAME?</v>
      </c>
      <c r="V161" s="567" t="e">
        <f t="shared" ca="1" si="77"/>
        <v>#NAME?</v>
      </c>
      <c r="W161" s="565" t="e">
        <f t="shared" ca="1" si="84"/>
        <v>#NAME?</v>
      </c>
      <c r="X161" s="453" t="e">
        <f t="shared" ca="1" si="62"/>
        <v>#NAME?</v>
      </c>
      <c r="Y161" s="566" t="e">
        <f t="shared" ca="1" si="78"/>
        <v>#NAME?</v>
      </c>
      <c r="Z161" s="567" t="e">
        <f t="shared" ca="1" si="79"/>
        <v>#NAME?</v>
      </c>
      <c r="AA161" s="1076" t="e">
        <f t="shared" ca="1" si="80"/>
        <v>#NAME?</v>
      </c>
      <c r="AB161" s="453" t="e">
        <f t="shared" ca="1" si="63"/>
        <v>#NAME?</v>
      </c>
      <c r="AC161" s="566" t="e">
        <f t="shared" ca="1" si="81"/>
        <v>#NAME?</v>
      </c>
      <c r="AD161" s="1125" t="e">
        <f t="shared" ca="1" si="66"/>
        <v>#NAME?</v>
      </c>
      <c r="AE161" s="565" t="e">
        <f t="shared" ca="1" si="85"/>
        <v>#NAME?</v>
      </c>
      <c r="AF161" s="453" t="e">
        <f t="shared" ca="1" si="64"/>
        <v>#NAME?</v>
      </c>
      <c r="AG161" s="566" t="e">
        <f t="shared" ca="1" si="82"/>
        <v>#NAME?</v>
      </c>
      <c r="AH161" s="567" t="e">
        <f t="shared" ca="1" si="67"/>
        <v>#NAME?</v>
      </c>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'NSW Post Acute '!T92</f>
        <v>1.7850427498599049E-7</v>
      </c>
      <c r="E162" s="493">
        <f>'NSW Post Acute '!U92</f>
        <v>1.8154892582128867E-8</v>
      </c>
      <c r="F162" s="493">
        <f>'NSW Post Acute '!V92</f>
        <v>1.6065575141335716E-6</v>
      </c>
      <c r="G162" s="498">
        <f t="shared" si="68"/>
        <v>4.0520475039577622E-7</v>
      </c>
      <c r="H162" s="498">
        <f t="shared" si="69"/>
        <v>0.19406522031456197</v>
      </c>
      <c r="I162" s="498">
        <f t="shared" si="70"/>
        <v>1087173.8824648389</v>
      </c>
      <c r="J162" s="498" t="e">
        <f ca="1">_xll.ErBeta(H162,I162)</f>
        <v>#NAME?</v>
      </c>
      <c r="K162" s="1076" t="e">
        <f t="shared" ca="1" si="71"/>
        <v>#NAME?</v>
      </c>
      <c r="L162" s="453" t="e">
        <f t="shared" ca="1" si="59"/>
        <v>#NAME?</v>
      </c>
      <c r="M162" s="566" t="e">
        <f t="shared" ca="1" si="72"/>
        <v>#NAME?</v>
      </c>
      <c r="N162" s="567" t="e">
        <f t="shared" ca="1" si="73"/>
        <v>#NAME?</v>
      </c>
      <c r="O162" s="565" t="e">
        <f t="shared" ca="1" si="83"/>
        <v>#NAME?</v>
      </c>
      <c r="P162" s="453" t="e">
        <f t="shared" ca="1" si="60"/>
        <v>#NAME?</v>
      </c>
      <c r="Q162" s="566" t="e">
        <f t="shared" ca="1" si="74"/>
        <v>#NAME?</v>
      </c>
      <c r="R162" s="567" t="e">
        <f t="shared" ca="1" si="65"/>
        <v>#NAME?</v>
      </c>
      <c r="S162" s="1076" t="e">
        <f t="shared" ca="1" si="75"/>
        <v>#NAME?</v>
      </c>
      <c r="T162" s="453" t="e">
        <f t="shared" ca="1" si="61"/>
        <v>#NAME?</v>
      </c>
      <c r="U162" s="566" t="e">
        <f t="shared" ca="1" si="76"/>
        <v>#NAME?</v>
      </c>
      <c r="V162" s="567" t="e">
        <f t="shared" ca="1" si="77"/>
        <v>#NAME?</v>
      </c>
      <c r="W162" s="565" t="e">
        <f t="shared" ca="1" si="84"/>
        <v>#NAME?</v>
      </c>
      <c r="X162" s="453" t="e">
        <f t="shared" ca="1" si="62"/>
        <v>#NAME?</v>
      </c>
      <c r="Y162" s="566" t="e">
        <f t="shared" ca="1" si="78"/>
        <v>#NAME?</v>
      </c>
      <c r="Z162" s="567" t="e">
        <f t="shared" ca="1" si="79"/>
        <v>#NAME?</v>
      </c>
      <c r="AA162" s="1076" t="e">
        <f t="shared" ca="1" si="80"/>
        <v>#NAME?</v>
      </c>
      <c r="AB162" s="453" t="e">
        <f t="shared" ca="1" si="63"/>
        <v>#NAME?</v>
      </c>
      <c r="AC162" s="566" t="e">
        <f t="shared" ca="1" si="81"/>
        <v>#NAME?</v>
      </c>
      <c r="AD162" s="1125" t="e">
        <f t="shared" ca="1" si="66"/>
        <v>#NAME?</v>
      </c>
      <c r="AE162" s="565" t="e">
        <f t="shared" ca="1" si="85"/>
        <v>#NAME?</v>
      </c>
      <c r="AF162" s="453" t="e">
        <f t="shared" ca="1" si="64"/>
        <v>#NAME?</v>
      </c>
      <c r="AG162" s="566" t="e">
        <f t="shared" ca="1" si="82"/>
        <v>#NAME?</v>
      </c>
      <c r="AH162" s="567" t="e">
        <f t="shared" ca="1" si="67"/>
        <v>#NAME?</v>
      </c>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'NSW Post Acute '!T93</f>
        <v>1.502968818597467E-7</v>
      </c>
      <c r="E163" s="493">
        <f>'NSW Post Acute '!U93</f>
        <v>1.4878840279154467E-8</v>
      </c>
      <c r="F163" s="493">
        <f>'NSW Post Acute '!V93</f>
        <v>1.3883190514476981E-6</v>
      </c>
      <c r="G163" s="498">
        <f t="shared" si="68"/>
        <v>3.5036740080830197E-7</v>
      </c>
      <c r="H163" s="498">
        <f t="shared" si="69"/>
        <v>0.18401453917908914</v>
      </c>
      <c r="I163" s="498">
        <f t="shared" si="70"/>
        <v>1224340.180882764</v>
      </c>
      <c r="J163" s="498" t="e">
        <f ca="1">_xll.ErBeta(H163,I163)</f>
        <v>#NAME?</v>
      </c>
      <c r="K163" s="1076" t="e">
        <f t="shared" ca="1" si="71"/>
        <v>#NAME?</v>
      </c>
      <c r="L163" s="453" t="e">
        <f t="shared" ca="1" si="59"/>
        <v>#NAME?</v>
      </c>
      <c r="M163" s="566" t="e">
        <f t="shared" ca="1" si="72"/>
        <v>#NAME?</v>
      </c>
      <c r="N163" s="567" t="e">
        <f t="shared" ca="1" si="73"/>
        <v>#NAME?</v>
      </c>
      <c r="O163" s="565" t="e">
        <f t="shared" ca="1" si="83"/>
        <v>#NAME?</v>
      </c>
      <c r="P163" s="453" t="e">
        <f t="shared" ca="1" si="60"/>
        <v>#NAME?</v>
      </c>
      <c r="Q163" s="566" t="e">
        <f t="shared" ca="1" si="74"/>
        <v>#NAME?</v>
      </c>
      <c r="R163" s="567" t="e">
        <f t="shared" ca="1" si="65"/>
        <v>#NAME?</v>
      </c>
      <c r="S163" s="1076" t="e">
        <f t="shared" ca="1" si="75"/>
        <v>#NAME?</v>
      </c>
      <c r="T163" s="453" t="e">
        <f t="shared" ca="1" si="61"/>
        <v>#NAME?</v>
      </c>
      <c r="U163" s="566" t="e">
        <f t="shared" ca="1" si="76"/>
        <v>#NAME?</v>
      </c>
      <c r="V163" s="567" t="e">
        <f t="shared" ca="1" si="77"/>
        <v>#NAME?</v>
      </c>
      <c r="W163" s="565" t="e">
        <f t="shared" ca="1" si="84"/>
        <v>#NAME?</v>
      </c>
      <c r="X163" s="453" t="e">
        <f t="shared" ca="1" si="62"/>
        <v>#NAME?</v>
      </c>
      <c r="Y163" s="566" t="e">
        <f t="shared" ca="1" si="78"/>
        <v>#NAME?</v>
      </c>
      <c r="Z163" s="567" t="e">
        <f t="shared" ca="1" si="79"/>
        <v>#NAME?</v>
      </c>
      <c r="AA163" s="1076" t="e">
        <f t="shared" ca="1" si="80"/>
        <v>#NAME?</v>
      </c>
      <c r="AB163" s="453" t="e">
        <f t="shared" ca="1" si="63"/>
        <v>#NAME?</v>
      </c>
      <c r="AC163" s="566" t="e">
        <f t="shared" ca="1" si="81"/>
        <v>#NAME?</v>
      </c>
      <c r="AD163" s="1125" t="e">
        <f t="shared" ca="1" si="66"/>
        <v>#NAME?</v>
      </c>
      <c r="AE163" s="565" t="e">
        <f t="shared" ca="1" si="85"/>
        <v>#NAME?</v>
      </c>
      <c r="AF163" s="453" t="e">
        <f t="shared" ca="1" si="64"/>
        <v>#NAME?</v>
      </c>
      <c r="AG163" s="566" t="e">
        <f t="shared" ca="1" si="82"/>
        <v>#NAME?</v>
      </c>
      <c r="AH163" s="567" t="e">
        <f t="shared" ca="1" si="67"/>
        <v>#NAME?</v>
      </c>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'NSW Post Acute '!T94</f>
        <v>1.2654684431807341E-7</v>
      </c>
      <c r="E164" s="493">
        <f>'NSW Post Acute '!U94</f>
        <v>1.219395196369866E-8</v>
      </c>
      <c r="F164" s="493">
        <f>'NSW Post Acute '!V94</f>
        <v>1.1997266027865235E-6</v>
      </c>
      <c r="G164" s="498">
        <f t="shared" si="68"/>
        <v>3.0294200276092474E-7</v>
      </c>
      <c r="H164" s="498">
        <f t="shared" si="69"/>
        <v>0.17449511967460365</v>
      </c>
      <c r="I164" s="498">
        <f t="shared" si="70"/>
        <v>1378897.265539126</v>
      </c>
      <c r="J164" s="498" t="e">
        <f ca="1">_xll.ErBeta(H164,I164)</f>
        <v>#NAME?</v>
      </c>
      <c r="K164" s="1076" t="e">
        <f t="shared" ca="1" si="71"/>
        <v>#NAME?</v>
      </c>
      <c r="L164" s="453" t="e">
        <f t="shared" ca="1" si="59"/>
        <v>#NAME?</v>
      </c>
      <c r="M164" s="566" t="e">
        <f t="shared" ca="1" si="72"/>
        <v>#NAME?</v>
      </c>
      <c r="N164" s="567" t="e">
        <f t="shared" ca="1" si="73"/>
        <v>#NAME?</v>
      </c>
      <c r="O164" s="565" t="e">
        <f t="shared" ca="1" si="83"/>
        <v>#NAME?</v>
      </c>
      <c r="P164" s="453" t="e">
        <f t="shared" ca="1" si="60"/>
        <v>#NAME?</v>
      </c>
      <c r="Q164" s="566" t="e">
        <f t="shared" ca="1" si="74"/>
        <v>#NAME?</v>
      </c>
      <c r="R164" s="567" t="e">
        <f t="shared" ca="1" si="65"/>
        <v>#NAME?</v>
      </c>
      <c r="S164" s="1076" t="e">
        <f t="shared" ca="1" si="75"/>
        <v>#NAME?</v>
      </c>
      <c r="T164" s="453" t="e">
        <f t="shared" ca="1" si="61"/>
        <v>#NAME?</v>
      </c>
      <c r="U164" s="566" t="e">
        <f t="shared" ca="1" si="76"/>
        <v>#NAME?</v>
      </c>
      <c r="V164" s="567" t="e">
        <f t="shared" ca="1" si="77"/>
        <v>#NAME?</v>
      </c>
      <c r="W164" s="565" t="e">
        <f t="shared" ca="1" si="84"/>
        <v>#NAME?</v>
      </c>
      <c r="X164" s="453" t="e">
        <f t="shared" ca="1" si="62"/>
        <v>#NAME?</v>
      </c>
      <c r="Y164" s="566" t="e">
        <f t="shared" ca="1" si="78"/>
        <v>#NAME?</v>
      </c>
      <c r="Z164" s="567" t="e">
        <f t="shared" ca="1" si="79"/>
        <v>#NAME?</v>
      </c>
      <c r="AA164" s="1076" t="e">
        <f t="shared" ca="1" si="80"/>
        <v>#NAME?</v>
      </c>
      <c r="AB164" s="453" t="e">
        <f t="shared" ca="1" si="63"/>
        <v>#NAME?</v>
      </c>
      <c r="AC164" s="566" t="e">
        <f t="shared" ca="1" si="81"/>
        <v>#NAME?</v>
      </c>
      <c r="AD164" s="1125" t="e">
        <f t="shared" ca="1" si="66"/>
        <v>#NAME?</v>
      </c>
      <c r="AE164" s="565" t="e">
        <f t="shared" ca="1" si="85"/>
        <v>#NAME?</v>
      </c>
      <c r="AF164" s="453" t="e">
        <f t="shared" ca="1" si="64"/>
        <v>#NAME?</v>
      </c>
      <c r="AG164" s="566" t="e">
        <f t="shared" ca="1" si="82"/>
        <v>#NAME?</v>
      </c>
      <c r="AH164" s="567" t="e">
        <f t="shared" ca="1" si="67"/>
        <v>#NAME?</v>
      </c>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'NSW Post Acute '!T95</f>
        <v>1.0654980734601427E-7</v>
      </c>
      <c r="E165" s="493">
        <f>'NSW Post Acute '!U95</f>
        <v>9.9935520311560749E-9</v>
      </c>
      <c r="F165" s="493">
        <f>'NSW Post Acute '!V95</f>
        <v>1.0367529855135175E-6</v>
      </c>
      <c r="G165" s="498">
        <f t="shared" si="68"/>
        <v>2.6192842690876569E-7</v>
      </c>
      <c r="H165" s="498">
        <f t="shared" si="69"/>
        <v>0.16547780151510902</v>
      </c>
      <c r="I165" s="498">
        <f t="shared" si="70"/>
        <v>1553055.6835837511</v>
      </c>
      <c r="J165" s="498" t="e">
        <f ca="1">_xll.ErBeta(H165,I165)</f>
        <v>#NAME?</v>
      </c>
      <c r="K165" s="1076" t="e">
        <f t="shared" ca="1" si="71"/>
        <v>#NAME?</v>
      </c>
      <c r="L165" s="453" t="e">
        <f t="shared" ref="L165:L178" ca="1" si="86">K165*($D$21-PICSIA_V-Diab_Inc-Park_Inc-Dem_Inc-Anx_Inc-Isc_Inc)</f>
        <v>#NAME?</v>
      </c>
      <c r="M165" s="566" t="e">
        <f t="shared" ca="1" si="72"/>
        <v>#NAME?</v>
      </c>
      <c r="N165" s="567" t="e">
        <f t="shared" ca="1" si="73"/>
        <v>#NAME?</v>
      </c>
      <c r="O165" s="565" t="e">
        <f t="shared" ca="1" si="83"/>
        <v>#NAME?</v>
      </c>
      <c r="P165" s="453" t="e">
        <f t="shared" ref="P165:P178" ca="1" si="87">O165*($E$21-PICSIA_U-$H$201-$H$202-$H$203-$H$204-$H$205)</f>
        <v>#NAME?</v>
      </c>
      <c r="Q165" s="566" t="e">
        <f t="shared" ca="1" si="74"/>
        <v>#NAME?</v>
      </c>
      <c r="R165" s="567" t="e">
        <f t="shared" ca="1" si="65"/>
        <v>#NAME?</v>
      </c>
      <c r="S165" s="1076" t="e">
        <f t="shared" ca="1" si="75"/>
        <v>#NAME?</v>
      </c>
      <c r="T165" s="453" t="e">
        <f t="shared" ref="T165:T178" ca="1" si="88">S165*($F$21-PICSIB_V-$J$201-$J$202-$J$203-$J$204-$J$205)</f>
        <v>#NAME?</v>
      </c>
      <c r="U165" s="566" t="e">
        <f t="shared" ca="1" si="76"/>
        <v>#NAME?</v>
      </c>
      <c r="V165" s="567" t="e">
        <f t="shared" ca="1" si="77"/>
        <v>#NAME?</v>
      </c>
      <c r="W165" s="565" t="e">
        <f t="shared" ca="1" si="84"/>
        <v>#NAME?</v>
      </c>
      <c r="X165" s="453" t="e">
        <f t="shared" ref="X165:X178" ca="1" si="89">W165*($G$21-PICSIB_U-$L$201-$L$202-$L$203-$L$204-$L$205)</f>
        <v>#NAME?</v>
      </c>
      <c r="Y165" s="566" t="e">
        <f t="shared" ca="1" si="78"/>
        <v>#NAME?</v>
      </c>
      <c r="Z165" s="567" t="e">
        <f t="shared" ca="1" si="79"/>
        <v>#NAME?</v>
      </c>
      <c r="AA165" s="1076" t="e">
        <f t="shared" ca="1" si="80"/>
        <v>#NAME?</v>
      </c>
      <c r="AB165" s="453" t="e">
        <f t="shared" ref="AB165:AB178" ca="1" si="90">AA165*($H$21-PICSIC_V-$N$201-$N$202-$N$203-$N$204-$N$205)</f>
        <v>#NAME?</v>
      </c>
      <c r="AC165" s="566" t="e">
        <f t="shared" ca="1" si="81"/>
        <v>#NAME?</v>
      </c>
      <c r="AD165" s="1125" t="e">
        <f t="shared" ca="1" si="66"/>
        <v>#NAME?</v>
      </c>
      <c r="AE165" s="565" t="e">
        <f t="shared" ca="1" si="85"/>
        <v>#NAME?</v>
      </c>
      <c r="AF165" s="453" t="e">
        <f t="shared" ref="AF165:AF178" ca="1" si="91">AE165*($I$21-PICSIC_U-$P$201-$P$202-$P$203-$P$204-$P$205)</f>
        <v>#NAME?</v>
      </c>
      <c r="AG165" s="566" t="e">
        <f t="shared" ca="1" si="82"/>
        <v>#NAME?</v>
      </c>
      <c r="AH165" s="567" t="e">
        <f t="shared" ca="1" si="67"/>
        <v>#NAME?</v>
      </c>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'NSW Post Acute '!T96</f>
        <v>8.9712718690459992E-8</v>
      </c>
      <c r="E166" s="493">
        <f>'NSW Post Acute '!U96</f>
        <v>8.1902145011509918E-9</v>
      </c>
      <c r="F166" s="493">
        <f>'NSW Post Acute '!V96</f>
        <v>8.9591807873118172E-7</v>
      </c>
      <c r="G166" s="498">
        <f t="shared" si="68"/>
        <v>2.2646118985459968E-7</v>
      </c>
      <c r="H166" s="498">
        <f t="shared" si="69"/>
        <v>0.15693513269777282</v>
      </c>
      <c r="I166" s="498">
        <f t="shared" si="70"/>
        <v>1749307.3547372478</v>
      </c>
      <c r="J166" s="498" t="e">
        <f ca="1">_xll.ErBeta(H166,I166)</f>
        <v>#NAME?</v>
      </c>
      <c r="K166" s="1076" t="e">
        <f t="shared" ca="1" si="71"/>
        <v>#NAME?</v>
      </c>
      <c r="L166" s="453" t="e">
        <f t="shared" ca="1" si="86"/>
        <v>#NAME?</v>
      </c>
      <c r="M166" s="566" t="e">
        <f t="shared" ca="1" si="72"/>
        <v>#NAME?</v>
      </c>
      <c r="N166" s="567" t="e">
        <f t="shared" ca="1" si="73"/>
        <v>#NAME?</v>
      </c>
      <c r="O166" s="565" t="e">
        <f t="shared" ca="1" si="83"/>
        <v>#NAME?</v>
      </c>
      <c r="P166" s="453" t="e">
        <f t="shared" ca="1" si="87"/>
        <v>#NAME?</v>
      </c>
      <c r="Q166" s="566" t="e">
        <f t="shared" ca="1" si="74"/>
        <v>#NAME?</v>
      </c>
      <c r="R166" s="567" t="e">
        <f t="shared" ca="1" si="65"/>
        <v>#NAME?</v>
      </c>
      <c r="S166" s="1076" t="e">
        <f t="shared" ca="1" si="75"/>
        <v>#NAME?</v>
      </c>
      <c r="T166" s="453" t="e">
        <f t="shared" ca="1" si="88"/>
        <v>#NAME?</v>
      </c>
      <c r="U166" s="566" t="e">
        <f t="shared" ca="1" si="76"/>
        <v>#NAME?</v>
      </c>
      <c r="V166" s="567" t="e">
        <f t="shared" ca="1" si="77"/>
        <v>#NAME?</v>
      </c>
      <c r="W166" s="565" t="e">
        <f t="shared" ca="1" si="84"/>
        <v>#NAME?</v>
      </c>
      <c r="X166" s="453" t="e">
        <f t="shared" ca="1" si="89"/>
        <v>#NAME?</v>
      </c>
      <c r="Y166" s="566" t="e">
        <f t="shared" ca="1" si="78"/>
        <v>#NAME?</v>
      </c>
      <c r="Z166" s="567" t="e">
        <f t="shared" ca="1" si="79"/>
        <v>#NAME?</v>
      </c>
      <c r="AA166" s="1076" t="e">
        <f t="shared" ca="1" si="80"/>
        <v>#NAME?</v>
      </c>
      <c r="AB166" s="453" t="e">
        <f t="shared" ca="1" si="90"/>
        <v>#NAME?</v>
      </c>
      <c r="AC166" s="566" t="e">
        <f t="shared" ca="1" si="81"/>
        <v>#NAME?</v>
      </c>
      <c r="AD166" s="1125" t="e">
        <f t="shared" ca="1" si="66"/>
        <v>#NAME?</v>
      </c>
      <c r="AE166" s="565" t="e">
        <f t="shared" ca="1" si="85"/>
        <v>#NAME?</v>
      </c>
      <c r="AF166" s="453" t="e">
        <f t="shared" ca="1" si="91"/>
        <v>#NAME?</v>
      </c>
      <c r="AG166" s="566" t="e">
        <f t="shared" ca="1" si="82"/>
        <v>#NAME?</v>
      </c>
      <c r="AH166" s="567" t="e">
        <f t="shared" ca="1" si="67"/>
        <v>#NAME?</v>
      </c>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'NSW Post Acute '!T97</f>
        <v>7.5536240705691808E-8</v>
      </c>
      <c r="E167" s="493">
        <f>'NSW Post Acute '!U97</f>
        <v>6.7122894207920884E-9</v>
      </c>
      <c r="F167" s="493">
        <f>'NSW Post Acute '!V97</f>
        <v>7.7421450915793665E-7</v>
      </c>
      <c r="G167" s="498">
        <f t="shared" si="68"/>
        <v>1.9579138258600626E-7</v>
      </c>
      <c r="H167" s="498">
        <f t="shared" si="69"/>
        <v>0.14884125884937449</v>
      </c>
      <c r="I167" s="498">
        <f t="shared" si="70"/>
        <v>1970461.4131697163</v>
      </c>
      <c r="J167" s="498" t="e">
        <f ca="1">_xll.ErBeta(H167,I167)</f>
        <v>#NAME?</v>
      </c>
      <c r="K167" s="1076" t="e">
        <f t="shared" ca="1" si="71"/>
        <v>#NAME?</v>
      </c>
      <c r="L167" s="453" t="e">
        <f t="shared" ca="1" si="86"/>
        <v>#NAME?</v>
      </c>
      <c r="M167" s="566" t="e">
        <f t="shared" ca="1" si="72"/>
        <v>#NAME?</v>
      </c>
      <c r="N167" s="567" t="e">
        <f t="shared" ca="1" si="73"/>
        <v>#NAME?</v>
      </c>
      <c r="O167" s="565" t="e">
        <f t="shared" ca="1" si="83"/>
        <v>#NAME?</v>
      </c>
      <c r="P167" s="453" t="e">
        <f t="shared" ca="1" si="87"/>
        <v>#NAME?</v>
      </c>
      <c r="Q167" s="566" t="e">
        <f t="shared" ca="1" si="74"/>
        <v>#NAME?</v>
      </c>
      <c r="R167" s="567" t="e">
        <f t="shared" ca="1" si="65"/>
        <v>#NAME?</v>
      </c>
      <c r="S167" s="1076" t="e">
        <f t="shared" ca="1" si="75"/>
        <v>#NAME?</v>
      </c>
      <c r="T167" s="453" t="e">
        <f t="shared" ca="1" si="88"/>
        <v>#NAME?</v>
      </c>
      <c r="U167" s="566" t="e">
        <f t="shared" ca="1" si="76"/>
        <v>#NAME?</v>
      </c>
      <c r="V167" s="567" t="e">
        <f t="shared" ca="1" si="77"/>
        <v>#NAME?</v>
      </c>
      <c r="W167" s="565" t="e">
        <f t="shared" ca="1" si="84"/>
        <v>#NAME?</v>
      </c>
      <c r="X167" s="453" t="e">
        <f t="shared" ca="1" si="89"/>
        <v>#NAME?</v>
      </c>
      <c r="Y167" s="566" t="e">
        <f t="shared" ca="1" si="78"/>
        <v>#NAME?</v>
      </c>
      <c r="Z167" s="567" t="e">
        <f t="shared" ca="1" si="79"/>
        <v>#NAME?</v>
      </c>
      <c r="AA167" s="1076" t="e">
        <f t="shared" ca="1" si="80"/>
        <v>#NAME?</v>
      </c>
      <c r="AB167" s="453" t="e">
        <f t="shared" ca="1" si="90"/>
        <v>#NAME?</v>
      </c>
      <c r="AC167" s="566" t="e">
        <f t="shared" ca="1" si="81"/>
        <v>#NAME?</v>
      </c>
      <c r="AD167" s="1125" t="e">
        <f t="shared" ca="1" si="66"/>
        <v>#NAME?</v>
      </c>
      <c r="AE167" s="565" t="e">
        <f t="shared" ca="1" si="85"/>
        <v>#NAME?</v>
      </c>
      <c r="AF167" s="453" t="e">
        <f t="shared" ca="1" si="91"/>
        <v>#NAME?</v>
      </c>
      <c r="AG167" s="566" t="e">
        <f t="shared" ca="1" si="82"/>
        <v>#NAME?</v>
      </c>
      <c r="AH167" s="567" t="e">
        <f t="shared" ca="1" si="67"/>
        <v>#NAME?</v>
      </c>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'NSW Post Acute '!T98</f>
        <v>6.3599941493635143E-8</v>
      </c>
      <c r="E168" s="493">
        <f>'NSW Post Acute '!U98</f>
        <v>5.5010560788298719E-9</v>
      </c>
      <c r="F168" s="493">
        <f>'NSW Post Acute '!V98</f>
        <v>6.6904343200614763E-7</v>
      </c>
      <c r="G168" s="498">
        <f t="shared" si="68"/>
        <v>1.6927101426717291E-7</v>
      </c>
      <c r="H168" s="498">
        <f t="shared" si="69"/>
        <v>0.14117182074594645</v>
      </c>
      <c r="I168" s="498">
        <f t="shared" si="70"/>
        <v>2219684.6168727195</v>
      </c>
      <c r="J168" s="498" t="e">
        <f ca="1">_xll.ErBeta(H168,I168)</f>
        <v>#NAME?</v>
      </c>
      <c r="K168" s="1076" t="e">
        <f t="shared" ca="1" si="71"/>
        <v>#NAME?</v>
      </c>
      <c r="L168" s="453" t="e">
        <f t="shared" ca="1" si="86"/>
        <v>#NAME?</v>
      </c>
      <c r="M168" s="566" t="e">
        <f t="shared" ca="1" si="72"/>
        <v>#NAME?</v>
      </c>
      <c r="N168" s="567" t="e">
        <f t="shared" ca="1" si="73"/>
        <v>#NAME?</v>
      </c>
      <c r="O168" s="565" t="e">
        <f t="shared" ca="1" si="83"/>
        <v>#NAME?</v>
      </c>
      <c r="P168" s="453" t="e">
        <f t="shared" ca="1" si="87"/>
        <v>#NAME?</v>
      </c>
      <c r="Q168" s="566" t="e">
        <f t="shared" ca="1" si="74"/>
        <v>#NAME?</v>
      </c>
      <c r="R168" s="567" t="e">
        <f t="shared" ca="1" si="65"/>
        <v>#NAME?</v>
      </c>
      <c r="S168" s="1076" t="e">
        <f t="shared" ca="1" si="75"/>
        <v>#NAME?</v>
      </c>
      <c r="T168" s="453" t="e">
        <f t="shared" ca="1" si="88"/>
        <v>#NAME?</v>
      </c>
      <c r="U168" s="566" t="e">
        <f t="shared" ca="1" si="76"/>
        <v>#NAME?</v>
      </c>
      <c r="V168" s="567" t="e">
        <f t="shared" ca="1" si="77"/>
        <v>#NAME?</v>
      </c>
      <c r="W168" s="565" t="e">
        <f t="shared" ca="1" si="84"/>
        <v>#NAME?</v>
      </c>
      <c r="X168" s="453" t="e">
        <f t="shared" ca="1" si="89"/>
        <v>#NAME?</v>
      </c>
      <c r="Y168" s="566" t="e">
        <f t="shared" ca="1" si="78"/>
        <v>#NAME?</v>
      </c>
      <c r="Z168" s="567" t="e">
        <f t="shared" ca="1" si="79"/>
        <v>#NAME?</v>
      </c>
      <c r="AA168" s="1076" t="e">
        <f t="shared" ca="1" si="80"/>
        <v>#NAME?</v>
      </c>
      <c r="AB168" s="453" t="e">
        <f t="shared" ca="1" si="90"/>
        <v>#NAME?</v>
      </c>
      <c r="AC168" s="566" t="e">
        <f t="shared" ca="1" si="81"/>
        <v>#NAME?</v>
      </c>
      <c r="AD168" s="1125" t="e">
        <f t="shared" ca="1" si="66"/>
        <v>#NAME?</v>
      </c>
      <c r="AE168" s="565" t="e">
        <f t="shared" ca="1" si="85"/>
        <v>#NAME?</v>
      </c>
      <c r="AF168" s="453" t="e">
        <f t="shared" ca="1" si="91"/>
        <v>#NAME?</v>
      </c>
      <c r="AG168" s="566" t="e">
        <f t="shared" ca="1" si="82"/>
        <v>#NAME?</v>
      </c>
      <c r="AH168" s="567" t="e">
        <f t="shared" ca="1" si="67"/>
        <v>#NAME?</v>
      </c>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'NSW Post Acute '!T99</f>
        <v>5.3549826152375858E-8</v>
      </c>
      <c r="E169" s="493">
        <f>'NSW Post Acute '!U99</f>
        <v>4.5083899226234724E-9</v>
      </c>
      <c r="F169" s="493">
        <f>'NSW Post Acute '!V99</f>
        <v>5.7815903553320372E-7</v>
      </c>
      <c r="G169" s="498">
        <f t="shared" si="68"/>
        <v>1.4633945041086229E-7</v>
      </c>
      <c r="H169" s="498">
        <f t="shared" si="69"/>
        <v>0.13390385931074131</v>
      </c>
      <c r="I169" s="498">
        <f t="shared" si="70"/>
        <v>2500546.9067105828</v>
      </c>
      <c r="J169" s="498" t="e">
        <f ca="1">_xll.ErBeta(H169,I169)</f>
        <v>#NAME?</v>
      </c>
      <c r="K169" s="1076" t="e">
        <f t="shared" ca="1" si="71"/>
        <v>#NAME?</v>
      </c>
      <c r="L169" s="453" t="e">
        <f t="shared" ca="1" si="86"/>
        <v>#NAME?</v>
      </c>
      <c r="M169" s="566" t="e">
        <f t="shared" ca="1" si="72"/>
        <v>#NAME?</v>
      </c>
      <c r="N169" s="567" t="e">
        <f t="shared" ca="1" si="73"/>
        <v>#NAME?</v>
      </c>
      <c r="O169" s="565" t="e">
        <f t="shared" ca="1" si="83"/>
        <v>#NAME?</v>
      </c>
      <c r="P169" s="453" t="e">
        <f t="shared" ca="1" si="87"/>
        <v>#NAME?</v>
      </c>
      <c r="Q169" s="566" t="e">
        <f t="shared" ca="1" si="74"/>
        <v>#NAME?</v>
      </c>
      <c r="R169" s="567" t="e">
        <f t="shared" ca="1" si="65"/>
        <v>#NAME?</v>
      </c>
      <c r="S169" s="1076" t="e">
        <f t="shared" ca="1" si="75"/>
        <v>#NAME?</v>
      </c>
      <c r="T169" s="453" t="e">
        <f t="shared" ca="1" si="88"/>
        <v>#NAME?</v>
      </c>
      <c r="U169" s="566" t="e">
        <f t="shared" ca="1" si="76"/>
        <v>#NAME?</v>
      </c>
      <c r="V169" s="567" t="e">
        <f t="shared" ca="1" si="77"/>
        <v>#NAME?</v>
      </c>
      <c r="W169" s="565" t="e">
        <f t="shared" ca="1" si="84"/>
        <v>#NAME?</v>
      </c>
      <c r="X169" s="453" t="e">
        <f t="shared" ca="1" si="89"/>
        <v>#NAME?</v>
      </c>
      <c r="Y169" s="566" t="e">
        <f t="shared" ca="1" si="78"/>
        <v>#NAME?</v>
      </c>
      <c r="Z169" s="567" t="e">
        <f t="shared" ca="1" si="79"/>
        <v>#NAME?</v>
      </c>
      <c r="AA169" s="1076" t="e">
        <f t="shared" ca="1" si="80"/>
        <v>#NAME?</v>
      </c>
      <c r="AB169" s="453" t="e">
        <f t="shared" ca="1" si="90"/>
        <v>#NAME?</v>
      </c>
      <c r="AC169" s="566" t="e">
        <f t="shared" ca="1" si="81"/>
        <v>#NAME?</v>
      </c>
      <c r="AD169" s="1125" t="e">
        <f t="shared" ca="1" si="66"/>
        <v>#NAME?</v>
      </c>
      <c r="AE169" s="565" t="e">
        <f t="shared" ca="1" si="85"/>
        <v>#NAME?</v>
      </c>
      <c r="AF169" s="453" t="e">
        <f t="shared" ca="1" si="91"/>
        <v>#NAME?</v>
      </c>
      <c r="AG169" s="566" t="e">
        <f t="shared" ca="1" si="82"/>
        <v>#NAME?</v>
      </c>
      <c r="AH169" s="567" t="e">
        <f t="shared" ca="1" si="67"/>
        <v>#NAME?</v>
      </c>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'NSW Post Acute '!T100</f>
        <v>4.508783834709431E-8</v>
      </c>
      <c r="E170" s="493">
        <f>'NSW Post Acute '!U100</f>
        <v>3.6948504801892974E-9</v>
      </c>
      <c r="F170" s="493">
        <f>'NSW Post Acute '!V100</f>
        <v>4.9962058422182128E-7</v>
      </c>
      <c r="G170" s="498">
        <f t="shared" si="68"/>
        <v>1.2651166677082446E-7</v>
      </c>
      <c r="H170" s="498">
        <f t="shared" si="69"/>
        <v>0.12701572746267134</v>
      </c>
      <c r="I170" s="498">
        <f t="shared" si="70"/>
        <v>2817072.7715535355</v>
      </c>
      <c r="J170" s="498" t="e">
        <f ca="1">_xll.ErBeta(H170,I170)</f>
        <v>#NAME?</v>
      </c>
      <c r="K170" s="1076" t="e">
        <f t="shared" ca="1" si="71"/>
        <v>#NAME?</v>
      </c>
      <c r="L170" s="453" t="e">
        <f t="shared" ca="1" si="86"/>
        <v>#NAME?</v>
      </c>
      <c r="M170" s="566" t="e">
        <f t="shared" ca="1" si="72"/>
        <v>#NAME?</v>
      </c>
      <c r="N170" s="567" t="e">
        <f t="shared" ca="1" si="73"/>
        <v>#NAME?</v>
      </c>
      <c r="O170" s="565" t="e">
        <f t="shared" ca="1" si="83"/>
        <v>#NAME?</v>
      </c>
      <c r="P170" s="453" t="e">
        <f t="shared" ca="1" si="87"/>
        <v>#NAME?</v>
      </c>
      <c r="Q170" s="566" t="e">
        <f t="shared" ca="1" si="74"/>
        <v>#NAME?</v>
      </c>
      <c r="R170" s="567" t="e">
        <f t="shared" ca="1" si="65"/>
        <v>#NAME?</v>
      </c>
      <c r="S170" s="1076" t="e">
        <f t="shared" ca="1" si="75"/>
        <v>#NAME?</v>
      </c>
      <c r="T170" s="453" t="e">
        <f t="shared" ca="1" si="88"/>
        <v>#NAME?</v>
      </c>
      <c r="U170" s="566" t="e">
        <f t="shared" ca="1" si="76"/>
        <v>#NAME?</v>
      </c>
      <c r="V170" s="567" t="e">
        <f t="shared" ca="1" si="77"/>
        <v>#NAME?</v>
      </c>
      <c r="W170" s="565" t="e">
        <f t="shared" ca="1" si="84"/>
        <v>#NAME?</v>
      </c>
      <c r="X170" s="453" t="e">
        <f t="shared" ca="1" si="89"/>
        <v>#NAME?</v>
      </c>
      <c r="Y170" s="566" t="e">
        <f t="shared" ca="1" si="78"/>
        <v>#NAME?</v>
      </c>
      <c r="Z170" s="567" t="e">
        <f t="shared" ca="1" si="79"/>
        <v>#NAME?</v>
      </c>
      <c r="AA170" s="1076" t="e">
        <f t="shared" ca="1" si="80"/>
        <v>#NAME?</v>
      </c>
      <c r="AB170" s="453" t="e">
        <f t="shared" ca="1" si="90"/>
        <v>#NAME?</v>
      </c>
      <c r="AC170" s="566" t="e">
        <f t="shared" ca="1" si="81"/>
        <v>#NAME?</v>
      </c>
      <c r="AD170" s="1125" t="e">
        <f t="shared" ca="1" si="66"/>
        <v>#NAME?</v>
      </c>
      <c r="AE170" s="565" t="e">
        <f t="shared" ca="1" si="85"/>
        <v>#NAME?</v>
      </c>
      <c r="AF170" s="453" t="e">
        <f t="shared" ca="1" si="91"/>
        <v>#NAME?</v>
      </c>
      <c r="AG170" s="566" t="e">
        <f t="shared" ca="1" si="82"/>
        <v>#NAME?</v>
      </c>
      <c r="AH170" s="567" t="e">
        <f t="shared" ca="1" si="67"/>
        <v>#NAME?</v>
      </c>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'NSW Post Acute '!T101</f>
        <v>3.796302085144143E-8</v>
      </c>
      <c r="E171" s="493">
        <f>'NSW Post Acute '!U101</f>
        <v>3.028114316920254E-9</v>
      </c>
      <c r="F171" s="493">
        <f>'NSW Post Acute '!V101</f>
        <v>4.3175097652489883E-7</v>
      </c>
      <c r="G171" s="498">
        <f t="shared" si="68"/>
        <v>1.0936807709387209E-7</v>
      </c>
      <c r="H171" s="498">
        <f t="shared" si="69"/>
        <v>0.12048700824719709</v>
      </c>
      <c r="I171" s="498">
        <f t="shared" si="70"/>
        <v>3173799.1595727154</v>
      </c>
      <c r="J171" s="498" t="e">
        <f ca="1">_xll.ErBeta(H171,I171)</f>
        <v>#NAME?</v>
      </c>
      <c r="K171" s="1076" t="e">
        <f t="shared" ca="1" si="71"/>
        <v>#NAME?</v>
      </c>
      <c r="L171" s="453" t="e">
        <f t="shared" ca="1" si="86"/>
        <v>#NAME?</v>
      </c>
      <c r="M171" s="566" t="e">
        <f t="shared" ca="1" si="72"/>
        <v>#NAME?</v>
      </c>
      <c r="N171" s="567" t="e">
        <f t="shared" ca="1" si="73"/>
        <v>#NAME?</v>
      </c>
      <c r="O171" s="565" t="e">
        <f t="shared" ca="1" si="83"/>
        <v>#NAME?</v>
      </c>
      <c r="P171" s="453" t="e">
        <f t="shared" ca="1" si="87"/>
        <v>#NAME?</v>
      </c>
      <c r="Q171" s="566" t="e">
        <f t="shared" ca="1" si="74"/>
        <v>#NAME?</v>
      </c>
      <c r="R171" s="567" t="e">
        <f t="shared" ca="1" si="65"/>
        <v>#NAME?</v>
      </c>
      <c r="S171" s="1076" t="e">
        <f t="shared" ca="1" si="75"/>
        <v>#NAME?</v>
      </c>
      <c r="T171" s="453" t="e">
        <f t="shared" ca="1" si="88"/>
        <v>#NAME?</v>
      </c>
      <c r="U171" s="566" t="e">
        <f t="shared" ca="1" si="76"/>
        <v>#NAME?</v>
      </c>
      <c r="V171" s="567" t="e">
        <f t="shared" ca="1" si="77"/>
        <v>#NAME?</v>
      </c>
      <c r="W171" s="565" t="e">
        <f t="shared" ca="1" si="84"/>
        <v>#NAME?</v>
      </c>
      <c r="X171" s="453" t="e">
        <f t="shared" ca="1" si="89"/>
        <v>#NAME?</v>
      </c>
      <c r="Y171" s="566" t="e">
        <f t="shared" ca="1" si="78"/>
        <v>#NAME?</v>
      </c>
      <c r="Z171" s="567" t="e">
        <f t="shared" ca="1" si="79"/>
        <v>#NAME?</v>
      </c>
      <c r="AA171" s="1076" t="e">
        <f t="shared" ca="1" si="80"/>
        <v>#NAME?</v>
      </c>
      <c r="AB171" s="453" t="e">
        <f t="shared" ca="1" si="90"/>
        <v>#NAME?</v>
      </c>
      <c r="AC171" s="566" t="e">
        <f t="shared" ca="1" si="81"/>
        <v>#NAME?</v>
      </c>
      <c r="AD171" s="1125" t="e">
        <f t="shared" ca="1" si="66"/>
        <v>#NAME?</v>
      </c>
      <c r="AE171" s="565" t="e">
        <f t="shared" ca="1" si="85"/>
        <v>#NAME?</v>
      </c>
      <c r="AF171" s="453" t="e">
        <f t="shared" ca="1" si="91"/>
        <v>#NAME?</v>
      </c>
      <c r="AG171" s="566" t="e">
        <f t="shared" ca="1" si="82"/>
        <v>#NAME?</v>
      </c>
      <c r="AH171" s="567" t="e">
        <f t="shared" ca="1" si="67"/>
        <v>#NAME?</v>
      </c>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'NSW Post Acute '!T102</f>
        <v>3.196407290747527E-8</v>
      </c>
      <c r="E172" s="493">
        <f>'NSW Post Acute '!U102</f>
        <v>2.4816907654318949E-9</v>
      </c>
      <c r="F172" s="493">
        <f>'NSW Post Acute '!V102</f>
        <v>3.7310093222148288E-7</v>
      </c>
      <c r="G172" s="498">
        <f t="shared" si="68"/>
        <v>9.4545724861237501E-8</v>
      </c>
      <c r="H172" s="498">
        <f t="shared" si="69"/>
        <v>0.1142984387351788</v>
      </c>
      <c r="I172" s="498">
        <f t="shared" si="70"/>
        <v>3575840.7701230338</v>
      </c>
      <c r="J172" s="498" t="e">
        <f ca="1">_xll.ErBeta(H172,I172)</f>
        <v>#NAME?</v>
      </c>
      <c r="K172" s="1076" t="e">
        <f t="shared" ca="1" si="71"/>
        <v>#NAME?</v>
      </c>
      <c r="L172" s="453" t="e">
        <f t="shared" ca="1" si="86"/>
        <v>#NAME?</v>
      </c>
      <c r="M172" s="566" t="e">
        <f t="shared" ca="1" si="72"/>
        <v>#NAME?</v>
      </c>
      <c r="N172" s="567" t="e">
        <f t="shared" ca="1" si="73"/>
        <v>#NAME?</v>
      </c>
      <c r="O172" s="565" t="e">
        <f t="shared" ca="1" si="83"/>
        <v>#NAME?</v>
      </c>
      <c r="P172" s="453" t="e">
        <f t="shared" ca="1" si="87"/>
        <v>#NAME?</v>
      </c>
      <c r="Q172" s="566" t="e">
        <f t="shared" ca="1" si="74"/>
        <v>#NAME?</v>
      </c>
      <c r="R172" s="567" t="e">
        <f t="shared" ca="1" si="65"/>
        <v>#NAME?</v>
      </c>
      <c r="S172" s="1076" t="e">
        <f t="shared" ca="1" si="75"/>
        <v>#NAME?</v>
      </c>
      <c r="T172" s="453" t="e">
        <f t="shared" ca="1" si="88"/>
        <v>#NAME?</v>
      </c>
      <c r="U172" s="566" t="e">
        <f t="shared" ca="1" si="76"/>
        <v>#NAME?</v>
      </c>
      <c r="V172" s="567" t="e">
        <f t="shared" ca="1" si="77"/>
        <v>#NAME?</v>
      </c>
      <c r="W172" s="565" t="e">
        <f t="shared" ca="1" si="84"/>
        <v>#NAME?</v>
      </c>
      <c r="X172" s="453" t="e">
        <f t="shared" ca="1" si="89"/>
        <v>#NAME?</v>
      </c>
      <c r="Y172" s="566" t="e">
        <f t="shared" ca="1" si="78"/>
        <v>#NAME?</v>
      </c>
      <c r="Z172" s="567" t="e">
        <f t="shared" ca="1" si="79"/>
        <v>#NAME?</v>
      </c>
      <c r="AA172" s="1076" t="e">
        <f t="shared" ca="1" si="80"/>
        <v>#NAME?</v>
      </c>
      <c r="AB172" s="453" t="e">
        <f t="shared" ca="1" si="90"/>
        <v>#NAME?</v>
      </c>
      <c r="AC172" s="566" t="e">
        <f t="shared" ca="1" si="81"/>
        <v>#NAME?</v>
      </c>
      <c r="AD172" s="1125" t="e">
        <f t="shared" ca="1" si="66"/>
        <v>#NAME?</v>
      </c>
      <c r="AE172" s="565" t="e">
        <f t="shared" ca="1" si="85"/>
        <v>#NAME?</v>
      </c>
      <c r="AF172" s="453" t="e">
        <f t="shared" ca="1" si="91"/>
        <v>#NAME?</v>
      </c>
      <c r="AG172" s="566" t="e">
        <f t="shared" ca="1" si="82"/>
        <v>#NAME?</v>
      </c>
      <c r="AH172" s="567" t="e">
        <f t="shared" ca="1" si="67"/>
        <v>#NAME?</v>
      </c>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'NSW Post Acute '!T103</f>
        <v>2.6913083677733661E-8</v>
      </c>
      <c r="E173" s="493">
        <f>'NSW Post Acute '!U103</f>
        <v>2.0338694020950127E-9</v>
      </c>
      <c r="F173" s="493">
        <f>'NSW Post Acute '!V103</f>
        <v>3.2241804464456549E-7</v>
      </c>
      <c r="G173" s="498">
        <f t="shared" si="68"/>
        <v>8.173065694960983E-8</v>
      </c>
      <c r="H173" s="498">
        <f t="shared" si="69"/>
        <v>0.1084318392231023</v>
      </c>
      <c r="I173" s="498">
        <f t="shared" si="70"/>
        <v>4028963.6670129118</v>
      </c>
      <c r="J173" s="498" t="e">
        <f ca="1">_xll.ErBeta(H173,I173)</f>
        <v>#NAME?</v>
      </c>
      <c r="K173" s="1076" t="e">
        <f t="shared" ca="1" si="71"/>
        <v>#NAME?</v>
      </c>
      <c r="L173" s="453" t="e">
        <f t="shared" ca="1" si="86"/>
        <v>#NAME?</v>
      </c>
      <c r="M173" s="566" t="e">
        <f t="shared" ca="1" si="72"/>
        <v>#NAME?</v>
      </c>
      <c r="N173" s="567" t="e">
        <f t="shared" ca="1" si="73"/>
        <v>#NAME?</v>
      </c>
      <c r="O173" s="565" t="e">
        <f t="shared" ca="1" si="83"/>
        <v>#NAME?</v>
      </c>
      <c r="P173" s="453" t="e">
        <f t="shared" ca="1" si="87"/>
        <v>#NAME?</v>
      </c>
      <c r="Q173" s="566" t="e">
        <f t="shared" ca="1" si="74"/>
        <v>#NAME?</v>
      </c>
      <c r="R173" s="567" t="e">
        <f t="shared" ca="1" si="65"/>
        <v>#NAME?</v>
      </c>
      <c r="S173" s="1076" t="e">
        <f t="shared" ca="1" si="75"/>
        <v>#NAME?</v>
      </c>
      <c r="T173" s="453" t="e">
        <f t="shared" ca="1" si="88"/>
        <v>#NAME?</v>
      </c>
      <c r="U173" s="566" t="e">
        <f t="shared" ca="1" si="76"/>
        <v>#NAME?</v>
      </c>
      <c r="V173" s="567" t="e">
        <f t="shared" ca="1" si="77"/>
        <v>#NAME?</v>
      </c>
      <c r="W173" s="565" t="e">
        <f t="shared" ca="1" si="84"/>
        <v>#NAME?</v>
      </c>
      <c r="X173" s="453" t="e">
        <f t="shared" ca="1" si="89"/>
        <v>#NAME?</v>
      </c>
      <c r="Y173" s="566" t="e">
        <f t="shared" ca="1" si="78"/>
        <v>#NAME?</v>
      </c>
      <c r="Z173" s="567" t="e">
        <f t="shared" ca="1" si="79"/>
        <v>#NAME?</v>
      </c>
      <c r="AA173" s="1076" t="e">
        <f t="shared" ca="1" si="80"/>
        <v>#NAME?</v>
      </c>
      <c r="AB173" s="453" t="e">
        <f t="shared" ca="1" si="90"/>
        <v>#NAME?</v>
      </c>
      <c r="AC173" s="566" t="e">
        <f t="shared" ca="1" si="81"/>
        <v>#NAME?</v>
      </c>
      <c r="AD173" s="1125" t="e">
        <f t="shared" ca="1" si="66"/>
        <v>#NAME?</v>
      </c>
      <c r="AE173" s="565" t="e">
        <f t="shared" ca="1" si="85"/>
        <v>#NAME?</v>
      </c>
      <c r="AF173" s="453" t="e">
        <f t="shared" ca="1" si="91"/>
        <v>#NAME?</v>
      </c>
      <c r="AG173" s="566" t="e">
        <f t="shared" ca="1" si="82"/>
        <v>#NAME?</v>
      </c>
      <c r="AH173" s="567" t="e">
        <f t="shared" ca="1" si="67"/>
        <v>#NAME?</v>
      </c>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'NSW Post Acute '!T104</f>
        <v>2.2660255942392824E-8</v>
      </c>
      <c r="E174" s="493">
        <f>'NSW Post Acute '!U104</f>
        <v>1.6668574515400721E-9</v>
      </c>
      <c r="F174" s="493">
        <f>'NSW Post Acute '!V104</f>
        <v>2.7862003692533158E-7</v>
      </c>
      <c r="G174" s="498">
        <f t="shared" si="68"/>
        <v>7.065132129433458E-8</v>
      </c>
      <c r="H174" s="498">
        <f t="shared" si="69"/>
        <v>0.1028700473110962</v>
      </c>
      <c r="I174" s="498">
        <f t="shared" si="70"/>
        <v>4539668.273895585</v>
      </c>
      <c r="J174" s="498" t="e">
        <f ca="1">_xll.ErBeta(H174,I174)</f>
        <v>#NAME?</v>
      </c>
      <c r="K174" s="1076" t="e">
        <f t="shared" ca="1" si="71"/>
        <v>#NAME?</v>
      </c>
      <c r="L174" s="453" t="e">
        <f t="shared" ca="1" si="86"/>
        <v>#NAME?</v>
      </c>
      <c r="M174" s="566" t="e">
        <f t="shared" ca="1" si="72"/>
        <v>#NAME?</v>
      </c>
      <c r="N174" s="567" t="e">
        <f t="shared" ca="1" si="73"/>
        <v>#NAME?</v>
      </c>
      <c r="O174" s="565" t="e">
        <f t="shared" ca="1" si="83"/>
        <v>#NAME?</v>
      </c>
      <c r="P174" s="453" t="e">
        <f t="shared" ca="1" si="87"/>
        <v>#NAME?</v>
      </c>
      <c r="Q174" s="566" t="e">
        <f t="shared" ca="1" si="74"/>
        <v>#NAME?</v>
      </c>
      <c r="R174" s="567" t="e">
        <f t="shared" ca="1" si="65"/>
        <v>#NAME?</v>
      </c>
      <c r="S174" s="1076" t="e">
        <f t="shared" ca="1" si="75"/>
        <v>#NAME?</v>
      </c>
      <c r="T174" s="453" t="e">
        <f t="shared" ca="1" si="88"/>
        <v>#NAME?</v>
      </c>
      <c r="U174" s="566" t="e">
        <f t="shared" ca="1" si="76"/>
        <v>#NAME?</v>
      </c>
      <c r="V174" s="567" t="e">
        <f t="shared" ca="1" si="77"/>
        <v>#NAME?</v>
      </c>
      <c r="W174" s="565" t="e">
        <f t="shared" ca="1" si="84"/>
        <v>#NAME?</v>
      </c>
      <c r="X174" s="453" t="e">
        <f t="shared" ca="1" si="89"/>
        <v>#NAME?</v>
      </c>
      <c r="Y174" s="566" t="e">
        <f t="shared" ca="1" si="78"/>
        <v>#NAME?</v>
      </c>
      <c r="Z174" s="567" t="e">
        <f t="shared" ca="1" si="79"/>
        <v>#NAME?</v>
      </c>
      <c r="AA174" s="1076" t="e">
        <f t="shared" ca="1" si="80"/>
        <v>#NAME?</v>
      </c>
      <c r="AB174" s="453" t="e">
        <f t="shared" ca="1" si="90"/>
        <v>#NAME?</v>
      </c>
      <c r="AC174" s="566" t="e">
        <f t="shared" ca="1" si="81"/>
        <v>#NAME?</v>
      </c>
      <c r="AD174" s="1125" t="e">
        <f t="shared" ca="1" si="66"/>
        <v>#NAME?</v>
      </c>
      <c r="AE174" s="565" t="e">
        <f t="shared" ca="1" si="85"/>
        <v>#NAME?</v>
      </c>
      <c r="AF174" s="453" t="e">
        <f t="shared" ca="1" si="91"/>
        <v>#NAME?</v>
      </c>
      <c r="AG174" s="566" t="e">
        <f t="shared" ca="1" si="82"/>
        <v>#NAME?</v>
      </c>
      <c r="AH174" s="567" t="e">
        <f t="shared" ca="1" si="67"/>
        <v>#NAME?</v>
      </c>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'NSW Post Acute '!T105</f>
        <v>1.9079463562162486E-8</v>
      </c>
      <c r="E175" s="493">
        <f>'NSW Post Acute '!U105</f>
        <v>1.366072846610856E-9</v>
      </c>
      <c r="F175" s="493">
        <f>'NSW Post Acute '!V105</f>
        <v>2.4077165117061468E-7</v>
      </c>
      <c r="G175" s="498">
        <f t="shared" si="68"/>
        <v>6.1072851613266276E-8</v>
      </c>
      <c r="H175" s="498">
        <f t="shared" si="69"/>
        <v>9.7596856473675067E-2</v>
      </c>
      <c r="I175" s="498">
        <f t="shared" si="70"/>
        <v>5115282.947741203</v>
      </c>
      <c r="J175" s="498" t="e">
        <f ca="1">_xll.ErBeta(H175,I175)</f>
        <v>#NAME?</v>
      </c>
      <c r="K175" s="1076" t="e">
        <f t="shared" ca="1" si="71"/>
        <v>#NAME?</v>
      </c>
      <c r="L175" s="453" t="e">
        <f t="shared" ca="1" si="86"/>
        <v>#NAME?</v>
      </c>
      <c r="M175" s="566" t="e">
        <f t="shared" ca="1" si="72"/>
        <v>#NAME?</v>
      </c>
      <c r="N175" s="567" t="e">
        <f t="shared" ca="1" si="73"/>
        <v>#NAME?</v>
      </c>
      <c r="O175" s="565" t="e">
        <f t="shared" ca="1" si="83"/>
        <v>#NAME?</v>
      </c>
      <c r="P175" s="453" t="e">
        <f t="shared" ca="1" si="87"/>
        <v>#NAME?</v>
      </c>
      <c r="Q175" s="566" t="e">
        <f t="shared" ca="1" si="74"/>
        <v>#NAME?</v>
      </c>
      <c r="R175" s="567" t="e">
        <f t="shared" ca="1" si="65"/>
        <v>#NAME?</v>
      </c>
      <c r="S175" s="1076" t="e">
        <f t="shared" ca="1" si="75"/>
        <v>#NAME?</v>
      </c>
      <c r="T175" s="453" t="e">
        <f t="shared" ca="1" si="88"/>
        <v>#NAME?</v>
      </c>
      <c r="U175" s="566" t="e">
        <f t="shared" ca="1" si="76"/>
        <v>#NAME?</v>
      </c>
      <c r="V175" s="567" t="e">
        <f t="shared" ca="1" si="77"/>
        <v>#NAME?</v>
      </c>
      <c r="W175" s="565" t="e">
        <f t="shared" ca="1" si="84"/>
        <v>#NAME?</v>
      </c>
      <c r="X175" s="453" t="e">
        <f t="shared" ca="1" si="89"/>
        <v>#NAME?</v>
      </c>
      <c r="Y175" s="566" t="e">
        <f t="shared" ca="1" si="78"/>
        <v>#NAME?</v>
      </c>
      <c r="Z175" s="567" t="e">
        <f t="shared" ca="1" si="79"/>
        <v>#NAME?</v>
      </c>
      <c r="AA175" s="1076" t="e">
        <f t="shared" ca="1" si="80"/>
        <v>#NAME?</v>
      </c>
      <c r="AB175" s="453" t="e">
        <f t="shared" ca="1" si="90"/>
        <v>#NAME?</v>
      </c>
      <c r="AC175" s="566" t="e">
        <f t="shared" ca="1" si="81"/>
        <v>#NAME?</v>
      </c>
      <c r="AD175" s="1125" t="e">
        <f t="shared" ca="1" si="66"/>
        <v>#NAME?</v>
      </c>
      <c r="AE175" s="565" t="e">
        <f t="shared" ca="1" si="85"/>
        <v>#NAME?</v>
      </c>
      <c r="AF175" s="453" t="e">
        <f t="shared" ca="1" si="91"/>
        <v>#NAME?</v>
      </c>
      <c r="AG175" s="566" t="e">
        <f t="shared" ca="1" si="82"/>
        <v>#NAME?</v>
      </c>
      <c r="AH175" s="567" t="e">
        <f t="shared" ca="1" si="67"/>
        <v>#NAME?</v>
      </c>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'NSW Post Acute '!T106</f>
        <v>1.6064510954568079E-8</v>
      </c>
      <c r="E176" s="493">
        <f>'NSW Post Acute '!U106</f>
        <v>1.1195648557249353E-9</v>
      </c>
      <c r="F176" s="493">
        <f>'NSW Post Acute '!V106</f>
        <v>2.0806467706757261E-7</v>
      </c>
      <c r="G176" s="498">
        <f t="shared" si="68"/>
        <v>5.2792120462206039E-8</v>
      </c>
      <c r="H176" s="498">
        <f t="shared" si="69"/>
        <v>9.2596958772829044E-2</v>
      </c>
      <c r="I176" s="498">
        <f t="shared" si="70"/>
        <v>5764069.4788143216</v>
      </c>
      <c r="J176" s="498" t="e">
        <f ca="1">_xll.ErBeta(H176,I176)</f>
        <v>#NAME?</v>
      </c>
      <c r="K176" s="1076" t="e">
        <f t="shared" ca="1" si="71"/>
        <v>#NAME?</v>
      </c>
      <c r="L176" s="453" t="e">
        <f t="shared" ca="1" si="86"/>
        <v>#NAME?</v>
      </c>
      <c r="M176" s="566" t="e">
        <f t="shared" ca="1" si="72"/>
        <v>#NAME?</v>
      </c>
      <c r="N176" s="567" t="e">
        <f t="shared" ca="1" si="73"/>
        <v>#NAME?</v>
      </c>
      <c r="O176" s="565" t="e">
        <f t="shared" ca="1" si="83"/>
        <v>#NAME?</v>
      </c>
      <c r="P176" s="453" t="e">
        <f t="shared" ca="1" si="87"/>
        <v>#NAME?</v>
      </c>
      <c r="Q176" s="566" t="e">
        <f t="shared" ca="1" si="74"/>
        <v>#NAME?</v>
      </c>
      <c r="R176" s="567" t="e">
        <f t="shared" ca="1" si="65"/>
        <v>#NAME?</v>
      </c>
      <c r="S176" s="1076" t="e">
        <f t="shared" ca="1" si="75"/>
        <v>#NAME?</v>
      </c>
      <c r="T176" s="453" t="e">
        <f t="shared" ca="1" si="88"/>
        <v>#NAME?</v>
      </c>
      <c r="U176" s="566" t="e">
        <f t="shared" ca="1" si="76"/>
        <v>#NAME?</v>
      </c>
      <c r="V176" s="567" t="e">
        <f t="shared" ca="1" si="77"/>
        <v>#NAME?</v>
      </c>
      <c r="W176" s="565" t="e">
        <f t="shared" ca="1" si="84"/>
        <v>#NAME?</v>
      </c>
      <c r="X176" s="453" t="e">
        <f t="shared" ca="1" si="89"/>
        <v>#NAME?</v>
      </c>
      <c r="Y176" s="566" t="e">
        <f t="shared" ca="1" si="78"/>
        <v>#NAME?</v>
      </c>
      <c r="Z176" s="567" t="e">
        <f t="shared" ca="1" si="79"/>
        <v>#NAME?</v>
      </c>
      <c r="AA176" s="1076" t="e">
        <f t="shared" ca="1" si="80"/>
        <v>#NAME?</v>
      </c>
      <c r="AB176" s="453" t="e">
        <f t="shared" ca="1" si="90"/>
        <v>#NAME?</v>
      </c>
      <c r="AC176" s="566" t="e">
        <f t="shared" ca="1" si="81"/>
        <v>#NAME?</v>
      </c>
      <c r="AD176" s="1125" t="e">
        <f t="shared" ca="1" si="66"/>
        <v>#NAME?</v>
      </c>
      <c r="AE176" s="565" t="e">
        <f t="shared" ca="1" si="85"/>
        <v>#NAME?</v>
      </c>
      <c r="AF176" s="453" t="e">
        <f t="shared" ca="1" si="91"/>
        <v>#NAME?</v>
      </c>
      <c r="AG176" s="566" t="e">
        <f t="shared" ca="1" si="82"/>
        <v>#NAME?</v>
      </c>
      <c r="AH176" s="567" t="e">
        <f t="shared" ca="1" si="67"/>
        <v>#NAME?</v>
      </c>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'NSW Post Acute '!T107</f>
        <v>1.3525983650883583E-8</v>
      </c>
      <c r="E177" s="493">
        <f>'NSW Post Acute '!U107</f>
        <v>9.175392580886616E-10</v>
      </c>
      <c r="F177" s="493">
        <f>'NSW Post Acute '!V107</f>
        <v>1.798006934485678E-7</v>
      </c>
      <c r="G177" s="498">
        <f t="shared" si="68"/>
        <v>4.5633457701652844E-8</v>
      </c>
      <c r="H177" s="498">
        <f t="shared" si="69"/>
        <v>8.7855891394250166E-2</v>
      </c>
      <c r="I177" s="498">
        <f t="shared" si="70"/>
        <v>6495342.0374845453</v>
      </c>
      <c r="J177" s="498" t="e">
        <f ca="1">_xll.ErBeta(H177,I177)</f>
        <v>#NAME?</v>
      </c>
      <c r="K177" s="1076" t="e">
        <f t="shared" ca="1" si="71"/>
        <v>#NAME?</v>
      </c>
      <c r="L177" s="453" t="e">
        <f t="shared" ca="1" si="86"/>
        <v>#NAME?</v>
      </c>
      <c r="M177" s="566" t="e">
        <f t="shared" ca="1" si="72"/>
        <v>#NAME?</v>
      </c>
      <c r="N177" s="567" t="e">
        <f t="shared" ca="1" si="73"/>
        <v>#NAME?</v>
      </c>
      <c r="O177" s="565" t="e">
        <f t="shared" ca="1" si="83"/>
        <v>#NAME?</v>
      </c>
      <c r="P177" s="453" t="e">
        <f t="shared" ca="1" si="87"/>
        <v>#NAME?</v>
      </c>
      <c r="Q177" s="566" t="e">
        <f t="shared" ca="1" si="74"/>
        <v>#NAME?</v>
      </c>
      <c r="R177" s="567" t="e">
        <f t="shared" ca="1" si="65"/>
        <v>#NAME?</v>
      </c>
      <c r="S177" s="1076" t="e">
        <f t="shared" ca="1" si="75"/>
        <v>#NAME?</v>
      </c>
      <c r="T177" s="453" t="e">
        <f t="shared" ca="1" si="88"/>
        <v>#NAME?</v>
      </c>
      <c r="U177" s="566" t="e">
        <f t="shared" ca="1" si="76"/>
        <v>#NAME?</v>
      </c>
      <c r="V177" s="567" t="e">
        <f t="shared" ca="1" si="77"/>
        <v>#NAME?</v>
      </c>
      <c r="W177" s="565" t="e">
        <f t="shared" ca="1" si="84"/>
        <v>#NAME?</v>
      </c>
      <c r="X177" s="453" t="e">
        <f t="shared" ca="1" si="89"/>
        <v>#NAME?</v>
      </c>
      <c r="Y177" s="566" t="e">
        <f t="shared" ca="1" si="78"/>
        <v>#NAME?</v>
      </c>
      <c r="Z177" s="567" t="e">
        <f t="shared" ca="1" si="79"/>
        <v>#NAME?</v>
      </c>
      <c r="AA177" s="1076" t="e">
        <f t="shared" ca="1" si="80"/>
        <v>#NAME?</v>
      </c>
      <c r="AB177" s="453" t="e">
        <f t="shared" ca="1" si="90"/>
        <v>#NAME?</v>
      </c>
      <c r="AC177" s="566" t="e">
        <f t="shared" ca="1" si="81"/>
        <v>#NAME?</v>
      </c>
      <c r="AD177" s="1125" t="e">
        <f t="shared" ca="1" si="66"/>
        <v>#NAME?</v>
      </c>
      <c r="AE177" s="565" t="e">
        <f t="shared" ca="1" si="85"/>
        <v>#NAME?</v>
      </c>
      <c r="AF177" s="453" t="e">
        <f t="shared" ca="1" si="91"/>
        <v>#NAME?</v>
      </c>
      <c r="AG177" s="566" t="e">
        <f t="shared" ca="1" si="82"/>
        <v>#NAME?</v>
      </c>
      <c r="AH177" s="567" t="e">
        <f t="shared" ca="1" si="67"/>
        <v>#NAME?</v>
      </c>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'NSW Post Acute '!T108</f>
        <v>1.1388596530661599E-8</v>
      </c>
      <c r="E178" s="493">
        <f>'NSW Post Acute '!U108</f>
        <v>7.5196920109533571E-10</v>
      </c>
      <c r="F178" s="493">
        <f>'NSW Post Acute '!V108</f>
        <v>1.5537615428152056E-7</v>
      </c>
      <c r="G178" s="498">
        <f t="shared" si="68"/>
        <v>3.9444945173577862E-8</v>
      </c>
      <c r="H178" s="498">
        <f t="shared" si="69"/>
        <v>8.335998671554154E-2</v>
      </c>
      <c r="I178" s="498">
        <f t="shared" si="70"/>
        <v>7319601.2820155332</v>
      </c>
      <c r="J178" s="498" t="e">
        <f ca="1">_xll.ErBeta(H178,I178)</f>
        <v>#NAME?</v>
      </c>
      <c r="K178" s="1076" t="e">
        <f t="shared" ca="1" si="71"/>
        <v>#NAME?</v>
      </c>
      <c r="L178" s="453" t="e">
        <f t="shared" ca="1" si="86"/>
        <v>#NAME?</v>
      </c>
      <c r="M178" s="566" t="e">
        <f t="shared" ca="1" si="72"/>
        <v>#NAME?</v>
      </c>
      <c r="N178" s="567" t="e">
        <f t="shared" ca="1" si="73"/>
        <v>#NAME?</v>
      </c>
      <c r="O178" s="565" t="e">
        <f t="shared" ca="1" si="83"/>
        <v>#NAME?</v>
      </c>
      <c r="P178" s="453" t="e">
        <f t="shared" ca="1" si="87"/>
        <v>#NAME?</v>
      </c>
      <c r="Q178" s="566" t="e">
        <f t="shared" ca="1" si="74"/>
        <v>#NAME?</v>
      </c>
      <c r="R178" s="567" t="e">
        <f t="shared" ca="1" si="65"/>
        <v>#NAME?</v>
      </c>
      <c r="S178" s="1076" t="e">
        <f t="shared" ca="1" si="75"/>
        <v>#NAME?</v>
      </c>
      <c r="T178" s="453" t="e">
        <f t="shared" ca="1" si="88"/>
        <v>#NAME?</v>
      </c>
      <c r="U178" s="566" t="e">
        <f t="shared" ca="1" si="76"/>
        <v>#NAME?</v>
      </c>
      <c r="V178" s="567" t="e">
        <f t="shared" ca="1" si="77"/>
        <v>#NAME?</v>
      </c>
      <c r="W178" s="565" t="e">
        <f t="shared" ca="1" si="84"/>
        <v>#NAME?</v>
      </c>
      <c r="X178" s="453" t="e">
        <f t="shared" ca="1" si="89"/>
        <v>#NAME?</v>
      </c>
      <c r="Y178" s="566" t="e">
        <f t="shared" ca="1" si="78"/>
        <v>#NAME?</v>
      </c>
      <c r="Z178" s="567" t="e">
        <f t="shared" ca="1" si="79"/>
        <v>#NAME?</v>
      </c>
      <c r="AA178" s="1076" t="e">
        <f t="shared" ca="1" si="80"/>
        <v>#NAME?</v>
      </c>
      <c r="AB178" s="453" t="e">
        <f t="shared" ca="1" si="90"/>
        <v>#NAME?</v>
      </c>
      <c r="AC178" s="566" t="e">
        <f t="shared" ca="1" si="81"/>
        <v>#NAME?</v>
      </c>
      <c r="AD178" s="1125" t="e">
        <f t="shared" ca="1" si="66"/>
        <v>#NAME?</v>
      </c>
      <c r="AE178" s="565" t="e">
        <f t="shared" ca="1" si="85"/>
        <v>#NAME?</v>
      </c>
      <c r="AF178" s="453" t="e">
        <f t="shared" ca="1" si="91"/>
        <v>#NAME?</v>
      </c>
      <c r="AG178" s="566" t="e">
        <f t="shared" ca="1" si="82"/>
        <v>#NAME?</v>
      </c>
      <c r="AH178" s="567" t="e">
        <f t="shared" ca="1" si="67"/>
        <v>#NAME?</v>
      </c>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'NSW Post Acute '!T109</f>
        <v>9.5889610904360946E-9</v>
      </c>
      <c r="E179" s="493">
        <f>'NSW Post Acute '!U109</f>
        <v>6.1627627854732675E-10</v>
      </c>
      <c r="F179" s="493">
        <f>'NSW Post Acute '!V109</f>
        <v>1.3426950061358141E-7</v>
      </c>
      <c r="G179" s="700">
        <f t="shared" si="68"/>
        <v>3.4095210289549514E-8</v>
      </c>
      <c r="H179" s="700">
        <f t="shared" si="69"/>
        <v>7.9096325640610365E-2</v>
      </c>
      <c r="I179" s="700">
        <f t="shared" si="70"/>
        <v>8248685.5600079997</v>
      </c>
      <c r="J179" s="700" t="e">
        <f ca="1">_xll.ErBeta(H179,I179)</f>
        <v>#NAME?</v>
      </c>
      <c r="K179" s="1076" t="e">
        <f t="shared" ca="1" si="71"/>
        <v>#NAME?</v>
      </c>
      <c r="L179" s="453"/>
      <c r="M179" s="453"/>
      <c r="N179" s="567">
        <f t="shared" si="73"/>
        <v>0</v>
      </c>
      <c r="O179" s="565" t="e">
        <f t="shared" ca="1" si="83"/>
        <v>#NAME?</v>
      </c>
      <c r="P179" s="453"/>
      <c r="Q179" s="453"/>
      <c r="R179" s="567">
        <f t="shared" si="65"/>
        <v>0</v>
      </c>
      <c r="S179" s="1076" t="e">
        <f t="shared" ca="1" si="75"/>
        <v>#NAME?</v>
      </c>
      <c r="T179" s="453"/>
      <c r="U179" s="453"/>
      <c r="V179" s="567">
        <f t="shared" si="77"/>
        <v>0</v>
      </c>
      <c r="W179" s="565" t="e">
        <f t="shared" ca="1" si="84"/>
        <v>#NAME?</v>
      </c>
      <c r="X179" s="453"/>
      <c r="Y179" s="453"/>
      <c r="Z179" s="567">
        <f t="shared" si="79"/>
        <v>0</v>
      </c>
      <c r="AA179" s="1076" t="e">
        <f t="shared" ca="1" si="80"/>
        <v>#NAME?</v>
      </c>
      <c r="AB179" s="453"/>
      <c r="AC179" s="453"/>
      <c r="AD179" s="567">
        <f t="shared" si="66"/>
        <v>0</v>
      </c>
      <c r="AE179" s="565" t="e">
        <f t="shared" ca="1" si="85"/>
        <v>#NAME?</v>
      </c>
      <c r="AF179" s="453"/>
      <c r="AG179" s="453"/>
      <c r="AH179" s="567">
        <f t="shared" si="67"/>
        <v>0</v>
      </c>
      <c r="AI179" s="207"/>
      <c r="AJ179" s="206"/>
      <c r="AK179" s="206"/>
      <c r="AL179" s="208"/>
      <c r="AM179" s="449"/>
      <c r="AN179" s="454"/>
      <c r="AO179" s="448"/>
      <c r="AP179" s="448"/>
      <c r="AQ179" s="455"/>
      <c r="AR179" s="449"/>
      <c r="AS179" s="449"/>
      <c r="AT179" s="448"/>
      <c r="AU179" s="448"/>
      <c r="AV179" s="455"/>
      <c r="AW179" s="205"/>
      <c r="AX179" s="207"/>
      <c r="AY179" s="206"/>
      <c r="AZ179" s="206"/>
      <c r="BA179" s="208"/>
      <c r="BB179" s="449"/>
      <c r="BC179" s="454"/>
      <c r="BD179" s="448"/>
      <c r="BE179" s="448"/>
      <c r="BF179" s="455"/>
      <c r="BG179" s="449"/>
      <c r="BH179" s="449"/>
      <c r="BI179" s="448"/>
      <c r="BJ179" s="448"/>
      <c r="BK179" s="455"/>
      <c r="BL179" s="205"/>
      <c r="BM179" s="207"/>
      <c r="BN179" s="206"/>
      <c r="BO179" s="206"/>
      <c r="BP179" s="208"/>
      <c r="BQ179" s="449"/>
      <c r="BR179" s="454"/>
      <c r="BS179" s="448"/>
      <c r="BT179" s="448"/>
      <c r="BU179" s="455"/>
      <c r="BV179" s="449"/>
      <c r="BW179" s="449"/>
      <c r="BX179" s="448"/>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740" t="e">
        <f ca="1">_xll.ErTotal(SUM(N78:N179))</f>
        <v>#NAME?</v>
      </c>
      <c r="O180" s="739"/>
      <c r="P180" s="739" t="e">
        <f ca="1">_xll.ErTotal(SUM(P78:P179))</f>
        <v>#NAME?</v>
      </c>
      <c r="Q180" s="740" t="e">
        <f ca="1">_xll.ErTotal(SUM(Q78:Q179))</f>
        <v>#NAME?</v>
      </c>
      <c r="R180" s="742" t="e">
        <f ca="1">_xll.ErTotal(SUM(R78:R179))</f>
        <v>#NAME?</v>
      </c>
      <c r="S180" s="738"/>
      <c r="T180" s="739" t="e">
        <f ca="1">_xll.ErTotal(SUM(T78:T179))</f>
        <v>#NAME?</v>
      </c>
      <c r="U180" s="740" t="e">
        <f ca="1">_xll.ErTotal(SUM(U78:U179))</f>
        <v>#NAME?</v>
      </c>
      <c r="V180" s="1048" t="e">
        <f ca="1">_xll.ErTotal(SUM(V78:V179))</f>
        <v>#NAME?</v>
      </c>
      <c r="W180" s="739"/>
      <c r="X180" s="739" t="e">
        <f ca="1">_xll.ErTotal(SUM(X78:X179))</f>
        <v>#NAME?</v>
      </c>
      <c r="Y180" s="740" t="e">
        <f ca="1">_xll.ErTotal(SUM(Y78:Y179))</f>
        <v>#NAME?</v>
      </c>
      <c r="Z180" s="1045" t="e">
        <f ca="1">_xll.ErTotal(SUM(Z78:Z179))</f>
        <v>#NAME?</v>
      </c>
      <c r="AA180" s="738"/>
      <c r="AB180" s="739" t="e">
        <f ca="1">_xll.ErTotal(SUM(AB78:AB179))</f>
        <v>#NAME?</v>
      </c>
      <c r="AC180" s="740" t="e">
        <f ca="1">_xll.ErTotal(SUM(AC78:AC179))</f>
        <v>#NAME?</v>
      </c>
      <c r="AD180" s="1046" t="e">
        <f ca="1">_xll.ErTotal(SUM(AD78:AD179))</f>
        <v>#NAME?</v>
      </c>
      <c r="AE180" s="739"/>
      <c r="AF180" s="739" t="e">
        <f ca="1">_xll.ErTotal(SUM(AF78:AF179))</f>
        <v>#NAME?</v>
      </c>
      <c r="AG180" s="740" t="e">
        <f ca="1">_xll.ErTotal(SUM(AG78:AG179))</f>
        <v>#NAME?</v>
      </c>
      <c r="AH180" s="1046" t="e">
        <f ca="1">_xll.ErTotal(SUM(AH78:AH179))</f>
        <v>#NAME?</v>
      </c>
      <c r="AI180" s="743"/>
      <c r="AJ180" s="743"/>
      <c r="AK180" s="743"/>
      <c r="AL180" s="743"/>
      <c r="AM180" s="743"/>
      <c r="AN180" s="743"/>
      <c r="AO180" s="743"/>
      <c r="AP180" s="743"/>
      <c r="AQ180" s="743"/>
      <c r="AR180" s="743"/>
      <c r="AS180" s="743"/>
      <c r="AT180" s="743"/>
      <c r="AU180" s="743"/>
      <c r="AV180" s="74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c r="AO183" s="917"/>
      <c r="AP183" s="917"/>
      <c r="AQ183" s="917"/>
      <c r="AR183" s="917"/>
      <c r="AS183" s="917"/>
      <c r="AT183" s="917"/>
      <c r="AU183" s="917"/>
      <c r="AV183" s="917"/>
      <c r="AW183" s="917"/>
      <c r="AX183" s="917"/>
      <c r="AY183" s="917"/>
      <c r="AZ183" s="917"/>
      <c r="BA183" s="917"/>
      <c r="BB183" s="917"/>
      <c r="BC183" s="917"/>
      <c r="BD183" s="917"/>
      <c r="BE183" s="917"/>
      <c r="BF183" s="917"/>
      <c r="BG183" s="917"/>
      <c r="BH183" s="917"/>
      <c r="BI183" s="917"/>
      <c r="BJ183" s="917"/>
      <c r="BK183" s="917"/>
      <c r="BL183" s="917"/>
      <c r="BM183" s="917"/>
      <c r="BN183" s="917"/>
      <c r="BO183" s="917"/>
      <c r="BP183" s="917"/>
      <c r="BQ183" s="917"/>
      <c r="BR183" s="917"/>
      <c r="BS183" s="917"/>
      <c r="BT183" s="917"/>
      <c r="BU183" s="917"/>
      <c r="BV183" s="917"/>
      <c r="BW183" s="917"/>
      <c r="BX183" s="917"/>
      <c r="BY183" s="917"/>
    </row>
    <row r="184" spans="1:119" s="112" customFormat="1" ht="15.75" x14ac:dyDescent="0.25">
      <c r="D184" s="1697" t="s">
        <v>175</v>
      </c>
      <c r="E184" s="1697"/>
      <c r="F184" s="1697"/>
      <c r="G184" s="1697"/>
      <c r="H184" s="1697"/>
      <c r="I184" s="1697"/>
      <c r="J184" s="1697"/>
      <c r="K184" s="1697"/>
      <c r="L184" s="1697"/>
      <c r="M184" s="1697"/>
      <c r="N184" s="1697"/>
      <c r="O184" s="1698"/>
      <c r="P184" s="1691" t="s">
        <v>158</v>
      </c>
      <c r="Q184" s="1691"/>
      <c r="R184" s="1691"/>
      <c r="S184" s="1691"/>
      <c r="T184" s="1691"/>
      <c r="U184" s="1691"/>
      <c r="V184" s="1691"/>
      <c r="W184" s="1691"/>
      <c r="X184" s="1691"/>
      <c r="Y184" s="1691"/>
      <c r="Z184" s="1691"/>
      <c r="AA184" s="1703"/>
      <c r="AB184" s="1693" t="s">
        <v>159</v>
      </c>
      <c r="AC184" s="1693"/>
      <c r="AD184" s="1693"/>
      <c r="AE184" s="1693"/>
      <c r="AF184" s="1693"/>
      <c r="AG184" s="1693"/>
      <c r="AH184" s="1693"/>
      <c r="AI184" s="1693"/>
      <c r="AJ184" s="1693"/>
      <c r="AK184" s="1693"/>
      <c r="AL184" s="1693"/>
      <c r="AM184" s="1695"/>
      <c r="AO184" s="972"/>
      <c r="AP184" s="917"/>
      <c r="AQ184" s="917"/>
      <c r="AR184" s="917"/>
      <c r="AS184" s="917"/>
      <c r="AT184" s="917"/>
      <c r="AU184" s="917"/>
      <c r="AV184" s="917"/>
      <c r="AW184" s="917"/>
      <c r="AX184" s="917"/>
      <c r="AY184" s="917"/>
      <c r="AZ184" s="917"/>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row>
    <row r="185" spans="1:119" x14ac:dyDescent="0.25">
      <c r="D185" s="1697" t="s">
        <v>69</v>
      </c>
      <c r="E185" s="1697"/>
      <c r="F185" s="1697"/>
      <c r="G185" s="1697"/>
      <c r="H185" s="1697"/>
      <c r="I185" s="1698"/>
      <c r="J185" s="1697" t="s">
        <v>70</v>
      </c>
      <c r="K185" s="1697"/>
      <c r="L185" s="1697"/>
      <c r="M185" s="1697"/>
      <c r="N185" s="1697"/>
      <c r="O185" s="1698"/>
      <c r="P185" s="1691" t="s">
        <v>176</v>
      </c>
      <c r="Q185" s="1691"/>
      <c r="R185" s="1691"/>
      <c r="S185" s="1691"/>
      <c r="T185" s="1691"/>
      <c r="U185" s="1691"/>
      <c r="V185" s="1691" t="s">
        <v>72</v>
      </c>
      <c r="W185" s="1691"/>
      <c r="X185" s="1691"/>
      <c r="Y185" s="1691"/>
      <c r="Z185" s="1691"/>
      <c r="AA185" s="1703"/>
      <c r="AB185" s="1693" t="s">
        <v>177</v>
      </c>
      <c r="AC185" s="1693"/>
      <c r="AD185" s="1693"/>
      <c r="AE185" s="1693"/>
      <c r="AF185" s="1693"/>
      <c r="AG185" s="1693"/>
      <c r="AH185" s="1723" t="s">
        <v>74</v>
      </c>
      <c r="AI185" s="1693"/>
      <c r="AJ185" s="1693"/>
      <c r="AK185" s="1693"/>
      <c r="AL185" s="1693"/>
      <c r="AM185" s="1695"/>
      <c r="AO185" s="971"/>
      <c r="AP185" s="971"/>
      <c r="AQ185" s="971"/>
      <c r="AR185" s="971"/>
      <c r="AS185" s="971"/>
      <c r="AT185" s="971"/>
      <c r="AU185" s="971"/>
      <c r="AV185" s="971"/>
      <c r="AW185" s="971"/>
      <c r="AX185" s="971"/>
      <c r="AY185" s="971"/>
      <c r="AZ185" s="971"/>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365"/>
      <c r="CA185" s="365"/>
    </row>
    <row r="186" spans="1:119" s="304" customFormat="1" x14ac:dyDescent="0.25">
      <c r="B186" s="87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O186" s="971"/>
      <c r="AP186" s="971"/>
      <c r="AQ186" s="971"/>
      <c r="AR186" s="971"/>
      <c r="AS186" s="971"/>
      <c r="AT186" s="971"/>
      <c r="AU186" s="971"/>
      <c r="AV186" s="971"/>
      <c r="AW186" s="971"/>
      <c r="AX186" s="971"/>
      <c r="AY186" s="971"/>
      <c r="AZ186" s="971"/>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365"/>
      <c r="CA186" s="365"/>
    </row>
    <row r="187" spans="1:119" s="304" customFormat="1" x14ac:dyDescent="0.25">
      <c r="B187" s="304" t="s">
        <v>81</v>
      </c>
      <c r="D187" s="628">
        <f>T21</f>
        <v>282.31300204220599</v>
      </c>
      <c r="E187" s="628">
        <f>D187*$D$47</f>
        <v>255.77557985023864</v>
      </c>
      <c r="F187" s="628">
        <f>$D12</f>
        <v>21.402959811792403</v>
      </c>
      <c r="G187" s="628">
        <f>(F187*$D$27)-14</f>
        <v>7803.4310712571751</v>
      </c>
      <c r="H187" s="628">
        <f>(E187*G187)/$D$27</f>
        <v>5464.5506011558464</v>
      </c>
      <c r="I187" s="748" t="e">
        <f ca="1">H187*$J$34</f>
        <v>#NAME?</v>
      </c>
      <c r="J187" s="628">
        <f>U21</f>
        <v>310.73866575902019</v>
      </c>
      <c r="K187" s="628">
        <f>J187*$D$47</f>
        <v>281.52923117767233</v>
      </c>
      <c r="L187" s="628">
        <f>$D12</f>
        <v>21.402959811792403</v>
      </c>
      <c r="M187" s="628">
        <f>(L187*$D$27)-14</f>
        <v>7803.4310712571751</v>
      </c>
      <c r="N187" s="628">
        <f>(K187*M187)/$D$27</f>
        <v>6014.767830360006</v>
      </c>
      <c r="O187" s="748" t="e">
        <f ca="1">N187*$J$34</f>
        <v>#NAME?</v>
      </c>
      <c r="P187" s="628">
        <f>V21</f>
        <v>4.6161334240980327</v>
      </c>
      <c r="Q187" s="628">
        <f>P187*$D$47</f>
        <v>4.1822168822328178</v>
      </c>
      <c r="R187" s="628">
        <f>$D12</f>
        <v>21.402959811792403</v>
      </c>
      <c r="S187" s="628">
        <f>(R187*$D$27)-14</f>
        <v>7803.4310712571751</v>
      </c>
      <c r="T187" s="628">
        <f>(Q187*S187)/$D$27</f>
        <v>89.351515853667024</v>
      </c>
      <c r="U187" s="748" t="e">
        <f ca="1">T187*$J$34</f>
        <v>#NAME?</v>
      </c>
      <c r="V187" s="628">
        <f>W21</f>
        <v>5.1020422055820358</v>
      </c>
      <c r="W187" s="628">
        <f>V187*$D$47</f>
        <v>4.6224502382573247</v>
      </c>
      <c r="X187" s="628">
        <f>$D12</f>
        <v>21.402959811792403</v>
      </c>
      <c r="Y187" s="628">
        <f>(X187*$D$27)-14</f>
        <v>7803.4310712571751</v>
      </c>
      <c r="Z187" s="628">
        <f>(W187*Y187)/$D$27</f>
        <v>98.756938575105664</v>
      </c>
      <c r="AA187" s="748" t="e">
        <f ca="1">Z187*$J$34</f>
        <v>#NAME?</v>
      </c>
      <c r="AB187" s="628">
        <f>X21</f>
        <v>1.9436351259360138</v>
      </c>
      <c r="AC187" s="628">
        <f>AB187*$D$47</f>
        <v>1.7609334240980286</v>
      </c>
      <c r="AD187" s="628">
        <f>$D12</f>
        <v>21.402959811792403</v>
      </c>
      <c r="AE187" s="628">
        <f>(AD187*$D$27)-14</f>
        <v>7803.4310712571751</v>
      </c>
      <c r="AF187" s="628">
        <f>(AC187*AE187)/$D$27</f>
        <v>37.621690885754539</v>
      </c>
      <c r="AG187" s="748" t="e">
        <f ca="1">AF187*$J$34</f>
        <v>#NAME?</v>
      </c>
      <c r="AH187" s="628">
        <f>Y21</f>
        <v>2.1865895166780152</v>
      </c>
      <c r="AI187" s="628">
        <f>AH187*$D$47</f>
        <v>1.9810501021102818</v>
      </c>
      <c r="AJ187" s="628">
        <f>$D12</f>
        <v>21.402959811792403</v>
      </c>
      <c r="AK187" s="628">
        <f>(AJ187*$D$27)-14</f>
        <v>7803.4310712571751</v>
      </c>
      <c r="AL187" s="628">
        <f>(AI187*AK187)/$D$27</f>
        <v>42.324402246473845</v>
      </c>
      <c r="AM187" s="748" t="e">
        <f ca="1">AL187*$J$34</f>
        <v>#NAME?</v>
      </c>
      <c r="AO187" s="971"/>
      <c r="AP187" s="971"/>
      <c r="AQ187" s="971"/>
      <c r="AR187" s="971"/>
      <c r="AS187" s="971"/>
      <c r="AT187" s="971"/>
      <c r="AU187" s="971"/>
      <c r="AV187" s="971"/>
      <c r="AW187" s="971"/>
      <c r="AX187" s="971"/>
      <c r="AY187" s="971"/>
      <c r="AZ187" s="971"/>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365"/>
      <c r="CA187" s="365"/>
    </row>
    <row r="188" spans="1:119" s="304" customFormat="1" x14ac:dyDescent="0.25">
      <c r="B188" s="304" t="s">
        <v>82</v>
      </c>
      <c r="D188" s="628">
        <f t="shared" ref="D188:D190" si="92">T22</f>
        <v>129.25173587474495</v>
      </c>
      <c r="E188" s="628">
        <f>D188*$D$47</f>
        <v>117.10207270251892</v>
      </c>
      <c r="F188" s="628">
        <f t="shared" ref="F188:F190" si="93">$D13</f>
        <v>13.448502273927778</v>
      </c>
      <c r="G188" s="628">
        <f>(F188*$D$27)-14</f>
        <v>4898.0654555521205</v>
      </c>
      <c r="H188" s="628">
        <f>(E188*G188)/$D$27</f>
        <v>1570.358978994554</v>
      </c>
      <c r="I188" s="748" t="e">
        <f ca="1">H188*$J$34</f>
        <v>#NAME?</v>
      </c>
      <c r="J188" s="628">
        <f t="shared" ref="J188:J190" si="94">U22</f>
        <v>142.26589516678035</v>
      </c>
      <c r="K188" s="628">
        <f>J188*$D$47</f>
        <v>128.892901021103</v>
      </c>
      <c r="L188" s="628">
        <f t="shared" ref="L188:L190" si="95">$D13</f>
        <v>13.448502273927778</v>
      </c>
      <c r="M188" s="628">
        <f>(L188*$D$27)-14</f>
        <v>4898.0654555521205</v>
      </c>
      <c r="N188" s="628">
        <f>(K188*M188)/$D$27</f>
        <v>1728.4760190482225</v>
      </c>
      <c r="O188" s="748" t="e">
        <f t="shared" ref="O188:O190" ca="1" si="96">N188*$J$34</f>
        <v>#NAME?</v>
      </c>
      <c r="P188" s="628">
        <f t="shared" ref="P188:P190" si="97">V22</f>
        <v>2.1134104833219913</v>
      </c>
      <c r="Q188" s="628">
        <f>P188*$D$47</f>
        <v>1.9147498978897242</v>
      </c>
      <c r="R188" s="628">
        <f t="shared" ref="R188:R190" si="98">$D13</f>
        <v>13.448502273927778</v>
      </c>
      <c r="S188" s="628">
        <f>(R188*$D$27)-14</f>
        <v>4898.0654555521205</v>
      </c>
      <c r="T188" s="628">
        <f>(Q188*S188)/$D$27</f>
        <v>25.677126162561553</v>
      </c>
      <c r="U188" s="748" t="e">
        <f ca="1">T188*$J$34</f>
        <v>#NAME?</v>
      </c>
      <c r="V188" s="628">
        <f t="shared" ref="V188:V190" si="99">W22</f>
        <v>2.3358747447243058</v>
      </c>
      <c r="W188" s="628">
        <f>V188*$D$47</f>
        <v>2.1163025187202211</v>
      </c>
      <c r="X188" s="628">
        <f t="shared" ref="X188:X190" si="100">$D13</f>
        <v>13.448502273927778</v>
      </c>
      <c r="Y188" s="628">
        <f>(X188*$D$27)-14</f>
        <v>4898.0654555521205</v>
      </c>
      <c r="Z188" s="628">
        <f>(W188*Y188)/$D$27</f>
        <v>28.379981548094349</v>
      </c>
      <c r="AA188" s="748" t="e">
        <f t="shared" ref="AA188:AA190" ca="1" si="101">Z188*$J$34</f>
        <v>#NAME?</v>
      </c>
      <c r="AB188" s="628">
        <f t="shared" ref="AB188:AB190" si="102">X22</f>
        <v>0.88985704560925938</v>
      </c>
      <c r="AC188" s="628">
        <f>AB188*$D$47</f>
        <v>0.80621048332198897</v>
      </c>
      <c r="AD188" s="628">
        <f t="shared" ref="AD188:AD190" si="103">$D13</f>
        <v>13.448502273927778</v>
      </c>
      <c r="AE188" s="628">
        <f>(AD188*$D$27)-14</f>
        <v>4898.0654555521205</v>
      </c>
      <c r="AF188" s="628">
        <f>(AC188*AE188)/$D$27</f>
        <v>10.811421542131178</v>
      </c>
      <c r="AG188" s="748" t="e">
        <f ca="1">AF188*$J$34</f>
        <v>#NAME?</v>
      </c>
      <c r="AH188" s="628">
        <f t="shared" ref="AH188:AH190" si="104">Y22</f>
        <v>1.0010891763104168</v>
      </c>
      <c r="AI188" s="628">
        <f>AH188*$D$47</f>
        <v>0.90698679373723767</v>
      </c>
      <c r="AJ188" s="628">
        <f t="shared" ref="AJ188:AJ190" si="105">$D13</f>
        <v>13.448502273927778</v>
      </c>
      <c r="AK188" s="628">
        <f>(AJ188*$D$27)-14</f>
        <v>4898.0654555521205</v>
      </c>
      <c r="AL188" s="628">
        <f>(AI188*AK188)/$D$27</f>
        <v>12.162849234897578</v>
      </c>
      <c r="AM188" s="748" t="e">
        <f t="shared" ref="AM188" ca="1" si="106">AL188*$J$34</f>
        <v>#NAME?</v>
      </c>
      <c r="AO188" s="971"/>
      <c r="AP188" s="971"/>
      <c r="AQ188" s="971"/>
      <c r="AR188" s="971"/>
      <c r="AS188" s="971"/>
      <c r="AT188" s="971"/>
      <c r="AU188" s="971"/>
      <c r="AV188" s="971"/>
      <c r="AW188" s="971"/>
      <c r="AX188" s="971"/>
      <c r="AY188" s="971"/>
      <c r="AZ188" s="971"/>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365"/>
      <c r="CA188" s="365"/>
    </row>
    <row r="189" spans="1:119" s="304" customFormat="1" x14ac:dyDescent="0.25">
      <c r="B189" s="304" t="s">
        <v>83</v>
      </c>
      <c r="D189" s="628">
        <f t="shared" si="92"/>
        <v>30.612253233492222</v>
      </c>
      <c r="E189" s="628">
        <f t="shared" ref="E189:E190" si="107">D189*$D$47</f>
        <v>27.734701429543954</v>
      </c>
      <c r="F189" s="628">
        <f t="shared" si="93"/>
        <v>7.1045363834463728</v>
      </c>
      <c r="G189" s="628">
        <f t="shared" ref="G189:G190" si="108">(F189*$D$27)-14</f>
        <v>2580.9319140537878</v>
      </c>
      <c r="H189" s="628">
        <f t="shared" ref="H189:H190" si="109">(E189*G189)/$D$27</f>
        <v>195.97912675226067</v>
      </c>
      <c r="I189" s="748" t="e">
        <f t="shared" ref="I189:I190" ca="1" si="110">H189*$J$34</f>
        <v>#NAME?</v>
      </c>
      <c r="J189" s="628">
        <f t="shared" si="94"/>
        <v>33.694554118447975</v>
      </c>
      <c r="K189" s="628">
        <f t="shared" ref="K189:K190" si="111">J189*$D$47</f>
        <v>30.527266031313868</v>
      </c>
      <c r="L189" s="628">
        <f t="shared" si="95"/>
        <v>7.1045363834463728</v>
      </c>
      <c r="M189" s="628">
        <f t="shared" ref="M189:M190" si="112">(L189*$D$27)-14</f>
        <v>2580.9319140537878</v>
      </c>
      <c r="N189" s="628">
        <f t="shared" ref="N189:N190" si="113">(K189*M189)/$D$27</f>
        <v>215.71196481595643</v>
      </c>
      <c r="O189" s="748" t="e">
        <f t="shared" ca="1" si="96"/>
        <v>#NAME?</v>
      </c>
      <c r="P189" s="628">
        <f t="shared" si="97"/>
        <v>0.50054458815520841</v>
      </c>
      <c r="Q189" s="628">
        <f t="shared" ref="Q189:Q190" si="114">P189*$D$47</f>
        <v>0.45349339686861884</v>
      </c>
      <c r="R189" s="628">
        <f t="shared" si="98"/>
        <v>7.1045363834463728</v>
      </c>
      <c r="S189" s="628">
        <f t="shared" ref="S189:S190" si="115">(R189*$D$27)-14</f>
        <v>2580.9319140537878</v>
      </c>
      <c r="T189" s="628">
        <f t="shared" ref="T189:T190" si="116">(Q189*S189)/$D$27</f>
        <v>3.2044779761557249</v>
      </c>
      <c r="U189" s="748" t="e">
        <f t="shared" ref="U189:U190" ca="1" si="117">T189*$J$34</f>
        <v>#NAME?</v>
      </c>
      <c r="V189" s="628">
        <f t="shared" si="99"/>
        <v>0.55323349217154616</v>
      </c>
      <c r="W189" s="628">
        <f t="shared" ref="W189:W190" si="118">V189*$D$47</f>
        <v>0.5012295439074208</v>
      </c>
      <c r="X189" s="628">
        <f t="shared" si="100"/>
        <v>7.1045363834463728</v>
      </c>
      <c r="Y189" s="628">
        <f>(X189*$D$27)-14</f>
        <v>2580.9319140537878</v>
      </c>
      <c r="Z189" s="628">
        <f>(W189*Y189)/$D$27</f>
        <v>3.5417914473300112</v>
      </c>
      <c r="AA189" s="748" t="e">
        <f ca="1">Z189*$J$34</f>
        <v>#NAME?</v>
      </c>
      <c r="AB189" s="628">
        <f t="shared" si="102"/>
        <v>0.21075561606535093</v>
      </c>
      <c r="AC189" s="628">
        <f t="shared" ref="AC189:AC190" si="119">AB189*$D$47</f>
        <v>0.19094458815520796</v>
      </c>
      <c r="AD189" s="628">
        <f t="shared" si="103"/>
        <v>7.1045363834463728</v>
      </c>
      <c r="AE189" s="628">
        <f t="shared" ref="AE189:AE190" si="120">(AD189*$D$27)-14</f>
        <v>2580.9319140537878</v>
      </c>
      <c r="AF189" s="628">
        <f t="shared" ref="AF189:AF190" si="121">(AC189*AE189)/$D$27</f>
        <v>1.3492538846971474</v>
      </c>
      <c r="AG189" s="748" t="e">
        <f t="shared" ref="AG189:AG190" ca="1" si="122">AF189*$J$34</f>
        <v>#NAME?</v>
      </c>
      <c r="AH189" s="628">
        <f t="shared" si="104"/>
        <v>0.23710006807351977</v>
      </c>
      <c r="AI189" s="628">
        <f t="shared" ref="AI189:AI190" si="123">AH189*$D$47</f>
        <v>0.21481266167460891</v>
      </c>
      <c r="AJ189" s="628">
        <f t="shared" si="105"/>
        <v>7.1045363834463728</v>
      </c>
      <c r="AK189" s="628">
        <f>(AJ189*$D$27)-14</f>
        <v>2580.9319140537878</v>
      </c>
      <c r="AL189" s="628">
        <f>(AI189*AK189)/$D$27</f>
        <v>1.5179106202842905</v>
      </c>
      <c r="AM189" s="748" t="e">
        <f ca="1">AL189*$J$34</f>
        <v>#NAME?</v>
      </c>
      <c r="AO189" s="971"/>
      <c r="AP189" s="971"/>
      <c r="AQ189" s="971"/>
      <c r="AR189" s="971"/>
      <c r="AS189" s="971"/>
      <c r="AT189" s="971"/>
      <c r="AU189" s="971"/>
      <c r="AV189" s="971"/>
      <c r="AW189" s="971"/>
      <c r="AX189" s="971"/>
      <c r="AY189" s="971"/>
      <c r="AZ189" s="971"/>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365"/>
      <c r="CA189" s="365"/>
    </row>
    <row r="190" spans="1:119" s="304" customFormat="1" x14ac:dyDescent="0.25">
      <c r="B190" s="304" t="s">
        <v>97</v>
      </c>
      <c r="D190" s="628">
        <f t="shared" si="92"/>
        <v>0</v>
      </c>
      <c r="E190" s="628">
        <f t="shared" si="107"/>
        <v>0</v>
      </c>
      <c r="F190" s="628">
        <f t="shared" si="93"/>
        <v>3.450685214125738</v>
      </c>
      <c r="G190" s="628">
        <f t="shared" si="108"/>
        <v>1246.3627744594257</v>
      </c>
      <c r="H190" s="628">
        <f t="shared" si="109"/>
        <v>0</v>
      </c>
      <c r="I190" s="748" t="e">
        <f t="shared" ca="1" si="110"/>
        <v>#NAME?</v>
      </c>
      <c r="J190" s="628">
        <f t="shared" si="94"/>
        <v>0</v>
      </c>
      <c r="K190" s="628">
        <f t="shared" si="111"/>
        <v>0</v>
      </c>
      <c r="L190" s="628">
        <f t="shared" si="95"/>
        <v>3.450685214125738</v>
      </c>
      <c r="M190" s="628">
        <f t="shared" si="112"/>
        <v>1246.3627744594257</v>
      </c>
      <c r="N190" s="628">
        <f t="shared" si="113"/>
        <v>0</v>
      </c>
      <c r="O190" s="748" t="e">
        <f t="shared" ca="1" si="96"/>
        <v>#NAME?</v>
      </c>
      <c r="P190" s="628">
        <f t="shared" si="97"/>
        <v>0</v>
      </c>
      <c r="Q190" s="628">
        <f t="shared" si="114"/>
        <v>0</v>
      </c>
      <c r="R190" s="628">
        <f t="shared" si="98"/>
        <v>3.450685214125738</v>
      </c>
      <c r="S190" s="628">
        <f t="shared" si="115"/>
        <v>1246.3627744594257</v>
      </c>
      <c r="T190" s="628">
        <f t="shared" si="116"/>
        <v>0</v>
      </c>
      <c r="U190" s="748" t="e">
        <f t="shared" ca="1" si="117"/>
        <v>#NAME?</v>
      </c>
      <c r="V190" s="628">
        <f t="shared" si="99"/>
        <v>0</v>
      </c>
      <c r="W190" s="628">
        <f t="shared" si="118"/>
        <v>0</v>
      </c>
      <c r="X190" s="628">
        <f t="shared" si="100"/>
        <v>3.450685214125738</v>
      </c>
      <c r="Y190" s="628">
        <f t="shared" ref="Y190" si="124">(X190*$D$27)-14</f>
        <v>1246.3627744594257</v>
      </c>
      <c r="Z190" s="628">
        <f t="shared" ref="Z190" si="125">(W190*Y190)/$D$27</f>
        <v>0</v>
      </c>
      <c r="AA190" s="748" t="e">
        <f t="shared" ca="1" si="101"/>
        <v>#NAME?</v>
      </c>
      <c r="AB190" s="383">
        <f t="shared" si="102"/>
        <v>0</v>
      </c>
      <c r="AC190" s="628">
        <f t="shared" si="119"/>
        <v>0</v>
      </c>
      <c r="AD190" s="628">
        <f t="shared" si="103"/>
        <v>3.450685214125738</v>
      </c>
      <c r="AE190" s="628">
        <f t="shared" si="120"/>
        <v>1246.3627744594257</v>
      </c>
      <c r="AF190" s="628">
        <f t="shared" si="121"/>
        <v>0</v>
      </c>
      <c r="AG190" s="748" t="e">
        <f t="shared" ca="1" si="122"/>
        <v>#NAME?</v>
      </c>
      <c r="AH190" s="628">
        <f t="shared" si="104"/>
        <v>0</v>
      </c>
      <c r="AI190" s="628">
        <f t="shared" si="123"/>
        <v>0</v>
      </c>
      <c r="AJ190" s="628">
        <f t="shared" si="105"/>
        <v>3.450685214125738</v>
      </c>
      <c r="AK190" s="628">
        <f t="shared" ref="AK190" si="126">(AJ190*$D$27)-14</f>
        <v>1246.3627744594257</v>
      </c>
      <c r="AL190" s="628">
        <f t="shared" ref="AL190" si="127">(AI190*AK190)/$D$27</f>
        <v>0</v>
      </c>
      <c r="AM190" s="748" t="e">
        <f t="shared" ref="AM190" ca="1" si="128">AL190*$J$34</f>
        <v>#NAME?</v>
      </c>
      <c r="AO190" s="971"/>
      <c r="AP190" s="971"/>
      <c r="AQ190" s="971"/>
      <c r="AR190" s="971"/>
      <c r="AS190" s="971"/>
      <c r="AT190" s="971"/>
      <c r="AU190" s="971"/>
      <c r="AV190" s="971"/>
      <c r="AW190" s="971"/>
      <c r="AX190" s="971"/>
      <c r="AY190" s="971"/>
      <c r="AZ190" s="971"/>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365"/>
      <c r="CA190" s="365"/>
    </row>
    <row r="191" spans="1:119" s="640" customFormat="1" x14ac:dyDescent="0.25">
      <c r="B191" s="749" t="s">
        <v>155</v>
      </c>
      <c r="C191" s="644"/>
      <c r="D191" s="647">
        <f>SUM(D187:D190)</f>
        <v>442.17699115044314</v>
      </c>
      <c r="E191" s="750">
        <f>SUM(E187:E190)</f>
        <v>400.61235398230156</v>
      </c>
      <c r="F191" s="644"/>
      <c r="G191" s="644"/>
      <c r="H191" s="750">
        <f>SUM(H187:H190)</f>
        <v>7230.8887069026614</v>
      </c>
      <c r="I191" s="751" t="e">
        <f ca="1">_xll.ErTotal(SUM(I187:I190))</f>
        <v>#NAME?</v>
      </c>
      <c r="J191" s="647">
        <f>SUM(J187:J190)</f>
        <v>486.69911504424852</v>
      </c>
      <c r="K191" s="750">
        <f>SUM(K187:K190)</f>
        <v>440.94939823008917</v>
      </c>
      <c r="L191" s="644"/>
      <c r="M191" s="644"/>
      <c r="N191" s="750">
        <f>SUM(N187:N190)</f>
        <v>7958.9558142241858</v>
      </c>
      <c r="O191" s="751" t="e">
        <f ca="1">_xll.ErTotal(SUM(O187:O190))</f>
        <v>#NAME?</v>
      </c>
      <c r="P191" s="647">
        <f>SUM(P187:P190)</f>
        <v>7.2300884955752327</v>
      </c>
      <c r="Q191" s="750">
        <f>SUM(Q187:Q190)</f>
        <v>6.5504601769911606</v>
      </c>
      <c r="R191" s="644"/>
      <c r="S191" s="644"/>
      <c r="T191" s="750">
        <f>SUM(T187:T190)</f>
        <v>118.2331199923843</v>
      </c>
      <c r="U191" s="751" t="e">
        <f ca="1">_xll.ErTotal(SUM(U187:U190))</f>
        <v>#NAME?</v>
      </c>
      <c r="V191" s="647">
        <f>SUM(V187:V190)</f>
        <v>7.9911504424778874</v>
      </c>
      <c r="W191" s="750">
        <f>SUM(W187:W190)</f>
        <v>7.2399823008849662</v>
      </c>
      <c r="X191" s="644"/>
      <c r="Y191" s="644"/>
      <c r="Z191" s="750">
        <f>SUM(Z187:Z190)</f>
        <v>130.67871157053003</v>
      </c>
      <c r="AA191" s="751" t="e">
        <f ca="1">_xll.ErTotal(SUM(AA187:AA190))</f>
        <v>#NAME?</v>
      </c>
      <c r="AB191" s="647">
        <f>SUM(AB187:AB190)</f>
        <v>3.0442477876106242</v>
      </c>
      <c r="AC191" s="750">
        <f>SUM(AC187:AC190)</f>
        <v>2.7580884955752256</v>
      </c>
      <c r="AD191" s="644"/>
      <c r="AE191" s="644"/>
      <c r="AF191" s="750">
        <f>SUM(AF187:AF190)</f>
        <v>49.782366312582866</v>
      </c>
      <c r="AG191" s="751" t="e">
        <f ca="1">_xll.ErTotal(SUM(AG187:AG190))</f>
        <v>#NAME?</v>
      </c>
      <c r="AH191" s="752">
        <f>SUM(AH187:AH190)</f>
        <v>3.4247787610619516</v>
      </c>
      <c r="AI191" s="750">
        <f>SUM(AI187:AI190)</f>
        <v>3.1028495575221284</v>
      </c>
      <c r="AJ191" s="644"/>
      <c r="AK191" s="644"/>
      <c r="AL191" s="750">
        <f>SUM(AL187:AL190)</f>
        <v>56.005162101655714</v>
      </c>
      <c r="AM191" s="751" t="e">
        <f ca="1">_xll.ErTotal(SUM(AM187:AM190))</f>
        <v>#NAME?</v>
      </c>
      <c r="AO191" s="919"/>
      <c r="AP191" s="919"/>
      <c r="AQ191" s="919"/>
      <c r="AR191" s="919"/>
      <c r="AS191" s="919"/>
      <c r="AT191" s="919"/>
      <c r="AU191" s="919"/>
      <c r="AV191" s="919"/>
      <c r="AW191" s="919"/>
      <c r="AX191" s="919"/>
      <c r="AY191" s="919"/>
      <c r="AZ191" s="919"/>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372"/>
      <c r="CA191" s="372"/>
    </row>
    <row r="192" spans="1:119" x14ac:dyDescent="0.25">
      <c r="D192" s="241"/>
      <c r="E192" s="241"/>
      <c r="F192" s="241"/>
      <c r="G192" s="241"/>
      <c r="H192" s="241"/>
      <c r="I192" s="241"/>
      <c r="J192" s="241"/>
      <c r="K192" s="241"/>
      <c r="L192" s="241"/>
      <c r="M192" s="241"/>
      <c r="N192" s="241"/>
      <c r="O192" s="159"/>
      <c r="BN192" s="971"/>
      <c r="BO192" s="971"/>
      <c r="BP192" s="971"/>
      <c r="BQ192" s="971"/>
      <c r="BR192" s="971"/>
      <c r="BS192" s="971"/>
      <c r="BT192" s="971"/>
      <c r="BU192" s="971"/>
      <c r="BV192" s="971"/>
      <c r="BW192" s="971"/>
      <c r="BX192" s="971"/>
      <c r="BY192" s="971"/>
      <c r="BZ192" s="971"/>
      <c r="CA192" s="971"/>
    </row>
    <row r="193" spans="1:34" s="160" customFormat="1" x14ac:dyDescent="0.25">
      <c r="A193" s="160" t="s">
        <v>183</v>
      </c>
    </row>
    <row r="194" spans="1:34" s="112" customFormat="1" ht="15.75" x14ac:dyDescent="0.25">
      <c r="I194" s="675"/>
      <c r="S194" s="917"/>
      <c r="T194" s="917"/>
      <c r="U194" s="917"/>
      <c r="V194" s="917"/>
      <c r="W194" s="917"/>
      <c r="X194" s="917"/>
      <c r="Y194" s="917"/>
      <c r="Z194" s="917"/>
      <c r="AA194" s="917"/>
      <c r="AB194" s="917"/>
      <c r="AC194" s="917"/>
      <c r="AD194" s="917"/>
      <c r="AE194" s="917"/>
      <c r="AF194" s="917"/>
      <c r="AG194" s="917"/>
      <c r="AH194" s="917"/>
    </row>
    <row r="195" spans="1:34" s="112" customFormat="1" ht="15.75" x14ac:dyDescent="0.25">
      <c r="F195" s="1697" t="s">
        <v>175</v>
      </c>
      <c r="G195" s="1697"/>
      <c r="H195" s="1697"/>
      <c r="I195" s="1698"/>
      <c r="J195" s="1691" t="s">
        <v>158</v>
      </c>
      <c r="K195" s="1691"/>
      <c r="L195" s="1691"/>
      <c r="M195" s="1691"/>
      <c r="N195" s="1693" t="s">
        <v>159</v>
      </c>
      <c r="O195" s="1693"/>
      <c r="P195" s="1693"/>
      <c r="Q195" s="1693"/>
      <c r="S195" s="917"/>
      <c r="T195" s="917"/>
      <c r="U195" s="917"/>
      <c r="V195" s="917"/>
      <c r="W195" s="917"/>
      <c r="X195" s="917"/>
      <c r="Y195" s="917"/>
      <c r="Z195" s="917"/>
      <c r="AA195" s="917"/>
      <c r="AB195" s="917"/>
      <c r="AC195" s="917"/>
      <c r="AD195" s="917"/>
      <c r="AE195" s="917"/>
      <c r="AF195" s="917"/>
      <c r="AG195" s="917"/>
      <c r="AH195" s="917"/>
    </row>
    <row r="196" spans="1:34" s="112" customFormat="1" ht="15.75" x14ac:dyDescent="0.25">
      <c r="F196" s="1697" t="s">
        <v>184</v>
      </c>
      <c r="G196" s="1698"/>
      <c r="H196" s="1697" t="s">
        <v>185</v>
      </c>
      <c r="I196" s="1698"/>
      <c r="J196" s="1690" t="s">
        <v>176</v>
      </c>
      <c r="K196" s="1703"/>
      <c r="L196" s="1690" t="s">
        <v>186</v>
      </c>
      <c r="M196" s="1703"/>
      <c r="N196" s="1693" t="s">
        <v>177</v>
      </c>
      <c r="O196" s="1695"/>
      <c r="P196" s="1693" t="s">
        <v>187</v>
      </c>
      <c r="Q196" s="1693"/>
      <c r="S196" s="917"/>
      <c r="T196" s="917"/>
      <c r="U196" s="917"/>
      <c r="V196" s="917"/>
      <c r="W196" s="917"/>
      <c r="X196" s="917"/>
      <c r="Y196" s="917"/>
      <c r="Z196" s="917"/>
      <c r="AA196" s="917"/>
      <c r="AB196" s="917"/>
      <c r="AC196" s="917"/>
      <c r="AD196" s="917"/>
      <c r="AE196" s="917"/>
      <c r="AF196" s="917"/>
      <c r="AG196" s="917"/>
      <c r="AH196" s="917"/>
    </row>
    <row r="197" spans="1:34"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R197" s="365"/>
      <c r="S197" s="971"/>
      <c r="T197" s="971"/>
      <c r="U197" s="971"/>
      <c r="V197" s="971"/>
      <c r="W197" s="971"/>
      <c r="X197" s="971"/>
      <c r="Y197" s="971"/>
      <c r="Z197" s="971"/>
      <c r="AA197" s="971"/>
      <c r="AB197" s="971"/>
      <c r="AC197" s="971"/>
      <c r="AD197" s="971"/>
      <c r="AE197" s="971"/>
      <c r="AF197" s="971"/>
      <c r="AG197" s="971"/>
      <c r="AH197" s="971"/>
    </row>
    <row r="198" spans="1:34"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R198" s="365"/>
      <c r="S198" s="971"/>
      <c r="T198" s="971"/>
      <c r="U198" s="971"/>
      <c r="V198" s="971"/>
      <c r="W198" s="971"/>
      <c r="X198" s="971"/>
      <c r="Y198" s="971"/>
      <c r="Z198" s="971"/>
      <c r="AA198" s="971"/>
      <c r="AB198" s="971"/>
      <c r="AC198" s="971"/>
      <c r="AD198" s="971"/>
      <c r="AE198" s="971"/>
      <c r="AF198" s="971"/>
      <c r="AG198" s="971"/>
      <c r="AH198" s="971"/>
    </row>
    <row r="199" spans="1:34"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365"/>
      <c r="S199" s="971"/>
      <c r="T199" s="971"/>
      <c r="U199" s="971"/>
      <c r="V199" s="971"/>
      <c r="W199" s="971"/>
      <c r="X199" s="971"/>
      <c r="Y199" s="919"/>
      <c r="Z199" s="919"/>
      <c r="AA199" s="919"/>
      <c r="AB199" s="919"/>
      <c r="AC199" s="919"/>
      <c r="AD199" s="919"/>
      <c r="AE199" s="919"/>
      <c r="AF199" s="919"/>
      <c r="AG199" s="919"/>
      <c r="AH199" s="919"/>
    </row>
    <row r="200" spans="1:34" s="304" customFormat="1" x14ac:dyDescent="0.25">
      <c r="F200" s="365"/>
      <c r="G200" s="684"/>
      <c r="H200" s="365"/>
      <c r="I200" s="684"/>
      <c r="J200" s="759"/>
      <c r="K200" s="684"/>
      <c r="L200" s="759"/>
      <c r="M200" s="684"/>
      <c r="N200" s="365"/>
      <c r="O200" s="684"/>
      <c r="R200" s="365"/>
      <c r="S200" s="971"/>
      <c r="T200" s="971"/>
      <c r="U200" s="971"/>
      <c r="V200" s="971"/>
      <c r="W200" s="971"/>
      <c r="X200" s="971"/>
      <c r="Y200" s="971"/>
      <c r="Z200" s="971"/>
      <c r="AA200" s="971"/>
      <c r="AB200" s="971"/>
      <c r="AC200" s="971"/>
      <c r="AD200" s="971"/>
      <c r="AE200" s="971"/>
      <c r="AF200" s="971"/>
      <c r="AG200" s="971"/>
      <c r="AH200" s="971"/>
    </row>
    <row r="201" spans="1:34"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R201" s="365"/>
      <c r="S201" s="971"/>
      <c r="T201" s="971"/>
      <c r="U201" s="971"/>
      <c r="V201" s="971"/>
      <c r="W201" s="971"/>
      <c r="X201" s="971"/>
      <c r="Y201" s="971"/>
      <c r="Z201" s="971"/>
      <c r="AA201" s="971"/>
      <c r="AB201" s="971"/>
      <c r="AC201" s="971"/>
      <c r="AD201" s="971"/>
      <c r="AE201" s="971"/>
      <c r="AF201" s="971"/>
      <c r="AG201" s="971"/>
      <c r="AH201" s="971"/>
    </row>
    <row r="202" spans="1:34" s="304" customFormat="1" ht="15.75" x14ac:dyDescent="0.25">
      <c r="A202" s="304">
        <v>2</v>
      </c>
      <c r="B202" s="171" t="s">
        <v>193</v>
      </c>
      <c r="C202" s="756">
        <v>544</v>
      </c>
      <c r="D202" s="161">
        <f>'Permanent Disb'!F24</f>
        <v>6598.0075184347397</v>
      </c>
      <c r="E202" s="161">
        <f>'Permanent Disb'!C24</f>
        <v>38742.4546285135</v>
      </c>
      <c r="F202" s="754" t="e">
        <f ca="1">$L$51*D24</f>
        <v>#NAME?</v>
      </c>
      <c r="G202" s="755" t="e">
        <f ca="1">($E202/$D202)*F202</f>
        <v>#NAME?</v>
      </c>
      <c r="H202" s="754" t="e">
        <f ca="1">$L$51*E24</f>
        <v>#NAME?</v>
      </c>
      <c r="I202" s="755" t="e">
        <f t="shared" ref="I202:I205" ca="1" si="129">($E202/$D202)*H202</f>
        <v>#NAME?</v>
      </c>
      <c r="J202" s="760" t="e">
        <f ca="1">$L$51*F24</f>
        <v>#NAME?</v>
      </c>
      <c r="K202" s="755" t="e">
        <f ca="1">($E202/$D202)*J202</f>
        <v>#NAME?</v>
      </c>
      <c r="L202" s="760" t="e">
        <f ca="1">$L$51*G24</f>
        <v>#NAME?</v>
      </c>
      <c r="M202" s="755" t="e">
        <f t="shared" ref="M202:M205" ca="1" si="130">($E202/$D202)*L202</f>
        <v>#NAME?</v>
      </c>
      <c r="N202" s="754" t="e">
        <f ca="1">$L$51*H24</f>
        <v>#NAME?</v>
      </c>
      <c r="O202" s="755" t="e">
        <f t="shared" ref="O202:O205" ca="1" si="131">($E202/$D202)*N202</f>
        <v>#NAME?</v>
      </c>
      <c r="P202" s="487" t="e">
        <f ca="1">$L$51*I24</f>
        <v>#NAME?</v>
      </c>
      <c r="Q202" s="487" t="e">
        <f t="shared" ref="Q202:Q205" ca="1" si="132">($E202/$D202)*P202</f>
        <v>#NAME?</v>
      </c>
      <c r="R202" s="365"/>
      <c r="S202" s="971"/>
      <c r="T202" s="971"/>
      <c r="U202" s="971"/>
      <c r="V202" s="971"/>
      <c r="W202" s="971"/>
      <c r="X202" s="971"/>
      <c r="Y202" s="971"/>
      <c r="Z202" s="971"/>
      <c r="AA202" s="971"/>
      <c r="AB202" s="971"/>
      <c r="AC202" s="971"/>
      <c r="AD202" s="971"/>
      <c r="AE202" s="971"/>
      <c r="AF202" s="971"/>
      <c r="AG202" s="971"/>
      <c r="AH202" s="971"/>
    </row>
    <row r="203" spans="1:34" s="304" customFormat="1" ht="15.75" x14ac:dyDescent="0.25">
      <c r="A203" s="304">
        <v>3</v>
      </c>
      <c r="B203" s="171" t="s">
        <v>194</v>
      </c>
      <c r="C203" s="753">
        <v>543</v>
      </c>
      <c r="D203" s="161">
        <f>'Permanent Disb'!F25</f>
        <v>43968.576282222399</v>
      </c>
      <c r="E203" s="161">
        <f>'Permanent Disb'!C25</f>
        <v>154293.142132498</v>
      </c>
      <c r="F203" s="754" t="e">
        <f ca="1">$L$52*D24</f>
        <v>#NAME?</v>
      </c>
      <c r="G203" s="755" t="e">
        <f ca="1">($E203/$D203)*F203</f>
        <v>#NAME?</v>
      </c>
      <c r="H203" s="754" t="e">
        <f ca="1">$L$52*E24</f>
        <v>#NAME?</v>
      </c>
      <c r="I203" s="755" t="e">
        <f t="shared" ca="1" si="129"/>
        <v>#NAME?</v>
      </c>
      <c r="J203" s="760" t="e">
        <f ca="1">$L$52*F24</f>
        <v>#NAME?</v>
      </c>
      <c r="K203" s="755" t="e">
        <f ca="1">($E203/$D203)*J203</f>
        <v>#NAME?</v>
      </c>
      <c r="L203" s="760" t="e">
        <f ca="1">$L$52*G24</f>
        <v>#NAME?</v>
      </c>
      <c r="M203" s="755" t="e">
        <f t="shared" ca="1" si="130"/>
        <v>#NAME?</v>
      </c>
      <c r="N203" s="754" t="e">
        <f ca="1">$L$52*H24</f>
        <v>#NAME?</v>
      </c>
      <c r="O203" s="755" t="e">
        <f t="shared" ca="1" si="131"/>
        <v>#NAME?</v>
      </c>
      <c r="P203" s="487" t="e">
        <f ca="1">$L$52*I24</f>
        <v>#NAME?</v>
      </c>
      <c r="Q203" s="487" t="e">
        <f t="shared" ca="1" si="132"/>
        <v>#NAME?</v>
      </c>
      <c r="R203" s="365"/>
      <c r="S203" s="971"/>
      <c r="T203" s="971"/>
      <c r="U203" s="971"/>
      <c r="V203" s="971"/>
      <c r="W203" s="971"/>
      <c r="X203" s="971"/>
      <c r="Y203" s="971"/>
      <c r="Z203" s="971"/>
      <c r="AA203" s="971"/>
      <c r="AB203" s="971"/>
      <c r="AC203" s="971"/>
      <c r="AD203" s="971"/>
      <c r="AE203" s="971"/>
      <c r="AF203" s="971"/>
      <c r="AG203" s="971"/>
      <c r="AH203" s="971"/>
    </row>
    <row r="204" spans="1:34" s="304" customFormat="1" ht="15.75" x14ac:dyDescent="0.25">
      <c r="A204" s="304">
        <v>4</v>
      </c>
      <c r="B204" s="171" t="s">
        <v>195</v>
      </c>
      <c r="C204" s="753">
        <v>571</v>
      </c>
      <c r="D204" s="161">
        <f>'Permanent Disb'!F26</f>
        <v>188749.597470596</v>
      </c>
      <c r="E204" s="161">
        <f>'Permanent Disb'!C26</f>
        <v>139107.980565215</v>
      </c>
      <c r="F204" s="754" t="e">
        <f ca="1">$L$53*D24</f>
        <v>#NAME?</v>
      </c>
      <c r="G204" s="755" t="e">
        <f ca="1">($E204/$D204)*F204</f>
        <v>#NAME?</v>
      </c>
      <c r="H204" s="754" t="e">
        <f ca="1">$L$53*E24</f>
        <v>#NAME?</v>
      </c>
      <c r="I204" s="755" t="e">
        <f t="shared" ca="1" si="129"/>
        <v>#NAME?</v>
      </c>
      <c r="J204" s="760" t="e">
        <f ca="1">$L$53*F24</f>
        <v>#NAME?</v>
      </c>
      <c r="K204" s="755" t="e">
        <f ca="1">($E204/$D204)*J204</f>
        <v>#NAME?</v>
      </c>
      <c r="L204" s="760" t="e">
        <f ca="1">$L$53*G24</f>
        <v>#NAME?</v>
      </c>
      <c r="M204" s="755" t="e">
        <f t="shared" ca="1" si="130"/>
        <v>#NAME?</v>
      </c>
      <c r="N204" s="754" t="e">
        <f ca="1">$L$53*H24</f>
        <v>#NAME?</v>
      </c>
      <c r="O204" s="755" t="e">
        <f t="shared" ca="1" si="131"/>
        <v>#NAME?</v>
      </c>
      <c r="P204" s="487" t="e">
        <f ca="1">$L$53*I24</f>
        <v>#NAME?</v>
      </c>
      <c r="Q204" s="487" t="e">
        <f t="shared" ca="1" si="132"/>
        <v>#NAME?</v>
      </c>
      <c r="R204" s="365"/>
      <c r="S204" s="971"/>
      <c r="T204" s="971"/>
      <c r="U204" s="971"/>
      <c r="V204" s="971"/>
      <c r="W204" s="971"/>
      <c r="X204" s="971"/>
      <c r="Y204" s="971"/>
      <c r="Z204" s="971"/>
      <c r="AA204" s="971"/>
      <c r="AB204" s="971"/>
      <c r="AC204" s="971"/>
      <c r="AD204" s="971"/>
      <c r="AE204" s="971"/>
      <c r="AF204" s="971"/>
      <c r="AG204" s="971"/>
      <c r="AH204" s="971"/>
    </row>
    <row r="205" spans="1:34" s="304" customFormat="1" ht="15.75" x14ac:dyDescent="0.25">
      <c r="A205" s="304">
        <v>5</v>
      </c>
      <c r="B205" s="171" t="s">
        <v>196</v>
      </c>
      <c r="C205" s="753">
        <v>495</v>
      </c>
      <c r="D205" s="161">
        <f>'Permanent Disb'!F27</f>
        <v>17984.101535608901</v>
      </c>
      <c r="E205" s="161">
        <f>'Permanent Disb'!C27</f>
        <v>114238.128354292</v>
      </c>
      <c r="F205" s="754" t="e">
        <f ca="1">$L$54*D24</f>
        <v>#NAME?</v>
      </c>
      <c r="G205" s="755" t="e">
        <f ca="1">($E205/$D205)*F205</f>
        <v>#NAME?</v>
      </c>
      <c r="H205" s="754" t="e">
        <f ca="1">$L$54*E24</f>
        <v>#NAME?</v>
      </c>
      <c r="I205" s="755" t="e">
        <f t="shared" ca="1" si="129"/>
        <v>#NAME?</v>
      </c>
      <c r="J205" s="760" t="e">
        <f ca="1">$L$54*F24</f>
        <v>#NAME?</v>
      </c>
      <c r="K205" s="755" t="e">
        <f ca="1">($E205/$D205)*J205</f>
        <v>#NAME?</v>
      </c>
      <c r="L205" s="760" t="e">
        <f ca="1">$L$54*G24</f>
        <v>#NAME?</v>
      </c>
      <c r="M205" s="755" t="e">
        <f t="shared" ca="1" si="130"/>
        <v>#NAME?</v>
      </c>
      <c r="N205" s="754" t="e">
        <f ca="1">$L$54*H24</f>
        <v>#NAME?</v>
      </c>
      <c r="O205" s="755" t="e">
        <f t="shared" ca="1" si="131"/>
        <v>#NAME?</v>
      </c>
      <c r="P205" s="487" t="e">
        <f ca="1">$L$54*I24</f>
        <v>#NAME?</v>
      </c>
      <c r="Q205" s="487" t="e">
        <f t="shared" ca="1" si="132"/>
        <v>#NAME?</v>
      </c>
      <c r="R205" s="365"/>
      <c r="S205" s="971"/>
      <c r="T205" s="971"/>
      <c r="U205" s="971"/>
      <c r="V205" s="971"/>
      <c r="W205" s="971"/>
      <c r="X205" s="971"/>
      <c r="Y205" s="971"/>
      <c r="Z205" s="971"/>
      <c r="AA205" s="971"/>
      <c r="AB205" s="971"/>
      <c r="AC205" s="971"/>
      <c r="AD205" s="971"/>
      <c r="AE205" s="971"/>
      <c r="AF205" s="971"/>
      <c r="AG205" s="971"/>
      <c r="AH205" s="971"/>
    </row>
    <row r="206" spans="1:34" s="535" customFormat="1" ht="15.7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R206" s="365"/>
      <c r="S206" s="971"/>
      <c r="T206" s="971"/>
      <c r="U206" s="971"/>
      <c r="V206" s="971"/>
      <c r="W206" s="971"/>
      <c r="X206" s="971"/>
      <c r="Y206" s="971"/>
      <c r="Z206" s="971"/>
      <c r="AA206" s="971"/>
      <c r="AB206" s="971"/>
      <c r="AC206" s="971"/>
      <c r="AD206" s="971"/>
      <c r="AE206" s="971"/>
      <c r="AF206" s="971"/>
      <c r="AG206" s="971"/>
      <c r="AH206" s="971"/>
    </row>
    <row r="207" spans="1:34" s="283" customFormat="1" ht="15.7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R207" s="365"/>
      <c r="S207" s="971"/>
      <c r="T207" s="971"/>
      <c r="U207" s="971"/>
      <c r="V207" s="971"/>
      <c r="W207" s="971"/>
      <c r="X207" s="971"/>
      <c r="Y207" s="971"/>
      <c r="Z207" s="971"/>
      <c r="AA207" s="971"/>
      <c r="AB207" s="971"/>
      <c r="AC207" s="971"/>
      <c r="AD207" s="971"/>
      <c r="AE207" s="971"/>
      <c r="AF207" s="971"/>
      <c r="AG207" s="971"/>
      <c r="AH207" s="971"/>
    </row>
    <row r="208" spans="1:34" x14ac:dyDescent="0.25">
      <c r="R208" s="365"/>
    </row>
    <row r="209" spans="1:64" s="85" customFormat="1" x14ac:dyDescent="0.25">
      <c r="A209" s="85" t="s">
        <v>182</v>
      </c>
    </row>
    <row r="210" spans="1:64" s="702" customFormat="1" ht="15.75" x14ac:dyDescent="0.25">
      <c r="A210" s="701"/>
    </row>
    <row r="211" spans="1:64" s="770" customFormat="1" ht="18.75" x14ac:dyDescent="0.3">
      <c r="D211" s="1694" t="s">
        <v>69</v>
      </c>
      <c r="E211" s="1694"/>
      <c r="F211" s="1694"/>
      <c r="G211" s="1694"/>
      <c r="H211" s="1694"/>
      <c r="I211" s="771"/>
      <c r="J211" s="771"/>
      <c r="K211" s="1694" t="s">
        <v>70</v>
      </c>
      <c r="L211" s="1694"/>
      <c r="M211" s="1694"/>
      <c r="N211" s="1694"/>
      <c r="O211" s="1694"/>
      <c r="R211" s="1689" t="s">
        <v>71</v>
      </c>
      <c r="S211" s="1689"/>
      <c r="T211" s="1689"/>
      <c r="U211" s="1689"/>
      <c r="V211" s="1689"/>
      <c r="Y211" s="1689" t="s">
        <v>72</v>
      </c>
      <c r="Z211" s="1689"/>
      <c r="AA211" s="1689"/>
      <c r="AB211" s="1689"/>
      <c r="AC211" s="1689"/>
      <c r="AF211" s="1689" t="s">
        <v>199</v>
      </c>
      <c r="AG211" s="1689"/>
      <c r="AH211" s="1689"/>
      <c r="AI211" s="1689"/>
      <c r="AJ211" s="1689"/>
      <c r="AM211" s="1689" t="s">
        <v>200</v>
      </c>
      <c r="AN211" s="1689"/>
      <c r="AO211" s="1689"/>
      <c r="AP211" s="1689"/>
      <c r="AQ211" s="1689"/>
    </row>
    <row r="212" spans="1:64" s="34" customFormat="1" x14ac:dyDescent="0.25">
      <c r="D212" s="1720" t="s">
        <v>201</v>
      </c>
      <c r="E212" s="1720"/>
      <c r="F212" s="1720"/>
      <c r="G212" s="1720"/>
      <c r="H212" s="1721" t="s">
        <v>202</v>
      </c>
      <c r="I212"/>
      <c r="K212" s="1644" t="s">
        <v>201</v>
      </c>
      <c r="L212" s="1644"/>
      <c r="M212" s="1644"/>
      <c r="N212" s="1644"/>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S212"/>
      <c r="AT212"/>
      <c r="AU212"/>
      <c r="AV212"/>
      <c r="AW212"/>
      <c r="AX212"/>
      <c r="AY212"/>
      <c r="AZ212"/>
      <c r="BA212"/>
      <c r="BB212"/>
      <c r="BC212"/>
      <c r="BD212"/>
      <c r="BE212"/>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S213"/>
      <c r="AT213"/>
      <c r="AU213"/>
      <c r="AV213"/>
      <c r="AW213"/>
      <c r="AX213"/>
      <c r="AY213"/>
      <c r="AZ213"/>
      <c r="BA213"/>
      <c r="BB213"/>
      <c r="BC213"/>
      <c r="BD213"/>
      <c r="BE213"/>
      <c r="BF213"/>
      <c r="BG213"/>
      <c r="BH213"/>
      <c r="BI213"/>
      <c r="BJ213"/>
      <c r="BK213"/>
      <c r="BL213"/>
    </row>
    <row r="214" spans="1:64" x14ac:dyDescent="0.25">
      <c r="B214" s="549" t="s">
        <v>761</v>
      </c>
      <c r="C214" s="283"/>
      <c r="D214" s="553">
        <f>K16</f>
        <v>19326.597161332957</v>
      </c>
      <c r="E214" s="547"/>
      <c r="F214" s="547"/>
      <c r="G214" s="547"/>
      <c r="H214" s="557" t="e">
        <f ca="1">_xll.ErRunOutput(B214,D214)</f>
        <v>#NAME?</v>
      </c>
      <c r="J214" s="549" t="s">
        <v>762</v>
      </c>
      <c r="K214" s="553">
        <f>L16</f>
        <v>40135.839809921061</v>
      </c>
      <c r="L214" s="547"/>
      <c r="M214" s="547"/>
      <c r="N214" s="547"/>
      <c r="O214" s="557" t="e">
        <f ca="1">_xll.ErRunOutput(J214,K214)</f>
        <v>#NAME?</v>
      </c>
      <c r="Q214" s="549" t="s">
        <v>763</v>
      </c>
      <c r="R214" s="553">
        <f>M16</f>
        <v>344.55845830577397</v>
      </c>
      <c r="S214" s="547"/>
      <c r="T214" s="547"/>
      <c r="U214" s="547"/>
      <c r="V214" s="557" t="e">
        <f ca="1">_xll.ErRunOutput(Q214,R214)</f>
        <v>#NAME?</v>
      </c>
      <c r="X214" s="549" t="s">
        <v>764</v>
      </c>
      <c r="Y214" s="553">
        <f>N16</f>
        <v>762.20507443398481</v>
      </c>
      <c r="Z214" s="547"/>
      <c r="AA214" s="547"/>
      <c r="AB214" s="547"/>
      <c r="AC214" s="557" t="e">
        <f ca="1">_xll.ErRunOutput(X214,Y214)</f>
        <v>#NAME?</v>
      </c>
      <c r="AE214" s="549" t="s">
        <v>765</v>
      </c>
      <c r="AF214" s="553">
        <f>O16</f>
        <v>135.73515024166852</v>
      </c>
      <c r="AG214" s="547"/>
      <c r="AH214" s="547"/>
      <c r="AI214" s="547"/>
      <c r="AJ214" s="557" t="e">
        <f ca="1">_xll.ErRunOutput(AE214,AF214)</f>
        <v>#NAME?</v>
      </c>
      <c r="AL214" s="549" t="s">
        <v>766</v>
      </c>
      <c r="AM214" s="553">
        <f>P16</f>
        <v>302.79379669295287</v>
      </c>
      <c r="AN214" s="547"/>
      <c r="AO214" s="547"/>
      <c r="AP214" s="547"/>
      <c r="AQ214" s="557" t="e">
        <f ca="1">_xll.ErRunOutput(AL214,AM214)</f>
        <v>#NAME?</v>
      </c>
    </row>
    <row r="215" spans="1:64" x14ac:dyDescent="0.25">
      <c r="B215" s="521" t="s">
        <v>767</v>
      </c>
      <c r="C215" s="535"/>
      <c r="D215" s="536"/>
      <c r="E215" s="537" t="e">
        <f ca="1">F66</f>
        <v>#NAME?</v>
      </c>
      <c r="F215" s="536"/>
      <c r="G215" s="536"/>
      <c r="H215" s="558" t="e">
        <f ca="1">_xll.ErRunOutput(B215,E215)</f>
        <v>#NAME?</v>
      </c>
      <c r="J215" s="521" t="s">
        <v>768</v>
      </c>
      <c r="K215" s="536"/>
      <c r="L215" s="537" t="e">
        <f ca="1">I66</f>
        <v>#NAME?</v>
      </c>
      <c r="M215" s="536"/>
      <c r="N215" s="536"/>
      <c r="O215" s="558" t="e">
        <f ca="1">_xll.ErRunOutput(J215,L215)</f>
        <v>#NAME?</v>
      </c>
      <c r="Q215" s="521" t="s">
        <v>769</v>
      </c>
      <c r="R215" s="536"/>
      <c r="S215" s="537" t="e">
        <f ca="1">L66</f>
        <v>#NAME?</v>
      </c>
      <c r="T215" s="536"/>
      <c r="U215" s="536"/>
      <c r="V215" s="558" t="e">
        <f ca="1">_xll.ErRunOutput(Q215,S215)</f>
        <v>#NAME?</v>
      </c>
      <c r="X215" s="521" t="s">
        <v>770</v>
      </c>
      <c r="Y215" s="536"/>
      <c r="Z215" s="537" t="e">
        <f ca="1">O66</f>
        <v>#NAME?</v>
      </c>
      <c r="AA215" s="536"/>
      <c r="AB215" s="536"/>
      <c r="AC215" s="558" t="e">
        <f ca="1">_xll.ErRunOutput(X215,Z215)</f>
        <v>#NAME?</v>
      </c>
      <c r="AE215" s="521" t="s">
        <v>771</v>
      </c>
      <c r="AF215" s="536"/>
      <c r="AG215" s="537" t="e">
        <f ca="1">R66</f>
        <v>#NAME?</v>
      </c>
      <c r="AH215" s="536"/>
      <c r="AI215" s="536"/>
      <c r="AJ215" s="558" t="e">
        <f ca="1">_xll.ErRunOutput(AE215,AG215)</f>
        <v>#NAME?</v>
      </c>
      <c r="AL215" s="521" t="s">
        <v>772</v>
      </c>
      <c r="AM215" s="536"/>
      <c r="AN215" s="537" t="e">
        <f ca="1">U66</f>
        <v>#NAME?</v>
      </c>
      <c r="AO215" s="536"/>
      <c r="AP215" s="536"/>
      <c r="AQ215" s="558" t="e">
        <f ca="1">_xll.ErRunOutput(AL215,AN215)</f>
        <v>#NAME?</v>
      </c>
    </row>
    <row r="216" spans="1:64" s="79" customFormat="1" x14ac:dyDescent="0.25">
      <c r="B216" s="527" t="s">
        <v>773</v>
      </c>
      <c r="C216" s="528"/>
      <c r="D216" s="313"/>
      <c r="E216" s="314" t="e">
        <f ca="1">M180</f>
        <v>#NAME?</v>
      </c>
      <c r="F216" s="313"/>
      <c r="G216" s="313"/>
      <c r="H216" s="559" t="e">
        <f ca="1">_xll.ErRunOutput(B216,E216)</f>
        <v>#NAME?</v>
      </c>
      <c r="I216"/>
      <c r="J216" s="527" t="s">
        <v>774</v>
      </c>
      <c r="K216" s="313"/>
      <c r="L216" s="314" t="e">
        <f ca="1">Q180</f>
        <v>#NAME?</v>
      </c>
      <c r="M216" s="313"/>
      <c r="N216" s="313"/>
      <c r="O216" s="559" t="e">
        <f ca="1">_xll.ErRunOutput(J216,L216)</f>
        <v>#NAME?</v>
      </c>
      <c r="Q216" s="527" t="s">
        <v>775</v>
      </c>
      <c r="R216" s="313"/>
      <c r="S216" s="314" t="e">
        <f ca="1">U180</f>
        <v>#NAME?</v>
      </c>
      <c r="T216" s="313"/>
      <c r="U216" s="313"/>
      <c r="V216" s="559" t="e">
        <f ca="1">_xll.ErRunOutput(Q216,S216)</f>
        <v>#NAME?</v>
      </c>
      <c r="W216"/>
      <c r="X216" s="527" t="s">
        <v>776</v>
      </c>
      <c r="Y216" s="313"/>
      <c r="Z216" s="314" t="e">
        <f ca="1">Y180</f>
        <v>#NAME?</v>
      </c>
      <c r="AA216" s="313"/>
      <c r="AB216" s="313"/>
      <c r="AC216" s="559" t="e">
        <f ca="1">_xll.ErRunOutput(X216,Z216)</f>
        <v>#NAME?</v>
      </c>
      <c r="AD216"/>
      <c r="AE216" s="527" t="s">
        <v>777</v>
      </c>
      <c r="AF216" s="313"/>
      <c r="AG216" s="314" t="e">
        <f ca="1">AC180</f>
        <v>#NAME?</v>
      </c>
      <c r="AH216" s="313"/>
      <c r="AI216" s="313"/>
      <c r="AJ216" s="559" t="e">
        <f ca="1">_xll.ErRunOutput(AE216,AG216)</f>
        <v>#NAME?</v>
      </c>
      <c r="AK216"/>
      <c r="AL216" s="527" t="s">
        <v>778</v>
      </c>
      <c r="AM216" s="313"/>
      <c r="AN216" s="314" t="e">
        <f ca="1">AG180</f>
        <v>#NAME?</v>
      </c>
      <c r="AO216" s="313"/>
      <c r="AP216" s="313"/>
      <c r="AQ216" s="559" t="e">
        <f ca="1">_xll.ErRunOutput(AL216,AN216)</f>
        <v>#NAME?</v>
      </c>
      <c r="AR216"/>
      <c r="AS216"/>
      <c r="AT216"/>
      <c r="AU216"/>
      <c r="AV216"/>
      <c r="AW216"/>
      <c r="AX216"/>
      <c r="AY216"/>
      <c r="AZ216"/>
      <c r="BA216"/>
      <c r="BB216"/>
      <c r="BC216"/>
      <c r="BD216"/>
      <c r="BE216"/>
      <c r="BF216"/>
      <c r="BG216"/>
      <c r="BH216"/>
      <c r="BI216"/>
      <c r="BJ216"/>
      <c r="BK216"/>
      <c r="BL216"/>
    </row>
    <row r="217" spans="1:64" s="79" customFormat="1" x14ac:dyDescent="0.25">
      <c r="B217" s="527" t="s">
        <v>779</v>
      </c>
      <c r="C217" s="528"/>
      <c r="D217" s="313"/>
      <c r="E217" s="314" t="e">
        <f ca="1">I191</f>
        <v>#NAME?</v>
      </c>
      <c r="F217" s="313"/>
      <c r="G217" s="313"/>
      <c r="H217" s="559" t="e">
        <f ca="1">_xll.ErRunOutput(B217,E217)</f>
        <v>#NAME?</v>
      </c>
      <c r="I217"/>
      <c r="J217" s="527" t="s">
        <v>780</v>
      </c>
      <c r="K217" s="313"/>
      <c r="L217" s="314" t="e">
        <f ca="1">O191</f>
        <v>#NAME?</v>
      </c>
      <c r="M217" s="313"/>
      <c r="N217" s="313"/>
      <c r="O217" s="559" t="e">
        <f ca="1">_xll.ErRunOutput(J217,L217)</f>
        <v>#NAME?</v>
      </c>
      <c r="Q217" s="527" t="s">
        <v>781</v>
      </c>
      <c r="R217" s="313"/>
      <c r="S217" s="314" t="e">
        <f ca="1">U191</f>
        <v>#NAME?</v>
      </c>
      <c r="T217" s="313"/>
      <c r="U217" s="313"/>
      <c r="V217" s="559" t="e">
        <f ca="1">_xll.ErRunOutput(Q217,S217)</f>
        <v>#NAME?</v>
      </c>
      <c r="W217"/>
      <c r="X217" s="527" t="s">
        <v>782</v>
      </c>
      <c r="Y217" s="313"/>
      <c r="Z217" s="314" t="e">
        <f ca="1">AA191</f>
        <v>#NAME?</v>
      </c>
      <c r="AA217" s="313"/>
      <c r="AB217" s="313"/>
      <c r="AC217" s="559" t="e">
        <f ca="1">_xll.ErRunOutput(X217,Z217)</f>
        <v>#NAME?</v>
      </c>
      <c r="AD217"/>
      <c r="AE217" s="527" t="s">
        <v>783</v>
      </c>
      <c r="AF217" s="313"/>
      <c r="AG217" s="314" t="e">
        <f ca="1">AG191</f>
        <v>#NAME?</v>
      </c>
      <c r="AH217" s="313"/>
      <c r="AI217" s="313"/>
      <c r="AJ217" s="559" t="e">
        <f ca="1">_xll.ErRunOutput(AE217,AG217)</f>
        <v>#NAME?</v>
      </c>
      <c r="AK217"/>
      <c r="AL217" s="527" t="s">
        <v>784</v>
      </c>
      <c r="AM217" s="313"/>
      <c r="AN217" s="314" t="e">
        <f ca="1">AM191</f>
        <v>#NAME?</v>
      </c>
      <c r="AO217" s="313"/>
      <c r="AP217" s="313"/>
      <c r="AQ217" s="559" t="e">
        <f ca="1">_xll.ErRunOutput(AL217,AN217)</f>
        <v>#NAME?</v>
      </c>
      <c r="AR217"/>
      <c r="AS217"/>
      <c r="AT217"/>
      <c r="AU217"/>
      <c r="AV217"/>
      <c r="AW217"/>
      <c r="AX217"/>
      <c r="AY217"/>
      <c r="AZ217"/>
      <c r="BA217"/>
      <c r="BB217"/>
      <c r="BC217"/>
      <c r="BD217"/>
      <c r="BE217"/>
      <c r="BF217"/>
      <c r="BG217"/>
      <c r="BH217"/>
      <c r="BI217"/>
      <c r="BJ217"/>
      <c r="BK217"/>
      <c r="BL217"/>
    </row>
    <row r="218" spans="1:64" s="79" customFormat="1" x14ac:dyDescent="0.25">
      <c r="B218" s="527" t="s">
        <v>785</v>
      </c>
      <c r="C218" s="528"/>
      <c r="D218" s="313"/>
      <c r="E218" s="314" t="e">
        <f ca="1">G206</f>
        <v>#NAME?</v>
      </c>
      <c r="F218" s="313"/>
      <c r="G218" s="313"/>
      <c r="H218" s="559" t="e">
        <f ca="1">_xll.ErRunOutput(B218,E218)</f>
        <v>#NAME?</v>
      </c>
      <c r="I218"/>
      <c r="J218" s="527" t="s">
        <v>786</v>
      </c>
      <c r="K218" s="313"/>
      <c r="L218" s="314" t="e">
        <f ca="1">I206</f>
        <v>#NAME?</v>
      </c>
      <c r="M218" s="313"/>
      <c r="N218" s="313"/>
      <c r="O218" s="559" t="e">
        <f ca="1">_xll.ErRunOutput(J218,L218)</f>
        <v>#NAME?</v>
      </c>
      <c r="Q218" s="527" t="s">
        <v>787</v>
      </c>
      <c r="R218" s="313"/>
      <c r="S218" s="314" t="e">
        <f ca="1">K206</f>
        <v>#NAME?</v>
      </c>
      <c r="T218" s="313"/>
      <c r="U218" s="313"/>
      <c r="V218" s="559" t="e">
        <f ca="1">_xll.ErRunOutput(Q218,S218)</f>
        <v>#NAME?</v>
      </c>
      <c r="W218"/>
      <c r="X218" s="527" t="s">
        <v>788</v>
      </c>
      <c r="Y218" s="313"/>
      <c r="Z218" s="314" t="e">
        <f ca="1">M206</f>
        <v>#NAME?</v>
      </c>
      <c r="AA218" s="313"/>
      <c r="AB218" s="313"/>
      <c r="AC218" s="559" t="e">
        <f ca="1">_xll.ErRunOutput(X218,Z218)</f>
        <v>#NAME?</v>
      </c>
      <c r="AD218"/>
      <c r="AE218" s="527" t="s">
        <v>789</v>
      </c>
      <c r="AF218" s="313"/>
      <c r="AG218" s="314" t="e">
        <f ca="1">O206</f>
        <v>#NAME?</v>
      </c>
      <c r="AH218" s="313"/>
      <c r="AI218" s="313"/>
      <c r="AJ218" s="559" t="e">
        <f ca="1">_xll.ErRunOutput(AE218,AG218)</f>
        <v>#NAME?</v>
      </c>
      <c r="AK218"/>
      <c r="AL218" s="527" t="s">
        <v>790</v>
      </c>
      <c r="AM218" s="313"/>
      <c r="AN218" s="314" t="e">
        <f ca="1">Q206</f>
        <v>#NAME?</v>
      </c>
      <c r="AO218" s="313"/>
      <c r="AP218" s="313"/>
      <c r="AQ218" s="559" t="e">
        <f ca="1">_xll.ErRunOutput(AL218,AN218)</f>
        <v>#NAME?</v>
      </c>
      <c r="AR218"/>
      <c r="AS218"/>
      <c r="AT218"/>
      <c r="AU218"/>
      <c r="AV218"/>
      <c r="AW218"/>
      <c r="AX218"/>
      <c r="AY218"/>
      <c r="AZ218"/>
      <c r="BA218"/>
      <c r="BB218"/>
      <c r="BC218"/>
      <c r="BD218"/>
      <c r="BE218"/>
      <c r="BF218"/>
      <c r="BG218"/>
      <c r="BH218"/>
      <c r="BI218"/>
      <c r="BJ218"/>
      <c r="BK218"/>
      <c r="BL218"/>
    </row>
    <row r="219" spans="1:64" s="79" customFormat="1" x14ac:dyDescent="0.25">
      <c r="B219" s="529" t="s">
        <v>791</v>
      </c>
      <c r="C219" s="530"/>
      <c r="D219" s="531"/>
      <c r="E219" s="532" t="e">
        <f ca="1">G207</f>
        <v>#NAME?</v>
      </c>
      <c r="F219" s="531"/>
      <c r="G219" s="531"/>
      <c r="H219" s="560" t="e">
        <f ca="1">_xll.ErRunOutput(B219,E219)</f>
        <v>#NAME?</v>
      </c>
      <c r="I219"/>
      <c r="J219" s="529" t="s">
        <v>792</v>
      </c>
      <c r="K219" s="531"/>
      <c r="L219" s="532" t="e">
        <f ca="1">I207</f>
        <v>#NAME?</v>
      </c>
      <c r="M219" s="531"/>
      <c r="N219" s="531"/>
      <c r="O219" s="560" t="e">
        <f ca="1">_xll.ErRunOutput(J219,L219)</f>
        <v>#NAME?</v>
      </c>
      <c r="Q219" s="529" t="s">
        <v>793</v>
      </c>
      <c r="R219" s="531"/>
      <c r="S219" s="532" t="e">
        <f ca="1">K207</f>
        <v>#NAME?</v>
      </c>
      <c r="T219" s="531"/>
      <c r="U219" s="531"/>
      <c r="V219" s="560" t="e">
        <f ca="1">_xll.ErRunOutput(Q219,S219)</f>
        <v>#NAME?</v>
      </c>
      <c r="W219"/>
      <c r="X219" s="529" t="s">
        <v>794</v>
      </c>
      <c r="Y219" s="531"/>
      <c r="Z219" s="532" t="e">
        <f ca="1">M207</f>
        <v>#NAME?</v>
      </c>
      <c r="AA219" s="531"/>
      <c r="AB219" s="531"/>
      <c r="AC219" s="560" t="e">
        <f ca="1">_xll.ErRunOutput(X219,Z219)</f>
        <v>#NAME?</v>
      </c>
      <c r="AD219"/>
      <c r="AE219" s="529" t="s">
        <v>795</v>
      </c>
      <c r="AF219" s="531"/>
      <c r="AG219" s="532" t="e">
        <f ca="1">O207</f>
        <v>#NAME?</v>
      </c>
      <c r="AH219" s="531"/>
      <c r="AI219" s="531"/>
      <c r="AJ219" s="560" t="e">
        <f ca="1">_xll.ErRunOutput(AE219,AG219)</f>
        <v>#NAME?</v>
      </c>
      <c r="AK219"/>
      <c r="AL219" s="529" t="s">
        <v>796</v>
      </c>
      <c r="AM219" s="531"/>
      <c r="AN219" s="532" t="e">
        <f ca="1">Q207</f>
        <v>#NAME?</v>
      </c>
      <c r="AO219" s="531"/>
      <c r="AP219" s="531"/>
      <c r="AQ219" s="560" t="e">
        <f ca="1">_xll.ErRunOutput(AL219,AN219)</f>
        <v>#NAME?</v>
      </c>
      <c r="AR219"/>
      <c r="AS219"/>
      <c r="AT219"/>
      <c r="AU219"/>
      <c r="AV219"/>
      <c r="AW219"/>
      <c r="AX219"/>
      <c r="AY219"/>
      <c r="AZ219"/>
      <c r="BA219"/>
      <c r="BB219"/>
      <c r="BC219"/>
      <c r="BD219"/>
      <c r="BE219"/>
      <c r="BF219"/>
      <c r="BG219"/>
      <c r="BH219"/>
      <c r="BI219"/>
      <c r="BJ219"/>
      <c r="BK219"/>
      <c r="BL219"/>
    </row>
    <row r="220" spans="1:64" s="79" customFormat="1" x14ac:dyDescent="0.25">
      <c r="B220" s="521" t="s">
        <v>797</v>
      </c>
      <c r="C220" s="522"/>
      <c r="D220" s="523"/>
      <c r="E220" s="524" t="e">
        <f ca="1">_xll.ErTotal(SUM(E215:E217))</f>
        <v>#NAME?</v>
      </c>
      <c r="F220" s="523"/>
      <c r="G220" s="542" t="e">
        <f ca="1">(E220/$D$22)*100000</f>
        <v>#NAME?</v>
      </c>
      <c r="H220" s="558" t="e">
        <f ca="1">_xll.ErRunOutput(B220,E220)</f>
        <v>#NAME?</v>
      </c>
      <c r="I220"/>
      <c r="J220" s="521" t="s">
        <v>798</v>
      </c>
      <c r="K220" s="523"/>
      <c r="L220" s="524" t="e">
        <f ca="1">_xll.ErTotal(SUM(L215:L217))</f>
        <v>#NAME?</v>
      </c>
      <c r="M220" s="523"/>
      <c r="N220" s="542" t="e">
        <f ca="1">(L220/$D$22)*100000</f>
        <v>#NAME?</v>
      </c>
      <c r="O220" s="558" t="e">
        <f ca="1">_xll.ErRunOutput(J220,L220)</f>
        <v>#NAME?</v>
      </c>
      <c r="Q220" s="521" t="s">
        <v>799</v>
      </c>
      <c r="R220" s="523"/>
      <c r="S220" s="524" t="e">
        <f ca="1">_xll.ErTotal(SUM(S215:S217))</f>
        <v>#NAME?</v>
      </c>
      <c r="T220" s="523"/>
      <c r="U220" s="542" t="e">
        <f ca="1">(S220/$D$22)*100000</f>
        <v>#NAME?</v>
      </c>
      <c r="V220" s="558" t="e">
        <f ca="1">_xll.ErRunOutput(Q220,S220)</f>
        <v>#NAME?</v>
      </c>
      <c r="W220"/>
      <c r="X220" s="521" t="s">
        <v>800</v>
      </c>
      <c r="Y220" s="523"/>
      <c r="Z220" s="524" t="e">
        <f ca="1">_xll.ErTotal(SUM(Z215:Z217))</f>
        <v>#NAME?</v>
      </c>
      <c r="AA220" s="523"/>
      <c r="AB220" s="542" t="e">
        <f ca="1">(Z220/$D$22)*100000</f>
        <v>#NAME?</v>
      </c>
      <c r="AC220" s="558" t="e">
        <f ca="1">_xll.ErRunOutput(X220,Z220)</f>
        <v>#NAME?</v>
      </c>
      <c r="AD220"/>
      <c r="AE220" s="521" t="s">
        <v>801</v>
      </c>
      <c r="AF220" s="523"/>
      <c r="AG220" s="524" t="e">
        <f ca="1">_xll.ErTotal(SUM(AG215:AG217))</f>
        <v>#NAME?</v>
      </c>
      <c r="AH220" s="523"/>
      <c r="AI220" s="542" t="e">
        <f ca="1">(AG220/$D$22)*100000</f>
        <v>#NAME?</v>
      </c>
      <c r="AJ220" s="558" t="e">
        <f ca="1">_xll.ErRunOutput(AE220,AG220)</f>
        <v>#NAME?</v>
      </c>
      <c r="AK220"/>
      <c r="AL220" s="521" t="s">
        <v>802</v>
      </c>
      <c r="AM220" s="523"/>
      <c r="AN220" s="524" t="e">
        <f ca="1">_xll.ErTotal(SUM(AN215:AN217))</f>
        <v>#NAME?</v>
      </c>
      <c r="AO220" s="523"/>
      <c r="AP220" s="542" t="e">
        <f ca="1">(AN220/$D$22)*100000</f>
        <v>#NAME?</v>
      </c>
      <c r="AQ220" s="558" t="e">
        <f ca="1">_xll.ErRunOutput(AL220,AN220)</f>
        <v>#NAME?</v>
      </c>
      <c r="AR220"/>
      <c r="AS220"/>
      <c r="AT220"/>
      <c r="AU220"/>
      <c r="AV220"/>
      <c r="AW220"/>
      <c r="AX220"/>
      <c r="AY220"/>
      <c r="AZ220"/>
      <c r="BA220"/>
      <c r="BB220"/>
      <c r="BC220"/>
      <c r="BD220"/>
      <c r="BE220"/>
      <c r="BF220"/>
      <c r="BG220"/>
      <c r="BH220"/>
      <c r="BI220"/>
      <c r="BJ220"/>
      <c r="BK220"/>
      <c r="BL220"/>
    </row>
    <row r="221" spans="1:64" s="79" customFormat="1" x14ac:dyDescent="0.25">
      <c r="B221" s="527" t="s">
        <v>803</v>
      </c>
      <c r="C221" s="528"/>
      <c r="D221" s="313"/>
      <c r="E221" s="314" t="e">
        <f ca="1">_xll.ErTotal(SUM(E215:E218))</f>
        <v>#NAME?</v>
      </c>
      <c r="F221" s="313"/>
      <c r="G221" s="540" t="e">
        <f ca="1">(E221/$D$22)*100000</f>
        <v>#NAME?</v>
      </c>
      <c r="H221" s="559" t="e">
        <f ca="1">_xll.ErRunOutput(B221,E221)</f>
        <v>#NAME?</v>
      </c>
      <c r="I221"/>
      <c r="J221" s="527" t="s">
        <v>804</v>
      </c>
      <c r="K221" s="313"/>
      <c r="L221" s="314" t="e">
        <f ca="1">_xll.ErTotal(SUM(L215:L218))</f>
        <v>#NAME?</v>
      </c>
      <c r="M221" s="313"/>
      <c r="N221" s="540" t="e">
        <f ca="1">(L221/$D$22)*100000</f>
        <v>#NAME?</v>
      </c>
      <c r="O221" s="559" t="e">
        <f ca="1">_xll.ErRunOutput(J221,L221)</f>
        <v>#NAME?</v>
      </c>
      <c r="Q221" s="527" t="s">
        <v>805</v>
      </c>
      <c r="R221" s="313"/>
      <c r="S221" s="314" t="e">
        <f ca="1">_xll.ErTotal(SUM(S215:S218))</f>
        <v>#NAME?</v>
      </c>
      <c r="T221" s="313"/>
      <c r="U221" s="540" t="e">
        <f ca="1">(S221/$D$22)*100000</f>
        <v>#NAME?</v>
      </c>
      <c r="V221" s="559" t="e">
        <f ca="1">_xll.ErRunOutput(Q221,S221)</f>
        <v>#NAME?</v>
      </c>
      <c r="W221"/>
      <c r="X221" s="527" t="s">
        <v>806</v>
      </c>
      <c r="Y221" s="313"/>
      <c r="Z221" s="314" t="e">
        <f ca="1">_xll.ErTotal(SUM(Z215:Z218))</f>
        <v>#NAME?</v>
      </c>
      <c r="AA221" s="313"/>
      <c r="AB221" s="540" t="e">
        <f ca="1">(Z221/$D$22)*100000</f>
        <v>#NAME?</v>
      </c>
      <c r="AC221" s="559" t="e">
        <f ca="1">_xll.ErRunOutput(X221,Z221)</f>
        <v>#NAME?</v>
      </c>
      <c r="AD221"/>
      <c r="AE221" s="527" t="s">
        <v>807</v>
      </c>
      <c r="AF221" s="313"/>
      <c r="AG221" s="314" t="e">
        <f ca="1">_xll.ErTotal(SUM(AG215:AG218))</f>
        <v>#NAME?</v>
      </c>
      <c r="AH221" s="313"/>
      <c r="AI221" s="540" t="e">
        <f ca="1">(AG221/$D$22)*100000</f>
        <v>#NAME?</v>
      </c>
      <c r="AJ221" s="559" t="e">
        <f ca="1">_xll.ErRunOutput(AE221,AG221)</f>
        <v>#NAME?</v>
      </c>
      <c r="AK221"/>
      <c r="AL221" s="527" t="s">
        <v>808</v>
      </c>
      <c r="AM221" s="313"/>
      <c r="AN221" s="314" t="e">
        <f ca="1">_xll.ErTotal(SUM(AN215:AN218))</f>
        <v>#NAME?</v>
      </c>
      <c r="AO221" s="313"/>
      <c r="AP221" s="540" t="e">
        <f ca="1">(AN221/$D$22)*100000</f>
        <v>#NAME?</v>
      </c>
      <c r="AQ221" s="559" t="e">
        <f ca="1">_xll.ErRunOutput(AL221,AN221)</f>
        <v>#NAME?</v>
      </c>
      <c r="AR221"/>
      <c r="AS221"/>
      <c r="AT221"/>
      <c r="AU221"/>
      <c r="AV221"/>
      <c r="AW221"/>
      <c r="AX221"/>
      <c r="AY221"/>
      <c r="AZ221"/>
      <c r="BA221"/>
      <c r="BB221"/>
      <c r="BC221"/>
      <c r="BD221"/>
      <c r="BE221"/>
      <c r="BF221"/>
      <c r="BG221"/>
      <c r="BH221"/>
      <c r="BI221"/>
      <c r="BJ221"/>
      <c r="BK221"/>
      <c r="BL221"/>
    </row>
    <row r="222" spans="1:64" s="79" customFormat="1" x14ac:dyDescent="0.25">
      <c r="B222" s="529" t="s">
        <v>809</v>
      </c>
      <c r="C222" s="530"/>
      <c r="D222" s="531"/>
      <c r="E222" s="532" t="e">
        <f ca="1">_xll.ErTotal(SUM(E215:E217,E219))</f>
        <v>#NAME?</v>
      </c>
      <c r="F222" s="531"/>
      <c r="G222" s="554" t="e">
        <f ca="1">(E222/$D$22)*100000</f>
        <v>#NAME?</v>
      </c>
      <c r="H222" s="560" t="e">
        <f ca="1">_xll.ErRunOutput(B222,E222)</f>
        <v>#NAME?</v>
      </c>
      <c r="I222"/>
      <c r="J222" s="529" t="s">
        <v>810</v>
      </c>
      <c r="K222" s="531"/>
      <c r="L222" s="532" t="e">
        <f ca="1">_xll.ErTotal(SUM(L215:L217,L219))</f>
        <v>#NAME?</v>
      </c>
      <c r="M222" s="531"/>
      <c r="N222" s="554" t="e">
        <f ca="1">(L222/$D$22)*100000</f>
        <v>#NAME?</v>
      </c>
      <c r="O222" s="560" t="e">
        <f ca="1">_xll.ErRunOutput(J222,L222)</f>
        <v>#NAME?</v>
      </c>
      <c r="Q222" s="529" t="s">
        <v>811</v>
      </c>
      <c r="R222" s="531"/>
      <c r="S222" s="532" t="e">
        <f ca="1">_xll.ErTotal(SUM(S215:S217,S219))</f>
        <v>#NAME?</v>
      </c>
      <c r="T222" s="531"/>
      <c r="U222" s="554" t="e">
        <f ca="1">(S222/$D$22)*100000</f>
        <v>#NAME?</v>
      </c>
      <c r="V222" s="560" t="e">
        <f ca="1">_xll.ErRunOutput(Q222,S222)</f>
        <v>#NAME?</v>
      </c>
      <c r="W222"/>
      <c r="X222" s="529" t="s">
        <v>812</v>
      </c>
      <c r="Y222" s="531"/>
      <c r="Z222" s="532" t="e">
        <f ca="1">_xll.ErTotal(SUM(Z215:Z217,Z219))</f>
        <v>#NAME?</v>
      </c>
      <c r="AA222" s="531"/>
      <c r="AB222" s="554" t="e">
        <f ca="1">(Z222/$D$22)*100000</f>
        <v>#NAME?</v>
      </c>
      <c r="AC222" s="560" t="e">
        <f ca="1">_xll.ErRunOutput(X222,Z222)</f>
        <v>#NAME?</v>
      </c>
      <c r="AD222"/>
      <c r="AE222" s="529" t="s">
        <v>813</v>
      </c>
      <c r="AF222" s="531"/>
      <c r="AG222" s="532" t="e">
        <f ca="1">_xll.ErTotal(SUM(AG215:AG217,AG219))</f>
        <v>#NAME?</v>
      </c>
      <c r="AH222" s="531"/>
      <c r="AI222" s="554" t="e">
        <f ca="1">(AG222/$D$22)*100000</f>
        <v>#NAME?</v>
      </c>
      <c r="AJ222" s="560" t="e">
        <f ca="1">_xll.ErRunOutput(AE222,AG222)</f>
        <v>#NAME?</v>
      </c>
      <c r="AK222"/>
      <c r="AL222" s="529" t="s">
        <v>814</v>
      </c>
      <c r="AM222" s="531"/>
      <c r="AN222" s="532" t="e">
        <f ca="1">_xll.ErTotal(SUM(AN215:AN217,AN219))</f>
        <v>#NAME?</v>
      </c>
      <c r="AO222" s="531"/>
      <c r="AP222" s="554" t="e">
        <f ca="1">(AN222/$D$22)*100000</f>
        <v>#NAME?</v>
      </c>
      <c r="AQ222" s="560" t="e">
        <f ca="1">_xll.ErRunOutput(AL222,AN222)</f>
        <v>#NAME?</v>
      </c>
      <c r="AR222"/>
      <c r="AS222"/>
      <c r="AT222"/>
      <c r="AU222"/>
      <c r="AV222"/>
      <c r="AW222"/>
      <c r="AX222"/>
      <c r="AY222"/>
      <c r="AZ222"/>
      <c r="BA222"/>
      <c r="BB222"/>
      <c r="BC222"/>
      <c r="BD222"/>
      <c r="BE222"/>
      <c r="BF222"/>
      <c r="BG222"/>
      <c r="BH222"/>
      <c r="BI222"/>
      <c r="BJ222"/>
      <c r="BK222"/>
      <c r="BL222"/>
    </row>
    <row r="223" spans="1:64" s="79" customFormat="1" x14ac:dyDescent="0.25">
      <c r="B223" s="521" t="s">
        <v>815</v>
      </c>
      <c r="C223" s="522"/>
      <c r="D223" s="523"/>
      <c r="E223" s="524"/>
      <c r="F223" s="542" t="e">
        <f ca="1">_xll.ErTotal(SUM(D214,E215:E217))</f>
        <v>#NAME?</v>
      </c>
      <c r="G223" s="542" t="e">
        <f ca="1">(F223/$D$22)*100000</f>
        <v>#NAME?</v>
      </c>
      <c r="H223" s="558" t="e">
        <f ca="1">_xll.ErRunOutput(B223,F223)</f>
        <v>#NAME?</v>
      </c>
      <c r="I223"/>
      <c r="J223" s="521" t="s">
        <v>816</v>
      </c>
      <c r="K223" s="523"/>
      <c r="L223" s="524"/>
      <c r="M223" s="542" t="e">
        <f ca="1">_xll.ErTotal(SUM(K214,L215:L217))</f>
        <v>#NAME?</v>
      </c>
      <c r="N223" s="542" t="e">
        <f ca="1">(M223/$D$22)*100000</f>
        <v>#NAME?</v>
      </c>
      <c r="O223" s="558" t="e">
        <f ca="1">_xll.ErRunOutput(J223,M223)</f>
        <v>#NAME?</v>
      </c>
      <c r="Q223" s="521" t="s">
        <v>817</v>
      </c>
      <c r="R223" s="523"/>
      <c r="S223" s="524"/>
      <c r="T223" s="542" t="e">
        <f ca="1">_xll.ErTotal(SUM(R214,S215:S217))</f>
        <v>#NAME?</v>
      </c>
      <c r="U223" s="542" t="e">
        <f ca="1">(T223/$D$22)*100000</f>
        <v>#NAME?</v>
      </c>
      <c r="V223" s="558" t="e">
        <f ca="1">_xll.ErRunOutput(Q223,T223)</f>
        <v>#NAME?</v>
      </c>
      <c r="W223"/>
      <c r="X223" s="521" t="s">
        <v>818</v>
      </c>
      <c r="Y223" s="523"/>
      <c r="Z223" s="524"/>
      <c r="AA223" s="542" t="e">
        <f ca="1">_xll.ErTotal(SUM(Y214,Z215:Z217))</f>
        <v>#NAME?</v>
      </c>
      <c r="AB223" s="542" t="e">
        <f ca="1">(AA223/$D$22)*100000</f>
        <v>#NAME?</v>
      </c>
      <c r="AC223" s="558" t="e">
        <f ca="1">_xll.ErRunOutput(X223,AA223)</f>
        <v>#NAME?</v>
      </c>
      <c r="AD223"/>
      <c r="AE223" s="521" t="s">
        <v>819</v>
      </c>
      <c r="AF223" s="523"/>
      <c r="AG223" s="524"/>
      <c r="AH223" s="542" t="e">
        <f ca="1">_xll.ErTotal(SUM(AF214,AG215:AG217))</f>
        <v>#NAME?</v>
      </c>
      <c r="AI223" s="542" t="e">
        <f ca="1">(AH223/$D$22)*100000</f>
        <v>#NAME?</v>
      </c>
      <c r="AJ223" s="558" t="e">
        <f ca="1">_xll.ErRunOutput(AE223,AH223)</f>
        <v>#NAME?</v>
      </c>
      <c r="AK223"/>
      <c r="AL223" s="521" t="s">
        <v>820</v>
      </c>
      <c r="AM223" s="523"/>
      <c r="AN223" s="524"/>
      <c r="AO223" s="542" t="e">
        <f ca="1">_xll.ErTotal(SUM(AM214,AN215:AN217))</f>
        <v>#NAME?</v>
      </c>
      <c r="AP223" s="542" t="e">
        <f ca="1">(AO223/$D$22)*100000</f>
        <v>#NAME?</v>
      </c>
      <c r="AQ223" s="558" t="e">
        <f ca="1">_xll.ErRunOutput(AL223,AO223)</f>
        <v>#NAME?</v>
      </c>
      <c r="AR223"/>
      <c r="AS223"/>
      <c r="AT223"/>
      <c r="AU223"/>
      <c r="AV223"/>
      <c r="AW223"/>
      <c r="AX223"/>
      <c r="AY223"/>
      <c r="AZ223"/>
      <c r="BA223"/>
      <c r="BB223"/>
      <c r="BC223"/>
      <c r="BD223"/>
      <c r="BE223"/>
      <c r="BF223"/>
      <c r="BG223"/>
      <c r="BH223"/>
      <c r="BI223"/>
      <c r="BJ223"/>
      <c r="BK223"/>
      <c r="BL223"/>
    </row>
    <row r="224" spans="1:64" x14ac:dyDescent="0.25">
      <c r="B224" s="527" t="s">
        <v>821</v>
      </c>
      <c r="C224" s="241"/>
      <c r="D224" s="311"/>
      <c r="E224" s="311"/>
      <c r="F224" s="310" t="e">
        <f ca="1">_xll.ErTotal(SUM(D214:E218))</f>
        <v>#NAME?</v>
      </c>
      <c r="G224" s="470" t="e">
        <f ca="1">(F224/$D$22)*100000</f>
        <v>#NAME?</v>
      </c>
      <c r="H224" s="559" t="e">
        <f ca="1">_xll.ErRunOutput(B224,F224)</f>
        <v>#NAME?</v>
      </c>
      <c r="J224" s="527" t="s">
        <v>822</v>
      </c>
      <c r="K224" s="311"/>
      <c r="L224" s="311"/>
      <c r="M224" s="310" t="e">
        <f ca="1">_xll.ErTotal(SUM(K214:L218))</f>
        <v>#NAME?</v>
      </c>
      <c r="N224" s="470" t="e">
        <f ca="1">(M224/$D$22)*100000</f>
        <v>#NAME?</v>
      </c>
      <c r="O224" s="559" t="e">
        <f ca="1">_xll.ErRunOutput(J224,M224)</f>
        <v>#NAME?</v>
      </c>
      <c r="Q224" s="527" t="s">
        <v>823</v>
      </c>
      <c r="R224" s="311"/>
      <c r="S224" s="311"/>
      <c r="T224" s="310" t="e">
        <f ca="1">_xll.ErTotal(SUM(R214:S218))</f>
        <v>#NAME?</v>
      </c>
      <c r="U224" s="470" t="e">
        <f ca="1">(T224/$D$22)*100000</f>
        <v>#NAME?</v>
      </c>
      <c r="V224" s="559" t="e">
        <f ca="1">_xll.ErRunOutput(Q224,T224)</f>
        <v>#NAME?</v>
      </c>
      <c r="X224" s="527" t="s">
        <v>824</v>
      </c>
      <c r="Y224" s="311"/>
      <c r="Z224" s="311"/>
      <c r="AA224" s="310" t="e">
        <f ca="1">_xll.ErTotal(SUM(Y214:Z218))</f>
        <v>#NAME?</v>
      </c>
      <c r="AB224" s="470" t="e">
        <f ca="1">(AA224/$D$22)*100000</f>
        <v>#NAME?</v>
      </c>
      <c r="AC224" s="559" t="e">
        <f ca="1">_xll.ErRunOutput(X224,AA224)</f>
        <v>#NAME?</v>
      </c>
      <c r="AE224" s="527" t="s">
        <v>825</v>
      </c>
      <c r="AF224" s="311"/>
      <c r="AG224" s="311"/>
      <c r="AH224" s="310" t="e">
        <f ca="1">_xll.ErTotal(SUM(AF214:AG218))</f>
        <v>#NAME?</v>
      </c>
      <c r="AI224" s="470" t="e">
        <f ca="1">(AH224/$D$22)*100000</f>
        <v>#NAME?</v>
      </c>
      <c r="AJ224" s="559" t="e">
        <f ca="1">_xll.ErRunOutput(AE224,AH224)</f>
        <v>#NAME?</v>
      </c>
      <c r="AL224" s="527" t="s">
        <v>826</v>
      </c>
      <c r="AM224" s="311"/>
      <c r="AN224" s="311"/>
      <c r="AO224" s="310" t="e">
        <f ca="1">_xll.ErTotal(SUM(AM214:AN218))</f>
        <v>#NAME?</v>
      </c>
      <c r="AP224" s="470" t="e">
        <f ca="1">(AO224/$D$22)*100000</f>
        <v>#NAME?</v>
      </c>
      <c r="AQ224" s="559" t="e">
        <f ca="1">_xll.ErRunOutput(AL224,AO224)</f>
        <v>#NAME?</v>
      </c>
    </row>
    <row r="225" spans="1:43" x14ac:dyDescent="0.25">
      <c r="B225" s="529" t="s">
        <v>827</v>
      </c>
      <c r="C225" s="303"/>
      <c r="D225" s="550"/>
      <c r="E225" s="550"/>
      <c r="F225" s="551" t="e">
        <f ca="1">_xll.ErTotal(SUM(D214,E215:E217,E219))</f>
        <v>#NAME?</v>
      </c>
      <c r="G225" s="555" t="e">
        <f ca="1">(F225/$D$22)*100000</f>
        <v>#NAME?</v>
      </c>
      <c r="H225" s="560" t="e">
        <f ca="1">_xll.ErRunOutput(B225,F225)</f>
        <v>#NAME?</v>
      </c>
      <c r="J225" s="529" t="s">
        <v>828</v>
      </c>
      <c r="K225" s="550"/>
      <c r="L225" s="550"/>
      <c r="M225" s="551" t="e">
        <f ca="1">_xll.ErTotal(SUM(K214,L215:L217,L219))</f>
        <v>#NAME?</v>
      </c>
      <c r="N225" s="555" t="e">
        <f ca="1">(M225/$D$22)*100000</f>
        <v>#NAME?</v>
      </c>
      <c r="O225" s="560" t="e">
        <f ca="1">_xll.ErRunOutput(J225,M225)</f>
        <v>#NAME?</v>
      </c>
      <c r="Q225" s="529" t="s">
        <v>829</v>
      </c>
      <c r="R225" s="550"/>
      <c r="S225" s="550"/>
      <c r="T225" s="551" t="e">
        <f ca="1">_xll.ErTotal(SUM(R214,S215:S217,S219))</f>
        <v>#NAME?</v>
      </c>
      <c r="U225" s="555" t="e">
        <f ca="1">(T225/$D$22)*100000</f>
        <v>#NAME?</v>
      </c>
      <c r="V225" s="560" t="e">
        <f ca="1">_xll.ErRunOutput(Q225,T225)</f>
        <v>#NAME?</v>
      </c>
      <c r="X225" s="529" t="s">
        <v>830</v>
      </c>
      <c r="Y225" s="550"/>
      <c r="Z225" s="550"/>
      <c r="AA225" s="551" t="e">
        <f ca="1">_xll.ErTotal(SUM(Y214,Z215:Z217,Z219))</f>
        <v>#NAME?</v>
      </c>
      <c r="AB225" s="555" t="e">
        <f ca="1">(AA225/$D$22)*100000</f>
        <v>#NAME?</v>
      </c>
      <c r="AC225" s="560" t="e">
        <f ca="1">_xll.ErRunOutput(X225,AA225)</f>
        <v>#NAME?</v>
      </c>
      <c r="AE225" s="529" t="s">
        <v>831</v>
      </c>
      <c r="AF225" s="550"/>
      <c r="AG225" s="550"/>
      <c r="AH225" s="551" t="e">
        <f ca="1">_xll.ErTotal(SUM(AF214,AG215:AG217,AG219))</f>
        <v>#NAME?</v>
      </c>
      <c r="AI225" s="555" t="e">
        <f ca="1">(AH225/$D$22)*100000</f>
        <v>#NAME?</v>
      </c>
      <c r="AJ225" s="560" t="e">
        <f ca="1">_xll.ErRunOutput(AE225,AH225)</f>
        <v>#NAME?</v>
      </c>
      <c r="AL225" s="529" t="s">
        <v>832</v>
      </c>
      <c r="AM225" s="550"/>
      <c r="AN225" s="550"/>
      <c r="AO225" s="551" t="e">
        <f ca="1">_xll.ErTotal(SUM(AM214,AN215:AN217,AN219))</f>
        <v>#NAME?</v>
      </c>
      <c r="AP225" s="555" t="e">
        <f ca="1">(AO225/$D$22)*100000</f>
        <v>#NAME?</v>
      </c>
      <c r="AQ225" s="560" t="e">
        <f ca="1">_xll.ErRunOutput(AL225,AO225)</f>
        <v>#NAME?</v>
      </c>
    </row>
    <row r="226" spans="1:43" x14ac:dyDescent="0.25">
      <c r="B226" s="145"/>
      <c r="D226" s="311"/>
      <c r="E226" s="311"/>
      <c r="F226" s="310"/>
      <c r="G226" s="470"/>
      <c r="H226" s="539"/>
      <c r="J226" s="145"/>
      <c r="K226" s="311"/>
      <c r="L226" s="311"/>
      <c r="M226" s="310"/>
      <c r="N226" s="470"/>
      <c r="O226" s="539"/>
    </row>
    <row r="227" spans="1:43"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row>
    <row r="228" spans="1:43"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row>
    <row r="229" spans="1:43"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row>
    <row r="230" spans="1:43"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row>
    <row r="231" spans="1:43"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row>
    <row r="232" spans="1:43"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row>
    <row r="233" spans="1:43"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row>
    <row r="234" spans="1:43"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row>
    <row r="235" spans="1:43"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row>
    <row r="236" spans="1:43"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row>
    <row r="237" spans="1:43"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row>
    <row r="238" spans="1:43"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row>
    <row r="239" spans="1:43"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row>
    <row r="240" spans="1:43"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row>
    <row r="241" spans="1:43"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row>
    <row r="242" spans="1:43"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row>
    <row r="243" spans="1:43"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row>
    <row r="244" spans="1:43"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row>
    <row r="245" spans="1:43" x14ac:dyDescent="0.25">
      <c r="A245" s="971"/>
      <c r="B245" s="971"/>
      <c r="C245" s="971"/>
      <c r="D245" s="971"/>
      <c r="E245" s="971"/>
      <c r="F245" s="971"/>
      <c r="G245" s="971"/>
      <c r="H245" s="971"/>
      <c r="I245" s="971"/>
      <c r="J245" s="971"/>
      <c r="K245" s="971"/>
      <c r="L245" s="971"/>
      <c r="M245" s="971"/>
      <c r="N245" s="971"/>
      <c r="O245" s="971"/>
      <c r="P245" s="971"/>
      <c r="Q245" s="971"/>
      <c r="R245" s="971"/>
      <c r="S245" s="971"/>
      <c r="T245" s="971"/>
      <c r="U245" s="971"/>
      <c r="V245" s="971"/>
      <c r="W245" s="971"/>
      <c r="X245" s="971"/>
      <c r="Y245" s="971"/>
      <c r="Z245" s="971"/>
      <c r="AA245" s="971"/>
      <c r="AB245" s="971"/>
      <c r="AC245" s="971"/>
      <c r="AD245" s="971"/>
      <c r="AE245" s="971"/>
      <c r="AF245" s="971"/>
      <c r="AG245" s="971"/>
      <c r="AH245" s="971"/>
      <c r="AI245" s="971"/>
      <c r="AJ245" s="971"/>
      <c r="AK245" s="971"/>
      <c r="AL245" s="971"/>
      <c r="AM245" s="971"/>
      <c r="AN245" s="971"/>
      <c r="AO245" s="971"/>
      <c r="AP245" s="971"/>
      <c r="AQ245" s="971"/>
    </row>
    <row r="248" spans="1:43" ht="18.75" customHeight="1" x14ac:dyDescent="0.3">
      <c r="B248" s="770"/>
      <c r="C248" s="770"/>
      <c r="D248" s="1694" t="s">
        <v>277</v>
      </c>
      <c r="E248" s="1694"/>
      <c r="F248" s="1694"/>
      <c r="G248" s="1694"/>
      <c r="H248" s="1694"/>
      <c r="Q248" s="1694" t="s">
        <v>278</v>
      </c>
      <c r="R248" s="1694"/>
      <c r="S248" s="1694"/>
      <c r="T248" s="1694"/>
      <c r="U248" s="1694"/>
      <c r="V248" s="1694"/>
      <c r="AE248" s="1741" t="s">
        <v>279</v>
      </c>
      <c r="AF248" s="1741"/>
      <c r="AG248" s="1741"/>
      <c r="AH248" s="1741"/>
      <c r="AI248" s="1741"/>
      <c r="AJ248" s="1741"/>
    </row>
    <row r="249" spans="1:43" x14ac:dyDescent="0.25">
      <c r="B249" s="34"/>
      <c r="C249" s="34"/>
      <c r="D249" s="1724" t="s">
        <v>201</v>
      </c>
      <c r="E249" s="1724"/>
      <c r="F249" s="1724"/>
      <c r="G249" s="1724"/>
      <c r="H249" s="1721" t="s">
        <v>202</v>
      </c>
      <c r="Q249" s="34"/>
      <c r="R249" s="1641" t="s">
        <v>201</v>
      </c>
      <c r="S249" s="1641"/>
      <c r="T249" s="1641"/>
      <c r="U249" s="1641"/>
      <c r="V249" s="1642" t="s">
        <v>202</v>
      </c>
      <c r="AE249" s="34"/>
      <c r="AF249" s="1641" t="s">
        <v>201</v>
      </c>
      <c r="AG249" s="1641"/>
      <c r="AH249" s="1641"/>
      <c r="AI249" s="1641"/>
      <c r="AJ249" s="1642" t="s">
        <v>202</v>
      </c>
    </row>
    <row r="250" spans="1:43" ht="30" x14ac:dyDescent="0.25">
      <c r="B250" s="4"/>
      <c r="C250" s="4"/>
      <c r="D250" s="1077" t="s">
        <v>65</v>
      </c>
      <c r="E250" s="1077" t="s">
        <v>203</v>
      </c>
      <c r="F250" s="1077" t="s">
        <v>182</v>
      </c>
      <c r="G250" s="1078" t="s">
        <v>204</v>
      </c>
      <c r="H250" s="1722"/>
      <c r="Q250" s="4"/>
      <c r="R250" s="1077" t="s">
        <v>65</v>
      </c>
      <c r="S250" s="1077" t="s">
        <v>203</v>
      </c>
      <c r="T250" s="1077" t="s">
        <v>182</v>
      </c>
      <c r="U250" s="1078" t="s">
        <v>204</v>
      </c>
      <c r="V250" s="1643"/>
      <c r="AE250" s="4"/>
      <c r="AF250" s="1077" t="s">
        <v>65</v>
      </c>
      <c r="AG250" s="1077" t="s">
        <v>203</v>
      </c>
      <c r="AH250" s="1077" t="s">
        <v>182</v>
      </c>
      <c r="AI250" s="1078" t="s">
        <v>204</v>
      </c>
      <c r="AJ250" s="1643"/>
    </row>
    <row r="251" spans="1:43" x14ac:dyDescent="0.25">
      <c r="B251" s="549" t="s">
        <v>833</v>
      </c>
      <c r="C251" s="283"/>
      <c r="D251" s="1079" t="e">
        <f ca="1">_xll.ErTotal(SUM(D214,K214))</f>
        <v>#NAME?</v>
      </c>
      <c r="E251" s="1080"/>
      <c r="F251" s="1080"/>
      <c r="G251" s="1080"/>
      <c r="H251" s="557" t="e">
        <f ca="1">_xll.ErRunOutput(B251,D251)</f>
        <v>#NAME?</v>
      </c>
      <c r="Q251" s="549" t="s">
        <v>834</v>
      </c>
      <c r="R251" s="1079" t="e">
        <f ca="1">_xll.ErTotal(SUM('Scenario 2 NSW'!R214,'Scenario 2 NSW'!Y214))</f>
        <v>#NAME?</v>
      </c>
      <c r="S251" s="1080"/>
      <c r="T251" s="1080"/>
      <c r="U251" s="1080"/>
      <c r="V251" s="557" t="e">
        <f ca="1">_xll.ErRunOutput(Q251,R251)</f>
        <v>#NAME?</v>
      </c>
      <c r="AE251" s="549" t="s">
        <v>835</v>
      </c>
      <c r="AF251" s="1079" t="e">
        <f ca="1">_xll.ErTotal(SUM(AF214,AM214))</f>
        <v>#NAME?</v>
      </c>
      <c r="AG251" s="1080"/>
      <c r="AH251" s="1080"/>
      <c r="AI251" s="1080"/>
      <c r="AJ251" s="557" t="e">
        <f ca="1">_xll.ErRunOutput(AE251,AF251)</f>
        <v>#NAME?</v>
      </c>
    </row>
    <row r="252" spans="1:43" x14ac:dyDescent="0.25">
      <c r="B252" s="521" t="s">
        <v>836</v>
      </c>
      <c r="C252" s="535"/>
      <c r="D252" s="1081"/>
      <c r="E252" s="1082" t="e">
        <f ca="1">_xll.ErTotal(SUM(E215,L215))</f>
        <v>#NAME?</v>
      </c>
      <c r="F252" s="1081"/>
      <c r="G252" s="1081"/>
      <c r="H252" s="558" t="e">
        <f ca="1">_xll.ErRunOutput(B252,E252)</f>
        <v>#NAME?</v>
      </c>
      <c r="Q252" s="521" t="s">
        <v>837</v>
      </c>
      <c r="R252" s="1081"/>
      <c r="S252" s="1082" t="e">
        <f ca="1">_xll.ErTotal(SUM('Scenario 2 NSW'!S215,'Scenario 2 NSW'!Z215))</f>
        <v>#NAME?</v>
      </c>
      <c r="T252" s="1081"/>
      <c r="U252" s="1081"/>
      <c r="V252" s="558" t="e">
        <f ca="1">_xll.ErRunOutput(Q252,S252)</f>
        <v>#NAME?</v>
      </c>
      <c r="AE252" s="521" t="s">
        <v>838</v>
      </c>
      <c r="AF252" s="1081"/>
      <c r="AG252" s="1082" t="e">
        <f ca="1">_xll.ErTotal(SUM(AG215,AN215))</f>
        <v>#NAME?</v>
      </c>
      <c r="AH252" s="1081"/>
      <c r="AI252" s="1081"/>
      <c r="AJ252" s="558" t="e">
        <f ca="1">_xll.ErRunOutput(AE252,AG252)</f>
        <v>#NAME?</v>
      </c>
    </row>
    <row r="253" spans="1:43" x14ac:dyDescent="0.25">
      <c r="B253" s="527" t="s">
        <v>839</v>
      </c>
      <c r="C253" s="528"/>
      <c r="D253" s="1083"/>
      <c r="E253" s="1084" t="e">
        <f ca="1">_xll.ErTotal(SUM(E216,L216))</f>
        <v>#NAME?</v>
      </c>
      <c r="F253" s="1083"/>
      <c r="G253" s="1083"/>
      <c r="H253" s="559" t="e">
        <f ca="1">_xll.ErRunOutput(B253,E253)</f>
        <v>#NAME?</v>
      </c>
      <c r="Q253" s="527" t="s">
        <v>840</v>
      </c>
      <c r="R253" s="1083"/>
      <c r="S253" s="1084" t="e">
        <f ca="1">_xll.ErTotal(SUM('Scenario 2 NSW'!S216,'Scenario 2 NSW'!Z216))</f>
        <v>#NAME?</v>
      </c>
      <c r="T253" s="1083"/>
      <c r="U253" s="1083"/>
      <c r="V253" s="559" t="e">
        <f ca="1">_xll.ErRunOutput(Q253,S253)</f>
        <v>#NAME?</v>
      </c>
      <c r="AE253" s="527" t="s">
        <v>841</v>
      </c>
      <c r="AF253" s="1083"/>
      <c r="AG253" s="1084" t="e">
        <f ca="1">_xll.ErTotal(SUM(AG216,AN216))</f>
        <v>#NAME?</v>
      </c>
      <c r="AH253" s="1083"/>
      <c r="AI253" s="1083"/>
      <c r="AJ253" s="559" t="e">
        <f ca="1">_xll.ErRunOutput(AE253,AG253)</f>
        <v>#NAME?</v>
      </c>
    </row>
    <row r="254" spans="1:43" x14ac:dyDescent="0.25">
      <c r="B254" s="527" t="s">
        <v>842</v>
      </c>
      <c r="C254" s="528"/>
      <c r="D254" s="1083"/>
      <c r="E254" s="1084" t="e">
        <f ca="1">_xll.ErTotal(SUM(E217,L217))</f>
        <v>#NAME?</v>
      </c>
      <c r="F254" s="1083"/>
      <c r="G254" s="1083"/>
      <c r="H254" s="559" t="e">
        <f ca="1">_xll.ErRunOutput(B254,E254)</f>
        <v>#NAME?</v>
      </c>
      <c r="Q254" s="527" t="s">
        <v>843</v>
      </c>
      <c r="R254" s="1083"/>
      <c r="S254" s="1084" t="e">
        <f ca="1">_xll.ErTotal(SUM('Scenario 2 NSW'!S217,'Scenario 2 NSW'!Z217))</f>
        <v>#NAME?</v>
      </c>
      <c r="T254" s="1083"/>
      <c r="U254" s="1083"/>
      <c r="V254" s="559" t="e">
        <f ca="1">_xll.ErRunOutput(Q254,S254)</f>
        <v>#NAME?</v>
      </c>
      <c r="AE254" s="527" t="s">
        <v>844</v>
      </c>
      <c r="AF254" s="1083"/>
      <c r="AG254" s="1084" t="e">
        <f ca="1">_xll.ErTotal(SUM(AG217,AN217))</f>
        <v>#NAME?</v>
      </c>
      <c r="AH254" s="1083"/>
      <c r="AI254" s="1083"/>
      <c r="AJ254" s="559" t="e">
        <f ca="1">_xll.ErRunOutput(AE254,AG254)</f>
        <v>#NAME?</v>
      </c>
    </row>
    <row r="255" spans="1:43" x14ac:dyDescent="0.25">
      <c r="B255" s="527" t="s">
        <v>845</v>
      </c>
      <c r="C255" s="528"/>
      <c r="D255" s="1083"/>
      <c r="E255" s="1084" t="e">
        <f ca="1">_xll.ErTotal(SUM(E218,L218))</f>
        <v>#NAME?</v>
      </c>
      <c r="F255" s="1083"/>
      <c r="G255" s="1083"/>
      <c r="H255" s="559" t="e">
        <f ca="1">_xll.ErRunOutput(B255,E255)</f>
        <v>#NAME?</v>
      </c>
      <c r="Q255" s="527" t="s">
        <v>846</v>
      </c>
      <c r="R255" s="1083"/>
      <c r="S255" s="1084" t="e">
        <f ca="1">_xll.ErTotal(SUM('Scenario 2 NSW'!S218,'Scenario 2 NSW'!Z218))</f>
        <v>#NAME?</v>
      </c>
      <c r="T255" s="1083"/>
      <c r="U255" s="1083"/>
      <c r="V255" s="559" t="e">
        <f ca="1">_xll.ErRunOutput(Q255,S255)</f>
        <v>#NAME?</v>
      </c>
      <c r="AE255" s="527" t="s">
        <v>847</v>
      </c>
      <c r="AF255" s="1083"/>
      <c r="AG255" s="1084" t="e">
        <f ca="1">_xll.ErTotal(SUM(AG218,AN218))</f>
        <v>#NAME?</v>
      </c>
      <c r="AH255" s="1083"/>
      <c r="AI255" s="1083"/>
      <c r="AJ255" s="559" t="e">
        <f ca="1">_xll.ErRunOutput(AE255,AG255)</f>
        <v>#NAME?</v>
      </c>
    </row>
    <row r="256" spans="1:43" x14ac:dyDescent="0.25">
      <c r="B256" s="529" t="s">
        <v>848</v>
      </c>
      <c r="C256" s="530"/>
      <c r="D256" s="1085"/>
      <c r="E256" s="1086" t="e">
        <f ca="1">_xll.ErTotal(SUM(E219,L219))</f>
        <v>#NAME?</v>
      </c>
      <c r="F256" s="1085"/>
      <c r="G256" s="1085"/>
      <c r="H256" s="560" t="e">
        <f ca="1">_xll.ErRunOutput(B256,E256)</f>
        <v>#NAME?</v>
      </c>
      <c r="Q256" s="529" t="s">
        <v>849</v>
      </c>
      <c r="R256" s="1085"/>
      <c r="S256" s="1086" t="e">
        <f ca="1">_xll.ErTotal(SUM('Scenario 2 NSW'!S219,'Scenario 2 NSW'!Z219))</f>
        <v>#NAME?</v>
      </c>
      <c r="T256" s="1085"/>
      <c r="U256" s="1085"/>
      <c r="V256" s="560" t="e">
        <f ca="1">_xll.ErRunOutput(Q256,S256)</f>
        <v>#NAME?</v>
      </c>
      <c r="AE256" s="529" t="s">
        <v>850</v>
      </c>
      <c r="AF256" s="1085"/>
      <c r="AG256" s="1086" t="e">
        <f ca="1">_xll.ErTotal(SUM(AG219,AN219))</f>
        <v>#NAME?</v>
      </c>
      <c r="AH256" s="1085"/>
      <c r="AI256" s="1085"/>
      <c r="AJ256" s="560" t="e">
        <f ca="1">_xll.ErRunOutput(AE256,AG256)</f>
        <v>#NAME?</v>
      </c>
    </row>
    <row r="257" spans="2:36" x14ac:dyDescent="0.25">
      <c r="B257" s="521" t="s">
        <v>851</v>
      </c>
      <c r="C257" s="522"/>
      <c r="D257" s="1087"/>
      <c r="E257" s="1088" t="e">
        <f ca="1">_xll.ErTotal(SUM(E252:E254))</f>
        <v>#NAME?</v>
      </c>
      <c r="F257" s="1087"/>
      <c r="G257" s="1089" t="e">
        <f ca="1">(E257/$D$22)*100000</f>
        <v>#NAME?</v>
      </c>
      <c r="H257" s="558" t="e">
        <f ca="1">_xll.ErRunOutput(B257,E257)</f>
        <v>#NAME?</v>
      </c>
      <c r="Q257" s="521" t="s">
        <v>852</v>
      </c>
      <c r="R257" s="1087"/>
      <c r="S257" s="1088" t="e">
        <f ca="1">_xll.ErTotal(SUM(S252:S254))</f>
        <v>#NAME?</v>
      </c>
      <c r="T257" s="1087"/>
      <c r="U257" s="1089" t="e">
        <f ca="1">(S257/'Scenario 2 NSW'!$D$22)*100000</f>
        <v>#NAME?</v>
      </c>
      <c r="V257" s="558" t="e">
        <f ca="1">_xll.ErRunOutput(Q257,S257)</f>
        <v>#NAME?</v>
      </c>
      <c r="AE257" s="521" t="s">
        <v>853</v>
      </c>
      <c r="AF257" s="1087"/>
      <c r="AG257" s="1088" t="e">
        <f ca="1">_xll.ErTotal(SUM(AG252:AG254))</f>
        <v>#NAME?</v>
      </c>
      <c r="AH257" s="1087"/>
      <c r="AI257" s="1089" t="e">
        <f ca="1">(AG257/$D$22)*100000</f>
        <v>#NAME?</v>
      </c>
      <c r="AJ257" s="558" t="e">
        <f ca="1">_xll.ErRunOutput(AE257,AG257)</f>
        <v>#NAME?</v>
      </c>
    </row>
    <row r="258" spans="2:36" x14ac:dyDescent="0.25">
      <c r="B258" s="527" t="s">
        <v>854</v>
      </c>
      <c r="C258" s="528"/>
      <c r="D258" s="1083"/>
      <c r="E258" s="1084" t="e">
        <f ca="1">_xll.ErTotal(SUM(E252:E255))</f>
        <v>#NAME?</v>
      </c>
      <c r="F258" s="1083"/>
      <c r="G258" s="1090" t="e">
        <f ca="1">(E258/$D$22)*100000</f>
        <v>#NAME?</v>
      </c>
      <c r="H258" s="559" t="e">
        <f ca="1">_xll.ErRunOutput(B258,E258)</f>
        <v>#NAME?</v>
      </c>
      <c r="Q258" s="527" t="s">
        <v>855</v>
      </c>
      <c r="R258" s="1083"/>
      <c r="S258" s="1084" t="e">
        <f ca="1">_xll.ErTotal(SUM(S252:S255))</f>
        <v>#NAME?</v>
      </c>
      <c r="T258" s="1083"/>
      <c r="U258" s="1090" t="e">
        <f ca="1">(S258/'Scenario 2 NSW'!$D$22)*100000</f>
        <v>#NAME?</v>
      </c>
      <c r="V258" s="559" t="e">
        <f ca="1">_xll.ErRunOutput(Q258,S258)</f>
        <v>#NAME?</v>
      </c>
      <c r="AE258" s="527" t="s">
        <v>856</v>
      </c>
      <c r="AF258" s="1083"/>
      <c r="AG258" s="1084" t="e">
        <f ca="1">_xll.ErTotal(SUM(AG252:AG255))</f>
        <v>#NAME?</v>
      </c>
      <c r="AH258" s="1083"/>
      <c r="AI258" s="1090" t="e">
        <f ca="1">(AG258/$D$22)*100000</f>
        <v>#NAME?</v>
      </c>
      <c r="AJ258" s="559" t="e">
        <f ca="1">_xll.ErRunOutput(AE258,AG258)</f>
        <v>#NAME?</v>
      </c>
    </row>
    <row r="259" spans="2:36" x14ac:dyDescent="0.25">
      <c r="B259" s="529" t="s">
        <v>857</v>
      </c>
      <c r="C259" s="530"/>
      <c r="D259" s="1085"/>
      <c r="E259" s="1086" t="e">
        <f ca="1">_xll.ErTotal(SUM(E252:E254,E256))</f>
        <v>#NAME?</v>
      </c>
      <c r="F259" s="1085"/>
      <c r="G259" s="1091" t="e">
        <f ca="1">(E259/$D$22)*100000</f>
        <v>#NAME?</v>
      </c>
      <c r="H259" s="560" t="e">
        <f ca="1">_xll.ErRunOutput(B259,E259)</f>
        <v>#NAME?</v>
      </c>
      <c r="Q259" s="529" t="s">
        <v>858</v>
      </c>
      <c r="R259" s="1085"/>
      <c r="S259" s="1086" t="e">
        <f ca="1">_xll.ErTotal(SUM(S252:S254,S256))</f>
        <v>#NAME?</v>
      </c>
      <c r="T259" s="1085"/>
      <c r="U259" s="1091" t="e">
        <f ca="1">(S259/'Scenario 2 NSW'!$D$22)*100000</f>
        <v>#NAME?</v>
      </c>
      <c r="V259" s="560" t="e">
        <f ca="1">_xll.ErRunOutput(Q259,S259)</f>
        <v>#NAME?</v>
      </c>
      <c r="AE259" s="529" t="s">
        <v>859</v>
      </c>
      <c r="AF259" s="1085"/>
      <c r="AG259" s="1086" t="e">
        <f ca="1">_xll.ErTotal(SUM(AG252:AG254,AG256))</f>
        <v>#NAME?</v>
      </c>
      <c r="AH259" s="1085"/>
      <c r="AI259" s="1091" t="e">
        <f ca="1">(AG259/$D$22)*100000</f>
        <v>#NAME?</v>
      </c>
      <c r="AJ259" s="560" t="e">
        <f ca="1">_xll.ErRunOutput(AE259,AG259)</f>
        <v>#NAME?</v>
      </c>
    </row>
    <row r="260" spans="2:36" x14ac:dyDescent="0.25">
      <c r="B260" s="521" t="s">
        <v>860</v>
      </c>
      <c r="C260" s="522"/>
      <c r="D260" s="1087"/>
      <c r="E260" s="1088"/>
      <c r="F260" s="1089" t="e">
        <f ca="1">_xll.ErTotal(SUM(D251,E252:E254))</f>
        <v>#NAME?</v>
      </c>
      <c r="G260" s="1089" t="e">
        <f ca="1">(F260/$D$22)*100000</f>
        <v>#NAME?</v>
      </c>
      <c r="H260" s="558" t="e">
        <f ca="1">_xll.ErRunOutput(B260,F260)</f>
        <v>#NAME?</v>
      </c>
      <c r="Q260" s="521" t="s">
        <v>861</v>
      </c>
      <c r="R260" s="1087"/>
      <c r="S260" s="1088"/>
      <c r="T260" s="1089" t="e">
        <f ca="1">_xll.ErTotal(SUM(R251,S252:S254))</f>
        <v>#NAME?</v>
      </c>
      <c r="U260" s="1089" t="e">
        <f ca="1">(T260/'Scenario 2 NSW'!$D$22)*100000</f>
        <v>#NAME?</v>
      </c>
      <c r="V260" s="558" t="e">
        <f ca="1">_xll.ErRunOutput(Q260,T260)</f>
        <v>#NAME?</v>
      </c>
      <c r="AE260" s="521" t="s">
        <v>862</v>
      </c>
      <c r="AF260" s="1087"/>
      <c r="AG260" s="1088"/>
      <c r="AH260" s="1089" t="e">
        <f ca="1">_xll.ErTotal(SUM(AF251,AG252:AG254))</f>
        <v>#NAME?</v>
      </c>
      <c r="AI260" s="1089" t="e">
        <f ca="1">(AH260/$D$22)*100000</f>
        <v>#NAME?</v>
      </c>
      <c r="AJ260" s="558" t="e">
        <f ca="1">_xll.ErRunOutput(AE260,AH260)</f>
        <v>#NAME?</v>
      </c>
    </row>
    <row r="261" spans="2:36" x14ac:dyDescent="0.25">
      <c r="B261" s="527" t="s">
        <v>863</v>
      </c>
      <c r="C261" s="241"/>
      <c r="D261" s="1077"/>
      <c r="E261" s="1077"/>
      <c r="F261" s="1092" t="e">
        <f ca="1">_xll.ErTotal(SUM(D251:E255))</f>
        <v>#NAME?</v>
      </c>
      <c r="G261" s="1093" t="e">
        <f ca="1">(F261/$D$22)*100000</f>
        <v>#NAME?</v>
      </c>
      <c r="H261" s="559" t="e">
        <f ca="1">_xll.ErRunOutput(B261,F261)</f>
        <v>#NAME?</v>
      </c>
      <c r="Q261" s="527" t="s">
        <v>864</v>
      </c>
      <c r="R261" s="1077"/>
      <c r="S261" s="1077"/>
      <c r="T261" s="1092" t="e">
        <f ca="1">_xll.ErTotal(SUM(R251:S255))</f>
        <v>#NAME?</v>
      </c>
      <c r="U261" s="1093" t="e">
        <f ca="1">(T261/'Scenario 2 NSW'!$D$22)*100000</f>
        <v>#NAME?</v>
      </c>
      <c r="V261" s="559" t="e">
        <f ca="1">_xll.ErRunOutput(Q261,T261)</f>
        <v>#NAME?</v>
      </c>
      <c r="AE261" s="527" t="s">
        <v>865</v>
      </c>
      <c r="AF261" s="1077"/>
      <c r="AG261" s="1077"/>
      <c r="AH261" s="1092" t="e">
        <f ca="1">_xll.ErTotal(SUM(AF251:AG255))</f>
        <v>#NAME?</v>
      </c>
      <c r="AI261" s="1093" t="e">
        <f ca="1">(AH261/$D$22)*100000</f>
        <v>#NAME?</v>
      </c>
      <c r="AJ261" s="559" t="e">
        <f ca="1">_xll.ErRunOutput(AE261,AH261)</f>
        <v>#NAME?</v>
      </c>
    </row>
    <row r="262" spans="2:36" x14ac:dyDescent="0.25">
      <c r="B262" s="529" t="s">
        <v>866</v>
      </c>
      <c r="C262" s="303"/>
      <c r="D262" s="1094"/>
      <c r="E262" s="1094"/>
      <c r="F262" s="1095" t="e">
        <f ca="1">_xll.ErTotal(SUM(D251,E252:E254,E256))</f>
        <v>#NAME?</v>
      </c>
      <c r="G262" s="1096" t="e">
        <f ca="1">(F262/$D$22)*100000</f>
        <v>#NAME?</v>
      </c>
      <c r="H262" s="560" t="e">
        <f ca="1">_xll.ErRunOutput(B262,F262)</f>
        <v>#NAME?</v>
      </c>
      <c r="Q262" s="529" t="s">
        <v>867</v>
      </c>
      <c r="R262" s="1094"/>
      <c r="S262" s="1094"/>
      <c r="T262" s="1095" t="e">
        <f ca="1">_xll.ErTotal(SUM(R251,S252:S254,S256))</f>
        <v>#NAME?</v>
      </c>
      <c r="U262" s="1096" t="e">
        <f ca="1">(T262/'Scenario 2 NSW'!$D$22)*100000</f>
        <v>#NAME?</v>
      </c>
      <c r="V262" s="560" t="e">
        <f ca="1">_xll.ErRunOutput(Q262,T262)</f>
        <v>#NAME?</v>
      </c>
      <c r="AE262" s="529" t="s">
        <v>868</v>
      </c>
      <c r="AF262" s="1094"/>
      <c r="AG262" s="1094"/>
      <c r="AH262" s="1095" t="e">
        <f ca="1">_xll.ErTotal(SUM(AF251,AG252:AG254,AG256))</f>
        <v>#NAME?</v>
      </c>
      <c r="AI262" s="1096" t="e">
        <f ca="1">(AH262/$D$22)*100000</f>
        <v>#NAME?</v>
      </c>
      <c r="AJ262" s="560" t="e">
        <f ca="1">_xll.ErRunOutput(AE262,AH262)</f>
        <v>#NAME?</v>
      </c>
    </row>
  </sheetData>
  <mergeCells count="81">
    <mergeCell ref="AE248:AJ248"/>
    <mergeCell ref="F42:H42"/>
    <mergeCell ref="D248:H248"/>
    <mergeCell ref="D249:G249"/>
    <mergeCell ref="H249:H250"/>
    <mergeCell ref="Q248:V248"/>
    <mergeCell ref="S60:U60"/>
    <mergeCell ref="D71:H71"/>
    <mergeCell ref="K71:R71"/>
    <mergeCell ref="S71:Z71"/>
    <mergeCell ref="AA71:AH71"/>
    <mergeCell ref="D60:F60"/>
    <mergeCell ref="G60:I60"/>
    <mergeCell ref="J60:L60"/>
    <mergeCell ref="M60:O60"/>
    <mergeCell ref="P60:R60"/>
    <mergeCell ref="E4:J4"/>
    <mergeCell ref="K4:P4"/>
    <mergeCell ref="D59:I59"/>
    <mergeCell ref="J59:O59"/>
    <mergeCell ref="P59:U59"/>
    <mergeCell ref="AW72:BK72"/>
    <mergeCell ref="BL72:BZ72"/>
    <mergeCell ref="CA72:CO72"/>
    <mergeCell ref="CP72:DD72"/>
    <mergeCell ref="D73:F73"/>
    <mergeCell ref="G73:J73"/>
    <mergeCell ref="K73:N73"/>
    <mergeCell ref="O73:R73"/>
    <mergeCell ref="S73:V73"/>
    <mergeCell ref="W73:Z73"/>
    <mergeCell ref="K72:N72"/>
    <mergeCell ref="D184:O184"/>
    <mergeCell ref="P184:AA184"/>
    <mergeCell ref="AB184:AM184"/>
    <mergeCell ref="BG73:BK73"/>
    <mergeCell ref="BM73:BP73"/>
    <mergeCell ref="AA73:AD73"/>
    <mergeCell ref="AE73:AH73"/>
    <mergeCell ref="AM73:AQ73"/>
    <mergeCell ref="AR73:AV73"/>
    <mergeCell ref="AX73:BA73"/>
    <mergeCell ref="BB73:BF73"/>
    <mergeCell ref="AH185:AM185"/>
    <mergeCell ref="CK73:CO73"/>
    <mergeCell ref="CQ73:CT73"/>
    <mergeCell ref="CU73:CY73"/>
    <mergeCell ref="CZ73:DD73"/>
    <mergeCell ref="BQ73:BU73"/>
    <mergeCell ref="BV73:BZ73"/>
    <mergeCell ref="CB73:CE73"/>
    <mergeCell ref="CF73:CJ73"/>
    <mergeCell ref="D185:I185"/>
    <mergeCell ref="J185:O185"/>
    <mergeCell ref="P185:U185"/>
    <mergeCell ref="V185:AA185"/>
    <mergeCell ref="AB185:AG185"/>
    <mergeCell ref="F195:I195"/>
    <mergeCell ref="J195:M195"/>
    <mergeCell ref="N195:Q195"/>
    <mergeCell ref="F196:G196"/>
    <mergeCell ref="H196:I196"/>
    <mergeCell ref="J196:K196"/>
    <mergeCell ref="L196:M196"/>
    <mergeCell ref="N196:O196"/>
    <mergeCell ref="P196:Q196"/>
    <mergeCell ref="AM211:AQ211"/>
    <mergeCell ref="D212:G212"/>
    <mergeCell ref="H212:H213"/>
    <mergeCell ref="P197:Q197"/>
    <mergeCell ref="D211:H211"/>
    <mergeCell ref="K211:O211"/>
    <mergeCell ref="R211:V211"/>
    <mergeCell ref="Y211:AC211"/>
    <mergeCell ref="AF211:AJ211"/>
    <mergeCell ref="D197:E198"/>
    <mergeCell ref="F197:G197"/>
    <mergeCell ref="H197:I197"/>
    <mergeCell ref="J197:K197"/>
    <mergeCell ref="L197:M197"/>
    <mergeCell ref="N197:O197"/>
  </mergeCells>
  <hyperlinks>
    <hyperlink ref="A2" location="'Read me'!A1" display="Back to &quot;read me&quot;" xr:uid="{621254C4-A65A-452C-B593-09E97B2CBB44}"/>
  </hyperlink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6AC7-2FFB-4C75-92CC-1843E5177A6E}">
  <sheetPr>
    <tabColor rgb="FF7030A0"/>
  </sheetPr>
  <dimension ref="A1:DO260"/>
  <sheetViews>
    <sheetView zoomScale="70" zoomScaleNormal="70" workbookViewId="0">
      <selection activeCell="A12" sqref="A12"/>
    </sheetView>
  </sheetViews>
  <sheetFormatPr defaultColWidth="17.42578125" defaultRowHeight="15" x14ac:dyDescent="0.25"/>
  <cols>
    <col min="2" max="2" width="24" customWidth="1"/>
    <col min="3" max="3" width="2" customWidth="1"/>
    <col min="34" max="34" width="20" bestFit="1" customWidth="1"/>
    <col min="42" max="42" width="20" bestFit="1" customWidth="1"/>
  </cols>
  <sheetData>
    <row r="1" spans="1:23" ht="31.5" customHeight="1" x14ac:dyDescent="0.25">
      <c r="A1" s="4" t="s">
        <v>316</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L4" s="838"/>
      <c r="M4" s="1708" t="s">
        <v>65</v>
      </c>
      <c r="N4" s="1708"/>
      <c r="O4" s="1708"/>
      <c r="P4" s="1708"/>
      <c r="Q4" s="1708"/>
      <c r="R4" s="1708"/>
      <c r="S4" s="724"/>
      <c r="T4" s="724"/>
      <c r="U4" s="724"/>
    </row>
    <row r="5" spans="1:23" ht="46.5" customHeight="1" x14ac:dyDescent="0.25">
      <c r="B5" s="877" t="s">
        <v>66</v>
      </c>
      <c r="C5" s="70" t="s">
        <v>67</v>
      </c>
      <c r="D5" s="4" t="s">
        <v>68</v>
      </c>
      <c r="E5" s="707" t="s">
        <v>317</v>
      </c>
      <c r="F5" s="707" t="s">
        <v>318</v>
      </c>
      <c r="G5" s="708" t="s">
        <v>319</v>
      </c>
      <c r="H5" s="714" t="s">
        <v>320</v>
      </c>
      <c r="I5" s="717" t="s">
        <v>321</v>
      </c>
      <c r="J5" s="709" t="s">
        <v>322</v>
      </c>
      <c r="K5" s="836" t="s">
        <v>323</v>
      </c>
      <c r="L5" s="837" t="s">
        <v>324</v>
      </c>
      <c r="M5" s="707" t="s">
        <v>317</v>
      </c>
      <c r="N5" s="707" t="s">
        <v>318</v>
      </c>
      <c r="O5" s="708" t="s">
        <v>319</v>
      </c>
      <c r="P5" s="714" t="s">
        <v>320</v>
      </c>
      <c r="Q5" s="717" t="s">
        <v>321</v>
      </c>
      <c r="R5" s="709" t="s">
        <v>322</v>
      </c>
      <c r="S5" s="836" t="s">
        <v>323</v>
      </c>
      <c r="T5" s="837" t="s">
        <v>324</v>
      </c>
      <c r="V5" s="16"/>
      <c r="W5" s="16"/>
    </row>
    <row r="6" spans="1:23" ht="15.75" x14ac:dyDescent="0.25">
      <c r="A6" s="79"/>
      <c r="B6" s="29" t="s">
        <v>75</v>
      </c>
      <c r="C6" s="71">
        <v>5</v>
      </c>
      <c r="D6" s="324">
        <f>VLOOKUP(C6,'AusLT17-19'!A4:L106,12)</f>
        <v>78.213823105577319</v>
      </c>
      <c r="E6" s="627">
        <f>'Doherty Data '!H22</f>
        <v>0</v>
      </c>
      <c r="F6" s="627">
        <f>'Doherty Data '!I22</f>
        <v>0</v>
      </c>
      <c r="G6" s="627">
        <f>'Doherty Data '!J22</f>
        <v>0</v>
      </c>
      <c r="H6" s="627">
        <f>'Doherty Data '!K22</f>
        <v>0</v>
      </c>
      <c r="I6" s="627">
        <f>'Doherty Data '!L22</f>
        <v>0</v>
      </c>
      <c r="J6" s="627">
        <f>'Doherty Data '!M22</f>
        <v>0</v>
      </c>
      <c r="K6" s="627">
        <f>'Doherty Data '!N22</f>
        <v>0</v>
      </c>
      <c r="L6" s="627">
        <f>'Doherty Data '!O22</f>
        <v>0</v>
      </c>
      <c r="M6" s="710">
        <f t="shared" ref="M6:R15" si="0">$D6*E6</f>
        <v>0</v>
      </c>
      <c r="N6" s="718">
        <f t="shared" si="0"/>
        <v>0</v>
      </c>
      <c r="O6" s="718">
        <f t="shared" si="0"/>
        <v>0</v>
      </c>
      <c r="P6" s="718">
        <f t="shared" si="0"/>
        <v>0</v>
      </c>
      <c r="Q6" s="718">
        <f t="shared" si="0"/>
        <v>0</v>
      </c>
      <c r="R6" s="710">
        <f t="shared" si="0"/>
        <v>0</v>
      </c>
      <c r="S6" s="710">
        <f>K6*D6</f>
        <v>0</v>
      </c>
      <c r="T6" s="710">
        <f>L6*D6</f>
        <v>0</v>
      </c>
      <c r="V6" s="16"/>
      <c r="W6" s="16"/>
    </row>
    <row r="7" spans="1:23" ht="15.75" x14ac:dyDescent="0.25">
      <c r="A7" s="79"/>
      <c r="B7" s="32" t="s">
        <v>76</v>
      </c>
      <c r="C7" s="71">
        <v>15</v>
      </c>
      <c r="D7" s="324">
        <f>VLOOKUP(C7,'AusLT17-19'!A5:L107,12)</f>
        <v>68.265851805329959</v>
      </c>
      <c r="E7" s="627">
        <f>'Doherty Data '!H23</f>
        <v>2.2111706197398622</v>
      </c>
      <c r="F7" s="627">
        <f>'Doherty Data '!I23</f>
        <v>4.5776587605202756</v>
      </c>
      <c r="G7" s="627">
        <f>'Doherty Data '!J23</f>
        <v>0.64728385615914308</v>
      </c>
      <c r="H7" s="627">
        <f>'Doherty Data '!K23</f>
        <v>1.4697781178270848</v>
      </c>
      <c r="I7" s="627">
        <f>'Doherty Data '!L23</f>
        <v>0.35960214231063503</v>
      </c>
      <c r="J7" s="627">
        <f>'Doherty Data '!M23</f>
        <v>0.80642693190512627</v>
      </c>
      <c r="K7" s="627">
        <f>'Doherty Data '!N23</f>
        <v>0.22111706197398623</v>
      </c>
      <c r="L7" s="627">
        <f>'Doherty Data '!O23</f>
        <v>0.50420811017597555</v>
      </c>
      <c r="M7" s="710">
        <f>$D7*E7</f>
        <v>150.94744584346103</v>
      </c>
      <c r="N7" s="718">
        <f t="shared" si="0"/>
        <v>312.49777456104755</v>
      </c>
      <c r="O7" s="718">
        <f t="shared" si="0"/>
        <v>44.187383800542577</v>
      </c>
      <c r="P7" s="718">
        <f t="shared" si="0"/>
        <v>100.33565517830057</v>
      </c>
      <c r="Q7" s="718">
        <f t="shared" si="0"/>
        <v>24.548546555856984</v>
      </c>
      <c r="R7" s="710">
        <f t="shared" si="0"/>
        <v>55.051421425262262</v>
      </c>
      <c r="S7" s="710">
        <f t="shared" ref="S7:S15" si="1">K7*D7</f>
        <v>15.094744584346104</v>
      </c>
      <c r="T7" s="710">
        <f t="shared" ref="T7:T15" si="2">L7*D7</f>
        <v>34.420196128318629</v>
      </c>
      <c r="V7" s="16"/>
      <c r="W7" s="16"/>
    </row>
    <row r="8" spans="1:23" ht="15.75" x14ac:dyDescent="0.25">
      <c r="A8" s="79"/>
      <c r="B8" s="33" t="s">
        <v>77</v>
      </c>
      <c r="C8" s="71">
        <v>25</v>
      </c>
      <c r="D8" s="324">
        <f>VLOOKUP(C8,'AusLT17-19'!A6:L108,12)</f>
        <v>58.511546023428302</v>
      </c>
      <c r="E8" s="627">
        <f>'Doherty Data '!H24</f>
        <v>15.478194338179035</v>
      </c>
      <c r="F8" s="627">
        <f>'Doherty Data '!I24</f>
        <v>32.043611323641926</v>
      </c>
      <c r="G8" s="627">
        <f>'Doherty Data '!J24</f>
        <v>4.5309869931140012</v>
      </c>
      <c r="H8" s="627">
        <f>'Doherty Data '!K24</f>
        <v>10.288446824789595</v>
      </c>
      <c r="I8" s="627">
        <f>'Doherty Data '!L24</f>
        <v>2.5172149961744452</v>
      </c>
      <c r="J8" s="627">
        <f>'Doherty Data '!M24</f>
        <v>5.6449885233358836</v>
      </c>
      <c r="K8" s="627">
        <f>'Doherty Data '!N24</f>
        <v>1.5478194338179037</v>
      </c>
      <c r="L8" s="627">
        <f>'Doherty Data '!O24</f>
        <v>3.5294567712318288</v>
      </c>
      <c r="M8" s="710">
        <f>$D8*E8</f>
        <v>905.65308037793</v>
      </c>
      <c r="N8" s="718">
        <f t="shared" si="0"/>
        <v>1874.9212387201228</v>
      </c>
      <c r="O8" s="718">
        <f t="shared" si="0"/>
        <v>265.11505397914488</v>
      </c>
      <c r="P8" s="718">
        <f t="shared" si="0"/>
        <v>601.9929298982712</v>
      </c>
      <c r="Q8" s="718">
        <f t="shared" si="0"/>
        <v>147.28614109952494</v>
      </c>
      <c r="R8" s="710">
        <f t="shared" si="0"/>
        <v>330.29700578489212</v>
      </c>
      <c r="S8" s="710">
        <f t="shared" si="1"/>
        <v>90.565308037793002</v>
      </c>
      <c r="T8" s="710">
        <f t="shared" si="2"/>
        <v>206.5139723076318</v>
      </c>
      <c r="V8" s="471"/>
      <c r="W8" s="16"/>
    </row>
    <row r="9" spans="1:23" ht="15.75" x14ac:dyDescent="0.25">
      <c r="A9" s="79"/>
      <c r="B9" s="33" t="s">
        <v>78</v>
      </c>
      <c r="C9" s="71">
        <v>35</v>
      </c>
      <c r="D9" s="324">
        <f>VLOOKUP(C9,'AusLT17-19'!A7:L109,12)</f>
        <v>48.854560692942847</v>
      </c>
      <c r="E9" s="627">
        <f>'Doherty Data '!H25</f>
        <v>19.900535577658758</v>
      </c>
      <c r="F9" s="627">
        <f>'Doherty Data '!I25</f>
        <v>41.198928844682477</v>
      </c>
      <c r="G9" s="627">
        <f>'Doherty Data '!J25</f>
        <v>5.8255547054322872</v>
      </c>
      <c r="H9" s="627">
        <f>'Doherty Data '!K25</f>
        <v>13.228003060443763</v>
      </c>
      <c r="I9" s="627">
        <f>'Doherty Data '!L25</f>
        <v>3.2364192807957153</v>
      </c>
      <c r="J9" s="627">
        <f>'Doherty Data '!M25</f>
        <v>7.2578423871461357</v>
      </c>
      <c r="K9" s="627">
        <f>'Doherty Data '!N25</f>
        <v>1.990053557765876</v>
      </c>
      <c r="L9" s="627">
        <f>'Doherty Data '!O25</f>
        <v>4.5378729915837797</v>
      </c>
      <c r="M9" s="710">
        <f t="shared" ref="M9:M15" si="3">$D9*E9</f>
        <v>972.23192320079818</v>
      </c>
      <c r="N9" s="718">
        <f t="shared" si="0"/>
        <v>2012.7555697267737</v>
      </c>
      <c r="O9" s="718">
        <f t="shared" si="0"/>
        <v>284.60491592660048</v>
      </c>
      <c r="P9" s="718">
        <f t="shared" si="0"/>
        <v>646.24827836288353</v>
      </c>
      <c r="Q9" s="718">
        <f t="shared" si="0"/>
        <v>158.11384218144471</v>
      </c>
      <c r="R9" s="710">
        <f t="shared" si="0"/>
        <v>354.57870140264407</v>
      </c>
      <c r="S9" s="710">
        <f t="shared" si="1"/>
        <v>97.223192320079832</v>
      </c>
      <c r="T9" s="710">
        <f t="shared" si="2"/>
        <v>221.69579148419589</v>
      </c>
      <c r="V9" s="471"/>
      <c r="W9" s="16"/>
    </row>
    <row r="10" spans="1:23" ht="15.75" x14ac:dyDescent="0.25">
      <c r="A10" s="79"/>
      <c r="B10" s="33" t="s">
        <v>79</v>
      </c>
      <c r="C10" s="71">
        <v>45</v>
      </c>
      <c r="D10" s="324">
        <f>VLOOKUP(C10,'AusLT17-19'!A8:L110,12)</f>
        <v>39.301760548899118</v>
      </c>
      <c r="E10" s="627">
        <f>'Doherty Data '!H26</f>
        <v>46.434583014537104</v>
      </c>
      <c r="F10" s="627">
        <f>'Doherty Data '!I26</f>
        <v>96.130833970925778</v>
      </c>
      <c r="G10" s="627">
        <f>'Doherty Data '!J26</f>
        <v>13.592960979342005</v>
      </c>
      <c r="H10" s="627">
        <f>'Doherty Data '!K26</f>
        <v>30.865340474368782</v>
      </c>
      <c r="I10" s="627">
        <f>'Doherty Data '!L26</f>
        <v>7.5516449885233357</v>
      </c>
      <c r="J10" s="627">
        <f>'Doherty Data '!M26</f>
        <v>16.934965570007652</v>
      </c>
      <c r="K10" s="627">
        <f>'Doherty Data '!N26</f>
        <v>4.6434583014537107</v>
      </c>
      <c r="L10" s="627">
        <f>'Doherty Data '!O26</f>
        <v>10.588370313695485</v>
      </c>
      <c r="M10" s="710">
        <f t="shared" si="3"/>
        <v>1824.9608628253154</v>
      </c>
      <c r="N10" s="718">
        <f>$D10*F10</f>
        <v>3778.111018091302</v>
      </c>
      <c r="O10" s="718">
        <f t="shared" si="0"/>
        <v>534.2272975606287</v>
      </c>
      <c r="P10" s="718">
        <f t="shared" si="0"/>
        <v>1213.0622205838863</v>
      </c>
      <c r="Q10" s="718">
        <f t="shared" si="0"/>
        <v>296.79294308923818</v>
      </c>
      <c r="R10" s="710">
        <f t="shared" si="0"/>
        <v>665.57396173629161</v>
      </c>
      <c r="S10" s="710">
        <f t="shared" si="1"/>
        <v>182.49608628253156</v>
      </c>
      <c r="T10" s="710">
        <f t="shared" si="2"/>
        <v>416.14159467193178</v>
      </c>
      <c r="V10" s="471"/>
      <c r="W10" s="16"/>
    </row>
    <row r="11" spans="1:23" ht="15.75" x14ac:dyDescent="0.25">
      <c r="A11" s="79"/>
      <c r="B11" s="33" t="s">
        <v>80</v>
      </c>
      <c r="C11" s="71">
        <v>55</v>
      </c>
      <c r="D11" s="324">
        <f>VLOOKUP(C11,'AusLT17-19'!A9:L111,12)</f>
        <v>30.093279749301921</v>
      </c>
      <c r="E11" s="627">
        <f>'Doherty Data '!H27</f>
        <v>121.61438408569242</v>
      </c>
      <c r="F11" s="627">
        <f>'Doherty Data '!I27</f>
        <v>251.77123182861516</v>
      </c>
      <c r="G11" s="627">
        <f>'Doherty Data '!J27</f>
        <v>35.600612088752868</v>
      </c>
      <c r="H11" s="627">
        <f>'Doherty Data '!K27</f>
        <v>80.837796480489672</v>
      </c>
      <c r="I11" s="627">
        <f>'Doherty Data '!L27</f>
        <v>19.778117827084927</v>
      </c>
      <c r="J11" s="627">
        <f>'Doherty Data '!M27</f>
        <v>44.35348125478194</v>
      </c>
      <c r="K11" s="627">
        <f>'Doherty Data '!N27</f>
        <v>12.161438408569243</v>
      </c>
      <c r="L11" s="627">
        <f>'Doherty Data '!O27</f>
        <v>27.731446059678653</v>
      </c>
      <c r="M11" s="710">
        <f t="shared" si="3"/>
        <v>3659.7756818297935</v>
      </c>
      <c r="N11" s="718">
        <f t="shared" si="0"/>
        <v>7576.6221122448642</v>
      </c>
      <c r="O11" s="718">
        <f t="shared" si="0"/>
        <v>1071.3391788332199</v>
      </c>
      <c r="P11" s="718">
        <f t="shared" si="0"/>
        <v>2432.6744238045098</v>
      </c>
      <c r="Q11" s="718">
        <f t="shared" si="0"/>
        <v>595.18843268512217</v>
      </c>
      <c r="R11" s="710">
        <f t="shared" si="0"/>
        <v>1334.7417192555718</v>
      </c>
      <c r="S11" s="710">
        <f t="shared" si="1"/>
        <v>365.97756818297938</v>
      </c>
      <c r="T11" s="710">
        <f t="shared" si="2"/>
        <v>834.53016412658621</v>
      </c>
      <c r="V11" s="471"/>
      <c r="W11" s="16"/>
    </row>
    <row r="12" spans="1:23" ht="15.75" x14ac:dyDescent="0.25">
      <c r="A12" s="79"/>
      <c r="B12" s="33" t="s">
        <v>81</v>
      </c>
      <c r="C12" s="71">
        <v>65</v>
      </c>
      <c r="D12" s="324">
        <f>VLOOKUP(C12,'AusLT17-19'!A10:L112,12)</f>
        <v>21.402959811792403</v>
      </c>
      <c r="E12" s="627">
        <f>'Doherty Data '!H28</f>
        <v>207.85003825554708</v>
      </c>
      <c r="F12" s="627">
        <f>'Doherty Data '!I28</f>
        <v>430.2999234889059</v>
      </c>
      <c r="G12" s="627">
        <f>'Doherty Data '!J28</f>
        <v>60.844682478959449</v>
      </c>
      <c r="H12" s="627">
        <f>'Doherty Data '!K28</f>
        <v>138.15914307574599</v>
      </c>
      <c r="I12" s="627">
        <f>'Doherty Data '!L28</f>
        <v>33.802601377199693</v>
      </c>
      <c r="J12" s="627">
        <f>'Doherty Data '!M28</f>
        <v>75.80413159908187</v>
      </c>
      <c r="K12" s="627">
        <f>'Doherty Data '!N28</f>
        <v>20.785003825554707</v>
      </c>
      <c r="L12" s="627">
        <f>'Doherty Data '!O28</f>
        <v>47.395562356541703</v>
      </c>
      <c r="M12" s="710">
        <f t="shared" si="3"/>
        <v>4448.6060156629874</v>
      </c>
      <c r="N12" s="718">
        <f t="shared" si="0"/>
        <v>9209.6919694503995</v>
      </c>
      <c r="O12" s="718">
        <f t="shared" si="0"/>
        <v>1302.2562938584385</v>
      </c>
      <c r="P12" s="718">
        <f t="shared" si="0"/>
        <v>2957.0145868818681</v>
      </c>
      <c r="Q12" s="718">
        <f t="shared" si="0"/>
        <v>723.47571881024362</v>
      </c>
      <c r="R12" s="710">
        <f>$D12*J12</f>
        <v>1622.4327821829718</v>
      </c>
      <c r="S12" s="710">
        <f t="shared" si="1"/>
        <v>444.86060156629873</v>
      </c>
      <c r="T12" s="710">
        <f t="shared" si="2"/>
        <v>1014.4053163743629</v>
      </c>
      <c r="V12" s="471"/>
      <c r="W12" s="16"/>
    </row>
    <row r="13" spans="1:23" ht="15.75" x14ac:dyDescent="0.25">
      <c r="A13" s="79"/>
      <c r="B13" s="33" t="s">
        <v>82</v>
      </c>
      <c r="C13" s="71">
        <v>75</v>
      </c>
      <c r="D13" s="324">
        <f>VLOOKUP(C13,'AusLT17-19'!A11:L113,12)</f>
        <v>13.448502273927778</v>
      </c>
      <c r="E13" s="627">
        <f>'Doherty Data '!H29</f>
        <v>557.21499617444522</v>
      </c>
      <c r="F13" s="627">
        <f>'Doherty Data '!I29</f>
        <v>1153.5700076511093</v>
      </c>
      <c r="G13" s="627">
        <f>'Doherty Data '!J29</f>
        <v>163.11553175210406</v>
      </c>
      <c r="H13" s="627">
        <f>'Doherty Data '!K29</f>
        <v>370.3840856924254</v>
      </c>
      <c r="I13" s="627">
        <f>'Doherty Data '!L29</f>
        <v>90.619739862280028</v>
      </c>
      <c r="J13" s="627">
        <f>'Doherty Data '!M29</f>
        <v>203.21958684009181</v>
      </c>
      <c r="K13" s="627">
        <f>'Doherty Data '!N29</f>
        <v>55.721499617444529</v>
      </c>
      <c r="L13" s="627">
        <f>'Doherty Data '!O29</f>
        <v>127.06044376434582</v>
      </c>
      <c r="M13" s="710">
        <f t="shared" si="3"/>
        <v>7493.7071431186841</v>
      </c>
      <c r="N13" s="718">
        <f t="shared" si="0"/>
        <v>15513.788871030827</v>
      </c>
      <c r="O13" s="718">
        <f t="shared" si="0"/>
        <v>2193.6595996811102</v>
      </c>
      <c r="P13" s="718">
        <f t="shared" si="0"/>
        <v>4981.1112186612436</v>
      </c>
      <c r="Q13" s="718">
        <f t="shared" si="0"/>
        <v>1218.6997776006167</v>
      </c>
      <c r="R13" s="710">
        <f t="shared" si="0"/>
        <v>2732.9990757256382</v>
      </c>
      <c r="S13" s="710">
        <f t="shared" si="1"/>
        <v>749.3707143118686</v>
      </c>
      <c r="T13" s="710">
        <f t="shared" si="2"/>
        <v>1708.7726668910773</v>
      </c>
      <c r="V13" s="471"/>
      <c r="W13" s="16"/>
    </row>
    <row r="14" spans="1:23" ht="15.75" x14ac:dyDescent="0.25">
      <c r="A14" s="79"/>
      <c r="B14" s="33" t="s">
        <v>83</v>
      </c>
      <c r="C14" s="71">
        <v>85</v>
      </c>
      <c r="D14" s="324">
        <f>VLOOKUP(C14,'AusLT17-19'!A12:L114,12)</f>
        <v>7.1045363834463728</v>
      </c>
      <c r="E14" s="627">
        <f>'Doherty Data '!H30</f>
        <v>1121.0635042081101</v>
      </c>
      <c r="F14" s="627">
        <f>'Doherty Data '!I30</f>
        <v>2320.8729915837798</v>
      </c>
      <c r="G14" s="627">
        <f>'Doherty Data '!J30</f>
        <v>328.17291507268556</v>
      </c>
      <c r="H14" s="627">
        <f>'Doherty Data '!K30</f>
        <v>745.177505738332</v>
      </c>
      <c r="I14" s="627">
        <f>'Doherty Data '!L30</f>
        <v>182.31828615149198</v>
      </c>
      <c r="J14" s="627">
        <f>'Doherty Data '!M30</f>
        <v>408.85845447589901</v>
      </c>
      <c r="K14" s="627">
        <f>'Doherty Data '!N30</f>
        <v>112.10635042081101</v>
      </c>
      <c r="L14" s="627">
        <f>'Doherty Data '!O30</f>
        <v>255.6335118592196</v>
      </c>
      <c r="M14" s="710">
        <f t="shared" si="3"/>
        <v>7964.6364538004036</v>
      </c>
      <c r="N14" s="718">
        <f t="shared" si="0"/>
        <v>16488.72661006499</v>
      </c>
      <c r="O14" s="718">
        <f t="shared" si="0"/>
        <v>2331.516415195551</v>
      </c>
      <c r="P14" s="718">
        <f t="shared" si="0"/>
        <v>5294.1407016437979</v>
      </c>
      <c r="Q14" s="718">
        <f t="shared" si="0"/>
        <v>1295.2868973308616</v>
      </c>
      <c r="R14" s="710">
        <f t="shared" si="0"/>
        <v>2904.7497655036768</v>
      </c>
      <c r="S14" s="710">
        <f t="shared" si="1"/>
        <v>796.46364538004048</v>
      </c>
      <c r="T14" s="710">
        <f t="shared" si="2"/>
        <v>1816.1575858319954</v>
      </c>
      <c r="V14" s="471"/>
      <c r="W14" s="16"/>
    </row>
    <row r="15" spans="1:23" ht="15.75" x14ac:dyDescent="0.25">
      <c r="A15" s="79"/>
      <c r="B15" s="33" t="s">
        <v>84</v>
      </c>
      <c r="C15" s="71">
        <v>95</v>
      </c>
      <c r="D15" s="324">
        <f>VLOOKUP(C15,'AusLT17-19'!A13:L115,12)</f>
        <v>3.450685214125738</v>
      </c>
      <c r="E15" s="627">
        <f>'Doherty Data '!H31</f>
        <v>798.23259372609027</v>
      </c>
      <c r="F15" s="627">
        <f>'Doherty Data '!I31</f>
        <v>1652.5348125478195</v>
      </c>
      <c r="G15" s="627">
        <f>'Doherty Data '!J31</f>
        <v>233.66947207345063</v>
      </c>
      <c r="H15" s="627">
        <f>'Doherty Data '!K31</f>
        <v>530.58990053557761</v>
      </c>
      <c r="I15" s="627">
        <f>'Doherty Data '!L31</f>
        <v>129.81637337413923</v>
      </c>
      <c r="J15" s="627">
        <f>'Doherty Data '!M31</f>
        <v>291.12012241775057</v>
      </c>
      <c r="K15" s="627">
        <f>'Doherty Data '!N31</f>
        <v>79.82325937260903</v>
      </c>
      <c r="L15" s="627">
        <f>'Doherty Data '!O31</f>
        <v>182.01912777352715</v>
      </c>
      <c r="M15" s="710">
        <f t="shared" si="3"/>
        <v>2754.4494086038571</v>
      </c>
      <c r="N15" s="718">
        <f t="shared" si="0"/>
        <v>5702.3774434868092</v>
      </c>
      <c r="O15" s="718">
        <f t="shared" si="0"/>
        <v>806.31979227642319</v>
      </c>
      <c r="P15" s="718">
        <f t="shared" si="0"/>
        <v>1830.8987245425637</v>
      </c>
      <c r="Q15" s="718">
        <f t="shared" si="0"/>
        <v>447.95544015356842</v>
      </c>
      <c r="R15" s="710">
        <f t="shared" si="0"/>
        <v>1004.5639019614067</v>
      </c>
      <c r="S15" s="710">
        <f t="shared" si="1"/>
        <v>275.44494086038571</v>
      </c>
      <c r="T15" s="710">
        <f t="shared" si="2"/>
        <v>628.09071289617361</v>
      </c>
      <c r="V15" s="471"/>
      <c r="W15" s="16"/>
    </row>
    <row r="16" spans="1:23" s="669" customFormat="1" ht="16.5" thickBot="1" x14ac:dyDescent="0.3">
      <c r="A16" s="666"/>
      <c r="B16" s="93" t="s">
        <v>85</v>
      </c>
      <c r="C16" s="93"/>
      <c r="D16" s="665"/>
      <c r="E16" s="670">
        <f>SUM(E6:E15)</f>
        <v>2890</v>
      </c>
      <c r="F16" s="670">
        <f t="shared" ref="F16:T16" si="4">SUM(F6:F15)</f>
        <v>5983</v>
      </c>
      <c r="G16" s="670">
        <f t="shared" si="4"/>
        <v>846</v>
      </c>
      <c r="H16" s="716">
        <f t="shared" si="4"/>
        <v>1921</v>
      </c>
      <c r="I16" s="716">
        <f t="shared" si="4"/>
        <v>470</v>
      </c>
      <c r="J16" s="670">
        <f t="shared" si="4"/>
        <v>1054</v>
      </c>
      <c r="K16" s="670">
        <f t="shared" si="4"/>
        <v>289</v>
      </c>
      <c r="L16" s="670">
        <f t="shared" si="4"/>
        <v>659</v>
      </c>
      <c r="M16" s="671">
        <f t="shared" si="4"/>
        <v>30174.968015263232</v>
      </c>
      <c r="N16" s="719">
        <f t="shared" si="4"/>
        <v>62469.492607377135</v>
      </c>
      <c r="O16" s="719">
        <f t="shared" si="4"/>
        <v>8833.2259311116595</v>
      </c>
      <c r="P16" s="719">
        <f t="shared" si="4"/>
        <v>20057.478739557326</v>
      </c>
      <c r="Q16" s="719">
        <f t="shared" si="4"/>
        <v>4907.3477395064774</v>
      </c>
      <c r="R16" s="671">
        <f t="shared" si="4"/>
        <v>11004.988334978356</v>
      </c>
      <c r="S16" s="671">
        <f t="shared" si="4"/>
        <v>3017.496801526323</v>
      </c>
      <c r="T16" s="671">
        <f t="shared" si="4"/>
        <v>6880.7280007122736</v>
      </c>
      <c r="V16" s="667"/>
      <c r="W16" s="668"/>
    </row>
    <row r="17" spans="1:31" x14ac:dyDescent="0.25">
      <c r="F17" s="25"/>
      <c r="H17" s="25"/>
      <c r="O17" s="72"/>
      <c r="Q17" s="487"/>
      <c r="R17" s="488"/>
      <c r="S17" s="304"/>
    </row>
    <row r="18" spans="1:31" s="706" customFormat="1" ht="21.75" customHeight="1" x14ac:dyDescent="0.25">
      <c r="A18" s="706" t="s">
        <v>86</v>
      </c>
    </row>
    <row r="19" spans="1:31" s="35" customFormat="1" ht="15.75" customHeight="1" x14ac:dyDescent="0.25">
      <c r="A19" s="36" t="s">
        <v>87</v>
      </c>
      <c r="B19" s="36"/>
      <c r="C19" s="36"/>
      <c r="D19" s="36"/>
      <c r="F19" s="36"/>
      <c r="G19" s="36"/>
      <c r="H19" s="36"/>
    </row>
    <row r="20" spans="1:31" s="34" customFormat="1" ht="30" x14ac:dyDescent="0.25">
      <c r="A20" s="876" t="s">
        <v>88</v>
      </c>
      <c r="B20" s="38"/>
      <c r="C20" s="38"/>
      <c r="D20" s="707" t="s">
        <v>317</v>
      </c>
      <c r="E20" s="707" t="s">
        <v>318</v>
      </c>
      <c r="F20" s="708" t="s">
        <v>319</v>
      </c>
      <c r="G20" s="714" t="s">
        <v>320</v>
      </c>
      <c r="H20" s="717" t="s">
        <v>321</v>
      </c>
      <c r="I20" s="709" t="s">
        <v>322</v>
      </c>
      <c r="J20" s="836" t="s">
        <v>323</v>
      </c>
      <c r="K20" s="837" t="s">
        <v>324</v>
      </c>
      <c r="M20" s="879"/>
      <c r="N20" s="707" t="s">
        <v>317</v>
      </c>
      <c r="O20" s="707" t="s">
        <v>318</v>
      </c>
      <c r="P20" s="708" t="s">
        <v>319</v>
      </c>
      <c r="Q20" s="714" t="s">
        <v>320</v>
      </c>
      <c r="R20" s="717" t="s">
        <v>321</v>
      </c>
      <c r="S20" s="709" t="s">
        <v>322</v>
      </c>
      <c r="T20" s="836" t="s">
        <v>323</v>
      </c>
      <c r="U20" s="837" t="s">
        <v>324</v>
      </c>
      <c r="W20" s="35" t="s">
        <v>89</v>
      </c>
      <c r="X20" s="707" t="s">
        <v>317</v>
      </c>
      <c r="Y20" s="707" t="s">
        <v>318</v>
      </c>
      <c r="Z20" s="708" t="s">
        <v>319</v>
      </c>
      <c r="AA20" s="714" t="s">
        <v>320</v>
      </c>
      <c r="AB20" s="717" t="s">
        <v>321</v>
      </c>
      <c r="AC20" s="709" t="s">
        <v>322</v>
      </c>
      <c r="AD20" s="836" t="s">
        <v>323</v>
      </c>
      <c r="AE20" s="837" t="s">
        <v>324</v>
      </c>
    </row>
    <row r="21" spans="1:31" s="34" customFormat="1" ht="15.75" x14ac:dyDescent="0.25">
      <c r="A21" s="41" t="s">
        <v>90</v>
      </c>
      <c r="B21" s="38"/>
      <c r="C21" s="38"/>
      <c r="D21" s="672">
        <f>'Doherty Data '!H99</f>
        <v>229041</v>
      </c>
      <c r="E21" s="672">
        <f>'Doherty Data '!I99</f>
        <v>961849</v>
      </c>
      <c r="F21" s="672">
        <f>'Doherty Data '!J99</f>
        <v>72744</v>
      </c>
      <c r="G21" s="672">
        <f>'Doherty Data '!K99</f>
        <v>365658</v>
      </c>
      <c r="H21" s="672">
        <f>'Doherty Data '!L99</f>
        <v>39560</v>
      </c>
      <c r="I21" s="672">
        <f>'Doherty Data '!M99</f>
        <v>205315</v>
      </c>
      <c r="J21" s="672">
        <f>'Doherty Data '!N99</f>
        <v>24041</v>
      </c>
      <c r="K21" s="672">
        <f>'Doherty Data '!O99</f>
        <v>131810</v>
      </c>
      <c r="M21" s="304" t="s">
        <v>154</v>
      </c>
      <c r="N21" s="34">
        <f>'Doherty Data '!H43</f>
        <v>214129</v>
      </c>
      <c r="O21" s="34">
        <f>'Doherty Data '!I43</f>
        <v>925121</v>
      </c>
      <c r="P21" s="34">
        <f>'Doherty Data '!J43</f>
        <v>68312</v>
      </c>
      <c r="Q21" s="34">
        <f>'Doherty Data '!K43</f>
        <v>353047</v>
      </c>
      <c r="R21" s="34">
        <f>'Doherty Data '!L43</f>
        <v>37165</v>
      </c>
      <c r="S21" s="34">
        <f>'Doherty Data '!M43</f>
        <v>198249</v>
      </c>
      <c r="T21" s="34">
        <f>'Doherty Data '!N43</f>
        <v>22573</v>
      </c>
      <c r="U21" s="34">
        <f>'Doherty Data '!O43</f>
        <v>127380</v>
      </c>
      <c r="W21" s="304" t="s">
        <v>81</v>
      </c>
      <c r="X21" s="834">
        <f>'Doherty Data '!H89</f>
        <v>447.52198774676719</v>
      </c>
      <c r="Y21" s="834">
        <f>'Doherty Data '!I89</f>
        <v>490.76786929884355</v>
      </c>
      <c r="Z21" s="834">
        <f>'Doherty Data '!J89</f>
        <v>118.80469707283885</v>
      </c>
      <c r="AA21" s="834">
        <f>'Doherty Data '!K89</f>
        <v>135.08264125255295</v>
      </c>
      <c r="AB21" s="834">
        <f>'Doherty Data '!L89</f>
        <v>64.625867937372462</v>
      </c>
      <c r="AC21" s="834">
        <f>'Doherty Data '!M89</f>
        <v>70.942682096664498</v>
      </c>
      <c r="AD21" s="834">
        <f>'Doherty Data '!N89</f>
        <v>38.143839346494275</v>
      </c>
      <c r="AE21" s="834">
        <f>'Doherty Data '!O89</f>
        <v>42.274063989108299</v>
      </c>
    </row>
    <row r="22" spans="1:31" s="34" customFormat="1" ht="15.75" x14ac:dyDescent="0.25">
      <c r="A22" s="41" t="s">
        <v>92</v>
      </c>
      <c r="B22" s="38"/>
      <c r="C22" s="38"/>
      <c r="D22" s="673">
        <v>25694393</v>
      </c>
      <c r="E22" s="909">
        <v>25694393</v>
      </c>
      <c r="F22" s="910">
        <v>25694393</v>
      </c>
      <c r="G22" s="909">
        <v>25694393</v>
      </c>
      <c r="H22" s="910">
        <v>25694393</v>
      </c>
      <c r="I22" s="911">
        <v>25694393</v>
      </c>
      <c r="J22" s="911">
        <v>25694393</v>
      </c>
      <c r="K22" s="911">
        <v>25694393</v>
      </c>
      <c r="M22" s="304" t="s">
        <v>93</v>
      </c>
      <c r="N22" s="34">
        <f>'Doherty Data '!H53</f>
        <v>13941</v>
      </c>
      <c r="O22" s="34">
        <f>'Doherty Data '!I53</f>
        <v>34607</v>
      </c>
      <c r="P22" s="34">
        <f>'Doherty Data '!J53</f>
        <v>4211</v>
      </c>
      <c r="Q22" s="34">
        <f>'Doherty Data '!K53</f>
        <v>11948</v>
      </c>
      <c r="R22" s="34">
        <f>'Doherty Data '!L53</f>
        <v>2287</v>
      </c>
      <c r="S22" s="34">
        <f>'Doherty Data '!M53</f>
        <v>6682</v>
      </c>
      <c r="T22" s="34">
        <f>'Doherty Data '!N53</f>
        <v>1415</v>
      </c>
      <c r="U22" s="34">
        <f>'Doherty Data '!O53</f>
        <v>4215</v>
      </c>
      <c r="W22" s="304" t="s">
        <v>82</v>
      </c>
      <c r="X22" s="834">
        <f>'Doherty Data '!H90</f>
        <v>204.889584751532</v>
      </c>
      <c r="Y22" s="834">
        <f>'Doherty Data '!I90</f>
        <v>224.68890401633803</v>
      </c>
      <c r="Z22" s="834">
        <f>'Doherty Data '!J90</f>
        <v>54.392511912865984</v>
      </c>
      <c r="AA22" s="834">
        <f>'Doherty Data '!K90</f>
        <v>61.845064669843524</v>
      </c>
      <c r="AB22" s="834">
        <f>'Doherty Data '!L90</f>
        <v>29.587746766507877</v>
      </c>
      <c r="AC22" s="834">
        <f>'Doherty Data '!M90</f>
        <v>32.479782164737969</v>
      </c>
      <c r="AD22" s="834">
        <f>'Doherty Data '!N90</f>
        <v>17.463444520081719</v>
      </c>
      <c r="AE22" s="834">
        <f>'Doherty Data '!O90</f>
        <v>19.354390742001392</v>
      </c>
    </row>
    <row r="23" spans="1:31" s="34" customFormat="1" ht="15.75" x14ac:dyDescent="0.25">
      <c r="A23" s="41" t="s">
        <v>94</v>
      </c>
      <c r="B23" s="38"/>
      <c r="C23" s="38"/>
      <c r="D23" s="673">
        <f>'Doherty Data '!H100</f>
        <v>231931</v>
      </c>
      <c r="E23" s="673">
        <f>'Doherty Data '!I100</f>
        <v>967832</v>
      </c>
      <c r="F23" s="673">
        <f>'Doherty Data '!J100</f>
        <v>73590</v>
      </c>
      <c r="G23" s="673">
        <f>'Doherty Data '!K100</f>
        <v>367579</v>
      </c>
      <c r="H23" s="673">
        <f>'Doherty Data '!L100</f>
        <v>40030</v>
      </c>
      <c r="I23" s="673">
        <f>'Doherty Data '!M100</f>
        <v>206369</v>
      </c>
      <c r="J23" s="673">
        <f>'Doherty Data '!N100</f>
        <v>24330</v>
      </c>
      <c r="K23" s="673">
        <f>'Doherty Data '!O100</f>
        <v>132469</v>
      </c>
      <c r="M23" s="304" t="s">
        <v>95</v>
      </c>
      <c r="N23" s="34">
        <f>'Doherty Data '!H73</f>
        <v>3861</v>
      </c>
      <c r="O23" s="34">
        <f>'Doherty Data '!I73</f>
        <v>8104</v>
      </c>
      <c r="P23" s="34">
        <f>'Doherty Data '!J73</f>
        <v>1067</v>
      </c>
      <c r="Q23" s="34">
        <f>'Doherty Data '!K73</f>
        <v>2584</v>
      </c>
      <c r="R23" s="34">
        <f>'Doherty Data '!L73</f>
        <v>578</v>
      </c>
      <c r="S23" s="34">
        <f>'Doherty Data '!M73</f>
        <v>1438</v>
      </c>
      <c r="T23" s="34">
        <f>'Doherty Data '!N73</f>
        <v>342</v>
      </c>
      <c r="U23" s="34">
        <f>'Doherty Data '!O73</f>
        <v>874</v>
      </c>
      <c r="W23" s="304" t="s">
        <v>83</v>
      </c>
      <c r="X23" s="834">
        <f>'Doherty Data '!H91</f>
        <v>48.526480599047048</v>
      </c>
      <c r="Y23" s="834">
        <f>'Doherty Data '!I91</f>
        <v>53.215793056501113</v>
      </c>
      <c r="Z23" s="834">
        <f>'Doherty Data '!J91</f>
        <v>12.882437031994575</v>
      </c>
      <c r="AA23" s="834">
        <f>'Doherty Data '!K91</f>
        <v>14.647515316541886</v>
      </c>
      <c r="AB23" s="834">
        <f>'Doherty Data '!L91</f>
        <v>7.0076242341729182</v>
      </c>
      <c r="AC23" s="834">
        <f>'Doherty Data '!M91</f>
        <v>7.6925799863853079</v>
      </c>
      <c r="AD23" s="834">
        <f>'Doherty Data '!N91</f>
        <v>4.1360789652825121</v>
      </c>
      <c r="AE23" s="834">
        <f>'Doherty Data '!O91</f>
        <v>4.5839346494213826</v>
      </c>
    </row>
    <row r="24" spans="1:31" s="34" customFormat="1" ht="15.75" x14ac:dyDescent="0.25">
      <c r="A24" s="41" t="s">
        <v>96</v>
      </c>
      <c r="B24" s="38"/>
      <c r="C24" s="38"/>
      <c r="D24" s="673">
        <f>'Doherty Data '!H101</f>
        <v>229041</v>
      </c>
      <c r="E24" s="673">
        <f>'Doherty Data '!I101</f>
        <v>571640.5</v>
      </c>
      <c r="F24" s="673">
        <f>'Doherty Data '!J101</f>
        <v>72744</v>
      </c>
      <c r="G24" s="673">
        <f>'Doherty Data '!K101</f>
        <v>214146.0625</v>
      </c>
      <c r="H24" s="673">
        <f>'Doherty Data '!L101</f>
        <v>39560</v>
      </c>
      <c r="I24" s="673">
        <f>'Doherty Data '!M101</f>
        <v>121924</v>
      </c>
      <c r="J24" s="673">
        <f>'Doherty Data '!N101</f>
        <v>24041</v>
      </c>
      <c r="K24" s="673">
        <f>'Doherty Data '!O101</f>
        <v>77397.125</v>
      </c>
      <c r="W24" s="304" t="s">
        <v>97</v>
      </c>
      <c r="X24" s="834">
        <f>'Doherty Data '!H92</f>
        <v>0</v>
      </c>
      <c r="Y24" s="834">
        <f>'Doherty Data '!I92</f>
        <v>0</v>
      </c>
      <c r="Z24" s="834">
        <f>'Doherty Data '!J92</f>
        <v>0</v>
      </c>
      <c r="AA24" s="834">
        <f>'Doherty Data '!K92</f>
        <v>0</v>
      </c>
      <c r="AB24" s="834">
        <f>'Doherty Data '!L92</f>
        <v>0</v>
      </c>
      <c r="AC24" s="834">
        <f>'Doherty Data '!M92</f>
        <v>0</v>
      </c>
      <c r="AD24" s="834">
        <f>'Doherty Data '!N92</f>
        <v>0</v>
      </c>
      <c r="AE24" s="834">
        <f>'Doherty Data '!O92</f>
        <v>0</v>
      </c>
    </row>
    <row r="25" spans="1:31" s="34" customFormat="1" ht="15.75" x14ac:dyDescent="0.25">
      <c r="A25" s="41" t="s">
        <v>98</v>
      </c>
      <c r="B25" s="38"/>
      <c r="C25" s="38"/>
      <c r="D25" s="673">
        <f>'Doherty Data '!H102</f>
        <v>166494.83333333331</v>
      </c>
      <c r="E25" s="673">
        <f>'Doherty Data '!I102</f>
        <v>242100</v>
      </c>
      <c r="F25" s="673">
        <f>'Doherty Data '!J102</f>
        <v>51979.083333333336</v>
      </c>
      <c r="G25" s="673">
        <f>'Doherty Data '!K102</f>
        <v>88246.833333333328</v>
      </c>
      <c r="H25" s="673">
        <f>'Doherty Data '!L102</f>
        <v>28138.916666666668</v>
      </c>
      <c r="I25" s="673">
        <f>'Doherty Data '!M102</f>
        <v>50498.916666666664</v>
      </c>
      <c r="J25" s="673">
        <f>'Doherty Data '!N102</f>
        <v>17250.416666666664</v>
      </c>
      <c r="K25" s="673">
        <f>'Doherty Data '!O102</f>
        <v>31712.416666666672</v>
      </c>
      <c r="W25" s="35" t="s">
        <v>99</v>
      </c>
      <c r="X25" s="834">
        <f>'Doherty Data '!H93</f>
        <v>700.93805309734626</v>
      </c>
      <c r="Y25" s="834">
        <f>'Doherty Data '!I93</f>
        <v>768.67256637168271</v>
      </c>
      <c r="Z25" s="834">
        <f>'Doherty Data '!J93</f>
        <v>186.07964601769942</v>
      </c>
      <c r="AA25" s="834">
        <f>'Doherty Data '!K93</f>
        <v>211.57522123893835</v>
      </c>
      <c r="AB25" s="834">
        <f>'Doherty Data '!L93</f>
        <v>101.22123893805326</v>
      </c>
      <c r="AC25" s="834">
        <f>'Doherty Data '!M93</f>
        <v>111.11504424778778</v>
      </c>
      <c r="AD25" s="834">
        <f>'Doherty Data '!N93</f>
        <v>59.743362831858512</v>
      </c>
      <c r="AE25" s="834">
        <f>'Doherty Data '!O93</f>
        <v>66.212389380531079</v>
      </c>
    </row>
    <row r="26" spans="1:31" s="34" customFormat="1" ht="15.75" x14ac:dyDescent="0.25">
      <c r="A26" s="41"/>
      <c r="B26" s="38"/>
      <c r="C26" s="38"/>
      <c r="D26" s="43"/>
      <c r="E26" s="44"/>
      <c r="F26" s="45"/>
      <c r="G26" s="38"/>
      <c r="H26" s="38"/>
    </row>
    <row r="27" spans="1:31" s="34" customFormat="1" ht="15.75" x14ac:dyDescent="0.25">
      <c r="A27" s="36" t="s">
        <v>100</v>
      </c>
      <c r="B27" s="38"/>
      <c r="C27" s="38"/>
      <c r="D27" s="38">
        <v>365.25</v>
      </c>
      <c r="E27" s="38"/>
      <c r="F27" s="38"/>
      <c r="G27" s="38"/>
      <c r="H27" s="38"/>
    </row>
    <row r="28" spans="1:31" s="34" customFormat="1" ht="15.75" x14ac:dyDescent="0.25">
      <c r="A28" s="38"/>
      <c r="B28" s="38"/>
      <c r="C28" s="38"/>
      <c r="D28" s="38"/>
      <c r="E28" s="38"/>
      <c r="F28" s="38"/>
      <c r="G28" s="38"/>
      <c r="H28" s="38"/>
      <c r="I28" s="38"/>
      <c r="J28" s="38"/>
    </row>
    <row r="29" spans="1:31" s="34" customFormat="1" ht="15.75" x14ac:dyDescent="0.25">
      <c r="A29" s="46" t="s">
        <v>101</v>
      </c>
      <c r="B29" s="38"/>
      <c r="C29" s="38"/>
      <c r="D29" s="47" t="s">
        <v>102</v>
      </c>
      <c r="E29" s="40" t="s">
        <v>103</v>
      </c>
      <c r="F29" s="40" t="s">
        <v>104</v>
      </c>
      <c r="G29" s="466" t="s">
        <v>105</v>
      </c>
      <c r="H29" s="466" t="s">
        <v>106</v>
      </c>
      <c r="I29" s="466" t="s">
        <v>107</v>
      </c>
      <c r="J29" s="466" t="s">
        <v>108</v>
      </c>
      <c r="K29" s="38"/>
      <c r="L29"/>
    </row>
    <row r="30" spans="1:31"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row>
    <row r="31" spans="1:31" s="34" customFormat="1" ht="15.75" x14ac:dyDescent="0.25">
      <c r="A31" s="41" t="s">
        <v>110</v>
      </c>
      <c r="B31" s="38"/>
      <c r="C31" s="38"/>
      <c r="D31" s="44">
        <v>0.13300000000000001</v>
      </c>
      <c r="E31" s="44">
        <v>8.7999999999999995E-2</v>
      </c>
      <c r="F31" s="44">
        <v>0.19</v>
      </c>
      <c r="G31" s="467">
        <f t="shared" ref="G31:G34" si="5">(F31-E31)/(2*1.96)</f>
        <v>2.6020408163265309E-2</v>
      </c>
      <c r="H31" s="468">
        <f t="shared" ref="H31:H34" si="6">(D31*(D31-D31^2-G31^2))/G31^2</f>
        <v>22.518354133333329</v>
      </c>
      <c r="I31" s="468">
        <f t="shared" ref="I31:I34" si="7">H31*(1-D31)/D31</f>
        <v>146.79257919999998</v>
      </c>
      <c r="J31" s="469" t="e">
        <f ca="1">_xll.ErBeta(H31,I31)</f>
        <v>#NAME?</v>
      </c>
      <c r="K31" s="38"/>
      <c r="L31"/>
    </row>
    <row r="32" spans="1:31" s="34" customFormat="1" ht="15.75" x14ac:dyDescent="0.25">
      <c r="A32" s="41" t="s">
        <v>111</v>
      </c>
      <c r="B32" s="38"/>
      <c r="C32" s="38"/>
      <c r="D32" s="44">
        <v>0.65500000000000003</v>
      </c>
      <c r="E32" s="44">
        <v>0.57899999999999996</v>
      </c>
      <c r="F32" s="44">
        <v>0.72699999999999998</v>
      </c>
      <c r="G32" s="467">
        <f t="shared" si="5"/>
        <v>3.7755102040816335E-2</v>
      </c>
      <c r="H32" s="468">
        <f t="shared" si="6"/>
        <v>103.18158542731915</v>
      </c>
      <c r="I32" s="468">
        <f t="shared" si="7"/>
        <v>54.347552629656647</v>
      </c>
      <c r="J32" s="469" t="e">
        <f ca="1">_xll.ErBeta(H32,I32)</f>
        <v>#NAME?</v>
      </c>
      <c r="K32" s="38"/>
      <c r="L32"/>
    </row>
    <row r="33" spans="1:16" s="34" customFormat="1" ht="15.75" customHeight="1" x14ac:dyDescent="0.25">
      <c r="A33" s="41" t="s">
        <v>112</v>
      </c>
      <c r="B33" s="38"/>
      <c r="C33" s="38"/>
      <c r="D33" s="44">
        <v>0.219</v>
      </c>
      <c r="E33" s="44">
        <v>0.14799999999999999</v>
      </c>
      <c r="F33" s="44">
        <v>0.308</v>
      </c>
      <c r="G33" s="467">
        <f t="shared" si="5"/>
        <v>4.0816326530612249E-2</v>
      </c>
      <c r="H33" s="468">
        <f t="shared" si="6"/>
        <v>22.264888985249996</v>
      </c>
      <c r="I33" s="468">
        <f t="shared" si="7"/>
        <v>79.401270764749981</v>
      </c>
      <c r="J33" s="469" t="e">
        <f ca="1">_xll.ErBeta(H33,I33)</f>
        <v>#NAME?</v>
      </c>
      <c r="K33" s="38"/>
      <c r="L33"/>
    </row>
    <row r="34" spans="1:16" s="298" customFormat="1" ht="15.75" customHeight="1" x14ac:dyDescent="0.25">
      <c r="A34" s="322" t="s">
        <v>113</v>
      </c>
      <c r="B34" s="318"/>
      <c r="C34" s="318"/>
      <c r="D34" s="323">
        <v>0.224</v>
      </c>
      <c r="E34" s="323">
        <v>0.151</v>
      </c>
      <c r="F34" s="323">
        <v>0.312</v>
      </c>
      <c r="G34" s="467">
        <f t="shared" si="5"/>
        <v>4.1071428571428571E-2</v>
      </c>
      <c r="H34" s="468">
        <f t="shared" si="6"/>
        <v>22.858249968998113</v>
      </c>
      <c r="I34" s="468">
        <f t="shared" si="7"/>
        <v>79.187508821172031</v>
      </c>
      <c r="J34" s="469" t="e">
        <f ca="1">_xll.ErBeta(H34,I34)</f>
        <v>#NAME?</v>
      </c>
      <c r="K34" s="38"/>
      <c r="M34" s="154"/>
      <c r="N34" s="154"/>
      <c r="O34" s="154"/>
      <c r="P34" s="154"/>
    </row>
    <row r="35" spans="1:16" s="154" customFormat="1" ht="15.75" customHeight="1" x14ac:dyDescent="0.25">
      <c r="A35" s="41"/>
      <c r="B35" s="131"/>
      <c r="C35" s="131"/>
      <c r="D35" s="44"/>
      <c r="E35" s="44"/>
      <c r="F35" s="44"/>
      <c r="G35" s="131"/>
      <c r="H35" s="131"/>
      <c r="I35" s="131"/>
      <c r="J35" s="131"/>
      <c r="K35" s="131"/>
    </row>
    <row r="36" spans="1:16" s="35" customFormat="1" ht="15.75" x14ac:dyDescent="0.25">
      <c r="A36" s="36" t="s">
        <v>114</v>
      </c>
      <c r="B36" s="36"/>
      <c r="C36" s="36"/>
      <c r="D36" s="36"/>
      <c r="E36" s="36"/>
      <c r="F36" s="36"/>
      <c r="G36" s="36"/>
      <c r="H36" s="36"/>
      <c r="I36" s="131"/>
      <c r="M36" s="154"/>
      <c r="N36" s="154"/>
      <c r="O36" s="154"/>
      <c r="P36" s="154"/>
    </row>
    <row r="37" spans="1:16" s="35" customFormat="1" ht="16.5" thickBot="1" x14ac:dyDescent="0.3">
      <c r="A37" s="54" t="s">
        <v>115</v>
      </c>
      <c r="B37" s="54"/>
      <c r="C37" s="54"/>
      <c r="D37" s="55" t="s">
        <v>116</v>
      </c>
      <c r="E37" s="55" t="s">
        <v>117</v>
      </c>
      <c r="F37" s="36"/>
      <c r="G37" s="36"/>
      <c r="H37" s="36"/>
      <c r="K37" s="131"/>
      <c r="L37" s="131"/>
      <c r="M37" s="154"/>
      <c r="N37" s="154"/>
      <c r="O37" s="154"/>
      <c r="P37" s="154"/>
    </row>
    <row r="38" spans="1:16" s="34" customFormat="1" ht="15.75" x14ac:dyDescent="0.25">
      <c r="A38" s="48" t="s">
        <v>118</v>
      </c>
      <c r="B38" s="38"/>
      <c r="C38" s="38"/>
      <c r="D38" s="868" t="s">
        <v>119</v>
      </c>
      <c r="E38" s="307">
        <v>14</v>
      </c>
      <c r="F38" s="36"/>
      <c r="G38" s="36"/>
      <c r="H38" s="36"/>
      <c r="I38" s="35"/>
      <c r="J38" s="35"/>
      <c r="K38" s="131"/>
      <c r="L38" s="131"/>
      <c r="M38" s="154"/>
      <c r="N38" s="154"/>
      <c r="O38" s="154"/>
      <c r="P38" s="154"/>
    </row>
    <row r="39" spans="1:16" s="34" customFormat="1" ht="15.75" x14ac:dyDescent="0.25">
      <c r="A39" s="48" t="s">
        <v>120</v>
      </c>
      <c r="B39" s="38"/>
      <c r="C39" s="38"/>
      <c r="D39" s="868" t="s">
        <v>119</v>
      </c>
      <c r="E39" s="307">
        <v>14</v>
      </c>
      <c r="F39" s="36"/>
      <c r="G39" s="36"/>
      <c r="H39" s="36"/>
      <c r="I39" s="35"/>
      <c r="J39" s="35"/>
      <c r="K39" s="131"/>
      <c r="L39" s="131"/>
      <c r="M39" s="154"/>
      <c r="N39" s="154"/>
      <c r="O39" s="154"/>
      <c r="P39" s="154"/>
    </row>
    <row r="40" spans="1:16" s="34" customFormat="1" ht="15.75" x14ac:dyDescent="0.25">
      <c r="A40" s="48" t="s">
        <v>121</v>
      </c>
      <c r="B40" s="38"/>
      <c r="C40" s="38"/>
      <c r="D40" s="868" t="s">
        <v>119</v>
      </c>
      <c r="E40" s="308">
        <v>14</v>
      </c>
      <c r="F40" s="36"/>
      <c r="G40" s="36"/>
      <c r="H40" s="36"/>
      <c r="I40" s="35"/>
      <c r="J40" s="35"/>
      <c r="K40" s="131"/>
      <c r="L40" s="131"/>
      <c r="M40" s="154"/>
      <c r="N40" s="154"/>
      <c r="O40" s="154"/>
      <c r="P40" s="154"/>
    </row>
    <row r="41" spans="1:16" s="34" customFormat="1" ht="15.75" x14ac:dyDescent="0.25">
      <c r="A41" s="48" t="s">
        <v>122</v>
      </c>
      <c r="B41" s="38"/>
      <c r="C41" s="38"/>
      <c r="D41" s="868" t="s">
        <v>119</v>
      </c>
      <c r="E41" s="308">
        <v>14</v>
      </c>
      <c r="F41" s="36"/>
      <c r="G41" s="36"/>
      <c r="I41" s="35"/>
      <c r="J41" s="35"/>
      <c r="K41" s="131"/>
      <c r="L41" s="131"/>
      <c r="M41" s="154"/>
      <c r="N41" s="154"/>
      <c r="O41" s="154"/>
      <c r="P41" s="154"/>
    </row>
    <row r="42" spans="1:16" s="34" customFormat="1" ht="15.75" x14ac:dyDescent="0.25">
      <c r="A42" s="38"/>
      <c r="B42" s="38"/>
      <c r="C42" s="38"/>
      <c r="D42" s="321"/>
      <c r="E42" s="321"/>
      <c r="F42" s="1742"/>
      <c r="G42" s="1742"/>
      <c r="H42" s="1742"/>
      <c r="I42" s="35"/>
      <c r="M42" s="154"/>
      <c r="N42" s="154"/>
      <c r="O42" s="154"/>
      <c r="P42" s="154"/>
    </row>
    <row r="43" spans="1:16" s="34" customFormat="1" ht="15.75" x14ac:dyDescent="0.25">
      <c r="A43" s="135" t="s">
        <v>123</v>
      </c>
      <c r="B43" s="136"/>
      <c r="C43" s="136"/>
      <c r="D43" s="137" t="s">
        <v>116</v>
      </c>
      <c r="E43" s="140" t="s">
        <v>117</v>
      </c>
      <c r="G43" s="140" t="s">
        <v>124</v>
      </c>
      <c r="H43" s="1122" t="s">
        <v>125</v>
      </c>
      <c r="I43" s="1111" t="s">
        <v>126</v>
      </c>
      <c r="J43" s="140" t="s">
        <v>127</v>
      </c>
      <c r="K43" s="140" t="s">
        <v>103</v>
      </c>
      <c r="L43" s="1122" t="s">
        <v>104</v>
      </c>
      <c r="M43" s="1116" t="s">
        <v>128</v>
      </c>
      <c r="N43" s="1117" t="s">
        <v>129</v>
      </c>
      <c r="O43" s="154"/>
      <c r="P43" s="154"/>
    </row>
    <row r="44" spans="1:16" s="34" customFormat="1" ht="15.75" x14ac:dyDescent="0.25">
      <c r="A44" s="49" t="s">
        <v>130</v>
      </c>
      <c r="B44" s="299"/>
      <c r="C44" s="299"/>
      <c r="D44" s="146" t="s">
        <v>131</v>
      </c>
      <c r="E44" s="147"/>
      <c r="F44" s="34"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4" t="e" cm="1">
        <f t="array" aca="1" ref="N44" ca="1">_xll.ErLognormal(J44,M44)</f>
        <v>#NAME?</v>
      </c>
      <c r="O44" s="154"/>
      <c r="P44" s="154"/>
    </row>
    <row r="45" spans="1:16" s="34" customFormat="1" ht="15.75" x14ac:dyDescent="0.25">
      <c r="A45" s="49"/>
      <c r="B45" s="131"/>
      <c r="C45" s="131"/>
      <c r="D45" s="146"/>
      <c r="E45" s="147"/>
      <c r="F45" s="36"/>
      <c r="G45" s="36"/>
      <c r="H45" s="36"/>
      <c r="I45" s="35"/>
    </row>
    <row r="46" spans="1:16" s="34" customFormat="1" ht="15.75" x14ac:dyDescent="0.25">
      <c r="A46" s="135" t="s">
        <v>133</v>
      </c>
      <c r="B46" s="136"/>
      <c r="C46" s="136"/>
      <c r="D46" s="137" t="s">
        <v>116</v>
      </c>
      <c r="E46" s="140" t="s">
        <v>117</v>
      </c>
      <c r="F46" s="36"/>
      <c r="G46" s="36"/>
      <c r="H46" s="36"/>
    </row>
    <row r="47" spans="1:16" s="34" customFormat="1" ht="15.75" x14ac:dyDescent="0.25">
      <c r="A47" s="49" t="s">
        <v>134</v>
      </c>
      <c r="B47" s="318"/>
      <c r="C47" s="318"/>
      <c r="D47" s="319">
        <f>'Permanent Disb'!K10</f>
        <v>0.90600000000000003</v>
      </c>
      <c r="E47" s="320" t="s">
        <v>135</v>
      </c>
      <c r="F47" s="36"/>
      <c r="G47" s="36"/>
      <c r="H47" s="36"/>
    </row>
    <row r="48" spans="1:16" s="34" customFormat="1" ht="15.75" x14ac:dyDescent="0.25">
      <c r="A48" s="49"/>
      <c r="B48" s="38"/>
      <c r="C48" s="38"/>
      <c r="D48" s="38"/>
      <c r="E48" s="50"/>
      <c r="F48" s="51"/>
      <c r="G48" s="38"/>
      <c r="H48" s="38"/>
    </row>
    <row r="49" spans="1:54"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row>
    <row r="50" spans="1:54" s="154" customFormat="1" ht="15.75" x14ac:dyDescent="0.25">
      <c r="A50" s="156" t="s">
        <v>138</v>
      </c>
      <c r="B50" s="131"/>
      <c r="C50" s="131"/>
      <c r="D50" s="155">
        <f>'Permanent Disb'!C6</f>
        <v>2.82920668759425E-2</v>
      </c>
      <c r="E50" s="155">
        <f>'Permanent Disb'!D6</f>
        <v>2.56649103912506E-2</v>
      </c>
      <c r="F50" s="155">
        <f>'Permanent Disb'!E6</f>
        <v>3.1202822359023798E-2</v>
      </c>
      <c r="G50" s="131"/>
      <c r="H50" s="157" t="s">
        <v>135</v>
      </c>
      <c r="I50" s="503">
        <f>(F50-E50)/(2*1.96)</f>
        <v>1.4127326448401015E-3</v>
      </c>
      <c r="J50" s="503">
        <f>(D50*(D50-D50^2-I50^2))/I50^2</f>
        <v>389.684928329694</v>
      </c>
      <c r="K50" s="503">
        <f>J50*(1-D50)/D50</f>
        <v>13383.961586731159</v>
      </c>
      <c r="L50" s="576" t="e">
        <f ca="1">_xll.ErBeta(J50,K50)</f>
        <v>#NAME?</v>
      </c>
    </row>
    <row r="51" spans="1:54" s="154" customFormat="1" ht="15.75" x14ac:dyDescent="0.25">
      <c r="A51" s="156" t="s">
        <v>139</v>
      </c>
      <c r="B51" s="131"/>
      <c r="C51" s="131"/>
      <c r="D51" s="178">
        <f>'Permanent Disb'!G7</f>
        <v>1.1000000000000001E-3</v>
      </c>
      <c r="E51" s="178">
        <f>'Permanent Disb'!H7</f>
        <v>7.9000000000000001E-4</v>
      </c>
      <c r="F51" s="178">
        <f>'Permanent Disb'!I7</f>
        <v>1.4E-3</v>
      </c>
      <c r="G51" s="131"/>
      <c r="H51" s="157" t="s">
        <v>135</v>
      </c>
      <c r="I51" s="503">
        <f>(F51-E51)/(2*1.96)</f>
        <v>1.5561224489795918E-4</v>
      </c>
      <c r="J51" s="503">
        <f>(D51*(D51-D51^2-I51^2))/I51^2</f>
        <v>49.91260954474604</v>
      </c>
      <c r="K51" s="503">
        <f>J51*(1-D51)/D51</f>
        <v>45325.186976588018</v>
      </c>
      <c r="L51" s="576" t="e">
        <f ca="1">_xll.ErBeta(J51,K51)</f>
        <v>#NAME?</v>
      </c>
    </row>
    <row r="52" spans="1:54" s="154" customFormat="1" ht="15.75" x14ac:dyDescent="0.25">
      <c r="A52" s="156" t="s">
        <v>140</v>
      </c>
      <c r="B52" s="131"/>
      <c r="C52" s="131"/>
      <c r="D52" s="178">
        <f>'Permanent Disb'!G8</f>
        <v>6.7000000000000002E-3</v>
      </c>
      <c r="E52" s="178">
        <f>'Permanent Disb'!H8</f>
        <v>5.8999999999999999E-3</v>
      </c>
      <c r="F52" s="178">
        <f>'Permanent Disb'!I8</f>
        <v>7.4999999999999997E-3</v>
      </c>
      <c r="G52" s="131"/>
      <c r="H52" s="157" t="s">
        <v>135</v>
      </c>
      <c r="I52" s="503">
        <f>(F52-E52)/(2*1.96)</f>
        <v>4.0816326530612241E-4</v>
      </c>
      <c r="J52" s="503">
        <f>(D52*(D52-D52^2-I52^2))/I52^2</f>
        <v>267.64019509250005</v>
      </c>
      <c r="K52" s="503">
        <f>J52*(1-D52)/D52</f>
        <v>39678.657579907507</v>
      </c>
      <c r="L52" s="576" t="e">
        <f ca="1">_xll.ErBeta(J52,K52)</f>
        <v>#NAME?</v>
      </c>
    </row>
    <row r="53" spans="1:54"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157" t="s">
        <v>135</v>
      </c>
      <c r="I53" s="503">
        <f>(F53-E53)/(2*1.96)</f>
        <v>1.5051020408163272E-3</v>
      </c>
      <c r="J53" s="503">
        <f>(D53*(D53-D53^2-I53^2))/I53^2</f>
        <v>2072.8189890859385</v>
      </c>
      <c r="K53" s="503">
        <f>J53*(1-D53)/D53</f>
        <v>27080.753290603778</v>
      </c>
      <c r="L53" s="576" t="e">
        <f ca="1">_xll.ErBeta(J53,K53)</f>
        <v>#NAME?</v>
      </c>
    </row>
    <row r="54" spans="1:54" s="154" customFormat="1" ht="15.75" x14ac:dyDescent="0.25">
      <c r="A54" s="156" t="s">
        <v>143</v>
      </c>
      <c r="B54" s="131"/>
      <c r="C54" s="131"/>
      <c r="D54" s="178">
        <f>'Permanent Disb'!G5</f>
        <v>7.6E-3</v>
      </c>
      <c r="E54" s="178">
        <f>'Permanent Disb'!H5</f>
        <v>6.7999999999999996E-3</v>
      </c>
      <c r="F54" s="178">
        <f>'Permanent Disb'!I5</f>
        <v>8.5000000000000006E-3</v>
      </c>
      <c r="G54" s="131"/>
      <c r="H54" s="157" t="s">
        <v>135</v>
      </c>
      <c r="I54" s="503">
        <f>(F54-E54)/(2*1.96)</f>
        <v>4.3367346938775537E-4</v>
      </c>
      <c r="J54" s="503">
        <f>(D54*(D54-D54^2-I54^2))/I54^2</f>
        <v>304.77363985937683</v>
      </c>
      <c r="K54" s="503">
        <f>J54*(1-D54)/D54</f>
        <v>39797.02107847968</v>
      </c>
      <c r="L54" s="576" t="e">
        <f ca="1">_xll.ErBeta(J54,K54)</f>
        <v>#NAME?</v>
      </c>
    </row>
    <row r="55" spans="1:54" s="123" customFormat="1" ht="15.75" x14ac:dyDescent="0.25">
      <c r="A55" s="124"/>
      <c r="B55" s="120"/>
      <c r="C55" s="120"/>
      <c r="D55" s="151"/>
      <c r="E55" s="121"/>
      <c r="F55" s="122"/>
      <c r="G55" s="120"/>
      <c r="H55" s="125"/>
    </row>
    <row r="56" spans="1:54" s="160" customFormat="1" x14ac:dyDescent="0.25">
      <c r="A56" s="160" t="s">
        <v>144</v>
      </c>
    </row>
    <row r="57" spans="1:54" s="160" customFormat="1" x14ac:dyDescent="0.25">
      <c r="A57" s="160" t="s">
        <v>145</v>
      </c>
    </row>
    <row r="58" spans="1:54" s="112" customFormat="1" ht="15.75" x14ac:dyDescent="0.25">
      <c r="I58" s="675"/>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row>
    <row r="59" spans="1:54" s="112" customFormat="1" ht="15.75" x14ac:dyDescent="0.25">
      <c r="D59" s="1718" t="s">
        <v>325</v>
      </c>
      <c r="E59" s="1718"/>
      <c r="F59" s="1718"/>
      <c r="G59" s="1718"/>
      <c r="H59" s="1718"/>
      <c r="I59" s="1725"/>
      <c r="J59" s="1726" t="s">
        <v>326</v>
      </c>
      <c r="K59" s="1718"/>
      <c r="L59" s="1718"/>
      <c r="M59" s="1718"/>
      <c r="N59" s="1718"/>
      <c r="O59" s="1718"/>
      <c r="P59" s="1726" t="s">
        <v>327</v>
      </c>
      <c r="Q59" s="1718"/>
      <c r="R59" s="1718"/>
      <c r="S59" s="1718"/>
      <c r="T59" s="1718"/>
      <c r="U59" s="1718"/>
      <c r="V59" s="1726" t="s">
        <v>328</v>
      </c>
      <c r="W59" s="1718"/>
      <c r="X59" s="1718"/>
      <c r="Y59" s="1718"/>
      <c r="Z59" s="1718"/>
      <c r="AA59" s="1718"/>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row>
    <row r="60" spans="1:54" s="112" customFormat="1" ht="15.75" x14ac:dyDescent="0.25">
      <c r="D60" s="1697" t="s">
        <v>329</v>
      </c>
      <c r="E60" s="1697"/>
      <c r="F60" s="1698"/>
      <c r="G60" s="1697" t="s">
        <v>318</v>
      </c>
      <c r="H60" s="1697"/>
      <c r="I60" s="1698"/>
      <c r="J60" s="1690" t="s">
        <v>319</v>
      </c>
      <c r="K60" s="1691"/>
      <c r="L60" s="1703"/>
      <c r="M60" s="1691" t="s">
        <v>320</v>
      </c>
      <c r="N60" s="1691"/>
      <c r="O60" s="1703"/>
      <c r="P60" s="1692" t="s">
        <v>321</v>
      </c>
      <c r="Q60" s="1693"/>
      <c r="R60" s="1695"/>
      <c r="S60" s="1693" t="s">
        <v>322</v>
      </c>
      <c r="T60" s="1693"/>
      <c r="U60" s="1695"/>
      <c r="V60" s="1692" t="s">
        <v>323</v>
      </c>
      <c r="W60" s="1693"/>
      <c r="X60" s="1695"/>
      <c r="Y60" s="1693" t="s">
        <v>324</v>
      </c>
      <c r="Z60" s="1693"/>
      <c r="AA60" s="1695"/>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row>
    <row r="61" spans="1:54"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V61" s="676"/>
      <c r="W61" s="679" t="s">
        <v>150</v>
      </c>
      <c r="X61" s="681" t="s">
        <v>151</v>
      </c>
      <c r="Y61" s="679"/>
      <c r="Z61" s="679" t="s">
        <v>150</v>
      </c>
      <c r="AA61" s="681" t="s">
        <v>151</v>
      </c>
      <c r="AC61" s="919"/>
      <c r="AD61" s="919"/>
      <c r="AE61" s="919"/>
      <c r="AF61" s="919"/>
      <c r="AG61" s="919"/>
      <c r="AH61" s="919"/>
      <c r="AI61" s="919"/>
      <c r="AJ61" s="919"/>
      <c r="AK61" s="919"/>
      <c r="AL61" s="919"/>
      <c r="AM61" s="919"/>
      <c r="AN61" s="919"/>
      <c r="AO61" s="919"/>
      <c r="AP61" s="919"/>
      <c r="AQ61" s="919"/>
      <c r="AR61" s="919"/>
      <c r="AS61" s="919"/>
      <c r="AT61" s="919"/>
      <c r="AU61" s="919"/>
      <c r="AV61" s="919"/>
      <c r="AW61" s="919"/>
      <c r="AX61" s="919"/>
      <c r="AY61" s="919"/>
      <c r="AZ61" s="919"/>
      <c r="BA61" s="919"/>
      <c r="BB61" s="919"/>
    </row>
    <row r="62" spans="1:54"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V62" s="677" t="s">
        <v>152</v>
      </c>
      <c r="W62" s="680" t="s">
        <v>152</v>
      </c>
      <c r="X62" s="682" t="s">
        <v>153</v>
      </c>
      <c r="Y62" s="680" t="s">
        <v>152</v>
      </c>
      <c r="Z62" s="680" t="s">
        <v>152</v>
      </c>
      <c r="AA62" s="682" t="s">
        <v>153</v>
      </c>
      <c r="AC62" s="919"/>
      <c r="AD62" s="919"/>
      <c r="AE62" s="919"/>
      <c r="AF62" s="919"/>
      <c r="AG62" s="919"/>
      <c r="AH62" s="919"/>
      <c r="AI62" s="919"/>
      <c r="AJ62" s="919"/>
      <c r="AK62" s="919"/>
      <c r="AL62" s="919"/>
      <c r="AM62" s="919"/>
      <c r="AN62" s="919"/>
      <c r="AO62" s="919"/>
      <c r="AP62" s="919"/>
      <c r="AQ62" s="919"/>
      <c r="AR62" s="919"/>
      <c r="AS62" s="919"/>
      <c r="AT62" s="919"/>
      <c r="AU62" s="919"/>
      <c r="AV62" s="919"/>
      <c r="AW62" s="919"/>
      <c r="AX62" s="919"/>
      <c r="AY62" s="919"/>
      <c r="AZ62" s="919"/>
      <c r="BA62" s="919"/>
      <c r="BB62" s="919"/>
    </row>
    <row r="63" spans="1:54" s="304" customFormat="1" x14ac:dyDescent="0.25">
      <c r="B63" s="304" t="s">
        <v>154</v>
      </c>
      <c r="D63" s="61">
        <f>N21</f>
        <v>214129</v>
      </c>
      <c r="E63" s="628">
        <f>(D63*$E39)/$D$27</f>
        <v>8207.5455167693362</v>
      </c>
      <c r="F63" s="683" t="e">
        <f ca="1">$E63*$J$30</f>
        <v>#NAME?</v>
      </c>
      <c r="G63" s="61">
        <f>O21</f>
        <v>925121</v>
      </c>
      <c r="H63" s="628">
        <f>(G63*$E39)/$D$27</f>
        <v>35459.805612594115</v>
      </c>
      <c r="I63" s="683" t="e">
        <f ca="1">H63*$J$30</f>
        <v>#NAME?</v>
      </c>
      <c r="J63" s="674">
        <f>P21</f>
        <v>68312</v>
      </c>
      <c r="K63" s="628">
        <f>(J63*$E39)/$D$27</f>
        <v>2618.3928815879535</v>
      </c>
      <c r="L63" s="683" t="e">
        <f ca="1">K63*$J30</f>
        <v>#NAME?</v>
      </c>
      <c r="M63" s="61">
        <f>Q21</f>
        <v>353047</v>
      </c>
      <c r="N63" s="628">
        <f>(M63*$E39)/$D$27</f>
        <v>13532.260095824777</v>
      </c>
      <c r="O63" s="683" t="e">
        <f ca="1">N63*$J30</f>
        <v>#NAME?</v>
      </c>
      <c r="P63" s="674">
        <f>R21</f>
        <v>37165</v>
      </c>
      <c r="Q63" s="628">
        <f>(P63*$E39)/$D$27</f>
        <v>1424.5311430527036</v>
      </c>
      <c r="R63" s="683" t="e">
        <f ca="1">Q63*$J30</f>
        <v>#NAME?</v>
      </c>
      <c r="S63" s="61">
        <f>S21</f>
        <v>198249</v>
      </c>
      <c r="T63" s="628">
        <f>(S63*$E39)/$D$27</f>
        <v>7598.8665297741272</v>
      </c>
      <c r="U63" s="683" t="e">
        <f ca="1">T63*$J30</f>
        <v>#NAME?</v>
      </c>
      <c r="V63" s="674">
        <f>T21</f>
        <v>22573</v>
      </c>
      <c r="W63" s="628">
        <f>(V63*$E39)/$D$27</f>
        <v>865.22108145106097</v>
      </c>
      <c r="X63" s="683" t="e">
        <f ca="1">W63*$J30</f>
        <v>#NAME?</v>
      </c>
      <c r="Y63" s="61">
        <f>U21</f>
        <v>127380</v>
      </c>
      <c r="Z63" s="628">
        <f>(Y63*$E39)/$D$27</f>
        <v>4882.4640657084192</v>
      </c>
      <c r="AA63" s="683" t="e">
        <f ca="1">Z63*$J30</f>
        <v>#NAME?</v>
      </c>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row>
    <row r="64" spans="1:54" s="304" customFormat="1" x14ac:dyDescent="0.25">
      <c r="B64" s="304" t="s">
        <v>93</v>
      </c>
      <c r="D64" s="61">
        <f t="shared" ref="D64:D65" si="8">N22</f>
        <v>13941</v>
      </c>
      <c r="E64" s="628">
        <f t="shared" ref="E64:E65" si="9">(D64*$E40)/$D$27</f>
        <v>534.3572895277207</v>
      </c>
      <c r="F64" s="683" t="e">
        <f ca="1">$E64*$J$31</f>
        <v>#NAME?</v>
      </c>
      <c r="G64" s="61">
        <f t="shared" ref="G64:G65" si="10">O22</f>
        <v>34607</v>
      </c>
      <c r="H64" s="628">
        <f t="shared" ref="H64:H65" si="11">(G64*$E40)/$D$27</f>
        <v>1326.4832306639289</v>
      </c>
      <c r="I64" s="683" t="e">
        <f ca="1">H64*$J$31</f>
        <v>#NAME?</v>
      </c>
      <c r="J64" s="674">
        <f t="shared" ref="J64:J65" si="12">P22</f>
        <v>4211</v>
      </c>
      <c r="K64" s="628">
        <f t="shared" ref="K64:K65" si="13">(J64*$E40)/$D$27</f>
        <v>161.4072553045859</v>
      </c>
      <c r="L64" s="683" t="e">
        <f ca="1">K64*$J31</f>
        <v>#NAME?</v>
      </c>
      <c r="M64" s="61">
        <f t="shared" ref="M64:M65" si="14">Q22</f>
        <v>11948</v>
      </c>
      <c r="N64" s="628">
        <f t="shared" ref="N64:N65" si="15">(M64*$E40)/$D$27</f>
        <v>457.96577686516088</v>
      </c>
      <c r="O64" s="683" t="e">
        <f ca="1">N64*$J31</f>
        <v>#NAME?</v>
      </c>
      <c r="P64" s="674">
        <f t="shared" ref="P64:P65" si="16">R22</f>
        <v>2287</v>
      </c>
      <c r="Q64" s="628">
        <f t="shared" ref="Q64:Q65" si="17">(P64*$E40)/$D$27</f>
        <v>87.66050650239562</v>
      </c>
      <c r="R64" s="683" t="e">
        <f ca="1">Q64*$J31</f>
        <v>#NAME?</v>
      </c>
      <c r="S64" s="61">
        <f t="shared" ref="S64:S65" si="18">S22</f>
        <v>6682</v>
      </c>
      <c r="T64" s="628">
        <f t="shared" ref="T64:T65" si="19">(S64*$E40)/$D$27</f>
        <v>256.12046543463379</v>
      </c>
      <c r="U64" s="683" t="e">
        <f ca="1">T64*$J31</f>
        <v>#NAME?</v>
      </c>
      <c r="V64" s="674">
        <f t="shared" ref="V64:V65" si="20">T22</f>
        <v>1415</v>
      </c>
      <c r="W64" s="628">
        <f t="shared" ref="W64:W65" si="21">(V64*$E40)/$D$27</f>
        <v>54.236824093086923</v>
      </c>
      <c r="X64" s="683" t="e">
        <f ca="1">W64*$J31</f>
        <v>#NAME?</v>
      </c>
      <c r="Y64" s="61">
        <f t="shared" ref="Y64:Y65" si="22">U22</f>
        <v>4215</v>
      </c>
      <c r="Z64" s="628">
        <f t="shared" ref="Z64:Z65" si="23">(Y64*$E40)/$D$27</f>
        <v>161.56057494866531</v>
      </c>
      <c r="AA64" s="683" t="e">
        <f ca="1">Z64*$J31</f>
        <v>#NAME?</v>
      </c>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row>
    <row r="65" spans="1:108" s="304" customFormat="1" x14ac:dyDescent="0.25">
      <c r="B65" s="304" t="s">
        <v>95</v>
      </c>
      <c r="D65" s="61">
        <f t="shared" si="8"/>
        <v>3861</v>
      </c>
      <c r="E65" s="628">
        <f t="shared" si="9"/>
        <v>147.99178644763862</v>
      </c>
      <c r="F65" s="683" t="e">
        <f ca="1">$E65*$J$32</f>
        <v>#NAME?</v>
      </c>
      <c r="G65" s="61">
        <f t="shared" si="10"/>
        <v>8104</v>
      </c>
      <c r="H65" s="628">
        <f t="shared" si="11"/>
        <v>310.62559890485966</v>
      </c>
      <c r="I65" s="683" t="e">
        <f ca="1">H65*$J$32</f>
        <v>#NAME?</v>
      </c>
      <c r="J65" s="674">
        <f t="shared" si="12"/>
        <v>1067</v>
      </c>
      <c r="K65" s="628">
        <f t="shared" si="13"/>
        <v>40.898015058179332</v>
      </c>
      <c r="L65" s="683" t="e">
        <f ca="1">K65*$J32</f>
        <v>#NAME?</v>
      </c>
      <c r="M65" s="61">
        <f t="shared" si="14"/>
        <v>2584</v>
      </c>
      <c r="N65" s="628">
        <f t="shared" si="15"/>
        <v>99.044490075290895</v>
      </c>
      <c r="O65" s="683" t="e">
        <f ca="1">N65*$J32</f>
        <v>#NAME?</v>
      </c>
      <c r="P65" s="674">
        <f t="shared" si="16"/>
        <v>578</v>
      </c>
      <c r="Q65" s="628">
        <f t="shared" si="17"/>
        <v>22.154688569472963</v>
      </c>
      <c r="R65" s="683" t="e">
        <f ca="1">Q65*$J32</f>
        <v>#NAME?</v>
      </c>
      <c r="S65" s="61">
        <f t="shared" si="18"/>
        <v>1438</v>
      </c>
      <c r="T65" s="628">
        <f t="shared" si="19"/>
        <v>55.118412046543462</v>
      </c>
      <c r="U65" s="683" t="e">
        <f ca="1">T65*$J32</f>
        <v>#NAME?</v>
      </c>
      <c r="V65" s="674">
        <f t="shared" si="20"/>
        <v>342</v>
      </c>
      <c r="W65" s="628">
        <f t="shared" si="21"/>
        <v>13.108829568788501</v>
      </c>
      <c r="X65" s="683" t="e">
        <f ca="1">W65*$J32</f>
        <v>#NAME?</v>
      </c>
      <c r="Y65" s="61">
        <f t="shared" si="22"/>
        <v>874</v>
      </c>
      <c r="Z65" s="628">
        <f t="shared" si="23"/>
        <v>33.500342231348391</v>
      </c>
      <c r="AA65" s="683" t="e">
        <f ca="1">Z65*$J32</f>
        <v>#NAME?</v>
      </c>
      <c r="AC65" s="971"/>
      <c r="AD65" s="971"/>
      <c r="AE65" s="971"/>
      <c r="AF65" s="971"/>
      <c r="AG65" s="971"/>
      <c r="AH65" s="971"/>
      <c r="AI65" s="971"/>
      <c r="AJ65" s="971"/>
      <c r="AK65" s="971"/>
      <c r="AL65" s="971"/>
      <c r="AM65" s="971"/>
      <c r="AN65" s="971"/>
      <c r="AO65" s="971"/>
      <c r="AP65" s="971"/>
      <c r="AQ65" s="971"/>
      <c r="AR65" s="971"/>
      <c r="AS65" s="971"/>
      <c r="AT65" s="971"/>
      <c r="AU65" s="971"/>
      <c r="AV65" s="971"/>
      <c r="AW65" s="971"/>
      <c r="AX65" s="971"/>
      <c r="AY65" s="971"/>
      <c r="AZ65" s="971"/>
      <c r="BA65" s="971"/>
      <c r="BB65" s="971"/>
    </row>
    <row r="66" spans="1:108" s="640" customFormat="1" x14ac:dyDescent="0.25">
      <c r="B66" s="733" t="s">
        <v>155</v>
      </c>
      <c r="F66" s="734" t="e">
        <f ca="1">_xll.ErTotal(SUM(F63:F65))</f>
        <v>#NAME?</v>
      </c>
      <c r="I66" s="734" t="e">
        <f ca="1">_xll.ErTotal(SUM(I63:I65))</f>
        <v>#NAME?</v>
      </c>
      <c r="J66" s="643"/>
      <c r="K66" s="644"/>
      <c r="L66" s="734" t="e">
        <f ca="1">_xll.ErTotal(SUM(L63:L65))</f>
        <v>#NAME?</v>
      </c>
      <c r="M66" s="644"/>
      <c r="N66" s="644"/>
      <c r="O66" s="734" t="e">
        <f ca="1">_xll.ErTotal(SUM(O63:O65))</f>
        <v>#NAME?</v>
      </c>
      <c r="P66" s="643"/>
      <c r="Q66" s="644"/>
      <c r="R66" s="734" t="e">
        <f ca="1">_xll.ErTotal(SUM(R63:R65))</f>
        <v>#NAME?</v>
      </c>
      <c r="S66" s="644"/>
      <c r="T66" s="644"/>
      <c r="U66" s="734" t="e">
        <f ca="1">_xll.ErTotal(SUM(U63:U65))</f>
        <v>#NAME?</v>
      </c>
      <c r="V66" s="643"/>
      <c r="W66" s="644"/>
      <c r="X66" s="734" t="e">
        <f ca="1">_xll.ErTotal(SUM(X63:X65))</f>
        <v>#NAME?</v>
      </c>
      <c r="Y66" s="644"/>
      <c r="Z66" s="644"/>
      <c r="AA66" s="734" t="e">
        <f ca="1">_xll.ErTotal(SUM(AA63:AA65))</f>
        <v>#NAME?</v>
      </c>
      <c r="AC66" s="919"/>
      <c r="AD66" s="919"/>
      <c r="AE66" s="919"/>
      <c r="AF66" s="919"/>
      <c r="AG66" s="919"/>
      <c r="AH66" s="919"/>
      <c r="AI66" s="919"/>
      <c r="AJ66" s="919"/>
      <c r="AK66" s="919"/>
      <c r="AL66" s="919"/>
      <c r="AM66" s="919"/>
      <c r="AN66" s="919"/>
      <c r="AO66" s="919"/>
      <c r="AP66" s="919"/>
      <c r="AQ66" s="919"/>
      <c r="AR66" s="919"/>
      <c r="AS66" s="919"/>
      <c r="AT66" s="919"/>
      <c r="AU66" s="919"/>
      <c r="AV66" s="919"/>
      <c r="AW66" s="919"/>
      <c r="AX66" s="919"/>
      <c r="AY66" s="919"/>
      <c r="AZ66" s="919"/>
      <c r="BA66" s="919"/>
      <c r="BB66" s="919"/>
    </row>
    <row r="67" spans="1:108" x14ac:dyDescent="0.25">
      <c r="D67" s="241"/>
      <c r="E67" s="241"/>
      <c r="F67" s="241"/>
      <c r="G67" s="241"/>
      <c r="H67" s="241"/>
      <c r="I67" s="159"/>
      <c r="J67" s="365"/>
      <c r="K67" s="365"/>
      <c r="L67" s="365"/>
      <c r="M67" s="365"/>
      <c r="N67" s="365"/>
      <c r="O67" s="684"/>
      <c r="P67" s="365"/>
      <c r="Q67" s="365"/>
      <c r="R67" s="365"/>
      <c r="S67" s="365"/>
      <c r="T67" s="365"/>
      <c r="U67" s="684"/>
      <c r="AC67" s="971"/>
      <c r="AD67" s="971"/>
      <c r="AE67" s="971"/>
      <c r="AF67" s="971"/>
      <c r="AG67" s="971"/>
      <c r="AH67" s="971"/>
      <c r="AI67" s="971"/>
      <c r="AJ67" s="971"/>
      <c r="AK67" s="971"/>
      <c r="AL67" s="971"/>
      <c r="AM67" s="971"/>
      <c r="AN67" s="971"/>
      <c r="AO67" s="971"/>
      <c r="AP67" s="971"/>
      <c r="AQ67" s="971"/>
      <c r="AR67" s="971"/>
      <c r="AS67" s="971"/>
      <c r="AT67" s="971"/>
      <c r="AU67" s="971"/>
      <c r="AV67" s="971"/>
      <c r="AW67" s="971"/>
      <c r="AX67" s="971"/>
      <c r="AY67" s="971"/>
      <c r="AZ67" s="971"/>
      <c r="BA67" s="971"/>
      <c r="BB67" s="971"/>
    </row>
    <row r="68" spans="1:108" s="160" customFormat="1" x14ac:dyDescent="0.25">
      <c r="A68" s="160" t="s">
        <v>156</v>
      </c>
    </row>
    <row r="69" spans="1:108" s="112" customFormat="1" ht="15.75" x14ac:dyDescent="0.25"/>
    <row r="70" spans="1:108" s="112" customFormat="1" ht="15.75" x14ac:dyDescent="0.25">
      <c r="E70" s="685"/>
      <c r="F70" s="685"/>
      <c r="G70" s="685"/>
      <c r="H70" s="685"/>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c r="CC70" s="917"/>
      <c r="CD70" s="917"/>
      <c r="CE70" s="917"/>
      <c r="CF70" s="917"/>
      <c r="CG70" s="917"/>
      <c r="CH70" s="917"/>
      <c r="CI70" s="917"/>
      <c r="CJ70" s="917"/>
      <c r="CK70" s="917"/>
      <c r="CL70" s="917"/>
      <c r="CM70" s="917"/>
      <c r="CN70" s="917"/>
      <c r="CO70" s="917"/>
    </row>
    <row r="71" spans="1:108" s="112" customFormat="1" ht="15.75" x14ac:dyDescent="0.25">
      <c r="D71" s="1718"/>
      <c r="E71" s="1718"/>
      <c r="F71" s="1718"/>
      <c r="G71" s="1718"/>
      <c r="H71" s="1718"/>
      <c r="K71" s="1697" t="s">
        <v>330</v>
      </c>
      <c r="L71" s="1697"/>
      <c r="M71" s="1697"/>
      <c r="N71" s="1697"/>
      <c r="O71" s="1697"/>
      <c r="P71" s="1697"/>
      <c r="Q71" s="1697"/>
      <c r="R71" s="1698"/>
      <c r="S71" s="1690" t="s">
        <v>331</v>
      </c>
      <c r="T71" s="1691"/>
      <c r="U71" s="1691"/>
      <c r="V71" s="1691"/>
      <c r="W71" s="1691"/>
      <c r="X71" s="1691"/>
      <c r="Y71" s="1691"/>
      <c r="Z71" s="1691"/>
      <c r="AA71" s="1692" t="s">
        <v>332</v>
      </c>
      <c r="AB71" s="1693"/>
      <c r="AC71" s="1693"/>
      <c r="AD71" s="1693"/>
      <c r="AE71" s="1693"/>
      <c r="AF71" s="1693"/>
      <c r="AG71" s="1693"/>
      <c r="AH71" s="1695"/>
      <c r="AI71" s="1692" t="s">
        <v>333</v>
      </c>
      <c r="AJ71" s="1693"/>
      <c r="AK71" s="1693"/>
      <c r="AL71" s="1693"/>
      <c r="AM71" s="1693"/>
      <c r="AN71" s="1693"/>
      <c r="AO71" s="1693"/>
      <c r="AP71" s="1695"/>
      <c r="AQ71" s="873"/>
      <c r="AR71" s="920"/>
      <c r="AS71" s="920"/>
      <c r="AT71" s="920"/>
      <c r="AU71" s="920"/>
      <c r="AV71" s="920"/>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M71" s="917"/>
      <c r="CN71" s="917"/>
      <c r="CO71" s="917"/>
    </row>
    <row r="72" spans="1:108" s="112" customFormat="1" ht="14.25" customHeight="1" x14ac:dyDescent="0.25">
      <c r="D72" s="502"/>
      <c r="E72" s="502"/>
      <c r="F72" s="502"/>
      <c r="G72" s="502"/>
      <c r="H72" s="502"/>
      <c r="I72" s="502"/>
      <c r="J72" s="502"/>
      <c r="K72" s="1702"/>
      <c r="L72" s="1702"/>
      <c r="M72" s="1702"/>
      <c r="N72" s="1702"/>
      <c r="O72" s="725"/>
      <c r="P72" s="725"/>
      <c r="Q72" s="725"/>
      <c r="R72" s="726"/>
      <c r="S72" s="729"/>
      <c r="T72" s="729"/>
      <c r="U72" s="729"/>
      <c r="V72" s="729"/>
      <c r="W72" s="729"/>
      <c r="X72" s="729"/>
      <c r="Y72" s="729"/>
      <c r="Z72" s="841"/>
      <c r="AA72" s="732"/>
      <c r="AB72" s="732"/>
      <c r="AC72" s="732"/>
      <c r="AD72" s="732"/>
      <c r="AE72" s="732"/>
      <c r="AF72" s="732"/>
      <c r="AG72" s="732"/>
      <c r="AH72" s="840"/>
      <c r="AI72" s="839"/>
      <c r="AJ72" s="732"/>
      <c r="AK72" s="732"/>
      <c r="AL72" s="732"/>
      <c r="AM72" s="732"/>
      <c r="AN72" s="732"/>
      <c r="AO72" s="732"/>
      <c r="AP72" s="840"/>
      <c r="AQ72" s="873"/>
      <c r="AR72" s="921"/>
      <c r="AS72" s="921"/>
      <c r="AT72" s="921"/>
      <c r="AU72" s="921"/>
      <c r="AV72" s="921"/>
      <c r="AW72" s="1740"/>
      <c r="AX72" s="1740"/>
      <c r="AY72" s="1740"/>
      <c r="AZ72" s="1740"/>
      <c r="BA72" s="1740"/>
      <c r="BB72" s="1740"/>
      <c r="BC72" s="1740"/>
      <c r="BD72" s="1740"/>
      <c r="BE72" s="1740"/>
      <c r="BF72" s="1740"/>
      <c r="BG72" s="1740"/>
      <c r="BH72" s="1740"/>
      <c r="BI72" s="1740"/>
      <c r="BJ72" s="1740"/>
      <c r="BK72" s="1740"/>
      <c r="BL72" s="1740"/>
      <c r="BM72" s="1740"/>
      <c r="BN72" s="1740"/>
      <c r="BO72" s="1740"/>
      <c r="BP72" s="1740"/>
      <c r="BQ72" s="1740"/>
      <c r="BR72" s="1740"/>
      <c r="BS72" s="1740"/>
      <c r="BT72" s="1740"/>
      <c r="BU72" s="1740"/>
      <c r="BV72" s="1740"/>
      <c r="BW72" s="1740"/>
      <c r="BX72" s="1740"/>
      <c r="BY72" s="1740"/>
      <c r="BZ72" s="1740"/>
      <c r="CA72" s="1740"/>
      <c r="CB72" s="1740"/>
      <c r="CC72" s="1740"/>
      <c r="CD72" s="1740"/>
      <c r="CE72" s="1740"/>
      <c r="CF72" s="1740"/>
      <c r="CG72" s="1740"/>
      <c r="CH72" s="1740"/>
      <c r="CI72" s="1740"/>
      <c r="CJ72" s="1740"/>
      <c r="CK72" s="1740"/>
      <c r="CL72" s="1740"/>
      <c r="CM72" s="1740"/>
      <c r="CN72" s="1740"/>
      <c r="CO72" s="1740"/>
      <c r="CP72" s="1719"/>
      <c r="CQ72" s="1719"/>
      <c r="CR72" s="1719"/>
      <c r="CS72" s="1719"/>
      <c r="CT72" s="1719"/>
      <c r="CU72" s="1719"/>
      <c r="CV72" s="1719"/>
      <c r="CW72" s="1719"/>
      <c r="CX72" s="1719"/>
      <c r="CY72" s="1719"/>
      <c r="CZ72" s="1719"/>
      <c r="DA72" s="1719"/>
      <c r="DB72" s="1719"/>
      <c r="DC72" s="1719"/>
      <c r="DD72" s="1719"/>
    </row>
    <row r="73" spans="1:108" s="304" customFormat="1" x14ac:dyDescent="0.25">
      <c r="A73"/>
      <c r="B73"/>
      <c r="C73"/>
      <c r="D73" s="1700" t="s">
        <v>760</v>
      </c>
      <c r="E73" s="1700"/>
      <c r="F73" s="1701"/>
      <c r="G73" s="1704" t="s">
        <v>129</v>
      </c>
      <c r="H73" s="1705"/>
      <c r="I73" s="1705"/>
      <c r="J73" s="1705"/>
      <c r="K73" s="1697" t="s">
        <v>317</v>
      </c>
      <c r="L73" s="1697"/>
      <c r="M73" s="1697"/>
      <c r="N73" s="1698"/>
      <c r="O73" s="1697" t="s">
        <v>318</v>
      </c>
      <c r="P73" s="1697"/>
      <c r="Q73" s="1697"/>
      <c r="R73" s="1698"/>
      <c r="S73" s="1690" t="s">
        <v>319</v>
      </c>
      <c r="T73" s="1691"/>
      <c r="U73" s="1691"/>
      <c r="V73" s="1703"/>
      <c r="W73" s="1691" t="s">
        <v>320</v>
      </c>
      <c r="X73" s="1691"/>
      <c r="Y73" s="1691"/>
      <c r="Z73" s="1703"/>
      <c r="AA73" s="1692" t="s">
        <v>321</v>
      </c>
      <c r="AB73" s="1693"/>
      <c r="AC73" s="1693"/>
      <c r="AD73" s="1695"/>
      <c r="AE73" s="1693" t="s">
        <v>322</v>
      </c>
      <c r="AF73" s="1693"/>
      <c r="AG73" s="1693"/>
      <c r="AH73" s="1695"/>
      <c r="AI73" s="1692" t="s">
        <v>323</v>
      </c>
      <c r="AJ73" s="1693"/>
      <c r="AK73" s="1693"/>
      <c r="AL73" s="1695"/>
      <c r="AM73" s="1693" t="s">
        <v>324</v>
      </c>
      <c r="AN73" s="1693"/>
      <c r="AO73" s="1693"/>
      <c r="AP73" s="1695"/>
      <c r="AQ73" s="873"/>
      <c r="AR73" s="1739"/>
      <c r="AS73" s="1739"/>
      <c r="AT73" s="1739"/>
      <c r="AU73" s="1739"/>
      <c r="AV73" s="1739"/>
      <c r="AW73" s="922"/>
      <c r="AX73" s="1737"/>
      <c r="AY73" s="1737"/>
      <c r="AZ73" s="1737"/>
      <c r="BA73" s="1737"/>
      <c r="BB73" s="1738"/>
      <c r="BC73" s="1738"/>
      <c r="BD73" s="1738"/>
      <c r="BE73" s="1738"/>
      <c r="BF73" s="1738"/>
      <c r="BG73" s="1738"/>
      <c r="BH73" s="1738"/>
      <c r="BI73" s="1738"/>
      <c r="BJ73" s="1738"/>
      <c r="BK73" s="1738"/>
      <c r="BL73" s="923"/>
      <c r="BM73" s="1738"/>
      <c r="BN73" s="1738"/>
      <c r="BO73" s="1738"/>
      <c r="BP73" s="1738"/>
      <c r="BQ73" s="1738"/>
      <c r="BR73" s="1738"/>
      <c r="BS73" s="1738"/>
      <c r="BT73" s="1738"/>
      <c r="BU73" s="1738"/>
      <c r="BV73" s="1738"/>
      <c r="BW73" s="1738"/>
      <c r="BX73" s="1738"/>
      <c r="BY73" s="1738"/>
      <c r="BZ73" s="1738"/>
      <c r="CA73" s="923"/>
      <c r="CB73" s="1738"/>
      <c r="CC73" s="1738"/>
      <c r="CD73" s="1738"/>
      <c r="CE73" s="1738"/>
      <c r="CF73" s="1738"/>
      <c r="CG73" s="1738"/>
      <c r="CH73" s="1738"/>
      <c r="CI73" s="1738"/>
      <c r="CJ73" s="1738"/>
      <c r="CK73" s="1738"/>
      <c r="CL73" s="1738"/>
      <c r="CM73" s="1738"/>
      <c r="CN73" s="1738"/>
      <c r="CO73" s="1738"/>
      <c r="CP73" s="181"/>
      <c r="CQ73" s="1707"/>
      <c r="CR73" s="1707"/>
      <c r="CS73" s="1707"/>
      <c r="CT73" s="1707"/>
      <c r="CU73" s="1707"/>
      <c r="CV73" s="1707"/>
      <c r="CW73" s="1707"/>
      <c r="CX73" s="1707"/>
      <c r="CY73" s="1707"/>
      <c r="CZ73" s="1707"/>
      <c r="DA73" s="1707"/>
      <c r="DB73" s="1707"/>
      <c r="DC73" s="1707"/>
      <c r="DD73" s="1707"/>
    </row>
    <row r="74" spans="1:108" s="336" customFormat="1" ht="45" x14ac:dyDescent="0.25">
      <c r="A74" s="329"/>
      <c r="B74" s="439" t="s">
        <v>162</v>
      </c>
      <c r="C74" s="329"/>
      <c r="D74" s="443" t="s">
        <v>163</v>
      </c>
      <c r="E74" s="443" t="s">
        <v>103</v>
      </c>
      <c r="F74" s="443" t="s">
        <v>104</v>
      </c>
      <c r="G74" s="498" t="s">
        <v>105</v>
      </c>
      <c r="H74" s="498" t="s">
        <v>106</v>
      </c>
      <c r="I74" s="498" t="s">
        <v>107</v>
      </c>
      <c r="J74" s="498" t="s">
        <v>164</v>
      </c>
      <c r="K74" s="711" t="s">
        <v>165</v>
      </c>
      <c r="L74" s="711" t="s">
        <v>166</v>
      </c>
      <c r="M74" s="711" t="s">
        <v>167</v>
      </c>
      <c r="N74" s="711" t="s">
        <v>168</v>
      </c>
      <c r="O74" s="711" t="s">
        <v>165</v>
      </c>
      <c r="P74" s="711" t="s">
        <v>166</v>
      </c>
      <c r="Q74" s="711" t="s">
        <v>167</v>
      </c>
      <c r="R74" s="728" t="s">
        <v>168</v>
      </c>
      <c r="S74" s="712" t="s">
        <v>165</v>
      </c>
      <c r="T74" s="712" t="s">
        <v>166</v>
      </c>
      <c r="U74" s="712" t="s">
        <v>167</v>
      </c>
      <c r="V74" s="712" t="s">
        <v>168</v>
      </c>
      <c r="W74" s="712" t="s">
        <v>165</v>
      </c>
      <c r="X74" s="712" t="s">
        <v>166</v>
      </c>
      <c r="Y74" s="712" t="s">
        <v>167</v>
      </c>
      <c r="Z74" s="712" t="s">
        <v>168</v>
      </c>
      <c r="AA74" s="713" t="s">
        <v>165</v>
      </c>
      <c r="AB74" s="713" t="s">
        <v>166</v>
      </c>
      <c r="AC74" s="713" t="s">
        <v>167</v>
      </c>
      <c r="AD74" s="713" t="s">
        <v>168</v>
      </c>
      <c r="AE74" s="713" t="s">
        <v>165</v>
      </c>
      <c r="AF74" s="713" t="s">
        <v>166</v>
      </c>
      <c r="AG74" s="713" t="s">
        <v>167</v>
      </c>
      <c r="AH74" s="713" t="s">
        <v>168</v>
      </c>
      <c r="AI74" s="842" t="s">
        <v>165</v>
      </c>
      <c r="AJ74" s="842" t="s">
        <v>166</v>
      </c>
      <c r="AK74" s="842" t="s">
        <v>167</v>
      </c>
      <c r="AL74" s="842" t="s">
        <v>168</v>
      </c>
      <c r="AM74" s="713" t="s">
        <v>165</v>
      </c>
      <c r="AN74" s="713" t="s">
        <v>166</v>
      </c>
      <c r="AO74" s="713" t="s">
        <v>167</v>
      </c>
      <c r="AP74" s="704" t="s">
        <v>168</v>
      </c>
      <c r="AQ74" s="873"/>
      <c r="AR74" s="920"/>
      <c r="AS74" s="924"/>
      <c r="AT74" s="920"/>
      <c r="AU74" s="920"/>
      <c r="AV74" s="920"/>
      <c r="AW74" s="925"/>
      <c r="AX74" s="926"/>
      <c r="AY74" s="925"/>
      <c r="AZ74" s="925"/>
      <c r="BA74" s="925"/>
      <c r="BB74" s="927"/>
      <c r="BC74" s="928"/>
      <c r="BD74" s="927"/>
      <c r="BE74" s="927"/>
      <c r="BF74" s="927"/>
      <c r="BG74" s="927"/>
      <c r="BH74" s="928"/>
      <c r="BI74" s="927"/>
      <c r="BJ74" s="927"/>
      <c r="BK74" s="927"/>
      <c r="BL74" s="925"/>
      <c r="BM74" s="926"/>
      <c r="BN74" s="925"/>
      <c r="BO74" s="925"/>
      <c r="BP74" s="925"/>
      <c r="BQ74" s="927"/>
      <c r="BR74" s="928"/>
      <c r="BS74" s="927"/>
      <c r="BT74" s="927"/>
      <c r="BU74" s="927"/>
      <c r="BV74" s="927"/>
      <c r="BW74" s="928"/>
      <c r="BX74" s="927"/>
      <c r="BY74" s="927"/>
      <c r="BZ74" s="927"/>
      <c r="CA74" s="925"/>
      <c r="CB74" s="926"/>
      <c r="CC74" s="925"/>
      <c r="CD74" s="925"/>
      <c r="CE74" s="925"/>
      <c r="CF74" s="927"/>
      <c r="CG74" s="928"/>
      <c r="CH74" s="927"/>
      <c r="CI74" s="927"/>
      <c r="CJ74" s="927"/>
      <c r="CK74" s="927"/>
      <c r="CL74" s="928"/>
      <c r="CM74" s="927"/>
      <c r="CN74" s="927"/>
      <c r="CO74" s="927"/>
      <c r="CP74" s="444"/>
      <c r="CQ74" s="445"/>
      <c r="CR74" s="444"/>
      <c r="CS74" s="444"/>
      <c r="CT74" s="444"/>
      <c r="CU74" s="446"/>
      <c r="CV74" s="447"/>
      <c r="CW74" s="446"/>
      <c r="CX74" s="446"/>
      <c r="CY74" s="446"/>
      <c r="CZ74" s="446"/>
      <c r="DA74" s="447"/>
      <c r="DB74" s="446"/>
      <c r="DC74" s="446"/>
      <c r="DD74" s="446"/>
    </row>
    <row r="75" spans="1:108" s="973" customFormat="1" x14ac:dyDescent="0.25">
      <c r="A75" s="168"/>
      <c r="B75" s="439">
        <v>0</v>
      </c>
      <c r="C75" s="329"/>
      <c r="D75" s="565">
        <f>'NSW Post Acute '!T5</f>
        <v>0.56289999999999996</v>
      </c>
      <c r="E75" s="493">
        <f>'NSW Post Acute '!U5</f>
        <v>0.59970000000000001</v>
      </c>
      <c r="F75" s="493">
        <f>'NSW Post Acute '!V5</f>
        <v>0.52759999999999996</v>
      </c>
      <c r="G75" s="498">
        <f>(F75-E75)/(2*1.96)</f>
        <v>-1.8392857142857155E-2</v>
      </c>
      <c r="H75" s="498">
        <f>(D75*(D75-D75^2-G75^2))/G75^2</f>
        <v>408.83433804250672</v>
      </c>
      <c r="I75" s="498">
        <f>H75*(1-D75)/D75</f>
        <v>317.46578283599166</v>
      </c>
      <c r="J75" s="498" t="e">
        <f ca="1">_xll.ErBeta(H75,I75)</f>
        <v>#NAME?</v>
      </c>
      <c r="K75" s="1076" t="e">
        <f ca="1">(1-EXP(-(-LN(1-(J75-J76)/1))*$N$44)*1)</f>
        <v>#NAME?</v>
      </c>
      <c r="L75" s="566" t="e">
        <f t="shared" ref="L75:L94" ca="1" si="24">K75*($D$21-PICSIA_V)</f>
        <v>#NAME?</v>
      </c>
      <c r="M75" s="566" t="e">
        <f t="shared" ref="M75:M106" ca="1" si="25">((L75*B76)/52*$J$33)</f>
        <v>#NAME?</v>
      </c>
      <c r="N75" s="567" t="e">
        <f t="shared" ref="N75:N106" ca="1" si="26">(M75/$D$22)*100000</f>
        <v>#NAME?</v>
      </c>
      <c r="O75" s="565" t="e">
        <f t="shared" ref="O75:O106" ca="1" si="27">$J75-$J76</f>
        <v>#NAME?</v>
      </c>
      <c r="P75" s="566" t="e">
        <f t="shared" ref="P75:P94" ca="1" si="28">O75*($E$21-PICSIA_U)</f>
        <v>#NAME?</v>
      </c>
      <c r="Q75" s="566" t="e">
        <f t="shared" ref="Q75:Q106" ca="1" si="29">((P75*B76)/52*$J$33)</f>
        <v>#NAME?</v>
      </c>
      <c r="R75" s="567" t="e">
        <f t="shared" ref="R75:R106" ca="1" si="30">(Q75/$D$22)*100000</f>
        <v>#NAME?</v>
      </c>
      <c r="S75" s="1076" t="e">
        <f ca="1">(1-EXP(-(-LN(1-(J75-J76)/1))*$N$44)*1)</f>
        <v>#NAME?</v>
      </c>
      <c r="T75" s="566" t="e">
        <f t="shared" ref="T75:T94" ca="1" si="31">S75*($F$21-PICSIB_V)</f>
        <v>#NAME?</v>
      </c>
      <c r="U75" s="566" t="e">
        <f t="shared" ref="U75:U106" ca="1" si="32">((T75*B76)/52*$J$33)</f>
        <v>#NAME?</v>
      </c>
      <c r="V75" s="567" t="e">
        <f t="shared" ref="V75:V106" ca="1" si="33">(U75/$D$22)*100000</f>
        <v>#NAME?</v>
      </c>
      <c r="W75" s="565" t="e">
        <f t="shared" ref="W75:W106" ca="1" si="34">$J75-$J76</f>
        <v>#NAME?</v>
      </c>
      <c r="X75" s="566" t="e">
        <f t="shared" ref="X75:X94" ca="1" si="35">W75*($G$21-PICSIB_U)</f>
        <v>#NAME?</v>
      </c>
      <c r="Y75" s="566" t="e">
        <f t="shared" ref="Y75:Y106" ca="1" si="36">((X75*B76)/52*$J$33)</f>
        <v>#NAME?</v>
      </c>
      <c r="Z75" s="567" t="e">
        <f t="shared" ref="Z75:Z106" ca="1" si="37">(Y75/$D$22)*100000</f>
        <v>#NAME?</v>
      </c>
      <c r="AA75" s="1076" t="e">
        <f ca="1">(1-EXP(-(-LN(1-(J75-J76)/1))*$N$44)*1)</f>
        <v>#NAME?</v>
      </c>
      <c r="AB75" s="566" t="e">
        <f t="shared" ref="AB75:AB94" ca="1" si="38">AA75*($H$21-PICSIC_V)</f>
        <v>#NAME?</v>
      </c>
      <c r="AC75" s="566" t="e">
        <f t="shared" ref="AC75:AC106" ca="1" si="39">((AB75*B76)/52*$J$33)</f>
        <v>#NAME?</v>
      </c>
      <c r="AD75" s="567" t="e">
        <f t="shared" ref="AD75:AD106" ca="1" si="40">(AC75/$D$22)*100000</f>
        <v>#NAME?</v>
      </c>
      <c r="AE75" s="565" t="e">
        <f t="shared" ref="AE75:AE106" ca="1" si="41">$J75-$J76</f>
        <v>#NAME?</v>
      </c>
      <c r="AF75" s="453" t="e">
        <f t="shared" ref="AF75:AF94" ca="1" si="42">AE75*($I$21-PICSIC_U)</f>
        <v>#NAME?</v>
      </c>
      <c r="AG75" s="566" t="e">
        <f t="shared" ref="AG75:AG106" ca="1" si="43">((AF75*B76)/52*$J$33)</f>
        <v>#NAME?</v>
      </c>
      <c r="AH75" s="567" t="e">
        <f t="shared" ref="AH75:AH106" ca="1" si="44">(AG75/$D$22)*100000</f>
        <v>#NAME?</v>
      </c>
      <c r="AI75" s="1076" t="e">
        <f ca="1">(1-EXP(-(-LN(1-(J75-J76)/1))*$N$44)*1)</f>
        <v>#NAME?</v>
      </c>
      <c r="AJ75" s="453" t="e">
        <f t="shared" ref="AJ75:AJ94" ca="1" si="45">AI75*($J$21-PICS4D_V)</f>
        <v>#NAME?</v>
      </c>
      <c r="AK75" s="566" t="e">
        <f t="shared" ref="AK75:AK106" ca="1" si="46">((AJ75*B76)/52*$J$33)</f>
        <v>#NAME?</v>
      </c>
      <c r="AL75" s="567" t="e">
        <f t="shared" ref="AL75:AL106" ca="1" si="47">(AK75/$D$22)*100000</f>
        <v>#NAME?</v>
      </c>
      <c r="AM75" s="565" t="e">
        <f t="shared" ref="AM75:AM106" ca="1" si="48">$J75-$J76</f>
        <v>#NAME?</v>
      </c>
      <c r="AN75" s="453" t="e">
        <f t="shared" ref="AN75:AN94" ca="1" si="49">AM75*($K$21-PICS4D_U)</f>
        <v>#NAME?</v>
      </c>
      <c r="AO75" s="566" t="e">
        <f t="shared" ref="AO75:AO106" ca="1" si="50">((AN75*B76)/52*$J$33)</f>
        <v>#NAME?</v>
      </c>
      <c r="AP75" s="567" t="e">
        <f t="shared" ref="AP75:AP106" ca="1" si="51">(AO75/$D$22)*100000</f>
        <v>#NAME?</v>
      </c>
      <c r="AQ75" s="200"/>
      <c r="AR75" s="932"/>
      <c r="AS75" s="932"/>
      <c r="AT75" s="934"/>
      <c r="AU75" s="934"/>
      <c r="AV75" s="935"/>
      <c r="AW75" s="936"/>
      <c r="AX75" s="929"/>
      <c r="AY75" s="930"/>
      <c r="AZ75" s="930"/>
      <c r="BA75" s="931"/>
      <c r="BB75" s="932"/>
      <c r="BC75" s="933"/>
      <c r="BD75" s="934"/>
      <c r="BE75" s="934"/>
      <c r="BF75" s="935"/>
      <c r="BG75" s="932"/>
      <c r="BH75" s="932"/>
      <c r="BI75" s="934"/>
      <c r="BJ75" s="934"/>
      <c r="BK75" s="935"/>
      <c r="BL75" s="936"/>
      <c r="BM75" s="929"/>
      <c r="BN75" s="930"/>
      <c r="BO75" s="930"/>
      <c r="BP75" s="931"/>
      <c r="BQ75" s="932"/>
      <c r="BR75" s="933"/>
      <c r="BS75" s="934"/>
      <c r="BT75" s="934"/>
      <c r="BU75" s="935"/>
      <c r="BV75" s="932"/>
      <c r="BW75" s="932"/>
      <c r="BX75" s="934"/>
      <c r="BY75" s="934"/>
      <c r="BZ75" s="935"/>
      <c r="CA75" s="936"/>
      <c r="CB75" s="929"/>
      <c r="CC75" s="930"/>
      <c r="CD75" s="930"/>
      <c r="CE75" s="931"/>
      <c r="CF75" s="932"/>
      <c r="CG75" s="933"/>
      <c r="CH75" s="934"/>
      <c r="CI75" s="934"/>
      <c r="CJ75" s="935"/>
      <c r="CK75" s="932"/>
      <c r="CL75" s="932"/>
      <c r="CM75" s="934"/>
      <c r="CN75" s="934"/>
      <c r="CO75" s="935"/>
      <c r="CP75" s="196"/>
      <c r="CQ75" s="197"/>
      <c r="CR75" s="198"/>
      <c r="CS75" s="198"/>
      <c r="CT75" s="199"/>
      <c r="CU75" s="182"/>
      <c r="CV75" s="183"/>
      <c r="CW75" s="184"/>
      <c r="CX75" s="184"/>
      <c r="CY75" s="200"/>
      <c r="CZ75" s="182"/>
      <c r="DA75" s="182"/>
      <c r="DB75" s="184"/>
      <c r="DC75" s="184"/>
      <c r="DD75" s="200"/>
    </row>
    <row r="76" spans="1:108" s="973" customFormat="1" x14ac:dyDescent="0.25">
      <c r="A76" s="168"/>
      <c r="B76" s="439">
        <v>1</v>
      </c>
      <c r="C76" s="329"/>
      <c r="D76" s="565">
        <f>'NSW Post Acute '!T6</f>
        <v>0.47395007657654858</v>
      </c>
      <c r="E76" s="493">
        <f>'NSW Post Acute '!U6</f>
        <v>0.49148407103175551</v>
      </c>
      <c r="F76" s="493">
        <f>'NSW Post Acute '!V6</f>
        <v>0.4559296042002175</v>
      </c>
      <c r="G76" s="498">
        <f t="shared" ref="G76:G139" si="52">(F76-E76)/(2*1.96)</f>
        <v>-9.0700170488617372E-3</v>
      </c>
      <c r="H76" s="498">
        <f t="shared" ref="H76:H139" si="53">(D76*(D76-D76^2-G76^2))/G76^2</f>
        <v>1435.9278822603201</v>
      </c>
      <c r="I76" s="498">
        <f t="shared" ref="I76:I139" si="54">H76*(1-D76)/D76</f>
        <v>1593.7749350329286</v>
      </c>
      <c r="J76" s="498" t="e">
        <f ca="1">_xll.ErBeta(H76,I76)</f>
        <v>#NAME?</v>
      </c>
      <c r="K76" s="1076" t="e">
        <f t="shared" ref="K76:K139" ca="1" si="55">(1-EXP(-(-LN(1-(J76-J77)/1))*$N$44)*1)</f>
        <v>#NAME?</v>
      </c>
      <c r="L76" s="566" t="e">
        <f t="shared" ca="1" si="24"/>
        <v>#NAME?</v>
      </c>
      <c r="M76" s="566" t="e">
        <f t="shared" ca="1" si="25"/>
        <v>#NAME?</v>
      </c>
      <c r="N76" s="567" t="e">
        <f t="shared" ca="1" si="26"/>
        <v>#NAME?</v>
      </c>
      <c r="O76" s="565" t="e">
        <f t="shared" ca="1" si="27"/>
        <v>#NAME?</v>
      </c>
      <c r="P76" s="566" t="e">
        <f t="shared" ca="1" si="28"/>
        <v>#NAME?</v>
      </c>
      <c r="Q76" s="566" t="e">
        <f t="shared" ca="1" si="29"/>
        <v>#NAME?</v>
      </c>
      <c r="R76" s="567" t="e">
        <f t="shared" ca="1" si="30"/>
        <v>#NAME?</v>
      </c>
      <c r="S76" s="1076" t="e">
        <f t="shared" ref="S76:S139" ca="1" si="56">(1-EXP(-(-LN(1-(J76-J77)/1))*$N$44)*1)</f>
        <v>#NAME?</v>
      </c>
      <c r="T76" s="566" t="e">
        <f t="shared" ca="1" si="31"/>
        <v>#NAME?</v>
      </c>
      <c r="U76" s="566" t="e">
        <f t="shared" ca="1" si="32"/>
        <v>#NAME?</v>
      </c>
      <c r="V76" s="567" t="e">
        <f t="shared" ca="1" si="33"/>
        <v>#NAME?</v>
      </c>
      <c r="W76" s="565" t="e">
        <f t="shared" ca="1" si="34"/>
        <v>#NAME?</v>
      </c>
      <c r="X76" s="566" t="e">
        <f t="shared" ca="1" si="35"/>
        <v>#NAME?</v>
      </c>
      <c r="Y76" s="566" t="e">
        <f t="shared" ca="1" si="36"/>
        <v>#NAME?</v>
      </c>
      <c r="Z76" s="567" t="e">
        <f t="shared" ca="1" si="37"/>
        <v>#NAME?</v>
      </c>
      <c r="AA76" s="1076" t="e">
        <f t="shared" ref="AA76:AA139" ca="1" si="57">(1-EXP(-(-LN(1-(J76-J77)/1))*$N$44)*1)</f>
        <v>#NAME?</v>
      </c>
      <c r="AB76" s="566" t="e">
        <f t="shared" ca="1" si="38"/>
        <v>#NAME?</v>
      </c>
      <c r="AC76" s="566" t="e">
        <f t="shared" ca="1" si="39"/>
        <v>#NAME?</v>
      </c>
      <c r="AD76" s="567" t="e">
        <f t="shared" ca="1" si="40"/>
        <v>#NAME?</v>
      </c>
      <c r="AE76" s="565" t="e">
        <f t="shared" ca="1" si="41"/>
        <v>#NAME?</v>
      </c>
      <c r="AF76" s="453" t="e">
        <f t="shared" ca="1" si="42"/>
        <v>#NAME?</v>
      </c>
      <c r="AG76" s="566" t="e">
        <f t="shared" ca="1" si="43"/>
        <v>#NAME?</v>
      </c>
      <c r="AH76" s="567" t="e">
        <f t="shared" ca="1" si="44"/>
        <v>#NAME?</v>
      </c>
      <c r="AI76" s="1076" t="e">
        <f t="shared" ref="AI76:AI139" ca="1" si="58">(1-EXP(-(-LN(1-(J76-J77)/1))*$N$44)*1)</f>
        <v>#NAME?</v>
      </c>
      <c r="AJ76" s="453" t="e">
        <f t="shared" ca="1" si="45"/>
        <v>#NAME?</v>
      </c>
      <c r="AK76" s="566" t="e">
        <f t="shared" ca="1" si="46"/>
        <v>#NAME?</v>
      </c>
      <c r="AL76" s="567" t="e">
        <f t="shared" ca="1" si="47"/>
        <v>#NAME?</v>
      </c>
      <c r="AM76" s="565" t="e">
        <f t="shared" ca="1" si="48"/>
        <v>#NAME?</v>
      </c>
      <c r="AN76" s="453" t="e">
        <f t="shared" ca="1" si="49"/>
        <v>#NAME?</v>
      </c>
      <c r="AO76" s="566" t="e">
        <f t="shared" ca="1" si="50"/>
        <v>#NAME?</v>
      </c>
      <c r="AP76" s="567" t="e">
        <f t="shared" ca="1" si="51"/>
        <v>#NAME?</v>
      </c>
      <c r="AQ76" s="200"/>
      <c r="AR76" s="932"/>
      <c r="AS76" s="932"/>
      <c r="AT76" s="934"/>
      <c r="AU76" s="934"/>
      <c r="AV76" s="935"/>
      <c r="AW76" s="936"/>
      <c r="AX76" s="929"/>
      <c r="AY76" s="930"/>
      <c r="AZ76" s="930"/>
      <c r="BA76" s="931"/>
      <c r="BB76" s="932"/>
      <c r="BC76" s="933"/>
      <c r="BD76" s="934"/>
      <c r="BE76" s="934"/>
      <c r="BF76" s="935"/>
      <c r="BG76" s="932"/>
      <c r="BH76" s="932"/>
      <c r="BI76" s="934"/>
      <c r="BJ76" s="934"/>
      <c r="BK76" s="935"/>
      <c r="BL76" s="936"/>
      <c r="BM76" s="929"/>
      <c r="BN76" s="930"/>
      <c r="BO76" s="930"/>
      <c r="BP76" s="931"/>
      <c r="BQ76" s="932"/>
      <c r="BR76" s="933"/>
      <c r="BS76" s="934"/>
      <c r="BT76" s="934"/>
      <c r="BU76" s="935"/>
      <c r="BV76" s="932"/>
      <c r="BW76" s="932"/>
      <c r="BX76" s="934"/>
      <c r="BY76" s="934"/>
      <c r="BZ76" s="935"/>
      <c r="CA76" s="936"/>
      <c r="CB76" s="929"/>
      <c r="CC76" s="930"/>
      <c r="CD76" s="930"/>
      <c r="CE76" s="931"/>
      <c r="CF76" s="932"/>
      <c r="CG76" s="933"/>
      <c r="CH76" s="934"/>
      <c r="CI76" s="934"/>
      <c r="CJ76" s="935"/>
      <c r="CK76" s="932"/>
      <c r="CL76" s="932"/>
      <c r="CM76" s="934"/>
      <c r="CN76" s="934"/>
      <c r="CO76" s="935"/>
      <c r="CP76" s="196"/>
      <c r="CQ76" s="197"/>
      <c r="CR76" s="198"/>
      <c r="CS76" s="198"/>
      <c r="CT76" s="199"/>
      <c r="CU76" s="182"/>
      <c r="CV76" s="183"/>
      <c r="CW76" s="184"/>
      <c r="CX76" s="184"/>
      <c r="CY76" s="200"/>
      <c r="CZ76" s="182"/>
      <c r="DA76" s="182"/>
      <c r="DB76" s="184"/>
      <c r="DC76" s="184"/>
      <c r="DD76" s="200"/>
    </row>
    <row r="77" spans="1:108" s="973" customFormat="1" x14ac:dyDescent="0.25">
      <c r="A77" s="168"/>
      <c r="B77" s="439">
        <v>2</v>
      </c>
      <c r="C77" s="329"/>
      <c r="D77" s="565">
        <f>'NSW Post Acute '!T7</f>
        <v>0.39905609359906957</v>
      </c>
      <c r="E77" s="493">
        <f>'NSW Post Acute '!U7</f>
        <v>0.40279571798890729</v>
      </c>
      <c r="F77" s="493">
        <f>'NSW Post Acute '!V7</f>
        <v>0.39399507957954322</v>
      </c>
      <c r="G77" s="498">
        <f t="shared" si="52"/>
        <v>-2.2450608187153239E-3</v>
      </c>
      <c r="H77" s="498">
        <f t="shared" si="53"/>
        <v>18986.13132108171</v>
      </c>
      <c r="I77" s="498">
        <f t="shared" si="54"/>
        <v>28591.468985297819</v>
      </c>
      <c r="J77" s="498" t="e">
        <f ca="1">_xll.ErBeta(H77,I77)</f>
        <v>#NAME?</v>
      </c>
      <c r="K77" s="1076" t="e">
        <f t="shared" ca="1" si="55"/>
        <v>#NAME?</v>
      </c>
      <c r="L77" s="566" t="e">
        <f t="shared" ca="1" si="24"/>
        <v>#NAME?</v>
      </c>
      <c r="M77" s="566" t="e">
        <f t="shared" ca="1" si="25"/>
        <v>#NAME?</v>
      </c>
      <c r="N77" s="567" t="e">
        <f t="shared" ca="1" si="26"/>
        <v>#NAME?</v>
      </c>
      <c r="O77" s="565" t="e">
        <f t="shared" ca="1" si="27"/>
        <v>#NAME?</v>
      </c>
      <c r="P77" s="566" t="e">
        <f t="shared" ca="1" si="28"/>
        <v>#NAME?</v>
      </c>
      <c r="Q77" s="566" t="e">
        <f t="shared" ca="1" si="29"/>
        <v>#NAME?</v>
      </c>
      <c r="R77" s="567" t="e">
        <f t="shared" ca="1" si="30"/>
        <v>#NAME?</v>
      </c>
      <c r="S77" s="1076" t="e">
        <f t="shared" ca="1" si="56"/>
        <v>#NAME?</v>
      </c>
      <c r="T77" s="566" t="e">
        <f t="shared" ca="1" si="31"/>
        <v>#NAME?</v>
      </c>
      <c r="U77" s="566" t="e">
        <f t="shared" ca="1" si="32"/>
        <v>#NAME?</v>
      </c>
      <c r="V77" s="567" t="e">
        <f t="shared" ca="1" si="33"/>
        <v>#NAME?</v>
      </c>
      <c r="W77" s="565" t="e">
        <f t="shared" ca="1" si="34"/>
        <v>#NAME?</v>
      </c>
      <c r="X77" s="566" t="e">
        <f t="shared" ca="1" si="35"/>
        <v>#NAME?</v>
      </c>
      <c r="Y77" s="566" t="e">
        <f t="shared" ca="1" si="36"/>
        <v>#NAME?</v>
      </c>
      <c r="Z77" s="567" t="e">
        <f t="shared" ca="1" si="37"/>
        <v>#NAME?</v>
      </c>
      <c r="AA77" s="1076" t="e">
        <f t="shared" ca="1" si="57"/>
        <v>#NAME?</v>
      </c>
      <c r="AB77" s="566" t="e">
        <f t="shared" ca="1" si="38"/>
        <v>#NAME?</v>
      </c>
      <c r="AC77" s="566" t="e">
        <f t="shared" ca="1" si="39"/>
        <v>#NAME?</v>
      </c>
      <c r="AD77" s="567" t="e">
        <f t="shared" ca="1" si="40"/>
        <v>#NAME?</v>
      </c>
      <c r="AE77" s="565" t="e">
        <f t="shared" ca="1" si="41"/>
        <v>#NAME?</v>
      </c>
      <c r="AF77" s="453" t="e">
        <f t="shared" ca="1" si="42"/>
        <v>#NAME?</v>
      </c>
      <c r="AG77" s="566" t="e">
        <f t="shared" ca="1" si="43"/>
        <v>#NAME?</v>
      </c>
      <c r="AH77" s="567" t="e">
        <f t="shared" ca="1" si="44"/>
        <v>#NAME?</v>
      </c>
      <c r="AI77" s="1076" t="e">
        <f t="shared" ca="1" si="58"/>
        <v>#NAME?</v>
      </c>
      <c r="AJ77" s="453" t="e">
        <f t="shared" ca="1" si="45"/>
        <v>#NAME?</v>
      </c>
      <c r="AK77" s="566" t="e">
        <f t="shared" ca="1" si="46"/>
        <v>#NAME?</v>
      </c>
      <c r="AL77" s="567" t="e">
        <f t="shared" ca="1" si="47"/>
        <v>#NAME?</v>
      </c>
      <c r="AM77" s="565" t="e">
        <f t="shared" ca="1" si="48"/>
        <v>#NAME?</v>
      </c>
      <c r="AN77" s="453" t="e">
        <f t="shared" ca="1" si="49"/>
        <v>#NAME?</v>
      </c>
      <c r="AO77" s="566" t="e">
        <f t="shared" ca="1" si="50"/>
        <v>#NAME?</v>
      </c>
      <c r="AP77" s="567" t="e">
        <f t="shared" ca="1" si="51"/>
        <v>#NAME?</v>
      </c>
      <c r="AQ77" s="200"/>
      <c r="AR77" s="932"/>
      <c r="AS77" s="932"/>
      <c r="AT77" s="934"/>
      <c r="AU77" s="934"/>
      <c r="AV77" s="935"/>
      <c r="AW77" s="936"/>
      <c r="AX77" s="929"/>
      <c r="AY77" s="930"/>
      <c r="AZ77" s="930"/>
      <c r="BA77" s="931"/>
      <c r="BB77" s="932"/>
      <c r="BC77" s="933"/>
      <c r="BD77" s="934"/>
      <c r="BE77" s="934"/>
      <c r="BF77" s="935"/>
      <c r="BG77" s="932"/>
      <c r="BH77" s="932"/>
      <c r="BI77" s="934"/>
      <c r="BJ77" s="934"/>
      <c r="BK77" s="935"/>
      <c r="BL77" s="936"/>
      <c r="BM77" s="929"/>
      <c r="BN77" s="930"/>
      <c r="BO77" s="930"/>
      <c r="BP77" s="931"/>
      <c r="BQ77" s="932"/>
      <c r="BR77" s="933"/>
      <c r="BS77" s="934"/>
      <c r="BT77" s="934"/>
      <c r="BU77" s="935"/>
      <c r="BV77" s="932"/>
      <c r="BW77" s="932"/>
      <c r="BX77" s="934"/>
      <c r="BY77" s="934"/>
      <c r="BZ77" s="935"/>
      <c r="CA77" s="936"/>
      <c r="CB77" s="929"/>
      <c r="CC77" s="930"/>
      <c r="CD77" s="930"/>
      <c r="CE77" s="931"/>
      <c r="CF77" s="932"/>
      <c r="CG77" s="933"/>
      <c r="CH77" s="934"/>
      <c r="CI77" s="934"/>
      <c r="CJ77" s="935"/>
      <c r="CK77" s="932"/>
      <c r="CL77" s="932"/>
      <c r="CM77" s="934"/>
      <c r="CN77" s="934"/>
      <c r="CO77" s="935"/>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'NSW Post Acute '!T8</f>
        <v>0.335996919736396</v>
      </c>
      <c r="E78" s="1240">
        <f>'NSW Post Acute '!U8</f>
        <v>0.33011118771276815</v>
      </c>
      <c r="F78" s="1240">
        <f>'NSW Post Acute '!V8</f>
        <v>0.34047388303550857</v>
      </c>
      <c r="G78" s="1241">
        <f t="shared" si="52"/>
        <v>2.6435447251888836E-3</v>
      </c>
      <c r="H78" s="1241">
        <f t="shared" si="53"/>
        <v>10726.394295565515</v>
      </c>
      <c r="I78" s="1241">
        <f t="shared" si="54"/>
        <v>21197.690913253755</v>
      </c>
      <c r="J78" s="1241" t="e">
        <f ca="1">_xll.ErBeta(H78,I78)</f>
        <v>#NAME?</v>
      </c>
      <c r="K78" s="1239" t="e">
        <f t="shared" ca="1" si="55"/>
        <v>#NAME?</v>
      </c>
      <c r="L78" s="1242" t="e">
        <f t="shared" ca="1" si="24"/>
        <v>#NAME?</v>
      </c>
      <c r="M78" s="1243" t="e">
        <f t="shared" ca="1" si="25"/>
        <v>#NAME?</v>
      </c>
      <c r="N78" s="1244" t="e">
        <f t="shared" ca="1" si="26"/>
        <v>#NAME?</v>
      </c>
      <c r="O78" s="1239" t="e">
        <f t="shared" ca="1" si="27"/>
        <v>#NAME?</v>
      </c>
      <c r="P78" s="1242" t="e">
        <f t="shared" ca="1" si="28"/>
        <v>#NAME?</v>
      </c>
      <c r="Q78" s="1243" t="e">
        <f t="shared" ca="1" si="29"/>
        <v>#NAME?</v>
      </c>
      <c r="R78" s="1244" t="e">
        <f t="shared" ca="1" si="30"/>
        <v>#NAME?</v>
      </c>
      <c r="S78" s="1239" t="e">
        <f t="shared" ca="1" si="56"/>
        <v>#NAME?</v>
      </c>
      <c r="T78" s="1242" t="e">
        <f t="shared" ca="1" si="31"/>
        <v>#NAME?</v>
      </c>
      <c r="U78" s="1243" t="e">
        <f t="shared" ca="1" si="32"/>
        <v>#NAME?</v>
      </c>
      <c r="V78" s="1244" t="e">
        <f t="shared" ca="1" si="33"/>
        <v>#NAME?</v>
      </c>
      <c r="W78" s="1239" t="e">
        <f t="shared" ca="1" si="34"/>
        <v>#NAME?</v>
      </c>
      <c r="X78" s="1242" t="e">
        <f t="shared" ca="1" si="35"/>
        <v>#NAME?</v>
      </c>
      <c r="Y78" s="1243" t="e">
        <f t="shared" ca="1" si="36"/>
        <v>#NAME?</v>
      </c>
      <c r="Z78" s="1244" t="e">
        <f t="shared" ca="1" si="37"/>
        <v>#NAME?</v>
      </c>
      <c r="AA78" s="1239" t="e">
        <f t="shared" ca="1" si="57"/>
        <v>#NAME?</v>
      </c>
      <c r="AB78" s="1242" t="e">
        <f t="shared" ca="1" si="38"/>
        <v>#NAME?</v>
      </c>
      <c r="AC78" s="1243" t="e">
        <f t="shared" ca="1" si="39"/>
        <v>#NAME?</v>
      </c>
      <c r="AD78" s="1244" t="e">
        <f t="shared" ca="1" si="40"/>
        <v>#NAME?</v>
      </c>
      <c r="AE78" s="1239" t="e">
        <f t="shared" ca="1" si="41"/>
        <v>#NAME?</v>
      </c>
      <c r="AF78" s="1242" t="e">
        <f t="shared" ca="1" si="42"/>
        <v>#NAME?</v>
      </c>
      <c r="AG78" s="1243" t="e">
        <f t="shared" ca="1" si="43"/>
        <v>#NAME?</v>
      </c>
      <c r="AH78" s="1244" t="e">
        <f t="shared" ca="1" si="44"/>
        <v>#NAME?</v>
      </c>
      <c r="AI78" s="1239" t="e">
        <f t="shared" ca="1" si="58"/>
        <v>#NAME?</v>
      </c>
      <c r="AJ78" s="1242" t="e">
        <f t="shared" ca="1" si="45"/>
        <v>#NAME?</v>
      </c>
      <c r="AK78" s="1243" t="e">
        <f t="shared" ca="1" si="46"/>
        <v>#NAME?</v>
      </c>
      <c r="AL78" s="1244" t="e">
        <f t="shared" ca="1" si="47"/>
        <v>#NAME?</v>
      </c>
      <c r="AM78" s="1239" t="e">
        <f t="shared" ca="1" si="48"/>
        <v>#NAME?</v>
      </c>
      <c r="AN78" s="1242" t="e">
        <f t="shared" ca="1" si="49"/>
        <v>#NAME?</v>
      </c>
      <c r="AO78" s="1243" t="e">
        <f t="shared" ca="1" si="50"/>
        <v>#NAME?</v>
      </c>
      <c r="AP78" s="1244" t="e">
        <f t="shared" ca="1" si="51"/>
        <v>#NAME?</v>
      </c>
      <c r="AQ78" s="436"/>
      <c r="AR78" s="940"/>
      <c r="AS78" s="940"/>
      <c r="AT78" s="942"/>
      <c r="AU78" s="942"/>
      <c r="AV78" s="943"/>
      <c r="AW78" s="944"/>
      <c r="AX78" s="937"/>
      <c r="AY78" s="938"/>
      <c r="AZ78" s="938"/>
      <c r="BA78" s="939"/>
      <c r="BB78" s="940"/>
      <c r="BC78" s="941"/>
      <c r="BD78" s="942"/>
      <c r="BE78" s="942"/>
      <c r="BF78" s="943"/>
      <c r="BG78" s="940"/>
      <c r="BH78" s="940"/>
      <c r="BI78" s="942"/>
      <c r="BJ78" s="942"/>
      <c r="BK78" s="943"/>
      <c r="BL78" s="944"/>
      <c r="BM78" s="937"/>
      <c r="BN78" s="938"/>
      <c r="BO78" s="938"/>
      <c r="BP78" s="939"/>
      <c r="BQ78" s="940"/>
      <c r="BR78" s="941"/>
      <c r="BS78" s="942"/>
      <c r="BT78" s="942"/>
      <c r="BU78" s="943"/>
      <c r="BV78" s="940"/>
      <c r="BW78" s="940"/>
      <c r="BX78" s="942"/>
      <c r="BY78" s="942"/>
      <c r="BZ78" s="943"/>
      <c r="CA78" s="944"/>
      <c r="CB78" s="937"/>
      <c r="CC78" s="938"/>
      <c r="CD78" s="938"/>
      <c r="CE78" s="939"/>
      <c r="CF78" s="940"/>
      <c r="CG78" s="941"/>
      <c r="CH78" s="942"/>
      <c r="CI78" s="942"/>
      <c r="CJ78" s="943"/>
      <c r="CK78" s="940"/>
      <c r="CL78" s="940"/>
      <c r="CM78" s="942"/>
      <c r="CN78" s="942"/>
      <c r="CO78" s="943"/>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'NSW Post Acute '!T9</f>
        <v>0.28290240866681365</v>
      </c>
      <c r="E79" s="493">
        <f>'NSW Post Acute '!U9</f>
        <v>0.27054258867800451</v>
      </c>
      <c r="F79" s="493">
        <f>'NSW Post Acute '!V9</f>
        <v>0.29422312875832185</v>
      </c>
      <c r="G79" s="498">
        <f t="shared" si="52"/>
        <v>6.0409541021217697E-3</v>
      </c>
      <c r="H79" s="498">
        <f t="shared" si="53"/>
        <v>1572.3975249051989</v>
      </c>
      <c r="I79" s="498">
        <f t="shared" si="54"/>
        <v>3985.6941587788347</v>
      </c>
      <c r="J79" s="498" t="e">
        <f ca="1">_xll.ErBeta(H79,I79)</f>
        <v>#NAME?</v>
      </c>
      <c r="K79" s="1076" t="e">
        <f t="shared" ca="1" si="55"/>
        <v>#NAME?</v>
      </c>
      <c r="L79" s="566" t="e">
        <f t="shared" ca="1" si="24"/>
        <v>#NAME?</v>
      </c>
      <c r="M79" s="566" t="e">
        <f t="shared" ca="1" si="25"/>
        <v>#NAME?</v>
      </c>
      <c r="N79" s="567" t="e">
        <f t="shared" ca="1" si="26"/>
        <v>#NAME?</v>
      </c>
      <c r="O79" s="565" t="e">
        <f t="shared" ca="1" si="27"/>
        <v>#NAME?</v>
      </c>
      <c r="P79" s="453" t="e">
        <f t="shared" ca="1" si="28"/>
        <v>#NAME?</v>
      </c>
      <c r="Q79" s="566" t="e">
        <f t="shared" ca="1" si="29"/>
        <v>#NAME?</v>
      </c>
      <c r="R79" s="567" t="e">
        <f t="shared" ca="1" si="30"/>
        <v>#NAME?</v>
      </c>
      <c r="S79" s="1076" t="e">
        <f t="shared" ca="1" si="56"/>
        <v>#NAME?</v>
      </c>
      <c r="T79" s="566" t="e">
        <f t="shared" ca="1" si="31"/>
        <v>#NAME?</v>
      </c>
      <c r="U79" s="566" t="e">
        <f t="shared" ca="1" si="32"/>
        <v>#NAME?</v>
      </c>
      <c r="V79" s="567" t="e">
        <f t="shared" ca="1" si="33"/>
        <v>#NAME?</v>
      </c>
      <c r="W79" s="565" t="e">
        <f t="shared" ca="1" si="34"/>
        <v>#NAME?</v>
      </c>
      <c r="X79" s="453" t="e">
        <f t="shared" ca="1" si="35"/>
        <v>#NAME?</v>
      </c>
      <c r="Y79" s="566" t="e">
        <f t="shared" ca="1" si="36"/>
        <v>#NAME?</v>
      </c>
      <c r="Z79" s="567" t="e">
        <f t="shared" ca="1" si="37"/>
        <v>#NAME?</v>
      </c>
      <c r="AA79" s="1076" t="e">
        <f t="shared" ca="1" si="57"/>
        <v>#NAME?</v>
      </c>
      <c r="AB79" s="453" t="e">
        <f t="shared" ca="1" si="38"/>
        <v>#NAME?</v>
      </c>
      <c r="AC79" s="566" t="e">
        <f t="shared" ca="1" si="39"/>
        <v>#NAME?</v>
      </c>
      <c r="AD79" s="567" t="e">
        <f t="shared" ca="1" si="40"/>
        <v>#NAME?</v>
      </c>
      <c r="AE79" s="565" t="e">
        <f t="shared" ca="1" si="41"/>
        <v>#NAME?</v>
      </c>
      <c r="AF79" s="453" t="e">
        <f t="shared" ca="1" si="42"/>
        <v>#NAME?</v>
      </c>
      <c r="AG79" s="566" t="e">
        <f t="shared" ca="1" si="43"/>
        <v>#NAME?</v>
      </c>
      <c r="AH79" s="567" t="e">
        <f t="shared" ca="1" si="44"/>
        <v>#NAME?</v>
      </c>
      <c r="AI79" s="1076" t="e">
        <f t="shared" ca="1" si="58"/>
        <v>#NAME?</v>
      </c>
      <c r="AJ79" s="453" t="e">
        <f t="shared" ca="1" si="45"/>
        <v>#NAME?</v>
      </c>
      <c r="AK79" s="566" t="e">
        <f t="shared" ca="1" si="46"/>
        <v>#NAME?</v>
      </c>
      <c r="AL79" s="567" t="e">
        <f t="shared" ca="1" si="47"/>
        <v>#NAME?</v>
      </c>
      <c r="AM79" s="565" t="e">
        <f t="shared" ca="1" si="48"/>
        <v>#NAME?</v>
      </c>
      <c r="AN79" s="453" t="e">
        <f t="shared" ca="1" si="49"/>
        <v>#NAME?</v>
      </c>
      <c r="AO79" s="566" t="e">
        <f t="shared" ca="1" si="50"/>
        <v>#NAME?</v>
      </c>
      <c r="AP79" s="567" t="e">
        <f t="shared" ca="1" si="51"/>
        <v>#NAME?</v>
      </c>
      <c r="AQ79" s="455"/>
      <c r="AR79" s="948"/>
      <c r="AS79" s="948"/>
      <c r="AT79" s="950"/>
      <c r="AU79" s="950"/>
      <c r="AV79" s="951"/>
      <c r="AW79" s="952"/>
      <c r="AX79" s="945"/>
      <c r="AY79" s="946"/>
      <c r="AZ79" s="946"/>
      <c r="BA79" s="947"/>
      <c r="BB79" s="948"/>
      <c r="BC79" s="949"/>
      <c r="BD79" s="950"/>
      <c r="BE79" s="950"/>
      <c r="BF79" s="951"/>
      <c r="BG79" s="948"/>
      <c r="BH79" s="948"/>
      <c r="BI79" s="950"/>
      <c r="BJ79" s="950"/>
      <c r="BK79" s="951"/>
      <c r="BL79" s="952"/>
      <c r="BM79" s="945"/>
      <c r="BN79" s="946"/>
      <c r="BO79" s="946"/>
      <c r="BP79" s="947"/>
      <c r="BQ79" s="948"/>
      <c r="BR79" s="949"/>
      <c r="BS79" s="950"/>
      <c r="BT79" s="950"/>
      <c r="BU79" s="951"/>
      <c r="BV79" s="948"/>
      <c r="BW79" s="948"/>
      <c r="BX79" s="950"/>
      <c r="BY79" s="950"/>
      <c r="BZ79" s="951"/>
      <c r="CA79" s="952"/>
      <c r="CB79" s="945"/>
      <c r="CC79" s="946"/>
      <c r="CD79" s="946"/>
      <c r="CE79" s="947"/>
      <c r="CF79" s="948"/>
      <c r="CG79" s="949"/>
      <c r="CH79" s="950"/>
      <c r="CI79" s="950"/>
      <c r="CJ79" s="951"/>
      <c r="CK79" s="948"/>
      <c r="CL79" s="948"/>
      <c r="CM79" s="950"/>
      <c r="CN79" s="950"/>
      <c r="CO79" s="951"/>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'NSW Post Acute '!T10</f>
        <v>0.23819793613666082</v>
      </c>
      <c r="E80" s="493">
        <f>'NSW Post Acute '!U10</f>
        <v>0.22172314969307214</v>
      </c>
      <c r="F80" s="493">
        <f>'NSW Post Acute '!V10</f>
        <v>0.25425518317159079</v>
      </c>
      <c r="G80" s="498">
        <f t="shared" si="52"/>
        <v>8.2989881322751684E-3</v>
      </c>
      <c r="H80" s="498">
        <f t="shared" si="53"/>
        <v>627.33999782348963</v>
      </c>
      <c r="I80" s="498">
        <f t="shared" si="54"/>
        <v>2006.3519979945056</v>
      </c>
      <c r="J80" s="498" t="e">
        <f ca="1">_xll.ErBeta(H80,I80)</f>
        <v>#NAME?</v>
      </c>
      <c r="K80" s="1076" t="e">
        <f t="shared" ca="1" si="55"/>
        <v>#NAME?</v>
      </c>
      <c r="L80" s="566" t="e">
        <f t="shared" ca="1" si="24"/>
        <v>#NAME?</v>
      </c>
      <c r="M80" s="566" t="e">
        <f t="shared" ca="1" si="25"/>
        <v>#NAME?</v>
      </c>
      <c r="N80" s="567" t="e">
        <f t="shared" ca="1" si="26"/>
        <v>#NAME?</v>
      </c>
      <c r="O80" s="565" t="e">
        <f t="shared" ca="1" si="27"/>
        <v>#NAME?</v>
      </c>
      <c r="P80" s="453" t="e">
        <f t="shared" ca="1" si="28"/>
        <v>#NAME?</v>
      </c>
      <c r="Q80" s="566" t="e">
        <f t="shared" ca="1" si="29"/>
        <v>#NAME?</v>
      </c>
      <c r="R80" s="567" t="e">
        <f t="shared" ca="1" si="30"/>
        <v>#NAME?</v>
      </c>
      <c r="S80" s="1076" t="e">
        <f t="shared" ca="1" si="56"/>
        <v>#NAME?</v>
      </c>
      <c r="T80" s="566" t="e">
        <f t="shared" ca="1" si="31"/>
        <v>#NAME?</v>
      </c>
      <c r="U80" s="566" t="e">
        <f t="shared" ca="1" si="32"/>
        <v>#NAME?</v>
      </c>
      <c r="V80" s="567" t="e">
        <f t="shared" ca="1" si="33"/>
        <v>#NAME?</v>
      </c>
      <c r="W80" s="565" t="e">
        <f t="shared" ca="1" si="34"/>
        <v>#NAME?</v>
      </c>
      <c r="X80" s="453" t="e">
        <f t="shared" ca="1" si="35"/>
        <v>#NAME?</v>
      </c>
      <c r="Y80" s="566" t="e">
        <f t="shared" ca="1" si="36"/>
        <v>#NAME?</v>
      </c>
      <c r="Z80" s="567" t="e">
        <f t="shared" ca="1" si="37"/>
        <v>#NAME?</v>
      </c>
      <c r="AA80" s="1076" t="e">
        <f t="shared" ca="1" si="57"/>
        <v>#NAME?</v>
      </c>
      <c r="AB80" s="453" t="e">
        <f t="shared" ca="1" si="38"/>
        <v>#NAME?</v>
      </c>
      <c r="AC80" s="566" t="e">
        <f t="shared" ca="1" si="39"/>
        <v>#NAME?</v>
      </c>
      <c r="AD80" s="567" t="e">
        <f t="shared" ca="1" si="40"/>
        <v>#NAME?</v>
      </c>
      <c r="AE80" s="565" t="e">
        <f t="shared" ca="1" si="41"/>
        <v>#NAME?</v>
      </c>
      <c r="AF80" s="453" t="e">
        <f t="shared" ca="1" si="42"/>
        <v>#NAME?</v>
      </c>
      <c r="AG80" s="566" t="e">
        <f t="shared" ca="1" si="43"/>
        <v>#NAME?</v>
      </c>
      <c r="AH80" s="567" t="e">
        <f t="shared" ca="1" si="44"/>
        <v>#NAME?</v>
      </c>
      <c r="AI80" s="1076" t="e">
        <f t="shared" ca="1" si="58"/>
        <v>#NAME?</v>
      </c>
      <c r="AJ80" s="453" t="e">
        <f t="shared" ca="1" si="45"/>
        <v>#NAME?</v>
      </c>
      <c r="AK80" s="566" t="e">
        <f t="shared" ca="1" si="46"/>
        <v>#NAME?</v>
      </c>
      <c r="AL80" s="567" t="e">
        <f t="shared" ca="1" si="47"/>
        <v>#NAME?</v>
      </c>
      <c r="AM80" s="565" t="e">
        <f t="shared" ca="1" si="48"/>
        <v>#NAME?</v>
      </c>
      <c r="AN80" s="453" t="e">
        <f t="shared" ca="1" si="49"/>
        <v>#NAME?</v>
      </c>
      <c r="AO80" s="566" t="e">
        <f t="shared" ca="1" si="50"/>
        <v>#NAME?</v>
      </c>
      <c r="AP80" s="567" t="e">
        <f t="shared" ca="1" si="51"/>
        <v>#NAME?</v>
      </c>
      <c r="AQ80" s="455"/>
      <c r="AR80" s="948"/>
      <c r="AS80" s="948"/>
      <c r="AT80" s="950"/>
      <c r="AU80" s="950"/>
      <c r="AV80" s="951"/>
      <c r="AW80" s="952"/>
      <c r="AX80" s="945"/>
      <c r="AY80" s="946"/>
      <c r="AZ80" s="946"/>
      <c r="BA80" s="947"/>
      <c r="BB80" s="948"/>
      <c r="BC80" s="949"/>
      <c r="BD80" s="950"/>
      <c r="BE80" s="950"/>
      <c r="BF80" s="951"/>
      <c r="BG80" s="948"/>
      <c r="BH80" s="948"/>
      <c r="BI80" s="950"/>
      <c r="BJ80" s="950"/>
      <c r="BK80" s="951"/>
      <c r="BL80" s="952"/>
      <c r="BM80" s="945"/>
      <c r="BN80" s="946"/>
      <c r="BO80" s="946"/>
      <c r="BP80" s="947"/>
      <c r="BQ80" s="948"/>
      <c r="BR80" s="949"/>
      <c r="BS80" s="950"/>
      <c r="BT80" s="950"/>
      <c r="BU80" s="951"/>
      <c r="BV80" s="948"/>
      <c r="BW80" s="948"/>
      <c r="BX80" s="950"/>
      <c r="BY80" s="950"/>
      <c r="BZ80" s="951"/>
      <c r="CA80" s="952"/>
      <c r="CB80" s="945"/>
      <c r="CC80" s="946"/>
      <c r="CD80" s="946"/>
      <c r="CE80" s="947"/>
      <c r="CF80" s="948"/>
      <c r="CG80" s="949"/>
      <c r="CH80" s="950"/>
      <c r="CI80" s="950"/>
      <c r="CJ80" s="951"/>
      <c r="CK80" s="948"/>
      <c r="CL80" s="948"/>
      <c r="CM80" s="950"/>
      <c r="CN80" s="950"/>
      <c r="CO80" s="951"/>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'NSW Post Acute '!T11</f>
        <v>0.20055770131878878</v>
      </c>
      <c r="E81" s="493">
        <f>'NSW Post Acute '!U11</f>
        <v>0.18171318368039763</v>
      </c>
      <c r="F81" s="493">
        <f>'NSW Post Acute '!V11</f>
        <v>0.21971657511235254</v>
      </c>
      <c r="G81" s="498">
        <f t="shared" si="52"/>
        <v>9.6947427122333965E-3</v>
      </c>
      <c r="H81" s="498">
        <f t="shared" si="53"/>
        <v>341.93107829094254</v>
      </c>
      <c r="I81" s="498">
        <f t="shared" si="54"/>
        <v>1362.9701847497579</v>
      </c>
      <c r="J81" s="498" t="e">
        <f ca="1">_xll.ErBeta(H81,I81)</f>
        <v>#NAME?</v>
      </c>
      <c r="K81" s="1076" t="e">
        <f t="shared" ca="1" si="55"/>
        <v>#NAME?</v>
      </c>
      <c r="L81" s="566" t="e">
        <f t="shared" ca="1" si="24"/>
        <v>#NAME?</v>
      </c>
      <c r="M81" s="566" t="e">
        <f t="shared" ca="1" si="25"/>
        <v>#NAME?</v>
      </c>
      <c r="N81" s="567" t="e">
        <f t="shared" ca="1" si="26"/>
        <v>#NAME?</v>
      </c>
      <c r="O81" s="565" t="e">
        <f t="shared" ca="1" si="27"/>
        <v>#NAME?</v>
      </c>
      <c r="P81" s="453" t="e">
        <f t="shared" ca="1" si="28"/>
        <v>#NAME?</v>
      </c>
      <c r="Q81" s="566" t="e">
        <f t="shared" ca="1" si="29"/>
        <v>#NAME?</v>
      </c>
      <c r="R81" s="567" t="e">
        <f t="shared" ca="1" si="30"/>
        <v>#NAME?</v>
      </c>
      <c r="S81" s="1076" t="e">
        <f t="shared" ca="1" si="56"/>
        <v>#NAME?</v>
      </c>
      <c r="T81" s="566" t="e">
        <f t="shared" ca="1" si="31"/>
        <v>#NAME?</v>
      </c>
      <c r="U81" s="566" t="e">
        <f t="shared" ca="1" si="32"/>
        <v>#NAME?</v>
      </c>
      <c r="V81" s="567" t="e">
        <f t="shared" ca="1" si="33"/>
        <v>#NAME?</v>
      </c>
      <c r="W81" s="565" t="e">
        <f t="shared" ca="1" si="34"/>
        <v>#NAME?</v>
      </c>
      <c r="X81" s="453" t="e">
        <f t="shared" ca="1" si="35"/>
        <v>#NAME?</v>
      </c>
      <c r="Y81" s="566" t="e">
        <f t="shared" ca="1" si="36"/>
        <v>#NAME?</v>
      </c>
      <c r="Z81" s="567" t="e">
        <f t="shared" ca="1" si="37"/>
        <v>#NAME?</v>
      </c>
      <c r="AA81" s="1076" t="e">
        <f t="shared" ca="1" si="57"/>
        <v>#NAME?</v>
      </c>
      <c r="AB81" s="453" t="e">
        <f t="shared" ca="1" si="38"/>
        <v>#NAME?</v>
      </c>
      <c r="AC81" s="566" t="e">
        <f t="shared" ca="1" si="39"/>
        <v>#NAME?</v>
      </c>
      <c r="AD81" s="567" t="e">
        <f t="shared" ca="1" si="40"/>
        <v>#NAME?</v>
      </c>
      <c r="AE81" s="565" t="e">
        <f t="shared" ca="1" si="41"/>
        <v>#NAME?</v>
      </c>
      <c r="AF81" s="453" t="e">
        <f t="shared" ca="1" si="42"/>
        <v>#NAME?</v>
      </c>
      <c r="AG81" s="566" t="e">
        <f t="shared" ca="1" si="43"/>
        <v>#NAME?</v>
      </c>
      <c r="AH81" s="567" t="e">
        <f t="shared" ca="1" si="44"/>
        <v>#NAME?</v>
      </c>
      <c r="AI81" s="1076" t="e">
        <f t="shared" ca="1" si="58"/>
        <v>#NAME?</v>
      </c>
      <c r="AJ81" s="453" t="e">
        <f t="shared" ca="1" si="45"/>
        <v>#NAME?</v>
      </c>
      <c r="AK81" s="566" t="e">
        <f t="shared" ca="1" si="46"/>
        <v>#NAME?</v>
      </c>
      <c r="AL81" s="567" t="e">
        <f t="shared" ca="1" si="47"/>
        <v>#NAME?</v>
      </c>
      <c r="AM81" s="565" t="e">
        <f t="shared" ca="1" si="48"/>
        <v>#NAME?</v>
      </c>
      <c r="AN81" s="453" t="e">
        <f t="shared" ca="1" si="49"/>
        <v>#NAME?</v>
      </c>
      <c r="AO81" s="566" t="e">
        <f t="shared" ca="1" si="50"/>
        <v>#NAME?</v>
      </c>
      <c r="AP81" s="567" t="e">
        <f t="shared" ca="1" si="51"/>
        <v>#NAME?</v>
      </c>
      <c r="AQ81" s="455"/>
      <c r="AR81" s="948"/>
      <c r="AS81" s="948"/>
      <c r="AT81" s="950"/>
      <c r="AU81" s="950"/>
      <c r="AV81" s="951"/>
      <c r="AW81" s="952"/>
      <c r="AX81" s="945"/>
      <c r="AY81" s="946"/>
      <c r="AZ81" s="946"/>
      <c r="BA81" s="947"/>
      <c r="BB81" s="948"/>
      <c r="BC81" s="949"/>
      <c r="BD81" s="950"/>
      <c r="BE81" s="950"/>
      <c r="BF81" s="951"/>
      <c r="BG81" s="948"/>
      <c r="BH81" s="948"/>
      <c r="BI81" s="950"/>
      <c r="BJ81" s="950"/>
      <c r="BK81" s="951"/>
      <c r="BL81" s="952"/>
      <c r="BM81" s="945"/>
      <c r="BN81" s="946"/>
      <c r="BO81" s="946"/>
      <c r="BP81" s="947"/>
      <c r="BQ81" s="948"/>
      <c r="BR81" s="949"/>
      <c r="BS81" s="950"/>
      <c r="BT81" s="950"/>
      <c r="BU81" s="951"/>
      <c r="BV81" s="948"/>
      <c r="BW81" s="948"/>
      <c r="BX81" s="950"/>
      <c r="BY81" s="950"/>
      <c r="BZ81" s="951"/>
      <c r="CA81" s="952"/>
      <c r="CB81" s="945"/>
      <c r="CC81" s="946"/>
      <c r="CD81" s="946"/>
      <c r="CE81" s="947"/>
      <c r="CF81" s="948"/>
      <c r="CG81" s="949"/>
      <c r="CH81" s="950"/>
      <c r="CI81" s="950"/>
      <c r="CJ81" s="951"/>
      <c r="CK81" s="948"/>
      <c r="CL81" s="948"/>
      <c r="CM81" s="950"/>
      <c r="CN81" s="950"/>
      <c r="CO81" s="951"/>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'NSW Post Acute '!T12</f>
        <v>0.16886540752896875</v>
      </c>
      <c r="E82" s="493">
        <f>'NSW Post Acute '!U12</f>
        <v>0.14892302030245619</v>
      </c>
      <c r="F82" s="493">
        <f>'NSW Post Acute '!V12</f>
        <v>0.1898697709006866</v>
      </c>
      <c r="G82" s="498">
        <f t="shared" si="52"/>
        <v>1.0445599642405719E-2</v>
      </c>
      <c r="H82" s="498">
        <f t="shared" si="53"/>
        <v>217.04422310020476</v>
      </c>
      <c r="I82" s="498">
        <f t="shared" si="54"/>
        <v>1068.2647473765992</v>
      </c>
      <c r="J82" s="498" t="e">
        <f ca="1">_xll.ErBeta(H82,I82)</f>
        <v>#NAME?</v>
      </c>
      <c r="K82" s="1076" t="e">
        <f t="shared" ca="1" si="55"/>
        <v>#NAME?</v>
      </c>
      <c r="L82" s="566" t="e">
        <f t="shared" ca="1" si="24"/>
        <v>#NAME?</v>
      </c>
      <c r="M82" s="566" t="e">
        <f t="shared" ca="1" si="25"/>
        <v>#NAME?</v>
      </c>
      <c r="N82" s="567" t="e">
        <f t="shared" ca="1" si="26"/>
        <v>#NAME?</v>
      </c>
      <c r="O82" s="565" t="e">
        <f t="shared" ca="1" si="27"/>
        <v>#NAME?</v>
      </c>
      <c r="P82" s="453" t="e">
        <f t="shared" ca="1" si="28"/>
        <v>#NAME?</v>
      </c>
      <c r="Q82" s="566" t="e">
        <f t="shared" ca="1" si="29"/>
        <v>#NAME?</v>
      </c>
      <c r="R82" s="567" t="e">
        <f t="shared" ca="1" si="30"/>
        <v>#NAME?</v>
      </c>
      <c r="S82" s="1076" t="e">
        <f t="shared" ca="1" si="56"/>
        <v>#NAME?</v>
      </c>
      <c r="T82" s="566" t="e">
        <f t="shared" ca="1" si="31"/>
        <v>#NAME?</v>
      </c>
      <c r="U82" s="566" t="e">
        <f t="shared" ca="1" si="32"/>
        <v>#NAME?</v>
      </c>
      <c r="V82" s="567" t="e">
        <f t="shared" ca="1" si="33"/>
        <v>#NAME?</v>
      </c>
      <c r="W82" s="565" t="e">
        <f t="shared" ca="1" si="34"/>
        <v>#NAME?</v>
      </c>
      <c r="X82" s="453" t="e">
        <f t="shared" ca="1" si="35"/>
        <v>#NAME?</v>
      </c>
      <c r="Y82" s="566" t="e">
        <f t="shared" ca="1" si="36"/>
        <v>#NAME?</v>
      </c>
      <c r="Z82" s="567" t="e">
        <f t="shared" ca="1" si="37"/>
        <v>#NAME?</v>
      </c>
      <c r="AA82" s="1076" t="e">
        <f t="shared" ca="1" si="57"/>
        <v>#NAME?</v>
      </c>
      <c r="AB82" s="453" t="e">
        <f t="shared" ca="1" si="38"/>
        <v>#NAME?</v>
      </c>
      <c r="AC82" s="566" t="e">
        <f t="shared" ca="1" si="39"/>
        <v>#NAME?</v>
      </c>
      <c r="AD82" s="567" t="e">
        <f t="shared" ca="1" si="40"/>
        <v>#NAME?</v>
      </c>
      <c r="AE82" s="565" t="e">
        <f t="shared" ca="1" si="41"/>
        <v>#NAME?</v>
      </c>
      <c r="AF82" s="453" t="e">
        <f t="shared" ca="1" si="42"/>
        <v>#NAME?</v>
      </c>
      <c r="AG82" s="566" t="e">
        <f t="shared" ca="1" si="43"/>
        <v>#NAME?</v>
      </c>
      <c r="AH82" s="567" t="e">
        <f t="shared" ca="1" si="44"/>
        <v>#NAME?</v>
      </c>
      <c r="AI82" s="1076" t="e">
        <f t="shared" ca="1" si="58"/>
        <v>#NAME?</v>
      </c>
      <c r="AJ82" s="453" t="e">
        <f t="shared" ca="1" si="45"/>
        <v>#NAME?</v>
      </c>
      <c r="AK82" s="566" t="e">
        <f t="shared" ca="1" si="46"/>
        <v>#NAME?</v>
      </c>
      <c r="AL82" s="567" t="e">
        <f t="shared" ca="1" si="47"/>
        <v>#NAME?</v>
      </c>
      <c r="AM82" s="565" t="e">
        <f t="shared" ca="1" si="48"/>
        <v>#NAME?</v>
      </c>
      <c r="AN82" s="453" t="e">
        <f t="shared" ca="1" si="49"/>
        <v>#NAME?</v>
      </c>
      <c r="AO82" s="566" t="e">
        <f t="shared" ca="1" si="50"/>
        <v>#NAME?</v>
      </c>
      <c r="AP82" s="567" t="e">
        <f t="shared" ca="1" si="51"/>
        <v>#NAME?</v>
      </c>
      <c r="AQ82" s="455"/>
      <c r="AR82" s="948"/>
      <c r="AS82" s="948"/>
      <c r="AT82" s="950"/>
      <c r="AU82" s="950"/>
      <c r="AV82" s="951"/>
      <c r="AW82" s="952"/>
      <c r="AX82" s="945"/>
      <c r="AY82" s="946"/>
      <c r="AZ82" s="946"/>
      <c r="BA82" s="947"/>
      <c r="BB82" s="948"/>
      <c r="BC82" s="949"/>
      <c r="BD82" s="950"/>
      <c r="BE82" s="950"/>
      <c r="BF82" s="951"/>
      <c r="BG82" s="948"/>
      <c r="BH82" s="948"/>
      <c r="BI82" s="950"/>
      <c r="BJ82" s="950"/>
      <c r="BK82" s="951"/>
      <c r="BL82" s="952"/>
      <c r="BM82" s="945"/>
      <c r="BN82" s="946"/>
      <c r="BO82" s="946"/>
      <c r="BP82" s="947"/>
      <c r="BQ82" s="948"/>
      <c r="BR82" s="949"/>
      <c r="BS82" s="950"/>
      <c r="BT82" s="950"/>
      <c r="BU82" s="951"/>
      <c r="BV82" s="948"/>
      <c r="BW82" s="948"/>
      <c r="BX82" s="950"/>
      <c r="BY82" s="950"/>
      <c r="BZ82" s="951"/>
      <c r="CA82" s="952"/>
      <c r="CB82" s="945"/>
      <c r="CC82" s="946"/>
      <c r="CD82" s="946"/>
      <c r="CE82" s="947"/>
      <c r="CF82" s="948"/>
      <c r="CG82" s="949"/>
      <c r="CH82" s="950"/>
      <c r="CI82" s="950"/>
      <c r="CJ82" s="951"/>
      <c r="CK82" s="948"/>
      <c r="CL82" s="948"/>
      <c r="CM82" s="950"/>
      <c r="CN82" s="950"/>
      <c r="CO82" s="951"/>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'NSW Post Acute '!T13</f>
        <v>0.14218115620800292</v>
      </c>
      <c r="E83" s="493">
        <f>'NSW Post Acute '!U13</f>
        <v>0.12204984540369507</v>
      </c>
      <c r="F83" s="493">
        <f>'NSW Post Acute '!V13</f>
        <v>0.16407742512573165</v>
      </c>
      <c r="G83" s="498">
        <f t="shared" si="52"/>
        <v>1.0721321357662393E-2</v>
      </c>
      <c r="H83" s="498">
        <f t="shared" si="53"/>
        <v>150.72092250503917</v>
      </c>
      <c r="I83" s="498">
        <f t="shared" si="54"/>
        <v>909.34165206386547</v>
      </c>
      <c r="J83" s="498" t="e">
        <f ca="1">_xll.ErBeta(H83,I83)</f>
        <v>#NAME?</v>
      </c>
      <c r="K83" s="1076" t="e">
        <f t="shared" ca="1" si="55"/>
        <v>#NAME?</v>
      </c>
      <c r="L83" s="566" t="e">
        <f t="shared" ca="1" si="24"/>
        <v>#NAME?</v>
      </c>
      <c r="M83" s="566" t="e">
        <f t="shared" ca="1" si="25"/>
        <v>#NAME?</v>
      </c>
      <c r="N83" s="567" t="e">
        <f t="shared" ca="1" si="26"/>
        <v>#NAME?</v>
      </c>
      <c r="O83" s="565" t="e">
        <f t="shared" ca="1" si="27"/>
        <v>#NAME?</v>
      </c>
      <c r="P83" s="453" t="e">
        <f t="shared" ca="1" si="28"/>
        <v>#NAME?</v>
      </c>
      <c r="Q83" s="566" t="e">
        <f t="shared" ca="1" si="29"/>
        <v>#NAME?</v>
      </c>
      <c r="R83" s="567" t="e">
        <f t="shared" ca="1" si="30"/>
        <v>#NAME?</v>
      </c>
      <c r="S83" s="1076" t="e">
        <f t="shared" ca="1" si="56"/>
        <v>#NAME?</v>
      </c>
      <c r="T83" s="566" t="e">
        <f t="shared" ca="1" si="31"/>
        <v>#NAME?</v>
      </c>
      <c r="U83" s="566" t="e">
        <f t="shared" ca="1" si="32"/>
        <v>#NAME?</v>
      </c>
      <c r="V83" s="567" t="e">
        <f t="shared" ca="1" si="33"/>
        <v>#NAME?</v>
      </c>
      <c r="W83" s="565" t="e">
        <f t="shared" ca="1" si="34"/>
        <v>#NAME?</v>
      </c>
      <c r="X83" s="453" t="e">
        <f t="shared" ca="1" si="35"/>
        <v>#NAME?</v>
      </c>
      <c r="Y83" s="566" t="e">
        <f t="shared" ca="1" si="36"/>
        <v>#NAME?</v>
      </c>
      <c r="Z83" s="567" t="e">
        <f t="shared" ca="1" si="37"/>
        <v>#NAME?</v>
      </c>
      <c r="AA83" s="1076" t="e">
        <f t="shared" ca="1" si="57"/>
        <v>#NAME?</v>
      </c>
      <c r="AB83" s="453" t="e">
        <f t="shared" ca="1" si="38"/>
        <v>#NAME?</v>
      </c>
      <c r="AC83" s="566" t="e">
        <f t="shared" ca="1" si="39"/>
        <v>#NAME?</v>
      </c>
      <c r="AD83" s="567" t="e">
        <f t="shared" ca="1" si="40"/>
        <v>#NAME?</v>
      </c>
      <c r="AE83" s="565" t="e">
        <f t="shared" ca="1" si="41"/>
        <v>#NAME?</v>
      </c>
      <c r="AF83" s="453" t="e">
        <f t="shared" ca="1" si="42"/>
        <v>#NAME?</v>
      </c>
      <c r="AG83" s="566" t="e">
        <f t="shared" ca="1" si="43"/>
        <v>#NAME?</v>
      </c>
      <c r="AH83" s="567" t="e">
        <f t="shared" ca="1" si="44"/>
        <v>#NAME?</v>
      </c>
      <c r="AI83" s="1076" t="e">
        <f t="shared" ca="1" si="58"/>
        <v>#NAME?</v>
      </c>
      <c r="AJ83" s="453" t="e">
        <f t="shared" ca="1" si="45"/>
        <v>#NAME?</v>
      </c>
      <c r="AK83" s="566" t="e">
        <f t="shared" ca="1" si="46"/>
        <v>#NAME?</v>
      </c>
      <c r="AL83" s="567" t="e">
        <f t="shared" ca="1" si="47"/>
        <v>#NAME?</v>
      </c>
      <c r="AM83" s="565" t="e">
        <f t="shared" ca="1" si="48"/>
        <v>#NAME?</v>
      </c>
      <c r="AN83" s="453" t="e">
        <f t="shared" ca="1" si="49"/>
        <v>#NAME?</v>
      </c>
      <c r="AO83" s="566" t="e">
        <f t="shared" ca="1" si="50"/>
        <v>#NAME?</v>
      </c>
      <c r="AP83" s="567" t="e">
        <f t="shared" ca="1" si="51"/>
        <v>#NAME?</v>
      </c>
      <c r="AQ83" s="455"/>
      <c r="AR83" s="948"/>
      <c r="AS83" s="948"/>
      <c r="AT83" s="950"/>
      <c r="AU83" s="950"/>
      <c r="AV83" s="951"/>
      <c r="AW83" s="952"/>
      <c r="AX83" s="945"/>
      <c r="AY83" s="946"/>
      <c r="AZ83" s="946"/>
      <c r="BA83" s="947"/>
      <c r="BB83" s="948"/>
      <c r="BC83" s="949"/>
      <c r="BD83" s="950"/>
      <c r="BE83" s="950"/>
      <c r="BF83" s="951"/>
      <c r="BG83" s="948"/>
      <c r="BH83" s="948"/>
      <c r="BI83" s="950"/>
      <c r="BJ83" s="950"/>
      <c r="BK83" s="951"/>
      <c r="BL83" s="952"/>
      <c r="BM83" s="945"/>
      <c r="BN83" s="946"/>
      <c r="BO83" s="946"/>
      <c r="BP83" s="947"/>
      <c r="BQ83" s="948"/>
      <c r="BR83" s="949"/>
      <c r="BS83" s="950"/>
      <c r="BT83" s="950"/>
      <c r="BU83" s="951"/>
      <c r="BV83" s="948"/>
      <c r="BW83" s="948"/>
      <c r="BX83" s="950"/>
      <c r="BY83" s="950"/>
      <c r="BZ83" s="951"/>
      <c r="CA83" s="952"/>
      <c r="CB83" s="945"/>
      <c r="CC83" s="946"/>
      <c r="CD83" s="946"/>
      <c r="CE83" s="947"/>
      <c r="CF83" s="948"/>
      <c r="CG83" s="949"/>
      <c r="CH83" s="950"/>
      <c r="CI83" s="950"/>
      <c r="CJ83" s="951"/>
      <c r="CK83" s="948"/>
      <c r="CL83" s="948"/>
      <c r="CM83" s="950"/>
      <c r="CN83" s="950"/>
      <c r="CO83" s="951"/>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'NSW Post Acute '!T14</f>
        <v>0.11971357234415562</v>
      </c>
      <c r="E84" s="493">
        <f>'NSW Post Acute '!U14</f>
        <v>0.10002593778189835</v>
      </c>
      <c r="F84" s="493">
        <f>'NSW Post Acute '!V14</f>
        <v>0.14178877084110247</v>
      </c>
      <c r="G84" s="498">
        <f t="shared" si="52"/>
        <v>1.0653783943674522E-2</v>
      </c>
      <c r="H84" s="498">
        <f t="shared" si="53"/>
        <v>111.02863566006684</v>
      </c>
      <c r="I84" s="498">
        <f t="shared" si="54"/>
        <v>816.42372822795494</v>
      </c>
      <c r="J84" s="498" t="e">
        <f ca="1">_xll.ErBeta(H84,I84)</f>
        <v>#NAME?</v>
      </c>
      <c r="K84" s="1076" t="e">
        <f t="shared" ca="1" si="55"/>
        <v>#NAME?</v>
      </c>
      <c r="L84" s="566" t="e">
        <f t="shared" ca="1" si="24"/>
        <v>#NAME?</v>
      </c>
      <c r="M84" s="566" t="e">
        <f t="shared" ca="1" si="25"/>
        <v>#NAME?</v>
      </c>
      <c r="N84" s="567" t="e">
        <f t="shared" ca="1" si="26"/>
        <v>#NAME?</v>
      </c>
      <c r="O84" s="565" t="e">
        <f t="shared" ca="1" si="27"/>
        <v>#NAME?</v>
      </c>
      <c r="P84" s="453" t="e">
        <f t="shared" ca="1" si="28"/>
        <v>#NAME?</v>
      </c>
      <c r="Q84" s="566" t="e">
        <f t="shared" ca="1" si="29"/>
        <v>#NAME?</v>
      </c>
      <c r="R84" s="567" t="e">
        <f t="shared" ca="1" si="30"/>
        <v>#NAME?</v>
      </c>
      <c r="S84" s="1076" t="e">
        <f t="shared" ca="1" si="56"/>
        <v>#NAME?</v>
      </c>
      <c r="T84" s="566" t="e">
        <f t="shared" ca="1" si="31"/>
        <v>#NAME?</v>
      </c>
      <c r="U84" s="566" t="e">
        <f t="shared" ca="1" si="32"/>
        <v>#NAME?</v>
      </c>
      <c r="V84" s="567" t="e">
        <f t="shared" ca="1" si="33"/>
        <v>#NAME?</v>
      </c>
      <c r="W84" s="565" t="e">
        <f t="shared" ca="1" si="34"/>
        <v>#NAME?</v>
      </c>
      <c r="X84" s="453" t="e">
        <f t="shared" ca="1" si="35"/>
        <v>#NAME?</v>
      </c>
      <c r="Y84" s="566" t="e">
        <f t="shared" ca="1" si="36"/>
        <v>#NAME?</v>
      </c>
      <c r="Z84" s="567" t="e">
        <f t="shared" ca="1" si="37"/>
        <v>#NAME?</v>
      </c>
      <c r="AA84" s="1076" t="e">
        <f t="shared" ca="1" si="57"/>
        <v>#NAME?</v>
      </c>
      <c r="AB84" s="453" t="e">
        <f t="shared" ca="1" si="38"/>
        <v>#NAME?</v>
      </c>
      <c r="AC84" s="566" t="e">
        <f t="shared" ca="1" si="39"/>
        <v>#NAME?</v>
      </c>
      <c r="AD84" s="567" t="e">
        <f t="shared" ca="1" si="40"/>
        <v>#NAME?</v>
      </c>
      <c r="AE84" s="565" t="e">
        <f t="shared" ca="1" si="41"/>
        <v>#NAME?</v>
      </c>
      <c r="AF84" s="453" t="e">
        <f t="shared" ca="1" si="42"/>
        <v>#NAME?</v>
      </c>
      <c r="AG84" s="566" t="e">
        <f t="shared" ca="1" si="43"/>
        <v>#NAME?</v>
      </c>
      <c r="AH84" s="567" t="e">
        <f t="shared" ca="1" si="44"/>
        <v>#NAME?</v>
      </c>
      <c r="AI84" s="1076" t="e">
        <f t="shared" ca="1" si="58"/>
        <v>#NAME?</v>
      </c>
      <c r="AJ84" s="453" t="e">
        <f t="shared" ca="1" si="45"/>
        <v>#NAME?</v>
      </c>
      <c r="AK84" s="566" t="e">
        <f t="shared" ca="1" si="46"/>
        <v>#NAME?</v>
      </c>
      <c r="AL84" s="567" t="e">
        <f t="shared" ca="1" si="47"/>
        <v>#NAME?</v>
      </c>
      <c r="AM84" s="565" t="e">
        <f t="shared" ca="1" si="48"/>
        <v>#NAME?</v>
      </c>
      <c r="AN84" s="453" t="e">
        <f t="shared" ca="1" si="49"/>
        <v>#NAME?</v>
      </c>
      <c r="AO84" s="566" t="e">
        <f t="shared" ca="1" si="50"/>
        <v>#NAME?</v>
      </c>
      <c r="AP84" s="567" t="e">
        <f t="shared" ca="1" si="51"/>
        <v>#NAME?</v>
      </c>
      <c r="AQ84" s="455"/>
      <c r="AR84" s="948"/>
      <c r="AS84" s="948"/>
      <c r="AT84" s="950"/>
      <c r="AU84" s="950"/>
      <c r="AV84" s="951"/>
      <c r="AW84" s="952"/>
      <c r="AX84" s="945"/>
      <c r="AY84" s="946"/>
      <c r="AZ84" s="946"/>
      <c r="BA84" s="947"/>
      <c r="BB84" s="948"/>
      <c r="BC84" s="949"/>
      <c r="BD84" s="950"/>
      <c r="BE84" s="950"/>
      <c r="BF84" s="951"/>
      <c r="BG84" s="948"/>
      <c r="BH84" s="948"/>
      <c r="BI84" s="950"/>
      <c r="BJ84" s="950"/>
      <c r="BK84" s="951"/>
      <c r="BL84" s="952"/>
      <c r="BM84" s="945"/>
      <c r="BN84" s="946"/>
      <c r="BO84" s="946"/>
      <c r="BP84" s="947"/>
      <c r="BQ84" s="948"/>
      <c r="BR84" s="949"/>
      <c r="BS84" s="950"/>
      <c r="BT84" s="950"/>
      <c r="BU84" s="951"/>
      <c r="BV84" s="948"/>
      <c r="BW84" s="948"/>
      <c r="BX84" s="950"/>
      <c r="BY84" s="950"/>
      <c r="BZ84" s="951"/>
      <c r="CA84" s="952"/>
      <c r="CB84" s="945"/>
      <c r="CC84" s="946"/>
      <c r="CD84" s="946"/>
      <c r="CE84" s="947"/>
      <c r="CF84" s="948"/>
      <c r="CG84" s="949"/>
      <c r="CH84" s="950"/>
      <c r="CI84" s="950"/>
      <c r="CJ84" s="951"/>
      <c r="CK84" s="948"/>
      <c r="CL84" s="948"/>
      <c r="CM84" s="950"/>
      <c r="CN84" s="950"/>
      <c r="CO84" s="951"/>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'NSW Post Acute '!T15</f>
        <v>0.10079633465937955</v>
      </c>
      <c r="E85" s="493">
        <f>'NSW Post Acute '!U15</f>
        <v>8.1976246639680631E-2</v>
      </c>
      <c r="F85" s="493">
        <f>'NSW Post Acute '!V15</f>
        <v>0.12252785854742075</v>
      </c>
      <c r="G85" s="498">
        <f t="shared" si="52"/>
        <v>1.0344798956056153E-2</v>
      </c>
      <c r="H85" s="498">
        <f t="shared" si="53"/>
        <v>85.268841366194238</v>
      </c>
      <c r="I85" s="498">
        <f t="shared" si="54"/>
        <v>760.68296486111274</v>
      </c>
      <c r="J85" s="498" t="e">
        <f ca="1">_xll.ErBeta(H85,I85)</f>
        <v>#NAME?</v>
      </c>
      <c r="K85" s="1076" t="e">
        <f t="shared" ca="1" si="55"/>
        <v>#NAME?</v>
      </c>
      <c r="L85" s="566" t="e">
        <f t="shared" ca="1" si="24"/>
        <v>#NAME?</v>
      </c>
      <c r="M85" s="566" t="e">
        <f t="shared" ca="1" si="25"/>
        <v>#NAME?</v>
      </c>
      <c r="N85" s="567" t="e">
        <f t="shared" ca="1" si="26"/>
        <v>#NAME?</v>
      </c>
      <c r="O85" s="565" t="e">
        <f t="shared" ca="1" si="27"/>
        <v>#NAME?</v>
      </c>
      <c r="P85" s="453" t="e">
        <f t="shared" ca="1" si="28"/>
        <v>#NAME?</v>
      </c>
      <c r="Q85" s="566" t="e">
        <f t="shared" ca="1" si="29"/>
        <v>#NAME?</v>
      </c>
      <c r="R85" s="567" t="e">
        <f t="shared" ca="1" si="30"/>
        <v>#NAME?</v>
      </c>
      <c r="S85" s="1076" t="e">
        <f t="shared" ca="1" si="56"/>
        <v>#NAME?</v>
      </c>
      <c r="T85" s="566" t="e">
        <f t="shared" ca="1" si="31"/>
        <v>#NAME?</v>
      </c>
      <c r="U85" s="566" t="e">
        <f t="shared" ca="1" si="32"/>
        <v>#NAME?</v>
      </c>
      <c r="V85" s="567" t="e">
        <f t="shared" ca="1" si="33"/>
        <v>#NAME?</v>
      </c>
      <c r="W85" s="565" t="e">
        <f t="shared" ca="1" si="34"/>
        <v>#NAME?</v>
      </c>
      <c r="X85" s="453" t="e">
        <f t="shared" ca="1" si="35"/>
        <v>#NAME?</v>
      </c>
      <c r="Y85" s="566" t="e">
        <f t="shared" ca="1" si="36"/>
        <v>#NAME?</v>
      </c>
      <c r="Z85" s="567" t="e">
        <f t="shared" ca="1" si="37"/>
        <v>#NAME?</v>
      </c>
      <c r="AA85" s="1076" t="e">
        <f t="shared" ca="1" si="57"/>
        <v>#NAME?</v>
      </c>
      <c r="AB85" s="453" t="e">
        <f t="shared" ca="1" si="38"/>
        <v>#NAME?</v>
      </c>
      <c r="AC85" s="566" t="e">
        <f t="shared" ca="1" si="39"/>
        <v>#NAME?</v>
      </c>
      <c r="AD85" s="567" t="e">
        <f t="shared" ca="1" si="40"/>
        <v>#NAME?</v>
      </c>
      <c r="AE85" s="565" t="e">
        <f t="shared" ca="1" si="41"/>
        <v>#NAME?</v>
      </c>
      <c r="AF85" s="453" t="e">
        <f t="shared" ca="1" si="42"/>
        <v>#NAME?</v>
      </c>
      <c r="AG85" s="566" t="e">
        <f t="shared" ca="1" si="43"/>
        <v>#NAME?</v>
      </c>
      <c r="AH85" s="567" t="e">
        <f t="shared" ca="1" si="44"/>
        <v>#NAME?</v>
      </c>
      <c r="AI85" s="1076" t="e">
        <f t="shared" ca="1" si="58"/>
        <v>#NAME?</v>
      </c>
      <c r="AJ85" s="453" t="e">
        <f t="shared" ca="1" si="45"/>
        <v>#NAME?</v>
      </c>
      <c r="AK85" s="566" t="e">
        <f t="shared" ca="1" si="46"/>
        <v>#NAME?</v>
      </c>
      <c r="AL85" s="567" t="e">
        <f t="shared" ca="1" si="47"/>
        <v>#NAME?</v>
      </c>
      <c r="AM85" s="565" t="e">
        <f t="shared" ca="1" si="48"/>
        <v>#NAME?</v>
      </c>
      <c r="AN85" s="453" t="e">
        <f t="shared" ca="1" si="49"/>
        <v>#NAME?</v>
      </c>
      <c r="AO85" s="566" t="e">
        <f t="shared" ca="1" si="50"/>
        <v>#NAME?</v>
      </c>
      <c r="AP85" s="567" t="e">
        <f t="shared" ca="1" si="51"/>
        <v>#NAME?</v>
      </c>
      <c r="AQ85" s="455"/>
      <c r="AR85" s="948"/>
      <c r="AS85" s="948"/>
      <c r="AT85" s="950"/>
      <c r="AU85" s="950"/>
      <c r="AV85" s="951"/>
      <c r="AW85" s="952"/>
      <c r="AX85" s="945"/>
      <c r="AY85" s="946"/>
      <c r="AZ85" s="946"/>
      <c r="BA85" s="947"/>
      <c r="BB85" s="948"/>
      <c r="BC85" s="949"/>
      <c r="BD85" s="950"/>
      <c r="BE85" s="950"/>
      <c r="BF85" s="951"/>
      <c r="BG85" s="948"/>
      <c r="BH85" s="948"/>
      <c r="BI85" s="950"/>
      <c r="BJ85" s="950"/>
      <c r="BK85" s="951"/>
      <c r="BL85" s="952"/>
      <c r="BM85" s="945"/>
      <c r="BN85" s="946"/>
      <c r="BO85" s="946"/>
      <c r="BP85" s="947"/>
      <c r="BQ85" s="948"/>
      <c r="BR85" s="949"/>
      <c r="BS85" s="950"/>
      <c r="BT85" s="950"/>
      <c r="BU85" s="951"/>
      <c r="BV85" s="948"/>
      <c r="BW85" s="948"/>
      <c r="BX85" s="950"/>
      <c r="BY85" s="950"/>
      <c r="BZ85" s="951"/>
      <c r="CA85" s="952"/>
      <c r="CB85" s="945"/>
      <c r="CC85" s="946"/>
      <c r="CD85" s="946"/>
      <c r="CE85" s="947"/>
      <c r="CF85" s="948"/>
      <c r="CG85" s="949"/>
      <c r="CH85" s="950"/>
      <c r="CI85" s="950"/>
      <c r="CJ85" s="951"/>
      <c r="CK85" s="948"/>
      <c r="CL85" s="948"/>
      <c r="CM85" s="950"/>
      <c r="CN85" s="950"/>
      <c r="CO85" s="951"/>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'NSW Post Acute '!T16</f>
        <v>8.4868414514919804E-2</v>
      </c>
      <c r="E86" s="493">
        <f>'NSW Post Acute '!U16</f>
        <v>6.7183624189383881E-2</v>
      </c>
      <c r="F86" s="493">
        <f>'NSW Post Acute '!V16</f>
        <v>0.10588339281847192</v>
      </c>
      <c r="G86" s="498">
        <f t="shared" si="52"/>
        <v>9.87238995640001E-3</v>
      </c>
      <c r="H86" s="498">
        <f t="shared" si="53"/>
        <v>67.54384414587625</v>
      </c>
      <c r="I86" s="498">
        <f t="shared" si="54"/>
        <v>728.32166756345464</v>
      </c>
      <c r="J86" s="498" t="e">
        <f ca="1">_xll.ErBeta(H86,I86)</f>
        <v>#NAME?</v>
      </c>
      <c r="K86" s="1076" t="e">
        <f t="shared" ca="1" si="55"/>
        <v>#NAME?</v>
      </c>
      <c r="L86" s="566" t="e">
        <f t="shared" ca="1" si="24"/>
        <v>#NAME?</v>
      </c>
      <c r="M86" s="566" t="e">
        <f t="shared" ca="1" si="25"/>
        <v>#NAME?</v>
      </c>
      <c r="N86" s="567" t="e">
        <f t="shared" ca="1" si="26"/>
        <v>#NAME?</v>
      </c>
      <c r="O86" s="565" t="e">
        <f t="shared" ca="1" si="27"/>
        <v>#NAME?</v>
      </c>
      <c r="P86" s="453" t="e">
        <f t="shared" ca="1" si="28"/>
        <v>#NAME?</v>
      </c>
      <c r="Q86" s="566" t="e">
        <f t="shared" ca="1" si="29"/>
        <v>#NAME?</v>
      </c>
      <c r="R86" s="567" t="e">
        <f t="shared" ca="1" si="30"/>
        <v>#NAME?</v>
      </c>
      <c r="S86" s="1076" t="e">
        <f t="shared" ca="1" si="56"/>
        <v>#NAME?</v>
      </c>
      <c r="T86" s="566" t="e">
        <f t="shared" ca="1" si="31"/>
        <v>#NAME?</v>
      </c>
      <c r="U86" s="566" t="e">
        <f t="shared" ca="1" si="32"/>
        <v>#NAME?</v>
      </c>
      <c r="V86" s="567" t="e">
        <f t="shared" ca="1" si="33"/>
        <v>#NAME?</v>
      </c>
      <c r="W86" s="565" t="e">
        <f t="shared" ca="1" si="34"/>
        <v>#NAME?</v>
      </c>
      <c r="X86" s="453" t="e">
        <f t="shared" ca="1" si="35"/>
        <v>#NAME?</v>
      </c>
      <c r="Y86" s="566" t="e">
        <f t="shared" ca="1" si="36"/>
        <v>#NAME?</v>
      </c>
      <c r="Z86" s="567" t="e">
        <f t="shared" ca="1" si="37"/>
        <v>#NAME?</v>
      </c>
      <c r="AA86" s="1076" t="e">
        <f t="shared" ca="1" si="57"/>
        <v>#NAME?</v>
      </c>
      <c r="AB86" s="453" t="e">
        <f t="shared" ca="1" si="38"/>
        <v>#NAME?</v>
      </c>
      <c r="AC86" s="566" t="e">
        <f t="shared" ca="1" si="39"/>
        <v>#NAME?</v>
      </c>
      <c r="AD86" s="567" t="e">
        <f t="shared" ca="1" si="40"/>
        <v>#NAME?</v>
      </c>
      <c r="AE86" s="565" t="e">
        <f t="shared" ca="1" si="41"/>
        <v>#NAME?</v>
      </c>
      <c r="AF86" s="453" t="e">
        <f t="shared" ca="1" si="42"/>
        <v>#NAME?</v>
      </c>
      <c r="AG86" s="566" t="e">
        <f t="shared" ca="1" si="43"/>
        <v>#NAME?</v>
      </c>
      <c r="AH86" s="567" t="e">
        <f t="shared" ca="1" si="44"/>
        <v>#NAME?</v>
      </c>
      <c r="AI86" s="1076" t="e">
        <f t="shared" ca="1" si="58"/>
        <v>#NAME?</v>
      </c>
      <c r="AJ86" s="453" t="e">
        <f t="shared" ca="1" si="45"/>
        <v>#NAME?</v>
      </c>
      <c r="AK86" s="566" t="e">
        <f t="shared" ca="1" si="46"/>
        <v>#NAME?</v>
      </c>
      <c r="AL86" s="567" t="e">
        <f t="shared" ca="1" si="47"/>
        <v>#NAME?</v>
      </c>
      <c r="AM86" s="565" t="e">
        <f t="shared" ca="1" si="48"/>
        <v>#NAME?</v>
      </c>
      <c r="AN86" s="453" t="e">
        <f t="shared" ca="1" si="49"/>
        <v>#NAME?</v>
      </c>
      <c r="AO86" s="566" t="e">
        <f t="shared" ca="1" si="50"/>
        <v>#NAME?</v>
      </c>
      <c r="AP86" s="567" t="e">
        <f t="shared" ca="1" si="51"/>
        <v>#NAME?</v>
      </c>
      <c r="AQ86" s="455"/>
      <c r="AR86" s="948"/>
      <c r="AS86" s="948"/>
      <c r="AT86" s="950"/>
      <c r="AU86" s="950"/>
      <c r="AV86" s="951"/>
      <c r="AW86" s="952"/>
      <c r="AX86" s="945"/>
      <c r="AY86" s="946"/>
      <c r="AZ86" s="946"/>
      <c r="BA86" s="947"/>
      <c r="BB86" s="948"/>
      <c r="BC86" s="949"/>
      <c r="BD86" s="950"/>
      <c r="BE86" s="950"/>
      <c r="BF86" s="951"/>
      <c r="BG86" s="948"/>
      <c r="BH86" s="948"/>
      <c r="BI86" s="950"/>
      <c r="BJ86" s="950"/>
      <c r="BK86" s="951"/>
      <c r="BL86" s="952"/>
      <c r="BM86" s="945"/>
      <c r="BN86" s="946"/>
      <c r="BO86" s="946"/>
      <c r="BP86" s="947"/>
      <c r="BQ86" s="948"/>
      <c r="BR86" s="949"/>
      <c r="BS86" s="950"/>
      <c r="BT86" s="950"/>
      <c r="BU86" s="951"/>
      <c r="BV86" s="948"/>
      <c r="BW86" s="948"/>
      <c r="BX86" s="950"/>
      <c r="BY86" s="950"/>
      <c r="BZ86" s="951"/>
      <c r="CA86" s="952"/>
      <c r="CB86" s="945"/>
      <c r="CC86" s="946"/>
      <c r="CD86" s="946"/>
      <c r="CE86" s="947"/>
      <c r="CF86" s="948"/>
      <c r="CG86" s="949"/>
      <c r="CH86" s="950"/>
      <c r="CI86" s="950"/>
      <c r="CJ86" s="951"/>
      <c r="CK86" s="948"/>
      <c r="CL86" s="948"/>
      <c r="CM86" s="950"/>
      <c r="CN86" s="950"/>
      <c r="CO86" s="951"/>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'NSW Post Acute '!T17</f>
        <v>7.1457437481393674E-2</v>
      </c>
      <c r="E87" s="493">
        <f>'NSW Post Acute '!U17</f>
        <v>5.5060332038128934E-2</v>
      </c>
      <c r="F87" s="493">
        <f>'NSW Post Acute '!V17</f>
        <v>9.1499949543407996E-2</v>
      </c>
      <c r="G87" s="498">
        <f t="shared" si="52"/>
        <v>9.2958207921630259E-3</v>
      </c>
      <c r="H87" s="498">
        <f t="shared" si="53"/>
        <v>54.796804899341787</v>
      </c>
      <c r="I87" s="498">
        <f t="shared" si="54"/>
        <v>712.04856250709452</v>
      </c>
      <c r="J87" s="498" t="e">
        <f ca="1">_xll.ErBeta(H87,I87)</f>
        <v>#NAME?</v>
      </c>
      <c r="K87" s="1076" t="e">
        <f t="shared" ca="1" si="55"/>
        <v>#NAME?</v>
      </c>
      <c r="L87" s="566" t="e">
        <f t="shared" ca="1" si="24"/>
        <v>#NAME?</v>
      </c>
      <c r="M87" s="566" t="e">
        <f t="shared" ca="1" si="25"/>
        <v>#NAME?</v>
      </c>
      <c r="N87" s="567" t="e">
        <f t="shared" ca="1" si="26"/>
        <v>#NAME?</v>
      </c>
      <c r="O87" s="565" t="e">
        <f t="shared" ca="1" si="27"/>
        <v>#NAME?</v>
      </c>
      <c r="P87" s="453" t="e">
        <f t="shared" ca="1" si="28"/>
        <v>#NAME?</v>
      </c>
      <c r="Q87" s="566" t="e">
        <f t="shared" ca="1" si="29"/>
        <v>#NAME?</v>
      </c>
      <c r="R87" s="567" t="e">
        <f t="shared" ca="1" si="30"/>
        <v>#NAME?</v>
      </c>
      <c r="S87" s="1076" t="e">
        <f t="shared" ca="1" si="56"/>
        <v>#NAME?</v>
      </c>
      <c r="T87" s="566" t="e">
        <f t="shared" ca="1" si="31"/>
        <v>#NAME?</v>
      </c>
      <c r="U87" s="566" t="e">
        <f t="shared" ca="1" si="32"/>
        <v>#NAME?</v>
      </c>
      <c r="V87" s="567" t="e">
        <f t="shared" ca="1" si="33"/>
        <v>#NAME?</v>
      </c>
      <c r="W87" s="565" t="e">
        <f t="shared" ca="1" si="34"/>
        <v>#NAME?</v>
      </c>
      <c r="X87" s="453" t="e">
        <f t="shared" ca="1" si="35"/>
        <v>#NAME?</v>
      </c>
      <c r="Y87" s="566" t="e">
        <f t="shared" ca="1" si="36"/>
        <v>#NAME?</v>
      </c>
      <c r="Z87" s="567" t="e">
        <f t="shared" ca="1" si="37"/>
        <v>#NAME?</v>
      </c>
      <c r="AA87" s="1076" t="e">
        <f t="shared" ca="1" si="57"/>
        <v>#NAME?</v>
      </c>
      <c r="AB87" s="453" t="e">
        <f t="shared" ca="1" si="38"/>
        <v>#NAME?</v>
      </c>
      <c r="AC87" s="566" t="e">
        <f t="shared" ca="1" si="39"/>
        <v>#NAME?</v>
      </c>
      <c r="AD87" s="567" t="e">
        <f t="shared" ca="1" si="40"/>
        <v>#NAME?</v>
      </c>
      <c r="AE87" s="565" t="e">
        <f t="shared" ca="1" si="41"/>
        <v>#NAME?</v>
      </c>
      <c r="AF87" s="453" t="e">
        <f t="shared" ca="1" si="42"/>
        <v>#NAME?</v>
      </c>
      <c r="AG87" s="566" t="e">
        <f t="shared" ca="1" si="43"/>
        <v>#NAME?</v>
      </c>
      <c r="AH87" s="567" t="e">
        <f t="shared" ca="1" si="44"/>
        <v>#NAME?</v>
      </c>
      <c r="AI87" s="1076" t="e">
        <f t="shared" ca="1" si="58"/>
        <v>#NAME?</v>
      </c>
      <c r="AJ87" s="453" t="e">
        <f t="shared" ca="1" si="45"/>
        <v>#NAME?</v>
      </c>
      <c r="AK87" s="566" t="e">
        <f t="shared" ca="1" si="46"/>
        <v>#NAME?</v>
      </c>
      <c r="AL87" s="567" t="e">
        <f t="shared" ca="1" si="47"/>
        <v>#NAME?</v>
      </c>
      <c r="AM87" s="565" t="e">
        <f t="shared" ca="1" si="48"/>
        <v>#NAME?</v>
      </c>
      <c r="AN87" s="453" t="e">
        <f t="shared" ca="1" si="49"/>
        <v>#NAME?</v>
      </c>
      <c r="AO87" s="566" t="e">
        <f t="shared" ca="1" si="50"/>
        <v>#NAME?</v>
      </c>
      <c r="AP87" s="567" t="e">
        <f t="shared" ca="1" si="51"/>
        <v>#NAME?</v>
      </c>
      <c r="AQ87" s="455"/>
      <c r="AR87" s="948"/>
      <c r="AS87" s="948"/>
      <c r="AT87" s="950"/>
      <c r="AU87" s="950"/>
      <c r="AV87" s="951"/>
      <c r="AW87" s="952"/>
      <c r="AX87" s="945"/>
      <c r="AY87" s="946"/>
      <c r="AZ87" s="946"/>
      <c r="BA87" s="947"/>
      <c r="BB87" s="948"/>
      <c r="BC87" s="949"/>
      <c r="BD87" s="950"/>
      <c r="BE87" s="950"/>
      <c r="BF87" s="951"/>
      <c r="BG87" s="948"/>
      <c r="BH87" s="948"/>
      <c r="BI87" s="950"/>
      <c r="BJ87" s="950"/>
      <c r="BK87" s="951"/>
      <c r="BL87" s="952"/>
      <c r="BM87" s="945"/>
      <c r="BN87" s="946"/>
      <c r="BO87" s="946"/>
      <c r="BP87" s="947"/>
      <c r="BQ87" s="948"/>
      <c r="BR87" s="949"/>
      <c r="BS87" s="950"/>
      <c r="BT87" s="950"/>
      <c r="BU87" s="951"/>
      <c r="BV87" s="948"/>
      <c r="BW87" s="948"/>
      <c r="BX87" s="950"/>
      <c r="BY87" s="950"/>
      <c r="BZ87" s="951"/>
      <c r="CA87" s="952"/>
      <c r="CB87" s="945"/>
      <c r="CC87" s="946"/>
      <c r="CD87" s="946"/>
      <c r="CE87" s="947"/>
      <c r="CF87" s="948"/>
      <c r="CG87" s="949"/>
      <c r="CH87" s="950"/>
      <c r="CI87" s="950"/>
      <c r="CJ87" s="951"/>
      <c r="CK87" s="948"/>
      <c r="CL87" s="948"/>
      <c r="CM87" s="950"/>
      <c r="CN87" s="950"/>
      <c r="CO87" s="951"/>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'NSW Post Acute '!T18</f>
        <v>6.0165674127323633E-2</v>
      </c>
      <c r="E88" s="493">
        <f>'NSW Post Acute '!U18</f>
        <v>4.5124689248724016E-2</v>
      </c>
      <c r="F88" s="493">
        <f>'NSW Post Acute '!V18</f>
        <v>7.907038623894215E-2</v>
      </c>
      <c r="G88" s="498">
        <f t="shared" si="52"/>
        <v>8.65961657913728E-3</v>
      </c>
      <c r="H88" s="498">
        <f t="shared" si="53"/>
        <v>45.308034515758145</v>
      </c>
      <c r="I88" s="498">
        <f t="shared" si="54"/>
        <v>707.74651316331392</v>
      </c>
      <c r="J88" s="498" t="e">
        <f ca="1">_xll.ErBeta(H88,I88)</f>
        <v>#NAME?</v>
      </c>
      <c r="K88" s="1076" t="e">
        <f t="shared" ca="1" si="55"/>
        <v>#NAME?</v>
      </c>
      <c r="L88" s="566" t="e">
        <f t="shared" ca="1" si="24"/>
        <v>#NAME?</v>
      </c>
      <c r="M88" s="566" t="e">
        <f t="shared" ca="1" si="25"/>
        <v>#NAME?</v>
      </c>
      <c r="N88" s="567" t="e">
        <f t="shared" ca="1" si="26"/>
        <v>#NAME?</v>
      </c>
      <c r="O88" s="565" t="e">
        <f t="shared" ca="1" si="27"/>
        <v>#NAME?</v>
      </c>
      <c r="P88" s="453" t="e">
        <f t="shared" ca="1" si="28"/>
        <v>#NAME?</v>
      </c>
      <c r="Q88" s="566" t="e">
        <f t="shared" ca="1" si="29"/>
        <v>#NAME?</v>
      </c>
      <c r="R88" s="567" t="e">
        <f t="shared" ca="1" si="30"/>
        <v>#NAME?</v>
      </c>
      <c r="S88" s="1076" t="e">
        <f t="shared" ca="1" si="56"/>
        <v>#NAME?</v>
      </c>
      <c r="T88" s="566" t="e">
        <f t="shared" ca="1" si="31"/>
        <v>#NAME?</v>
      </c>
      <c r="U88" s="566" t="e">
        <f t="shared" ca="1" si="32"/>
        <v>#NAME?</v>
      </c>
      <c r="V88" s="567" t="e">
        <f t="shared" ca="1" si="33"/>
        <v>#NAME?</v>
      </c>
      <c r="W88" s="565" t="e">
        <f t="shared" ca="1" si="34"/>
        <v>#NAME?</v>
      </c>
      <c r="X88" s="453" t="e">
        <f t="shared" ca="1" si="35"/>
        <v>#NAME?</v>
      </c>
      <c r="Y88" s="566" t="e">
        <f t="shared" ca="1" si="36"/>
        <v>#NAME?</v>
      </c>
      <c r="Z88" s="567" t="e">
        <f t="shared" ca="1" si="37"/>
        <v>#NAME?</v>
      </c>
      <c r="AA88" s="1076" t="e">
        <f t="shared" ca="1" si="57"/>
        <v>#NAME?</v>
      </c>
      <c r="AB88" s="453" t="e">
        <f t="shared" ca="1" si="38"/>
        <v>#NAME?</v>
      </c>
      <c r="AC88" s="566" t="e">
        <f t="shared" ca="1" si="39"/>
        <v>#NAME?</v>
      </c>
      <c r="AD88" s="567" t="e">
        <f t="shared" ca="1" si="40"/>
        <v>#NAME?</v>
      </c>
      <c r="AE88" s="565" t="e">
        <f t="shared" ca="1" si="41"/>
        <v>#NAME?</v>
      </c>
      <c r="AF88" s="453" t="e">
        <f t="shared" ca="1" si="42"/>
        <v>#NAME?</v>
      </c>
      <c r="AG88" s="566" t="e">
        <f t="shared" ca="1" si="43"/>
        <v>#NAME?</v>
      </c>
      <c r="AH88" s="567" t="e">
        <f t="shared" ca="1" si="44"/>
        <v>#NAME?</v>
      </c>
      <c r="AI88" s="1076" t="e">
        <f t="shared" ca="1" si="58"/>
        <v>#NAME?</v>
      </c>
      <c r="AJ88" s="453" t="e">
        <f t="shared" ca="1" si="45"/>
        <v>#NAME?</v>
      </c>
      <c r="AK88" s="566" t="e">
        <f t="shared" ca="1" si="46"/>
        <v>#NAME?</v>
      </c>
      <c r="AL88" s="567" t="e">
        <f t="shared" ca="1" si="47"/>
        <v>#NAME?</v>
      </c>
      <c r="AM88" s="565" t="e">
        <f t="shared" ca="1" si="48"/>
        <v>#NAME?</v>
      </c>
      <c r="AN88" s="453" t="e">
        <f t="shared" ca="1" si="49"/>
        <v>#NAME?</v>
      </c>
      <c r="AO88" s="566" t="e">
        <f t="shared" ca="1" si="50"/>
        <v>#NAME?</v>
      </c>
      <c r="AP88" s="567" t="e">
        <f t="shared" ca="1" si="51"/>
        <v>#NAME?</v>
      </c>
      <c r="AQ88" s="204"/>
      <c r="AR88" s="948"/>
      <c r="AS88" s="948"/>
      <c r="AT88" s="950"/>
      <c r="AU88" s="950"/>
      <c r="AV88" s="956"/>
      <c r="AW88" s="952"/>
      <c r="AX88" s="953"/>
      <c r="AY88" s="946"/>
      <c r="AZ88" s="946"/>
      <c r="BA88" s="954"/>
      <c r="BB88" s="948"/>
      <c r="BC88" s="955"/>
      <c r="BD88" s="950"/>
      <c r="BE88" s="950"/>
      <c r="BF88" s="956"/>
      <c r="BG88" s="948"/>
      <c r="BH88" s="948"/>
      <c r="BI88" s="950"/>
      <c r="BJ88" s="950"/>
      <c r="BK88" s="956"/>
      <c r="BL88" s="952"/>
      <c r="BM88" s="953"/>
      <c r="BN88" s="946"/>
      <c r="BO88" s="946"/>
      <c r="BP88" s="954"/>
      <c r="BQ88" s="948"/>
      <c r="BR88" s="955"/>
      <c r="BS88" s="950"/>
      <c r="BT88" s="950"/>
      <c r="BU88" s="956"/>
      <c r="BV88" s="948"/>
      <c r="BW88" s="948"/>
      <c r="BX88" s="950"/>
      <c r="BY88" s="950"/>
      <c r="BZ88" s="956"/>
      <c r="CA88" s="952"/>
      <c r="CB88" s="953"/>
      <c r="CC88" s="946"/>
      <c r="CD88" s="946"/>
      <c r="CE88" s="954"/>
      <c r="CF88" s="948"/>
      <c r="CG88" s="955"/>
      <c r="CH88" s="950"/>
      <c r="CI88" s="950"/>
      <c r="CJ88" s="956"/>
      <c r="CK88" s="948"/>
      <c r="CL88" s="948"/>
      <c r="CM88" s="950"/>
      <c r="CN88" s="950"/>
      <c r="CO88" s="956"/>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'NSW Post Acute '!T19</f>
        <v>5.0658244554849352E-2</v>
      </c>
      <c r="E89" s="493">
        <f>'NSW Post Acute '!U19</f>
        <v>3.6981934260473193E-2</v>
      </c>
      <c r="F89" s="493">
        <f>'NSW Post Acute '!V19</f>
        <v>6.8329283362166815E-2</v>
      </c>
      <c r="G89" s="498">
        <f t="shared" si="52"/>
        <v>7.9967727300238826E-3</v>
      </c>
      <c r="H89" s="498">
        <f t="shared" si="53"/>
        <v>38.046567268657384</v>
      </c>
      <c r="I89" s="498">
        <f t="shared" si="54"/>
        <v>712.99736650727743</v>
      </c>
      <c r="J89" s="498" t="e">
        <f ca="1">_xll.ErBeta(H89,I89)</f>
        <v>#NAME?</v>
      </c>
      <c r="K89" s="1076" t="e">
        <f t="shared" ca="1" si="55"/>
        <v>#NAME?</v>
      </c>
      <c r="L89" s="566" t="e">
        <f t="shared" ca="1" si="24"/>
        <v>#NAME?</v>
      </c>
      <c r="M89" s="566" t="e">
        <f t="shared" ca="1" si="25"/>
        <v>#NAME?</v>
      </c>
      <c r="N89" s="567" t="e">
        <f t="shared" ca="1" si="26"/>
        <v>#NAME?</v>
      </c>
      <c r="O89" s="565" t="e">
        <f t="shared" ca="1" si="27"/>
        <v>#NAME?</v>
      </c>
      <c r="P89" s="453" t="e">
        <f t="shared" ca="1" si="28"/>
        <v>#NAME?</v>
      </c>
      <c r="Q89" s="566" t="e">
        <f t="shared" ca="1" si="29"/>
        <v>#NAME?</v>
      </c>
      <c r="R89" s="567" t="e">
        <f t="shared" ca="1" si="30"/>
        <v>#NAME?</v>
      </c>
      <c r="S89" s="1076" t="e">
        <f t="shared" ca="1" si="56"/>
        <v>#NAME?</v>
      </c>
      <c r="T89" s="566" t="e">
        <f t="shared" ca="1" si="31"/>
        <v>#NAME?</v>
      </c>
      <c r="U89" s="566" t="e">
        <f t="shared" ca="1" si="32"/>
        <v>#NAME?</v>
      </c>
      <c r="V89" s="567" t="e">
        <f t="shared" ca="1" si="33"/>
        <v>#NAME?</v>
      </c>
      <c r="W89" s="565" t="e">
        <f t="shared" ca="1" si="34"/>
        <v>#NAME?</v>
      </c>
      <c r="X89" s="453" t="e">
        <f t="shared" ca="1" si="35"/>
        <v>#NAME?</v>
      </c>
      <c r="Y89" s="566" t="e">
        <f t="shared" ca="1" si="36"/>
        <v>#NAME?</v>
      </c>
      <c r="Z89" s="567" t="e">
        <f t="shared" ca="1" si="37"/>
        <v>#NAME?</v>
      </c>
      <c r="AA89" s="1076" t="e">
        <f t="shared" ca="1" si="57"/>
        <v>#NAME?</v>
      </c>
      <c r="AB89" s="453" t="e">
        <f t="shared" ca="1" si="38"/>
        <v>#NAME?</v>
      </c>
      <c r="AC89" s="566" t="e">
        <f t="shared" ca="1" si="39"/>
        <v>#NAME?</v>
      </c>
      <c r="AD89" s="567" t="e">
        <f t="shared" ca="1" si="40"/>
        <v>#NAME?</v>
      </c>
      <c r="AE89" s="565" t="e">
        <f t="shared" ca="1" si="41"/>
        <v>#NAME?</v>
      </c>
      <c r="AF89" s="453" t="e">
        <f t="shared" ca="1" si="42"/>
        <v>#NAME?</v>
      </c>
      <c r="AG89" s="566" t="e">
        <f t="shared" ca="1" si="43"/>
        <v>#NAME?</v>
      </c>
      <c r="AH89" s="567" t="e">
        <f t="shared" ca="1" si="44"/>
        <v>#NAME?</v>
      </c>
      <c r="AI89" s="1076" t="e">
        <f t="shared" ca="1" si="58"/>
        <v>#NAME?</v>
      </c>
      <c r="AJ89" s="453" t="e">
        <f t="shared" ca="1" si="45"/>
        <v>#NAME?</v>
      </c>
      <c r="AK89" s="566" t="e">
        <f t="shared" ca="1" si="46"/>
        <v>#NAME?</v>
      </c>
      <c r="AL89" s="567" t="e">
        <f t="shared" ca="1" si="47"/>
        <v>#NAME?</v>
      </c>
      <c r="AM89" s="565" t="e">
        <f t="shared" ca="1" si="48"/>
        <v>#NAME?</v>
      </c>
      <c r="AN89" s="453" t="e">
        <f t="shared" ca="1" si="49"/>
        <v>#NAME?</v>
      </c>
      <c r="AO89" s="566" t="e">
        <f t="shared" ca="1" si="50"/>
        <v>#NAME?</v>
      </c>
      <c r="AP89" s="567" t="e">
        <f t="shared" ca="1" si="51"/>
        <v>#NAME?</v>
      </c>
      <c r="AQ89" s="455"/>
      <c r="AR89" s="948"/>
      <c r="AS89" s="948"/>
      <c r="AT89" s="950"/>
      <c r="AU89" s="950"/>
      <c r="AV89" s="951"/>
      <c r="AW89" s="952"/>
      <c r="AX89" s="945"/>
      <c r="AY89" s="946"/>
      <c r="AZ89" s="946"/>
      <c r="BA89" s="947"/>
      <c r="BB89" s="948"/>
      <c r="BC89" s="949"/>
      <c r="BD89" s="950"/>
      <c r="BE89" s="950"/>
      <c r="BF89" s="951"/>
      <c r="BG89" s="948"/>
      <c r="BH89" s="948"/>
      <c r="BI89" s="950"/>
      <c r="BJ89" s="950"/>
      <c r="BK89" s="951"/>
      <c r="BL89" s="952"/>
      <c r="BM89" s="945"/>
      <c r="BN89" s="946"/>
      <c r="BO89" s="946"/>
      <c r="BP89" s="947"/>
      <c r="BQ89" s="948"/>
      <c r="BR89" s="949"/>
      <c r="BS89" s="950"/>
      <c r="BT89" s="950"/>
      <c r="BU89" s="951"/>
      <c r="BV89" s="948"/>
      <c r="BW89" s="948"/>
      <c r="BX89" s="950"/>
      <c r="BY89" s="950"/>
      <c r="BZ89" s="951"/>
      <c r="CA89" s="952"/>
      <c r="CB89" s="945"/>
      <c r="CC89" s="946"/>
      <c r="CD89" s="946"/>
      <c r="CE89" s="947"/>
      <c r="CF89" s="948"/>
      <c r="CG89" s="949"/>
      <c r="CH89" s="950"/>
      <c r="CI89" s="950"/>
      <c r="CJ89" s="951"/>
      <c r="CK89" s="948"/>
      <c r="CL89" s="948"/>
      <c r="CM89" s="950"/>
      <c r="CN89" s="950"/>
      <c r="CO89" s="951"/>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'NSW Post Acute '!T20</f>
        <v>4.2653186864459736E-2</v>
      </c>
      <c r="E90" s="493">
        <f>'NSW Post Acute '!U20</f>
        <v>3.0308540278416066E-2</v>
      </c>
      <c r="F90" s="493">
        <f>'NSW Post Acute '!V20</f>
        <v>5.904727657050271E-2</v>
      </c>
      <c r="G90" s="498">
        <f t="shared" si="52"/>
        <v>7.3313102785935317E-3</v>
      </c>
      <c r="H90" s="498">
        <f t="shared" si="53"/>
        <v>32.362125973572361</v>
      </c>
      <c r="I90" s="498">
        <f t="shared" si="54"/>
        <v>726.36490833714458</v>
      </c>
      <c r="J90" s="498" t="e">
        <f ca="1">_xll.ErBeta(H90,I90)</f>
        <v>#NAME?</v>
      </c>
      <c r="K90" s="1076" t="e">
        <f t="shared" ca="1" si="55"/>
        <v>#NAME?</v>
      </c>
      <c r="L90" s="566" t="e">
        <f t="shared" ca="1" si="24"/>
        <v>#NAME?</v>
      </c>
      <c r="M90" s="566" t="e">
        <f t="shared" ca="1" si="25"/>
        <v>#NAME?</v>
      </c>
      <c r="N90" s="567" t="e">
        <f t="shared" ca="1" si="26"/>
        <v>#NAME?</v>
      </c>
      <c r="O90" s="565" t="e">
        <f t="shared" ca="1" si="27"/>
        <v>#NAME?</v>
      </c>
      <c r="P90" s="453" t="e">
        <f t="shared" ca="1" si="28"/>
        <v>#NAME?</v>
      </c>
      <c r="Q90" s="566" t="e">
        <f t="shared" ca="1" si="29"/>
        <v>#NAME?</v>
      </c>
      <c r="R90" s="567" t="e">
        <f t="shared" ca="1" si="30"/>
        <v>#NAME?</v>
      </c>
      <c r="S90" s="1076" t="e">
        <f t="shared" ca="1" si="56"/>
        <v>#NAME?</v>
      </c>
      <c r="T90" s="566" t="e">
        <f t="shared" ca="1" si="31"/>
        <v>#NAME?</v>
      </c>
      <c r="U90" s="566" t="e">
        <f t="shared" ca="1" si="32"/>
        <v>#NAME?</v>
      </c>
      <c r="V90" s="567" t="e">
        <f t="shared" ca="1" si="33"/>
        <v>#NAME?</v>
      </c>
      <c r="W90" s="565" t="e">
        <f t="shared" ca="1" si="34"/>
        <v>#NAME?</v>
      </c>
      <c r="X90" s="453" t="e">
        <f t="shared" ca="1" si="35"/>
        <v>#NAME?</v>
      </c>
      <c r="Y90" s="566" t="e">
        <f t="shared" ca="1" si="36"/>
        <v>#NAME?</v>
      </c>
      <c r="Z90" s="567" t="e">
        <f t="shared" ca="1" si="37"/>
        <v>#NAME?</v>
      </c>
      <c r="AA90" s="1076" t="e">
        <f t="shared" ca="1" si="57"/>
        <v>#NAME?</v>
      </c>
      <c r="AB90" s="453" t="e">
        <f t="shared" ca="1" si="38"/>
        <v>#NAME?</v>
      </c>
      <c r="AC90" s="566" t="e">
        <f t="shared" ca="1" si="39"/>
        <v>#NAME?</v>
      </c>
      <c r="AD90" s="567" t="e">
        <f t="shared" ca="1" si="40"/>
        <v>#NAME?</v>
      </c>
      <c r="AE90" s="565" t="e">
        <f t="shared" ca="1" si="41"/>
        <v>#NAME?</v>
      </c>
      <c r="AF90" s="453" t="e">
        <f t="shared" ca="1" si="42"/>
        <v>#NAME?</v>
      </c>
      <c r="AG90" s="566" t="e">
        <f t="shared" ca="1" si="43"/>
        <v>#NAME?</v>
      </c>
      <c r="AH90" s="567" t="e">
        <f t="shared" ca="1" si="44"/>
        <v>#NAME?</v>
      </c>
      <c r="AI90" s="1076" t="e">
        <f t="shared" ca="1" si="58"/>
        <v>#NAME?</v>
      </c>
      <c r="AJ90" s="453" t="e">
        <f t="shared" ca="1" si="45"/>
        <v>#NAME?</v>
      </c>
      <c r="AK90" s="566" t="e">
        <f t="shared" ca="1" si="46"/>
        <v>#NAME?</v>
      </c>
      <c r="AL90" s="567" t="e">
        <f t="shared" ca="1" si="47"/>
        <v>#NAME?</v>
      </c>
      <c r="AM90" s="565" t="e">
        <f t="shared" ca="1" si="48"/>
        <v>#NAME?</v>
      </c>
      <c r="AN90" s="453" t="e">
        <f t="shared" ca="1" si="49"/>
        <v>#NAME?</v>
      </c>
      <c r="AO90" s="566" t="e">
        <f t="shared" ca="1" si="50"/>
        <v>#NAME?</v>
      </c>
      <c r="AP90" s="567" t="e">
        <f t="shared" ca="1" si="51"/>
        <v>#NAME?</v>
      </c>
      <c r="AQ90" s="455"/>
      <c r="AR90" s="948"/>
      <c r="AS90" s="948"/>
      <c r="AT90" s="950"/>
      <c r="AU90" s="950"/>
      <c r="AV90" s="951"/>
      <c r="AW90" s="952"/>
      <c r="AX90" s="945"/>
      <c r="AY90" s="946"/>
      <c r="AZ90" s="946"/>
      <c r="BA90" s="947"/>
      <c r="BB90" s="948"/>
      <c r="BC90" s="949"/>
      <c r="BD90" s="950"/>
      <c r="BE90" s="950"/>
      <c r="BF90" s="951"/>
      <c r="BG90" s="948"/>
      <c r="BH90" s="948"/>
      <c r="BI90" s="950"/>
      <c r="BJ90" s="950"/>
      <c r="BK90" s="951"/>
      <c r="BL90" s="952"/>
      <c r="BM90" s="945"/>
      <c r="BN90" s="946"/>
      <c r="BO90" s="946"/>
      <c r="BP90" s="947"/>
      <c r="BQ90" s="948"/>
      <c r="BR90" s="949"/>
      <c r="BS90" s="950"/>
      <c r="BT90" s="950"/>
      <c r="BU90" s="951"/>
      <c r="BV90" s="948"/>
      <c r="BW90" s="948"/>
      <c r="BX90" s="950"/>
      <c r="BY90" s="950"/>
      <c r="BZ90" s="951"/>
      <c r="CA90" s="952"/>
      <c r="CB90" s="945"/>
      <c r="CC90" s="946"/>
      <c r="CD90" s="946"/>
      <c r="CE90" s="947"/>
      <c r="CF90" s="948"/>
      <c r="CG90" s="949"/>
      <c r="CH90" s="950"/>
      <c r="CI90" s="950"/>
      <c r="CJ90" s="951"/>
      <c r="CK90" s="948"/>
      <c r="CL90" s="948"/>
      <c r="CM90" s="950"/>
      <c r="CN90" s="950"/>
      <c r="CO90" s="951"/>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'NSW Post Acute '!T21</f>
        <v>3.591309500913932E-2</v>
      </c>
      <c r="E91" s="493">
        <f>'NSW Post Acute '!U21</f>
        <v>2.483936095225257E-2</v>
      </c>
      <c r="F91" s="493">
        <f>'NSW Post Acute '!V21</f>
        <v>5.1026158900473996E-2</v>
      </c>
      <c r="G91" s="498">
        <f t="shared" si="52"/>
        <v>6.6803055990360787E-3</v>
      </c>
      <c r="H91" s="498">
        <f t="shared" si="53"/>
        <v>27.827171423934281</v>
      </c>
      <c r="I91" s="498">
        <f t="shared" si="54"/>
        <v>747.02031573507281</v>
      </c>
      <c r="J91" s="498" t="e">
        <f ca="1">_xll.ErBeta(H91,I91)</f>
        <v>#NAME?</v>
      </c>
      <c r="K91" s="1076" t="e">
        <f t="shared" ca="1" si="55"/>
        <v>#NAME?</v>
      </c>
      <c r="L91" s="566" t="e">
        <f t="shared" ca="1" si="24"/>
        <v>#NAME?</v>
      </c>
      <c r="M91" s="566" t="e">
        <f t="shared" ca="1" si="25"/>
        <v>#NAME?</v>
      </c>
      <c r="N91" s="567" t="e">
        <f t="shared" ca="1" si="26"/>
        <v>#NAME?</v>
      </c>
      <c r="O91" s="565" t="e">
        <f t="shared" ca="1" si="27"/>
        <v>#NAME?</v>
      </c>
      <c r="P91" s="453" t="e">
        <f t="shared" ca="1" si="28"/>
        <v>#NAME?</v>
      </c>
      <c r="Q91" s="566" t="e">
        <f t="shared" ca="1" si="29"/>
        <v>#NAME?</v>
      </c>
      <c r="R91" s="567" t="e">
        <f t="shared" ca="1" si="30"/>
        <v>#NAME?</v>
      </c>
      <c r="S91" s="1076" t="e">
        <f t="shared" ca="1" si="56"/>
        <v>#NAME?</v>
      </c>
      <c r="T91" s="566" t="e">
        <f t="shared" ca="1" si="31"/>
        <v>#NAME?</v>
      </c>
      <c r="U91" s="566" t="e">
        <f t="shared" ca="1" si="32"/>
        <v>#NAME?</v>
      </c>
      <c r="V91" s="567" t="e">
        <f t="shared" ca="1" si="33"/>
        <v>#NAME?</v>
      </c>
      <c r="W91" s="565" t="e">
        <f t="shared" ca="1" si="34"/>
        <v>#NAME?</v>
      </c>
      <c r="X91" s="453" t="e">
        <f t="shared" ca="1" si="35"/>
        <v>#NAME?</v>
      </c>
      <c r="Y91" s="566" t="e">
        <f t="shared" ca="1" si="36"/>
        <v>#NAME?</v>
      </c>
      <c r="Z91" s="567" t="e">
        <f t="shared" ca="1" si="37"/>
        <v>#NAME?</v>
      </c>
      <c r="AA91" s="1076" t="e">
        <f t="shared" ca="1" si="57"/>
        <v>#NAME?</v>
      </c>
      <c r="AB91" s="453" t="e">
        <f t="shared" ca="1" si="38"/>
        <v>#NAME?</v>
      </c>
      <c r="AC91" s="566" t="e">
        <f t="shared" ca="1" si="39"/>
        <v>#NAME?</v>
      </c>
      <c r="AD91" s="567" t="e">
        <f t="shared" ca="1" si="40"/>
        <v>#NAME?</v>
      </c>
      <c r="AE91" s="565" t="e">
        <f t="shared" ca="1" si="41"/>
        <v>#NAME?</v>
      </c>
      <c r="AF91" s="453" t="e">
        <f t="shared" ca="1" si="42"/>
        <v>#NAME?</v>
      </c>
      <c r="AG91" s="566" t="e">
        <f t="shared" ca="1" si="43"/>
        <v>#NAME?</v>
      </c>
      <c r="AH91" s="567" t="e">
        <f t="shared" ca="1" si="44"/>
        <v>#NAME?</v>
      </c>
      <c r="AI91" s="1076" t="e">
        <f t="shared" ca="1" si="58"/>
        <v>#NAME?</v>
      </c>
      <c r="AJ91" s="453" t="e">
        <f t="shared" ca="1" si="45"/>
        <v>#NAME?</v>
      </c>
      <c r="AK91" s="566" t="e">
        <f t="shared" ca="1" si="46"/>
        <v>#NAME?</v>
      </c>
      <c r="AL91" s="567" t="e">
        <f t="shared" ca="1" si="47"/>
        <v>#NAME?</v>
      </c>
      <c r="AM91" s="565" t="e">
        <f t="shared" ca="1" si="48"/>
        <v>#NAME?</v>
      </c>
      <c r="AN91" s="453" t="e">
        <f t="shared" ca="1" si="49"/>
        <v>#NAME?</v>
      </c>
      <c r="AO91" s="566" t="e">
        <f t="shared" ca="1" si="50"/>
        <v>#NAME?</v>
      </c>
      <c r="AP91" s="567" t="e">
        <f t="shared" ca="1" si="51"/>
        <v>#NAME?</v>
      </c>
      <c r="AQ91" s="455"/>
      <c r="AR91" s="948"/>
      <c r="AS91" s="948"/>
      <c r="AT91" s="950"/>
      <c r="AU91" s="950"/>
      <c r="AV91" s="951"/>
      <c r="AW91" s="952"/>
      <c r="AX91" s="945"/>
      <c r="AY91" s="946"/>
      <c r="AZ91" s="946"/>
      <c r="BA91" s="947"/>
      <c r="BB91" s="948"/>
      <c r="BC91" s="949"/>
      <c r="BD91" s="950"/>
      <c r="BE91" s="950"/>
      <c r="BF91" s="951"/>
      <c r="BG91" s="948"/>
      <c r="BH91" s="948"/>
      <c r="BI91" s="950"/>
      <c r="BJ91" s="950"/>
      <c r="BK91" s="951"/>
      <c r="BL91" s="952"/>
      <c r="BM91" s="945"/>
      <c r="BN91" s="946"/>
      <c r="BO91" s="946"/>
      <c r="BP91" s="947"/>
      <c r="BQ91" s="948"/>
      <c r="BR91" s="949"/>
      <c r="BS91" s="950"/>
      <c r="BT91" s="950"/>
      <c r="BU91" s="951"/>
      <c r="BV91" s="948"/>
      <c r="BW91" s="948"/>
      <c r="BX91" s="950"/>
      <c r="BY91" s="950"/>
      <c r="BZ91" s="951"/>
      <c r="CA91" s="952"/>
      <c r="CB91" s="945"/>
      <c r="CC91" s="946"/>
      <c r="CD91" s="946"/>
      <c r="CE91" s="947"/>
      <c r="CF91" s="948"/>
      <c r="CG91" s="949"/>
      <c r="CH91" s="950"/>
      <c r="CI91" s="950"/>
      <c r="CJ91" s="951"/>
      <c r="CK91" s="948"/>
      <c r="CL91" s="948"/>
      <c r="CM91" s="950"/>
      <c r="CN91" s="950"/>
      <c r="CO91" s="951"/>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'NSW Post Acute '!T22</f>
        <v>3.0238078041716902E-2</v>
      </c>
      <c r="E92" s="493">
        <f>'NSW Post Acute '!U22</f>
        <v>2.0357095618876636E-2</v>
      </c>
      <c r="F92" s="493">
        <f>'NSW Post Acute '!V22</f>
        <v>4.4094648277768232E-2</v>
      </c>
      <c r="G92" s="498">
        <f t="shared" si="52"/>
        <v>6.0554981272682648E-3</v>
      </c>
      <c r="H92" s="498">
        <f t="shared" si="53"/>
        <v>24.150733480035427</v>
      </c>
      <c r="I92" s="498">
        <f t="shared" si="54"/>
        <v>774.53539487497164</v>
      </c>
      <c r="J92" s="498" t="e">
        <f ca="1">_xll.ErBeta(H92,I92)</f>
        <v>#NAME?</v>
      </c>
      <c r="K92" s="1076" t="e">
        <f t="shared" ca="1" si="55"/>
        <v>#NAME?</v>
      </c>
      <c r="L92" s="566" t="e">
        <f t="shared" ca="1" si="24"/>
        <v>#NAME?</v>
      </c>
      <c r="M92" s="566" t="e">
        <f t="shared" ca="1" si="25"/>
        <v>#NAME?</v>
      </c>
      <c r="N92" s="567" t="e">
        <f t="shared" ca="1" si="26"/>
        <v>#NAME?</v>
      </c>
      <c r="O92" s="565" t="e">
        <f t="shared" ca="1" si="27"/>
        <v>#NAME?</v>
      </c>
      <c r="P92" s="453" t="e">
        <f t="shared" ca="1" si="28"/>
        <v>#NAME?</v>
      </c>
      <c r="Q92" s="566" t="e">
        <f t="shared" ca="1" si="29"/>
        <v>#NAME?</v>
      </c>
      <c r="R92" s="567" t="e">
        <f t="shared" ca="1" si="30"/>
        <v>#NAME?</v>
      </c>
      <c r="S92" s="1076" t="e">
        <f t="shared" ca="1" si="56"/>
        <v>#NAME?</v>
      </c>
      <c r="T92" s="566" t="e">
        <f t="shared" ca="1" si="31"/>
        <v>#NAME?</v>
      </c>
      <c r="U92" s="566" t="e">
        <f t="shared" ca="1" si="32"/>
        <v>#NAME?</v>
      </c>
      <c r="V92" s="567" t="e">
        <f t="shared" ca="1" si="33"/>
        <v>#NAME?</v>
      </c>
      <c r="W92" s="565" t="e">
        <f t="shared" ca="1" si="34"/>
        <v>#NAME?</v>
      </c>
      <c r="X92" s="453" t="e">
        <f t="shared" ca="1" si="35"/>
        <v>#NAME?</v>
      </c>
      <c r="Y92" s="566" t="e">
        <f t="shared" ca="1" si="36"/>
        <v>#NAME?</v>
      </c>
      <c r="Z92" s="567" t="e">
        <f t="shared" ca="1" si="37"/>
        <v>#NAME?</v>
      </c>
      <c r="AA92" s="1076" t="e">
        <f t="shared" ca="1" si="57"/>
        <v>#NAME?</v>
      </c>
      <c r="AB92" s="453" t="e">
        <f t="shared" ca="1" si="38"/>
        <v>#NAME?</v>
      </c>
      <c r="AC92" s="566" t="e">
        <f t="shared" ca="1" si="39"/>
        <v>#NAME?</v>
      </c>
      <c r="AD92" s="567" t="e">
        <f t="shared" ca="1" si="40"/>
        <v>#NAME?</v>
      </c>
      <c r="AE92" s="565" t="e">
        <f t="shared" ca="1" si="41"/>
        <v>#NAME?</v>
      </c>
      <c r="AF92" s="453" t="e">
        <f t="shared" ca="1" si="42"/>
        <v>#NAME?</v>
      </c>
      <c r="AG92" s="566" t="e">
        <f t="shared" ca="1" si="43"/>
        <v>#NAME?</v>
      </c>
      <c r="AH92" s="567" t="e">
        <f t="shared" ca="1" si="44"/>
        <v>#NAME?</v>
      </c>
      <c r="AI92" s="1076" t="e">
        <f t="shared" ca="1" si="58"/>
        <v>#NAME?</v>
      </c>
      <c r="AJ92" s="453" t="e">
        <f t="shared" ca="1" si="45"/>
        <v>#NAME?</v>
      </c>
      <c r="AK92" s="566" t="e">
        <f t="shared" ca="1" si="46"/>
        <v>#NAME?</v>
      </c>
      <c r="AL92" s="567" t="e">
        <f t="shared" ca="1" si="47"/>
        <v>#NAME?</v>
      </c>
      <c r="AM92" s="565" t="e">
        <f t="shared" ca="1" si="48"/>
        <v>#NAME?</v>
      </c>
      <c r="AN92" s="453" t="e">
        <f t="shared" ca="1" si="49"/>
        <v>#NAME?</v>
      </c>
      <c r="AO92" s="566" t="e">
        <f t="shared" ca="1" si="50"/>
        <v>#NAME?</v>
      </c>
      <c r="AP92" s="567" t="e">
        <f t="shared" ca="1" si="51"/>
        <v>#NAME?</v>
      </c>
      <c r="AQ92" s="455"/>
      <c r="AR92" s="948"/>
      <c r="AS92" s="948"/>
      <c r="AT92" s="950"/>
      <c r="AU92" s="950"/>
      <c r="AV92" s="951"/>
      <c r="AW92" s="952"/>
      <c r="AX92" s="945"/>
      <c r="AY92" s="946"/>
      <c r="AZ92" s="946"/>
      <c r="BA92" s="947"/>
      <c r="BB92" s="948"/>
      <c r="BC92" s="949"/>
      <c r="BD92" s="950"/>
      <c r="BE92" s="950"/>
      <c r="BF92" s="951"/>
      <c r="BG92" s="948"/>
      <c r="BH92" s="948"/>
      <c r="BI92" s="950"/>
      <c r="BJ92" s="950"/>
      <c r="BK92" s="951"/>
      <c r="BL92" s="952"/>
      <c r="BM92" s="945"/>
      <c r="BN92" s="946"/>
      <c r="BO92" s="946"/>
      <c r="BP92" s="947"/>
      <c r="BQ92" s="948"/>
      <c r="BR92" s="949"/>
      <c r="BS92" s="950"/>
      <c r="BT92" s="950"/>
      <c r="BU92" s="951"/>
      <c r="BV92" s="948"/>
      <c r="BW92" s="948"/>
      <c r="BX92" s="950"/>
      <c r="BY92" s="950"/>
      <c r="BZ92" s="951"/>
      <c r="CA92" s="952"/>
      <c r="CB92" s="945"/>
      <c r="CC92" s="946"/>
      <c r="CD92" s="946"/>
      <c r="CE92" s="947"/>
      <c r="CF92" s="948"/>
      <c r="CG92" s="949"/>
      <c r="CH92" s="950"/>
      <c r="CI92" s="950"/>
      <c r="CJ92" s="951"/>
      <c r="CK92" s="948"/>
      <c r="CL92" s="948"/>
      <c r="CM92" s="950"/>
      <c r="CN92" s="950"/>
      <c r="CO92" s="951"/>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'NSW Post Acute '!T23</f>
        <v>2.5459831947769376E-2</v>
      </c>
      <c r="E93" s="493">
        <f>'NSW Post Acute '!U23</f>
        <v>1.6683655543018507E-2</v>
      </c>
      <c r="F93" s="493">
        <f>'NSW Post Acute '!V23</f>
        <v>3.8104729978450859E-2</v>
      </c>
      <c r="G93" s="498">
        <f t="shared" si="52"/>
        <v>5.4645598049572327E-3</v>
      </c>
      <c r="H93" s="498">
        <f t="shared" si="53"/>
        <v>21.128927069857706</v>
      </c>
      <c r="I93" s="498">
        <f t="shared" si="54"/>
        <v>808.76370981806508</v>
      </c>
      <c r="J93" s="498" t="e">
        <f ca="1">_xll.ErBeta(H93,I93)</f>
        <v>#NAME?</v>
      </c>
      <c r="K93" s="1076" t="e">
        <f t="shared" ca="1" si="55"/>
        <v>#NAME?</v>
      </c>
      <c r="L93" s="566" t="e">
        <f t="shared" ca="1" si="24"/>
        <v>#NAME?</v>
      </c>
      <c r="M93" s="566" t="e">
        <f t="shared" ca="1" si="25"/>
        <v>#NAME?</v>
      </c>
      <c r="N93" s="567" t="e">
        <f t="shared" ca="1" si="26"/>
        <v>#NAME?</v>
      </c>
      <c r="O93" s="565" t="e">
        <f t="shared" ca="1" si="27"/>
        <v>#NAME?</v>
      </c>
      <c r="P93" s="453" t="e">
        <f t="shared" ca="1" si="28"/>
        <v>#NAME?</v>
      </c>
      <c r="Q93" s="566" t="e">
        <f t="shared" ca="1" si="29"/>
        <v>#NAME?</v>
      </c>
      <c r="R93" s="567" t="e">
        <f t="shared" ca="1" si="30"/>
        <v>#NAME?</v>
      </c>
      <c r="S93" s="1076" t="e">
        <f t="shared" ca="1" si="56"/>
        <v>#NAME?</v>
      </c>
      <c r="T93" s="566" t="e">
        <f t="shared" ca="1" si="31"/>
        <v>#NAME?</v>
      </c>
      <c r="U93" s="566" t="e">
        <f t="shared" ca="1" si="32"/>
        <v>#NAME?</v>
      </c>
      <c r="V93" s="567" t="e">
        <f t="shared" ca="1" si="33"/>
        <v>#NAME?</v>
      </c>
      <c r="W93" s="565" t="e">
        <f t="shared" ca="1" si="34"/>
        <v>#NAME?</v>
      </c>
      <c r="X93" s="453" t="e">
        <f t="shared" ca="1" si="35"/>
        <v>#NAME?</v>
      </c>
      <c r="Y93" s="566" t="e">
        <f t="shared" ca="1" si="36"/>
        <v>#NAME?</v>
      </c>
      <c r="Z93" s="567" t="e">
        <f t="shared" ca="1" si="37"/>
        <v>#NAME?</v>
      </c>
      <c r="AA93" s="1076" t="e">
        <f t="shared" ca="1" si="57"/>
        <v>#NAME?</v>
      </c>
      <c r="AB93" s="453" t="e">
        <f t="shared" ca="1" si="38"/>
        <v>#NAME?</v>
      </c>
      <c r="AC93" s="566" t="e">
        <f t="shared" ca="1" si="39"/>
        <v>#NAME?</v>
      </c>
      <c r="AD93" s="567" t="e">
        <f t="shared" ca="1" si="40"/>
        <v>#NAME?</v>
      </c>
      <c r="AE93" s="565" t="e">
        <f t="shared" ca="1" si="41"/>
        <v>#NAME?</v>
      </c>
      <c r="AF93" s="453" t="e">
        <f t="shared" ca="1" si="42"/>
        <v>#NAME?</v>
      </c>
      <c r="AG93" s="566" t="e">
        <f t="shared" ca="1" si="43"/>
        <v>#NAME?</v>
      </c>
      <c r="AH93" s="567" t="e">
        <f t="shared" ca="1" si="44"/>
        <v>#NAME?</v>
      </c>
      <c r="AI93" s="1076" t="e">
        <f t="shared" ca="1" si="58"/>
        <v>#NAME?</v>
      </c>
      <c r="AJ93" s="453" t="e">
        <f t="shared" ca="1" si="45"/>
        <v>#NAME?</v>
      </c>
      <c r="AK93" s="566" t="e">
        <f t="shared" ca="1" si="46"/>
        <v>#NAME?</v>
      </c>
      <c r="AL93" s="567" t="e">
        <f t="shared" ca="1" si="47"/>
        <v>#NAME?</v>
      </c>
      <c r="AM93" s="565" t="e">
        <f t="shared" ca="1" si="48"/>
        <v>#NAME?</v>
      </c>
      <c r="AN93" s="453" t="e">
        <f t="shared" ca="1" si="49"/>
        <v>#NAME?</v>
      </c>
      <c r="AO93" s="566" t="e">
        <f t="shared" ca="1" si="50"/>
        <v>#NAME?</v>
      </c>
      <c r="AP93" s="567" t="e">
        <f t="shared" ca="1" si="51"/>
        <v>#NAME?</v>
      </c>
      <c r="AQ93" s="455"/>
      <c r="AR93" s="948"/>
      <c r="AS93" s="948"/>
      <c r="AT93" s="950"/>
      <c r="AU93" s="950"/>
      <c r="AV93" s="951"/>
      <c r="AW93" s="952"/>
      <c r="AX93" s="945"/>
      <c r="AY93" s="946"/>
      <c r="AZ93" s="946"/>
      <c r="BA93" s="947"/>
      <c r="BB93" s="948"/>
      <c r="BC93" s="949"/>
      <c r="BD93" s="950"/>
      <c r="BE93" s="950"/>
      <c r="BF93" s="951"/>
      <c r="BG93" s="948"/>
      <c r="BH93" s="948"/>
      <c r="BI93" s="950"/>
      <c r="BJ93" s="950"/>
      <c r="BK93" s="951"/>
      <c r="BL93" s="952"/>
      <c r="BM93" s="945"/>
      <c r="BN93" s="946"/>
      <c r="BO93" s="946"/>
      <c r="BP93" s="947"/>
      <c r="BQ93" s="948"/>
      <c r="BR93" s="949"/>
      <c r="BS93" s="950"/>
      <c r="BT93" s="950"/>
      <c r="BU93" s="951"/>
      <c r="BV93" s="948"/>
      <c r="BW93" s="948"/>
      <c r="BX93" s="950"/>
      <c r="BY93" s="950"/>
      <c r="BZ93" s="951"/>
      <c r="CA93" s="952"/>
      <c r="CB93" s="945"/>
      <c r="CC93" s="946"/>
      <c r="CD93" s="946"/>
      <c r="CE93" s="947"/>
      <c r="CF93" s="948"/>
      <c r="CG93" s="949"/>
      <c r="CH93" s="950"/>
      <c r="CI93" s="950"/>
      <c r="CJ93" s="951"/>
      <c r="CK93" s="948"/>
      <c r="CL93" s="948"/>
      <c r="CM93" s="950"/>
      <c r="CN93" s="950"/>
      <c r="CO93" s="951"/>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'NSW Post Acute '!T24</f>
        <v>2.1436648252391818E-2</v>
      </c>
      <c r="E94" s="493">
        <f>'NSW Post Acute '!U24</f>
        <v>1.3673088120684093E-2</v>
      </c>
      <c r="F94" s="493">
        <f>'NSW Post Acute '!V24</f>
        <v>3.2928495938649084E-2</v>
      </c>
      <c r="G94" s="498">
        <f t="shared" si="52"/>
        <v>4.9120938311135176E-3</v>
      </c>
      <c r="H94" s="498">
        <f t="shared" si="53"/>
        <v>18.615279999973794</v>
      </c>
      <c r="I94" s="498">
        <f t="shared" si="54"/>
        <v>849.77047605667894</v>
      </c>
      <c r="J94" s="498" t="e">
        <f ca="1">_xll.ErBeta(H94,I94)</f>
        <v>#NAME?</v>
      </c>
      <c r="K94" s="1076" t="e">
        <f t="shared" ca="1" si="55"/>
        <v>#NAME?</v>
      </c>
      <c r="L94" s="566" t="e">
        <f t="shared" ca="1" si="24"/>
        <v>#NAME?</v>
      </c>
      <c r="M94" s="566" t="e">
        <f t="shared" ca="1" si="25"/>
        <v>#NAME?</v>
      </c>
      <c r="N94" s="567" t="e">
        <f t="shared" ca="1" si="26"/>
        <v>#NAME?</v>
      </c>
      <c r="O94" s="565" t="e">
        <f t="shared" ca="1" si="27"/>
        <v>#NAME?</v>
      </c>
      <c r="P94" s="453" t="e">
        <f t="shared" ca="1" si="28"/>
        <v>#NAME?</v>
      </c>
      <c r="Q94" s="566" t="e">
        <f t="shared" ca="1" si="29"/>
        <v>#NAME?</v>
      </c>
      <c r="R94" s="567" t="e">
        <f t="shared" ca="1" si="30"/>
        <v>#NAME?</v>
      </c>
      <c r="S94" s="1076" t="e">
        <f t="shared" ca="1" si="56"/>
        <v>#NAME?</v>
      </c>
      <c r="T94" s="566" t="e">
        <f t="shared" ca="1" si="31"/>
        <v>#NAME?</v>
      </c>
      <c r="U94" s="566" t="e">
        <f t="shared" ca="1" si="32"/>
        <v>#NAME?</v>
      </c>
      <c r="V94" s="567" t="e">
        <f t="shared" ca="1" si="33"/>
        <v>#NAME?</v>
      </c>
      <c r="W94" s="565" t="e">
        <f t="shared" ca="1" si="34"/>
        <v>#NAME?</v>
      </c>
      <c r="X94" s="453" t="e">
        <f t="shared" ca="1" si="35"/>
        <v>#NAME?</v>
      </c>
      <c r="Y94" s="566" t="e">
        <f t="shared" ca="1" si="36"/>
        <v>#NAME?</v>
      </c>
      <c r="Z94" s="567" t="e">
        <f t="shared" ca="1" si="37"/>
        <v>#NAME?</v>
      </c>
      <c r="AA94" s="1076" t="e">
        <f t="shared" ca="1" si="57"/>
        <v>#NAME?</v>
      </c>
      <c r="AB94" s="453" t="e">
        <f t="shared" ca="1" si="38"/>
        <v>#NAME?</v>
      </c>
      <c r="AC94" s="566" t="e">
        <f t="shared" ca="1" si="39"/>
        <v>#NAME?</v>
      </c>
      <c r="AD94" s="567" t="e">
        <f t="shared" ca="1" si="40"/>
        <v>#NAME?</v>
      </c>
      <c r="AE94" s="565" t="e">
        <f t="shared" ca="1" si="41"/>
        <v>#NAME?</v>
      </c>
      <c r="AF94" s="453" t="e">
        <f t="shared" ca="1" si="42"/>
        <v>#NAME?</v>
      </c>
      <c r="AG94" s="566" t="e">
        <f t="shared" ca="1" si="43"/>
        <v>#NAME?</v>
      </c>
      <c r="AH94" s="567" t="e">
        <f t="shared" ca="1" si="44"/>
        <v>#NAME?</v>
      </c>
      <c r="AI94" s="1076" t="e">
        <f t="shared" ca="1" si="58"/>
        <v>#NAME?</v>
      </c>
      <c r="AJ94" s="453" t="e">
        <f t="shared" ca="1" si="45"/>
        <v>#NAME?</v>
      </c>
      <c r="AK94" s="566" t="e">
        <f t="shared" ca="1" si="46"/>
        <v>#NAME?</v>
      </c>
      <c r="AL94" s="567" t="e">
        <f t="shared" ca="1" si="47"/>
        <v>#NAME?</v>
      </c>
      <c r="AM94" s="565" t="e">
        <f t="shared" ca="1" si="48"/>
        <v>#NAME?</v>
      </c>
      <c r="AN94" s="453" t="e">
        <f t="shared" ca="1" si="49"/>
        <v>#NAME?</v>
      </c>
      <c r="AO94" s="566" t="e">
        <f t="shared" ca="1" si="50"/>
        <v>#NAME?</v>
      </c>
      <c r="AP94" s="567" t="e">
        <f t="shared" ca="1" si="51"/>
        <v>#NAME?</v>
      </c>
      <c r="AQ94" s="455"/>
      <c r="AR94" s="948"/>
      <c r="AS94" s="948"/>
      <c r="AT94" s="950"/>
      <c r="AU94" s="950"/>
      <c r="AV94" s="951"/>
      <c r="AW94" s="952"/>
      <c r="AX94" s="945"/>
      <c r="AY94" s="946"/>
      <c r="AZ94" s="946"/>
      <c r="BA94" s="947"/>
      <c r="BB94" s="948"/>
      <c r="BC94" s="949"/>
      <c r="BD94" s="950"/>
      <c r="BE94" s="950"/>
      <c r="BF94" s="951"/>
      <c r="BG94" s="948"/>
      <c r="BH94" s="948"/>
      <c r="BI94" s="950"/>
      <c r="BJ94" s="950"/>
      <c r="BK94" s="951"/>
      <c r="BL94" s="952"/>
      <c r="BM94" s="945"/>
      <c r="BN94" s="946"/>
      <c r="BO94" s="946"/>
      <c r="BP94" s="947"/>
      <c r="BQ94" s="948"/>
      <c r="BR94" s="949"/>
      <c r="BS94" s="950"/>
      <c r="BT94" s="950"/>
      <c r="BU94" s="951"/>
      <c r="BV94" s="948"/>
      <c r="BW94" s="948"/>
      <c r="BX94" s="950"/>
      <c r="BY94" s="950"/>
      <c r="BZ94" s="951"/>
      <c r="CA94" s="952"/>
      <c r="CB94" s="945"/>
      <c r="CC94" s="946"/>
      <c r="CD94" s="946"/>
      <c r="CE94" s="947"/>
      <c r="CF94" s="948"/>
      <c r="CG94" s="949"/>
      <c r="CH94" s="950"/>
      <c r="CI94" s="950"/>
      <c r="CJ94" s="951"/>
      <c r="CK94" s="948"/>
      <c r="CL94" s="948"/>
      <c r="CM94" s="950"/>
      <c r="CN94" s="950"/>
      <c r="CO94" s="951"/>
      <c r="CP94" s="205"/>
      <c r="CQ94" s="207"/>
      <c r="CR94" s="206"/>
      <c r="CS94" s="206"/>
      <c r="CT94" s="208"/>
      <c r="CU94" s="449"/>
      <c r="CV94" s="454"/>
      <c r="CW94" s="448"/>
      <c r="CX94" s="448"/>
      <c r="CY94" s="455"/>
      <c r="CZ94" s="449"/>
      <c r="DA94" s="449"/>
      <c r="DB94" s="448"/>
      <c r="DC94" s="448"/>
      <c r="DD94" s="455"/>
    </row>
    <row r="95" spans="1:118" s="212" customFormat="1" ht="18.75" x14ac:dyDescent="0.3">
      <c r="A95" s="212" t="s">
        <v>334</v>
      </c>
      <c r="B95" s="213">
        <v>20</v>
      </c>
      <c r="D95" s="565">
        <f>'NSW Post Acute '!T25</f>
        <v>1.8049211371052833E-2</v>
      </c>
      <c r="E95" s="493">
        <f>'NSW Post Acute '!U25</f>
        <v>1.1205777910838337E-2</v>
      </c>
      <c r="F95" s="493">
        <f>'NSW Post Acute '!V25</f>
        <v>2.8455413419667834E-2</v>
      </c>
      <c r="G95" s="498">
        <f t="shared" si="52"/>
        <v>4.4004172216401786E-3</v>
      </c>
      <c r="H95" s="498">
        <f t="shared" si="53"/>
        <v>16.502271486136021</v>
      </c>
      <c r="I95" s="498">
        <f t="shared" si="54"/>
        <v>897.79094315271618</v>
      </c>
      <c r="J95" s="498" t="e">
        <f ca="1">_xll.ErBeta(H95,I95)</f>
        <v>#NAME?</v>
      </c>
      <c r="K95" s="1076" t="e">
        <f t="shared" ca="1" si="55"/>
        <v>#NAME?</v>
      </c>
      <c r="L95" s="698" t="e">
        <f t="shared" ref="L95:L100" ca="1" si="59">K95*($D$21-PICSIA_V-Diab_Inc)</f>
        <v>#NAME?</v>
      </c>
      <c r="M95" s="566" t="e">
        <f t="shared" ca="1" si="25"/>
        <v>#NAME?</v>
      </c>
      <c r="N95" s="567" t="e">
        <f t="shared" ca="1" si="26"/>
        <v>#NAME?</v>
      </c>
      <c r="O95" s="565" t="e">
        <f t="shared" ca="1" si="27"/>
        <v>#NAME?</v>
      </c>
      <c r="P95" s="698" t="e">
        <f t="shared" ref="P95:P100" ca="1" si="60">O95*($E$21-PICSIA_U-$H$201)</f>
        <v>#NAME?</v>
      </c>
      <c r="Q95" s="566" t="e">
        <f t="shared" ca="1" si="29"/>
        <v>#NAME?</v>
      </c>
      <c r="R95" s="567" t="e">
        <f t="shared" ca="1" si="30"/>
        <v>#NAME?</v>
      </c>
      <c r="S95" s="1076" t="e">
        <f t="shared" ca="1" si="56"/>
        <v>#NAME?</v>
      </c>
      <c r="T95" s="698" t="e">
        <f t="shared" ref="T95:T100" ca="1" si="61">S95*($F$21-PICSIB_V-$J$201)</f>
        <v>#NAME?</v>
      </c>
      <c r="U95" s="566" t="e">
        <f t="shared" ca="1" si="32"/>
        <v>#NAME?</v>
      </c>
      <c r="V95" s="567" t="e">
        <f t="shared" ca="1" si="33"/>
        <v>#NAME?</v>
      </c>
      <c r="W95" s="565" t="e">
        <f t="shared" ca="1" si="34"/>
        <v>#NAME?</v>
      </c>
      <c r="X95" s="698" t="e">
        <f t="shared" ref="X95:X100" ca="1" si="62">W95*($G$21-PICSIB_U-$L$201)</f>
        <v>#NAME?</v>
      </c>
      <c r="Y95" s="566" t="e">
        <f t="shared" ca="1" si="36"/>
        <v>#NAME?</v>
      </c>
      <c r="Z95" s="567" t="e">
        <f t="shared" ca="1" si="37"/>
        <v>#NAME?</v>
      </c>
      <c r="AA95" s="1076" t="e">
        <f t="shared" ca="1" si="57"/>
        <v>#NAME?</v>
      </c>
      <c r="AB95" s="698" t="e">
        <f t="shared" ref="AB95:AB100" ca="1" si="63">AA95*($H$21-PICSIC_V-$N$201)</f>
        <v>#NAME?</v>
      </c>
      <c r="AC95" s="566" t="e">
        <f t="shared" ca="1" si="39"/>
        <v>#NAME?</v>
      </c>
      <c r="AD95" s="567" t="e">
        <f t="shared" ca="1" si="40"/>
        <v>#NAME?</v>
      </c>
      <c r="AE95" s="565" t="e">
        <f t="shared" ca="1" si="41"/>
        <v>#NAME?</v>
      </c>
      <c r="AF95" s="698" t="e">
        <f t="shared" ref="AF95:AF100" ca="1" si="64">AE95*($I$21-PICSIC_U-$P$201)</f>
        <v>#NAME?</v>
      </c>
      <c r="AG95" s="566" t="e">
        <f t="shared" ca="1" si="43"/>
        <v>#NAME?</v>
      </c>
      <c r="AH95" s="567" t="e">
        <f t="shared" ca="1" si="44"/>
        <v>#NAME?</v>
      </c>
      <c r="AI95" s="1076" t="e">
        <f t="shared" ca="1" si="58"/>
        <v>#NAME?</v>
      </c>
      <c r="AJ95" s="698" t="e">
        <f t="shared" ref="AJ95:AJ100" ca="1" si="65">AI95*($J$21-PICS4D_V-$R$201)</f>
        <v>#NAME?</v>
      </c>
      <c r="AK95" s="566" t="e">
        <f t="shared" ca="1" si="46"/>
        <v>#NAME?</v>
      </c>
      <c r="AL95" s="567" t="e">
        <f t="shared" ca="1" si="47"/>
        <v>#NAME?</v>
      </c>
      <c r="AM95" s="565" t="e">
        <f t="shared" ca="1" si="48"/>
        <v>#NAME?</v>
      </c>
      <c r="AN95" s="698" t="e">
        <f t="shared" ref="AN95:AN100" ca="1" si="66">AM95*($K$21-PICS4D_U-$T$201)</f>
        <v>#NAME?</v>
      </c>
      <c r="AO95" s="566" t="e">
        <f t="shared" ca="1" si="50"/>
        <v>#NAME?</v>
      </c>
      <c r="AP95" s="567" t="e">
        <f t="shared" ca="1" si="51"/>
        <v>#NAME?</v>
      </c>
      <c r="AQ95" s="225"/>
      <c r="AR95" s="960"/>
      <c r="AS95" s="960"/>
      <c r="AT95" s="962"/>
      <c r="AU95" s="962"/>
      <c r="AV95" s="963"/>
      <c r="AW95" s="964"/>
      <c r="AX95" s="957"/>
      <c r="AY95" s="958"/>
      <c r="AZ95" s="958"/>
      <c r="BA95" s="959"/>
      <c r="BB95" s="960"/>
      <c r="BC95" s="961"/>
      <c r="BD95" s="962"/>
      <c r="BE95" s="962"/>
      <c r="BF95" s="963"/>
      <c r="BG95" s="960"/>
      <c r="BH95" s="960"/>
      <c r="BI95" s="962"/>
      <c r="BJ95" s="962"/>
      <c r="BK95" s="963"/>
      <c r="BL95" s="964"/>
      <c r="BM95" s="957"/>
      <c r="BN95" s="958"/>
      <c r="BO95" s="958"/>
      <c r="BP95" s="959"/>
      <c r="BQ95" s="960"/>
      <c r="BR95" s="961"/>
      <c r="BS95" s="962"/>
      <c r="BT95" s="962"/>
      <c r="BU95" s="963"/>
      <c r="BV95" s="960"/>
      <c r="BW95" s="960"/>
      <c r="BX95" s="962"/>
      <c r="BY95" s="962"/>
      <c r="BZ95" s="963"/>
      <c r="CA95" s="964"/>
      <c r="CB95" s="957"/>
      <c r="CC95" s="958"/>
      <c r="CD95" s="958"/>
      <c r="CE95" s="959"/>
      <c r="CF95" s="960"/>
      <c r="CG95" s="961"/>
      <c r="CH95" s="962"/>
      <c r="CI95" s="962"/>
      <c r="CJ95" s="963"/>
      <c r="CK95" s="960"/>
      <c r="CL95" s="960"/>
      <c r="CM95" s="962"/>
      <c r="CN95" s="962"/>
      <c r="CO95" s="963"/>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'NSW Post Acute '!T26</f>
        <v>1.5197060066542549E-2</v>
      </c>
      <c r="E96" s="493">
        <f>'NSW Post Acute '!U26</f>
        <v>9.1836940915400161E-3</v>
      </c>
      <c r="F96" s="493">
        <f>'NSW Post Acute '!V26</f>
        <v>2.4589964703909617E-2</v>
      </c>
      <c r="G96" s="498">
        <f t="shared" si="52"/>
        <v>3.9301710745840816E-3</v>
      </c>
      <c r="H96" s="498">
        <f t="shared" si="53"/>
        <v>14.709473484578405</v>
      </c>
      <c r="I96" s="498">
        <f t="shared" si="54"/>
        <v>953.20625627965399</v>
      </c>
      <c r="J96" s="498" t="e">
        <f ca="1">_xll.ErBeta(H96,I96)</f>
        <v>#NAME?</v>
      </c>
      <c r="K96" s="1076" t="e">
        <f t="shared" ca="1" si="55"/>
        <v>#NAME?</v>
      </c>
      <c r="L96" s="453" t="e">
        <f t="shared" ca="1" si="59"/>
        <v>#NAME?</v>
      </c>
      <c r="M96" s="566" t="e">
        <f t="shared" ca="1" si="25"/>
        <v>#NAME?</v>
      </c>
      <c r="N96" s="567" t="e">
        <f t="shared" ca="1" si="26"/>
        <v>#NAME?</v>
      </c>
      <c r="O96" s="565" t="e">
        <f t="shared" ca="1" si="27"/>
        <v>#NAME?</v>
      </c>
      <c r="P96" s="453" t="e">
        <f t="shared" ca="1" si="60"/>
        <v>#NAME?</v>
      </c>
      <c r="Q96" s="566" t="e">
        <f t="shared" ca="1" si="29"/>
        <v>#NAME?</v>
      </c>
      <c r="R96" s="567" t="e">
        <f t="shared" ca="1" si="30"/>
        <v>#NAME?</v>
      </c>
      <c r="S96" s="1076" t="e">
        <f t="shared" ca="1" si="56"/>
        <v>#NAME?</v>
      </c>
      <c r="T96" s="453" t="e">
        <f t="shared" ca="1" si="61"/>
        <v>#NAME?</v>
      </c>
      <c r="U96" s="566" t="e">
        <f t="shared" ca="1" si="32"/>
        <v>#NAME?</v>
      </c>
      <c r="V96" s="567" t="e">
        <f t="shared" ca="1" si="33"/>
        <v>#NAME?</v>
      </c>
      <c r="W96" s="565" t="e">
        <f t="shared" ca="1" si="34"/>
        <v>#NAME?</v>
      </c>
      <c r="X96" s="453" t="e">
        <f t="shared" ca="1" si="62"/>
        <v>#NAME?</v>
      </c>
      <c r="Y96" s="566" t="e">
        <f t="shared" ca="1" si="36"/>
        <v>#NAME?</v>
      </c>
      <c r="Z96" s="567" t="e">
        <f t="shared" ca="1" si="37"/>
        <v>#NAME?</v>
      </c>
      <c r="AA96" s="1076" t="e">
        <f t="shared" ca="1" si="57"/>
        <v>#NAME?</v>
      </c>
      <c r="AB96" s="453" t="e">
        <f t="shared" ca="1" si="63"/>
        <v>#NAME?</v>
      </c>
      <c r="AC96" s="566" t="e">
        <f t="shared" ca="1" si="39"/>
        <v>#NAME?</v>
      </c>
      <c r="AD96" s="567" t="e">
        <f t="shared" ca="1" si="40"/>
        <v>#NAME?</v>
      </c>
      <c r="AE96" s="565" t="e">
        <f t="shared" ca="1" si="41"/>
        <v>#NAME?</v>
      </c>
      <c r="AF96" s="453" t="e">
        <f t="shared" ca="1" si="64"/>
        <v>#NAME?</v>
      </c>
      <c r="AG96" s="566" t="e">
        <f t="shared" ca="1" si="43"/>
        <v>#NAME?</v>
      </c>
      <c r="AH96" s="567" t="e">
        <f t="shared" ca="1" si="44"/>
        <v>#NAME?</v>
      </c>
      <c r="AI96" s="1076" t="e">
        <f t="shared" ca="1" si="58"/>
        <v>#NAME?</v>
      </c>
      <c r="AJ96" s="453" t="e">
        <f t="shared" ca="1" si="65"/>
        <v>#NAME?</v>
      </c>
      <c r="AK96" s="566" t="e">
        <f t="shared" ca="1" si="46"/>
        <v>#NAME?</v>
      </c>
      <c r="AL96" s="567" t="e">
        <f t="shared" ca="1" si="47"/>
        <v>#NAME?</v>
      </c>
      <c r="AM96" s="565" t="e">
        <f t="shared" ca="1" si="48"/>
        <v>#NAME?</v>
      </c>
      <c r="AN96" s="453" t="e">
        <f t="shared" ca="1" si="66"/>
        <v>#NAME?</v>
      </c>
      <c r="AO96" s="566" t="e">
        <f t="shared" ca="1" si="50"/>
        <v>#NAME?</v>
      </c>
      <c r="AP96" s="567" t="e">
        <f t="shared" ca="1" si="51"/>
        <v>#NAME?</v>
      </c>
      <c r="AQ96" s="455"/>
      <c r="AR96" s="948"/>
      <c r="AS96" s="948"/>
      <c r="AT96" s="950"/>
      <c r="AU96" s="950"/>
      <c r="AV96" s="951"/>
      <c r="AW96" s="952"/>
      <c r="AX96" s="945"/>
      <c r="AY96" s="946"/>
      <c r="AZ96" s="946"/>
      <c r="BA96" s="947"/>
      <c r="BB96" s="948"/>
      <c r="BC96" s="949"/>
      <c r="BD96" s="950"/>
      <c r="BE96" s="950"/>
      <c r="BF96" s="951"/>
      <c r="BG96" s="948"/>
      <c r="BH96" s="948"/>
      <c r="BI96" s="950"/>
      <c r="BJ96" s="950"/>
      <c r="BK96" s="951"/>
      <c r="BL96" s="952"/>
      <c r="BM96" s="945"/>
      <c r="BN96" s="946"/>
      <c r="BO96" s="946"/>
      <c r="BP96" s="947"/>
      <c r="BQ96" s="948"/>
      <c r="BR96" s="949"/>
      <c r="BS96" s="950"/>
      <c r="BT96" s="950"/>
      <c r="BU96" s="951"/>
      <c r="BV96" s="948"/>
      <c r="BW96" s="948"/>
      <c r="BX96" s="950"/>
      <c r="BY96" s="950"/>
      <c r="BZ96" s="951"/>
      <c r="CA96" s="952"/>
      <c r="CB96" s="945"/>
      <c r="CC96" s="946"/>
      <c r="CD96" s="946"/>
      <c r="CE96" s="947"/>
      <c r="CF96" s="948"/>
      <c r="CG96" s="949"/>
      <c r="CH96" s="950"/>
      <c r="CI96" s="950"/>
      <c r="CJ96" s="951"/>
      <c r="CK96" s="948"/>
      <c r="CL96" s="948"/>
      <c r="CM96" s="950"/>
      <c r="CN96" s="950"/>
      <c r="CO96" s="951"/>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'NSW Post Acute '!T27</f>
        <v>1.2795608069419522E-2</v>
      </c>
      <c r="E97" s="493">
        <f>'NSW Post Acute '!U27</f>
        <v>7.5264955131238405E-3</v>
      </c>
      <c r="F97" s="493">
        <f>'NSW Post Acute '!V27</f>
        <v>2.1249607419921969E-2</v>
      </c>
      <c r="G97" s="498">
        <f t="shared" si="52"/>
        <v>3.5007938537750332E-3</v>
      </c>
      <c r="H97" s="498">
        <f t="shared" si="53"/>
        <v>13.175718291932213</v>
      </c>
      <c r="I97" s="498">
        <f t="shared" si="54"/>
        <v>1016.5305856563049</v>
      </c>
      <c r="J97" s="498" t="e">
        <f ca="1">_xll.ErBeta(H97,I97)</f>
        <v>#NAME?</v>
      </c>
      <c r="K97" s="1076" t="e">
        <f t="shared" ca="1" si="55"/>
        <v>#NAME?</v>
      </c>
      <c r="L97" s="453" t="e">
        <f t="shared" ca="1" si="59"/>
        <v>#NAME?</v>
      </c>
      <c r="M97" s="566" t="e">
        <f t="shared" ca="1" si="25"/>
        <v>#NAME?</v>
      </c>
      <c r="N97" s="567" t="e">
        <f t="shared" ca="1" si="26"/>
        <v>#NAME?</v>
      </c>
      <c r="O97" s="565" t="e">
        <f t="shared" ca="1" si="27"/>
        <v>#NAME?</v>
      </c>
      <c r="P97" s="453" t="e">
        <f t="shared" ca="1" si="60"/>
        <v>#NAME?</v>
      </c>
      <c r="Q97" s="566" t="e">
        <f t="shared" ca="1" si="29"/>
        <v>#NAME?</v>
      </c>
      <c r="R97" s="567" t="e">
        <f t="shared" ca="1" si="30"/>
        <v>#NAME?</v>
      </c>
      <c r="S97" s="1076" t="e">
        <f t="shared" ca="1" si="56"/>
        <v>#NAME?</v>
      </c>
      <c r="T97" s="453" t="e">
        <f t="shared" ca="1" si="61"/>
        <v>#NAME?</v>
      </c>
      <c r="U97" s="566" t="e">
        <f t="shared" ca="1" si="32"/>
        <v>#NAME?</v>
      </c>
      <c r="V97" s="567" t="e">
        <f t="shared" ca="1" si="33"/>
        <v>#NAME?</v>
      </c>
      <c r="W97" s="565" t="e">
        <f t="shared" ca="1" si="34"/>
        <v>#NAME?</v>
      </c>
      <c r="X97" s="453" t="e">
        <f t="shared" ca="1" si="62"/>
        <v>#NAME?</v>
      </c>
      <c r="Y97" s="566" t="e">
        <f t="shared" ca="1" si="36"/>
        <v>#NAME?</v>
      </c>
      <c r="Z97" s="567" t="e">
        <f t="shared" ca="1" si="37"/>
        <v>#NAME?</v>
      </c>
      <c r="AA97" s="1076" t="e">
        <f t="shared" ca="1" si="57"/>
        <v>#NAME?</v>
      </c>
      <c r="AB97" s="453" t="e">
        <f t="shared" ca="1" si="63"/>
        <v>#NAME?</v>
      </c>
      <c r="AC97" s="566" t="e">
        <f t="shared" ca="1" si="39"/>
        <v>#NAME?</v>
      </c>
      <c r="AD97" s="567" t="e">
        <f t="shared" ca="1" si="40"/>
        <v>#NAME?</v>
      </c>
      <c r="AE97" s="565" t="e">
        <f t="shared" ca="1" si="41"/>
        <v>#NAME?</v>
      </c>
      <c r="AF97" s="453" t="e">
        <f t="shared" ca="1" si="64"/>
        <v>#NAME?</v>
      </c>
      <c r="AG97" s="566" t="e">
        <f t="shared" ca="1" si="43"/>
        <v>#NAME?</v>
      </c>
      <c r="AH97" s="567" t="e">
        <f t="shared" ca="1" si="44"/>
        <v>#NAME?</v>
      </c>
      <c r="AI97" s="1076" t="e">
        <f t="shared" ca="1" si="58"/>
        <v>#NAME?</v>
      </c>
      <c r="AJ97" s="453" t="e">
        <f t="shared" ca="1" si="65"/>
        <v>#NAME?</v>
      </c>
      <c r="AK97" s="566" t="e">
        <f t="shared" ca="1" si="46"/>
        <v>#NAME?</v>
      </c>
      <c r="AL97" s="567" t="e">
        <f t="shared" ca="1" si="47"/>
        <v>#NAME?</v>
      </c>
      <c r="AM97" s="565" t="e">
        <f t="shared" ca="1" si="48"/>
        <v>#NAME?</v>
      </c>
      <c r="AN97" s="453" t="e">
        <f t="shared" ca="1" si="66"/>
        <v>#NAME?</v>
      </c>
      <c r="AO97" s="566" t="e">
        <f t="shared" ca="1" si="50"/>
        <v>#NAME?</v>
      </c>
      <c r="AP97" s="567" t="e">
        <f t="shared" ca="1" si="51"/>
        <v>#NAME?</v>
      </c>
      <c r="AQ97" s="455"/>
      <c r="AR97" s="948"/>
      <c r="AS97" s="948"/>
      <c r="AT97" s="950"/>
      <c r="AU97" s="950"/>
      <c r="AV97" s="951"/>
      <c r="AW97" s="952"/>
      <c r="AX97" s="945"/>
      <c r="AY97" s="946"/>
      <c r="AZ97" s="946"/>
      <c r="BA97" s="947"/>
      <c r="BB97" s="948"/>
      <c r="BC97" s="949"/>
      <c r="BD97" s="950"/>
      <c r="BE97" s="950"/>
      <c r="BF97" s="951"/>
      <c r="BG97" s="948"/>
      <c r="BH97" s="948"/>
      <c r="BI97" s="950"/>
      <c r="BJ97" s="950"/>
      <c r="BK97" s="951"/>
      <c r="BL97" s="952"/>
      <c r="BM97" s="945"/>
      <c r="BN97" s="946"/>
      <c r="BO97" s="946"/>
      <c r="BP97" s="947"/>
      <c r="BQ97" s="948"/>
      <c r="BR97" s="949"/>
      <c r="BS97" s="950"/>
      <c r="BT97" s="950"/>
      <c r="BU97" s="951"/>
      <c r="BV97" s="948"/>
      <c r="BW97" s="948"/>
      <c r="BX97" s="950"/>
      <c r="BY97" s="950"/>
      <c r="BZ97" s="951"/>
      <c r="CA97" s="952"/>
      <c r="CB97" s="945"/>
      <c r="CC97" s="946"/>
      <c r="CD97" s="946"/>
      <c r="CE97" s="947"/>
      <c r="CF97" s="948"/>
      <c r="CG97" s="949"/>
      <c r="CH97" s="950"/>
      <c r="CI97" s="950"/>
      <c r="CJ97" s="951"/>
      <c r="CK97" s="948"/>
      <c r="CL97" s="948"/>
      <c r="CM97" s="950"/>
      <c r="CN97" s="950"/>
      <c r="CO97" s="951"/>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'NSW Post Acute '!T28</f>
        <v>1.0773635502478039E-2</v>
      </c>
      <c r="E98" s="493">
        <f>'NSW Post Acute '!U28</f>
        <v>6.1683385949513883E-3</v>
      </c>
      <c r="F98" s="493">
        <f>'NSW Post Acute '!V28</f>
        <v>1.8363011941575115E-2</v>
      </c>
      <c r="G98" s="498">
        <f t="shared" si="52"/>
        <v>3.110886057812175E-3</v>
      </c>
      <c r="H98" s="498">
        <f t="shared" si="53"/>
        <v>11.853797101082387</v>
      </c>
      <c r="I98" s="498">
        <f t="shared" si="54"/>
        <v>1088.4059154496069</v>
      </c>
      <c r="J98" s="498" t="e">
        <f ca="1">_xll.ErBeta(H98,I98)</f>
        <v>#NAME?</v>
      </c>
      <c r="K98" s="1076" t="e">
        <f t="shared" ca="1" si="55"/>
        <v>#NAME?</v>
      </c>
      <c r="L98" s="453" t="e">
        <f t="shared" ca="1" si="59"/>
        <v>#NAME?</v>
      </c>
      <c r="M98" s="566" t="e">
        <f t="shared" ca="1" si="25"/>
        <v>#NAME?</v>
      </c>
      <c r="N98" s="567" t="e">
        <f t="shared" ca="1" si="26"/>
        <v>#NAME?</v>
      </c>
      <c r="O98" s="565" t="e">
        <f t="shared" ca="1" si="27"/>
        <v>#NAME?</v>
      </c>
      <c r="P98" s="453" t="e">
        <f t="shared" ca="1" si="60"/>
        <v>#NAME?</v>
      </c>
      <c r="Q98" s="566" t="e">
        <f t="shared" ca="1" si="29"/>
        <v>#NAME?</v>
      </c>
      <c r="R98" s="567" t="e">
        <f t="shared" ca="1" si="30"/>
        <v>#NAME?</v>
      </c>
      <c r="S98" s="1076" t="e">
        <f t="shared" ca="1" si="56"/>
        <v>#NAME?</v>
      </c>
      <c r="T98" s="453" t="e">
        <f t="shared" ca="1" si="61"/>
        <v>#NAME?</v>
      </c>
      <c r="U98" s="566" t="e">
        <f t="shared" ca="1" si="32"/>
        <v>#NAME?</v>
      </c>
      <c r="V98" s="567" t="e">
        <f t="shared" ca="1" si="33"/>
        <v>#NAME?</v>
      </c>
      <c r="W98" s="565" t="e">
        <f t="shared" ca="1" si="34"/>
        <v>#NAME?</v>
      </c>
      <c r="X98" s="453" t="e">
        <f t="shared" ca="1" si="62"/>
        <v>#NAME?</v>
      </c>
      <c r="Y98" s="566" t="e">
        <f t="shared" ca="1" si="36"/>
        <v>#NAME?</v>
      </c>
      <c r="Z98" s="567" t="e">
        <f t="shared" ca="1" si="37"/>
        <v>#NAME?</v>
      </c>
      <c r="AA98" s="1076" t="e">
        <f t="shared" ca="1" si="57"/>
        <v>#NAME?</v>
      </c>
      <c r="AB98" s="453" t="e">
        <f t="shared" ca="1" si="63"/>
        <v>#NAME?</v>
      </c>
      <c r="AC98" s="566" t="e">
        <f t="shared" ca="1" si="39"/>
        <v>#NAME?</v>
      </c>
      <c r="AD98" s="567" t="e">
        <f t="shared" ca="1" si="40"/>
        <v>#NAME?</v>
      </c>
      <c r="AE98" s="565" t="e">
        <f t="shared" ca="1" si="41"/>
        <v>#NAME?</v>
      </c>
      <c r="AF98" s="453" t="e">
        <f t="shared" ca="1" si="64"/>
        <v>#NAME?</v>
      </c>
      <c r="AG98" s="566" t="e">
        <f t="shared" ca="1" si="43"/>
        <v>#NAME?</v>
      </c>
      <c r="AH98" s="567" t="e">
        <f t="shared" ca="1" si="44"/>
        <v>#NAME?</v>
      </c>
      <c r="AI98" s="1076" t="e">
        <f t="shared" ca="1" si="58"/>
        <v>#NAME?</v>
      </c>
      <c r="AJ98" s="453" t="e">
        <f t="shared" ca="1" si="65"/>
        <v>#NAME?</v>
      </c>
      <c r="AK98" s="566" t="e">
        <f t="shared" ca="1" si="46"/>
        <v>#NAME?</v>
      </c>
      <c r="AL98" s="567" t="e">
        <f t="shared" ca="1" si="47"/>
        <v>#NAME?</v>
      </c>
      <c r="AM98" s="565" t="e">
        <f t="shared" ca="1" si="48"/>
        <v>#NAME?</v>
      </c>
      <c r="AN98" s="453" t="e">
        <f t="shared" ca="1" si="66"/>
        <v>#NAME?</v>
      </c>
      <c r="AO98" s="566" t="e">
        <f t="shared" ca="1" si="50"/>
        <v>#NAME?</v>
      </c>
      <c r="AP98" s="567" t="e">
        <f t="shared" ca="1" si="51"/>
        <v>#NAME?</v>
      </c>
      <c r="AQ98" s="455"/>
      <c r="AR98" s="948"/>
      <c r="AS98" s="948"/>
      <c r="AT98" s="950"/>
      <c r="AU98" s="950"/>
      <c r="AV98" s="951"/>
      <c r="AW98" s="952"/>
      <c r="AX98" s="945"/>
      <c r="AY98" s="946"/>
      <c r="AZ98" s="946"/>
      <c r="BA98" s="947"/>
      <c r="BB98" s="948"/>
      <c r="BC98" s="949"/>
      <c r="BD98" s="950"/>
      <c r="BE98" s="950"/>
      <c r="BF98" s="951"/>
      <c r="BG98" s="948"/>
      <c r="BH98" s="948"/>
      <c r="BI98" s="950"/>
      <c r="BJ98" s="950"/>
      <c r="BK98" s="951"/>
      <c r="BL98" s="952"/>
      <c r="BM98" s="945"/>
      <c r="BN98" s="946"/>
      <c r="BO98" s="946"/>
      <c r="BP98" s="947"/>
      <c r="BQ98" s="948"/>
      <c r="BR98" s="949"/>
      <c r="BS98" s="950"/>
      <c r="BT98" s="950"/>
      <c r="BU98" s="951"/>
      <c r="BV98" s="948"/>
      <c r="BW98" s="948"/>
      <c r="BX98" s="950"/>
      <c r="BY98" s="950"/>
      <c r="BZ98" s="951"/>
      <c r="CA98" s="952"/>
      <c r="CB98" s="945"/>
      <c r="CC98" s="946"/>
      <c r="CD98" s="946"/>
      <c r="CE98" s="947"/>
      <c r="CF98" s="948"/>
      <c r="CG98" s="949"/>
      <c r="CH98" s="950"/>
      <c r="CI98" s="950"/>
      <c r="CJ98" s="951"/>
      <c r="CK98" s="948"/>
      <c r="CL98" s="948"/>
      <c r="CM98" s="950"/>
      <c r="CN98" s="950"/>
      <c r="CO98" s="951"/>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'NSW Post Acute '!T29</f>
        <v>9.0711767123952489E-3</v>
      </c>
      <c r="E99" s="493">
        <f>'NSW Post Acute '!U29</f>
        <v>5.0552612375337792E-3</v>
      </c>
      <c r="F99" s="493">
        <f>'NSW Post Acute '!V29</f>
        <v>1.586853822298372E-2</v>
      </c>
      <c r="G99" s="498">
        <f t="shared" si="52"/>
        <v>2.7584890269004951E-3</v>
      </c>
      <c r="H99" s="498">
        <f t="shared" si="53"/>
        <v>10.706792852104313</v>
      </c>
      <c r="I99" s="498">
        <f t="shared" si="54"/>
        <v>1169.6023546341405</v>
      </c>
      <c r="J99" s="498" t="e">
        <f ca="1">_xll.ErBeta(H99,I99)</f>
        <v>#NAME?</v>
      </c>
      <c r="K99" s="1076" t="e">
        <f t="shared" ca="1" si="55"/>
        <v>#NAME?</v>
      </c>
      <c r="L99" s="453" t="e">
        <f t="shared" ca="1" si="59"/>
        <v>#NAME?</v>
      </c>
      <c r="M99" s="566" t="e">
        <f t="shared" ca="1" si="25"/>
        <v>#NAME?</v>
      </c>
      <c r="N99" s="567" t="e">
        <f t="shared" ca="1" si="26"/>
        <v>#NAME?</v>
      </c>
      <c r="O99" s="565" t="e">
        <f t="shared" ca="1" si="27"/>
        <v>#NAME?</v>
      </c>
      <c r="P99" s="453" t="e">
        <f t="shared" ca="1" si="60"/>
        <v>#NAME?</v>
      </c>
      <c r="Q99" s="566" t="e">
        <f t="shared" ca="1" si="29"/>
        <v>#NAME?</v>
      </c>
      <c r="R99" s="567" t="e">
        <f t="shared" ca="1" si="30"/>
        <v>#NAME?</v>
      </c>
      <c r="S99" s="1076" t="e">
        <f t="shared" ca="1" si="56"/>
        <v>#NAME?</v>
      </c>
      <c r="T99" s="453" t="e">
        <f t="shared" ca="1" si="61"/>
        <v>#NAME?</v>
      </c>
      <c r="U99" s="566" t="e">
        <f t="shared" ca="1" si="32"/>
        <v>#NAME?</v>
      </c>
      <c r="V99" s="567" t="e">
        <f t="shared" ca="1" si="33"/>
        <v>#NAME?</v>
      </c>
      <c r="W99" s="565" t="e">
        <f t="shared" ca="1" si="34"/>
        <v>#NAME?</v>
      </c>
      <c r="X99" s="453" t="e">
        <f t="shared" ca="1" si="62"/>
        <v>#NAME?</v>
      </c>
      <c r="Y99" s="566" t="e">
        <f t="shared" ca="1" si="36"/>
        <v>#NAME?</v>
      </c>
      <c r="Z99" s="567" t="e">
        <f t="shared" ca="1" si="37"/>
        <v>#NAME?</v>
      </c>
      <c r="AA99" s="1076" t="e">
        <f t="shared" ca="1" si="57"/>
        <v>#NAME?</v>
      </c>
      <c r="AB99" s="453" t="e">
        <f t="shared" ca="1" si="63"/>
        <v>#NAME?</v>
      </c>
      <c r="AC99" s="566" t="e">
        <f t="shared" ca="1" si="39"/>
        <v>#NAME?</v>
      </c>
      <c r="AD99" s="567" t="e">
        <f t="shared" ca="1" si="40"/>
        <v>#NAME?</v>
      </c>
      <c r="AE99" s="565" t="e">
        <f t="shared" ca="1" si="41"/>
        <v>#NAME?</v>
      </c>
      <c r="AF99" s="453" t="e">
        <f t="shared" ca="1" si="64"/>
        <v>#NAME?</v>
      </c>
      <c r="AG99" s="566" t="e">
        <f t="shared" ca="1" si="43"/>
        <v>#NAME?</v>
      </c>
      <c r="AH99" s="567" t="e">
        <f t="shared" ca="1" si="44"/>
        <v>#NAME?</v>
      </c>
      <c r="AI99" s="1076" t="e">
        <f t="shared" ca="1" si="58"/>
        <v>#NAME?</v>
      </c>
      <c r="AJ99" s="453" t="e">
        <f t="shared" ca="1" si="65"/>
        <v>#NAME?</v>
      </c>
      <c r="AK99" s="566" t="e">
        <f t="shared" ca="1" si="46"/>
        <v>#NAME?</v>
      </c>
      <c r="AL99" s="567" t="e">
        <f t="shared" ca="1" si="47"/>
        <v>#NAME?</v>
      </c>
      <c r="AM99" s="565" t="e">
        <f t="shared" ca="1" si="48"/>
        <v>#NAME?</v>
      </c>
      <c r="AN99" s="453" t="e">
        <f t="shared" ca="1" si="66"/>
        <v>#NAME?</v>
      </c>
      <c r="AO99" s="566" t="e">
        <f t="shared" ca="1" si="50"/>
        <v>#NAME?</v>
      </c>
      <c r="AP99" s="567" t="e">
        <f t="shared" ca="1" si="51"/>
        <v>#NAME?</v>
      </c>
      <c r="AQ99" s="455"/>
      <c r="AR99" s="948"/>
      <c r="AS99" s="948"/>
      <c r="AT99" s="950"/>
      <c r="AU99" s="950"/>
      <c r="AV99" s="951"/>
      <c r="AW99" s="952"/>
      <c r="AX99" s="945"/>
      <c r="AY99" s="946"/>
      <c r="AZ99" s="946"/>
      <c r="BA99" s="947"/>
      <c r="BB99" s="948"/>
      <c r="BC99" s="949"/>
      <c r="BD99" s="950"/>
      <c r="BE99" s="950"/>
      <c r="BF99" s="951"/>
      <c r="BG99" s="948"/>
      <c r="BH99" s="948"/>
      <c r="BI99" s="950"/>
      <c r="BJ99" s="950"/>
      <c r="BK99" s="951"/>
      <c r="BL99" s="952"/>
      <c r="BM99" s="945"/>
      <c r="BN99" s="946"/>
      <c r="BO99" s="946"/>
      <c r="BP99" s="947"/>
      <c r="BQ99" s="948"/>
      <c r="BR99" s="949"/>
      <c r="BS99" s="950"/>
      <c r="BT99" s="950"/>
      <c r="BU99" s="951"/>
      <c r="BV99" s="948"/>
      <c r="BW99" s="948"/>
      <c r="BX99" s="950"/>
      <c r="BY99" s="950"/>
      <c r="BZ99" s="951"/>
      <c r="CA99" s="952"/>
      <c r="CB99" s="945"/>
      <c r="CC99" s="946"/>
      <c r="CD99" s="946"/>
      <c r="CE99" s="947"/>
      <c r="CF99" s="948"/>
      <c r="CG99" s="949"/>
      <c r="CH99" s="950"/>
      <c r="CI99" s="950"/>
      <c r="CJ99" s="951"/>
      <c r="CK99" s="948"/>
      <c r="CL99" s="948"/>
      <c r="CM99" s="950"/>
      <c r="CN99" s="950"/>
      <c r="CO99" s="951"/>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'NSW Post Acute '!T30</f>
        <v>7.637741867967905E-3</v>
      </c>
      <c r="E100" s="493">
        <f>'NSW Post Acute '!U30</f>
        <v>4.143038807990879E-3</v>
      </c>
      <c r="F100" s="493">
        <f>'NSW Post Acute '!V30</f>
        <v>1.371291954367132E-2</v>
      </c>
      <c r="G100" s="498">
        <f t="shared" si="52"/>
        <v>2.441296106040929E-3</v>
      </c>
      <c r="H100" s="498">
        <f t="shared" si="53"/>
        <v>9.7054939010835</v>
      </c>
      <c r="I100" s="498">
        <f t="shared" si="54"/>
        <v>1261.0226962970671</v>
      </c>
      <c r="J100" s="498" t="e">
        <f ca="1">_xll.ErBeta(H100,I100)</f>
        <v>#NAME?</v>
      </c>
      <c r="K100" s="1076" t="e">
        <f t="shared" ca="1" si="55"/>
        <v>#NAME?</v>
      </c>
      <c r="L100" s="453" t="e">
        <f t="shared" ca="1" si="59"/>
        <v>#NAME?</v>
      </c>
      <c r="M100" s="566" t="e">
        <f t="shared" ca="1" si="25"/>
        <v>#NAME?</v>
      </c>
      <c r="N100" s="567" t="e">
        <f t="shared" ca="1" si="26"/>
        <v>#NAME?</v>
      </c>
      <c r="O100" s="565" t="e">
        <f t="shared" ca="1" si="27"/>
        <v>#NAME?</v>
      </c>
      <c r="P100" s="453" t="e">
        <f t="shared" ca="1" si="60"/>
        <v>#NAME?</v>
      </c>
      <c r="Q100" s="566" t="e">
        <f t="shared" ca="1" si="29"/>
        <v>#NAME?</v>
      </c>
      <c r="R100" s="567" t="e">
        <f t="shared" ca="1" si="30"/>
        <v>#NAME?</v>
      </c>
      <c r="S100" s="1076" t="e">
        <f t="shared" ca="1" si="56"/>
        <v>#NAME?</v>
      </c>
      <c r="T100" s="453" t="e">
        <f t="shared" ca="1" si="61"/>
        <v>#NAME?</v>
      </c>
      <c r="U100" s="566" t="e">
        <f t="shared" ca="1" si="32"/>
        <v>#NAME?</v>
      </c>
      <c r="V100" s="567" t="e">
        <f t="shared" ca="1" si="33"/>
        <v>#NAME?</v>
      </c>
      <c r="W100" s="565" t="e">
        <f t="shared" ca="1" si="34"/>
        <v>#NAME?</v>
      </c>
      <c r="X100" s="453" t="e">
        <f t="shared" ca="1" si="62"/>
        <v>#NAME?</v>
      </c>
      <c r="Y100" s="566" t="e">
        <f t="shared" ca="1" si="36"/>
        <v>#NAME?</v>
      </c>
      <c r="Z100" s="567" t="e">
        <f t="shared" ca="1" si="37"/>
        <v>#NAME?</v>
      </c>
      <c r="AA100" s="1076" t="e">
        <f t="shared" ca="1" si="57"/>
        <v>#NAME?</v>
      </c>
      <c r="AB100" s="453" t="e">
        <f t="shared" ca="1" si="63"/>
        <v>#NAME?</v>
      </c>
      <c r="AC100" s="566" t="e">
        <f t="shared" ca="1" si="39"/>
        <v>#NAME?</v>
      </c>
      <c r="AD100" s="567" t="e">
        <f t="shared" ca="1" si="40"/>
        <v>#NAME?</v>
      </c>
      <c r="AE100" s="565" t="e">
        <f t="shared" ca="1" si="41"/>
        <v>#NAME?</v>
      </c>
      <c r="AF100" s="453" t="e">
        <f t="shared" ca="1" si="64"/>
        <v>#NAME?</v>
      </c>
      <c r="AG100" s="566" t="e">
        <f t="shared" ca="1" si="43"/>
        <v>#NAME?</v>
      </c>
      <c r="AH100" s="567" t="e">
        <f t="shared" ca="1" si="44"/>
        <v>#NAME?</v>
      </c>
      <c r="AI100" s="1076" t="e">
        <f t="shared" ca="1" si="58"/>
        <v>#NAME?</v>
      </c>
      <c r="AJ100" s="453" t="e">
        <f t="shared" ca="1" si="65"/>
        <v>#NAME?</v>
      </c>
      <c r="AK100" s="566" t="e">
        <f t="shared" ca="1" si="46"/>
        <v>#NAME?</v>
      </c>
      <c r="AL100" s="567" t="e">
        <f t="shared" ca="1" si="47"/>
        <v>#NAME?</v>
      </c>
      <c r="AM100" s="565" t="e">
        <f t="shared" ca="1" si="48"/>
        <v>#NAME?</v>
      </c>
      <c r="AN100" s="453" t="e">
        <f t="shared" ca="1" si="66"/>
        <v>#NAME?</v>
      </c>
      <c r="AO100" s="566" t="e">
        <f t="shared" ca="1" si="50"/>
        <v>#NAME?</v>
      </c>
      <c r="AP100" s="567" t="e">
        <f t="shared" ca="1" si="51"/>
        <v>#NAME?</v>
      </c>
      <c r="AQ100" s="455"/>
      <c r="AR100" s="948"/>
      <c r="AS100" s="948"/>
      <c r="AT100" s="950"/>
      <c r="AU100" s="950"/>
      <c r="AV100" s="951"/>
      <c r="AW100" s="952"/>
      <c r="AX100" s="945"/>
      <c r="AY100" s="946"/>
      <c r="AZ100" s="946"/>
      <c r="BA100" s="947"/>
      <c r="BB100" s="948"/>
      <c r="BC100" s="949"/>
      <c r="BD100" s="950"/>
      <c r="BE100" s="950"/>
      <c r="BF100" s="951"/>
      <c r="BG100" s="948"/>
      <c r="BH100" s="948"/>
      <c r="BI100" s="950"/>
      <c r="BJ100" s="950"/>
      <c r="BK100" s="951"/>
      <c r="BL100" s="952"/>
      <c r="BM100" s="945"/>
      <c r="BN100" s="946"/>
      <c r="BO100" s="946"/>
      <c r="BP100" s="947"/>
      <c r="BQ100" s="948"/>
      <c r="BR100" s="949"/>
      <c r="BS100" s="950"/>
      <c r="BT100" s="950"/>
      <c r="BU100" s="951"/>
      <c r="BV100" s="948"/>
      <c r="BW100" s="948"/>
      <c r="BX100" s="950"/>
      <c r="BY100" s="950"/>
      <c r="BZ100" s="951"/>
      <c r="CA100" s="952"/>
      <c r="CB100" s="945"/>
      <c r="CC100" s="946"/>
      <c r="CD100" s="946"/>
      <c r="CE100" s="947"/>
      <c r="CF100" s="948"/>
      <c r="CG100" s="949"/>
      <c r="CH100" s="950"/>
      <c r="CI100" s="950"/>
      <c r="CJ100" s="951"/>
      <c r="CK100" s="948"/>
      <c r="CL100" s="948"/>
      <c r="CM100" s="950"/>
      <c r="CN100" s="950"/>
      <c r="CO100" s="951"/>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'NSW Post Acute '!T31</f>
        <v>6.4308195828660522E-3</v>
      </c>
      <c r="E101" s="493">
        <f>'NSW Post Acute '!U31</f>
        <v>3.3954270131630968E-3</v>
      </c>
      <c r="F101" s="493">
        <f>'NSW Post Acute '!V31</f>
        <v>1.1850125056814809E-2</v>
      </c>
      <c r="G101" s="498">
        <f t="shared" si="52"/>
        <v>2.1568107254213553E-3</v>
      </c>
      <c r="H101" s="498">
        <f t="shared" si="53"/>
        <v>8.8265379263793609</v>
      </c>
      <c r="I101" s="498">
        <f t="shared" si="54"/>
        <v>1363.7104789565601</v>
      </c>
      <c r="J101" s="498" t="e">
        <f ca="1">_xll.ErBeta(H101,I101)</f>
        <v>#NAME?</v>
      </c>
      <c r="K101" s="1076" t="e">
        <f t="shared" ca="1" si="55"/>
        <v>#NAME?</v>
      </c>
      <c r="L101" s="698" t="e">
        <f t="shared" ref="L101:L132" ca="1" si="67">K101*($D$21-PICSIA_V-Diab_Inc-Park_Inc-Dem_Inc-Anx_Inc-Isc_Inc)</f>
        <v>#NAME?</v>
      </c>
      <c r="M101" s="566" t="e">
        <f t="shared" ca="1" si="25"/>
        <v>#NAME?</v>
      </c>
      <c r="N101" s="567" t="e">
        <f t="shared" ca="1" si="26"/>
        <v>#NAME?</v>
      </c>
      <c r="O101" s="565" t="e">
        <f t="shared" ca="1" si="27"/>
        <v>#NAME?</v>
      </c>
      <c r="P101" s="698" t="e">
        <f t="shared" ref="P101:P132" ca="1" si="68">O101*($E$21-PICSIA_U-$H$201-$H$202-$H$203-$H$204-$H$205)</f>
        <v>#NAME?</v>
      </c>
      <c r="Q101" s="566" t="e">
        <f t="shared" ca="1" si="29"/>
        <v>#NAME?</v>
      </c>
      <c r="R101" s="567" t="e">
        <f t="shared" ca="1" si="30"/>
        <v>#NAME?</v>
      </c>
      <c r="S101" s="1076" t="e">
        <f t="shared" ca="1" si="56"/>
        <v>#NAME?</v>
      </c>
      <c r="T101" s="698" t="e">
        <f t="shared" ref="T101:T132" ca="1" si="69">S101*($F$21-PICSIB_V-$J$201-$J$202-$J$203-$J$204-$J$205)</f>
        <v>#NAME?</v>
      </c>
      <c r="U101" s="566" t="e">
        <f t="shared" ca="1" si="32"/>
        <v>#NAME?</v>
      </c>
      <c r="V101" s="567" t="e">
        <f t="shared" ca="1" si="33"/>
        <v>#NAME?</v>
      </c>
      <c r="W101" s="565" t="e">
        <f t="shared" ca="1" si="34"/>
        <v>#NAME?</v>
      </c>
      <c r="X101" s="698" t="e">
        <f t="shared" ref="X101:X132" ca="1" si="70">W101*($G$21-PICSIB_U-$L$201-$L$202-$L$203-$L$204-$L$205)</f>
        <v>#NAME?</v>
      </c>
      <c r="Y101" s="566" t="e">
        <f t="shared" ca="1" si="36"/>
        <v>#NAME?</v>
      </c>
      <c r="Z101" s="567" t="e">
        <f t="shared" ca="1" si="37"/>
        <v>#NAME?</v>
      </c>
      <c r="AA101" s="1076" t="e">
        <f t="shared" ca="1" si="57"/>
        <v>#NAME?</v>
      </c>
      <c r="AB101" s="698" t="e">
        <f t="shared" ref="AB101:AB132" ca="1" si="71">AA101*($H$21-PICSIC_V-$N$201-$N$202-$N$203-$N$204-$N$205)</f>
        <v>#NAME?</v>
      </c>
      <c r="AC101" s="566" t="e">
        <f t="shared" ca="1" si="39"/>
        <v>#NAME?</v>
      </c>
      <c r="AD101" s="567" t="e">
        <f t="shared" ca="1" si="40"/>
        <v>#NAME?</v>
      </c>
      <c r="AE101" s="565" t="e">
        <f t="shared" ca="1" si="41"/>
        <v>#NAME?</v>
      </c>
      <c r="AF101" s="698" t="e">
        <f t="shared" ref="AF101:AF132" ca="1" si="72">AE101*($I$21-PICSIC_U-$P$201-$P$202-$P$203-$P$204-$P$205)</f>
        <v>#NAME?</v>
      </c>
      <c r="AG101" s="566" t="e">
        <f t="shared" ca="1" si="43"/>
        <v>#NAME?</v>
      </c>
      <c r="AH101" s="567" t="e">
        <f t="shared" ca="1" si="44"/>
        <v>#NAME?</v>
      </c>
      <c r="AI101" s="1076" t="e">
        <f t="shared" ca="1" si="58"/>
        <v>#NAME?</v>
      </c>
      <c r="AJ101" s="698" t="e">
        <f t="shared" ref="AJ101:AJ132" ca="1" si="73">AI101*($J$21-PICS4D_V-$R$201-$R$202-$R$203-$R$204-$R$205)</f>
        <v>#NAME?</v>
      </c>
      <c r="AK101" s="566" t="e">
        <f t="shared" ca="1" si="46"/>
        <v>#NAME?</v>
      </c>
      <c r="AL101" s="567" t="e">
        <f t="shared" ca="1" si="47"/>
        <v>#NAME?</v>
      </c>
      <c r="AM101" s="565" t="e">
        <f t="shared" ca="1" si="48"/>
        <v>#NAME?</v>
      </c>
      <c r="AN101" s="698" t="e">
        <f t="shared" ref="AN101:AN132" ca="1" si="74">AM101*($K$21-PICS4D_U-$T$201-$T$202-$T$203-$T$204-$T$205)</f>
        <v>#NAME?</v>
      </c>
      <c r="AO101" s="566" t="e">
        <f t="shared" ca="1" si="50"/>
        <v>#NAME?</v>
      </c>
      <c r="AP101" s="567" t="e">
        <f t="shared" ca="1" si="51"/>
        <v>#NAME?</v>
      </c>
      <c r="AQ101" s="227"/>
      <c r="AR101" s="960"/>
      <c r="AS101" s="960"/>
      <c r="AT101" s="962"/>
      <c r="AU101" s="962"/>
      <c r="AV101" s="966"/>
      <c r="AW101" s="964"/>
      <c r="AX101" s="957"/>
      <c r="AY101" s="958"/>
      <c r="AZ101" s="958"/>
      <c r="BA101" s="959"/>
      <c r="BB101" s="960"/>
      <c r="BC101" s="965"/>
      <c r="BD101" s="962"/>
      <c r="BE101" s="962"/>
      <c r="BF101" s="966"/>
      <c r="BG101" s="960"/>
      <c r="BH101" s="960"/>
      <c r="BI101" s="962"/>
      <c r="BJ101" s="962"/>
      <c r="BK101" s="966"/>
      <c r="BL101" s="964"/>
      <c r="BM101" s="957"/>
      <c r="BN101" s="958"/>
      <c r="BO101" s="958"/>
      <c r="BP101" s="959"/>
      <c r="BQ101" s="960"/>
      <c r="BR101" s="965"/>
      <c r="BS101" s="962"/>
      <c r="BT101" s="962"/>
      <c r="BU101" s="966"/>
      <c r="BV101" s="960"/>
      <c r="BW101" s="960"/>
      <c r="BX101" s="962"/>
      <c r="BY101" s="962"/>
      <c r="BZ101" s="966"/>
      <c r="CA101" s="964"/>
      <c r="CB101" s="957"/>
      <c r="CC101" s="958"/>
      <c r="CD101" s="958"/>
      <c r="CE101" s="959"/>
      <c r="CF101" s="960"/>
      <c r="CG101" s="965"/>
      <c r="CH101" s="962"/>
      <c r="CI101" s="962"/>
      <c r="CJ101" s="966"/>
      <c r="CK101" s="960"/>
      <c r="CL101" s="960"/>
      <c r="CM101" s="962"/>
      <c r="CN101" s="962"/>
      <c r="CO101" s="966"/>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'NSW Post Acute '!T32</f>
        <v>5.4146161551773576E-3</v>
      </c>
      <c r="E102" s="493">
        <f>'NSW Post Acute '!U32</f>
        <v>2.7827218464575505E-3</v>
      </c>
      <c r="F102" s="493">
        <f>'NSW Post Acute '!V32</f>
        <v>1.0240376851547869E-2</v>
      </c>
      <c r="G102" s="498">
        <f t="shared" si="52"/>
        <v>1.9024630115026325E-3</v>
      </c>
      <c r="H102" s="498">
        <f t="shared" si="53"/>
        <v>8.0510588019160956</v>
      </c>
      <c r="I102" s="498">
        <f t="shared" si="54"/>
        <v>1478.8611379597728</v>
      </c>
      <c r="J102" s="498" t="e">
        <f ca="1">_xll.ErBeta(H102,I102)</f>
        <v>#NAME?</v>
      </c>
      <c r="K102" s="1076" t="e">
        <f t="shared" ca="1" si="55"/>
        <v>#NAME?</v>
      </c>
      <c r="L102" s="453" t="e">
        <f t="shared" ca="1" si="67"/>
        <v>#NAME?</v>
      </c>
      <c r="M102" s="566" t="e">
        <f t="shared" ca="1" si="25"/>
        <v>#NAME?</v>
      </c>
      <c r="N102" s="567" t="e">
        <f t="shared" ca="1" si="26"/>
        <v>#NAME?</v>
      </c>
      <c r="O102" s="565" t="e">
        <f t="shared" ca="1" si="27"/>
        <v>#NAME?</v>
      </c>
      <c r="P102" s="453" t="e">
        <f t="shared" ca="1" si="68"/>
        <v>#NAME?</v>
      </c>
      <c r="Q102" s="566" t="e">
        <f t="shared" ca="1" si="29"/>
        <v>#NAME?</v>
      </c>
      <c r="R102" s="567" t="e">
        <f t="shared" ca="1" si="30"/>
        <v>#NAME?</v>
      </c>
      <c r="S102" s="1076" t="e">
        <f t="shared" ca="1" si="56"/>
        <v>#NAME?</v>
      </c>
      <c r="T102" s="453" t="e">
        <f t="shared" ca="1" si="69"/>
        <v>#NAME?</v>
      </c>
      <c r="U102" s="566" t="e">
        <f t="shared" ca="1" si="32"/>
        <v>#NAME?</v>
      </c>
      <c r="V102" s="567" t="e">
        <f t="shared" ca="1" si="33"/>
        <v>#NAME?</v>
      </c>
      <c r="W102" s="565" t="e">
        <f t="shared" ca="1" si="34"/>
        <v>#NAME?</v>
      </c>
      <c r="X102" s="453" t="e">
        <f t="shared" ca="1" si="70"/>
        <v>#NAME?</v>
      </c>
      <c r="Y102" s="566" t="e">
        <f t="shared" ca="1" si="36"/>
        <v>#NAME?</v>
      </c>
      <c r="Z102" s="567" t="e">
        <f t="shared" ca="1" si="37"/>
        <v>#NAME?</v>
      </c>
      <c r="AA102" s="1076" t="e">
        <f t="shared" ca="1" si="57"/>
        <v>#NAME?</v>
      </c>
      <c r="AB102" s="453" t="e">
        <f t="shared" ca="1" si="71"/>
        <v>#NAME?</v>
      </c>
      <c r="AC102" s="566" t="e">
        <f t="shared" ca="1" si="39"/>
        <v>#NAME?</v>
      </c>
      <c r="AD102" s="567" t="e">
        <f t="shared" ca="1" si="40"/>
        <v>#NAME?</v>
      </c>
      <c r="AE102" s="565" t="e">
        <f t="shared" ca="1" si="41"/>
        <v>#NAME?</v>
      </c>
      <c r="AF102" s="453" t="e">
        <f t="shared" ca="1" si="72"/>
        <v>#NAME?</v>
      </c>
      <c r="AG102" s="566" t="e">
        <f t="shared" ca="1" si="43"/>
        <v>#NAME?</v>
      </c>
      <c r="AH102" s="567" t="e">
        <f t="shared" ca="1" si="44"/>
        <v>#NAME?</v>
      </c>
      <c r="AI102" s="1076" t="e">
        <f t="shared" ca="1" si="58"/>
        <v>#NAME?</v>
      </c>
      <c r="AJ102" s="453" t="e">
        <f t="shared" ca="1" si="73"/>
        <v>#NAME?</v>
      </c>
      <c r="AK102" s="566" t="e">
        <f t="shared" ca="1" si="46"/>
        <v>#NAME?</v>
      </c>
      <c r="AL102" s="567" t="e">
        <f t="shared" ca="1" si="47"/>
        <v>#NAME?</v>
      </c>
      <c r="AM102" s="565" t="e">
        <f t="shared" ca="1" si="48"/>
        <v>#NAME?</v>
      </c>
      <c r="AN102" s="453" t="e">
        <f t="shared" ca="1" si="74"/>
        <v>#NAME?</v>
      </c>
      <c r="AO102" s="566" t="e">
        <f t="shared" ca="1" si="50"/>
        <v>#NAME?</v>
      </c>
      <c r="AP102" s="567" t="e">
        <f t="shared" ca="1" si="51"/>
        <v>#NAME?</v>
      </c>
      <c r="AQ102" s="455"/>
      <c r="AR102" s="948"/>
      <c r="AS102" s="948"/>
      <c r="AT102" s="968"/>
      <c r="AU102" s="950"/>
      <c r="AV102" s="951"/>
      <c r="AW102" s="952"/>
      <c r="AX102" s="945"/>
      <c r="AY102" s="967"/>
      <c r="AZ102" s="946"/>
      <c r="BA102" s="947"/>
      <c r="BB102" s="948"/>
      <c r="BC102" s="949"/>
      <c r="BD102" s="968"/>
      <c r="BE102" s="950"/>
      <c r="BF102" s="951"/>
      <c r="BG102" s="948"/>
      <c r="BH102" s="948"/>
      <c r="BI102" s="968"/>
      <c r="BJ102" s="950"/>
      <c r="BK102" s="951"/>
      <c r="BL102" s="952"/>
      <c r="BM102" s="945"/>
      <c r="BN102" s="967"/>
      <c r="BO102" s="946"/>
      <c r="BP102" s="947"/>
      <c r="BQ102" s="948"/>
      <c r="BR102" s="949"/>
      <c r="BS102" s="968"/>
      <c r="BT102" s="950"/>
      <c r="BU102" s="951"/>
      <c r="BV102" s="948"/>
      <c r="BW102" s="948"/>
      <c r="BX102" s="968"/>
      <c r="BY102" s="950"/>
      <c r="BZ102" s="951"/>
      <c r="CA102" s="952"/>
      <c r="CB102" s="945"/>
      <c r="CC102" s="946"/>
      <c r="CD102" s="946"/>
      <c r="CE102" s="947"/>
      <c r="CF102" s="948"/>
      <c r="CG102" s="949"/>
      <c r="CH102" s="950"/>
      <c r="CI102" s="950"/>
      <c r="CJ102" s="951"/>
      <c r="CK102" s="948"/>
      <c r="CL102" s="948"/>
      <c r="CM102" s="950"/>
      <c r="CN102" s="950"/>
      <c r="CO102" s="951"/>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'NSW Post Acute '!T33</f>
        <v>4.5589940333610312E-3</v>
      </c>
      <c r="E103" s="493">
        <f>'NSW Post Acute '!U33</f>
        <v>2.2805793924394881E-3</v>
      </c>
      <c r="F103" s="493">
        <f>'NSW Post Acute '!V33</f>
        <v>8.8493005397787868E-3</v>
      </c>
      <c r="G103" s="498">
        <f t="shared" si="52"/>
        <v>1.675694170239617E-3</v>
      </c>
      <c r="H103" s="498">
        <f t="shared" si="53"/>
        <v>7.3636859902161902</v>
      </c>
      <c r="I103" s="498">
        <f t="shared" si="54"/>
        <v>1607.8360568327532</v>
      </c>
      <c r="J103" s="498" t="e">
        <f ca="1">_xll.ErBeta(H103,I103)</f>
        <v>#NAME?</v>
      </c>
      <c r="K103" s="1076" t="e">
        <f t="shared" ca="1" si="55"/>
        <v>#NAME?</v>
      </c>
      <c r="L103" s="453" t="e">
        <f t="shared" ca="1" si="67"/>
        <v>#NAME?</v>
      </c>
      <c r="M103" s="566" t="e">
        <f t="shared" ca="1" si="25"/>
        <v>#NAME?</v>
      </c>
      <c r="N103" s="567" t="e">
        <f t="shared" ca="1" si="26"/>
        <v>#NAME?</v>
      </c>
      <c r="O103" s="565" t="e">
        <f t="shared" ca="1" si="27"/>
        <v>#NAME?</v>
      </c>
      <c r="P103" s="453" t="e">
        <f t="shared" ca="1" si="68"/>
        <v>#NAME?</v>
      </c>
      <c r="Q103" s="566" t="e">
        <f t="shared" ca="1" si="29"/>
        <v>#NAME?</v>
      </c>
      <c r="R103" s="567" t="e">
        <f t="shared" ca="1" si="30"/>
        <v>#NAME?</v>
      </c>
      <c r="S103" s="1076" t="e">
        <f t="shared" ca="1" si="56"/>
        <v>#NAME?</v>
      </c>
      <c r="T103" s="453" t="e">
        <f t="shared" ca="1" si="69"/>
        <v>#NAME?</v>
      </c>
      <c r="U103" s="566" t="e">
        <f t="shared" ca="1" si="32"/>
        <v>#NAME?</v>
      </c>
      <c r="V103" s="567" t="e">
        <f t="shared" ca="1" si="33"/>
        <v>#NAME?</v>
      </c>
      <c r="W103" s="565" t="e">
        <f t="shared" ca="1" si="34"/>
        <v>#NAME?</v>
      </c>
      <c r="X103" s="453" t="e">
        <f t="shared" ca="1" si="70"/>
        <v>#NAME?</v>
      </c>
      <c r="Y103" s="566" t="e">
        <f t="shared" ca="1" si="36"/>
        <v>#NAME?</v>
      </c>
      <c r="Z103" s="567" t="e">
        <f t="shared" ca="1" si="37"/>
        <v>#NAME?</v>
      </c>
      <c r="AA103" s="1076" t="e">
        <f t="shared" ca="1" si="57"/>
        <v>#NAME?</v>
      </c>
      <c r="AB103" s="453" t="e">
        <f t="shared" ca="1" si="71"/>
        <v>#NAME?</v>
      </c>
      <c r="AC103" s="566" t="e">
        <f t="shared" ca="1" si="39"/>
        <v>#NAME?</v>
      </c>
      <c r="AD103" s="567" t="e">
        <f t="shared" ca="1" si="40"/>
        <v>#NAME?</v>
      </c>
      <c r="AE103" s="565" t="e">
        <f t="shared" ca="1" si="41"/>
        <v>#NAME?</v>
      </c>
      <c r="AF103" s="453" t="e">
        <f t="shared" ca="1" si="72"/>
        <v>#NAME?</v>
      </c>
      <c r="AG103" s="566" t="e">
        <f t="shared" ca="1" si="43"/>
        <v>#NAME?</v>
      </c>
      <c r="AH103" s="567" t="e">
        <f t="shared" ca="1" si="44"/>
        <v>#NAME?</v>
      </c>
      <c r="AI103" s="1076" t="e">
        <f t="shared" ca="1" si="58"/>
        <v>#NAME?</v>
      </c>
      <c r="AJ103" s="453" t="e">
        <f t="shared" ca="1" si="73"/>
        <v>#NAME?</v>
      </c>
      <c r="AK103" s="566" t="e">
        <f t="shared" ca="1" si="46"/>
        <v>#NAME?</v>
      </c>
      <c r="AL103" s="567" t="e">
        <f t="shared" ca="1" si="47"/>
        <v>#NAME?</v>
      </c>
      <c r="AM103" s="565" t="e">
        <f t="shared" ca="1" si="48"/>
        <v>#NAME?</v>
      </c>
      <c r="AN103" s="453" t="e">
        <f t="shared" ca="1" si="74"/>
        <v>#NAME?</v>
      </c>
      <c r="AO103" s="566" t="e">
        <f t="shared" ca="1" si="50"/>
        <v>#NAME?</v>
      </c>
      <c r="AP103" s="567" t="e">
        <f t="shared" ca="1" si="51"/>
        <v>#NAME?</v>
      </c>
      <c r="AQ103" s="455"/>
      <c r="AR103" s="948"/>
      <c r="AS103" s="948"/>
      <c r="AT103" s="968"/>
      <c r="AU103" s="950"/>
      <c r="AV103" s="951"/>
      <c r="AW103" s="952"/>
      <c r="AX103" s="945"/>
      <c r="AY103" s="967"/>
      <c r="AZ103" s="946"/>
      <c r="BA103" s="947"/>
      <c r="BB103" s="948"/>
      <c r="BC103" s="949"/>
      <c r="BD103" s="968"/>
      <c r="BE103" s="950"/>
      <c r="BF103" s="951"/>
      <c r="BG103" s="948"/>
      <c r="BH103" s="948"/>
      <c r="BI103" s="968"/>
      <c r="BJ103" s="950"/>
      <c r="BK103" s="951"/>
      <c r="BL103" s="952"/>
      <c r="BM103" s="945"/>
      <c r="BN103" s="967"/>
      <c r="BO103" s="946"/>
      <c r="BP103" s="947"/>
      <c r="BQ103" s="948"/>
      <c r="BR103" s="949"/>
      <c r="BS103" s="968"/>
      <c r="BT103" s="950"/>
      <c r="BU103" s="951"/>
      <c r="BV103" s="948"/>
      <c r="BW103" s="948"/>
      <c r="BX103" s="968"/>
      <c r="BY103" s="950"/>
      <c r="BZ103" s="951"/>
      <c r="CA103" s="952"/>
      <c r="CB103" s="945"/>
      <c r="CC103" s="946"/>
      <c r="CD103" s="946"/>
      <c r="CE103" s="947"/>
      <c r="CF103" s="948"/>
      <c r="CG103" s="949"/>
      <c r="CH103" s="950"/>
      <c r="CI103" s="950"/>
      <c r="CJ103" s="951"/>
      <c r="CK103" s="948"/>
      <c r="CL103" s="948"/>
      <c r="CM103" s="950"/>
      <c r="CN103" s="950"/>
      <c r="CO103" s="951"/>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'NSW Post Acute '!T34</f>
        <v>3.8385780266894467E-3</v>
      </c>
      <c r="E104" s="493">
        <f>'NSW Post Acute '!U34</f>
        <v>1.8690485978110508E-3</v>
      </c>
      <c r="F104" s="493">
        <f>'NSW Post Acute '!V34</f>
        <v>7.647191229245856E-3</v>
      </c>
      <c r="G104" s="498">
        <f t="shared" si="52"/>
        <v>1.4740159774068382E-3</v>
      </c>
      <c r="H104" s="498">
        <f t="shared" si="53"/>
        <v>6.7517949548842635</v>
      </c>
      <c r="I104" s="498">
        <f t="shared" si="54"/>
        <v>1752.1794832266091</v>
      </c>
      <c r="J104" s="498" t="e">
        <f ca="1">_xll.ErBeta(H104,I104)</f>
        <v>#NAME?</v>
      </c>
      <c r="K104" s="1076" t="e">
        <f t="shared" ca="1" si="55"/>
        <v>#NAME?</v>
      </c>
      <c r="L104" s="453" t="e">
        <f t="shared" ca="1" si="67"/>
        <v>#NAME?</v>
      </c>
      <c r="M104" s="566" t="e">
        <f t="shared" ca="1" si="25"/>
        <v>#NAME?</v>
      </c>
      <c r="N104" s="567" t="e">
        <f t="shared" ca="1" si="26"/>
        <v>#NAME?</v>
      </c>
      <c r="O104" s="565" t="e">
        <f t="shared" ca="1" si="27"/>
        <v>#NAME?</v>
      </c>
      <c r="P104" s="453" t="e">
        <f t="shared" ca="1" si="68"/>
        <v>#NAME?</v>
      </c>
      <c r="Q104" s="566" t="e">
        <f t="shared" ca="1" si="29"/>
        <v>#NAME?</v>
      </c>
      <c r="R104" s="567" t="e">
        <f t="shared" ca="1" si="30"/>
        <v>#NAME?</v>
      </c>
      <c r="S104" s="1076" t="e">
        <f t="shared" ca="1" si="56"/>
        <v>#NAME?</v>
      </c>
      <c r="T104" s="453" t="e">
        <f t="shared" ca="1" si="69"/>
        <v>#NAME?</v>
      </c>
      <c r="U104" s="566" t="e">
        <f t="shared" ca="1" si="32"/>
        <v>#NAME?</v>
      </c>
      <c r="V104" s="567" t="e">
        <f t="shared" ca="1" si="33"/>
        <v>#NAME?</v>
      </c>
      <c r="W104" s="565" t="e">
        <f t="shared" ca="1" si="34"/>
        <v>#NAME?</v>
      </c>
      <c r="X104" s="453" t="e">
        <f t="shared" ca="1" si="70"/>
        <v>#NAME?</v>
      </c>
      <c r="Y104" s="566" t="e">
        <f t="shared" ca="1" si="36"/>
        <v>#NAME?</v>
      </c>
      <c r="Z104" s="567" t="e">
        <f t="shared" ca="1" si="37"/>
        <v>#NAME?</v>
      </c>
      <c r="AA104" s="1076" t="e">
        <f t="shared" ca="1" si="57"/>
        <v>#NAME?</v>
      </c>
      <c r="AB104" s="453" t="e">
        <f t="shared" ca="1" si="71"/>
        <v>#NAME?</v>
      </c>
      <c r="AC104" s="566" t="e">
        <f t="shared" ca="1" si="39"/>
        <v>#NAME?</v>
      </c>
      <c r="AD104" s="567" t="e">
        <f t="shared" ca="1" si="40"/>
        <v>#NAME?</v>
      </c>
      <c r="AE104" s="565" t="e">
        <f t="shared" ca="1" si="41"/>
        <v>#NAME?</v>
      </c>
      <c r="AF104" s="453" t="e">
        <f t="shared" ca="1" si="72"/>
        <v>#NAME?</v>
      </c>
      <c r="AG104" s="566" t="e">
        <f t="shared" ca="1" si="43"/>
        <v>#NAME?</v>
      </c>
      <c r="AH104" s="567" t="e">
        <f t="shared" ca="1" si="44"/>
        <v>#NAME?</v>
      </c>
      <c r="AI104" s="1076" t="e">
        <f t="shared" ca="1" si="58"/>
        <v>#NAME?</v>
      </c>
      <c r="AJ104" s="453" t="e">
        <f t="shared" ca="1" si="73"/>
        <v>#NAME?</v>
      </c>
      <c r="AK104" s="566" t="e">
        <f t="shared" ca="1" si="46"/>
        <v>#NAME?</v>
      </c>
      <c r="AL104" s="567" t="e">
        <f t="shared" ca="1" si="47"/>
        <v>#NAME?</v>
      </c>
      <c r="AM104" s="565" t="e">
        <f t="shared" ca="1" si="48"/>
        <v>#NAME?</v>
      </c>
      <c r="AN104" s="453" t="e">
        <f t="shared" ca="1" si="74"/>
        <v>#NAME?</v>
      </c>
      <c r="AO104" s="566" t="e">
        <f t="shared" ca="1" si="50"/>
        <v>#NAME?</v>
      </c>
      <c r="AP104" s="567" t="e">
        <f t="shared" ca="1" si="51"/>
        <v>#NAME?</v>
      </c>
      <c r="AQ104" s="455"/>
      <c r="AR104" s="948"/>
      <c r="AS104" s="948"/>
      <c r="AT104" s="968"/>
      <c r="AU104" s="950"/>
      <c r="AV104" s="951"/>
      <c r="AW104" s="952"/>
      <c r="AX104" s="945"/>
      <c r="AY104" s="967"/>
      <c r="AZ104" s="946"/>
      <c r="BA104" s="947"/>
      <c r="BB104" s="948"/>
      <c r="BC104" s="949"/>
      <c r="BD104" s="968"/>
      <c r="BE104" s="950"/>
      <c r="BF104" s="951"/>
      <c r="BG104" s="948"/>
      <c r="BH104" s="948"/>
      <c r="BI104" s="968"/>
      <c r="BJ104" s="950"/>
      <c r="BK104" s="951"/>
      <c r="BL104" s="952"/>
      <c r="BM104" s="945"/>
      <c r="BN104" s="967"/>
      <c r="BO104" s="946"/>
      <c r="BP104" s="947"/>
      <c r="BQ104" s="948"/>
      <c r="BR104" s="949"/>
      <c r="BS104" s="968"/>
      <c r="BT104" s="950"/>
      <c r="BU104" s="951"/>
      <c r="BV104" s="948"/>
      <c r="BW104" s="948"/>
      <c r="BX104" s="968"/>
      <c r="BY104" s="950"/>
      <c r="BZ104" s="951"/>
      <c r="CA104" s="952"/>
      <c r="CB104" s="945"/>
      <c r="CC104" s="946"/>
      <c r="CD104" s="946"/>
      <c r="CE104" s="947"/>
      <c r="CF104" s="948"/>
      <c r="CG104" s="949"/>
      <c r="CH104" s="950"/>
      <c r="CI104" s="950"/>
      <c r="CJ104" s="951"/>
      <c r="CK104" s="948"/>
      <c r="CL104" s="948"/>
      <c r="CM104" s="950"/>
      <c r="CN104" s="950"/>
      <c r="CO104" s="951"/>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'NSW Post Acute '!T35</f>
        <v>3.232002753054753E-3</v>
      </c>
      <c r="E105" s="493">
        <f>'NSW Post Acute '!U35</f>
        <v>1.5317785789700999E-3</v>
      </c>
      <c r="F105" s="493">
        <f>'NSW Post Acute '!V35</f>
        <v>6.6083792084788446E-3</v>
      </c>
      <c r="G105" s="498">
        <f t="shared" si="52"/>
        <v>1.2950511809971287E-3</v>
      </c>
      <c r="H105" s="498">
        <f t="shared" si="53"/>
        <v>6.2049389204412089</v>
      </c>
      <c r="I105" s="498">
        <f t="shared" si="54"/>
        <v>1913.6383887427426</v>
      </c>
      <c r="J105" s="498" t="e">
        <f ca="1">_xll.ErBeta(H105,I105)</f>
        <v>#NAME?</v>
      </c>
      <c r="K105" s="1076" t="e">
        <f t="shared" ca="1" si="55"/>
        <v>#NAME?</v>
      </c>
      <c r="L105" s="453" t="e">
        <f t="shared" ca="1" si="67"/>
        <v>#NAME?</v>
      </c>
      <c r="M105" s="566" t="e">
        <f t="shared" ca="1" si="25"/>
        <v>#NAME?</v>
      </c>
      <c r="N105" s="567" t="e">
        <f t="shared" ca="1" si="26"/>
        <v>#NAME?</v>
      </c>
      <c r="O105" s="565" t="e">
        <f t="shared" ca="1" si="27"/>
        <v>#NAME?</v>
      </c>
      <c r="P105" s="453" t="e">
        <f t="shared" ca="1" si="68"/>
        <v>#NAME?</v>
      </c>
      <c r="Q105" s="566" t="e">
        <f t="shared" ca="1" si="29"/>
        <v>#NAME?</v>
      </c>
      <c r="R105" s="567" t="e">
        <f t="shared" ca="1" si="30"/>
        <v>#NAME?</v>
      </c>
      <c r="S105" s="1076" t="e">
        <f t="shared" ca="1" si="56"/>
        <v>#NAME?</v>
      </c>
      <c r="T105" s="453" t="e">
        <f t="shared" ca="1" si="69"/>
        <v>#NAME?</v>
      </c>
      <c r="U105" s="566" t="e">
        <f t="shared" ca="1" si="32"/>
        <v>#NAME?</v>
      </c>
      <c r="V105" s="567" t="e">
        <f t="shared" ca="1" si="33"/>
        <v>#NAME?</v>
      </c>
      <c r="W105" s="565" t="e">
        <f t="shared" ca="1" si="34"/>
        <v>#NAME?</v>
      </c>
      <c r="X105" s="453" t="e">
        <f t="shared" ca="1" si="70"/>
        <v>#NAME?</v>
      </c>
      <c r="Y105" s="566" t="e">
        <f t="shared" ca="1" si="36"/>
        <v>#NAME?</v>
      </c>
      <c r="Z105" s="567" t="e">
        <f t="shared" ca="1" si="37"/>
        <v>#NAME?</v>
      </c>
      <c r="AA105" s="1076" t="e">
        <f t="shared" ca="1" si="57"/>
        <v>#NAME?</v>
      </c>
      <c r="AB105" s="453" t="e">
        <f t="shared" ca="1" si="71"/>
        <v>#NAME?</v>
      </c>
      <c r="AC105" s="566" t="e">
        <f t="shared" ca="1" si="39"/>
        <v>#NAME?</v>
      </c>
      <c r="AD105" s="567" t="e">
        <f t="shared" ca="1" si="40"/>
        <v>#NAME?</v>
      </c>
      <c r="AE105" s="565" t="e">
        <f t="shared" ca="1" si="41"/>
        <v>#NAME?</v>
      </c>
      <c r="AF105" s="453" t="e">
        <f t="shared" ca="1" si="72"/>
        <v>#NAME?</v>
      </c>
      <c r="AG105" s="566" t="e">
        <f t="shared" ca="1" si="43"/>
        <v>#NAME?</v>
      </c>
      <c r="AH105" s="567" t="e">
        <f t="shared" ca="1" si="44"/>
        <v>#NAME?</v>
      </c>
      <c r="AI105" s="1076" t="e">
        <f t="shared" ca="1" si="58"/>
        <v>#NAME?</v>
      </c>
      <c r="AJ105" s="453" t="e">
        <f t="shared" ca="1" si="73"/>
        <v>#NAME?</v>
      </c>
      <c r="AK105" s="566" t="e">
        <f t="shared" ca="1" si="46"/>
        <v>#NAME?</v>
      </c>
      <c r="AL105" s="567" t="e">
        <f t="shared" ca="1" si="47"/>
        <v>#NAME?</v>
      </c>
      <c r="AM105" s="565" t="e">
        <f t="shared" ca="1" si="48"/>
        <v>#NAME?</v>
      </c>
      <c r="AN105" s="453" t="e">
        <f t="shared" ca="1" si="74"/>
        <v>#NAME?</v>
      </c>
      <c r="AO105" s="566" t="e">
        <f t="shared" ca="1" si="50"/>
        <v>#NAME?</v>
      </c>
      <c r="AP105" s="567" t="e">
        <f t="shared" ca="1" si="51"/>
        <v>#NAME?</v>
      </c>
      <c r="AQ105" s="455"/>
      <c r="AR105" s="948"/>
      <c r="AS105" s="948"/>
      <c r="AT105" s="968"/>
      <c r="AU105" s="950"/>
      <c r="AV105" s="951"/>
      <c r="AW105" s="952"/>
      <c r="AX105" s="945"/>
      <c r="AY105" s="967"/>
      <c r="AZ105" s="946"/>
      <c r="BA105" s="947"/>
      <c r="BB105" s="948"/>
      <c r="BC105" s="949"/>
      <c r="BD105" s="968"/>
      <c r="BE105" s="950"/>
      <c r="BF105" s="951"/>
      <c r="BG105" s="948"/>
      <c r="BH105" s="948"/>
      <c r="BI105" s="968"/>
      <c r="BJ105" s="950"/>
      <c r="BK105" s="951"/>
      <c r="BL105" s="952"/>
      <c r="BM105" s="945"/>
      <c r="BN105" s="967"/>
      <c r="BO105" s="946"/>
      <c r="BP105" s="947"/>
      <c r="BQ105" s="948"/>
      <c r="BR105" s="949"/>
      <c r="BS105" s="968"/>
      <c r="BT105" s="950"/>
      <c r="BU105" s="951"/>
      <c r="BV105" s="948"/>
      <c r="BW105" s="948"/>
      <c r="BX105" s="968"/>
      <c r="BY105" s="950"/>
      <c r="BZ105" s="951"/>
      <c r="CA105" s="952"/>
      <c r="CB105" s="945"/>
      <c r="CC105" s="946"/>
      <c r="CD105" s="946"/>
      <c r="CE105" s="947"/>
      <c r="CF105" s="948"/>
      <c r="CG105" s="949"/>
      <c r="CH105" s="950"/>
      <c r="CI105" s="950"/>
      <c r="CJ105" s="951"/>
      <c r="CK105" s="948"/>
      <c r="CL105" s="948"/>
      <c r="CM105" s="950"/>
      <c r="CN105" s="950"/>
      <c r="CO105" s="951"/>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'NSW Post Acute '!T36</f>
        <v>2.7212790056953548E-3</v>
      </c>
      <c r="E106" s="493">
        <f>'NSW Post Acute '!U36</f>
        <v>1.2553689710046059E-3</v>
      </c>
      <c r="F106" s="493">
        <f>'NSW Post Acute '!V36</f>
        <v>5.710681798572227E-3</v>
      </c>
      <c r="G106" s="498">
        <f t="shared" si="52"/>
        <v>1.1365593947876586E-3</v>
      </c>
      <c r="H106" s="498">
        <f t="shared" si="53"/>
        <v>5.7144133926225615</v>
      </c>
      <c r="I106" s="498">
        <f t="shared" si="54"/>
        <v>2094.185442764312</v>
      </c>
      <c r="J106" s="498" t="e">
        <f ca="1">_xll.ErBeta(H106,I106)</f>
        <v>#NAME?</v>
      </c>
      <c r="K106" s="1076" t="e">
        <f t="shared" ca="1" si="55"/>
        <v>#NAME?</v>
      </c>
      <c r="L106" s="453" t="e">
        <f t="shared" ca="1" si="67"/>
        <v>#NAME?</v>
      </c>
      <c r="M106" s="566" t="e">
        <f t="shared" ca="1" si="25"/>
        <v>#NAME?</v>
      </c>
      <c r="N106" s="567" t="e">
        <f t="shared" ca="1" si="26"/>
        <v>#NAME?</v>
      </c>
      <c r="O106" s="565" t="e">
        <f t="shared" ca="1" si="27"/>
        <v>#NAME?</v>
      </c>
      <c r="P106" s="453" t="e">
        <f t="shared" ca="1" si="68"/>
        <v>#NAME?</v>
      </c>
      <c r="Q106" s="566" t="e">
        <f t="shared" ca="1" si="29"/>
        <v>#NAME?</v>
      </c>
      <c r="R106" s="567" t="e">
        <f t="shared" ca="1" si="30"/>
        <v>#NAME?</v>
      </c>
      <c r="S106" s="1076" t="e">
        <f t="shared" ca="1" si="56"/>
        <v>#NAME?</v>
      </c>
      <c r="T106" s="453" t="e">
        <f t="shared" ca="1" si="69"/>
        <v>#NAME?</v>
      </c>
      <c r="U106" s="566" t="e">
        <f t="shared" ca="1" si="32"/>
        <v>#NAME?</v>
      </c>
      <c r="V106" s="567" t="e">
        <f t="shared" ca="1" si="33"/>
        <v>#NAME?</v>
      </c>
      <c r="W106" s="565" t="e">
        <f t="shared" ca="1" si="34"/>
        <v>#NAME?</v>
      </c>
      <c r="X106" s="453" t="e">
        <f t="shared" ca="1" si="70"/>
        <v>#NAME?</v>
      </c>
      <c r="Y106" s="566" t="e">
        <f t="shared" ca="1" si="36"/>
        <v>#NAME?</v>
      </c>
      <c r="Z106" s="567" t="e">
        <f t="shared" ca="1" si="37"/>
        <v>#NAME?</v>
      </c>
      <c r="AA106" s="1076" t="e">
        <f t="shared" ca="1" si="57"/>
        <v>#NAME?</v>
      </c>
      <c r="AB106" s="453" t="e">
        <f t="shared" ca="1" si="71"/>
        <v>#NAME?</v>
      </c>
      <c r="AC106" s="566" t="e">
        <f t="shared" ca="1" si="39"/>
        <v>#NAME?</v>
      </c>
      <c r="AD106" s="567" t="e">
        <f t="shared" ca="1" si="40"/>
        <v>#NAME?</v>
      </c>
      <c r="AE106" s="565" t="e">
        <f t="shared" ca="1" si="41"/>
        <v>#NAME?</v>
      </c>
      <c r="AF106" s="453" t="e">
        <f t="shared" ca="1" si="72"/>
        <v>#NAME?</v>
      </c>
      <c r="AG106" s="566" t="e">
        <f t="shared" ca="1" si="43"/>
        <v>#NAME?</v>
      </c>
      <c r="AH106" s="567" t="e">
        <f t="shared" ca="1" si="44"/>
        <v>#NAME?</v>
      </c>
      <c r="AI106" s="1076" t="e">
        <f t="shared" ca="1" si="58"/>
        <v>#NAME?</v>
      </c>
      <c r="AJ106" s="453" t="e">
        <f t="shared" ca="1" si="73"/>
        <v>#NAME?</v>
      </c>
      <c r="AK106" s="566" t="e">
        <f t="shared" ca="1" si="46"/>
        <v>#NAME?</v>
      </c>
      <c r="AL106" s="567" t="e">
        <f t="shared" ca="1" si="47"/>
        <v>#NAME?</v>
      </c>
      <c r="AM106" s="565" t="e">
        <f t="shared" ca="1" si="48"/>
        <v>#NAME?</v>
      </c>
      <c r="AN106" s="453" t="e">
        <f t="shared" ca="1" si="74"/>
        <v>#NAME?</v>
      </c>
      <c r="AO106" s="566" t="e">
        <f t="shared" ca="1" si="50"/>
        <v>#NAME?</v>
      </c>
      <c r="AP106" s="567" t="e">
        <f t="shared" ca="1" si="51"/>
        <v>#NAME?</v>
      </c>
      <c r="AQ106" s="455"/>
      <c r="AR106" s="948"/>
      <c r="AS106" s="948"/>
      <c r="AT106" s="968"/>
      <c r="AU106" s="950"/>
      <c r="AV106" s="951"/>
      <c r="AW106" s="952"/>
      <c r="AX106" s="945"/>
      <c r="AY106" s="967"/>
      <c r="AZ106" s="946"/>
      <c r="BA106" s="947"/>
      <c r="BB106" s="948"/>
      <c r="BC106" s="949"/>
      <c r="BD106" s="968"/>
      <c r="BE106" s="950"/>
      <c r="BF106" s="951"/>
      <c r="BG106" s="948"/>
      <c r="BH106" s="948"/>
      <c r="BI106" s="968"/>
      <c r="BJ106" s="950"/>
      <c r="BK106" s="951"/>
      <c r="BL106" s="952"/>
      <c r="BM106" s="945"/>
      <c r="BN106" s="967"/>
      <c r="BO106" s="946"/>
      <c r="BP106" s="947"/>
      <c r="BQ106" s="948"/>
      <c r="BR106" s="949"/>
      <c r="BS106" s="968"/>
      <c r="BT106" s="950"/>
      <c r="BU106" s="951"/>
      <c r="BV106" s="948"/>
      <c r="BW106" s="948"/>
      <c r="BX106" s="968"/>
      <c r="BY106" s="950"/>
      <c r="BZ106" s="951"/>
      <c r="CA106" s="952"/>
      <c r="CB106" s="945"/>
      <c r="CC106" s="946"/>
      <c r="CD106" s="946"/>
      <c r="CE106" s="947"/>
      <c r="CF106" s="948"/>
      <c r="CG106" s="949"/>
      <c r="CH106" s="950"/>
      <c r="CI106" s="950"/>
      <c r="CJ106" s="951"/>
      <c r="CK106" s="948"/>
      <c r="CL106" s="948"/>
      <c r="CM106" s="950"/>
      <c r="CN106" s="950"/>
      <c r="CO106" s="951"/>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'NSW Post Acute '!T37</f>
        <v>2.291260247176173E-3</v>
      </c>
      <c r="E107" s="493">
        <f>'NSW Post Acute '!U37</f>
        <v>1.0288375062802895E-3</v>
      </c>
      <c r="F107" s="493">
        <f>'NSW Post Acute '!V37</f>
        <v>4.9349296666725212E-3</v>
      </c>
      <c r="G107" s="498">
        <f t="shared" si="52"/>
        <v>9.9645208173271206E-4</v>
      </c>
      <c r="H107" s="498">
        <f t="shared" si="53"/>
        <v>5.2729190607746501</v>
      </c>
      <c r="I107" s="498">
        <f t="shared" si="54"/>
        <v>2296.0453477197775</v>
      </c>
      <c r="J107" s="498" t="e">
        <f ca="1">_xll.ErBeta(H107,I107)</f>
        <v>#NAME?</v>
      </c>
      <c r="K107" s="1076" t="e">
        <f t="shared" ca="1" si="55"/>
        <v>#NAME?</v>
      </c>
      <c r="L107" s="453" t="e">
        <f t="shared" ca="1" si="67"/>
        <v>#NAME?</v>
      </c>
      <c r="M107" s="566" t="e">
        <f t="shared" ref="M107:M138" ca="1" si="75">((L107*B108)/52*$J$33)</f>
        <v>#NAME?</v>
      </c>
      <c r="N107" s="567" t="e">
        <f t="shared" ref="N107:N138" ca="1" si="76">(M107/$D$22)*100000</f>
        <v>#NAME?</v>
      </c>
      <c r="O107" s="565" t="e">
        <f t="shared" ref="O107:O138" ca="1" si="77">$J107-$J108</f>
        <v>#NAME?</v>
      </c>
      <c r="P107" s="453" t="e">
        <f t="shared" ca="1" si="68"/>
        <v>#NAME?</v>
      </c>
      <c r="Q107" s="566" t="e">
        <f t="shared" ref="Q107:Q138" ca="1" si="78">((P107*B108)/52*$J$33)</f>
        <v>#NAME?</v>
      </c>
      <c r="R107" s="567" t="e">
        <f t="shared" ref="R107:R138" ca="1" si="79">(Q107/$D$22)*100000</f>
        <v>#NAME?</v>
      </c>
      <c r="S107" s="1076" t="e">
        <f t="shared" ca="1" si="56"/>
        <v>#NAME?</v>
      </c>
      <c r="T107" s="453" t="e">
        <f t="shared" ca="1" si="69"/>
        <v>#NAME?</v>
      </c>
      <c r="U107" s="566" t="e">
        <f t="shared" ref="U107:U138" ca="1" si="80">((T107*B108)/52*$J$33)</f>
        <v>#NAME?</v>
      </c>
      <c r="V107" s="567" t="e">
        <f t="shared" ref="V107:V138" ca="1" si="81">(U107/$D$22)*100000</f>
        <v>#NAME?</v>
      </c>
      <c r="W107" s="565" t="e">
        <f t="shared" ref="W107:W138" ca="1" si="82">$J107-$J108</f>
        <v>#NAME?</v>
      </c>
      <c r="X107" s="453" t="e">
        <f t="shared" ca="1" si="70"/>
        <v>#NAME?</v>
      </c>
      <c r="Y107" s="566" t="e">
        <f t="shared" ref="Y107:Y138" ca="1" si="83">((X107*B108)/52*$J$33)</f>
        <v>#NAME?</v>
      </c>
      <c r="Z107" s="567" t="e">
        <f t="shared" ref="Z107:Z138" ca="1" si="84">(Y107/$D$22)*100000</f>
        <v>#NAME?</v>
      </c>
      <c r="AA107" s="1076" t="e">
        <f t="shared" ca="1" si="57"/>
        <v>#NAME?</v>
      </c>
      <c r="AB107" s="453" t="e">
        <f t="shared" ca="1" si="71"/>
        <v>#NAME?</v>
      </c>
      <c r="AC107" s="566" t="e">
        <f t="shared" ref="AC107:AC138" ca="1" si="85">((AB107*B108)/52*$J$33)</f>
        <v>#NAME?</v>
      </c>
      <c r="AD107" s="567" t="e">
        <f t="shared" ref="AD107:AD138" ca="1" si="86">(AC107/$D$22)*100000</f>
        <v>#NAME?</v>
      </c>
      <c r="AE107" s="565" t="e">
        <f t="shared" ref="AE107:AE138" ca="1" si="87">$J107-$J108</f>
        <v>#NAME?</v>
      </c>
      <c r="AF107" s="453" t="e">
        <f t="shared" ca="1" si="72"/>
        <v>#NAME?</v>
      </c>
      <c r="AG107" s="566" t="e">
        <f t="shared" ref="AG107:AG138" ca="1" si="88">((AF107*B108)/52*$J$33)</f>
        <v>#NAME?</v>
      </c>
      <c r="AH107" s="567" t="e">
        <f t="shared" ref="AH107:AH138" ca="1" si="89">(AG107/$D$22)*100000</f>
        <v>#NAME?</v>
      </c>
      <c r="AI107" s="1076" t="e">
        <f t="shared" ca="1" si="58"/>
        <v>#NAME?</v>
      </c>
      <c r="AJ107" s="453" t="e">
        <f t="shared" ca="1" si="73"/>
        <v>#NAME?</v>
      </c>
      <c r="AK107" s="566" t="e">
        <f t="shared" ref="AK107:AK138" ca="1" si="90">((AJ107*B108)/52*$J$33)</f>
        <v>#NAME?</v>
      </c>
      <c r="AL107" s="567" t="e">
        <f t="shared" ref="AL107:AL138" ca="1" si="91">(AK107/$D$22)*100000</f>
        <v>#NAME?</v>
      </c>
      <c r="AM107" s="565" t="e">
        <f t="shared" ref="AM107:AM138" ca="1" si="92">$J107-$J108</f>
        <v>#NAME?</v>
      </c>
      <c r="AN107" s="453" t="e">
        <f t="shared" ca="1" si="74"/>
        <v>#NAME?</v>
      </c>
      <c r="AO107" s="566" t="e">
        <f t="shared" ref="AO107:AO138" ca="1" si="93">((AN107*B108)/52*$J$33)</f>
        <v>#NAME?</v>
      </c>
      <c r="AP107" s="567" t="e">
        <f t="shared" ref="AP107:AP138" ca="1" si="94">(AO107/$D$22)*100000</f>
        <v>#NAME?</v>
      </c>
      <c r="AQ107" s="455"/>
      <c r="AR107" s="948"/>
      <c r="AS107" s="948"/>
      <c r="AT107" s="968"/>
      <c r="AU107" s="950"/>
      <c r="AV107" s="951"/>
      <c r="AW107" s="952"/>
      <c r="AX107" s="945"/>
      <c r="AY107" s="967"/>
      <c r="AZ107" s="946"/>
      <c r="BA107" s="947"/>
      <c r="BB107" s="948"/>
      <c r="BC107" s="949"/>
      <c r="BD107" s="968"/>
      <c r="BE107" s="950"/>
      <c r="BF107" s="951"/>
      <c r="BG107" s="948"/>
      <c r="BH107" s="948"/>
      <c r="BI107" s="968"/>
      <c r="BJ107" s="950"/>
      <c r="BK107" s="951"/>
      <c r="BL107" s="952"/>
      <c r="BM107" s="945"/>
      <c r="BN107" s="967"/>
      <c r="BO107" s="946"/>
      <c r="BP107" s="947"/>
      <c r="BQ107" s="948"/>
      <c r="BR107" s="949"/>
      <c r="BS107" s="968"/>
      <c r="BT107" s="950"/>
      <c r="BU107" s="951"/>
      <c r="BV107" s="948"/>
      <c r="BW107" s="948"/>
      <c r="BX107" s="968"/>
      <c r="BY107" s="950"/>
      <c r="BZ107" s="951"/>
      <c r="CA107" s="952"/>
      <c r="CB107" s="945"/>
      <c r="CC107" s="946"/>
      <c r="CD107" s="946"/>
      <c r="CE107" s="947"/>
      <c r="CF107" s="948"/>
      <c r="CG107" s="949"/>
      <c r="CH107" s="950"/>
      <c r="CI107" s="950"/>
      <c r="CJ107" s="951"/>
      <c r="CK107" s="948"/>
      <c r="CL107" s="948"/>
      <c r="CM107" s="950"/>
      <c r="CN107" s="950"/>
      <c r="CO107" s="951"/>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'NSW Post Acute '!T38</f>
        <v>1.9291934084312474E-3</v>
      </c>
      <c r="E108" s="493">
        <f>'NSW Post Acute '!U38</f>
        <v>8.4318366852892456E-4</v>
      </c>
      <c r="F108" s="493">
        <f>'NSW Post Acute '!V38</f>
        <v>4.26455748612948E-3</v>
      </c>
      <c r="G108" s="498">
        <f t="shared" si="52"/>
        <v>8.7279944326544784E-4</v>
      </c>
      <c r="H108" s="498">
        <f t="shared" si="53"/>
        <v>4.8742984298878413</v>
      </c>
      <c r="I108" s="498">
        <f t="shared" si="54"/>
        <v>2521.7248536227053</v>
      </c>
      <c r="J108" s="498" t="e">
        <f ca="1">_xll.ErBeta(H108,I108)</f>
        <v>#NAME?</v>
      </c>
      <c r="K108" s="1076" t="e">
        <f t="shared" ca="1" si="55"/>
        <v>#NAME?</v>
      </c>
      <c r="L108" s="453" t="e">
        <f t="shared" ca="1" si="67"/>
        <v>#NAME?</v>
      </c>
      <c r="M108" s="566" t="e">
        <f t="shared" ca="1" si="75"/>
        <v>#NAME?</v>
      </c>
      <c r="N108" s="567" t="e">
        <f t="shared" ca="1" si="76"/>
        <v>#NAME?</v>
      </c>
      <c r="O108" s="565" t="e">
        <f t="shared" ca="1" si="77"/>
        <v>#NAME?</v>
      </c>
      <c r="P108" s="453" t="e">
        <f t="shared" ca="1" si="68"/>
        <v>#NAME?</v>
      </c>
      <c r="Q108" s="566" t="e">
        <f t="shared" ca="1" si="78"/>
        <v>#NAME?</v>
      </c>
      <c r="R108" s="567" t="e">
        <f t="shared" ca="1" si="79"/>
        <v>#NAME?</v>
      </c>
      <c r="S108" s="1076" t="e">
        <f t="shared" ca="1" si="56"/>
        <v>#NAME?</v>
      </c>
      <c r="T108" s="453" t="e">
        <f t="shared" ca="1" si="69"/>
        <v>#NAME?</v>
      </c>
      <c r="U108" s="566" t="e">
        <f t="shared" ca="1" si="80"/>
        <v>#NAME?</v>
      </c>
      <c r="V108" s="567" t="e">
        <f t="shared" ca="1" si="81"/>
        <v>#NAME?</v>
      </c>
      <c r="W108" s="565" t="e">
        <f t="shared" ca="1" si="82"/>
        <v>#NAME?</v>
      </c>
      <c r="X108" s="453" t="e">
        <f t="shared" ca="1" si="70"/>
        <v>#NAME?</v>
      </c>
      <c r="Y108" s="566" t="e">
        <f t="shared" ca="1" si="83"/>
        <v>#NAME?</v>
      </c>
      <c r="Z108" s="567" t="e">
        <f t="shared" ca="1" si="84"/>
        <v>#NAME?</v>
      </c>
      <c r="AA108" s="1076" t="e">
        <f t="shared" ca="1" si="57"/>
        <v>#NAME?</v>
      </c>
      <c r="AB108" s="453" t="e">
        <f t="shared" ca="1" si="71"/>
        <v>#NAME?</v>
      </c>
      <c r="AC108" s="566" t="e">
        <f t="shared" ca="1" si="85"/>
        <v>#NAME?</v>
      </c>
      <c r="AD108" s="567" t="e">
        <f t="shared" ca="1" si="86"/>
        <v>#NAME?</v>
      </c>
      <c r="AE108" s="565" t="e">
        <f t="shared" ca="1" si="87"/>
        <v>#NAME?</v>
      </c>
      <c r="AF108" s="453" t="e">
        <f t="shared" ca="1" si="72"/>
        <v>#NAME?</v>
      </c>
      <c r="AG108" s="566" t="e">
        <f t="shared" ca="1" si="88"/>
        <v>#NAME?</v>
      </c>
      <c r="AH108" s="567" t="e">
        <f t="shared" ca="1" si="89"/>
        <v>#NAME?</v>
      </c>
      <c r="AI108" s="1076" t="e">
        <f t="shared" ca="1" si="58"/>
        <v>#NAME?</v>
      </c>
      <c r="AJ108" s="453" t="e">
        <f t="shared" ca="1" si="73"/>
        <v>#NAME?</v>
      </c>
      <c r="AK108" s="566" t="e">
        <f t="shared" ca="1" si="90"/>
        <v>#NAME?</v>
      </c>
      <c r="AL108" s="567" t="e">
        <f t="shared" ca="1" si="91"/>
        <v>#NAME?</v>
      </c>
      <c r="AM108" s="565" t="e">
        <f t="shared" ca="1" si="92"/>
        <v>#NAME?</v>
      </c>
      <c r="AN108" s="453" t="e">
        <f t="shared" ca="1" si="74"/>
        <v>#NAME?</v>
      </c>
      <c r="AO108" s="566" t="e">
        <f t="shared" ca="1" si="93"/>
        <v>#NAME?</v>
      </c>
      <c r="AP108" s="567" t="e">
        <f t="shared" ca="1" si="94"/>
        <v>#NAME?</v>
      </c>
      <c r="AQ108" s="455"/>
      <c r="AR108" s="948"/>
      <c r="AS108" s="948"/>
      <c r="AT108" s="968"/>
      <c r="AU108" s="950"/>
      <c r="AV108" s="951"/>
      <c r="AW108" s="952"/>
      <c r="AX108" s="945"/>
      <c r="AY108" s="967"/>
      <c r="AZ108" s="946"/>
      <c r="BA108" s="947"/>
      <c r="BB108" s="948"/>
      <c r="BC108" s="949"/>
      <c r="BD108" s="968"/>
      <c r="BE108" s="950"/>
      <c r="BF108" s="951"/>
      <c r="BG108" s="948"/>
      <c r="BH108" s="948"/>
      <c r="BI108" s="968"/>
      <c r="BJ108" s="950"/>
      <c r="BK108" s="951"/>
      <c r="BL108" s="952"/>
      <c r="BM108" s="945"/>
      <c r="BN108" s="967"/>
      <c r="BO108" s="946"/>
      <c r="BP108" s="947"/>
      <c r="BQ108" s="948"/>
      <c r="BR108" s="949"/>
      <c r="BS108" s="968"/>
      <c r="BT108" s="950"/>
      <c r="BU108" s="951"/>
      <c r="BV108" s="948"/>
      <c r="BW108" s="948"/>
      <c r="BX108" s="968"/>
      <c r="BY108" s="950"/>
      <c r="BZ108" s="951"/>
      <c r="CA108" s="952"/>
      <c r="CB108" s="945"/>
      <c r="CC108" s="946"/>
      <c r="CD108" s="946"/>
      <c r="CE108" s="947"/>
      <c r="CF108" s="948"/>
      <c r="CG108" s="949"/>
      <c r="CH108" s="950"/>
      <c r="CI108" s="950"/>
      <c r="CJ108" s="951"/>
      <c r="CK108" s="948"/>
      <c r="CL108" s="948"/>
      <c r="CM108" s="950"/>
      <c r="CN108" s="950"/>
      <c r="CO108" s="951"/>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'NSW Post Acute '!T39</f>
        <v>1.6243406709130609E-3</v>
      </c>
      <c r="E109" s="493">
        <f>'NSW Post Acute '!U39</f>
        <v>6.9103108560294513E-4</v>
      </c>
      <c r="F109" s="493">
        <f>'NSW Post Acute '!V39</f>
        <v>3.6852502023125263E-3</v>
      </c>
      <c r="G109" s="498">
        <f t="shared" si="52"/>
        <v>7.6383140732387274E-4</v>
      </c>
      <c r="H109" s="498">
        <f t="shared" si="53"/>
        <v>4.513328284344813</v>
      </c>
      <c r="I109" s="498">
        <f t="shared" si="54"/>
        <v>2774.0468377969601</v>
      </c>
      <c r="J109" s="498" t="e">
        <f ca="1">_xll.ErBeta(H109,I109)</f>
        <v>#NAME?</v>
      </c>
      <c r="K109" s="1076" t="e">
        <f t="shared" ca="1" si="55"/>
        <v>#NAME?</v>
      </c>
      <c r="L109" s="453" t="e">
        <f t="shared" ca="1" si="67"/>
        <v>#NAME?</v>
      </c>
      <c r="M109" s="566" t="e">
        <f t="shared" ca="1" si="75"/>
        <v>#NAME?</v>
      </c>
      <c r="N109" s="567" t="e">
        <f t="shared" ca="1" si="76"/>
        <v>#NAME?</v>
      </c>
      <c r="O109" s="565" t="e">
        <f t="shared" ca="1" si="77"/>
        <v>#NAME?</v>
      </c>
      <c r="P109" s="453" t="e">
        <f t="shared" ca="1" si="68"/>
        <v>#NAME?</v>
      </c>
      <c r="Q109" s="566" t="e">
        <f t="shared" ca="1" si="78"/>
        <v>#NAME?</v>
      </c>
      <c r="R109" s="567" t="e">
        <f t="shared" ca="1" si="79"/>
        <v>#NAME?</v>
      </c>
      <c r="S109" s="1076" t="e">
        <f t="shared" ca="1" si="56"/>
        <v>#NAME?</v>
      </c>
      <c r="T109" s="453" t="e">
        <f t="shared" ca="1" si="69"/>
        <v>#NAME?</v>
      </c>
      <c r="U109" s="566" t="e">
        <f t="shared" ca="1" si="80"/>
        <v>#NAME?</v>
      </c>
      <c r="V109" s="567" t="e">
        <f t="shared" ca="1" si="81"/>
        <v>#NAME?</v>
      </c>
      <c r="W109" s="565" t="e">
        <f t="shared" ca="1" si="82"/>
        <v>#NAME?</v>
      </c>
      <c r="X109" s="453" t="e">
        <f t="shared" ca="1" si="70"/>
        <v>#NAME?</v>
      </c>
      <c r="Y109" s="566" t="e">
        <f t="shared" ca="1" si="83"/>
        <v>#NAME?</v>
      </c>
      <c r="Z109" s="567" t="e">
        <f t="shared" ca="1" si="84"/>
        <v>#NAME?</v>
      </c>
      <c r="AA109" s="1076" t="e">
        <f t="shared" ca="1" si="57"/>
        <v>#NAME?</v>
      </c>
      <c r="AB109" s="453" t="e">
        <f t="shared" ca="1" si="71"/>
        <v>#NAME?</v>
      </c>
      <c r="AC109" s="566" t="e">
        <f t="shared" ca="1" si="85"/>
        <v>#NAME?</v>
      </c>
      <c r="AD109" s="567" t="e">
        <f t="shared" ca="1" si="86"/>
        <v>#NAME?</v>
      </c>
      <c r="AE109" s="565" t="e">
        <f t="shared" ca="1" si="87"/>
        <v>#NAME?</v>
      </c>
      <c r="AF109" s="453" t="e">
        <f t="shared" ca="1" si="72"/>
        <v>#NAME?</v>
      </c>
      <c r="AG109" s="566" t="e">
        <f t="shared" ca="1" si="88"/>
        <v>#NAME?</v>
      </c>
      <c r="AH109" s="567" t="e">
        <f t="shared" ca="1" si="89"/>
        <v>#NAME?</v>
      </c>
      <c r="AI109" s="1076" t="e">
        <f t="shared" ca="1" si="58"/>
        <v>#NAME?</v>
      </c>
      <c r="AJ109" s="453" t="e">
        <f t="shared" ca="1" si="73"/>
        <v>#NAME?</v>
      </c>
      <c r="AK109" s="566" t="e">
        <f t="shared" ca="1" si="90"/>
        <v>#NAME?</v>
      </c>
      <c r="AL109" s="567" t="e">
        <f t="shared" ca="1" si="91"/>
        <v>#NAME?</v>
      </c>
      <c r="AM109" s="565" t="e">
        <f t="shared" ca="1" si="92"/>
        <v>#NAME?</v>
      </c>
      <c r="AN109" s="453" t="e">
        <f t="shared" ca="1" si="74"/>
        <v>#NAME?</v>
      </c>
      <c r="AO109" s="566" t="e">
        <f t="shared" ca="1" si="93"/>
        <v>#NAME?</v>
      </c>
      <c r="AP109" s="567" t="e">
        <f t="shared" ca="1" si="94"/>
        <v>#NAME?</v>
      </c>
      <c r="AQ109" s="455"/>
      <c r="AR109" s="948"/>
      <c r="AS109" s="948"/>
      <c r="AT109" s="968"/>
      <c r="AU109" s="950"/>
      <c r="AV109" s="951"/>
      <c r="AW109" s="952"/>
      <c r="AX109" s="945"/>
      <c r="AY109" s="967"/>
      <c r="AZ109" s="946"/>
      <c r="BA109" s="947"/>
      <c r="BB109" s="948"/>
      <c r="BC109" s="949"/>
      <c r="BD109" s="968"/>
      <c r="BE109" s="950"/>
      <c r="BF109" s="951"/>
      <c r="BG109" s="948"/>
      <c r="BH109" s="948"/>
      <c r="BI109" s="968"/>
      <c r="BJ109" s="950"/>
      <c r="BK109" s="951"/>
      <c r="BL109" s="952"/>
      <c r="BM109" s="945"/>
      <c r="BN109" s="967"/>
      <c r="BO109" s="946"/>
      <c r="BP109" s="947"/>
      <c r="BQ109" s="948"/>
      <c r="BR109" s="949"/>
      <c r="BS109" s="968"/>
      <c r="BT109" s="950"/>
      <c r="BU109" s="951"/>
      <c r="BV109" s="948"/>
      <c r="BW109" s="948"/>
      <c r="BX109" s="968"/>
      <c r="BY109" s="950"/>
      <c r="BZ109" s="951"/>
      <c r="CA109" s="952"/>
      <c r="CB109" s="945"/>
      <c r="CC109" s="946"/>
      <c r="CD109" s="946"/>
      <c r="CE109" s="947"/>
      <c r="CF109" s="948"/>
      <c r="CG109" s="949"/>
      <c r="CH109" s="950"/>
      <c r="CI109" s="950"/>
      <c r="CJ109" s="951"/>
      <c r="CK109" s="948"/>
      <c r="CL109" s="948"/>
      <c r="CM109" s="950"/>
      <c r="CN109" s="950"/>
      <c r="CO109" s="951"/>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'NSW Post Acute '!T40</f>
        <v>1.3676610150393459E-3</v>
      </c>
      <c r="E110" s="493">
        <f>'NSW Post Acute '!U40</f>
        <v>5.6633445249562912E-4</v>
      </c>
      <c r="F110" s="493">
        <f>'NSW Post Acute '!V40</f>
        <v>3.1846373504911328E-3</v>
      </c>
      <c r="G110" s="498">
        <f t="shared" si="52"/>
        <v>6.6793441275395506E-4</v>
      </c>
      <c r="H110" s="498">
        <f t="shared" si="53"/>
        <v>4.1855548396633573</v>
      </c>
      <c r="I110" s="498">
        <f t="shared" si="54"/>
        <v>3056.1889046479782</v>
      </c>
      <c r="J110" s="498" t="e">
        <f ca="1">_xll.ErBeta(H110,I110)</f>
        <v>#NAME?</v>
      </c>
      <c r="K110" s="1076" t="e">
        <f t="shared" ca="1" si="55"/>
        <v>#NAME?</v>
      </c>
      <c r="L110" s="453" t="e">
        <f t="shared" ca="1" si="67"/>
        <v>#NAME?</v>
      </c>
      <c r="M110" s="566" t="e">
        <f t="shared" ca="1" si="75"/>
        <v>#NAME?</v>
      </c>
      <c r="N110" s="567" t="e">
        <f t="shared" ca="1" si="76"/>
        <v>#NAME?</v>
      </c>
      <c r="O110" s="565" t="e">
        <f t="shared" ca="1" si="77"/>
        <v>#NAME?</v>
      </c>
      <c r="P110" s="453" t="e">
        <f t="shared" ca="1" si="68"/>
        <v>#NAME?</v>
      </c>
      <c r="Q110" s="566" t="e">
        <f t="shared" ca="1" si="78"/>
        <v>#NAME?</v>
      </c>
      <c r="R110" s="567" t="e">
        <f t="shared" ca="1" si="79"/>
        <v>#NAME?</v>
      </c>
      <c r="S110" s="1076" t="e">
        <f t="shared" ca="1" si="56"/>
        <v>#NAME?</v>
      </c>
      <c r="T110" s="453" t="e">
        <f t="shared" ca="1" si="69"/>
        <v>#NAME?</v>
      </c>
      <c r="U110" s="566" t="e">
        <f t="shared" ca="1" si="80"/>
        <v>#NAME?</v>
      </c>
      <c r="V110" s="567" t="e">
        <f t="shared" ca="1" si="81"/>
        <v>#NAME?</v>
      </c>
      <c r="W110" s="565" t="e">
        <f t="shared" ca="1" si="82"/>
        <v>#NAME?</v>
      </c>
      <c r="X110" s="453" t="e">
        <f t="shared" ca="1" si="70"/>
        <v>#NAME?</v>
      </c>
      <c r="Y110" s="566" t="e">
        <f t="shared" ca="1" si="83"/>
        <v>#NAME?</v>
      </c>
      <c r="Z110" s="567" t="e">
        <f t="shared" ca="1" si="84"/>
        <v>#NAME?</v>
      </c>
      <c r="AA110" s="1076" t="e">
        <f t="shared" ca="1" si="57"/>
        <v>#NAME?</v>
      </c>
      <c r="AB110" s="453" t="e">
        <f t="shared" ca="1" si="71"/>
        <v>#NAME?</v>
      </c>
      <c r="AC110" s="566" t="e">
        <f t="shared" ca="1" si="85"/>
        <v>#NAME?</v>
      </c>
      <c r="AD110" s="567" t="e">
        <f t="shared" ca="1" si="86"/>
        <v>#NAME?</v>
      </c>
      <c r="AE110" s="565" t="e">
        <f t="shared" ca="1" si="87"/>
        <v>#NAME?</v>
      </c>
      <c r="AF110" s="453" t="e">
        <f t="shared" ca="1" si="72"/>
        <v>#NAME?</v>
      </c>
      <c r="AG110" s="566" t="e">
        <f t="shared" ca="1" si="88"/>
        <v>#NAME?</v>
      </c>
      <c r="AH110" s="567" t="e">
        <f t="shared" ca="1" si="89"/>
        <v>#NAME?</v>
      </c>
      <c r="AI110" s="1076" t="e">
        <f t="shared" ca="1" si="58"/>
        <v>#NAME?</v>
      </c>
      <c r="AJ110" s="453" t="e">
        <f t="shared" ca="1" si="73"/>
        <v>#NAME?</v>
      </c>
      <c r="AK110" s="566" t="e">
        <f t="shared" ca="1" si="90"/>
        <v>#NAME?</v>
      </c>
      <c r="AL110" s="567" t="e">
        <f t="shared" ca="1" si="91"/>
        <v>#NAME?</v>
      </c>
      <c r="AM110" s="565" t="e">
        <f t="shared" ca="1" si="92"/>
        <v>#NAME?</v>
      </c>
      <c r="AN110" s="453" t="e">
        <f t="shared" ca="1" si="74"/>
        <v>#NAME?</v>
      </c>
      <c r="AO110" s="566" t="e">
        <f t="shared" ca="1" si="93"/>
        <v>#NAME?</v>
      </c>
      <c r="AP110" s="567" t="e">
        <f t="shared" ca="1" si="94"/>
        <v>#NAME?</v>
      </c>
      <c r="AQ110" s="455"/>
      <c r="AR110" s="948"/>
      <c r="AS110" s="948"/>
      <c r="AT110" s="968"/>
      <c r="AU110" s="950"/>
      <c r="AV110" s="951"/>
      <c r="AW110" s="952"/>
      <c r="AX110" s="945"/>
      <c r="AY110" s="967"/>
      <c r="AZ110" s="946"/>
      <c r="BA110" s="947"/>
      <c r="BB110" s="948"/>
      <c r="BC110" s="949"/>
      <c r="BD110" s="968"/>
      <c r="BE110" s="950"/>
      <c r="BF110" s="951"/>
      <c r="BG110" s="948"/>
      <c r="BH110" s="948"/>
      <c r="BI110" s="968"/>
      <c r="BJ110" s="950"/>
      <c r="BK110" s="951"/>
      <c r="BL110" s="952"/>
      <c r="BM110" s="945"/>
      <c r="BN110" s="967"/>
      <c r="BO110" s="946"/>
      <c r="BP110" s="947"/>
      <c r="BQ110" s="948"/>
      <c r="BR110" s="949"/>
      <c r="BS110" s="968"/>
      <c r="BT110" s="950"/>
      <c r="BU110" s="951"/>
      <c r="BV110" s="948"/>
      <c r="BW110" s="948"/>
      <c r="BX110" s="968"/>
      <c r="BY110" s="950"/>
      <c r="BZ110" s="951"/>
      <c r="CA110" s="952"/>
      <c r="CB110" s="945"/>
      <c r="CC110" s="946"/>
      <c r="CD110" s="946"/>
      <c r="CE110" s="947"/>
      <c r="CF110" s="948"/>
      <c r="CG110" s="949"/>
      <c r="CH110" s="950"/>
      <c r="CI110" s="950"/>
      <c r="CJ110" s="951"/>
      <c r="CK110" s="948"/>
      <c r="CL110" s="948"/>
      <c r="CM110" s="950"/>
      <c r="CN110" s="950"/>
      <c r="CO110" s="951"/>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'NSW Post Acute '!T41</f>
        <v>1.1515420906176199E-3</v>
      </c>
      <c r="E111" s="493">
        <f>'NSW Post Acute '!U41</f>
        <v>4.6413934013355378E-4</v>
      </c>
      <c r="F111" s="493">
        <f>'NSW Post Acute '!V41</f>
        <v>2.7520288982764438E-3</v>
      </c>
      <c r="G111" s="498">
        <f t="shared" si="52"/>
        <v>5.8364529544461478E-4</v>
      </c>
      <c r="H111" s="498">
        <f t="shared" si="53"/>
        <v>3.8871618266255732</v>
      </c>
      <c r="I111" s="498">
        <f t="shared" si="54"/>
        <v>3371.7270326495195</v>
      </c>
      <c r="J111" s="498" t="e">
        <f ca="1">_xll.ErBeta(H111,I111)</f>
        <v>#NAME?</v>
      </c>
      <c r="K111" s="1076" t="e">
        <f t="shared" ca="1" si="55"/>
        <v>#NAME?</v>
      </c>
      <c r="L111" s="453" t="e">
        <f t="shared" ca="1" si="67"/>
        <v>#NAME?</v>
      </c>
      <c r="M111" s="566" t="e">
        <f t="shared" ca="1" si="75"/>
        <v>#NAME?</v>
      </c>
      <c r="N111" s="567" t="e">
        <f t="shared" ca="1" si="76"/>
        <v>#NAME?</v>
      </c>
      <c r="O111" s="565" t="e">
        <f t="shared" ca="1" si="77"/>
        <v>#NAME?</v>
      </c>
      <c r="P111" s="453" t="e">
        <f t="shared" ca="1" si="68"/>
        <v>#NAME?</v>
      </c>
      <c r="Q111" s="566" t="e">
        <f t="shared" ca="1" si="78"/>
        <v>#NAME?</v>
      </c>
      <c r="R111" s="567" t="e">
        <f t="shared" ca="1" si="79"/>
        <v>#NAME?</v>
      </c>
      <c r="S111" s="1076" t="e">
        <f t="shared" ca="1" si="56"/>
        <v>#NAME?</v>
      </c>
      <c r="T111" s="453" t="e">
        <f t="shared" ca="1" si="69"/>
        <v>#NAME?</v>
      </c>
      <c r="U111" s="566" t="e">
        <f t="shared" ca="1" si="80"/>
        <v>#NAME?</v>
      </c>
      <c r="V111" s="567" t="e">
        <f t="shared" ca="1" si="81"/>
        <v>#NAME?</v>
      </c>
      <c r="W111" s="565" t="e">
        <f t="shared" ca="1" si="82"/>
        <v>#NAME?</v>
      </c>
      <c r="X111" s="453" t="e">
        <f t="shared" ca="1" si="70"/>
        <v>#NAME?</v>
      </c>
      <c r="Y111" s="566" t="e">
        <f t="shared" ca="1" si="83"/>
        <v>#NAME?</v>
      </c>
      <c r="Z111" s="567" t="e">
        <f t="shared" ca="1" si="84"/>
        <v>#NAME?</v>
      </c>
      <c r="AA111" s="1076" t="e">
        <f t="shared" ca="1" si="57"/>
        <v>#NAME?</v>
      </c>
      <c r="AB111" s="453" t="e">
        <f t="shared" ca="1" si="71"/>
        <v>#NAME?</v>
      </c>
      <c r="AC111" s="566" t="e">
        <f t="shared" ca="1" si="85"/>
        <v>#NAME?</v>
      </c>
      <c r="AD111" s="567" t="e">
        <f t="shared" ca="1" si="86"/>
        <v>#NAME?</v>
      </c>
      <c r="AE111" s="565" t="e">
        <f t="shared" ca="1" si="87"/>
        <v>#NAME?</v>
      </c>
      <c r="AF111" s="453" t="e">
        <f t="shared" ca="1" si="72"/>
        <v>#NAME?</v>
      </c>
      <c r="AG111" s="566" t="e">
        <f t="shared" ca="1" si="88"/>
        <v>#NAME?</v>
      </c>
      <c r="AH111" s="567" t="e">
        <f t="shared" ca="1" si="89"/>
        <v>#NAME?</v>
      </c>
      <c r="AI111" s="1076" t="e">
        <f t="shared" ca="1" si="58"/>
        <v>#NAME?</v>
      </c>
      <c r="AJ111" s="453" t="e">
        <f t="shared" ca="1" si="73"/>
        <v>#NAME?</v>
      </c>
      <c r="AK111" s="566" t="e">
        <f t="shared" ca="1" si="90"/>
        <v>#NAME?</v>
      </c>
      <c r="AL111" s="567" t="e">
        <f t="shared" ca="1" si="91"/>
        <v>#NAME?</v>
      </c>
      <c r="AM111" s="565" t="e">
        <f t="shared" ca="1" si="92"/>
        <v>#NAME?</v>
      </c>
      <c r="AN111" s="453" t="e">
        <f t="shared" ca="1" si="74"/>
        <v>#NAME?</v>
      </c>
      <c r="AO111" s="566" t="e">
        <f t="shared" ca="1" si="93"/>
        <v>#NAME?</v>
      </c>
      <c r="AP111" s="567" t="e">
        <f t="shared" ca="1" si="94"/>
        <v>#NAME?</v>
      </c>
      <c r="AQ111" s="455"/>
      <c r="AR111" s="948"/>
      <c r="AS111" s="948"/>
      <c r="AT111" s="968"/>
      <c r="AU111" s="950"/>
      <c r="AV111" s="951"/>
      <c r="AW111" s="952"/>
      <c r="AX111" s="945"/>
      <c r="AY111" s="967"/>
      <c r="AZ111" s="946"/>
      <c r="BA111" s="947"/>
      <c r="BB111" s="948"/>
      <c r="BC111" s="949"/>
      <c r="BD111" s="968"/>
      <c r="BE111" s="950"/>
      <c r="BF111" s="951"/>
      <c r="BG111" s="948"/>
      <c r="BH111" s="948"/>
      <c r="BI111" s="968"/>
      <c r="BJ111" s="950"/>
      <c r="BK111" s="951"/>
      <c r="BL111" s="952"/>
      <c r="BM111" s="945"/>
      <c r="BN111" s="967"/>
      <c r="BO111" s="946"/>
      <c r="BP111" s="947"/>
      <c r="BQ111" s="948"/>
      <c r="BR111" s="949"/>
      <c r="BS111" s="968"/>
      <c r="BT111" s="950"/>
      <c r="BU111" s="951"/>
      <c r="BV111" s="948"/>
      <c r="BW111" s="948"/>
      <c r="BX111" s="968"/>
      <c r="BY111" s="950"/>
      <c r="BZ111" s="951"/>
      <c r="CA111" s="952"/>
      <c r="CB111" s="945"/>
      <c r="CC111" s="946"/>
      <c r="CD111" s="946"/>
      <c r="CE111" s="947"/>
      <c r="CF111" s="948"/>
      <c r="CG111" s="949"/>
      <c r="CH111" s="950"/>
      <c r="CI111" s="950"/>
      <c r="CJ111" s="951"/>
      <c r="CK111" s="948"/>
      <c r="CL111" s="948"/>
      <c r="CM111" s="950"/>
      <c r="CN111" s="950"/>
      <c r="CO111" s="951"/>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'NSW Post Acute '!T42</f>
        <v>9.6957445732694895E-4</v>
      </c>
      <c r="E112" s="493">
        <f>'NSW Post Acute '!U42</f>
        <v>3.8038534669806849E-4</v>
      </c>
      <c r="F112" s="493">
        <f>'NSW Post Acute '!V42</f>
        <v>2.3781869718323351E-3</v>
      </c>
      <c r="G112" s="498">
        <f t="shared" si="52"/>
        <v>5.0964327171792523E-4</v>
      </c>
      <c r="H112" s="498">
        <f t="shared" si="53"/>
        <v>3.6148641948324034</v>
      </c>
      <c r="I112" s="498">
        <f t="shared" si="54"/>
        <v>3724.6848734017408</v>
      </c>
      <c r="J112" s="498" t="e">
        <f ca="1">_xll.ErBeta(H112,I112)</f>
        <v>#NAME?</v>
      </c>
      <c r="K112" s="1076" t="e">
        <f t="shared" ca="1" si="55"/>
        <v>#NAME?</v>
      </c>
      <c r="L112" s="453" t="e">
        <f t="shared" ca="1" si="67"/>
        <v>#NAME?</v>
      </c>
      <c r="M112" s="566" t="e">
        <f t="shared" ca="1" si="75"/>
        <v>#NAME?</v>
      </c>
      <c r="N112" s="567" t="e">
        <f t="shared" ca="1" si="76"/>
        <v>#NAME?</v>
      </c>
      <c r="O112" s="565" t="e">
        <f t="shared" ca="1" si="77"/>
        <v>#NAME?</v>
      </c>
      <c r="P112" s="453" t="e">
        <f t="shared" ca="1" si="68"/>
        <v>#NAME?</v>
      </c>
      <c r="Q112" s="566" t="e">
        <f t="shared" ca="1" si="78"/>
        <v>#NAME?</v>
      </c>
      <c r="R112" s="567" t="e">
        <f t="shared" ca="1" si="79"/>
        <v>#NAME?</v>
      </c>
      <c r="S112" s="1076" t="e">
        <f t="shared" ca="1" si="56"/>
        <v>#NAME?</v>
      </c>
      <c r="T112" s="453" t="e">
        <f t="shared" ca="1" si="69"/>
        <v>#NAME?</v>
      </c>
      <c r="U112" s="566" t="e">
        <f t="shared" ca="1" si="80"/>
        <v>#NAME?</v>
      </c>
      <c r="V112" s="567" t="e">
        <f t="shared" ca="1" si="81"/>
        <v>#NAME?</v>
      </c>
      <c r="W112" s="565" t="e">
        <f t="shared" ca="1" si="82"/>
        <v>#NAME?</v>
      </c>
      <c r="X112" s="453" t="e">
        <f t="shared" ca="1" si="70"/>
        <v>#NAME?</v>
      </c>
      <c r="Y112" s="566" t="e">
        <f t="shared" ca="1" si="83"/>
        <v>#NAME?</v>
      </c>
      <c r="Z112" s="567" t="e">
        <f t="shared" ca="1" si="84"/>
        <v>#NAME?</v>
      </c>
      <c r="AA112" s="1076" t="e">
        <f t="shared" ca="1" si="57"/>
        <v>#NAME?</v>
      </c>
      <c r="AB112" s="453" t="e">
        <f t="shared" ca="1" si="71"/>
        <v>#NAME?</v>
      </c>
      <c r="AC112" s="566" t="e">
        <f t="shared" ca="1" si="85"/>
        <v>#NAME?</v>
      </c>
      <c r="AD112" s="567" t="e">
        <f t="shared" ca="1" si="86"/>
        <v>#NAME?</v>
      </c>
      <c r="AE112" s="565" t="e">
        <f t="shared" ca="1" si="87"/>
        <v>#NAME?</v>
      </c>
      <c r="AF112" s="453" t="e">
        <f t="shared" ca="1" si="72"/>
        <v>#NAME?</v>
      </c>
      <c r="AG112" s="566" t="e">
        <f t="shared" ca="1" si="88"/>
        <v>#NAME?</v>
      </c>
      <c r="AH112" s="567" t="e">
        <f t="shared" ca="1" si="89"/>
        <v>#NAME?</v>
      </c>
      <c r="AI112" s="1076" t="e">
        <f t="shared" ca="1" si="58"/>
        <v>#NAME?</v>
      </c>
      <c r="AJ112" s="453" t="e">
        <f t="shared" ca="1" si="73"/>
        <v>#NAME?</v>
      </c>
      <c r="AK112" s="566" t="e">
        <f t="shared" ca="1" si="90"/>
        <v>#NAME?</v>
      </c>
      <c r="AL112" s="567" t="e">
        <f t="shared" ca="1" si="91"/>
        <v>#NAME?</v>
      </c>
      <c r="AM112" s="565" t="e">
        <f t="shared" ca="1" si="92"/>
        <v>#NAME?</v>
      </c>
      <c r="AN112" s="453" t="e">
        <f t="shared" ca="1" si="74"/>
        <v>#NAME?</v>
      </c>
      <c r="AO112" s="566" t="e">
        <f t="shared" ca="1" si="93"/>
        <v>#NAME?</v>
      </c>
      <c r="AP112" s="567" t="e">
        <f t="shared" ca="1" si="94"/>
        <v>#NAME?</v>
      </c>
      <c r="AQ112" s="455"/>
      <c r="AR112" s="948"/>
      <c r="AS112" s="948"/>
      <c r="AT112" s="968"/>
      <c r="AU112" s="950"/>
      <c r="AV112" s="951"/>
      <c r="AW112" s="952"/>
      <c r="AX112" s="945"/>
      <c r="AY112" s="967"/>
      <c r="AZ112" s="946"/>
      <c r="BA112" s="947"/>
      <c r="BB112" s="948"/>
      <c r="BC112" s="949"/>
      <c r="BD112" s="968"/>
      <c r="BE112" s="950"/>
      <c r="BF112" s="951"/>
      <c r="BG112" s="948"/>
      <c r="BH112" s="948"/>
      <c r="BI112" s="968"/>
      <c r="BJ112" s="950"/>
      <c r="BK112" s="951"/>
      <c r="BL112" s="952"/>
      <c r="BM112" s="945"/>
      <c r="BN112" s="967"/>
      <c r="BO112" s="946"/>
      <c r="BP112" s="947"/>
      <c r="BQ112" s="948"/>
      <c r="BR112" s="949"/>
      <c r="BS112" s="968"/>
      <c r="BT112" s="950"/>
      <c r="BU112" s="951"/>
      <c r="BV112" s="948"/>
      <c r="BW112" s="948"/>
      <c r="BX112" s="968"/>
      <c r="BY112" s="950"/>
      <c r="BZ112" s="951"/>
      <c r="CA112" s="952"/>
      <c r="CB112" s="945"/>
      <c r="CC112" s="946"/>
      <c r="CD112" s="946"/>
      <c r="CE112" s="947"/>
      <c r="CF112" s="948"/>
      <c r="CG112" s="949"/>
      <c r="CH112" s="950"/>
      <c r="CI112" s="950"/>
      <c r="CJ112" s="951"/>
      <c r="CK112" s="948"/>
      <c r="CL112" s="948"/>
      <c r="CM112" s="950"/>
      <c r="CN112" s="950"/>
      <c r="CO112" s="951"/>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'NSW Post Acute '!T43</f>
        <v>8.1636149990544173E-4</v>
      </c>
      <c r="E113" s="493">
        <f>'NSW Post Acute '!U43</f>
        <v>3.1174477031181003E-4</v>
      </c>
      <c r="F113" s="493">
        <f>'NSW Post Acute '!V43</f>
        <v>2.0551285913222696E-3</v>
      </c>
      <c r="G113" s="498">
        <f t="shared" si="52"/>
        <v>4.4474077066593358E-4</v>
      </c>
      <c r="H113" s="498">
        <f t="shared" si="53"/>
        <v>3.3658219028379661</v>
      </c>
      <c r="I113" s="498">
        <f t="shared" si="54"/>
        <v>4119.5893924572529</v>
      </c>
      <c r="J113" s="498" t="e">
        <f ca="1">_xll.ErBeta(H113,I113)</f>
        <v>#NAME?</v>
      </c>
      <c r="K113" s="1076" t="e">
        <f t="shared" ca="1" si="55"/>
        <v>#NAME?</v>
      </c>
      <c r="L113" s="453" t="e">
        <f t="shared" ca="1" si="67"/>
        <v>#NAME?</v>
      </c>
      <c r="M113" s="566" t="e">
        <f t="shared" ca="1" si="75"/>
        <v>#NAME?</v>
      </c>
      <c r="N113" s="567" t="e">
        <f t="shared" ca="1" si="76"/>
        <v>#NAME?</v>
      </c>
      <c r="O113" s="565" t="e">
        <f t="shared" ca="1" si="77"/>
        <v>#NAME?</v>
      </c>
      <c r="P113" s="453" t="e">
        <f t="shared" ca="1" si="68"/>
        <v>#NAME?</v>
      </c>
      <c r="Q113" s="566" t="e">
        <f t="shared" ca="1" si="78"/>
        <v>#NAME?</v>
      </c>
      <c r="R113" s="567" t="e">
        <f t="shared" ca="1" si="79"/>
        <v>#NAME?</v>
      </c>
      <c r="S113" s="1076" t="e">
        <f t="shared" ca="1" si="56"/>
        <v>#NAME?</v>
      </c>
      <c r="T113" s="453" t="e">
        <f t="shared" ca="1" si="69"/>
        <v>#NAME?</v>
      </c>
      <c r="U113" s="566" t="e">
        <f t="shared" ca="1" si="80"/>
        <v>#NAME?</v>
      </c>
      <c r="V113" s="567" t="e">
        <f t="shared" ca="1" si="81"/>
        <v>#NAME?</v>
      </c>
      <c r="W113" s="565" t="e">
        <f t="shared" ca="1" si="82"/>
        <v>#NAME?</v>
      </c>
      <c r="X113" s="453" t="e">
        <f t="shared" ca="1" si="70"/>
        <v>#NAME?</v>
      </c>
      <c r="Y113" s="566" t="e">
        <f t="shared" ca="1" si="83"/>
        <v>#NAME?</v>
      </c>
      <c r="Z113" s="567" t="e">
        <f t="shared" ca="1" si="84"/>
        <v>#NAME?</v>
      </c>
      <c r="AA113" s="1076" t="e">
        <f t="shared" ca="1" si="57"/>
        <v>#NAME?</v>
      </c>
      <c r="AB113" s="453" t="e">
        <f t="shared" ca="1" si="71"/>
        <v>#NAME?</v>
      </c>
      <c r="AC113" s="566" t="e">
        <f t="shared" ca="1" si="85"/>
        <v>#NAME?</v>
      </c>
      <c r="AD113" s="567" t="e">
        <f t="shared" ca="1" si="86"/>
        <v>#NAME?</v>
      </c>
      <c r="AE113" s="565" t="e">
        <f t="shared" ca="1" si="87"/>
        <v>#NAME?</v>
      </c>
      <c r="AF113" s="453" t="e">
        <f t="shared" ca="1" si="72"/>
        <v>#NAME?</v>
      </c>
      <c r="AG113" s="566" t="e">
        <f t="shared" ca="1" si="88"/>
        <v>#NAME?</v>
      </c>
      <c r="AH113" s="567" t="e">
        <f t="shared" ca="1" si="89"/>
        <v>#NAME?</v>
      </c>
      <c r="AI113" s="1076" t="e">
        <f t="shared" ca="1" si="58"/>
        <v>#NAME?</v>
      </c>
      <c r="AJ113" s="453" t="e">
        <f t="shared" ca="1" si="73"/>
        <v>#NAME?</v>
      </c>
      <c r="AK113" s="566" t="e">
        <f t="shared" ca="1" si="90"/>
        <v>#NAME?</v>
      </c>
      <c r="AL113" s="567" t="e">
        <f t="shared" ca="1" si="91"/>
        <v>#NAME?</v>
      </c>
      <c r="AM113" s="565" t="e">
        <f t="shared" ca="1" si="92"/>
        <v>#NAME?</v>
      </c>
      <c r="AN113" s="453" t="e">
        <f t="shared" ca="1" si="74"/>
        <v>#NAME?</v>
      </c>
      <c r="AO113" s="566" t="e">
        <f t="shared" ca="1" si="93"/>
        <v>#NAME?</v>
      </c>
      <c r="AP113" s="567" t="e">
        <f t="shared" ca="1" si="94"/>
        <v>#NAME?</v>
      </c>
      <c r="AQ113" s="455"/>
      <c r="AR113" s="948"/>
      <c r="AS113" s="948"/>
      <c r="AT113" s="968"/>
      <c r="AU113" s="950"/>
      <c r="AV113" s="951"/>
      <c r="AW113" s="952"/>
      <c r="AX113" s="945"/>
      <c r="AY113" s="967"/>
      <c r="AZ113" s="946"/>
      <c r="BA113" s="947"/>
      <c r="BB113" s="948"/>
      <c r="BC113" s="949"/>
      <c r="BD113" s="968"/>
      <c r="BE113" s="950"/>
      <c r="BF113" s="951"/>
      <c r="BG113" s="948"/>
      <c r="BH113" s="948"/>
      <c r="BI113" s="968"/>
      <c r="BJ113" s="950"/>
      <c r="BK113" s="951"/>
      <c r="BL113" s="952"/>
      <c r="BM113" s="945"/>
      <c r="BN113" s="967"/>
      <c r="BO113" s="946"/>
      <c r="BP113" s="947"/>
      <c r="BQ113" s="948"/>
      <c r="BR113" s="949"/>
      <c r="BS113" s="968"/>
      <c r="BT113" s="950"/>
      <c r="BU113" s="951"/>
      <c r="BV113" s="948"/>
      <c r="BW113" s="948"/>
      <c r="BX113" s="968"/>
      <c r="BY113" s="950"/>
      <c r="BZ113" s="951"/>
      <c r="CA113" s="952"/>
      <c r="CB113" s="945"/>
      <c r="CC113" s="946"/>
      <c r="CD113" s="946"/>
      <c r="CE113" s="947"/>
      <c r="CF113" s="948"/>
      <c r="CG113" s="949"/>
      <c r="CH113" s="950"/>
      <c r="CI113" s="950"/>
      <c r="CJ113" s="951"/>
      <c r="CK113" s="948"/>
      <c r="CL113" s="948"/>
      <c r="CM113" s="950"/>
      <c r="CN113" s="950"/>
      <c r="CO113" s="951"/>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'NSW Post Acute '!T44</f>
        <v>6.8735938069698047E-4</v>
      </c>
      <c r="E114" s="493">
        <f>'NSW Post Acute '!U44</f>
        <v>2.5549039325614134E-4</v>
      </c>
      <c r="F114" s="493">
        <f>'NSW Post Acute '!V44</f>
        <v>1.7759552032261428E-3</v>
      </c>
      <c r="G114" s="498">
        <f t="shared" si="52"/>
        <v>3.8787367601275549E-4</v>
      </c>
      <c r="H114" s="498">
        <f t="shared" si="53"/>
        <v>3.1375695724502211</v>
      </c>
      <c r="I114" s="498">
        <f t="shared" si="54"/>
        <v>4561.5336352763643</v>
      </c>
      <c r="J114" s="498" t="e">
        <f ca="1">_xll.ErBeta(H114,I114)</f>
        <v>#NAME?</v>
      </c>
      <c r="K114" s="1076" t="e">
        <f t="shared" ca="1" si="55"/>
        <v>#NAME?</v>
      </c>
      <c r="L114" s="453" t="e">
        <f t="shared" ca="1" si="67"/>
        <v>#NAME?</v>
      </c>
      <c r="M114" s="566" t="e">
        <f t="shared" ca="1" si="75"/>
        <v>#NAME?</v>
      </c>
      <c r="N114" s="567" t="e">
        <f t="shared" ca="1" si="76"/>
        <v>#NAME?</v>
      </c>
      <c r="O114" s="565" t="e">
        <f t="shared" ca="1" si="77"/>
        <v>#NAME?</v>
      </c>
      <c r="P114" s="453" t="e">
        <f t="shared" ca="1" si="68"/>
        <v>#NAME?</v>
      </c>
      <c r="Q114" s="566" t="e">
        <f t="shared" ca="1" si="78"/>
        <v>#NAME?</v>
      </c>
      <c r="R114" s="567" t="e">
        <f t="shared" ca="1" si="79"/>
        <v>#NAME?</v>
      </c>
      <c r="S114" s="1076" t="e">
        <f t="shared" ca="1" si="56"/>
        <v>#NAME?</v>
      </c>
      <c r="T114" s="453" t="e">
        <f t="shared" ca="1" si="69"/>
        <v>#NAME?</v>
      </c>
      <c r="U114" s="566" t="e">
        <f t="shared" ca="1" si="80"/>
        <v>#NAME?</v>
      </c>
      <c r="V114" s="567" t="e">
        <f t="shared" ca="1" si="81"/>
        <v>#NAME?</v>
      </c>
      <c r="W114" s="565" t="e">
        <f t="shared" ca="1" si="82"/>
        <v>#NAME?</v>
      </c>
      <c r="X114" s="453" t="e">
        <f t="shared" ca="1" si="70"/>
        <v>#NAME?</v>
      </c>
      <c r="Y114" s="566" t="e">
        <f t="shared" ca="1" si="83"/>
        <v>#NAME?</v>
      </c>
      <c r="Z114" s="567" t="e">
        <f t="shared" ca="1" si="84"/>
        <v>#NAME?</v>
      </c>
      <c r="AA114" s="1076" t="e">
        <f t="shared" ca="1" si="57"/>
        <v>#NAME?</v>
      </c>
      <c r="AB114" s="453" t="e">
        <f t="shared" ca="1" si="71"/>
        <v>#NAME?</v>
      </c>
      <c r="AC114" s="566" t="e">
        <f t="shared" ca="1" si="85"/>
        <v>#NAME?</v>
      </c>
      <c r="AD114" s="567" t="e">
        <f t="shared" ca="1" si="86"/>
        <v>#NAME?</v>
      </c>
      <c r="AE114" s="565" t="e">
        <f t="shared" ca="1" si="87"/>
        <v>#NAME?</v>
      </c>
      <c r="AF114" s="453" t="e">
        <f t="shared" ca="1" si="72"/>
        <v>#NAME?</v>
      </c>
      <c r="AG114" s="566" t="e">
        <f t="shared" ca="1" si="88"/>
        <v>#NAME?</v>
      </c>
      <c r="AH114" s="567" t="e">
        <f t="shared" ca="1" si="89"/>
        <v>#NAME?</v>
      </c>
      <c r="AI114" s="1076" t="e">
        <f t="shared" ca="1" si="58"/>
        <v>#NAME?</v>
      </c>
      <c r="AJ114" s="453" t="e">
        <f t="shared" ca="1" si="73"/>
        <v>#NAME?</v>
      </c>
      <c r="AK114" s="566" t="e">
        <f t="shared" ca="1" si="90"/>
        <v>#NAME?</v>
      </c>
      <c r="AL114" s="567" t="e">
        <f t="shared" ca="1" si="91"/>
        <v>#NAME?</v>
      </c>
      <c r="AM114" s="565" t="e">
        <f t="shared" ca="1" si="92"/>
        <v>#NAME?</v>
      </c>
      <c r="AN114" s="453" t="e">
        <f t="shared" ca="1" si="74"/>
        <v>#NAME?</v>
      </c>
      <c r="AO114" s="566" t="e">
        <f t="shared" ca="1" si="93"/>
        <v>#NAME?</v>
      </c>
      <c r="AP114" s="567" t="e">
        <f t="shared" ca="1" si="94"/>
        <v>#NAME?</v>
      </c>
      <c r="AQ114" s="455"/>
      <c r="AR114" s="948"/>
      <c r="AS114" s="948"/>
      <c r="AT114" s="968"/>
      <c r="AU114" s="950"/>
      <c r="AV114" s="951"/>
      <c r="AW114" s="952"/>
      <c r="AX114" s="945"/>
      <c r="AY114" s="967"/>
      <c r="AZ114" s="946"/>
      <c r="BA114" s="947"/>
      <c r="BB114" s="948"/>
      <c r="BC114" s="949"/>
      <c r="BD114" s="968"/>
      <c r="BE114" s="950"/>
      <c r="BF114" s="951"/>
      <c r="BG114" s="948"/>
      <c r="BH114" s="948"/>
      <c r="BI114" s="968"/>
      <c r="BJ114" s="950"/>
      <c r="BK114" s="951"/>
      <c r="BL114" s="952"/>
      <c r="BM114" s="945"/>
      <c r="BN114" s="967"/>
      <c r="BO114" s="946"/>
      <c r="BP114" s="947"/>
      <c r="BQ114" s="948"/>
      <c r="BR114" s="949"/>
      <c r="BS114" s="968"/>
      <c r="BT114" s="950"/>
      <c r="BU114" s="951"/>
      <c r="BV114" s="948"/>
      <c r="BW114" s="948"/>
      <c r="BX114" s="968"/>
      <c r="BY114" s="950"/>
      <c r="BZ114" s="951"/>
      <c r="CA114" s="952"/>
      <c r="CB114" s="945"/>
      <c r="CC114" s="946"/>
      <c r="CD114" s="946"/>
      <c r="CE114" s="947"/>
      <c r="CF114" s="948"/>
      <c r="CG114" s="949"/>
      <c r="CH114" s="950"/>
      <c r="CI114" s="950"/>
      <c r="CJ114" s="951"/>
      <c r="CK114" s="948"/>
      <c r="CL114" s="948"/>
      <c r="CM114" s="950"/>
      <c r="CN114" s="950"/>
      <c r="CO114" s="951"/>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'NSW Post Acute '!T45</f>
        <v>5.7874228302885581E-4</v>
      </c>
      <c r="E115" s="493">
        <f>'NSW Post Acute '!U45</f>
        <v>2.0938712454065771E-4</v>
      </c>
      <c r="F115" s="493">
        <f>'NSW Post Acute '!V45</f>
        <v>1.5347053693787192E-3</v>
      </c>
      <c r="G115" s="498">
        <f t="shared" si="52"/>
        <v>3.3809138898930144E-4</v>
      </c>
      <c r="H115" s="498">
        <f t="shared" si="53"/>
        <v>2.9279587586127285</v>
      </c>
      <c r="I115" s="498">
        <f t="shared" si="54"/>
        <v>5056.2475058181508</v>
      </c>
      <c r="J115" s="498" t="e">
        <f ca="1">_xll.ErBeta(H115,I115)</f>
        <v>#NAME?</v>
      </c>
      <c r="K115" s="1076" t="e">
        <f t="shared" ca="1" si="55"/>
        <v>#NAME?</v>
      </c>
      <c r="L115" s="453" t="e">
        <f t="shared" ca="1" si="67"/>
        <v>#NAME?</v>
      </c>
      <c r="M115" s="566" t="e">
        <f t="shared" ca="1" si="75"/>
        <v>#NAME?</v>
      </c>
      <c r="N115" s="567" t="e">
        <f t="shared" ca="1" si="76"/>
        <v>#NAME?</v>
      </c>
      <c r="O115" s="565" t="e">
        <f t="shared" ca="1" si="77"/>
        <v>#NAME?</v>
      </c>
      <c r="P115" s="453" t="e">
        <f t="shared" ca="1" si="68"/>
        <v>#NAME?</v>
      </c>
      <c r="Q115" s="566" t="e">
        <f t="shared" ca="1" si="78"/>
        <v>#NAME?</v>
      </c>
      <c r="R115" s="567" t="e">
        <f t="shared" ca="1" si="79"/>
        <v>#NAME?</v>
      </c>
      <c r="S115" s="1076" t="e">
        <f t="shared" ca="1" si="56"/>
        <v>#NAME?</v>
      </c>
      <c r="T115" s="453" t="e">
        <f t="shared" ca="1" si="69"/>
        <v>#NAME?</v>
      </c>
      <c r="U115" s="566" t="e">
        <f t="shared" ca="1" si="80"/>
        <v>#NAME?</v>
      </c>
      <c r="V115" s="567" t="e">
        <f t="shared" ca="1" si="81"/>
        <v>#NAME?</v>
      </c>
      <c r="W115" s="565" t="e">
        <f t="shared" ca="1" si="82"/>
        <v>#NAME?</v>
      </c>
      <c r="X115" s="453" t="e">
        <f t="shared" ca="1" si="70"/>
        <v>#NAME?</v>
      </c>
      <c r="Y115" s="566" t="e">
        <f t="shared" ca="1" si="83"/>
        <v>#NAME?</v>
      </c>
      <c r="Z115" s="567" t="e">
        <f t="shared" ca="1" si="84"/>
        <v>#NAME?</v>
      </c>
      <c r="AA115" s="1076" t="e">
        <f t="shared" ca="1" si="57"/>
        <v>#NAME?</v>
      </c>
      <c r="AB115" s="453" t="e">
        <f t="shared" ca="1" si="71"/>
        <v>#NAME?</v>
      </c>
      <c r="AC115" s="566" t="e">
        <f t="shared" ca="1" si="85"/>
        <v>#NAME?</v>
      </c>
      <c r="AD115" s="567" t="e">
        <f t="shared" ca="1" si="86"/>
        <v>#NAME?</v>
      </c>
      <c r="AE115" s="565" t="e">
        <f t="shared" ca="1" si="87"/>
        <v>#NAME?</v>
      </c>
      <c r="AF115" s="453" t="e">
        <f t="shared" ca="1" si="72"/>
        <v>#NAME?</v>
      </c>
      <c r="AG115" s="566" t="e">
        <f t="shared" ca="1" si="88"/>
        <v>#NAME?</v>
      </c>
      <c r="AH115" s="567" t="e">
        <f t="shared" ca="1" si="89"/>
        <v>#NAME?</v>
      </c>
      <c r="AI115" s="1076" t="e">
        <f t="shared" ca="1" si="58"/>
        <v>#NAME?</v>
      </c>
      <c r="AJ115" s="453" t="e">
        <f t="shared" ca="1" si="73"/>
        <v>#NAME?</v>
      </c>
      <c r="AK115" s="566" t="e">
        <f t="shared" ca="1" si="90"/>
        <v>#NAME?</v>
      </c>
      <c r="AL115" s="567" t="e">
        <f t="shared" ca="1" si="91"/>
        <v>#NAME?</v>
      </c>
      <c r="AM115" s="565" t="e">
        <f t="shared" ca="1" si="92"/>
        <v>#NAME?</v>
      </c>
      <c r="AN115" s="453" t="e">
        <f t="shared" ca="1" si="74"/>
        <v>#NAME?</v>
      </c>
      <c r="AO115" s="566" t="e">
        <f t="shared" ca="1" si="93"/>
        <v>#NAME?</v>
      </c>
      <c r="AP115" s="567" t="e">
        <f t="shared" ca="1" si="94"/>
        <v>#NAME?</v>
      </c>
      <c r="AQ115" s="455"/>
      <c r="AR115" s="948"/>
      <c r="AS115" s="948"/>
      <c r="AT115" s="968"/>
      <c r="AU115" s="950"/>
      <c r="AV115" s="951"/>
      <c r="AW115" s="952"/>
      <c r="AX115" s="945"/>
      <c r="AY115" s="967"/>
      <c r="AZ115" s="946"/>
      <c r="BA115" s="947"/>
      <c r="BB115" s="948"/>
      <c r="BC115" s="949"/>
      <c r="BD115" s="968"/>
      <c r="BE115" s="950"/>
      <c r="BF115" s="951"/>
      <c r="BG115" s="948"/>
      <c r="BH115" s="948"/>
      <c r="BI115" s="968"/>
      <c r="BJ115" s="950"/>
      <c r="BK115" s="951"/>
      <c r="BL115" s="952"/>
      <c r="BM115" s="945"/>
      <c r="BN115" s="967"/>
      <c r="BO115" s="946"/>
      <c r="BP115" s="947"/>
      <c r="BQ115" s="948"/>
      <c r="BR115" s="949"/>
      <c r="BS115" s="968"/>
      <c r="BT115" s="950"/>
      <c r="BU115" s="951"/>
      <c r="BV115" s="948"/>
      <c r="BW115" s="948"/>
      <c r="BX115" s="968"/>
      <c r="BY115" s="950"/>
      <c r="BZ115" s="951"/>
      <c r="CA115" s="952"/>
      <c r="CB115" s="945"/>
      <c r="CC115" s="946"/>
      <c r="CD115" s="946"/>
      <c r="CE115" s="947"/>
      <c r="CF115" s="948"/>
      <c r="CG115" s="949"/>
      <c r="CH115" s="950"/>
      <c r="CI115" s="950"/>
      <c r="CJ115" s="951"/>
      <c r="CK115" s="948"/>
      <c r="CL115" s="948"/>
      <c r="CM115" s="950"/>
      <c r="CN115" s="950"/>
      <c r="CO115" s="951"/>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'NSW Post Acute '!T46</f>
        <v>4.8728894894228575E-4</v>
      </c>
      <c r="E116" s="493">
        <f>'NSW Post Acute '!U46</f>
        <v>1.7160319558258408E-4</v>
      </c>
      <c r="F116" s="493">
        <f>'NSW Post Acute '!V46</f>
        <v>1.3262274670674528E-3</v>
      </c>
      <c r="G116" s="498">
        <f t="shared" si="52"/>
        <v>2.945470080318543E-4</v>
      </c>
      <c r="H116" s="498">
        <f t="shared" si="53"/>
        <v>2.7351103164091168</v>
      </c>
      <c r="I116" s="498">
        <f t="shared" si="54"/>
        <v>5610.1775616125869</v>
      </c>
      <c r="J116" s="498" t="e">
        <f ca="1">_xll.ErBeta(H116,I116)</f>
        <v>#NAME?</v>
      </c>
      <c r="K116" s="1076" t="e">
        <f t="shared" ca="1" si="55"/>
        <v>#NAME?</v>
      </c>
      <c r="L116" s="453" t="e">
        <f t="shared" ca="1" si="67"/>
        <v>#NAME?</v>
      </c>
      <c r="M116" s="566" t="e">
        <f t="shared" ca="1" si="75"/>
        <v>#NAME?</v>
      </c>
      <c r="N116" s="567" t="e">
        <f t="shared" ca="1" si="76"/>
        <v>#NAME?</v>
      </c>
      <c r="O116" s="565" t="e">
        <f t="shared" ca="1" si="77"/>
        <v>#NAME?</v>
      </c>
      <c r="P116" s="453" t="e">
        <f t="shared" ca="1" si="68"/>
        <v>#NAME?</v>
      </c>
      <c r="Q116" s="566" t="e">
        <f t="shared" ca="1" si="78"/>
        <v>#NAME?</v>
      </c>
      <c r="R116" s="567" t="e">
        <f t="shared" ca="1" si="79"/>
        <v>#NAME?</v>
      </c>
      <c r="S116" s="1076" t="e">
        <f t="shared" ca="1" si="56"/>
        <v>#NAME?</v>
      </c>
      <c r="T116" s="453" t="e">
        <f t="shared" ca="1" si="69"/>
        <v>#NAME?</v>
      </c>
      <c r="U116" s="566" t="e">
        <f t="shared" ca="1" si="80"/>
        <v>#NAME?</v>
      </c>
      <c r="V116" s="567" t="e">
        <f t="shared" ca="1" si="81"/>
        <v>#NAME?</v>
      </c>
      <c r="W116" s="565" t="e">
        <f t="shared" ca="1" si="82"/>
        <v>#NAME?</v>
      </c>
      <c r="X116" s="453" t="e">
        <f t="shared" ca="1" si="70"/>
        <v>#NAME?</v>
      </c>
      <c r="Y116" s="566" t="e">
        <f t="shared" ca="1" si="83"/>
        <v>#NAME?</v>
      </c>
      <c r="Z116" s="567" t="e">
        <f t="shared" ca="1" si="84"/>
        <v>#NAME?</v>
      </c>
      <c r="AA116" s="1076" t="e">
        <f t="shared" ca="1" si="57"/>
        <v>#NAME?</v>
      </c>
      <c r="AB116" s="453" t="e">
        <f t="shared" ca="1" si="71"/>
        <v>#NAME?</v>
      </c>
      <c r="AC116" s="566" t="e">
        <f t="shared" ca="1" si="85"/>
        <v>#NAME?</v>
      </c>
      <c r="AD116" s="567" t="e">
        <f t="shared" ca="1" si="86"/>
        <v>#NAME?</v>
      </c>
      <c r="AE116" s="565" t="e">
        <f t="shared" ca="1" si="87"/>
        <v>#NAME?</v>
      </c>
      <c r="AF116" s="453" t="e">
        <f t="shared" ca="1" si="72"/>
        <v>#NAME?</v>
      </c>
      <c r="AG116" s="566" t="e">
        <f t="shared" ca="1" si="88"/>
        <v>#NAME?</v>
      </c>
      <c r="AH116" s="567" t="e">
        <f t="shared" ca="1" si="89"/>
        <v>#NAME?</v>
      </c>
      <c r="AI116" s="1076" t="e">
        <f t="shared" ca="1" si="58"/>
        <v>#NAME?</v>
      </c>
      <c r="AJ116" s="453" t="e">
        <f t="shared" ca="1" si="73"/>
        <v>#NAME?</v>
      </c>
      <c r="AK116" s="566" t="e">
        <f t="shared" ca="1" si="90"/>
        <v>#NAME?</v>
      </c>
      <c r="AL116" s="567" t="e">
        <f t="shared" ca="1" si="91"/>
        <v>#NAME?</v>
      </c>
      <c r="AM116" s="565" t="e">
        <f t="shared" ca="1" si="92"/>
        <v>#NAME?</v>
      </c>
      <c r="AN116" s="453" t="e">
        <f t="shared" ca="1" si="74"/>
        <v>#NAME?</v>
      </c>
      <c r="AO116" s="566" t="e">
        <f t="shared" ca="1" si="93"/>
        <v>#NAME?</v>
      </c>
      <c r="AP116" s="567" t="e">
        <f t="shared" ca="1" si="94"/>
        <v>#NAME?</v>
      </c>
      <c r="AQ116" s="455"/>
      <c r="AR116" s="948"/>
      <c r="AS116" s="948"/>
      <c r="AT116" s="968"/>
      <c r="AU116" s="950"/>
      <c r="AV116" s="951"/>
      <c r="AW116" s="952"/>
      <c r="AX116" s="945"/>
      <c r="AY116" s="967"/>
      <c r="AZ116" s="946"/>
      <c r="BA116" s="947"/>
      <c r="BB116" s="948"/>
      <c r="BC116" s="949"/>
      <c r="BD116" s="968"/>
      <c r="BE116" s="950"/>
      <c r="BF116" s="951"/>
      <c r="BG116" s="948"/>
      <c r="BH116" s="948"/>
      <c r="BI116" s="968"/>
      <c r="BJ116" s="950"/>
      <c r="BK116" s="951"/>
      <c r="BL116" s="952"/>
      <c r="BM116" s="945"/>
      <c r="BN116" s="967"/>
      <c r="BO116" s="946"/>
      <c r="BP116" s="947"/>
      <c r="BQ116" s="948"/>
      <c r="BR116" s="949"/>
      <c r="BS116" s="968"/>
      <c r="BT116" s="950"/>
      <c r="BU116" s="951"/>
      <c r="BV116" s="948"/>
      <c r="BW116" s="948"/>
      <c r="BX116" s="968"/>
      <c r="BY116" s="950"/>
      <c r="BZ116" s="951"/>
      <c r="CA116" s="952"/>
      <c r="CB116" s="945"/>
      <c r="CC116" s="946"/>
      <c r="CD116" s="946"/>
      <c r="CE116" s="947"/>
      <c r="CF116" s="948"/>
      <c r="CG116" s="949"/>
      <c r="CH116" s="950"/>
      <c r="CI116" s="950"/>
      <c r="CJ116" s="951"/>
      <c r="CK116" s="948"/>
      <c r="CL116" s="948"/>
      <c r="CM116" s="950"/>
      <c r="CN116" s="950"/>
      <c r="CO116" s="951"/>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'NSW Post Acute '!T47</f>
        <v>4.1028714632457329E-4</v>
      </c>
      <c r="E117" s="493">
        <f>'NSW Post Acute '!U47</f>
        <v>1.4063738063529598E-4</v>
      </c>
      <c r="F117" s="493">
        <f>'NSW Post Acute '!V47</f>
        <v>1.1460696818413967E-3</v>
      </c>
      <c r="G117" s="498">
        <f t="shared" si="52"/>
        <v>2.5648783194033185E-4</v>
      </c>
      <c r="H117" s="498">
        <f t="shared" si="53"/>
        <v>2.5573748987254978</v>
      </c>
      <c r="I117" s="498">
        <f t="shared" si="54"/>
        <v>6230.5769595178563</v>
      </c>
      <c r="J117" s="498" t="e">
        <f ca="1">_xll.ErBeta(H117,I117)</f>
        <v>#NAME?</v>
      </c>
      <c r="K117" s="1076" t="e">
        <f t="shared" ca="1" si="55"/>
        <v>#NAME?</v>
      </c>
      <c r="L117" s="453" t="e">
        <f t="shared" ca="1" si="67"/>
        <v>#NAME?</v>
      </c>
      <c r="M117" s="566" t="e">
        <f t="shared" ca="1" si="75"/>
        <v>#NAME?</v>
      </c>
      <c r="N117" s="567" t="e">
        <f t="shared" ca="1" si="76"/>
        <v>#NAME?</v>
      </c>
      <c r="O117" s="565" t="e">
        <f t="shared" ca="1" si="77"/>
        <v>#NAME?</v>
      </c>
      <c r="P117" s="453" t="e">
        <f t="shared" ca="1" si="68"/>
        <v>#NAME?</v>
      </c>
      <c r="Q117" s="566" t="e">
        <f t="shared" ca="1" si="78"/>
        <v>#NAME?</v>
      </c>
      <c r="R117" s="567" t="e">
        <f t="shared" ca="1" si="79"/>
        <v>#NAME?</v>
      </c>
      <c r="S117" s="1076" t="e">
        <f t="shared" ca="1" si="56"/>
        <v>#NAME?</v>
      </c>
      <c r="T117" s="453" t="e">
        <f t="shared" ca="1" si="69"/>
        <v>#NAME?</v>
      </c>
      <c r="U117" s="566" t="e">
        <f t="shared" ca="1" si="80"/>
        <v>#NAME?</v>
      </c>
      <c r="V117" s="567" t="e">
        <f t="shared" ca="1" si="81"/>
        <v>#NAME?</v>
      </c>
      <c r="W117" s="565" t="e">
        <f t="shared" ca="1" si="82"/>
        <v>#NAME?</v>
      </c>
      <c r="X117" s="453" t="e">
        <f t="shared" ca="1" si="70"/>
        <v>#NAME?</v>
      </c>
      <c r="Y117" s="566" t="e">
        <f t="shared" ca="1" si="83"/>
        <v>#NAME?</v>
      </c>
      <c r="Z117" s="567" t="e">
        <f t="shared" ca="1" si="84"/>
        <v>#NAME?</v>
      </c>
      <c r="AA117" s="1076" t="e">
        <f t="shared" ca="1" si="57"/>
        <v>#NAME?</v>
      </c>
      <c r="AB117" s="453" t="e">
        <f t="shared" ca="1" si="71"/>
        <v>#NAME?</v>
      </c>
      <c r="AC117" s="566" t="e">
        <f t="shared" ca="1" si="85"/>
        <v>#NAME?</v>
      </c>
      <c r="AD117" s="567" t="e">
        <f t="shared" ca="1" si="86"/>
        <v>#NAME?</v>
      </c>
      <c r="AE117" s="565" t="e">
        <f t="shared" ca="1" si="87"/>
        <v>#NAME?</v>
      </c>
      <c r="AF117" s="453" t="e">
        <f t="shared" ca="1" si="72"/>
        <v>#NAME?</v>
      </c>
      <c r="AG117" s="566" t="e">
        <f t="shared" ca="1" si="88"/>
        <v>#NAME?</v>
      </c>
      <c r="AH117" s="567" t="e">
        <f t="shared" ca="1" si="89"/>
        <v>#NAME?</v>
      </c>
      <c r="AI117" s="1076" t="e">
        <f t="shared" ca="1" si="58"/>
        <v>#NAME?</v>
      </c>
      <c r="AJ117" s="453" t="e">
        <f t="shared" ca="1" si="73"/>
        <v>#NAME?</v>
      </c>
      <c r="AK117" s="566" t="e">
        <f t="shared" ca="1" si="90"/>
        <v>#NAME?</v>
      </c>
      <c r="AL117" s="567" t="e">
        <f t="shared" ca="1" si="91"/>
        <v>#NAME?</v>
      </c>
      <c r="AM117" s="565" t="e">
        <f t="shared" ca="1" si="92"/>
        <v>#NAME?</v>
      </c>
      <c r="AN117" s="453" t="e">
        <f t="shared" ca="1" si="74"/>
        <v>#NAME?</v>
      </c>
      <c r="AO117" s="566" t="e">
        <f t="shared" ca="1" si="93"/>
        <v>#NAME?</v>
      </c>
      <c r="AP117" s="567" t="e">
        <f t="shared" ca="1" si="94"/>
        <v>#NAME?</v>
      </c>
      <c r="AQ117" s="455"/>
      <c r="AR117" s="948"/>
      <c r="AS117" s="948"/>
      <c r="AT117" s="968"/>
      <c r="AU117" s="950"/>
      <c r="AV117" s="951"/>
      <c r="AW117" s="952"/>
      <c r="AX117" s="945"/>
      <c r="AY117" s="967"/>
      <c r="AZ117" s="946"/>
      <c r="BA117" s="947"/>
      <c r="BB117" s="948"/>
      <c r="BC117" s="949"/>
      <c r="BD117" s="968"/>
      <c r="BE117" s="950"/>
      <c r="BF117" s="951"/>
      <c r="BG117" s="948"/>
      <c r="BH117" s="948"/>
      <c r="BI117" s="968"/>
      <c r="BJ117" s="950"/>
      <c r="BK117" s="951"/>
      <c r="BL117" s="952"/>
      <c r="BM117" s="945"/>
      <c r="BN117" s="967"/>
      <c r="BO117" s="946"/>
      <c r="BP117" s="947"/>
      <c r="BQ117" s="948"/>
      <c r="BR117" s="949"/>
      <c r="BS117" s="968"/>
      <c r="BT117" s="950"/>
      <c r="BU117" s="951"/>
      <c r="BV117" s="948"/>
      <c r="BW117" s="948"/>
      <c r="BX117" s="968"/>
      <c r="BY117" s="950"/>
      <c r="BZ117" s="951"/>
      <c r="CA117" s="952"/>
      <c r="CB117" s="945"/>
      <c r="CC117" s="946"/>
      <c r="CD117" s="946"/>
      <c r="CE117" s="947"/>
      <c r="CF117" s="948"/>
      <c r="CG117" s="949"/>
      <c r="CH117" s="950"/>
      <c r="CI117" s="950"/>
      <c r="CJ117" s="951"/>
      <c r="CK117" s="948"/>
      <c r="CL117" s="948"/>
      <c r="CM117" s="950"/>
      <c r="CN117" s="950"/>
      <c r="CO117" s="951"/>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'NSW Post Acute '!T48</f>
        <v>3.4545323222402762E-4</v>
      </c>
      <c r="E118" s="493">
        <f>'NSW Post Acute '!U48</f>
        <v>1.152593502982789E-4</v>
      </c>
      <c r="F118" s="493">
        <f>'NSW Post Acute '!V48</f>
        <v>9.9038494394961571E-4</v>
      </c>
      <c r="G118" s="498">
        <f t="shared" si="52"/>
        <v>2.2324632491105531E-4</v>
      </c>
      <c r="H118" s="498">
        <f t="shared" si="53"/>
        <v>2.3933000387127756</v>
      </c>
      <c r="I118" s="498">
        <f t="shared" si="54"/>
        <v>6925.6068327280645</v>
      </c>
      <c r="J118" s="498" t="e">
        <f ca="1">_xll.ErBeta(H118,I118)</f>
        <v>#NAME?</v>
      </c>
      <c r="K118" s="1076" t="e">
        <f t="shared" ca="1" si="55"/>
        <v>#NAME?</v>
      </c>
      <c r="L118" s="453" t="e">
        <f t="shared" ca="1" si="67"/>
        <v>#NAME?</v>
      </c>
      <c r="M118" s="566" t="e">
        <f t="shared" ca="1" si="75"/>
        <v>#NAME?</v>
      </c>
      <c r="N118" s="567" t="e">
        <f t="shared" ca="1" si="76"/>
        <v>#NAME?</v>
      </c>
      <c r="O118" s="565" t="e">
        <f t="shared" ca="1" si="77"/>
        <v>#NAME?</v>
      </c>
      <c r="P118" s="453" t="e">
        <f t="shared" ca="1" si="68"/>
        <v>#NAME?</v>
      </c>
      <c r="Q118" s="566" t="e">
        <f t="shared" ca="1" si="78"/>
        <v>#NAME?</v>
      </c>
      <c r="R118" s="567" t="e">
        <f t="shared" ca="1" si="79"/>
        <v>#NAME?</v>
      </c>
      <c r="S118" s="1076" t="e">
        <f t="shared" ca="1" si="56"/>
        <v>#NAME?</v>
      </c>
      <c r="T118" s="453" t="e">
        <f t="shared" ca="1" si="69"/>
        <v>#NAME?</v>
      </c>
      <c r="U118" s="566" t="e">
        <f t="shared" ca="1" si="80"/>
        <v>#NAME?</v>
      </c>
      <c r="V118" s="567" t="e">
        <f t="shared" ca="1" si="81"/>
        <v>#NAME?</v>
      </c>
      <c r="W118" s="565" t="e">
        <f t="shared" ca="1" si="82"/>
        <v>#NAME?</v>
      </c>
      <c r="X118" s="453" t="e">
        <f t="shared" ca="1" si="70"/>
        <v>#NAME?</v>
      </c>
      <c r="Y118" s="566" t="e">
        <f t="shared" ca="1" si="83"/>
        <v>#NAME?</v>
      </c>
      <c r="Z118" s="567" t="e">
        <f t="shared" ca="1" si="84"/>
        <v>#NAME?</v>
      </c>
      <c r="AA118" s="1076" t="e">
        <f t="shared" ca="1" si="57"/>
        <v>#NAME?</v>
      </c>
      <c r="AB118" s="453" t="e">
        <f t="shared" ca="1" si="71"/>
        <v>#NAME?</v>
      </c>
      <c r="AC118" s="566" t="e">
        <f t="shared" ca="1" si="85"/>
        <v>#NAME?</v>
      </c>
      <c r="AD118" s="567" t="e">
        <f t="shared" ca="1" si="86"/>
        <v>#NAME?</v>
      </c>
      <c r="AE118" s="565" t="e">
        <f t="shared" ca="1" si="87"/>
        <v>#NAME?</v>
      </c>
      <c r="AF118" s="453" t="e">
        <f t="shared" ca="1" si="72"/>
        <v>#NAME?</v>
      </c>
      <c r="AG118" s="566" t="e">
        <f t="shared" ca="1" si="88"/>
        <v>#NAME?</v>
      </c>
      <c r="AH118" s="567" t="e">
        <f t="shared" ca="1" si="89"/>
        <v>#NAME?</v>
      </c>
      <c r="AI118" s="1076" t="e">
        <f t="shared" ca="1" si="58"/>
        <v>#NAME?</v>
      </c>
      <c r="AJ118" s="453" t="e">
        <f t="shared" ca="1" si="73"/>
        <v>#NAME?</v>
      </c>
      <c r="AK118" s="566" t="e">
        <f t="shared" ca="1" si="90"/>
        <v>#NAME?</v>
      </c>
      <c r="AL118" s="567" t="e">
        <f t="shared" ca="1" si="91"/>
        <v>#NAME?</v>
      </c>
      <c r="AM118" s="565" t="e">
        <f t="shared" ca="1" si="92"/>
        <v>#NAME?</v>
      </c>
      <c r="AN118" s="453" t="e">
        <f t="shared" ca="1" si="74"/>
        <v>#NAME?</v>
      </c>
      <c r="AO118" s="566" t="e">
        <f t="shared" ca="1" si="93"/>
        <v>#NAME?</v>
      </c>
      <c r="AP118" s="567" t="e">
        <f t="shared" ca="1" si="94"/>
        <v>#NAME?</v>
      </c>
      <c r="AQ118" s="455"/>
      <c r="AR118" s="948"/>
      <c r="AS118" s="948"/>
      <c r="AT118" s="968"/>
      <c r="AU118" s="950"/>
      <c r="AV118" s="951"/>
      <c r="AW118" s="952"/>
      <c r="AX118" s="945"/>
      <c r="AY118" s="967"/>
      <c r="AZ118" s="946"/>
      <c r="BA118" s="947"/>
      <c r="BB118" s="948"/>
      <c r="BC118" s="949"/>
      <c r="BD118" s="968"/>
      <c r="BE118" s="950"/>
      <c r="BF118" s="951"/>
      <c r="BG118" s="948"/>
      <c r="BH118" s="948"/>
      <c r="BI118" s="968"/>
      <c r="BJ118" s="950"/>
      <c r="BK118" s="951"/>
      <c r="BL118" s="952"/>
      <c r="BM118" s="945"/>
      <c r="BN118" s="967"/>
      <c r="BO118" s="946"/>
      <c r="BP118" s="947"/>
      <c r="BQ118" s="948"/>
      <c r="BR118" s="949"/>
      <c r="BS118" s="968"/>
      <c r="BT118" s="950"/>
      <c r="BU118" s="951"/>
      <c r="BV118" s="948"/>
      <c r="BW118" s="948"/>
      <c r="BX118" s="968"/>
      <c r="BY118" s="950"/>
      <c r="BZ118" s="951"/>
      <c r="CA118" s="952"/>
      <c r="CB118" s="945"/>
      <c r="CC118" s="946"/>
      <c r="CD118" s="946"/>
      <c r="CE118" s="947"/>
      <c r="CF118" s="948"/>
      <c r="CG118" s="949"/>
      <c r="CH118" s="950"/>
      <c r="CI118" s="950"/>
      <c r="CJ118" s="951"/>
      <c r="CK118" s="948"/>
      <c r="CL118" s="948"/>
      <c r="CM118" s="950"/>
      <c r="CN118" s="950"/>
      <c r="CO118" s="951"/>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'NSW Post Acute '!T49</f>
        <v>2.9086442683637234E-4</v>
      </c>
      <c r="E119" s="493">
        <f>'NSW Post Acute '!U49</f>
        <v>9.4460788242576801E-5</v>
      </c>
      <c r="F119" s="493">
        <f>'NSW Post Acute '!V49</f>
        <v>8.5584877843215119E-4</v>
      </c>
      <c r="G119" s="498">
        <f t="shared" si="52"/>
        <v>1.9423163015040164E-4</v>
      </c>
      <c r="H119" s="498">
        <f t="shared" si="53"/>
        <v>2.2416025940653155</v>
      </c>
      <c r="I119" s="498">
        <f t="shared" si="54"/>
        <v>7704.4505441439178</v>
      </c>
      <c r="J119" s="498" t="e">
        <f ca="1">_xll.ErBeta(H119,I119)</f>
        <v>#NAME?</v>
      </c>
      <c r="K119" s="1076" t="e">
        <f t="shared" ca="1" si="55"/>
        <v>#NAME?</v>
      </c>
      <c r="L119" s="453" t="e">
        <f t="shared" ca="1" si="67"/>
        <v>#NAME?</v>
      </c>
      <c r="M119" s="566" t="e">
        <f t="shared" ca="1" si="75"/>
        <v>#NAME?</v>
      </c>
      <c r="N119" s="567" t="e">
        <f t="shared" ca="1" si="76"/>
        <v>#NAME?</v>
      </c>
      <c r="O119" s="565" t="e">
        <f t="shared" ca="1" si="77"/>
        <v>#NAME?</v>
      </c>
      <c r="P119" s="453" t="e">
        <f t="shared" ca="1" si="68"/>
        <v>#NAME?</v>
      </c>
      <c r="Q119" s="566" t="e">
        <f t="shared" ca="1" si="78"/>
        <v>#NAME?</v>
      </c>
      <c r="R119" s="567" t="e">
        <f t="shared" ca="1" si="79"/>
        <v>#NAME?</v>
      </c>
      <c r="S119" s="1076" t="e">
        <f t="shared" ca="1" si="56"/>
        <v>#NAME?</v>
      </c>
      <c r="T119" s="453" t="e">
        <f t="shared" ca="1" si="69"/>
        <v>#NAME?</v>
      </c>
      <c r="U119" s="566" t="e">
        <f t="shared" ca="1" si="80"/>
        <v>#NAME?</v>
      </c>
      <c r="V119" s="567" t="e">
        <f t="shared" ca="1" si="81"/>
        <v>#NAME?</v>
      </c>
      <c r="W119" s="565" t="e">
        <f t="shared" ca="1" si="82"/>
        <v>#NAME?</v>
      </c>
      <c r="X119" s="453" t="e">
        <f t="shared" ca="1" si="70"/>
        <v>#NAME?</v>
      </c>
      <c r="Y119" s="566" t="e">
        <f t="shared" ca="1" si="83"/>
        <v>#NAME?</v>
      </c>
      <c r="Z119" s="567" t="e">
        <f t="shared" ca="1" si="84"/>
        <v>#NAME?</v>
      </c>
      <c r="AA119" s="1076" t="e">
        <f t="shared" ca="1" si="57"/>
        <v>#NAME?</v>
      </c>
      <c r="AB119" s="453" t="e">
        <f t="shared" ca="1" si="71"/>
        <v>#NAME?</v>
      </c>
      <c r="AC119" s="566" t="e">
        <f t="shared" ca="1" si="85"/>
        <v>#NAME?</v>
      </c>
      <c r="AD119" s="567" t="e">
        <f t="shared" ca="1" si="86"/>
        <v>#NAME?</v>
      </c>
      <c r="AE119" s="565" t="e">
        <f t="shared" ca="1" si="87"/>
        <v>#NAME?</v>
      </c>
      <c r="AF119" s="453" t="e">
        <f t="shared" ca="1" si="72"/>
        <v>#NAME?</v>
      </c>
      <c r="AG119" s="566" t="e">
        <f t="shared" ca="1" si="88"/>
        <v>#NAME?</v>
      </c>
      <c r="AH119" s="567" t="e">
        <f t="shared" ca="1" si="89"/>
        <v>#NAME?</v>
      </c>
      <c r="AI119" s="1076" t="e">
        <f t="shared" ca="1" si="58"/>
        <v>#NAME?</v>
      </c>
      <c r="AJ119" s="453" t="e">
        <f t="shared" ca="1" si="73"/>
        <v>#NAME?</v>
      </c>
      <c r="AK119" s="566" t="e">
        <f t="shared" ca="1" si="90"/>
        <v>#NAME?</v>
      </c>
      <c r="AL119" s="567" t="e">
        <f t="shared" ca="1" si="91"/>
        <v>#NAME?</v>
      </c>
      <c r="AM119" s="565" t="e">
        <f t="shared" ca="1" si="92"/>
        <v>#NAME?</v>
      </c>
      <c r="AN119" s="453" t="e">
        <f t="shared" ca="1" si="74"/>
        <v>#NAME?</v>
      </c>
      <c r="AO119" s="566" t="e">
        <f t="shared" ca="1" si="93"/>
        <v>#NAME?</v>
      </c>
      <c r="AP119" s="567" t="e">
        <f t="shared" ca="1" si="94"/>
        <v>#NAME?</v>
      </c>
      <c r="AQ119" s="455"/>
      <c r="AR119" s="948"/>
      <c r="AS119" s="948"/>
      <c r="AT119" s="968"/>
      <c r="AU119" s="950"/>
      <c r="AV119" s="951"/>
      <c r="AW119" s="952"/>
      <c r="AX119" s="945"/>
      <c r="AY119" s="967"/>
      <c r="AZ119" s="946"/>
      <c r="BA119" s="947"/>
      <c r="BB119" s="948"/>
      <c r="BC119" s="949"/>
      <c r="BD119" s="968"/>
      <c r="BE119" s="950"/>
      <c r="BF119" s="951"/>
      <c r="BG119" s="948"/>
      <c r="BH119" s="948"/>
      <c r="BI119" s="968"/>
      <c r="BJ119" s="950"/>
      <c r="BK119" s="951"/>
      <c r="BL119" s="952"/>
      <c r="BM119" s="945"/>
      <c r="BN119" s="967"/>
      <c r="BO119" s="946"/>
      <c r="BP119" s="947"/>
      <c r="BQ119" s="948"/>
      <c r="BR119" s="949"/>
      <c r="BS119" s="968"/>
      <c r="BT119" s="950"/>
      <c r="BU119" s="951"/>
      <c r="BV119" s="948"/>
      <c r="BW119" s="948"/>
      <c r="BX119" s="968"/>
      <c r="BY119" s="950"/>
      <c r="BZ119" s="951"/>
      <c r="CA119" s="952"/>
      <c r="CB119" s="945"/>
      <c r="CC119" s="946"/>
      <c r="CD119" s="946"/>
      <c r="CE119" s="947"/>
      <c r="CF119" s="948"/>
      <c r="CG119" s="949"/>
      <c r="CH119" s="950"/>
      <c r="CI119" s="950"/>
      <c r="CJ119" s="951"/>
      <c r="CK119" s="948"/>
      <c r="CL119" s="948"/>
      <c r="CM119" s="950"/>
      <c r="CN119" s="950"/>
      <c r="CO119" s="951"/>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'NSW Post Acute '!T50</f>
        <v>2.4490178961181854E-4</v>
      </c>
      <c r="E120" s="493">
        <f>'NSW Post Acute '!U50</f>
        <v>7.7415328928347901E-5</v>
      </c>
      <c r="F120" s="493">
        <f>'NSW Post Acute '!V50</f>
        <v>7.3958831464331E-4</v>
      </c>
      <c r="G120" s="498">
        <f t="shared" si="52"/>
        <v>1.6892168002932706E-4</v>
      </c>
      <c r="H120" s="498">
        <f t="shared" si="53"/>
        <v>2.1011455797226275</v>
      </c>
      <c r="I120" s="498">
        <f t="shared" si="54"/>
        <v>8577.4424463762516</v>
      </c>
      <c r="J120" s="498" t="e">
        <f ca="1">_xll.ErBeta(H120,I120)</f>
        <v>#NAME?</v>
      </c>
      <c r="K120" s="1076" t="e">
        <f t="shared" ca="1" si="55"/>
        <v>#NAME?</v>
      </c>
      <c r="L120" s="453" t="e">
        <f t="shared" ca="1" si="67"/>
        <v>#NAME?</v>
      </c>
      <c r="M120" s="566" t="e">
        <f t="shared" ca="1" si="75"/>
        <v>#NAME?</v>
      </c>
      <c r="N120" s="567" t="e">
        <f t="shared" ca="1" si="76"/>
        <v>#NAME?</v>
      </c>
      <c r="O120" s="565" t="e">
        <f t="shared" ca="1" si="77"/>
        <v>#NAME?</v>
      </c>
      <c r="P120" s="453" t="e">
        <f t="shared" ca="1" si="68"/>
        <v>#NAME?</v>
      </c>
      <c r="Q120" s="566" t="e">
        <f t="shared" ca="1" si="78"/>
        <v>#NAME?</v>
      </c>
      <c r="R120" s="567" t="e">
        <f t="shared" ca="1" si="79"/>
        <v>#NAME?</v>
      </c>
      <c r="S120" s="1076" t="e">
        <f t="shared" ca="1" si="56"/>
        <v>#NAME?</v>
      </c>
      <c r="T120" s="453" t="e">
        <f t="shared" ca="1" si="69"/>
        <v>#NAME?</v>
      </c>
      <c r="U120" s="566" t="e">
        <f t="shared" ca="1" si="80"/>
        <v>#NAME?</v>
      </c>
      <c r="V120" s="567" t="e">
        <f t="shared" ca="1" si="81"/>
        <v>#NAME?</v>
      </c>
      <c r="W120" s="565" t="e">
        <f t="shared" ca="1" si="82"/>
        <v>#NAME?</v>
      </c>
      <c r="X120" s="453" t="e">
        <f t="shared" ca="1" si="70"/>
        <v>#NAME?</v>
      </c>
      <c r="Y120" s="566" t="e">
        <f t="shared" ca="1" si="83"/>
        <v>#NAME?</v>
      </c>
      <c r="Z120" s="567" t="e">
        <f t="shared" ca="1" si="84"/>
        <v>#NAME?</v>
      </c>
      <c r="AA120" s="1076" t="e">
        <f t="shared" ca="1" si="57"/>
        <v>#NAME?</v>
      </c>
      <c r="AB120" s="453" t="e">
        <f t="shared" ca="1" si="71"/>
        <v>#NAME?</v>
      </c>
      <c r="AC120" s="566" t="e">
        <f t="shared" ca="1" si="85"/>
        <v>#NAME?</v>
      </c>
      <c r="AD120" s="567" t="e">
        <f t="shared" ca="1" si="86"/>
        <v>#NAME?</v>
      </c>
      <c r="AE120" s="565" t="e">
        <f t="shared" ca="1" si="87"/>
        <v>#NAME?</v>
      </c>
      <c r="AF120" s="453" t="e">
        <f t="shared" ca="1" si="72"/>
        <v>#NAME?</v>
      </c>
      <c r="AG120" s="566" t="e">
        <f t="shared" ca="1" si="88"/>
        <v>#NAME?</v>
      </c>
      <c r="AH120" s="567" t="e">
        <f t="shared" ca="1" si="89"/>
        <v>#NAME?</v>
      </c>
      <c r="AI120" s="1076" t="e">
        <f t="shared" ca="1" si="58"/>
        <v>#NAME?</v>
      </c>
      <c r="AJ120" s="453" t="e">
        <f t="shared" ca="1" si="73"/>
        <v>#NAME?</v>
      </c>
      <c r="AK120" s="566" t="e">
        <f t="shared" ca="1" si="90"/>
        <v>#NAME?</v>
      </c>
      <c r="AL120" s="567" t="e">
        <f t="shared" ca="1" si="91"/>
        <v>#NAME?</v>
      </c>
      <c r="AM120" s="565" t="e">
        <f t="shared" ca="1" si="92"/>
        <v>#NAME?</v>
      </c>
      <c r="AN120" s="453" t="e">
        <f t="shared" ca="1" si="74"/>
        <v>#NAME?</v>
      </c>
      <c r="AO120" s="566" t="e">
        <f t="shared" ca="1" si="93"/>
        <v>#NAME?</v>
      </c>
      <c r="AP120" s="567" t="e">
        <f t="shared" ca="1" si="94"/>
        <v>#NAME?</v>
      </c>
      <c r="AQ120" s="455"/>
      <c r="AR120" s="948"/>
      <c r="AS120" s="948"/>
      <c r="AT120" s="968"/>
      <c r="AU120" s="950"/>
      <c r="AV120" s="951"/>
      <c r="AW120" s="952"/>
      <c r="AX120" s="945"/>
      <c r="AY120" s="967"/>
      <c r="AZ120" s="946"/>
      <c r="BA120" s="947"/>
      <c r="BB120" s="948"/>
      <c r="BC120" s="949"/>
      <c r="BD120" s="968"/>
      <c r="BE120" s="950"/>
      <c r="BF120" s="951"/>
      <c r="BG120" s="948"/>
      <c r="BH120" s="948"/>
      <c r="BI120" s="968"/>
      <c r="BJ120" s="950"/>
      <c r="BK120" s="951"/>
      <c r="BL120" s="952"/>
      <c r="BM120" s="945"/>
      <c r="BN120" s="967"/>
      <c r="BO120" s="946"/>
      <c r="BP120" s="947"/>
      <c r="BQ120" s="948"/>
      <c r="BR120" s="949"/>
      <c r="BS120" s="968"/>
      <c r="BT120" s="950"/>
      <c r="BU120" s="951"/>
      <c r="BV120" s="948"/>
      <c r="BW120" s="948"/>
      <c r="BX120" s="968"/>
      <c r="BY120" s="950"/>
      <c r="BZ120" s="951"/>
      <c r="CA120" s="952"/>
      <c r="CB120" s="945"/>
      <c r="CC120" s="946"/>
      <c r="CD120" s="946"/>
      <c r="CE120" s="947"/>
      <c r="CF120" s="948"/>
      <c r="CG120" s="949"/>
      <c r="CH120" s="950"/>
      <c r="CI120" s="950"/>
      <c r="CJ120" s="951"/>
      <c r="CK120" s="948"/>
      <c r="CL120" s="948"/>
      <c r="CM120" s="950"/>
      <c r="CN120" s="950"/>
      <c r="CO120" s="951"/>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'NSW Post Acute '!T51</f>
        <v>2.0620220632484493E-4</v>
      </c>
      <c r="E121" s="493">
        <f>'NSW Post Acute '!U51</f>
        <v>6.3445724565560884E-5</v>
      </c>
      <c r="F121" s="493">
        <f>'NSW Post Acute '!V51</f>
        <v>6.391209392843638E-4</v>
      </c>
      <c r="G121" s="498">
        <f t="shared" si="52"/>
        <v>1.4685592212214361E-4</v>
      </c>
      <c r="H121" s="498">
        <f t="shared" si="53"/>
        <v>1.9709186098211189</v>
      </c>
      <c r="I121" s="498">
        <f t="shared" si="54"/>
        <v>9556.2129871248781</v>
      </c>
      <c r="J121" s="498" t="e">
        <f ca="1">_xll.ErBeta(H121,I121)</f>
        <v>#NAME?</v>
      </c>
      <c r="K121" s="1076" t="e">
        <f t="shared" ca="1" si="55"/>
        <v>#NAME?</v>
      </c>
      <c r="L121" s="453" t="e">
        <f t="shared" ca="1" si="67"/>
        <v>#NAME?</v>
      </c>
      <c r="M121" s="566" t="e">
        <f t="shared" ca="1" si="75"/>
        <v>#NAME?</v>
      </c>
      <c r="N121" s="567" t="e">
        <f t="shared" ca="1" si="76"/>
        <v>#NAME?</v>
      </c>
      <c r="O121" s="565" t="e">
        <f t="shared" ca="1" si="77"/>
        <v>#NAME?</v>
      </c>
      <c r="P121" s="453" t="e">
        <f t="shared" ca="1" si="68"/>
        <v>#NAME?</v>
      </c>
      <c r="Q121" s="566" t="e">
        <f t="shared" ca="1" si="78"/>
        <v>#NAME?</v>
      </c>
      <c r="R121" s="567" t="e">
        <f t="shared" ca="1" si="79"/>
        <v>#NAME?</v>
      </c>
      <c r="S121" s="1076" t="e">
        <f t="shared" ca="1" si="56"/>
        <v>#NAME?</v>
      </c>
      <c r="T121" s="453" t="e">
        <f t="shared" ca="1" si="69"/>
        <v>#NAME?</v>
      </c>
      <c r="U121" s="566" t="e">
        <f t="shared" ca="1" si="80"/>
        <v>#NAME?</v>
      </c>
      <c r="V121" s="567" t="e">
        <f t="shared" ca="1" si="81"/>
        <v>#NAME?</v>
      </c>
      <c r="W121" s="565" t="e">
        <f t="shared" ca="1" si="82"/>
        <v>#NAME?</v>
      </c>
      <c r="X121" s="453" t="e">
        <f t="shared" ca="1" si="70"/>
        <v>#NAME?</v>
      </c>
      <c r="Y121" s="566" t="e">
        <f t="shared" ca="1" si="83"/>
        <v>#NAME?</v>
      </c>
      <c r="Z121" s="567" t="e">
        <f t="shared" ca="1" si="84"/>
        <v>#NAME?</v>
      </c>
      <c r="AA121" s="1076" t="e">
        <f t="shared" ca="1" si="57"/>
        <v>#NAME?</v>
      </c>
      <c r="AB121" s="453" t="e">
        <f t="shared" ca="1" si="71"/>
        <v>#NAME?</v>
      </c>
      <c r="AC121" s="566" t="e">
        <f t="shared" ca="1" si="85"/>
        <v>#NAME?</v>
      </c>
      <c r="AD121" s="567" t="e">
        <f t="shared" ca="1" si="86"/>
        <v>#NAME?</v>
      </c>
      <c r="AE121" s="565" t="e">
        <f t="shared" ca="1" si="87"/>
        <v>#NAME?</v>
      </c>
      <c r="AF121" s="453" t="e">
        <f t="shared" ca="1" si="72"/>
        <v>#NAME?</v>
      </c>
      <c r="AG121" s="566" t="e">
        <f t="shared" ca="1" si="88"/>
        <v>#NAME?</v>
      </c>
      <c r="AH121" s="567" t="e">
        <f t="shared" ca="1" si="89"/>
        <v>#NAME?</v>
      </c>
      <c r="AI121" s="1076" t="e">
        <f t="shared" ca="1" si="58"/>
        <v>#NAME?</v>
      </c>
      <c r="AJ121" s="453" t="e">
        <f t="shared" ca="1" si="73"/>
        <v>#NAME?</v>
      </c>
      <c r="AK121" s="566" t="e">
        <f t="shared" ca="1" si="90"/>
        <v>#NAME?</v>
      </c>
      <c r="AL121" s="567" t="e">
        <f t="shared" ca="1" si="91"/>
        <v>#NAME?</v>
      </c>
      <c r="AM121" s="565" t="e">
        <f t="shared" ca="1" si="92"/>
        <v>#NAME?</v>
      </c>
      <c r="AN121" s="453" t="e">
        <f t="shared" ca="1" si="74"/>
        <v>#NAME?</v>
      </c>
      <c r="AO121" s="566" t="e">
        <f t="shared" ca="1" si="93"/>
        <v>#NAME?</v>
      </c>
      <c r="AP121" s="567" t="e">
        <f t="shared" ca="1" si="94"/>
        <v>#NAME?</v>
      </c>
      <c r="AQ121" s="455"/>
      <c r="AR121" s="948"/>
      <c r="AS121" s="948"/>
      <c r="AT121" s="968"/>
      <c r="AU121" s="950"/>
      <c r="AV121" s="951"/>
      <c r="AW121" s="952"/>
      <c r="AX121" s="945"/>
      <c r="AY121" s="967"/>
      <c r="AZ121" s="946"/>
      <c r="BA121" s="947"/>
      <c r="BB121" s="948"/>
      <c r="BC121" s="949"/>
      <c r="BD121" s="968"/>
      <c r="BE121" s="950"/>
      <c r="BF121" s="951"/>
      <c r="BG121" s="948"/>
      <c r="BH121" s="948"/>
      <c r="BI121" s="968"/>
      <c r="BJ121" s="950"/>
      <c r="BK121" s="951"/>
      <c r="BL121" s="952"/>
      <c r="BM121" s="945"/>
      <c r="BN121" s="967"/>
      <c r="BO121" s="946"/>
      <c r="BP121" s="947"/>
      <c r="BQ121" s="948"/>
      <c r="BR121" s="949"/>
      <c r="BS121" s="968"/>
      <c r="BT121" s="950"/>
      <c r="BU121" s="951"/>
      <c r="BV121" s="948"/>
      <c r="BW121" s="948"/>
      <c r="BX121" s="968"/>
      <c r="BY121" s="950"/>
      <c r="BZ121" s="951"/>
      <c r="CA121" s="952"/>
      <c r="CB121" s="945"/>
      <c r="CC121" s="946"/>
      <c r="CD121" s="946"/>
      <c r="CE121" s="947"/>
      <c r="CF121" s="948"/>
      <c r="CG121" s="949"/>
      <c r="CH121" s="950"/>
      <c r="CI121" s="950"/>
      <c r="CJ121" s="951"/>
      <c r="CK121" s="948"/>
      <c r="CL121" s="948"/>
      <c r="CM121" s="950"/>
      <c r="CN121" s="950"/>
      <c r="CO121" s="951"/>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'NSW Post Acute '!T52</f>
        <v>1.7361796318691325E-4</v>
      </c>
      <c r="E122" s="493">
        <f>'NSW Post Acute '!U52</f>
        <v>5.1996936800135608E-5</v>
      </c>
      <c r="F122" s="493">
        <f>'NSW Post Acute '!V52</f>
        <v>5.5230128294918735E-4</v>
      </c>
      <c r="G122" s="498">
        <f t="shared" si="52"/>
        <v>1.2762865973190096E-4</v>
      </c>
      <c r="H122" s="498">
        <f t="shared" si="53"/>
        <v>1.8500213218074371</v>
      </c>
      <c r="I122" s="498">
        <f t="shared" si="54"/>
        <v>10653.852233494677</v>
      </c>
      <c r="J122" s="498" t="e">
        <f ca="1">_xll.ErBeta(H122,I122)</f>
        <v>#NAME?</v>
      </c>
      <c r="K122" s="1076" t="e">
        <f t="shared" ca="1" si="55"/>
        <v>#NAME?</v>
      </c>
      <c r="L122" s="453" t="e">
        <f t="shared" ca="1" si="67"/>
        <v>#NAME?</v>
      </c>
      <c r="M122" s="566" t="e">
        <f t="shared" ca="1" si="75"/>
        <v>#NAME?</v>
      </c>
      <c r="N122" s="567" t="e">
        <f t="shared" ca="1" si="76"/>
        <v>#NAME?</v>
      </c>
      <c r="O122" s="565" t="e">
        <f t="shared" ca="1" si="77"/>
        <v>#NAME?</v>
      </c>
      <c r="P122" s="453" t="e">
        <f t="shared" ca="1" si="68"/>
        <v>#NAME?</v>
      </c>
      <c r="Q122" s="566" t="e">
        <f t="shared" ca="1" si="78"/>
        <v>#NAME?</v>
      </c>
      <c r="R122" s="567" t="e">
        <f t="shared" ca="1" si="79"/>
        <v>#NAME?</v>
      </c>
      <c r="S122" s="1076" t="e">
        <f t="shared" ca="1" si="56"/>
        <v>#NAME?</v>
      </c>
      <c r="T122" s="453" t="e">
        <f t="shared" ca="1" si="69"/>
        <v>#NAME?</v>
      </c>
      <c r="U122" s="566" t="e">
        <f t="shared" ca="1" si="80"/>
        <v>#NAME?</v>
      </c>
      <c r="V122" s="567" t="e">
        <f t="shared" ca="1" si="81"/>
        <v>#NAME?</v>
      </c>
      <c r="W122" s="565" t="e">
        <f t="shared" ca="1" si="82"/>
        <v>#NAME?</v>
      </c>
      <c r="X122" s="453" t="e">
        <f t="shared" ca="1" si="70"/>
        <v>#NAME?</v>
      </c>
      <c r="Y122" s="566" t="e">
        <f t="shared" ca="1" si="83"/>
        <v>#NAME?</v>
      </c>
      <c r="Z122" s="567" t="e">
        <f t="shared" ca="1" si="84"/>
        <v>#NAME?</v>
      </c>
      <c r="AA122" s="1076" t="e">
        <f t="shared" ca="1" si="57"/>
        <v>#NAME?</v>
      </c>
      <c r="AB122" s="453" t="e">
        <f t="shared" ca="1" si="71"/>
        <v>#NAME?</v>
      </c>
      <c r="AC122" s="566" t="e">
        <f t="shared" ca="1" si="85"/>
        <v>#NAME?</v>
      </c>
      <c r="AD122" s="567" t="e">
        <f t="shared" ca="1" si="86"/>
        <v>#NAME?</v>
      </c>
      <c r="AE122" s="565" t="e">
        <f t="shared" ca="1" si="87"/>
        <v>#NAME?</v>
      </c>
      <c r="AF122" s="453" t="e">
        <f t="shared" ca="1" si="72"/>
        <v>#NAME?</v>
      </c>
      <c r="AG122" s="566" t="e">
        <f t="shared" ca="1" si="88"/>
        <v>#NAME?</v>
      </c>
      <c r="AH122" s="567" t="e">
        <f t="shared" ca="1" si="89"/>
        <v>#NAME?</v>
      </c>
      <c r="AI122" s="1076" t="e">
        <f t="shared" ca="1" si="58"/>
        <v>#NAME?</v>
      </c>
      <c r="AJ122" s="453" t="e">
        <f t="shared" ca="1" si="73"/>
        <v>#NAME?</v>
      </c>
      <c r="AK122" s="566" t="e">
        <f t="shared" ca="1" si="90"/>
        <v>#NAME?</v>
      </c>
      <c r="AL122" s="567" t="e">
        <f t="shared" ca="1" si="91"/>
        <v>#NAME?</v>
      </c>
      <c r="AM122" s="565" t="e">
        <f t="shared" ca="1" si="92"/>
        <v>#NAME?</v>
      </c>
      <c r="AN122" s="453" t="e">
        <f t="shared" ca="1" si="74"/>
        <v>#NAME?</v>
      </c>
      <c r="AO122" s="566" t="e">
        <f t="shared" ca="1" si="93"/>
        <v>#NAME?</v>
      </c>
      <c r="AP122" s="567" t="e">
        <f t="shared" ca="1" si="94"/>
        <v>#NAME?</v>
      </c>
      <c r="AQ122" s="455"/>
      <c r="AR122" s="948"/>
      <c r="AS122" s="948"/>
      <c r="AT122" s="968"/>
      <c r="AU122" s="950"/>
      <c r="AV122" s="951"/>
      <c r="AW122" s="952"/>
      <c r="AX122" s="945"/>
      <c r="AY122" s="967"/>
      <c r="AZ122" s="946"/>
      <c r="BA122" s="947"/>
      <c r="BB122" s="948"/>
      <c r="BC122" s="949"/>
      <c r="BD122" s="968"/>
      <c r="BE122" s="950"/>
      <c r="BF122" s="951"/>
      <c r="BG122" s="948"/>
      <c r="BH122" s="948"/>
      <c r="BI122" s="968"/>
      <c r="BJ122" s="950"/>
      <c r="BK122" s="951"/>
      <c r="BL122" s="952"/>
      <c r="BM122" s="945"/>
      <c r="BN122" s="967"/>
      <c r="BO122" s="946"/>
      <c r="BP122" s="947"/>
      <c r="BQ122" s="948"/>
      <c r="BR122" s="949"/>
      <c r="BS122" s="968"/>
      <c r="BT122" s="950"/>
      <c r="BU122" s="951"/>
      <c r="BV122" s="948"/>
      <c r="BW122" s="948"/>
      <c r="BX122" s="968"/>
      <c r="BY122" s="950"/>
      <c r="BZ122" s="951"/>
      <c r="CA122" s="952"/>
      <c r="CB122" s="945"/>
      <c r="CC122" s="946"/>
      <c r="CD122" s="946"/>
      <c r="CE122" s="947"/>
      <c r="CF122" s="948"/>
      <c r="CG122" s="949"/>
      <c r="CH122" s="950"/>
      <c r="CI122" s="950"/>
      <c r="CJ122" s="951"/>
      <c r="CK122" s="948"/>
      <c r="CL122" s="948"/>
      <c r="CM122" s="950"/>
      <c r="CN122" s="950"/>
      <c r="CO122" s="951"/>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'NSW Post Acute '!T53</f>
        <v>1.4618270909131617E-4</v>
      </c>
      <c r="E123" s="493">
        <f>'NSW Post Acute '!U53</f>
        <v>4.2614084008190021E-5</v>
      </c>
      <c r="F123" s="493">
        <f>'NSW Post Acute '!V53</f>
        <v>4.7727540813930131E-4</v>
      </c>
      <c r="G123" s="498">
        <f t="shared" si="52"/>
        <v>1.108829908497733E-4</v>
      </c>
      <c r="H123" s="498">
        <f t="shared" si="53"/>
        <v>1.7376492754246315</v>
      </c>
      <c r="I123" s="498">
        <f t="shared" si="54"/>
        <v>11885.094153377593</v>
      </c>
      <c r="J123" s="498" t="e">
        <f ca="1">_xll.ErBeta(H123,I123)</f>
        <v>#NAME?</v>
      </c>
      <c r="K123" s="1076" t="e">
        <f t="shared" ca="1" si="55"/>
        <v>#NAME?</v>
      </c>
      <c r="L123" s="453" t="e">
        <f t="shared" ca="1" si="67"/>
        <v>#NAME?</v>
      </c>
      <c r="M123" s="566" t="e">
        <f t="shared" ca="1" si="75"/>
        <v>#NAME?</v>
      </c>
      <c r="N123" s="567" t="e">
        <f t="shared" ca="1" si="76"/>
        <v>#NAME?</v>
      </c>
      <c r="O123" s="565" t="e">
        <f t="shared" ca="1" si="77"/>
        <v>#NAME?</v>
      </c>
      <c r="P123" s="453" t="e">
        <f t="shared" ca="1" si="68"/>
        <v>#NAME?</v>
      </c>
      <c r="Q123" s="566" t="e">
        <f t="shared" ca="1" si="78"/>
        <v>#NAME?</v>
      </c>
      <c r="R123" s="567" t="e">
        <f t="shared" ca="1" si="79"/>
        <v>#NAME?</v>
      </c>
      <c r="S123" s="1076" t="e">
        <f t="shared" ca="1" si="56"/>
        <v>#NAME?</v>
      </c>
      <c r="T123" s="453" t="e">
        <f t="shared" ca="1" si="69"/>
        <v>#NAME?</v>
      </c>
      <c r="U123" s="566" t="e">
        <f t="shared" ca="1" si="80"/>
        <v>#NAME?</v>
      </c>
      <c r="V123" s="567" t="e">
        <f t="shared" ca="1" si="81"/>
        <v>#NAME?</v>
      </c>
      <c r="W123" s="565" t="e">
        <f t="shared" ca="1" si="82"/>
        <v>#NAME?</v>
      </c>
      <c r="X123" s="453" t="e">
        <f t="shared" ca="1" si="70"/>
        <v>#NAME?</v>
      </c>
      <c r="Y123" s="566" t="e">
        <f t="shared" ca="1" si="83"/>
        <v>#NAME?</v>
      </c>
      <c r="Z123" s="567" t="e">
        <f t="shared" ca="1" si="84"/>
        <v>#NAME?</v>
      </c>
      <c r="AA123" s="1076" t="e">
        <f t="shared" ca="1" si="57"/>
        <v>#NAME?</v>
      </c>
      <c r="AB123" s="453" t="e">
        <f t="shared" ca="1" si="71"/>
        <v>#NAME?</v>
      </c>
      <c r="AC123" s="566" t="e">
        <f t="shared" ca="1" si="85"/>
        <v>#NAME?</v>
      </c>
      <c r="AD123" s="567" t="e">
        <f t="shared" ca="1" si="86"/>
        <v>#NAME?</v>
      </c>
      <c r="AE123" s="565" t="e">
        <f t="shared" ca="1" si="87"/>
        <v>#NAME?</v>
      </c>
      <c r="AF123" s="453" t="e">
        <f t="shared" ca="1" si="72"/>
        <v>#NAME?</v>
      </c>
      <c r="AG123" s="566" t="e">
        <f t="shared" ca="1" si="88"/>
        <v>#NAME?</v>
      </c>
      <c r="AH123" s="567" t="e">
        <f t="shared" ca="1" si="89"/>
        <v>#NAME?</v>
      </c>
      <c r="AI123" s="1076" t="e">
        <f t="shared" ca="1" si="58"/>
        <v>#NAME?</v>
      </c>
      <c r="AJ123" s="453" t="e">
        <f t="shared" ca="1" si="73"/>
        <v>#NAME?</v>
      </c>
      <c r="AK123" s="566" t="e">
        <f t="shared" ca="1" si="90"/>
        <v>#NAME?</v>
      </c>
      <c r="AL123" s="567" t="e">
        <f t="shared" ca="1" si="91"/>
        <v>#NAME?</v>
      </c>
      <c r="AM123" s="565" t="e">
        <f t="shared" ca="1" si="92"/>
        <v>#NAME?</v>
      </c>
      <c r="AN123" s="453" t="e">
        <f t="shared" ca="1" si="74"/>
        <v>#NAME?</v>
      </c>
      <c r="AO123" s="566" t="e">
        <f t="shared" ca="1" si="93"/>
        <v>#NAME?</v>
      </c>
      <c r="AP123" s="567" t="e">
        <f t="shared" ca="1" si="94"/>
        <v>#NAME?</v>
      </c>
      <c r="AQ123" s="455"/>
      <c r="AR123" s="948"/>
      <c r="AS123" s="948"/>
      <c r="AT123" s="968"/>
      <c r="AU123" s="950"/>
      <c r="AV123" s="951"/>
      <c r="AW123" s="952"/>
      <c r="AX123" s="945"/>
      <c r="AY123" s="967"/>
      <c r="AZ123" s="946"/>
      <c r="BA123" s="947"/>
      <c r="BB123" s="948"/>
      <c r="BC123" s="949"/>
      <c r="BD123" s="968"/>
      <c r="BE123" s="950"/>
      <c r="BF123" s="951"/>
      <c r="BG123" s="948"/>
      <c r="BH123" s="948"/>
      <c r="BI123" s="968"/>
      <c r="BJ123" s="950"/>
      <c r="BK123" s="951"/>
      <c r="BL123" s="952"/>
      <c r="BM123" s="945"/>
      <c r="BN123" s="967"/>
      <c r="BO123" s="946"/>
      <c r="BP123" s="947"/>
      <c r="BQ123" s="948"/>
      <c r="BR123" s="949"/>
      <c r="BS123" s="968"/>
      <c r="BT123" s="950"/>
      <c r="BU123" s="951"/>
      <c r="BV123" s="948"/>
      <c r="BW123" s="948"/>
      <c r="BX123" s="968"/>
      <c r="BY123" s="950"/>
      <c r="BZ123" s="951"/>
      <c r="CA123" s="952"/>
      <c r="CB123" s="945"/>
      <c r="CC123" s="946"/>
      <c r="CD123" s="946"/>
      <c r="CE123" s="947"/>
      <c r="CF123" s="948"/>
      <c r="CG123" s="949"/>
      <c r="CH123" s="950"/>
      <c r="CI123" s="950"/>
      <c r="CJ123" s="951"/>
      <c r="CK123" s="948"/>
      <c r="CL123" s="948"/>
      <c r="CM123" s="950"/>
      <c r="CN123" s="950"/>
      <c r="CO123" s="951"/>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'NSW Post Acute '!T54</f>
        <v>1.230827965322379E-4</v>
      </c>
      <c r="E124" s="493">
        <f>'NSW Post Acute '!U54</f>
        <v>3.4924368003392401E-5</v>
      </c>
      <c r="F124" s="493">
        <f>'NSW Post Acute '!V54</f>
        <v>4.1244122048417117E-4</v>
      </c>
      <c r="G124" s="498">
        <f t="shared" si="52"/>
        <v>9.6305319510402748E-5</v>
      </c>
      <c r="H124" s="498">
        <f t="shared" si="53"/>
        <v>1.6330819141860848</v>
      </c>
      <c r="I124" s="498">
        <f t="shared" si="54"/>
        <v>13266.524290171094</v>
      </c>
      <c r="J124" s="498" t="e">
        <f ca="1">_xll.ErBeta(H124,I124)</f>
        <v>#NAME?</v>
      </c>
      <c r="K124" s="1076" t="e">
        <f t="shared" ca="1" si="55"/>
        <v>#NAME?</v>
      </c>
      <c r="L124" s="453" t="e">
        <f t="shared" ca="1" si="67"/>
        <v>#NAME?</v>
      </c>
      <c r="M124" s="566" t="e">
        <f t="shared" ca="1" si="75"/>
        <v>#NAME?</v>
      </c>
      <c r="N124" s="567" t="e">
        <f t="shared" ca="1" si="76"/>
        <v>#NAME?</v>
      </c>
      <c r="O124" s="565" t="e">
        <f t="shared" ca="1" si="77"/>
        <v>#NAME?</v>
      </c>
      <c r="P124" s="453" t="e">
        <f t="shared" ca="1" si="68"/>
        <v>#NAME?</v>
      </c>
      <c r="Q124" s="566" t="e">
        <f t="shared" ca="1" si="78"/>
        <v>#NAME?</v>
      </c>
      <c r="R124" s="567" t="e">
        <f t="shared" ca="1" si="79"/>
        <v>#NAME?</v>
      </c>
      <c r="S124" s="1076" t="e">
        <f t="shared" ca="1" si="56"/>
        <v>#NAME?</v>
      </c>
      <c r="T124" s="453" t="e">
        <f t="shared" ca="1" si="69"/>
        <v>#NAME?</v>
      </c>
      <c r="U124" s="566" t="e">
        <f t="shared" ca="1" si="80"/>
        <v>#NAME?</v>
      </c>
      <c r="V124" s="567" t="e">
        <f t="shared" ca="1" si="81"/>
        <v>#NAME?</v>
      </c>
      <c r="W124" s="565" t="e">
        <f t="shared" ca="1" si="82"/>
        <v>#NAME?</v>
      </c>
      <c r="X124" s="453" t="e">
        <f t="shared" ca="1" si="70"/>
        <v>#NAME?</v>
      </c>
      <c r="Y124" s="566" t="e">
        <f t="shared" ca="1" si="83"/>
        <v>#NAME?</v>
      </c>
      <c r="Z124" s="567" t="e">
        <f t="shared" ca="1" si="84"/>
        <v>#NAME?</v>
      </c>
      <c r="AA124" s="1076" t="e">
        <f t="shared" ca="1" si="57"/>
        <v>#NAME?</v>
      </c>
      <c r="AB124" s="453" t="e">
        <f t="shared" ca="1" si="71"/>
        <v>#NAME?</v>
      </c>
      <c r="AC124" s="566" t="e">
        <f t="shared" ca="1" si="85"/>
        <v>#NAME?</v>
      </c>
      <c r="AD124" s="567" t="e">
        <f t="shared" ca="1" si="86"/>
        <v>#NAME?</v>
      </c>
      <c r="AE124" s="565" t="e">
        <f t="shared" ca="1" si="87"/>
        <v>#NAME?</v>
      </c>
      <c r="AF124" s="453" t="e">
        <f t="shared" ca="1" si="72"/>
        <v>#NAME?</v>
      </c>
      <c r="AG124" s="566" t="e">
        <f t="shared" ca="1" si="88"/>
        <v>#NAME?</v>
      </c>
      <c r="AH124" s="567" t="e">
        <f t="shared" ca="1" si="89"/>
        <v>#NAME?</v>
      </c>
      <c r="AI124" s="1076" t="e">
        <f t="shared" ca="1" si="58"/>
        <v>#NAME?</v>
      </c>
      <c r="AJ124" s="453" t="e">
        <f t="shared" ca="1" si="73"/>
        <v>#NAME?</v>
      </c>
      <c r="AK124" s="566" t="e">
        <f t="shared" ca="1" si="90"/>
        <v>#NAME?</v>
      </c>
      <c r="AL124" s="567" t="e">
        <f t="shared" ca="1" si="91"/>
        <v>#NAME?</v>
      </c>
      <c r="AM124" s="565" t="e">
        <f t="shared" ca="1" si="92"/>
        <v>#NAME?</v>
      </c>
      <c r="AN124" s="453" t="e">
        <f t="shared" ca="1" si="74"/>
        <v>#NAME?</v>
      </c>
      <c r="AO124" s="566" t="e">
        <f t="shared" ca="1" si="93"/>
        <v>#NAME?</v>
      </c>
      <c r="AP124" s="567" t="e">
        <f t="shared" ca="1" si="94"/>
        <v>#NAME?</v>
      </c>
      <c r="AQ124" s="455"/>
      <c r="AR124" s="948"/>
      <c r="AS124" s="948"/>
      <c r="AT124" s="968"/>
      <c r="AU124" s="950"/>
      <c r="AV124" s="951"/>
      <c r="AW124" s="952"/>
      <c r="AX124" s="945"/>
      <c r="AY124" s="967"/>
      <c r="AZ124" s="946"/>
      <c r="BA124" s="947"/>
      <c r="BB124" s="948"/>
      <c r="BC124" s="949"/>
      <c r="BD124" s="968"/>
      <c r="BE124" s="950"/>
      <c r="BF124" s="951"/>
      <c r="BG124" s="948"/>
      <c r="BH124" s="948"/>
      <c r="BI124" s="968"/>
      <c r="BJ124" s="950"/>
      <c r="BK124" s="951"/>
      <c r="BL124" s="952"/>
      <c r="BM124" s="945"/>
      <c r="BN124" s="967"/>
      <c r="BO124" s="946"/>
      <c r="BP124" s="947"/>
      <c r="BQ124" s="948"/>
      <c r="BR124" s="949"/>
      <c r="BS124" s="968"/>
      <c r="BT124" s="950"/>
      <c r="BU124" s="951"/>
      <c r="BV124" s="948"/>
      <c r="BW124" s="948"/>
      <c r="BX124" s="968"/>
      <c r="BY124" s="950"/>
      <c r="BZ124" s="951"/>
      <c r="CA124" s="952"/>
      <c r="CB124" s="945"/>
      <c r="CC124" s="946"/>
      <c r="CD124" s="946"/>
      <c r="CE124" s="947"/>
      <c r="CF124" s="948"/>
      <c r="CG124" s="949"/>
      <c r="CH124" s="950"/>
      <c r="CI124" s="950"/>
      <c r="CJ124" s="951"/>
      <c r="CK124" s="948"/>
      <c r="CL124" s="948"/>
      <c r="CM124" s="950"/>
      <c r="CN124" s="950"/>
      <c r="CO124" s="951"/>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'NSW Post Acute '!T55</f>
        <v>1.0363315125548032E-4</v>
      </c>
      <c r="E125" s="493">
        <f>'NSW Post Acute '!U55</f>
        <v>2.8622262071900088E-5</v>
      </c>
      <c r="F125" s="493">
        <f>'NSW Post Acute '!V55</f>
        <v>3.5641425779227228E-4</v>
      </c>
      <c r="G125" s="498">
        <f t="shared" si="52"/>
        <v>8.3620407071523519E-5</v>
      </c>
      <c r="H125" s="498">
        <f t="shared" si="53"/>
        <v>1.535672252538129</v>
      </c>
      <c r="I125" s="498">
        <f t="shared" si="54"/>
        <v>14816.813803122695</v>
      </c>
      <c r="J125" s="498" t="e">
        <f ca="1">_xll.ErBeta(H125,I125)</f>
        <v>#NAME?</v>
      </c>
      <c r="K125" s="1076" t="e">
        <f t="shared" ca="1" si="55"/>
        <v>#NAME?</v>
      </c>
      <c r="L125" s="453" t="e">
        <f t="shared" ca="1" si="67"/>
        <v>#NAME?</v>
      </c>
      <c r="M125" s="566" t="e">
        <f t="shared" ca="1" si="75"/>
        <v>#NAME?</v>
      </c>
      <c r="N125" s="567" t="e">
        <f t="shared" ca="1" si="76"/>
        <v>#NAME?</v>
      </c>
      <c r="O125" s="565" t="e">
        <f t="shared" ca="1" si="77"/>
        <v>#NAME?</v>
      </c>
      <c r="P125" s="453" t="e">
        <f t="shared" ca="1" si="68"/>
        <v>#NAME?</v>
      </c>
      <c r="Q125" s="566" t="e">
        <f t="shared" ca="1" si="78"/>
        <v>#NAME?</v>
      </c>
      <c r="R125" s="567" t="e">
        <f t="shared" ca="1" si="79"/>
        <v>#NAME?</v>
      </c>
      <c r="S125" s="1076" t="e">
        <f t="shared" ca="1" si="56"/>
        <v>#NAME?</v>
      </c>
      <c r="T125" s="453" t="e">
        <f t="shared" ca="1" si="69"/>
        <v>#NAME?</v>
      </c>
      <c r="U125" s="566" t="e">
        <f t="shared" ca="1" si="80"/>
        <v>#NAME?</v>
      </c>
      <c r="V125" s="567" t="e">
        <f t="shared" ca="1" si="81"/>
        <v>#NAME?</v>
      </c>
      <c r="W125" s="565" t="e">
        <f t="shared" ca="1" si="82"/>
        <v>#NAME?</v>
      </c>
      <c r="X125" s="453" t="e">
        <f t="shared" ca="1" si="70"/>
        <v>#NAME?</v>
      </c>
      <c r="Y125" s="566" t="e">
        <f t="shared" ca="1" si="83"/>
        <v>#NAME?</v>
      </c>
      <c r="Z125" s="567" t="e">
        <f t="shared" ca="1" si="84"/>
        <v>#NAME?</v>
      </c>
      <c r="AA125" s="1076" t="e">
        <f t="shared" ca="1" si="57"/>
        <v>#NAME?</v>
      </c>
      <c r="AB125" s="453" t="e">
        <f t="shared" ca="1" si="71"/>
        <v>#NAME?</v>
      </c>
      <c r="AC125" s="566" t="e">
        <f t="shared" ca="1" si="85"/>
        <v>#NAME?</v>
      </c>
      <c r="AD125" s="567" t="e">
        <f t="shared" ca="1" si="86"/>
        <v>#NAME?</v>
      </c>
      <c r="AE125" s="565" t="e">
        <f t="shared" ca="1" si="87"/>
        <v>#NAME?</v>
      </c>
      <c r="AF125" s="453" t="e">
        <f t="shared" ca="1" si="72"/>
        <v>#NAME?</v>
      </c>
      <c r="AG125" s="566" t="e">
        <f t="shared" ca="1" si="88"/>
        <v>#NAME?</v>
      </c>
      <c r="AH125" s="567" t="e">
        <f t="shared" ca="1" si="89"/>
        <v>#NAME?</v>
      </c>
      <c r="AI125" s="1076" t="e">
        <f t="shared" ca="1" si="58"/>
        <v>#NAME?</v>
      </c>
      <c r="AJ125" s="453" t="e">
        <f t="shared" ca="1" si="73"/>
        <v>#NAME?</v>
      </c>
      <c r="AK125" s="566" t="e">
        <f t="shared" ca="1" si="90"/>
        <v>#NAME?</v>
      </c>
      <c r="AL125" s="567" t="e">
        <f t="shared" ca="1" si="91"/>
        <v>#NAME?</v>
      </c>
      <c r="AM125" s="565" t="e">
        <f t="shared" ca="1" si="92"/>
        <v>#NAME?</v>
      </c>
      <c r="AN125" s="453" t="e">
        <f t="shared" ca="1" si="74"/>
        <v>#NAME?</v>
      </c>
      <c r="AO125" s="566" t="e">
        <f t="shared" ca="1" si="93"/>
        <v>#NAME?</v>
      </c>
      <c r="AP125" s="567" t="e">
        <f t="shared" ca="1" si="94"/>
        <v>#NAME?</v>
      </c>
      <c r="AQ125" s="455"/>
      <c r="AR125" s="948"/>
      <c r="AS125" s="948"/>
      <c r="AT125" s="968"/>
      <c r="AU125" s="950"/>
      <c r="AV125" s="951"/>
      <c r="AW125" s="952"/>
      <c r="AX125" s="945"/>
      <c r="AY125" s="967"/>
      <c r="AZ125" s="946"/>
      <c r="BA125" s="947"/>
      <c r="BB125" s="948"/>
      <c r="BC125" s="949"/>
      <c r="BD125" s="968"/>
      <c r="BE125" s="950"/>
      <c r="BF125" s="951"/>
      <c r="BG125" s="948"/>
      <c r="BH125" s="948"/>
      <c r="BI125" s="968"/>
      <c r="BJ125" s="950"/>
      <c r="BK125" s="951"/>
      <c r="BL125" s="952"/>
      <c r="BM125" s="945"/>
      <c r="BN125" s="967"/>
      <c r="BO125" s="946"/>
      <c r="BP125" s="947"/>
      <c r="BQ125" s="948"/>
      <c r="BR125" s="949"/>
      <c r="BS125" s="968"/>
      <c r="BT125" s="950"/>
      <c r="BU125" s="951"/>
      <c r="BV125" s="948"/>
      <c r="BW125" s="948"/>
      <c r="BX125" s="968"/>
      <c r="BY125" s="950"/>
      <c r="BZ125" s="951"/>
      <c r="CA125" s="952"/>
      <c r="CB125" s="945"/>
      <c r="CC125" s="946"/>
      <c r="CD125" s="946"/>
      <c r="CE125" s="947"/>
      <c r="CF125" s="948"/>
      <c r="CG125" s="949"/>
      <c r="CH125" s="950"/>
      <c r="CI125" s="950"/>
      <c r="CJ125" s="951"/>
      <c r="CK125" s="948"/>
      <c r="CL125" s="948"/>
      <c r="CM125" s="950"/>
      <c r="CN125" s="950"/>
      <c r="CO125" s="951"/>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'NSW Post Acute '!T56</f>
        <v>8.7256955006935504E-5</v>
      </c>
      <c r="E126" s="493">
        <f>'NSW Post Acute '!U56</f>
        <v>2.3457371827972765E-5</v>
      </c>
      <c r="F126" s="493">
        <f>'NSW Post Acute '!V56</f>
        <v>3.079981263960292E-4</v>
      </c>
      <c r="G126" s="498">
        <f t="shared" si="52"/>
        <v>7.2586927185728679E-5</v>
      </c>
      <c r="H126" s="498">
        <f t="shared" si="53"/>
        <v>1.4448380124220248</v>
      </c>
      <c r="I126" s="498">
        <f t="shared" si="54"/>
        <v>16556.983224337266</v>
      </c>
      <c r="J126" s="498" t="e">
        <f ca="1">_xll.ErBeta(H126,I126)</f>
        <v>#NAME?</v>
      </c>
      <c r="K126" s="1076" t="e">
        <f t="shared" ca="1" si="55"/>
        <v>#NAME?</v>
      </c>
      <c r="L126" s="453" t="e">
        <f t="shared" ca="1" si="67"/>
        <v>#NAME?</v>
      </c>
      <c r="M126" s="566" t="e">
        <f t="shared" ca="1" si="75"/>
        <v>#NAME?</v>
      </c>
      <c r="N126" s="567" t="e">
        <f t="shared" ca="1" si="76"/>
        <v>#NAME?</v>
      </c>
      <c r="O126" s="565" t="e">
        <f t="shared" ca="1" si="77"/>
        <v>#NAME?</v>
      </c>
      <c r="P126" s="453" t="e">
        <f t="shared" ca="1" si="68"/>
        <v>#NAME?</v>
      </c>
      <c r="Q126" s="566" t="e">
        <f t="shared" ca="1" si="78"/>
        <v>#NAME?</v>
      </c>
      <c r="R126" s="567" t="e">
        <f t="shared" ca="1" si="79"/>
        <v>#NAME?</v>
      </c>
      <c r="S126" s="1076" t="e">
        <f t="shared" ca="1" si="56"/>
        <v>#NAME?</v>
      </c>
      <c r="T126" s="453" t="e">
        <f t="shared" ca="1" si="69"/>
        <v>#NAME?</v>
      </c>
      <c r="U126" s="566" t="e">
        <f t="shared" ca="1" si="80"/>
        <v>#NAME?</v>
      </c>
      <c r="V126" s="567" t="e">
        <f t="shared" ca="1" si="81"/>
        <v>#NAME?</v>
      </c>
      <c r="W126" s="565" t="e">
        <f t="shared" ca="1" si="82"/>
        <v>#NAME?</v>
      </c>
      <c r="X126" s="453" t="e">
        <f t="shared" ca="1" si="70"/>
        <v>#NAME?</v>
      </c>
      <c r="Y126" s="566" t="e">
        <f t="shared" ca="1" si="83"/>
        <v>#NAME?</v>
      </c>
      <c r="Z126" s="567" t="e">
        <f t="shared" ca="1" si="84"/>
        <v>#NAME?</v>
      </c>
      <c r="AA126" s="1076" t="e">
        <f t="shared" ca="1" si="57"/>
        <v>#NAME?</v>
      </c>
      <c r="AB126" s="453" t="e">
        <f t="shared" ca="1" si="71"/>
        <v>#NAME?</v>
      </c>
      <c r="AC126" s="566" t="e">
        <f t="shared" ca="1" si="85"/>
        <v>#NAME?</v>
      </c>
      <c r="AD126" s="567" t="e">
        <f t="shared" ca="1" si="86"/>
        <v>#NAME?</v>
      </c>
      <c r="AE126" s="565" t="e">
        <f t="shared" ca="1" si="87"/>
        <v>#NAME?</v>
      </c>
      <c r="AF126" s="453" t="e">
        <f t="shared" ca="1" si="72"/>
        <v>#NAME?</v>
      </c>
      <c r="AG126" s="566" t="e">
        <f t="shared" ca="1" si="88"/>
        <v>#NAME?</v>
      </c>
      <c r="AH126" s="567" t="e">
        <f t="shared" ca="1" si="89"/>
        <v>#NAME?</v>
      </c>
      <c r="AI126" s="1076" t="e">
        <f t="shared" ca="1" si="58"/>
        <v>#NAME?</v>
      </c>
      <c r="AJ126" s="453" t="e">
        <f t="shared" ca="1" si="73"/>
        <v>#NAME?</v>
      </c>
      <c r="AK126" s="566" t="e">
        <f t="shared" ca="1" si="90"/>
        <v>#NAME?</v>
      </c>
      <c r="AL126" s="567" t="e">
        <f t="shared" ca="1" si="91"/>
        <v>#NAME?</v>
      </c>
      <c r="AM126" s="565" t="e">
        <f t="shared" ca="1" si="92"/>
        <v>#NAME?</v>
      </c>
      <c r="AN126" s="453" t="e">
        <f t="shared" ca="1" si="74"/>
        <v>#NAME?</v>
      </c>
      <c r="AO126" s="566" t="e">
        <f t="shared" ca="1" si="93"/>
        <v>#NAME?</v>
      </c>
      <c r="AP126" s="567" t="e">
        <f t="shared" ca="1" si="94"/>
        <v>#NAME?</v>
      </c>
      <c r="AQ126" s="455"/>
      <c r="AR126" s="948"/>
      <c r="AS126" s="948"/>
      <c r="AT126" s="968"/>
      <c r="AU126" s="950"/>
      <c r="AV126" s="951"/>
      <c r="AW126" s="952"/>
      <c r="AX126" s="945"/>
      <c r="AY126" s="967"/>
      <c r="AZ126" s="946"/>
      <c r="BA126" s="947"/>
      <c r="BB126" s="948"/>
      <c r="BC126" s="949"/>
      <c r="BD126" s="968"/>
      <c r="BE126" s="950"/>
      <c r="BF126" s="951"/>
      <c r="BG126" s="948"/>
      <c r="BH126" s="948"/>
      <c r="BI126" s="968"/>
      <c r="BJ126" s="950"/>
      <c r="BK126" s="951"/>
      <c r="BL126" s="952"/>
      <c r="BM126" s="945"/>
      <c r="BN126" s="967"/>
      <c r="BO126" s="946"/>
      <c r="BP126" s="947"/>
      <c r="BQ126" s="948"/>
      <c r="BR126" s="949"/>
      <c r="BS126" s="968"/>
      <c r="BT126" s="950"/>
      <c r="BU126" s="951"/>
      <c r="BV126" s="948"/>
      <c r="BW126" s="948"/>
      <c r="BX126" s="968"/>
      <c r="BY126" s="950"/>
      <c r="BZ126" s="951"/>
      <c r="CA126" s="952"/>
      <c r="CB126" s="945"/>
      <c r="CC126" s="946"/>
      <c r="CD126" s="946"/>
      <c r="CE126" s="947"/>
      <c r="CF126" s="948"/>
      <c r="CG126" s="949"/>
      <c r="CH126" s="950"/>
      <c r="CI126" s="950"/>
      <c r="CJ126" s="951"/>
      <c r="CK126" s="948"/>
      <c r="CL126" s="948"/>
      <c r="CM126" s="950"/>
      <c r="CN126" s="950"/>
      <c r="CO126" s="951"/>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'NSW Post Acute '!T57</f>
        <v>7.3468538829940514E-5</v>
      </c>
      <c r="E127" s="493">
        <f>'NSW Post Acute '!U57</f>
        <v>1.9224486579485855E-5</v>
      </c>
      <c r="F127" s="493">
        <f>'NSW Post Acute '!V57</f>
        <v>2.6615895349156588E-4</v>
      </c>
      <c r="G127" s="498">
        <f t="shared" si="52"/>
        <v>6.2993486457163273E-5</v>
      </c>
      <c r="H127" s="498">
        <f t="shared" si="53"/>
        <v>1.3600539816227082</v>
      </c>
      <c r="I127" s="498">
        <f t="shared" si="54"/>
        <v>18510.699710414396</v>
      </c>
      <c r="J127" s="498" t="e">
        <f ca="1">_xll.ErBeta(H127,I127)</f>
        <v>#NAME?</v>
      </c>
      <c r="K127" s="1076" t="e">
        <f t="shared" ca="1" si="55"/>
        <v>#NAME?</v>
      </c>
      <c r="L127" s="453" t="e">
        <f t="shared" ca="1" si="67"/>
        <v>#NAME?</v>
      </c>
      <c r="M127" s="566" t="e">
        <f t="shared" ca="1" si="75"/>
        <v>#NAME?</v>
      </c>
      <c r="N127" s="567" t="e">
        <f t="shared" ca="1" si="76"/>
        <v>#NAME?</v>
      </c>
      <c r="O127" s="565" t="e">
        <f t="shared" ca="1" si="77"/>
        <v>#NAME?</v>
      </c>
      <c r="P127" s="453" t="e">
        <f t="shared" ca="1" si="68"/>
        <v>#NAME?</v>
      </c>
      <c r="Q127" s="566" t="e">
        <f t="shared" ca="1" si="78"/>
        <v>#NAME?</v>
      </c>
      <c r="R127" s="567" t="e">
        <f t="shared" ca="1" si="79"/>
        <v>#NAME?</v>
      </c>
      <c r="S127" s="1076" t="e">
        <f t="shared" ca="1" si="56"/>
        <v>#NAME?</v>
      </c>
      <c r="T127" s="453" t="e">
        <f t="shared" ca="1" si="69"/>
        <v>#NAME?</v>
      </c>
      <c r="U127" s="566" t="e">
        <f t="shared" ca="1" si="80"/>
        <v>#NAME?</v>
      </c>
      <c r="V127" s="567" t="e">
        <f t="shared" ca="1" si="81"/>
        <v>#NAME?</v>
      </c>
      <c r="W127" s="565" t="e">
        <f t="shared" ca="1" si="82"/>
        <v>#NAME?</v>
      </c>
      <c r="X127" s="453" t="e">
        <f t="shared" ca="1" si="70"/>
        <v>#NAME?</v>
      </c>
      <c r="Y127" s="566" t="e">
        <f t="shared" ca="1" si="83"/>
        <v>#NAME?</v>
      </c>
      <c r="Z127" s="567" t="e">
        <f t="shared" ca="1" si="84"/>
        <v>#NAME?</v>
      </c>
      <c r="AA127" s="1076" t="e">
        <f t="shared" ca="1" si="57"/>
        <v>#NAME?</v>
      </c>
      <c r="AB127" s="453" t="e">
        <f t="shared" ca="1" si="71"/>
        <v>#NAME?</v>
      </c>
      <c r="AC127" s="566" t="e">
        <f t="shared" ca="1" si="85"/>
        <v>#NAME?</v>
      </c>
      <c r="AD127" s="567" t="e">
        <f t="shared" ca="1" si="86"/>
        <v>#NAME?</v>
      </c>
      <c r="AE127" s="565" t="e">
        <f t="shared" ca="1" si="87"/>
        <v>#NAME?</v>
      </c>
      <c r="AF127" s="453" t="e">
        <f t="shared" ca="1" si="72"/>
        <v>#NAME?</v>
      </c>
      <c r="AG127" s="566" t="e">
        <f t="shared" ca="1" si="88"/>
        <v>#NAME?</v>
      </c>
      <c r="AH127" s="567" t="e">
        <f t="shared" ca="1" si="89"/>
        <v>#NAME?</v>
      </c>
      <c r="AI127" s="1076" t="e">
        <f t="shared" ca="1" si="58"/>
        <v>#NAME?</v>
      </c>
      <c r="AJ127" s="453" t="e">
        <f t="shared" ca="1" si="73"/>
        <v>#NAME?</v>
      </c>
      <c r="AK127" s="566" t="e">
        <f t="shared" ca="1" si="90"/>
        <v>#NAME?</v>
      </c>
      <c r="AL127" s="567" t="e">
        <f t="shared" ca="1" si="91"/>
        <v>#NAME?</v>
      </c>
      <c r="AM127" s="565" t="e">
        <f t="shared" ca="1" si="92"/>
        <v>#NAME?</v>
      </c>
      <c r="AN127" s="453" t="e">
        <f t="shared" ca="1" si="74"/>
        <v>#NAME?</v>
      </c>
      <c r="AO127" s="566" t="e">
        <f t="shared" ca="1" si="93"/>
        <v>#NAME?</v>
      </c>
      <c r="AP127" s="567" t="e">
        <f t="shared" ca="1" si="94"/>
        <v>#NAME?</v>
      </c>
      <c r="AQ127" s="455"/>
      <c r="AR127" s="948"/>
      <c r="AS127" s="948"/>
      <c r="AT127" s="968"/>
      <c r="AU127" s="950"/>
      <c r="AV127" s="951"/>
      <c r="AW127" s="952"/>
      <c r="AX127" s="945"/>
      <c r="AY127" s="967"/>
      <c r="AZ127" s="946"/>
      <c r="BA127" s="947"/>
      <c r="BB127" s="948"/>
      <c r="BC127" s="949"/>
      <c r="BD127" s="968"/>
      <c r="BE127" s="950"/>
      <c r="BF127" s="951"/>
      <c r="BG127" s="948"/>
      <c r="BH127" s="948"/>
      <c r="BI127" s="968"/>
      <c r="BJ127" s="950"/>
      <c r="BK127" s="951"/>
      <c r="BL127" s="952"/>
      <c r="BM127" s="945"/>
      <c r="BN127" s="967"/>
      <c r="BO127" s="946"/>
      <c r="BP127" s="947"/>
      <c r="BQ127" s="948"/>
      <c r="BR127" s="949"/>
      <c r="BS127" s="968"/>
      <c r="BT127" s="950"/>
      <c r="BU127" s="951"/>
      <c r="BV127" s="948"/>
      <c r="BW127" s="948"/>
      <c r="BX127" s="968"/>
      <c r="BY127" s="950"/>
      <c r="BZ127" s="951"/>
      <c r="CA127" s="952"/>
      <c r="CB127" s="945"/>
      <c r="CC127" s="946"/>
      <c r="CD127" s="946"/>
      <c r="CE127" s="947"/>
      <c r="CF127" s="948"/>
      <c r="CG127" s="949"/>
      <c r="CH127" s="950"/>
      <c r="CI127" s="950"/>
      <c r="CJ127" s="951"/>
      <c r="CK127" s="948"/>
      <c r="CL127" s="948"/>
      <c r="CM127" s="950"/>
      <c r="CN127" s="950"/>
      <c r="CO127" s="951"/>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'NSW Post Acute '!T58</f>
        <v>6.1858979577931103E-5</v>
      </c>
      <c r="E128" s="493">
        <f>'NSW Post Acute '!U58</f>
        <v>1.5755425925597896E-5</v>
      </c>
      <c r="F128" s="493">
        <f>'NSW Post Acute '!V58</f>
        <v>2.3000330993129975E-4</v>
      </c>
      <c r="G128" s="498">
        <f t="shared" si="52"/>
        <v>5.4655072450434145E-5</v>
      </c>
      <c r="H128" s="498">
        <f t="shared" si="53"/>
        <v>1.2808454056334482</v>
      </c>
      <c r="I128" s="498">
        <f t="shared" si="54"/>
        <v>20704.612047958621</v>
      </c>
      <c r="J128" s="498" t="e">
        <f ca="1">_xll.ErBeta(H128,I128)</f>
        <v>#NAME?</v>
      </c>
      <c r="K128" s="1076" t="e">
        <f t="shared" ca="1" si="55"/>
        <v>#NAME?</v>
      </c>
      <c r="L128" s="453" t="e">
        <f t="shared" ca="1" si="67"/>
        <v>#NAME?</v>
      </c>
      <c r="M128" s="566" t="e">
        <f t="shared" ca="1" si="75"/>
        <v>#NAME?</v>
      </c>
      <c r="N128" s="567" t="e">
        <f t="shared" ca="1" si="76"/>
        <v>#NAME?</v>
      </c>
      <c r="O128" s="565" t="e">
        <f t="shared" ca="1" si="77"/>
        <v>#NAME?</v>
      </c>
      <c r="P128" s="453" t="e">
        <f t="shared" ca="1" si="68"/>
        <v>#NAME?</v>
      </c>
      <c r="Q128" s="566" t="e">
        <f t="shared" ca="1" si="78"/>
        <v>#NAME?</v>
      </c>
      <c r="R128" s="567" t="e">
        <f t="shared" ca="1" si="79"/>
        <v>#NAME?</v>
      </c>
      <c r="S128" s="1076" t="e">
        <f t="shared" ca="1" si="56"/>
        <v>#NAME?</v>
      </c>
      <c r="T128" s="453" t="e">
        <f t="shared" ca="1" si="69"/>
        <v>#NAME?</v>
      </c>
      <c r="U128" s="566" t="e">
        <f t="shared" ca="1" si="80"/>
        <v>#NAME?</v>
      </c>
      <c r="V128" s="567" t="e">
        <f t="shared" ca="1" si="81"/>
        <v>#NAME?</v>
      </c>
      <c r="W128" s="565" t="e">
        <f t="shared" ca="1" si="82"/>
        <v>#NAME?</v>
      </c>
      <c r="X128" s="453" t="e">
        <f t="shared" ca="1" si="70"/>
        <v>#NAME?</v>
      </c>
      <c r="Y128" s="566" t="e">
        <f t="shared" ca="1" si="83"/>
        <v>#NAME?</v>
      </c>
      <c r="Z128" s="567" t="e">
        <f t="shared" ca="1" si="84"/>
        <v>#NAME?</v>
      </c>
      <c r="AA128" s="1076" t="e">
        <f t="shared" ca="1" si="57"/>
        <v>#NAME?</v>
      </c>
      <c r="AB128" s="453" t="e">
        <f t="shared" ca="1" si="71"/>
        <v>#NAME?</v>
      </c>
      <c r="AC128" s="566" t="e">
        <f t="shared" ca="1" si="85"/>
        <v>#NAME?</v>
      </c>
      <c r="AD128" s="567" t="e">
        <f t="shared" ca="1" si="86"/>
        <v>#NAME?</v>
      </c>
      <c r="AE128" s="565" t="e">
        <f t="shared" ca="1" si="87"/>
        <v>#NAME?</v>
      </c>
      <c r="AF128" s="453" t="e">
        <f t="shared" ca="1" si="72"/>
        <v>#NAME?</v>
      </c>
      <c r="AG128" s="566" t="e">
        <f t="shared" ca="1" si="88"/>
        <v>#NAME?</v>
      </c>
      <c r="AH128" s="567" t="e">
        <f t="shared" ca="1" si="89"/>
        <v>#NAME?</v>
      </c>
      <c r="AI128" s="1076" t="e">
        <f t="shared" ca="1" si="58"/>
        <v>#NAME?</v>
      </c>
      <c r="AJ128" s="453" t="e">
        <f t="shared" ca="1" si="73"/>
        <v>#NAME?</v>
      </c>
      <c r="AK128" s="566" t="e">
        <f t="shared" ca="1" si="90"/>
        <v>#NAME?</v>
      </c>
      <c r="AL128" s="567" t="e">
        <f t="shared" ca="1" si="91"/>
        <v>#NAME?</v>
      </c>
      <c r="AM128" s="565" t="e">
        <f t="shared" ca="1" si="92"/>
        <v>#NAME?</v>
      </c>
      <c r="AN128" s="453" t="e">
        <f t="shared" ca="1" si="74"/>
        <v>#NAME?</v>
      </c>
      <c r="AO128" s="566" t="e">
        <f t="shared" ca="1" si="93"/>
        <v>#NAME?</v>
      </c>
      <c r="AP128" s="567" t="e">
        <f t="shared" ca="1" si="94"/>
        <v>#NAME?</v>
      </c>
      <c r="AQ128" s="455"/>
      <c r="AR128" s="948"/>
      <c r="AS128" s="948"/>
      <c r="AT128" s="968"/>
      <c r="AU128" s="950"/>
      <c r="AV128" s="951"/>
      <c r="AW128" s="952"/>
      <c r="AX128" s="945"/>
      <c r="AY128" s="967"/>
      <c r="AZ128" s="946"/>
      <c r="BA128" s="947"/>
      <c r="BB128" s="948"/>
      <c r="BC128" s="949"/>
      <c r="BD128" s="968"/>
      <c r="BE128" s="950"/>
      <c r="BF128" s="951"/>
      <c r="BG128" s="948"/>
      <c r="BH128" s="948"/>
      <c r="BI128" s="968"/>
      <c r="BJ128" s="950"/>
      <c r="BK128" s="951"/>
      <c r="BL128" s="952"/>
      <c r="BM128" s="945"/>
      <c r="BN128" s="967"/>
      <c r="BO128" s="946"/>
      <c r="BP128" s="947"/>
      <c r="BQ128" s="948"/>
      <c r="BR128" s="949"/>
      <c r="BS128" s="968"/>
      <c r="BT128" s="950"/>
      <c r="BU128" s="951"/>
      <c r="BV128" s="948"/>
      <c r="BW128" s="948"/>
      <c r="BX128" s="968"/>
      <c r="BY128" s="950"/>
      <c r="BZ128" s="951"/>
      <c r="CA128" s="952"/>
      <c r="CB128" s="945"/>
      <c r="CC128" s="946"/>
      <c r="CD128" s="946"/>
      <c r="CE128" s="947"/>
      <c r="CF128" s="948"/>
      <c r="CG128" s="949"/>
      <c r="CH128" s="950"/>
      <c r="CI128" s="950"/>
      <c r="CJ128" s="951"/>
      <c r="CK128" s="948"/>
      <c r="CL128" s="948"/>
      <c r="CM128" s="950"/>
      <c r="CN128" s="950"/>
      <c r="CO128" s="951"/>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'NSW Post Acute '!T59</f>
        <v>5.208397247807361E-5</v>
      </c>
      <c r="E129" s="493">
        <f>'NSW Post Acute '!U59</f>
        <v>1.2912357636738569E-5</v>
      </c>
      <c r="F129" s="493">
        <f>'NSW Post Acute '!V59</f>
        <v>1.9875913203509755E-4</v>
      </c>
      <c r="G129" s="498">
        <f t="shared" si="52"/>
        <v>4.7409891428152804E-5</v>
      </c>
      <c r="H129" s="498">
        <f t="shared" si="53"/>
        <v>1.2067822567029267</v>
      </c>
      <c r="I129" s="498">
        <f t="shared" si="54"/>
        <v>23168.728214751445</v>
      </c>
      <c r="J129" s="498" t="e">
        <f ca="1">_xll.ErBeta(H129,I129)</f>
        <v>#NAME?</v>
      </c>
      <c r="K129" s="1076" t="e">
        <f t="shared" ca="1" si="55"/>
        <v>#NAME?</v>
      </c>
      <c r="L129" s="453" t="e">
        <f t="shared" ca="1" si="67"/>
        <v>#NAME?</v>
      </c>
      <c r="M129" s="566" t="e">
        <f t="shared" ca="1" si="75"/>
        <v>#NAME?</v>
      </c>
      <c r="N129" s="567" t="e">
        <f t="shared" ca="1" si="76"/>
        <v>#NAME?</v>
      </c>
      <c r="O129" s="565" t="e">
        <f t="shared" ca="1" si="77"/>
        <v>#NAME?</v>
      </c>
      <c r="P129" s="453" t="e">
        <f t="shared" ca="1" si="68"/>
        <v>#NAME?</v>
      </c>
      <c r="Q129" s="566" t="e">
        <f t="shared" ca="1" si="78"/>
        <v>#NAME?</v>
      </c>
      <c r="R129" s="567" t="e">
        <f t="shared" ca="1" si="79"/>
        <v>#NAME?</v>
      </c>
      <c r="S129" s="1076" t="e">
        <f t="shared" ca="1" si="56"/>
        <v>#NAME?</v>
      </c>
      <c r="T129" s="453" t="e">
        <f t="shared" ca="1" si="69"/>
        <v>#NAME?</v>
      </c>
      <c r="U129" s="566" t="e">
        <f t="shared" ca="1" si="80"/>
        <v>#NAME?</v>
      </c>
      <c r="V129" s="567" t="e">
        <f t="shared" ca="1" si="81"/>
        <v>#NAME?</v>
      </c>
      <c r="W129" s="565" t="e">
        <f t="shared" ca="1" si="82"/>
        <v>#NAME?</v>
      </c>
      <c r="X129" s="453" t="e">
        <f t="shared" ca="1" si="70"/>
        <v>#NAME?</v>
      </c>
      <c r="Y129" s="566" t="e">
        <f t="shared" ca="1" si="83"/>
        <v>#NAME?</v>
      </c>
      <c r="Z129" s="567" t="e">
        <f t="shared" ca="1" si="84"/>
        <v>#NAME?</v>
      </c>
      <c r="AA129" s="1076" t="e">
        <f t="shared" ca="1" si="57"/>
        <v>#NAME?</v>
      </c>
      <c r="AB129" s="453" t="e">
        <f t="shared" ca="1" si="71"/>
        <v>#NAME?</v>
      </c>
      <c r="AC129" s="566" t="e">
        <f t="shared" ca="1" si="85"/>
        <v>#NAME?</v>
      </c>
      <c r="AD129" s="567" t="e">
        <f t="shared" ca="1" si="86"/>
        <v>#NAME?</v>
      </c>
      <c r="AE129" s="565" t="e">
        <f t="shared" ca="1" si="87"/>
        <v>#NAME?</v>
      </c>
      <c r="AF129" s="453" t="e">
        <f t="shared" ca="1" si="72"/>
        <v>#NAME?</v>
      </c>
      <c r="AG129" s="566" t="e">
        <f t="shared" ca="1" si="88"/>
        <v>#NAME?</v>
      </c>
      <c r="AH129" s="567" t="e">
        <f t="shared" ca="1" si="89"/>
        <v>#NAME?</v>
      </c>
      <c r="AI129" s="1076" t="e">
        <f t="shared" ca="1" si="58"/>
        <v>#NAME?</v>
      </c>
      <c r="AJ129" s="453" t="e">
        <f t="shared" ca="1" si="73"/>
        <v>#NAME?</v>
      </c>
      <c r="AK129" s="566" t="e">
        <f t="shared" ca="1" si="90"/>
        <v>#NAME?</v>
      </c>
      <c r="AL129" s="567" t="e">
        <f t="shared" ca="1" si="91"/>
        <v>#NAME?</v>
      </c>
      <c r="AM129" s="565" t="e">
        <f t="shared" ca="1" si="92"/>
        <v>#NAME?</v>
      </c>
      <c r="AN129" s="453" t="e">
        <f t="shared" ca="1" si="74"/>
        <v>#NAME?</v>
      </c>
      <c r="AO129" s="566" t="e">
        <f t="shared" ca="1" si="93"/>
        <v>#NAME?</v>
      </c>
      <c r="AP129" s="567" t="e">
        <f t="shared" ca="1" si="94"/>
        <v>#NAME?</v>
      </c>
      <c r="AQ129" s="455"/>
      <c r="AR129" s="948"/>
      <c r="AS129" s="948"/>
      <c r="AT129" s="968"/>
      <c r="AU129" s="950"/>
      <c r="AV129" s="951"/>
      <c r="AW129" s="952"/>
      <c r="AX129" s="945"/>
      <c r="AY129" s="967"/>
      <c r="AZ129" s="946"/>
      <c r="BA129" s="947"/>
      <c r="BB129" s="948"/>
      <c r="BC129" s="949"/>
      <c r="BD129" s="968"/>
      <c r="BE129" s="950"/>
      <c r="BF129" s="951"/>
      <c r="BG129" s="948"/>
      <c r="BH129" s="948"/>
      <c r="BI129" s="968"/>
      <c r="BJ129" s="950"/>
      <c r="BK129" s="951"/>
      <c r="BL129" s="952"/>
      <c r="BM129" s="945"/>
      <c r="BN129" s="967"/>
      <c r="BO129" s="946"/>
      <c r="BP129" s="947"/>
      <c r="BQ129" s="948"/>
      <c r="BR129" s="949"/>
      <c r="BS129" s="968"/>
      <c r="BT129" s="950"/>
      <c r="BU129" s="951"/>
      <c r="BV129" s="948"/>
      <c r="BW129" s="948"/>
      <c r="BX129" s="968"/>
      <c r="BY129" s="950"/>
      <c r="BZ129" s="951"/>
      <c r="CA129" s="952"/>
      <c r="CB129" s="945"/>
      <c r="CC129" s="946"/>
      <c r="CD129" s="946"/>
      <c r="CE129" s="947"/>
      <c r="CF129" s="948"/>
      <c r="CG129" s="949"/>
      <c r="CH129" s="950"/>
      <c r="CI129" s="950"/>
      <c r="CJ129" s="951"/>
      <c r="CK129" s="948"/>
      <c r="CL129" s="948"/>
      <c r="CM129" s="950"/>
      <c r="CN129" s="950"/>
      <c r="CO129" s="951"/>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'NSW Post Acute '!T60</f>
        <v>4.3853620082419299E-5</v>
      </c>
      <c r="E130" s="493">
        <f>'NSW Post Acute '!U60</f>
        <v>1.0582321323865684E-5</v>
      </c>
      <c r="F130" s="493">
        <f>'NSW Post Acute '!V60</f>
        <v>1.7175923502642305E-4</v>
      </c>
      <c r="G130" s="498">
        <f t="shared" si="52"/>
        <v>4.1116559617999331E-5</v>
      </c>
      <c r="H130" s="498">
        <f t="shared" si="53"/>
        <v>1.137474249769592</v>
      </c>
      <c r="I130" s="498">
        <f t="shared" si="54"/>
        <v>25936.840910015933</v>
      </c>
      <c r="J130" s="498" t="e">
        <f ca="1">_xll.ErBeta(H130,I130)</f>
        <v>#NAME?</v>
      </c>
      <c r="K130" s="1076" t="e">
        <f t="shared" ca="1" si="55"/>
        <v>#NAME?</v>
      </c>
      <c r="L130" s="453" t="e">
        <f t="shared" ca="1" si="67"/>
        <v>#NAME?</v>
      </c>
      <c r="M130" s="566" t="e">
        <f t="shared" ca="1" si="75"/>
        <v>#NAME?</v>
      </c>
      <c r="N130" s="567" t="e">
        <f t="shared" ca="1" si="76"/>
        <v>#NAME?</v>
      </c>
      <c r="O130" s="565" t="e">
        <f t="shared" ca="1" si="77"/>
        <v>#NAME?</v>
      </c>
      <c r="P130" s="453" t="e">
        <f t="shared" ca="1" si="68"/>
        <v>#NAME?</v>
      </c>
      <c r="Q130" s="566" t="e">
        <f t="shared" ca="1" si="78"/>
        <v>#NAME?</v>
      </c>
      <c r="R130" s="567" t="e">
        <f t="shared" ca="1" si="79"/>
        <v>#NAME?</v>
      </c>
      <c r="S130" s="1076" t="e">
        <f t="shared" ca="1" si="56"/>
        <v>#NAME?</v>
      </c>
      <c r="T130" s="453" t="e">
        <f t="shared" ca="1" si="69"/>
        <v>#NAME?</v>
      </c>
      <c r="U130" s="566" t="e">
        <f t="shared" ca="1" si="80"/>
        <v>#NAME?</v>
      </c>
      <c r="V130" s="567" t="e">
        <f t="shared" ca="1" si="81"/>
        <v>#NAME?</v>
      </c>
      <c r="W130" s="565" t="e">
        <f t="shared" ca="1" si="82"/>
        <v>#NAME?</v>
      </c>
      <c r="X130" s="453" t="e">
        <f t="shared" ca="1" si="70"/>
        <v>#NAME?</v>
      </c>
      <c r="Y130" s="566" t="e">
        <f t="shared" ca="1" si="83"/>
        <v>#NAME?</v>
      </c>
      <c r="Z130" s="567" t="e">
        <f t="shared" ca="1" si="84"/>
        <v>#NAME?</v>
      </c>
      <c r="AA130" s="1076" t="e">
        <f t="shared" ca="1" si="57"/>
        <v>#NAME?</v>
      </c>
      <c r="AB130" s="453" t="e">
        <f t="shared" ca="1" si="71"/>
        <v>#NAME?</v>
      </c>
      <c r="AC130" s="566" t="e">
        <f t="shared" ca="1" si="85"/>
        <v>#NAME?</v>
      </c>
      <c r="AD130" s="567" t="e">
        <f t="shared" ca="1" si="86"/>
        <v>#NAME?</v>
      </c>
      <c r="AE130" s="565" t="e">
        <f t="shared" ca="1" si="87"/>
        <v>#NAME?</v>
      </c>
      <c r="AF130" s="453" t="e">
        <f t="shared" ca="1" si="72"/>
        <v>#NAME?</v>
      </c>
      <c r="AG130" s="566" t="e">
        <f t="shared" ca="1" si="88"/>
        <v>#NAME?</v>
      </c>
      <c r="AH130" s="567" t="e">
        <f t="shared" ca="1" si="89"/>
        <v>#NAME?</v>
      </c>
      <c r="AI130" s="1076" t="e">
        <f t="shared" ca="1" si="58"/>
        <v>#NAME?</v>
      </c>
      <c r="AJ130" s="453" t="e">
        <f t="shared" ca="1" si="73"/>
        <v>#NAME?</v>
      </c>
      <c r="AK130" s="566" t="e">
        <f t="shared" ca="1" si="90"/>
        <v>#NAME?</v>
      </c>
      <c r="AL130" s="567" t="e">
        <f t="shared" ca="1" si="91"/>
        <v>#NAME?</v>
      </c>
      <c r="AM130" s="565" t="e">
        <f t="shared" ca="1" si="92"/>
        <v>#NAME?</v>
      </c>
      <c r="AN130" s="453" t="e">
        <f t="shared" ca="1" si="74"/>
        <v>#NAME?</v>
      </c>
      <c r="AO130" s="566" t="e">
        <f t="shared" ca="1" si="93"/>
        <v>#NAME?</v>
      </c>
      <c r="AP130" s="567" t="e">
        <f t="shared" ca="1" si="94"/>
        <v>#NAME?</v>
      </c>
      <c r="AQ130" s="455"/>
      <c r="AR130" s="948"/>
      <c r="AS130" s="948"/>
      <c r="AT130" s="968"/>
      <c r="AU130" s="950"/>
      <c r="AV130" s="951"/>
      <c r="AW130" s="952"/>
      <c r="AX130" s="945"/>
      <c r="AY130" s="967"/>
      <c r="AZ130" s="946"/>
      <c r="BA130" s="947"/>
      <c r="BB130" s="948"/>
      <c r="BC130" s="949"/>
      <c r="BD130" s="968"/>
      <c r="BE130" s="950"/>
      <c r="BF130" s="951"/>
      <c r="BG130" s="948"/>
      <c r="BH130" s="948"/>
      <c r="BI130" s="968"/>
      <c r="BJ130" s="950"/>
      <c r="BK130" s="951"/>
      <c r="BL130" s="952"/>
      <c r="BM130" s="945"/>
      <c r="BN130" s="967"/>
      <c r="BO130" s="946"/>
      <c r="BP130" s="947"/>
      <c r="BQ130" s="948"/>
      <c r="BR130" s="949"/>
      <c r="BS130" s="968"/>
      <c r="BT130" s="950"/>
      <c r="BU130" s="951"/>
      <c r="BV130" s="948"/>
      <c r="BW130" s="948"/>
      <c r="BX130" s="968"/>
      <c r="BY130" s="950"/>
      <c r="BZ130" s="951"/>
      <c r="CA130" s="952"/>
      <c r="CB130" s="945"/>
      <c r="CC130" s="946"/>
      <c r="CD130" s="946"/>
      <c r="CE130" s="947"/>
      <c r="CF130" s="948"/>
      <c r="CG130" s="949"/>
      <c r="CH130" s="950"/>
      <c r="CI130" s="950"/>
      <c r="CJ130" s="951"/>
      <c r="CK130" s="948"/>
      <c r="CL130" s="948"/>
      <c r="CM130" s="950"/>
      <c r="CN130" s="950"/>
      <c r="CO130" s="951"/>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'NSW Post Acute '!T61</f>
        <v>3.6923834777440903E-5</v>
      </c>
      <c r="E131" s="493">
        <f>'NSW Post Acute '!U61</f>
        <v>8.6727403121888669E-6</v>
      </c>
      <c r="F131" s="493">
        <f>'NSW Post Acute '!V61</f>
        <v>1.4842706604118486E-4</v>
      </c>
      <c r="G131" s="498">
        <f t="shared" si="52"/>
        <v>3.5651613706376524E-5</v>
      </c>
      <c r="H131" s="498">
        <f t="shared" si="53"/>
        <v>1.0725664963030801</v>
      </c>
      <c r="I131" s="498">
        <f t="shared" si="54"/>
        <v>29047.00715675006</v>
      </c>
      <c r="J131" s="498" t="e">
        <f ca="1">_xll.ErBeta(H131,I131)</f>
        <v>#NAME?</v>
      </c>
      <c r="K131" s="1076" t="e">
        <f t="shared" ca="1" si="55"/>
        <v>#NAME?</v>
      </c>
      <c r="L131" s="453" t="e">
        <f t="shared" ca="1" si="67"/>
        <v>#NAME?</v>
      </c>
      <c r="M131" s="566" t="e">
        <f t="shared" ca="1" si="75"/>
        <v>#NAME?</v>
      </c>
      <c r="N131" s="567" t="e">
        <f t="shared" ca="1" si="76"/>
        <v>#NAME?</v>
      </c>
      <c r="O131" s="565" t="e">
        <f t="shared" ca="1" si="77"/>
        <v>#NAME?</v>
      </c>
      <c r="P131" s="453" t="e">
        <f t="shared" ca="1" si="68"/>
        <v>#NAME?</v>
      </c>
      <c r="Q131" s="566" t="e">
        <f t="shared" ca="1" si="78"/>
        <v>#NAME?</v>
      </c>
      <c r="R131" s="567" t="e">
        <f t="shared" ca="1" si="79"/>
        <v>#NAME?</v>
      </c>
      <c r="S131" s="1076" t="e">
        <f t="shared" ca="1" si="56"/>
        <v>#NAME?</v>
      </c>
      <c r="T131" s="453" t="e">
        <f t="shared" ca="1" si="69"/>
        <v>#NAME?</v>
      </c>
      <c r="U131" s="566" t="e">
        <f t="shared" ca="1" si="80"/>
        <v>#NAME?</v>
      </c>
      <c r="V131" s="567" t="e">
        <f t="shared" ca="1" si="81"/>
        <v>#NAME?</v>
      </c>
      <c r="W131" s="565" t="e">
        <f t="shared" ca="1" si="82"/>
        <v>#NAME?</v>
      </c>
      <c r="X131" s="453" t="e">
        <f t="shared" ca="1" si="70"/>
        <v>#NAME?</v>
      </c>
      <c r="Y131" s="566" t="e">
        <f t="shared" ca="1" si="83"/>
        <v>#NAME?</v>
      </c>
      <c r="Z131" s="567" t="e">
        <f t="shared" ca="1" si="84"/>
        <v>#NAME?</v>
      </c>
      <c r="AA131" s="1076" t="e">
        <f t="shared" ca="1" si="57"/>
        <v>#NAME?</v>
      </c>
      <c r="AB131" s="453" t="e">
        <f t="shared" ca="1" si="71"/>
        <v>#NAME?</v>
      </c>
      <c r="AC131" s="566" t="e">
        <f t="shared" ca="1" si="85"/>
        <v>#NAME?</v>
      </c>
      <c r="AD131" s="567" t="e">
        <f t="shared" ca="1" si="86"/>
        <v>#NAME?</v>
      </c>
      <c r="AE131" s="565" t="e">
        <f t="shared" ca="1" si="87"/>
        <v>#NAME?</v>
      </c>
      <c r="AF131" s="453" t="e">
        <f t="shared" ca="1" si="72"/>
        <v>#NAME?</v>
      </c>
      <c r="AG131" s="566" t="e">
        <f t="shared" ca="1" si="88"/>
        <v>#NAME?</v>
      </c>
      <c r="AH131" s="567" t="e">
        <f t="shared" ca="1" si="89"/>
        <v>#NAME?</v>
      </c>
      <c r="AI131" s="1076" t="e">
        <f t="shared" ca="1" si="58"/>
        <v>#NAME?</v>
      </c>
      <c r="AJ131" s="453" t="e">
        <f t="shared" ca="1" si="73"/>
        <v>#NAME?</v>
      </c>
      <c r="AK131" s="566" t="e">
        <f t="shared" ca="1" si="90"/>
        <v>#NAME?</v>
      </c>
      <c r="AL131" s="567" t="e">
        <f t="shared" ca="1" si="91"/>
        <v>#NAME?</v>
      </c>
      <c r="AM131" s="565" t="e">
        <f t="shared" ca="1" si="92"/>
        <v>#NAME?</v>
      </c>
      <c r="AN131" s="453" t="e">
        <f t="shared" ca="1" si="74"/>
        <v>#NAME?</v>
      </c>
      <c r="AO131" s="566" t="e">
        <f t="shared" ca="1" si="93"/>
        <v>#NAME?</v>
      </c>
      <c r="AP131" s="567" t="e">
        <f t="shared" ca="1" si="94"/>
        <v>#NAME?</v>
      </c>
      <c r="AQ131" s="455"/>
      <c r="AR131" s="948"/>
      <c r="AS131" s="948"/>
      <c r="AT131" s="968"/>
      <c r="AU131" s="950"/>
      <c r="AV131" s="951"/>
      <c r="AW131" s="952"/>
      <c r="AX131" s="945"/>
      <c r="AY131" s="967"/>
      <c r="AZ131" s="946"/>
      <c r="BA131" s="947"/>
      <c r="BB131" s="948"/>
      <c r="BC131" s="949"/>
      <c r="BD131" s="968"/>
      <c r="BE131" s="950"/>
      <c r="BF131" s="951"/>
      <c r="BG131" s="948"/>
      <c r="BH131" s="948"/>
      <c r="BI131" s="968"/>
      <c r="BJ131" s="950"/>
      <c r="BK131" s="951"/>
      <c r="BL131" s="952"/>
      <c r="BM131" s="945"/>
      <c r="BN131" s="967"/>
      <c r="BO131" s="946"/>
      <c r="BP131" s="947"/>
      <c r="BQ131" s="948"/>
      <c r="BR131" s="949"/>
      <c r="BS131" s="968"/>
      <c r="BT131" s="950"/>
      <c r="BU131" s="951"/>
      <c r="BV131" s="948"/>
      <c r="BW131" s="948"/>
      <c r="BX131" s="968"/>
      <c r="BY131" s="950"/>
      <c r="BZ131" s="951"/>
      <c r="CA131" s="952"/>
      <c r="CB131" s="945"/>
      <c r="CC131" s="946"/>
      <c r="CD131" s="946"/>
      <c r="CE131" s="947"/>
      <c r="CF131" s="948"/>
      <c r="CG131" s="949"/>
      <c r="CH131" s="950"/>
      <c r="CI131" s="950"/>
      <c r="CJ131" s="951"/>
      <c r="CK131" s="948"/>
      <c r="CL131" s="948"/>
      <c r="CM131" s="950"/>
      <c r="CN131" s="950"/>
      <c r="CO131" s="951"/>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'NSW Post Acute '!T62</f>
        <v>3.1089099876120029E-5</v>
      </c>
      <c r="E132" s="493">
        <f>'NSW Post Acute '!U62</f>
        <v>7.1077433977585514E-6</v>
      </c>
      <c r="F132" s="493">
        <f>'NSW Post Acute '!V62</f>
        <v>1.2826439248058574E-4</v>
      </c>
      <c r="G132" s="498">
        <f t="shared" si="52"/>
        <v>3.0907308439496736E-5</v>
      </c>
      <c r="H132" s="498">
        <f t="shared" si="53"/>
        <v>1.011735704589251</v>
      </c>
      <c r="I132" s="498">
        <f t="shared" si="54"/>
        <v>32542.088856486542</v>
      </c>
      <c r="J132" s="498" t="e">
        <f ca="1">_xll.ErBeta(H132,I132)</f>
        <v>#NAME?</v>
      </c>
      <c r="K132" s="1076" t="e">
        <f t="shared" ca="1" si="55"/>
        <v>#NAME?</v>
      </c>
      <c r="L132" s="453" t="e">
        <f t="shared" ca="1" si="67"/>
        <v>#NAME?</v>
      </c>
      <c r="M132" s="566" t="e">
        <f t="shared" ca="1" si="75"/>
        <v>#NAME?</v>
      </c>
      <c r="N132" s="567" t="e">
        <f t="shared" ca="1" si="76"/>
        <v>#NAME?</v>
      </c>
      <c r="O132" s="565" t="e">
        <f t="shared" ca="1" si="77"/>
        <v>#NAME?</v>
      </c>
      <c r="P132" s="453" t="e">
        <f t="shared" ca="1" si="68"/>
        <v>#NAME?</v>
      </c>
      <c r="Q132" s="566" t="e">
        <f t="shared" ca="1" si="78"/>
        <v>#NAME?</v>
      </c>
      <c r="R132" s="567" t="e">
        <f t="shared" ca="1" si="79"/>
        <v>#NAME?</v>
      </c>
      <c r="S132" s="1076" t="e">
        <f t="shared" ca="1" si="56"/>
        <v>#NAME?</v>
      </c>
      <c r="T132" s="453" t="e">
        <f t="shared" ca="1" si="69"/>
        <v>#NAME?</v>
      </c>
      <c r="U132" s="566" t="e">
        <f t="shared" ca="1" si="80"/>
        <v>#NAME?</v>
      </c>
      <c r="V132" s="567" t="e">
        <f t="shared" ca="1" si="81"/>
        <v>#NAME?</v>
      </c>
      <c r="W132" s="565" t="e">
        <f t="shared" ca="1" si="82"/>
        <v>#NAME?</v>
      </c>
      <c r="X132" s="453" t="e">
        <f t="shared" ca="1" si="70"/>
        <v>#NAME?</v>
      </c>
      <c r="Y132" s="566" t="e">
        <f t="shared" ca="1" si="83"/>
        <v>#NAME?</v>
      </c>
      <c r="Z132" s="567" t="e">
        <f t="shared" ca="1" si="84"/>
        <v>#NAME?</v>
      </c>
      <c r="AA132" s="1076" t="e">
        <f t="shared" ca="1" si="57"/>
        <v>#NAME?</v>
      </c>
      <c r="AB132" s="453" t="e">
        <f t="shared" ca="1" si="71"/>
        <v>#NAME?</v>
      </c>
      <c r="AC132" s="566" t="e">
        <f t="shared" ca="1" si="85"/>
        <v>#NAME?</v>
      </c>
      <c r="AD132" s="567" t="e">
        <f t="shared" ca="1" si="86"/>
        <v>#NAME?</v>
      </c>
      <c r="AE132" s="565" t="e">
        <f t="shared" ca="1" si="87"/>
        <v>#NAME?</v>
      </c>
      <c r="AF132" s="453" t="e">
        <f t="shared" ca="1" si="72"/>
        <v>#NAME?</v>
      </c>
      <c r="AG132" s="566" t="e">
        <f t="shared" ca="1" si="88"/>
        <v>#NAME?</v>
      </c>
      <c r="AH132" s="567" t="e">
        <f t="shared" ca="1" si="89"/>
        <v>#NAME?</v>
      </c>
      <c r="AI132" s="1076" t="e">
        <f t="shared" ca="1" si="58"/>
        <v>#NAME?</v>
      </c>
      <c r="AJ132" s="453" t="e">
        <f t="shared" ca="1" si="73"/>
        <v>#NAME?</v>
      </c>
      <c r="AK132" s="566" t="e">
        <f t="shared" ca="1" si="90"/>
        <v>#NAME?</v>
      </c>
      <c r="AL132" s="567" t="e">
        <f t="shared" ca="1" si="91"/>
        <v>#NAME?</v>
      </c>
      <c r="AM132" s="565" t="e">
        <f t="shared" ca="1" si="92"/>
        <v>#NAME?</v>
      </c>
      <c r="AN132" s="453" t="e">
        <f t="shared" ca="1" si="74"/>
        <v>#NAME?</v>
      </c>
      <c r="AO132" s="566" t="e">
        <f t="shared" ca="1" si="93"/>
        <v>#NAME?</v>
      </c>
      <c r="AP132" s="567" t="e">
        <f t="shared" ca="1" si="94"/>
        <v>#NAME?</v>
      </c>
      <c r="AQ132" s="455"/>
      <c r="AR132" s="948"/>
      <c r="AS132" s="948"/>
      <c r="AT132" s="968"/>
      <c r="AU132" s="950"/>
      <c r="AV132" s="951"/>
      <c r="AW132" s="952"/>
      <c r="AX132" s="945"/>
      <c r="AY132" s="967"/>
      <c r="AZ132" s="946"/>
      <c r="BA132" s="947"/>
      <c r="BB132" s="948"/>
      <c r="BC132" s="949"/>
      <c r="BD132" s="968"/>
      <c r="BE132" s="950"/>
      <c r="BF132" s="951"/>
      <c r="BG132" s="948"/>
      <c r="BH132" s="948"/>
      <c r="BI132" s="968"/>
      <c r="BJ132" s="950"/>
      <c r="BK132" s="951"/>
      <c r="BL132" s="952"/>
      <c r="BM132" s="945"/>
      <c r="BN132" s="967"/>
      <c r="BO132" s="946"/>
      <c r="BP132" s="947"/>
      <c r="BQ132" s="948"/>
      <c r="BR132" s="949"/>
      <c r="BS132" s="968"/>
      <c r="BT132" s="950"/>
      <c r="BU132" s="951"/>
      <c r="BV132" s="948"/>
      <c r="BW132" s="948"/>
      <c r="BX132" s="968"/>
      <c r="BY132" s="950"/>
      <c r="BZ132" s="951"/>
      <c r="CA132" s="952"/>
      <c r="CB132" s="945"/>
      <c r="CC132" s="946"/>
      <c r="CD132" s="946"/>
      <c r="CE132" s="947"/>
      <c r="CF132" s="948"/>
      <c r="CG132" s="949"/>
      <c r="CH132" s="950"/>
      <c r="CI132" s="950"/>
      <c r="CJ132" s="951"/>
      <c r="CK132" s="948"/>
      <c r="CL132" s="948"/>
      <c r="CM132" s="950"/>
      <c r="CN132" s="950"/>
      <c r="CO132" s="951"/>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'NSW Post Acute '!T63</f>
        <v>2.6176374608248442E-5</v>
      </c>
      <c r="E133" s="493">
        <f>'NSW Post Acute '!U63</f>
        <v>5.8251503434708272E-6</v>
      </c>
      <c r="F133" s="493">
        <f>'NSW Post Acute '!V63</f>
        <v>1.1084066280639645E-4</v>
      </c>
      <c r="G133" s="498">
        <f t="shared" si="52"/>
        <v>2.6789671546664699E-5</v>
      </c>
      <c r="H133" s="498">
        <f t="shared" si="53"/>
        <v>0.95468684944520588</v>
      </c>
      <c r="I133" s="498">
        <f t="shared" si="54"/>
        <v>36470.362053260716</v>
      </c>
      <c r="J133" s="498" t="e">
        <f ca="1">_xll.ErBeta(H133,I133)</f>
        <v>#NAME?</v>
      </c>
      <c r="K133" s="1076" t="e">
        <f t="shared" ca="1" si="55"/>
        <v>#NAME?</v>
      </c>
      <c r="L133" s="453" t="e">
        <f t="shared" ref="L133:L164" ca="1" si="95">K133*($D$21-PICSIA_V-Diab_Inc-Park_Inc-Dem_Inc-Anx_Inc-Isc_Inc)</f>
        <v>#NAME?</v>
      </c>
      <c r="M133" s="566" t="e">
        <f t="shared" ca="1" si="75"/>
        <v>#NAME?</v>
      </c>
      <c r="N133" s="567" t="e">
        <f t="shared" ca="1" si="76"/>
        <v>#NAME?</v>
      </c>
      <c r="O133" s="565" t="e">
        <f t="shared" ca="1" si="77"/>
        <v>#NAME?</v>
      </c>
      <c r="P133" s="453" t="e">
        <f t="shared" ref="P133:P164" ca="1" si="96">O133*($E$21-PICSIA_U-$H$201-$H$202-$H$203-$H$204-$H$205)</f>
        <v>#NAME?</v>
      </c>
      <c r="Q133" s="566" t="e">
        <f t="shared" ca="1" si="78"/>
        <v>#NAME?</v>
      </c>
      <c r="R133" s="567" t="e">
        <f t="shared" ca="1" si="79"/>
        <v>#NAME?</v>
      </c>
      <c r="S133" s="1076" t="e">
        <f t="shared" ca="1" si="56"/>
        <v>#NAME?</v>
      </c>
      <c r="T133" s="453" t="e">
        <f t="shared" ref="T133:T164" ca="1" si="97">S133*($F$21-PICSIB_V-$J$201-$J$202-$J$203-$J$204-$J$205)</f>
        <v>#NAME?</v>
      </c>
      <c r="U133" s="566" t="e">
        <f t="shared" ca="1" si="80"/>
        <v>#NAME?</v>
      </c>
      <c r="V133" s="567" t="e">
        <f t="shared" ca="1" si="81"/>
        <v>#NAME?</v>
      </c>
      <c r="W133" s="565" t="e">
        <f t="shared" ca="1" si="82"/>
        <v>#NAME?</v>
      </c>
      <c r="X133" s="453" t="e">
        <f t="shared" ref="X133:X164" ca="1" si="98">W133*($G$21-PICSIB_U-$L$201-$L$202-$L$203-$L$204-$L$205)</f>
        <v>#NAME?</v>
      </c>
      <c r="Y133" s="566" t="e">
        <f t="shared" ca="1" si="83"/>
        <v>#NAME?</v>
      </c>
      <c r="Z133" s="567" t="e">
        <f t="shared" ca="1" si="84"/>
        <v>#NAME?</v>
      </c>
      <c r="AA133" s="1076" t="e">
        <f t="shared" ca="1" si="57"/>
        <v>#NAME?</v>
      </c>
      <c r="AB133" s="453" t="e">
        <f t="shared" ref="AB133:AB164" ca="1" si="99">AA133*($H$21-PICSIC_V-$N$201-$N$202-$N$203-$N$204-$N$205)</f>
        <v>#NAME?</v>
      </c>
      <c r="AC133" s="566" t="e">
        <f t="shared" ca="1" si="85"/>
        <v>#NAME?</v>
      </c>
      <c r="AD133" s="567" t="e">
        <f t="shared" ca="1" si="86"/>
        <v>#NAME?</v>
      </c>
      <c r="AE133" s="565" t="e">
        <f t="shared" ca="1" si="87"/>
        <v>#NAME?</v>
      </c>
      <c r="AF133" s="453" t="e">
        <f t="shared" ref="AF133:AF164" ca="1" si="100">AE133*($I$21-PICSIC_U-$P$201-$P$202-$P$203-$P$204-$P$205)</f>
        <v>#NAME?</v>
      </c>
      <c r="AG133" s="566" t="e">
        <f t="shared" ca="1" si="88"/>
        <v>#NAME?</v>
      </c>
      <c r="AH133" s="567" t="e">
        <f t="shared" ca="1" si="89"/>
        <v>#NAME?</v>
      </c>
      <c r="AI133" s="1076" t="e">
        <f t="shared" ca="1" si="58"/>
        <v>#NAME?</v>
      </c>
      <c r="AJ133" s="453" t="e">
        <f t="shared" ref="AJ133:AJ164" ca="1" si="101">AI133*($J$21-PICS4D_V-$R$201-$R$202-$R$203-$R$204-$R$205)</f>
        <v>#NAME?</v>
      </c>
      <c r="AK133" s="566" t="e">
        <f t="shared" ca="1" si="90"/>
        <v>#NAME?</v>
      </c>
      <c r="AL133" s="567" t="e">
        <f t="shared" ca="1" si="91"/>
        <v>#NAME?</v>
      </c>
      <c r="AM133" s="565" t="e">
        <f t="shared" ca="1" si="92"/>
        <v>#NAME?</v>
      </c>
      <c r="AN133" s="453" t="e">
        <f t="shared" ref="AN133:AN164" ca="1" si="102">AM133*($K$21-PICS4D_U-$T$201-$T$202-$T$203-$T$204-$T$205)</f>
        <v>#NAME?</v>
      </c>
      <c r="AO133" s="566" t="e">
        <f t="shared" ca="1" si="93"/>
        <v>#NAME?</v>
      </c>
      <c r="AP133" s="567" t="e">
        <f t="shared" ca="1" si="94"/>
        <v>#NAME?</v>
      </c>
      <c r="AQ133" s="455"/>
      <c r="AR133" s="948"/>
      <c r="AS133" s="948"/>
      <c r="AT133" s="968"/>
      <c r="AU133" s="950"/>
      <c r="AV133" s="951"/>
      <c r="AW133" s="952"/>
      <c r="AX133" s="945"/>
      <c r="AY133" s="967"/>
      <c r="AZ133" s="946"/>
      <c r="BA133" s="947"/>
      <c r="BB133" s="948"/>
      <c r="BC133" s="949"/>
      <c r="BD133" s="968"/>
      <c r="BE133" s="950"/>
      <c r="BF133" s="951"/>
      <c r="BG133" s="948"/>
      <c r="BH133" s="948"/>
      <c r="BI133" s="968"/>
      <c r="BJ133" s="950"/>
      <c r="BK133" s="951"/>
      <c r="BL133" s="952"/>
      <c r="BM133" s="945"/>
      <c r="BN133" s="967"/>
      <c r="BO133" s="946"/>
      <c r="BP133" s="947"/>
      <c r="BQ133" s="948"/>
      <c r="BR133" s="949"/>
      <c r="BS133" s="968"/>
      <c r="BT133" s="950"/>
      <c r="BU133" s="951"/>
      <c r="BV133" s="948"/>
      <c r="BW133" s="948"/>
      <c r="BX133" s="968"/>
      <c r="BY133" s="950"/>
      <c r="BZ133" s="951"/>
      <c r="CA133" s="952"/>
      <c r="CB133" s="945"/>
      <c r="CC133" s="946"/>
      <c r="CD133" s="946"/>
      <c r="CE133" s="947"/>
      <c r="CF133" s="948"/>
      <c r="CG133" s="949"/>
      <c r="CH133" s="950"/>
      <c r="CI133" s="950"/>
      <c r="CJ133" s="951"/>
      <c r="CK133" s="948"/>
      <c r="CL133" s="948"/>
      <c r="CM133" s="950"/>
      <c r="CN133" s="950"/>
      <c r="CO133" s="951"/>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'NSW Post Acute '!T64</f>
        <v>2.2039962249201923E-5</v>
      </c>
      <c r="E134" s="493">
        <f>'NSW Post Acute '!U64</f>
        <v>4.7740013426397644E-6</v>
      </c>
      <c r="F134" s="493">
        <f>'NSW Post Acute '!V64</f>
        <v>9.5783812590239102E-5</v>
      </c>
      <c r="G134" s="498">
        <f t="shared" si="52"/>
        <v>2.3216788583571262E-5</v>
      </c>
      <c r="H134" s="498">
        <f t="shared" si="53"/>
        <v>0.90115024631292062</v>
      </c>
      <c r="I134" s="498">
        <f t="shared" si="54"/>
        <v>40886.203651648328</v>
      </c>
      <c r="J134" s="498" t="e">
        <f ca="1">_xll.ErBeta(H134,I134)</f>
        <v>#NAME?</v>
      </c>
      <c r="K134" s="1076" t="e">
        <f t="shared" ca="1" si="55"/>
        <v>#NAME?</v>
      </c>
      <c r="L134" s="453" t="e">
        <f t="shared" ca="1" si="95"/>
        <v>#NAME?</v>
      </c>
      <c r="M134" s="566" t="e">
        <f t="shared" ca="1" si="75"/>
        <v>#NAME?</v>
      </c>
      <c r="N134" s="567" t="e">
        <f t="shared" ca="1" si="76"/>
        <v>#NAME?</v>
      </c>
      <c r="O134" s="565" t="e">
        <f t="shared" ca="1" si="77"/>
        <v>#NAME?</v>
      </c>
      <c r="P134" s="453" t="e">
        <f t="shared" ca="1" si="96"/>
        <v>#NAME?</v>
      </c>
      <c r="Q134" s="566" t="e">
        <f t="shared" ca="1" si="78"/>
        <v>#NAME?</v>
      </c>
      <c r="R134" s="567" t="e">
        <f t="shared" ca="1" si="79"/>
        <v>#NAME?</v>
      </c>
      <c r="S134" s="1076" t="e">
        <f t="shared" ca="1" si="56"/>
        <v>#NAME?</v>
      </c>
      <c r="T134" s="453" t="e">
        <f t="shared" ca="1" si="97"/>
        <v>#NAME?</v>
      </c>
      <c r="U134" s="566" t="e">
        <f t="shared" ca="1" si="80"/>
        <v>#NAME?</v>
      </c>
      <c r="V134" s="567" t="e">
        <f t="shared" ca="1" si="81"/>
        <v>#NAME?</v>
      </c>
      <c r="W134" s="565" t="e">
        <f t="shared" ca="1" si="82"/>
        <v>#NAME?</v>
      </c>
      <c r="X134" s="453" t="e">
        <f t="shared" ca="1" si="98"/>
        <v>#NAME?</v>
      </c>
      <c r="Y134" s="566" t="e">
        <f t="shared" ca="1" si="83"/>
        <v>#NAME?</v>
      </c>
      <c r="Z134" s="567" t="e">
        <f t="shared" ca="1" si="84"/>
        <v>#NAME?</v>
      </c>
      <c r="AA134" s="1076" t="e">
        <f t="shared" ca="1" si="57"/>
        <v>#NAME?</v>
      </c>
      <c r="AB134" s="453" t="e">
        <f t="shared" ca="1" si="99"/>
        <v>#NAME?</v>
      </c>
      <c r="AC134" s="566" t="e">
        <f t="shared" ca="1" si="85"/>
        <v>#NAME?</v>
      </c>
      <c r="AD134" s="567" t="e">
        <f t="shared" ca="1" si="86"/>
        <v>#NAME?</v>
      </c>
      <c r="AE134" s="565" t="e">
        <f t="shared" ca="1" si="87"/>
        <v>#NAME?</v>
      </c>
      <c r="AF134" s="453" t="e">
        <f t="shared" ca="1" si="100"/>
        <v>#NAME?</v>
      </c>
      <c r="AG134" s="566" t="e">
        <f t="shared" ca="1" si="88"/>
        <v>#NAME?</v>
      </c>
      <c r="AH134" s="567" t="e">
        <f t="shared" ca="1" si="89"/>
        <v>#NAME?</v>
      </c>
      <c r="AI134" s="1076" t="e">
        <f t="shared" ca="1" si="58"/>
        <v>#NAME?</v>
      </c>
      <c r="AJ134" s="453" t="e">
        <f t="shared" ca="1" si="101"/>
        <v>#NAME?</v>
      </c>
      <c r="AK134" s="566" t="e">
        <f t="shared" ca="1" si="90"/>
        <v>#NAME?</v>
      </c>
      <c r="AL134" s="567" t="e">
        <f t="shared" ca="1" si="91"/>
        <v>#NAME?</v>
      </c>
      <c r="AM134" s="565" t="e">
        <f t="shared" ca="1" si="92"/>
        <v>#NAME?</v>
      </c>
      <c r="AN134" s="453" t="e">
        <f t="shared" ca="1" si="102"/>
        <v>#NAME?</v>
      </c>
      <c r="AO134" s="566" t="e">
        <f t="shared" ca="1" si="93"/>
        <v>#NAME?</v>
      </c>
      <c r="AP134" s="567" t="e">
        <f t="shared" ca="1" si="94"/>
        <v>#NAME?</v>
      </c>
      <c r="AQ134" s="455"/>
      <c r="AR134" s="948"/>
      <c r="AS134" s="948"/>
      <c r="AT134" s="968"/>
      <c r="AU134" s="950"/>
      <c r="AV134" s="951"/>
      <c r="AW134" s="952"/>
      <c r="AX134" s="945"/>
      <c r="AY134" s="967"/>
      <c r="AZ134" s="946"/>
      <c r="BA134" s="947"/>
      <c r="BB134" s="948"/>
      <c r="BC134" s="949"/>
      <c r="BD134" s="968"/>
      <c r="BE134" s="950"/>
      <c r="BF134" s="951"/>
      <c r="BG134" s="948"/>
      <c r="BH134" s="948"/>
      <c r="BI134" s="968"/>
      <c r="BJ134" s="950"/>
      <c r="BK134" s="951"/>
      <c r="BL134" s="952"/>
      <c r="BM134" s="945"/>
      <c r="BN134" s="967"/>
      <c r="BO134" s="946"/>
      <c r="BP134" s="947"/>
      <c r="BQ134" s="948"/>
      <c r="BR134" s="949"/>
      <c r="BS134" s="968"/>
      <c r="BT134" s="950"/>
      <c r="BU134" s="951"/>
      <c r="BV134" s="948"/>
      <c r="BW134" s="948"/>
      <c r="BX134" s="968"/>
      <c r="BY134" s="950"/>
      <c r="BZ134" s="951"/>
      <c r="CA134" s="952"/>
      <c r="CB134" s="945"/>
      <c r="CC134" s="946"/>
      <c r="CD134" s="946"/>
      <c r="CE134" s="947"/>
      <c r="CF134" s="948"/>
      <c r="CG134" s="949"/>
      <c r="CH134" s="950"/>
      <c r="CI134" s="950"/>
      <c r="CJ134" s="951"/>
      <c r="CK134" s="948"/>
      <c r="CL134" s="948"/>
      <c r="CM134" s="950"/>
      <c r="CN134" s="950"/>
      <c r="CO134" s="951"/>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'NSW Post Acute '!T65</f>
        <v>1.8557189191248007E-5</v>
      </c>
      <c r="E135" s="493">
        <f>'NSW Post Acute '!U65</f>
        <v>3.9125322911316634E-6</v>
      </c>
      <c r="F135" s="493">
        <f>'NSW Post Acute '!V65</f>
        <v>8.2772319490249225E-5</v>
      </c>
      <c r="G135" s="498">
        <f t="shared" si="52"/>
        <v>2.0117292652836112E-5</v>
      </c>
      <c r="H135" s="498">
        <f t="shared" si="53"/>
        <v>0.85087897461797957</v>
      </c>
      <c r="I135" s="498">
        <f t="shared" si="54"/>
        <v>45850.865447723903</v>
      </c>
      <c r="J135" s="498" t="e">
        <f ca="1">_xll.ErBeta(H135,I135)</f>
        <v>#NAME?</v>
      </c>
      <c r="K135" s="1076" t="e">
        <f t="shared" ca="1" si="55"/>
        <v>#NAME?</v>
      </c>
      <c r="L135" s="453" t="e">
        <f t="shared" ca="1" si="95"/>
        <v>#NAME?</v>
      </c>
      <c r="M135" s="566" t="e">
        <f t="shared" ca="1" si="75"/>
        <v>#NAME?</v>
      </c>
      <c r="N135" s="567" t="e">
        <f t="shared" ca="1" si="76"/>
        <v>#NAME?</v>
      </c>
      <c r="O135" s="565" t="e">
        <f t="shared" ca="1" si="77"/>
        <v>#NAME?</v>
      </c>
      <c r="P135" s="453" t="e">
        <f t="shared" ca="1" si="96"/>
        <v>#NAME?</v>
      </c>
      <c r="Q135" s="566" t="e">
        <f t="shared" ca="1" si="78"/>
        <v>#NAME?</v>
      </c>
      <c r="R135" s="567" t="e">
        <f t="shared" ca="1" si="79"/>
        <v>#NAME?</v>
      </c>
      <c r="S135" s="1076" t="e">
        <f t="shared" ca="1" si="56"/>
        <v>#NAME?</v>
      </c>
      <c r="T135" s="453" t="e">
        <f t="shared" ca="1" si="97"/>
        <v>#NAME?</v>
      </c>
      <c r="U135" s="566" t="e">
        <f t="shared" ca="1" si="80"/>
        <v>#NAME?</v>
      </c>
      <c r="V135" s="567" t="e">
        <f t="shared" ca="1" si="81"/>
        <v>#NAME?</v>
      </c>
      <c r="W135" s="565" t="e">
        <f t="shared" ca="1" si="82"/>
        <v>#NAME?</v>
      </c>
      <c r="X135" s="453" t="e">
        <f t="shared" ca="1" si="98"/>
        <v>#NAME?</v>
      </c>
      <c r="Y135" s="566" t="e">
        <f t="shared" ca="1" si="83"/>
        <v>#NAME?</v>
      </c>
      <c r="Z135" s="567" t="e">
        <f t="shared" ca="1" si="84"/>
        <v>#NAME?</v>
      </c>
      <c r="AA135" s="1076" t="e">
        <f t="shared" ca="1" si="57"/>
        <v>#NAME?</v>
      </c>
      <c r="AB135" s="453" t="e">
        <f t="shared" ca="1" si="99"/>
        <v>#NAME?</v>
      </c>
      <c r="AC135" s="566" t="e">
        <f t="shared" ca="1" si="85"/>
        <v>#NAME?</v>
      </c>
      <c r="AD135" s="567" t="e">
        <f t="shared" ca="1" si="86"/>
        <v>#NAME?</v>
      </c>
      <c r="AE135" s="565" t="e">
        <f t="shared" ca="1" si="87"/>
        <v>#NAME?</v>
      </c>
      <c r="AF135" s="453" t="e">
        <f t="shared" ca="1" si="100"/>
        <v>#NAME?</v>
      </c>
      <c r="AG135" s="566" t="e">
        <f t="shared" ca="1" si="88"/>
        <v>#NAME?</v>
      </c>
      <c r="AH135" s="567" t="e">
        <f t="shared" ca="1" si="89"/>
        <v>#NAME?</v>
      </c>
      <c r="AI135" s="1076" t="e">
        <f t="shared" ca="1" si="58"/>
        <v>#NAME?</v>
      </c>
      <c r="AJ135" s="453" t="e">
        <f t="shared" ca="1" si="101"/>
        <v>#NAME?</v>
      </c>
      <c r="AK135" s="566" t="e">
        <f t="shared" ca="1" si="90"/>
        <v>#NAME?</v>
      </c>
      <c r="AL135" s="567" t="e">
        <f t="shared" ca="1" si="91"/>
        <v>#NAME?</v>
      </c>
      <c r="AM135" s="565" t="e">
        <f t="shared" ca="1" si="92"/>
        <v>#NAME?</v>
      </c>
      <c r="AN135" s="453" t="e">
        <f t="shared" ca="1" si="102"/>
        <v>#NAME?</v>
      </c>
      <c r="AO135" s="566" t="e">
        <f t="shared" ca="1" si="93"/>
        <v>#NAME?</v>
      </c>
      <c r="AP135" s="567" t="e">
        <f t="shared" ca="1" si="94"/>
        <v>#NAME?</v>
      </c>
      <c r="AQ135" s="455"/>
      <c r="AR135" s="948"/>
      <c r="AS135" s="948"/>
      <c r="AT135" s="968"/>
      <c r="AU135" s="950"/>
      <c r="AV135" s="951"/>
      <c r="AW135" s="952"/>
      <c r="AX135" s="945"/>
      <c r="AY135" s="967"/>
      <c r="AZ135" s="946"/>
      <c r="BA135" s="947"/>
      <c r="BB135" s="948"/>
      <c r="BC135" s="949"/>
      <c r="BD135" s="968"/>
      <c r="BE135" s="950"/>
      <c r="BF135" s="951"/>
      <c r="BG135" s="948"/>
      <c r="BH135" s="948"/>
      <c r="BI135" s="968"/>
      <c r="BJ135" s="950"/>
      <c r="BK135" s="951"/>
      <c r="BL135" s="952"/>
      <c r="BM135" s="945"/>
      <c r="BN135" s="967"/>
      <c r="BO135" s="946"/>
      <c r="BP135" s="947"/>
      <c r="BQ135" s="948"/>
      <c r="BR135" s="949"/>
      <c r="BS135" s="968"/>
      <c r="BT135" s="950"/>
      <c r="BU135" s="951"/>
      <c r="BV135" s="948"/>
      <c r="BW135" s="948"/>
      <c r="BX135" s="968"/>
      <c r="BY135" s="950"/>
      <c r="BZ135" s="951"/>
      <c r="CA135" s="952"/>
      <c r="CB135" s="945"/>
      <c r="CC135" s="946"/>
      <c r="CD135" s="946"/>
      <c r="CE135" s="947"/>
      <c r="CF135" s="948"/>
      <c r="CG135" s="949"/>
      <c r="CH135" s="950"/>
      <c r="CI135" s="950"/>
      <c r="CJ135" s="951"/>
      <c r="CK135" s="948"/>
      <c r="CL135" s="948"/>
      <c r="CM135" s="950"/>
      <c r="CN135" s="950"/>
      <c r="CO135" s="951"/>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'NSW Post Acute '!T66</f>
        <v>1.5624766811578412E-5</v>
      </c>
      <c r="E136" s="493">
        <f>'NSW Post Acute '!U66</f>
        <v>3.2065154218585823E-6</v>
      </c>
      <c r="F136" s="493">
        <f>'NSW Post Acute '!V66</f>
        <v>7.1528337497959278E-5</v>
      </c>
      <c r="G136" s="498">
        <f t="shared" si="52"/>
        <v>1.7429036243903239E-5</v>
      </c>
      <c r="H136" s="498">
        <f t="shared" si="53"/>
        <v>0.80364660356288975</v>
      </c>
      <c r="I136" s="498">
        <f t="shared" si="54"/>
        <v>51433.346587713146</v>
      </c>
      <c r="J136" s="498" t="e">
        <f ca="1">_xll.ErBeta(H136,I136)</f>
        <v>#NAME?</v>
      </c>
      <c r="K136" s="1076" t="e">
        <f t="shared" ca="1" si="55"/>
        <v>#NAME?</v>
      </c>
      <c r="L136" s="453" t="e">
        <f t="shared" ca="1" si="95"/>
        <v>#NAME?</v>
      </c>
      <c r="M136" s="566" t="e">
        <f t="shared" ca="1" si="75"/>
        <v>#NAME?</v>
      </c>
      <c r="N136" s="567" t="e">
        <f t="shared" ca="1" si="76"/>
        <v>#NAME?</v>
      </c>
      <c r="O136" s="565" t="e">
        <f t="shared" ca="1" si="77"/>
        <v>#NAME?</v>
      </c>
      <c r="P136" s="453" t="e">
        <f t="shared" ca="1" si="96"/>
        <v>#NAME?</v>
      </c>
      <c r="Q136" s="566" t="e">
        <f t="shared" ca="1" si="78"/>
        <v>#NAME?</v>
      </c>
      <c r="R136" s="567" t="e">
        <f t="shared" ca="1" si="79"/>
        <v>#NAME?</v>
      </c>
      <c r="S136" s="1076" t="e">
        <f t="shared" ca="1" si="56"/>
        <v>#NAME?</v>
      </c>
      <c r="T136" s="453" t="e">
        <f t="shared" ca="1" si="97"/>
        <v>#NAME?</v>
      </c>
      <c r="U136" s="566" t="e">
        <f t="shared" ca="1" si="80"/>
        <v>#NAME?</v>
      </c>
      <c r="V136" s="567" t="e">
        <f t="shared" ca="1" si="81"/>
        <v>#NAME?</v>
      </c>
      <c r="W136" s="565" t="e">
        <f t="shared" ca="1" si="82"/>
        <v>#NAME?</v>
      </c>
      <c r="X136" s="453" t="e">
        <f t="shared" ca="1" si="98"/>
        <v>#NAME?</v>
      </c>
      <c r="Y136" s="566" t="e">
        <f t="shared" ca="1" si="83"/>
        <v>#NAME?</v>
      </c>
      <c r="Z136" s="567" t="e">
        <f t="shared" ca="1" si="84"/>
        <v>#NAME?</v>
      </c>
      <c r="AA136" s="1076" t="e">
        <f t="shared" ca="1" si="57"/>
        <v>#NAME?</v>
      </c>
      <c r="AB136" s="453" t="e">
        <f t="shared" ca="1" si="99"/>
        <v>#NAME?</v>
      </c>
      <c r="AC136" s="566" t="e">
        <f t="shared" ca="1" si="85"/>
        <v>#NAME?</v>
      </c>
      <c r="AD136" s="567" t="e">
        <f t="shared" ca="1" si="86"/>
        <v>#NAME?</v>
      </c>
      <c r="AE136" s="565" t="e">
        <f t="shared" ca="1" si="87"/>
        <v>#NAME?</v>
      </c>
      <c r="AF136" s="453" t="e">
        <f t="shared" ca="1" si="100"/>
        <v>#NAME?</v>
      </c>
      <c r="AG136" s="566" t="e">
        <f t="shared" ca="1" si="88"/>
        <v>#NAME?</v>
      </c>
      <c r="AH136" s="567" t="e">
        <f t="shared" ca="1" si="89"/>
        <v>#NAME?</v>
      </c>
      <c r="AI136" s="1076" t="e">
        <f t="shared" ca="1" si="58"/>
        <v>#NAME?</v>
      </c>
      <c r="AJ136" s="453" t="e">
        <f t="shared" ca="1" si="101"/>
        <v>#NAME?</v>
      </c>
      <c r="AK136" s="566" t="e">
        <f t="shared" ca="1" si="90"/>
        <v>#NAME?</v>
      </c>
      <c r="AL136" s="567" t="e">
        <f t="shared" ca="1" si="91"/>
        <v>#NAME?</v>
      </c>
      <c r="AM136" s="565" t="e">
        <f t="shared" ca="1" si="92"/>
        <v>#NAME?</v>
      </c>
      <c r="AN136" s="453" t="e">
        <f t="shared" ca="1" si="102"/>
        <v>#NAME?</v>
      </c>
      <c r="AO136" s="566" t="e">
        <f t="shared" ca="1" si="93"/>
        <v>#NAME?</v>
      </c>
      <c r="AP136" s="567" t="e">
        <f t="shared" ca="1" si="94"/>
        <v>#NAME?</v>
      </c>
      <c r="AQ136" s="455"/>
      <c r="AR136" s="948"/>
      <c r="AS136" s="948"/>
      <c r="AT136" s="968"/>
      <c r="AU136" s="950"/>
      <c r="AV136" s="951"/>
      <c r="AW136" s="952"/>
      <c r="AX136" s="945"/>
      <c r="AY136" s="967"/>
      <c r="AZ136" s="946"/>
      <c r="BA136" s="947"/>
      <c r="BB136" s="948"/>
      <c r="BC136" s="949"/>
      <c r="BD136" s="968"/>
      <c r="BE136" s="950"/>
      <c r="BF136" s="951"/>
      <c r="BG136" s="948"/>
      <c r="BH136" s="948"/>
      <c r="BI136" s="968"/>
      <c r="BJ136" s="950"/>
      <c r="BK136" s="951"/>
      <c r="BL136" s="952"/>
      <c r="BM136" s="945"/>
      <c r="BN136" s="967"/>
      <c r="BO136" s="946"/>
      <c r="BP136" s="947"/>
      <c r="BQ136" s="948"/>
      <c r="BR136" s="949"/>
      <c r="BS136" s="968"/>
      <c r="BT136" s="950"/>
      <c r="BU136" s="951"/>
      <c r="BV136" s="948"/>
      <c r="BW136" s="948"/>
      <c r="BX136" s="968"/>
      <c r="BY136" s="950"/>
      <c r="BZ136" s="951"/>
      <c r="CA136" s="952"/>
      <c r="CB136" s="945"/>
      <c r="CC136" s="946"/>
      <c r="CD136" s="946"/>
      <c r="CE136" s="947"/>
      <c r="CF136" s="948"/>
      <c r="CG136" s="949"/>
      <c r="CH136" s="950"/>
      <c r="CI136" s="950"/>
      <c r="CJ136" s="951"/>
      <c r="CK136" s="948"/>
      <c r="CL136" s="948"/>
      <c r="CM136" s="950"/>
      <c r="CN136" s="950"/>
      <c r="CO136" s="951"/>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'NSW Post Acute '!T67</f>
        <v>1.3155728240963404E-5</v>
      </c>
      <c r="E137" s="493">
        <f>'NSW Post Acute '!U67</f>
        <v>2.6278993719545826E-6</v>
      </c>
      <c r="F137" s="493">
        <f>'NSW Post Acute '!V67</f>
        <v>6.1811763844852395E-5</v>
      </c>
      <c r="G137" s="498">
        <f t="shared" si="52"/>
        <v>1.5097924610433115E-5</v>
      </c>
      <c r="H137" s="498">
        <f t="shared" si="53"/>
        <v>0.75924518045099709</v>
      </c>
      <c r="I137" s="498">
        <f t="shared" si="54"/>
        <v>57711.376985097668</v>
      </c>
      <c r="J137" s="498" t="e">
        <f ca="1">_xll.ErBeta(H137,I137)</f>
        <v>#NAME?</v>
      </c>
      <c r="K137" s="1076" t="e">
        <f t="shared" ca="1" si="55"/>
        <v>#NAME?</v>
      </c>
      <c r="L137" s="453" t="e">
        <f t="shared" ca="1" si="95"/>
        <v>#NAME?</v>
      </c>
      <c r="M137" s="566" t="e">
        <f t="shared" ca="1" si="75"/>
        <v>#NAME?</v>
      </c>
      <c r="N137" s="567" t="e">
        <f t="shared" ca="1" si="76"/>
        <v>#NAME?</v>
      </c>
      <c r="O137" s="565" t="e">
        <f t="shared" ca="1" si="77"/>
        <v>#NAME?</v>
      </c>
      <c r="P137" s="453" t="e">
        <f t="shared" ca="1" si="96"/>
        <v>#NAME?</v>
      </c>
      <c r="Q137" s="566" t="e">
        <f t="shared" ca="1" si="78"/>
        <v>#NAME?</v>
      </c>
      <c r="R137" s="567" t="e">
        <f t="shared" ca="1" si="79"/>
        <v>#NAME?</v>
      </c>
      <c r="S137" s="1076" t="e">
        <f t="shared" ca="1" si="56"/>
        <v>#NAME?</v>
      </c>
      <c r="T137" s="453" t="e">
        <f t="shared" ca="1" si="97"/>
        <v>#NAME?</v>
      </c>
      <c r="U137" s="566" t="e">
        <f t="shared" ca="1" si="80"/>
        <v>#NAME?</v>
      </c>
      <c r="V137" s="567" t="e">
        <f t="shared" ca="1" si="81"/>
        <v>#NAME?</v>
      </c>
      <c r="W137" s="565" t="e">
        <f t="shared" ca="1" si="82"/>
        <v>#NAME?</v>
      </c>
      <c r="X137" s="453" t="e">
        <f t="shared" ca="1" si="98"/>
        <v>#NAME?</v>
      </c>
      <c r="Y137" s="566" t="e">
        <f t="shared" ca="1" si="83"/>
        <v>#NAME?</v>
      </c>
      <c r="Z137" s="567" t="e">
        <f t="shared" ca="1" si="84"/>
        <v>#NAME?</v>
      </c>
      <c r="AA137" s="1076" t="e">
        <f t="shared" ca="1" si="57"/>
        <v>#NAME?</v>
      </c>
      <c r="AB137" s="453" t="e">
        <f t="shared" ca="1" si="99"/>
        <v>#NAME?</v>
      </c>
      <c r="AC137" s="566" t="e">
        <f t="shared" ca="1" si="85"/>
        <v>#NAME?</v>
      </c>
      <c r="AD137" s="567" t="e">
        <f t="shared" ca="1" si="86"/>
        <v>#NAME?</v>
      </c>
      <c r="AE137" s="565" t="e">
        <f t="shared" ca="1" si="87"/>
        <v>#NAME?</v>
      </c>
      <c r="AF137" s="453" t="e">
        <f t="shared" ca="1" si="100"/>
        <v>#NAME?</v>
      </c>
      <c r="AG137" s="566" t="e">
        <f t="shared" ca="1" si="88"/>
        <v>#NAME?</v>
      </c>
      <c r="AH137" s="567" t="e">
        <f t="shared" ca="1" si="89"/>
        <v>#NAME?</v>
      </c>
      <c r="AI137" s="1076" t="e">
        <f t="shared" ca="1" si="58"/>
        <v>#NAME?</v>
      </c>
      <c r="AJ137" s="453" t="e">
        <f t="shared" ca="1" si="101"/>
        <v>#NAME?</v>
      </c>
      <c r="AK137" s="566" t="e">
        <f t="shared" ca="1" si="90"/>
        <v>#NAME?</v>
      </c>
      <c r="AL137" s="567" t="e">
        <f t="shared" ca="1" si="91"/>
        <v>#NAME?</v>
      </c>
      <c r="AM137" s="565" t="e">
        <f t="shared" ca="1" si="92"/>
        <v>#NAME?</v>
      </c>
      <c r="AN137" s="453" t="e">
        <f t="shared" ca="1" si="102"/>
        <v>#NAME?</v>
      </c>
      <c r="AO137" s="566" t="e">
        <f t="shared" ca="1" si="93"/>
        <v>#NAME?</v>
      </c>
      <c r="AP137" s="567" t="e">
        <f t="shared" ca="1" si="94"/>
        <v>#NAME?</v>
      </c>
      <c r="AQ137" s="455"/>
      <c r="AR137" s="948"/>
      <c r="AS137" s="948"/>
      <c r="AT137" s="968"/>
      <c r="AU137" s="950"/>
      <c r="AV137" s="951"/>
      <c r="AW137" s="952"/>
      <c r="AX137" s="945"/>
      <c r="AY137" s="967"/>
      <c r="AZ137" s="946"/>
      <c r="BA137" s="947"/>
      <c r="BB137" s="948"/>
      <c r="BC137" s="949"/>
      <c r="BD137" s="968"/>
      <c r="BE137" s="950"/>
      <c r="BF137" s="951"/>
      <c r="BG137" s="948"/>
      <c r="BH137" s="948"/>
      <c r="BI137" s="968"/>
      <c r="BJ137" s="950"/>
      <c r="BK137" s="951"/>
      <c r="BL137" s="952"/>
      <c r="BM137" s="945"/>
      <c r="BN137" s="967"/>
      <c r="BO137" s="946"/>
      <c r="BP137" s="947"/>
      <c r="BQ137" s="948"/>
      <c r="BR137" s="949"/>
      <c r="BS137" s="968"/>
      <c r="BT137" s="950"/>
      <c r="BU137" s="951"/>
      <c r="BV137" s="948"/>
      <c r="BW137" s="948"/>
      <c r="BX137" s="968"/>
      <c r="BY137" s="950"/>
      <c r="BZ137" s="951"/>
      <c r="CA137" s="952"/>
      <c r="CB137" s="945"/>
      <c r="CC137" s="946"/>
      <c r="CD137" s="946"/>
      <c r="CE137" s="947"/>
      <c r="CF137" s="948"/>
      <c r="CG137" s="949"/>
      <c r="CH137" s="950"/>
      <c r="CI137" s="950"/>
      <c r="CJ137" s="951"/>
      <c r="CK137" s="948"/>
      <c r="CL137" s="948"/>
      <c r="CM137" s="950"/>
      <c r="CN137" s="950"/>
      <c r="CO137" s="951"/>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'NSW Post Acute '!T68</f>
        <v>1.1076849186755862E-5</v>
      </c>
      <c r="E138" s="493">
        <f>'NSW Post Acute '!U68</f>
        <v>2.1536946499750406E-6</v>
      </c>
      <c r="F138" s="493">
        <f>'NSW Post Acute '!V68</f>
        <v>5.3415111873959243E-5</v>
      </c>
      <c r="G138" s="498">
        <f t="shared" si="52"/>
        <v>1.3076892148975563E-5</v>
      </c>
      <c r="H138" s="498">
        <f t="shared" si="53"/>
        <v>0.71748344744624837</v>
      </c>
      <c r="I138" s="498">
        <f t="shared" si="54"/>
        <v>64772.525823332806</v>
      </c>
      <c r="J138" s="498" t="e">
        <f ca="1">_xll.ErBeta(H138,I138)</f>
        <v>#NAME?</v>
      </c>
      <c r="K138" s="1076" t="e">
        <f t="shared" ca="1" si="55"/>
        <v>#NAME?</v>
      </c>
      <c r="L138" s="453" t="e">
        <f t="shared" ca="1" si="95"/>
        <v>#NAME?</v>
      </c>
      <c r="M138" s="566" t="e">
        <f t="shared" ca="1" si="75"/>
        <v>#NAME?</v>
      </c>
      <c r="N138" s="567" t="e">
        <f t="shared" ca="1" si="76"/>
        <v>#NAME?</v>
      </c>
      <c r="O138" s="565" t="e">
        <f t="shared" ca="1" si="77"/>
        <v>#NAME?</v>
      </c>
      <c r="P138" s="453" t="e">
        <f t="shared" ca="1" si="96"/>
        <v>#NAME?</v>
      </c>
      <c r="Q138" s="566" t="e">
        <f t="shared" ca="1" si="78"/>
        <v>#NAME?</v>
      </c>
      <c r="R138" s="567" t="e">
        <f t="shared" ca="1" si="79"/>
        <v>#NAME?</v>
      </c>
      <c r="S138" s="1076" t="e">
        <f t="shared" ca="1" si="56"/>
        <v>#NAME?</v>
      </c>
      <c r="T138" s="453" t="e">
        <f t="shared" ca="1" si="97"/>
        <v>#NAME?</v>
      </c>
      <c r="U138" s="566" t="e">
        <f t="shared" ca="1" si="80"/>
        <v>#NAME?</v>
      </c>
      <c r="V138" s="567" t="e">
        <f t="shared" ca="1" si="81"/>
        <v>#NAME?</v>
      </c>
      <c r="W138" s="565" t="e">
        <f t="shared" ca="1" si="82"/>
        <v>#NAME?</v>
      </c>
      <c r="X138" s="453" t="e">
        <f t="shared" ca="1" si="98"/>
        <v>#NAME?</v>
      </c>
      <c r="Y138" s="566" t="e">
        <f t="shared" ca="1" si="83"/>
        <v>#NAME?</v>
      </c>
      <c r="Z138" s="567" t="e">
        <f t="shared" ca="1" si="84"/>
        <v>#NAME?</v>
      </c>
      <c r="AA138" s="1076" t="e">
        <f t="shared" ca="1" si="57"/>
        <v>#NAME?</v>
      </c>
      <c r="AB138" s="453" t="e">
        <f t="shared" ca="1" si="99"/>
        <v>#NAME?</v>
      </c>
      <c r="AC138" s="566" t="e">
        <f t="shared" ca="1" si="85"/>
        <v>#NAME?</v>
      </c>
      <c r="AD138" s="567" t="e">
        <f t="shared" ca="1" si="86"/>
        <v>#NAME?</v>
      </c>
      <c r="AE138" s="565" t="e">
        <f t="shared" ca="1" si="87"/>
        <v>#NAME?</v>
      </c>
      <c r="AF138" s="453" t="e">
        <f t="shared" ca="1" si="100"/>
        <v>#NAME?</v>
      </c>
      <c r="AG138" s="566" t="e">
        <f t="shared" ca="1" si="88"/>
        <v>#NAME?</v>
      </c>
      <c r="AH138" s="567" t="e">
        <f t="shared" ca="1" si="89"/>
        <v>#NAME?</v>
      </c>
      <c r="AI138" s="1076" t="e">
        <f t="shared" ca="1" si="58"/>
        <v>#NAME?</v>
      </c>
      <c r="AJ138" s="453" t="e">
        <f t="shared" ca="1" si="101"/>
        <v>#NAME?</v>
      </c>
      <c r="AK138" s="566" t="e">
        <f t="shared" ca="1" si="90"/>
        <v>#NAME?</v>
      </c>
      <c r="AL138" s="567" t="e">
        <f t="shared" ca="1" si="91"/>
        <v>#NAME?</v>
      </c>
      <c r="AM138" s="565" t="e">
        <f t="shared" ca="1" si="92"/>
        <v>#NAME?</v>
      </c>
      <c r="AN138" s="453" t="e">
        <f t="shared" ca="1" si="102"/>
        <v>#NAME?</v>
      </c>
      <c r="AO138" s="566" t="e">
        <f t="shared" ca="1" si="93"/>
        <v>#NAME?</v>
      </c>
      <c r="AP138" s="567" t="e">
        <f t="shared" ca="1" si="94"/>
        <v>#NAME?</v>
      </c>
      <c r="AQ138" s="455"/>
      <c r="AR138" s="948"/>
      <c r="AS138" s="948"/>
      <c r="AT138" s="968"/>
      <c r="AU138" s="950"/>
      <c r="AV138" s="951"/>
      <c r="AW138" s="952"/>
      <c r="AX138" s="945"/>
      <c r="AY138" s="967"/>
      <c r="AZ138" s="946"/>
      <c r="BA138" s="947"/>
      <c r="BB138" s="948"/>
      <c r="BC138" s="949"/>
      <c r="BD138" s="968"/>
      <c r="BE138" s="950"/>
      <c r="BF138" s="951"/>
      <c r="BG138" s="948"/>
      <c r="BH138" s="948"/>
      <c r="BI138" s="968"/>
      <c r="BJ138" s="950"/>
      <c r="BK138" s="951"/>
      <c r="BL138" s="952"/>
      <c r="BM138" s="945"/>
      <c r="BN138" s="967"/>
      <c r="BO138" s="946"/>
      <c r="BP138" s="947"/>
      <c r="BQ138" s="948"/>
      <c r="BR138" s="949"/>
      <c r="BS138" s="968"/>
      <c r="BT138" s="950"/>
      <c r="BU138" s="951"/>
      <c r="BV138" s="948"/>
      <c r="BW138" s="948"/>
      <c r="BX138" s="968"/>
      <c r="BY138" s="950"/>
      <c r="BZ138" s="951"/>
      <c r="CA138" s="952"/>
      <c r="CB138" s="945"/>
      <c r="CC138" s="946"/>
      <c r="CD138" s="946"/>
      <c r="CE138" s="947"/>
      <c r="CF138" s="948"/>
      <c r="CG138" s="949"/>
      <c r="CH138" s="950"/>
      <c r="CI138" s="950"/>
      <c r="CJ138" s="951"/>
      <c r="CK138" s="948"/>
      <c r="CL138" s="948"/>
      <c r="CM138" s="950"/>
      <c r="CN138" s="950"/>
      <c r="CO138" s="951"/>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'NSW Post Acute '!T69</f>
        <v>9.3264763195768664E-6</v>
      </c>
      <c r="E139" s="493">
        <f>'NSW Post Acute '!U69</f>
        <v>1.7650602206587375E-6</v>
      </c>
      <c r="F139" s="493">
        <f>'NSW Post Acute '!V69</f>
        <v>4.6159080392351321E-5</v>
      </c>
      <c r="G139" s="498">
        <f t="shared" si="52"/>
        <v>1.1325005145839945E-5</v>
      </c>
      <c r="H139" s="498">
        <f t="shared" si="53"/>
        <v>0.67818525756179526</v>
      </c>
      <c r="I139" s="498">
        <f t="shared" si="54"/>
        <v>72715.451071216419</v>
      </c>
      <c r="J139" s="498" t="e">
        <f ca="1">_xll.ErBeta(H139,I139)</f>
        <v>#NAME?</v>
      </c>
      <c r="K139" s="1076" t="e">
        <f t="shared" ca="1" si="55"/>
        <v>#NAME?</v>
      </c>
      <c r="L139" s="453" t="e">
        <f t="shared" ca="1" si="95"/>
        <v>#NAME?</v>
      </c>
      <c r="M139" s="566" t="e">
        <f t="shared" ref="M139:M170" ca="1" si="103">((L139*B140)/52*$J$33)</f>
        <v>#NAME?</v>
      </c>
      <c r="N139" s="567" t="e">
        <f t="shared" ref="N139:N170" ca="1" si="104">(M139/$D$22)*100000</f>
        <v>#NAME?</v>
      </c>
      <c r="O139" s="565" t="e">
        <f t="shared" ref="O139:O170" ca="1" si="105">$J139-$J140</f>
        <v>#NAME?</v>
      </c>
      <c r="P139" s="453" t="e">
        <f t="shared" ca="1" si="96"/>
        <v>#NAME?</v>
      </c>
      <c r="Q139" s="566" t="e">
        <f t="shared" ref="Q139:Q170" ca="1" si="106">((P139*B140)/52*$J$33)</f>
        <v>#NAME?</v>
      </c>
      <c r="R139" s="567" t="e">
        <f t="shared" ref="R139:R170" ca="1" si="107">(Q139/$D$22)*100000</f>
        <v>#NAME?</v>
      </c>
      <c r="S139" s="1076" t="e">
        <f t="shared" ca="1" si="56"/>
        <v>#NAME?</v>
      </c>
      <c r="T139" s="453" t="e">
        <f t="shared" ca="1" si="97"/>
        <v>#NAME?</v>
      </c>
      <c r="U139" s="566" t="e">
        <f t="shared" ref="U139:U170" ca="1" si="108">((T139*B140)/52*$J$33)</f>
        <v>#NAME?</v>
      </c>
      <c r="V139" s="567" t="e">
        <f t="shared" ref="V139:V170" ca="1" si="109">(U139/$D$22)*100000</f>
        <v>#NAME?</v>
      </c>
      <c r="W139" s="565" t="e">
        <f t="shared" ref="W139:W170" ca="1" si="110">$J139-$J140</f>
        <v>#NAME?</v>
      </c>
      <c r="X139" s="453" t="e">
        <f t="shared" ca="1" si="98"/>
        <v>#NAME?</v>
      </c>
      <c r="Y139" s="566" t="e">
        <f t="shared" ref="Y139:Y170" ca="1" si="111">((X139*B140)/52*$J$33)</f>
        <v>#NAME?</v>
      </c>
      <c r="Z139" s="567" t="e">
        <f t="shared" ref="Z139:Z170" ca="1" si="112">(Y139/$D$22)*100000</f>
        <v>#NAME?</v>
      </c>
      <c r="AA139" s="1076" t="e">
        <f t="shared" ca="1" si="57"/>
        <v>#NAME?</v>
      </c>
      <c r="AB139" s="453" t="e">
        <f t="shared" ca="1" si="99"/>
        <v>#NAME?</v>
      </c>
      <c r="AC139" s="566" t="e">
        <f t="shared" ref="AC139:AC170" ca="1" si="113">((AB139*B140)/52*$J$33)</f>
        <v>#NAME?</v>
      </c>
      <c r="AD139" s="567" t="e">
        <f t="shared" ref="AD139:AD170" ca="1" si="114">(AC139/$D$22)*100000</f>
        <v>#NAME?</v>
      </c>
      <c r="AE139" s="565" t="e">
        <f t="shared" ref="AE139:AE170" ca="1" si="115">$J139-$J140</f>
        <v>#NAME?</v>
      </c>
      <c r="AF139" s="453" t="e">
        <f t="shared" ca="1" si="100"/>
        <v>#NAME?</v>
      </c>
      <c r="AG139" s="566" t="e">
        <f t="shared" ref="AG139:AG170" ca="1" si="116">((AF139*B140)/52*$J$33)</f>
        <v>#NAME?</v>
      </c>
      <c r="AH139" s="567" t="e">
        <f t="shared" ref="AH139:AH170" ca="1" si="117">(AG139/$D$22)*100000</f>
        <v>#NAME?</v>
      </c>
      <c r="AI139" s="1076" t="e">
        <f t="shared" ca="1" si="58"/>
        <v>#NAME?</v>
      </c>
      <c r="AJ139" s="453" t="e">
        <f t="shared" ca="1" si="101"/>
        <v>#NAME?</v>
      </c>
      <c r="AK139" s="566" t="e">
        <f t="shared" ref="AK139:AK170" ca="1" si="118">((AJ139*B140)/52*$J$33)</f>
        <v>#NAME?</v>
      </c>
      <c r="AL139" s="567" t="e">
        <f t="shared" ref="AL139:AL170" ca="1" si="119">(AK139/$D$22)*100000</f>
        <v>#NAME?</v>
      </c>
      <c r="AM139" s="565" t="e">
        <f t="shared" ref="AM139:AM170" ca="1" si="120">$J139-$J140</f>
        <v>#NAME?</v>
      </c>
      <c r="AN139" s="453" t="e">
        <f t="shared" ca="1" si="102"/>
        <v>#NAME?</v>
      </c>
      <c r="AO139" s="566" t="e">
        <f t="shared" ref="AO139:AO170" ca="1" si="121">((AN139*B140)/52*$J$33)</f>
        <v>#NAME?</v>
      </c>
      <c r="AP139" s="567" t="e">
        <f t="shared" ref="AP139:AP170" ca="1" si="122">(AO139/$D$22)*100000</f>
        <v>#NAME?</v>
      </c>
      <c r="AQ139" s="455"/>
      <c r="AR139" s="948"/>
      <c r="AS139" s="948"/>
      <c r="AT139" s="968"/>
      <c r="AU139" s="950"/>
      <c r="AV139" s="951"/>
      <c r="AW139" s="952"/>
      <c r="AX139" s="945"/>
      <c r="AY139" s="967"/>
      <c r="AZ139" s="946"/>
      <c r="BA139" s="947"/>
      <c r="BB139" s="948"/>
      <c r="BC139" s="949"/>
      <c r="BD139" s="968"/>
      <c r="BE139" s="950"/>
      <c r="BF139" s="951"/>
      <c r="BG139" s="948"/>
      <c r="BH139" s="948"/>
      <c r="BI139" s="968"/>
      <c r="BJ139" s="950"/>
      <c r="BK139" s="951"/>
      <c r="BL139" s="952"/>
      <c r="BM139" s="945"/>
      <c r="BN139" s="967"/>
      <c r="BO139" s="946"/>
      <c r="BP139" s="947"/>
      <c r="BQ139" s="948"/>
      <c r="BR139" s="949"/>
      <c r="BS139" s="968"/>
      <c r="BT139" s="950"/>
      <c r="BU139" s="951"/>
      <c r="BV139" s="948"/>
      <c r="BW139" s="948"/>
      <c r="BX139" s="968"/>
      <c r="BY139" s="950"/>
      <c r="BZ139" s="951"/>
      <c r="CA139" s="952"/>
      <c r="CB139" s="945"/>
      <c r="CC139" s="946"/>
      <c r="CD139" s="946"/>
      <c r="CE139" s="947"/>
      <c r="CF139" s="948"/>
      <c r="CG139" s="949"/>
      <c r="CH139" s="950"/>
      <c r="CI139" s="950"/>
      <c r="CJ139" s="951"/>
      <c r="CK139" s="948"/>
      <c r="CL139" s="948"/>
      <c r="CM139" s="950"/>
      <c r="CN139" s="950"/>
      <c r="CO139" s="951"/>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'NSW Post Acute '!T70</f>
        <v>7.8526988201329187E-6</v>
      </c>
      <c r="E140" s="493">
        <f>'NSW Post Acute '!U70</f>
        <v>1.4465549155670588E-6</v>
      </c>
      <c r="F140" s="493">
        <f>'NSW Post Acute '!V70</f>
        <v>3.9888724892969565E-5</v>
      </c>
      <c r="G140" s="498">
        <f t="shared" ref="G140:G179" si="123">(F140-E140)/(2*1.96)</f>
        <v>9.8066760146434969E-6</v>
      </c>
      <c r="H140" s="498">
        <f t="shared" ref="H140:H179" si="124">(D140*(D140-D140^2-G140^2))/G140^2</f>
        <v>0.64118816479367446</v>
      </c>
      <c r="I140" s="498">
        <f t="shared" ref="I140:I179" si="125">H140*(1-D140)/D140</f>
        <v>81651.307967173037</v>
      </c>
      <c r="J140" s="498" t="e">
        <f ca="1">_xll.ErBeta(H140,I140)</f>
        <v>#NAME?</v>
      </c>
      <c r="K140" s="1076" t="e">
        <f t="shared" ref="K140:K179" ca="1" si="126">(1-EXP(-(-LN(1-(J140-J141)/1))*$N$44)*1)</f>
        <v>#NAME?</v>
      </c>
      <c r="L140" s="453" t="e">
        <f t="shared" ca="1" si="95"/>
        <v>#NAME?</v>
      </c>
      <c r="M140" s="566" t="e">
        <f t="shared" ca="1" si="103"/>
        <v>#NAME?</v>
      </c>
      <c r="N140" s="567" t="e">
        <f t="shared" ca="1" si="104"/>
        <v>#NAME?</v>
      </c>
      <c r="O140" s="565" t="e">
        <f t="shared" ca="1" si="105"/>
        <v>#NAME?</v>
      </c>
      <c r="P140" s="453" t="e">
        <f t="shared" ca="1" si="96"/>
        <v>#NAME?</v>
      </c>
      <c r="Q140" s="566" t="e">
        <f t="shared" ca="1" si="106"/>
        <v>#NAME?</v>
      </c>
      <c r="R140" s="567" t="e">
        <f t="shared" ca="1" si="107"/>
        <v>#NAME?</v>
      </c>
      <c r="S140" s="1076" t="e">
        <f t="shared" ref="S140:S179" ca="1" si="127">(1-EXP(-(-LN(1-(J140-J141)/1))*$N$44)*1)</f>
        <v>#NAME?</v>
      </c>
      <c r="T140" s="453" t="e">
        <f t="shared" ca="1" si="97"/>
        <v>#NAME?</v>
      </c>
      <c r="U140" s="566" t="e">
        <f t="shared" ca="1" si="108"/>
        <v>#NAME?</v>
      </c>
      <c r="V140" s="567" t="e">
        <f t="shared" ca="1" si="109"/>
        <v>#NAME?</v>
      </c>
      <c r="W140" s="565" t="e">
        <f t="shared" ca="1" si="110"/>
        <v>#NAME?</v>
      </c>
      <c r="X140" s="453" t="e">
        <f t="shared" ca="1" si="98"/>
        <v>#NAME?</v>
      </c>
      <c r="Y140" s="566" t="e">
        <f t="shared" ca="1" si="111"/>
        <v>#NAME?</v>
      </c>
      <c r="Z140" s="567" t="e">
        <f t="shared" ca="1" si="112"/>
        <v>#NAME?</v>
      </c>
      <c r="AA140" s="1076" t="e">
        <f t="shared" ref="AA140:AA179" ca="1" si="128">(1-EXP(-(-LN(1-(J140-J141)/1))*$N$44)*1)</f>
        <v>#NAME?</v>
      </c>
      <c r="AB140" s="453" t="e">
        <f t="shared" ca="1" si="99"/>
        <v>#NAME?</v>
      </c>
      <c r="AC140" s="566" t="e">
        <f t="shared" ca="1" si="113"/>
        <v>#NAME?</v>
      </c>
      <c r="AD140" s="567" t="e">
        <f t="shared" ca="1" si="114"/>
        <v>#NAME?</v>
      </c>
      <c r="AE140" s="565" t="e">
        <f t="shared" ca="1" si="115"/>
        <v>#NAME?</v>
      </c>
      <c r="AF140" s="453" t="e">
        <f t="shared" ca="1" si="100"/>
        <v>#NAME?</v>
      </c>
      <c r="AG140" s="566" t="e">
        <f t="shared" ca="1" si="116"/>
        <v>#NAME?</v>
      </c>
      <c r="AH140" s="567" t="e">
        <f t="shared" ca="1" si="117"/>
        <v>#NAME?</v>
      </c>
      <c r="AI140" s="1076" t="e">
        <f t="shared" ref="AI140:AI179" ca="1" si="129">(1-EXP(-(-LN(1-(J140-J141)/1))*$N$44)*1)</f>
        <v>#NAME?</v>
      </c>
      <c r="AJ140" s="453" t="e">
        <f t="shared" ca="1" si="101"/>
        <v>#NAME?</v>
      </c>
      <c r="AK140" s="566" t="e">
        <f t="shared" ca="1" si="118"/>
        <v>#NAME?</v>
      </c>
      <c r="AL140" s="567" t="e">
        <f t="shared" ca="1" si="119"/>
        <v>#NAME?</v>
      </c>
      <c r="AM140" s="565" t="e">
        <f t="shared" ca="1" si="120"/>
        <v>#NAME?</v>
      </c>
      <c r="AN140" s="453" t="e">
        <f t="shared" ca="1" si="102"/>
        <v>#NAME?</v>
      </c>
      <c r="AO140" s="566" t="e">
        <f t="shared" ca="1" si="121"/>
        <v>#NAME?</v>
      </c>
      <c r="AP140" s="567" t="e">
        <f t="shared" ca="1" si="122"/>
        <v>#NAME?</v>
      </c>
      <c r="AQ140" s="455"/>
      <c r="AR140" s="948"/>
      <c r="AS140" s="948"/>
      <c r="AT140" s="968"/>
      <c r="AU140" s="950"/>
      <c r="AV140" s="951"/>
      <c r="AW140" s="952"/>
      <c r="AX140" s="945"/>
      <c r="AY140" s="967"/>
      <c r="AZ140" s="946"/>
      <c r="BA140" s="947"/>
      <c r="BB140" s="948"/>
      <c r="BC140" s="949"/>
      <c r="BD140" s="968"/>
      <c r="BE140" s="950"/>
      <c r="BF140" s="951"/>
      <c r="BG140" s="948"/>
      <c r="BH140" s="948"/>
      <c r="BI140" s="968"/>
      <c r="BJ140" s="950"/>
      <c r="BK140" s="951"/>
      <c r="BL140" s="952"/>
      <c r="BM140" s="945"/>
      <c r="BN140" s="967"/>
      <c r="BO140" s="946"/>
      <c r="BP140" s="947"/>
      <c r="BQ140" s="948"/>
      <c r="BR140" s="949"/>
      <c r="BS140" s="968"/>
      <c r="BT140" s="950"/>
      <c r="BU140" s="951"/>
      <c r="BV140" s="948"/>
      <c r="BW140" s="948"/>
      <c r="BX140" s="968"/>
      <c r="BY140" s="950"/>
      <c r="BZ140" s="951"/>
      <c r="CA140" s="952"/>
      <c r="CB140" s="945"/>
      <c r="CC140" s="946"/>
      <c r="CD140" s="946"/>
      <c r="CE140" s="947"/>
      <c r="CF140" s="948"/>
      <c r="CG140" s="949"/>
      <c r="CH140" s="950"/>
      <c r="CI140" s="950"/>
      <c r="CJ140" s="951"/>
      <c r="CK140" s="948"/>
      <c r="CL140" s="948"/>
      <c r="CM140" s="950"/>
      <c r="CN140" s="950"/>
      <c r="CO140" s="951"/>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'NSW Post Acute '!T71</f>
        <v>6.6118088597167779E-6</v>
      </c>
      <c r="E141" s="493">
        <f>'NSW Post Acute '!U71</f>
        <v>1.1855239267532023E-6</v>
      </c>
      <c r="F141" s="493">
        <f>'NSW Post Acute '!V71</f>
        <v>3.4470148886472697E-5</v>
      </c>
      <c r="G141" s="498">
        <f t="shared" si="123"/>
        <v>8.4909757550304838E-6</v>
      </c>
      <c r="H141" s="498">
        <f t="shared" si="124"/>
        <v>0.60634216680455044</v>
      </c>
      <c r="I141" s="498">
        <f t="shared" si="125"/>
        <v>91705.336716586957</v>
      </c>
      <c r="J141" s="498" t="e">
        <f ca="1">_xll.ErBeta(H141,I141)</f>
        <v>#NAME?</v>
      </c>
      <c r="K141" s="1076" t="e">
        <f t="shared" ca="1" si="126"/>
        <v>#NAME?</v>
      </c>
      <c r="L141" s="453" t="e">
        <f t="shared" ca="1" si="95"/>
        <v>#NAME?</v>
      </c>
      <c r="M141" s="566" t="e">
        <f t="shared" ca="1" si="103"/>
        <v>#NAME?</v>
      </c>
      <c r="N141" s="567" t="e">
        <f t="shared" ca="1" si="104"/>
        <v>#NAME?</v>
      </c>
      <c r="O141" s="565" t="e">
        <f t="shared" ca="1" si="105"/>
        <v>#NAME?</v>
      </c>
      <c r="P141" s="453" t="e">
        <f t="shared" ca="1" si="96"/>
        <v>#NAME?</v>
      </c>
      <c r="Q141" s="566" t="e">
        <f t="shared" ca="1" si="106"/>
        <v>#NAME?</v>
      </c>
      <c r="R141" s="567" t="e">
        <f t="shared" ca="1" si="107"/>
        <v>#NAME?</v>
      </c>
      <c r="S141" s="1076" t="e">
        <f t="shared" ca="1" si="127"/>
        <v>#NAME?</v>
      </c>
      <c r="T141" s="453" t="e">
        <f t="shared" ca="1" si="97"/>
        <v>#NAME?</v>
      </c>
      <c r="U141" s="566" t="e">
        <f t="shared" ca="1" si="108"/>
        <v>#NAME?</v>
      </c>
      <c r="V141" s="567" t="e">
        <f t="shared" ca="1" si="109"/>
        <v>#NAME?</v>
      </c>
      <c r="W141" s="565" t="e">
        <f t="shared" ca="1" si="110"/>
        <v>#NAME?</v>
      </c>
      <c r="X141" s="453" t="e">
        <f t="shared" ca="1" si="98"/>
        <v>#NAME?</v>
      </c>
      <c r="Y141" s="566" t="e">
        <f t="shared" ca="1" si="111"/>
        <v>#NAME?</v>
      </c>
      <c r="Z141" s="567" t="e">
        <f t="shared" ca="1" si="112"/>
        <v>#NAME?</v>
      </c>
      <c r="AA141" s="1076" t="e">
        <f t="shared" ca="1" si="128"/>
        <v>#NAME?</v>
      </c>
      <c r="AB141" s="453" t="e">
        <f t="shared" ca="1" si="99"/>
        <v>#NAME?</v>
      </c>
      <c r="AC141" s="566" t="e">
        <f t="shared" ca="1" si="113"/>
        <v>#NAME?</v>
      </c>
      <c r="AD141" s="567" t="e">
        <f t="shared" ca="1" si="114"/>
        <v>#NAME?</v>
      </c>
      <c r="AE141" s="565" t="e">
        <f t="shared" ca="1" si="115"/>
        <v>#NAME?</v>
      </c>
      <c r="AF141" s="453" t="e">
        <f t="shared" ca="1" si="100"/>
        <v>#NAME?</v>
      </c>
      <c r="AG141" s="566" t="e">
        <f t="shared" ca="1" si="116"/>
        <v>#NAME?</v>
      </c>
      <c r="AH141" s="567" t="e">
        <f t="shared" ca="1" si="117"/>
        <v>#NAME?</v>
      </c>
      <c r="AI141" s="1076" t="e">
        <f t="shared" ca="1" si="129"/>
        <v>#NAME?</v>
      </c>
      <c r="AJ141" s="453" t="e">
        <f t="shared" ca="1" si="101"/>
        <v>#NAME?</v>
      </c>
      <c r="AK141" s="566" t="e">
        <f t="shared" ca="1" si="118"/>
        <v>#NAME?</v>
      </c>
      <c r="AL141" s="567" t="e">
        <f t="shared" ca="1" si="119"/>
        <v>#NAME?</v>
      </c>
      <c r="AM141" s="565" t="e">
        <f t="shared" ca="1" si="120"/>
        <v>#NAME?</v>
      </c>
      <c r="AN141" s="453" t="e">
        <f t="shared" ca="1" si="102"/>
        <v>#NAME?</v>
      </c>
      <c r="AO141" s="566" t="e">
        <f t="shared" ca="1" si="121"/>
        <v>#NAME?</v>
      </c>
      <c r="AP141" s="567" t="e">
        <f t="shared" ca="1" si="122"/>
        <v>#NAME?</v>
      </c>
      <c r="AQ141" s="455"/>
      <c r="AR141" s="948"/>
      <c r="AS141" s="948"/>
      <c r="AT141" s="968"/>
      <c r="AU141" s="950"/>
      <c r="AV141" s="951"/>
      <c r="AW141" s="952"/>
      <c r="AX141" s="945"/>
      <c r="AY141" s="967"/>
      <c r="AZ141" s="946"/>
      <c r="BA141" s="947"/>
      <c r="BB141" s="948"/>
      <c r="BC141" s="949"/>
      <c r="BD141" s="968"/>
      <c r="BE141" s="950"/>
      <c r="BF141" s="951"/>
      <c r="BG141" s="948"/>
      <c r="BH141" s="948"/>
      <c r="BI141" s="968"/>
      <c r="BJ141" s="950"/>
      <c r="BK141" s="951"/>
      <c r="BL141" s="952"/>
      <c r="BM141" s="945"/>
      <c r="BN141" s="967"/>
      <c r="BO141" s="946"/>
      <c r="BP141" s="947"/>
      <c r="BQ141" s="948"/>
      <c r="BR141" s="949"/>
      <c r="BS141" s="968"/>
      <c r="BT141" s="950"/>
      <c r="BU141" s="951"/>
      <c r="BV141" s="948"/>
      <c r="BW141" s="948"/>
      <c r="BX141" s="968"/>
      <c r="BY141" s="950"/>
      <c r="BZ141" s="951"/>
      <c r="CA141" s="952"/>
      <c r="CB141" s="945"/>
      <c r="CC141" s="946"/>
      <c r="CD141" s="946"/>
      <c r="CE141" s="947"/>
      <c r="CF141" s="948"/>
      <c r="CG141" s="949"/>
      <c r="CH141" s="950"/>
      <c r="CI141" s="950"/>
      <c r="CJ141" s="951"/>
      <c r="CK141" s="948"/>
      <c r="CL141" s="948"/>
      <c r="CM141" s="950"/>
      <c r="CN141" s="950"/>
      <c r="CO141" s="951"/>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'NSW Post Acute '!T72</f>
        <v>5.5670053568524918E-6</v>
      </c>
      <c r="E142" s="493">
        <f>'NSW Post Acute '!U72</f>
        <v>9.7159600771421835E-7</v>
      </c>
      <c r="F142" s="493">
        <f>'NSW Post Acute '!V72</f>
        <v>2.9787644690166897E-5</v>
      </c>
      <c r="G142" s="498">
        <f t="shared" si="123"/>
        <v>7.3510328271562956E-6</v>
      </c>
      <c r="H142" s="498">
        <f t="shared" si="124"/>
        <v>0.5735085815218407</v>
      </c>
      <c r="I142" s="498">
        <f t="shared" si="125"/>
        <v>103018.65222575377</v>
      </c>
      <c r="J142" s="498" t="e">
        <f ca="1">_xll.ErBeta(H142,I142)</f>
        <v>#NAME?</v>
      </c>
      <c r="K142" s="1076" t="e">
        <f t="shared" ca="1" si="126"/>
        <v>#NAME?</v>
      </c>
      <c r="L142" s="453" t="e">
        <f t="shared" ca="1" si="95"/>
        <v>#NAME?</v>
      </c>
      <c r="M142" s="566" t="e">
        <f t="shared" ca="1" si="103"/>
        <v>#NAME?</v>
      </c>
      <c r="N142" s="567" t="e">
        <f t="shared" ca="1" si="104"/>
        <v>#NAME?</v>
      </c>
      <c r="O142" s="565" t="e">
        <f t="shared" ca="1" si="105"/>
        <v>#NAME?</v>
      </c>
      <c r="P142" s="453" t="e">
        <f t="shared" ca="1" si="96"/>
        <v>#NAME?</v>
      </c>
      <c r="Q142" s="566" t="e">
        <f t="shared" ca="1" si="106"/>
        <v>#NAME?</v>
      </c>
      <c r="R142" s="567" t="e">
        <f t="shared" ca="1" si="107"/>
        <v>#NAME?</v>
      </c>
      <c r="S142" s="1076" t="e">
        <f t="shared" ca="1" si="127"/>
        <v>#NAME?</v>
      </c>
      <c r="T142" s="453" t="e">
        <f t="shared" ca="1" si="97"/>
        <v>#NAME?</v>
      </c>
      <c r="U142" s="566" t="e">
        <f t="shared" ca="1" si="108"/>
        <v>#NAME?</v>
      </c>
      <c r="V142" s="567" t="e">
        <f t="shared" ca="1" si="109"/>
        <v>#NAME?</v>
      </c>
      <c r="W142" s="565" t="e">
        <f t="shared" ca="1" si="110"/>
        <v>#NAME?</v>
      </c>
      <c r="X142" s="453" t="e">
        <f t="shared" ca="1" si="98"/>
        <v>#NAME?</v>
      </c>
      <c r="Y142" s="566" t="e">
        <f t="shared" ca="1" si="111"/>
        <v>#NAME?</v>
      </c>
      <c r="Z142" s="567" t="e">
        <f t="shared" ca="1" si="112"/>
        <v>#NAME?</v>
      </c>
      <c r="AA142" s="1076" t="e">
        <f t="shared" ca="1" si="128"/>
        <v>#NAME?</v>
      </c>
      <c r="AB142" s="453" t="e">
        <f t="shared" ca="1" si="99"/>
        <v>#NAME?</v>
      </c>
      <c r="AC142" s="566" t="e">
        <f t="shared" ca="1" si="113"/>
        <v>#NAME?</v>
      </c>
      <c r="AD142" s="567" t="e">
        <f t="shared" ca="1" si="114"/>
        <v>#NAME?</v>
      </c>
      <c r="AE142" s="565" t="e">
        <f t="shared" ca="1" si="115"/>
        <v>#NAME?</v>
      </c>
      <c r="AF142" s="453" t="e">
        <f t="shared" ca="1" si="100"/>
        <v>#NAME?</v>
      </c>
      <c r="AG142" s="566" t="e">
        <f t="shared" ca="1" si="116"/>
        <v>#NAME?</v>
      </c>
      <c r="AH142" s="567" t="e">
        <f t="shared" ca="1" si="117"/>
        <v>#NAME?</v>
      </c>
      <c r="AI142" s="1076" t="e">
        <f t="shared" ca="1" si="129"/>
        <v>#NAME?</v>
      </c>
      <c r="AJ142" s="453" t="e">
        <f t="shared" ca="1" si="101"/>
        <v>#NAME?</v>
      </c>
      <c r="AK142" s="566" t="e">
        <f t="shared" ca="1" si="118"/>
        <v>#NAME?</v>
      </c>
      <c r="AL142" s="567" t="e">
        <f t="shared" ca="1" si="119"/>
        <v>#NAME?</v>
      </c>
      <c r="AM142" s="565" t="e">
        <f t="shared" ca="1" si="120"/>
        <v>#NAME?</v>
      </c>
      <c r="AN142" s="453" t="e">
        <f t="shared" ca="1" si="102"/>
        <v>#NAME?</v>
      </c>
      <c r="AO142" s="566" t="e">
        <f t="shared" ca="1" si="121"/>
        <v>#NAME?</v>
      </c>
      <c r="AP142" s="567" t="e">
        <f t="shared" ca="1" si="122"/>
        <v>#NAME?</v>
      </c>
      <c r="AQ142" s="455"/>
      <c r="AR142" s="948"/>
      <c r="AS142" s="948"/>
      <c r="AT142" s="968"/>
      <c r="AU142" s="950"/>
      <c r="AV142" s="951"/>
      <c r="AW142" s="952"/>
      <c r="AX142" s="945"/>
      <c r="AY142" s="967"/>
      <c r="AZ142" s="946"/>
      <c r="BA142" s="947"/>
      <c r="BB142" s="948"/>
      <c r="BC142" s="949"/>
      <c r="BD142" s="968"/>
      <c r="BE142" s="950"/>
      <c r="BF142" s="951"/>
      <c r="BG142" s="948"/>
      <c r="BH142" s="948"/>
      <c r="BI142" s="968"/>
      <c r="BJ142" s="950"/>
      <c r="BK142" s="951"/>
      <c r="BL142" s="952"/>
      <c r="BM142" s="945"/>
      <c r="BN142" s="967"/>
      <c r="BO142" s="946"/>
      <c r="BP142" s="947"/>
      <c r="BQ142" s="948"/>
      <c r="BR142" s="949"/>
      <c r="BS142" s="968"/>
      <c r="BT142" s="950"/>
      <c r="BU142" s="951"/>
      <c r="BV142" s="948"/>
      <c r="BW142" s="948"/>
      <c r="BX142" s="968"/>
      <c r="BY142" s="950"/>
      <c r="BZ142" s="951"/>
      <c r="CA142" s="952"/>
      <c r="CB142" s="945"/>
      <c r="CC142" s="946"/>
      <c r="CD142" s="946"/>
      <c r="CE142" s="947"/>
      <c r="CF142" s="948"/>
      <c r="CG142" s="949"/>
      <c r="CH142" s="950"/>
      <c r="CI142" s="950"/>
      <c r="CJ142" s="951"/>
      <c r="CK142" s="948"/>
      <c r="CL142" s="948"/>
      <c r="CM142" s="950"/>
      <c r="CN142" s="950"/>
      <c r="CO142" s="951"/>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'NSW Post Acute '!T73</f>
        <v>4.6873025673872674E-6</v>
      </c>
      <c r="E143" s="493">
        <f>'NSW Post Acute '!U73</f>
        <v>7.9627140448488404E-7</v>
      </c>
      <c r="F143" s="493">
        <f>'NSW Post Acute '!V73</f>
        <v>2.5741222618734868E-5</v>
      </c>
      <c r="G143" s="498">
        <f t="shared" si="123"/>
        <v>6.3635079628188734E-6</v>
      </c>
      <c r="H143" s="498">
        <f t="shared" si="124"/>
        <v>0.54255904153158541</v>
      </c>
      <c r="I143" s="498">
        <f t="shared" si="125"/>
        <v>115750.26160421762</v>
      </c>
      <c r="J143" s="498" t="e">
        <f ca="1">_xll.ErBeta(H143,I143)</f>
        <v>#NAME?</v>
      </c>
      <c r="K143" s="1076" t="e">
        <f t="shared" ca="1" si="126"/>
        <v>#NAME?</v>
      </c>
      <c r="L143" s="453" t="e">
        <f t="shared" ca="1" si="95"/>
        <v>#NAME?</v>
      </c>
      <c r="M143" s="566" t="e">
        <f t="shared" ca="1" si="103"/>
        <v>#NAME?</v>
      </c>
      <c r="N143" s="567" t="e">
        <f t="shared" ca="1" si="104"/>
        <v>#NAME?</v>
      </c>
      <c r="O143" s="565" t="e">
        <f t="shared" ca="1" si="105"/>
        <v>#NAME?</v>
      </c>
      <c r="P143" s="453" t="e">
        <f t="shared" ca="1" si="96"/>
        <v>#NAME?</v>
      </c>
      <c r="Q143" s="566" t="e">
        <f t="shared" ca="1" si="106"/>
        <v>#NAME?</v>
      </c>
      <c r="R143" s="567" t="e">
        <f t="shared" ca="1" si="107"/>
        <v>#NAME?</v>
      </c>
      <c r="S143" s="1076" t="e">
        <f t="shared" ca="1" si="127"/>
        <v>#NAME?</v>
      </c>
      <c r="T143" s="453" t="e">
        <f t="shared" ca="1" si="97"/>
        <v>#NAME?</v>
      </c>
      <c r="U143" s="566" t="e">
        <f t="shared" ca="1" si="108"/>
        <v>#NAME?</v>
      </c>
      <c r="V143" s="567" t="e">
        <f t="shared" ca="1" si="109"/>
        <v>#NAME?</v>
      </c>
      <c r="W143" s="565" t="e">
        <f t="shared" ca="1" si="110"/>
        <v>#NAME?</v>
      </c>
      <c r="X143" s="453" t="e">
        <f t="shared" ca="1" si="98"/>
        <v>#NAME?</v>
      </c>
      <c r="Y143" s="566" t="e">
        <f t="shared" ca="1" si="111"/>
        <v>#NAME?</v>
      </c>
      <c r="Z143" s="567" t="e">
        <f t="shared" ca="1" si="112"/>
        <v>#NAME?</v>
      </c>
      <c r="AA143" s="1076" t="e">
        <f t="shared" ca="1" si="128"/>
        <v>#NAME?</v>
      </c>
      <c r="AB143" s="453" t="e">
        <f t="shared" ca="1" si="99"/>
        <v>#NAME?</v>
      </c>
      <c r="AC143" s="566" t="e">
        <f t="shared" ca="1" si="113"/>
        <v>#NAME?</v>
      </c>
      <c r="AD143" s="567" t="e">
        <f t="shared" ca="1" si="114"/>
        <v>#NAME?</v>
      </c>
      <c r="AE143" s="565" t="e">
        <f t="shared" ca="1" si="115"/>
        <v>#NAME?</v>
      </c>
      <c r="AF143" s="453" t="e">
        <f t="shared" ca="1" si="100"/>
        <v>#NAME?</v>
      </c>
      <c r="AG143" s="566" t="e">
        <f t="shared" ca="1" si="116"/>
        <v>#NAME?</v>
      </c>
      <c r="AH143" s="567" t="e">
        <f t="shared" ca="1" si="117"/>
        <v>#NAME?</v>
      </c>
      <c r="AI143" s="1076" t="e">
        <f t="shared" ca="1" si="129"/>
        <v>#NAME?</v>
      </c>
      <c r="AJ143" s="453" t="e">
        <f t="shared" ca="1" si="101"/>
        <v>#NAME?</v>
      </c>
      <c r="AK143" s="566" t="e">
        <f t="shared" ca="1" si="118"/>
        <v>#NAME?</v>
      </c>
      <c r="AL143" s="567" t="e">
        <f t="shared" ca="1" si="119"/>
        <v>#NAME?</v>
      </c>
      <c r="AM143" s="565" t="e">
        <f t="shared" ca="1" si="120"/>
        <v>#NAME?</v>
      </c>
      <c r="AN143" s="453" t="e">
        <f t="shared" ca="1" si="102"/>
        <v>#NAME?</v>
      </c>
      <c r="AO143" s="566" t="e">
        <f t="shared" ca="1" si="121"/>
        <v>#NAME?</v>
      </c>
      <c r="AP143" s="567" t="e">
        <f t="shared" ca="1" si="122"/>
        <v>#NAME?</v>
      </c>
      <c r="AQ143" s="455"/>
      <c r="AR143" s="948"/>
      <c r="AS143" s="948"/>
      <c r="AT143" s="968"/>
      <c r="AU143" s="950"/>
      <c r="AV143" s="951"/>
      <c r="AW143" s="952"/>
      <c r="AX143" s="945"/>
      <c r="AY143" s="967"/>
      <c r="AZ143" s="946"/>
      <c r="BA143" s="947"/>
      <c r="BB143" s="948"/>
      <c r="BC143" s="949"/>
      <c r="BD143" s="968"/>
      <c r="BE143" s="950"/>
      <c r="BF143" s="951"/>
      <c r="BG143" s="948"/>
      <c r="BH143" s="948"/>
      <c r="BI143" s="968"/>
      <c r="BJ143" s="950"/>
      <c r="BK143" s="951"/>
      <c r="BL143" s="952"/>
      <c r="BM143" s="945"/>
      <c r="BN143" s="967"/>
      <c r="BO143" s="946"/>
      <c r="BP143" s="947"/>
      <c r="BQ143" s="948"/>
      <c r="BR143" s="949"/>
      <c r="BS143" s="968"/>
      <c r="BT143" s="950"/>
      <c r="BU143" s="951"/>
      <c r="BV143" s="948"/>
      <c r="BW143" s="948"/>
      <c r="BX143" s="968"/>
      <c r="BY143" s="950"/>
      <c r="BZ143" s="951"/>
      <c r="CA143" s="952"/>
      <c r="CB143" s="945"/>
      <c r="CC143" s="946"/>
      <c r="CD143" s="946"/>
      <c r="CE143" s="947"/>
      <c r="CF143" s="948"/>
      <c r="CG143" s="949"/>
      <c r="CH143" s="950"/>
      <c r="CI143" s="950"/>
      <c r="CJ143" s="951"/>
      <c r="CK143" s="948"/>
      <c r="CL143" s="948"/>
      <c r="CM143" s="950"/>
      <c r="CN143" s="950"/>
      <c r="CO143" s="951"/>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'NSW Post Acute '!T74</f>
        <v>3.9466111400793227E-6</v>
      </c>
      <c r="E144" s="493">
        <f>'NSW Post Acute '!U74</f>
        <v>6.525841446096458E-7</v>
      </c>
      <c r="F144" s="493">
        <f>'NSW Post Acute '!V74</f>
        <v>2.2244475815370481E-5</v>
      </c>
      <c r="G144" s="498">
        <f t="shared" si="123"/>
        <v>5.5081356302961317E-6</v>
      </c>
      <c r="H144" s="498">
        <f t="shared" si="124"/>
        <v>0.51337459229551319</v>
      </c>
      <c r="I144" s="498">
        <f t="shared" si="125"/>
        <v>130079.33844612569</v>
      </c>
      <c r="J144" s="498" t="e">
        <f ca="1">_xll.ErBeta(H144,I144)</f>
        <v>#NAME?</v>
      </c>
      <c r="K144" s="1076" t="e">
        <f t="shared" ca="1" si="126"/>
        <v>#NAME?</v>
      </c>
      <c r="L144" s="453" t="e">
        <f t="shared" ca="1" si="95"/>
        <v>#NAME?</v>
      </c>
      <c r="M144" s="566" t="e">
        <f t="shared" ca="1" si="103"/>
        <v>#NAME?</v>
      </c>
      <c r="N144" s="567" t="e">
        <f t="shared" ca="1" si="104"/>
        <v>#NAME?</v>
      </c>
      <c r="O144" s="565" t="e">
        <f t="shared" ca="1" si="105"/>
        <v>#NAME?</v>
      </c>
      <c r="P144" s="453" t="e">
        <f t="shared" ca="1" si="96"/>
        <v>#NAME?</v>
      </c>
      <c r="Q144" s="566" t="e">
        <f t="shared" ca="1" si="106"/>
        <v>#NAME?</v>
      </c>
      <c r="R144" s="567" t="e">
        <f t="shared" ca="1" si="107"/>
        <v>#NAME?</v>
      </c>
      <c r="S144" s="1076" t="e">
        <f t="shared" ca="1" si="127"/>
        <v>#NAME?</v>
      </c>
      <c r="T144" s="453" t="e">
        <f t="shared" ca="1" si="97"/>
        <v>#NAME?</v>
      </c>
      <c r="U144" s="566" t="e">
        <f t="shared" ca="1" si="108"/>
        <v>#NAME?</v>
      </c>
      <c r="V144" s="567" t="e">
        <f t="shared" ca="1" si="109"/>
        <v>#NAME?</v>
      </c>
      <c r="W144" s="565" t="e">
        <f t="shared" ca="1" si="110"/>
        <v>#NAME?</v>
      </c>
      <c r="X144" s="453" t="e">
        <f t="shared" ca="1" si="98"/>
        <v>#NAME?</v>
      </c>
      <c r="Y144" s="566" t="e">
        <f t="shared" ca="1" si="111"/>
        <v>#NAME?</v>
      </c>
      <c r="Z144" s="567" t="e">
        <f t="shared" ca="1" si="112"/>
        <v>#NAME?</v>
      </c>
      <c r="AA144" s="1076" t="e">
        <f t="shared" ca="1" si="128"/>
        <v>#NAME?</v>
      </c>
      <c r="AB144" s="453" t="e">
        <f t="shared" ca="1" si="99"/>
        <v>#NAME?</v>
      </c>
      <c r="AC144" s="566" t="e">
        <f t="shared" ca="1" si="113"/>
        <v>#NAME?</v>
      </c>
      <c r="AD144" s="567" t="e">
        <f t="shared" ca="1" si="114"/>
        <v>#NAME?</v>
      </c>
      <c r="AE144" s="565" t="e">
        <f t="shared" ca="1" si="115"/>
        <v>#NAME?</v>
      </c>
      <c r="AF144" s="453" t="e">
        <f t="shared" ca="1" si="100"/>
        <v>#NAME?</v>
      </c>
      <c r="AG144" s="566" t="e">
        <f t="shared" ca="1" si="116"/>
        <v>#NAME?</v>
      </c>
      <c r="AH144" s="567" t="e">
        <f t="shared" ca="1" si="117"/>
        <v>#NAME?</v>
      </c>
      <c r="AI144" s="1076" t="e">
        <f t="shared" ca="1" si="129"/>
        <v>#NAME?</v>
      </c>
      <c r="AJ144" s="453" t="e">
        <f t="shared" ca="1" si="101"/>
        <v>#NAME?</v>
      </c>
      <c r="AK144" s="566" t="e">
        <f t="shared" ca="1" si="118"/>
        <v>#NAME?</v>
      </c>
      <c r="AL144" s="567" t="e">
        <f t="shared" ca="1" si="119"/>
        <v>#NAME?</v>
      </c>
      <c r="AM144" s="565" t="e">
        <f t="shared" ca="1" si="120"/>
        <v>#NAME?</v>
      </c>
      <c r="AN144" s="453" t="e">
        <f t="shared" ca="1" si="102"/>
        <v>#NAME?</v>
      </c>
      <c r="AO144" s="566" t="e">
        <f t="shared" ca="1" si="121"/>
        <v>#NAME?</v>
      </c>
      <c r="AP144" s="567" t="e">
        <f t="shared" ca="1" si="122"/>
        <v>#NAME?</v>
      </c>
      <c r="AQ144" s="455"/>
      <c r="AR144" s="948"/>
      <c r="AS144" s="948"/>
      <c r="AT144" s="968"/>
      <c r="AU144" s="950"/>
      <c r="AV144" s="951"/>
      <c r="AW144" s="952"/>
      <c r="AX144" s="945"/>
      <c r="AY144" s="967"/>
      <c r="AZ144" s="946"/>
      <c r="BA144" s="947"/>
      <c r="BB144" s="948"/>
      <c r="BC144" s="949"/>
      <c r="BD144" s="968"/>
      <c r="BE144" s="950"/>
      <c r="BF144" s="951"/>
      <c r="BG144" s="948"/>
      <c r="BH144" s="948"/>
      <c r="BI144" s="968"/>
      <c r="BJ144" s="950"/>
      <c r="BK144" s="951"/>
      <c r="BL144" s="952"/>
      <c r="BM144" s="945"/>
      <c r="BN144" s="967"/>
      <c r="BO144" s="946"/>
      <c r="BP144" s="947"/>
      <c r="BQ144" s="948"/>
      <c r="BR144" s="949"/>
      <c r="BS144" s="968"/>
      <c r="BT144" s="950"/>
      <c r="BU144" s="951"/>
      <c r="BV144" s="948"/>
      <c r="BW144" s="948"/>
      <c r="BX144" s="968"/>
      <c r="BY144" s="950"/>
      <c r="BZ144" s="951"/>
      <c r="CA144" s="952"/>
      <c r="CB144" s="945"/>
      <c r="CC144" s="946"/>
      <c r="CD144" s="946"/>
      <c r="CE144" s="947"/>
      <c r="CF144" s="948"/>
      <c r="CG144" s="949"/>
      <c r="CH144" s="950"/>
      <c r="CI144" s="950"/>
      <c r="CJ144" s="951"/>
      <c r="CK144" s="948"/>
      <c r="CL144" s="948"/>
      <c r="CM144" s="950"/>
      <c r="CN144" s="950"/>
      <c r="CO144" s="951"/>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'NSW Post Acute '!T75</f>
        <v>3.3229643845415774E-6</v>
      </c>
      <c r="E145" s="493">
        <f>'NSW Post Acute '!U75</f>
        <v>5.3482526610559283E-7</v>
      </c>
      <c r="F145" s="493">
        <f>'NSW Post Acute '!V75</f>
        <v>1.9222735129156906E-5</v>
      </c>
      <c r="G145" s="498">
        <f t="shared" si="123"/>
        <v>4.7673239446559471E-6</v>
      </c>
      <c r="H145" s="498">
        <f t="shared" si="124"/>
        <v>0.48584488205300419</v>
      </c>
      <c r="I145" s="498">
        <f t="shared" si="125"/>
        <v>146207.78659798656</v>
      </c>
      <c r="J145" s="498" t="e">
        <f ca="1">_xll.ErBeta(H145,I145)</f>
        <v>#NAME?</v>
      </c>
      <c r="K145" s="1076" t="e">
        <f t="shared" ca="1" si="126"/>
        <v>#NAME?</v>
      </c>
      <c r="L145" s="453" t="e">
        <f t="shared" ca="1" si="95"/>
        <v>#NAME?</v>
      </c>
      <c r="M145" s="566" t="e">
        <f t="shared" ca="1" si="103"/>
        <v>#NAME?</v>
      </c>
      <c r="N145" s="567" t="e">
        <f t="shared" ca="1" si="104"/>
        <v>#NAME?</v>
      </c>
      <c r="O145" s="565" t="e">
        <f t="shared" ca="1" si="105"/>
        <v>#NAME?</v>
      </c>
      <c r="P145" s="453" t="e">
        <f t="shared" ca="1" si="96"/>
        <v>#NAME?</v>
      </c>
      <c r="Q145" s="566" t="e">
        <f t="shared" ca="1" si="106"/>
        <v>#NAME?</v>
      </c>
      <c r="R145" s="567" t="e">
        <f t="shared" ca="1" si="107"/>
        <v>#NAME?</v>
      </c>
      <c r="S145" s="1076" t="e">
        <f t="shared" ca="1" si="127"/>
        <v>#NAME?</v>
      </c>
      <c r="T145" s="453" t="e">
        <f t="shared" ca="1" si="97"/>
        <v>#NAME?</v>
      </c>
      <c r="U145" s="566" t="e">
        <f t="shared" ca="1" si="108"/>
        <v>#NAME?</v>
      </c>
      <c r="V145" s="567" t="e">
        <f t="shared" ca="1" si="109"/>
        <v>#NAME?</v>
      </c>
      <c r="W145" s="565" t="e">
        <f t="shared" ca="1" si="110"/>
        <v>#NAME?</v>
      </c>
      <c r="X145" s="453" t="e">
        <f t="shared" ca="1" si="98"/>
        <v>#NAME?</v>
      </c>
      <c r="Y145" s="566" t="e">
        <f t="shared" ca="1" si="111"/>
        <v>#NAME?</v>
      </c>
      <c r="Z145" s="567" t="e">
        <f t="shared" ca="1" si="112"/>
        <v>#NAME?</v>
      </c>
      <c r="AA145" s="1076" t="e">
        <f t="shared" ca="1" si="128"/>
        <v>#NAME?</v>
      </c>
      <c r="AB145" s="453" t="e">
        <f t="shared" ca="1" si="99"/>
        <v>#NAME?</v>
      </c>
      <c r="AC145" s="566" t="e">
        <f t="shared" ca="1" si="113"/>
        <v>#NAME?</v>
      </c>
      <c r="AD145" s="567" t="e">
        <f t="shared" ca="1" si="114"/>
        <v>#NAME?</v>
      </c>
      <c r="AE145" s="565" t="e">
        <f t="shared" ca="1" si="115"/>
        <v>#NAME?</v>
      </c>
      <c r="AF145" s="453" t="e">
        <f t="shared" ca="1" si="100"/>
        <v>#NAME?</v>
      </c>
      <c r="AG145" s="566" t="e">
        <f t="shared" ca="1" si="116"/>
        <v>#NAME?</v>
      </c>
      <c r="AH145" s="567" t="e">
        <f t="shared" ca="1" si="117"/>
        <v>#NAME?</v>
      </c>
      <c r="AI145" s="1076" t="e">
        <f t="shared" ca="1" si="129"/>
        <v>#NAME?</v>
      </c>
      <c r="AJ145" s="453" t="e">
        <f t="shared" ca="1" si="101"/>
        <v>#NAME?</v>
      </c>
      <c r="AK145" s="566" t="e">
        <f t="shared" ca="1" si="118"/>
        <v>#NAME?</v>
      </c>
      <c r="AL145" s="567" t="e">
        <f t="shared" ca="1" si="119"/>
        <v>#NAME?</v>
      </c>
      <c r="AM145" s="565" t="e">
        <f t="shared" ca="1" si="120"/>
        <v>#NAME?</v>
      </c>
      <c r="AN145" s="453" t="e">
        <f t="shared" ca="1" si="102"/>
        <v>#NAME?</v>
      </c>
      <c r="AO145" s="566" t="e">
        <f t="shared" ca="1" si="121"/>
        <v>#NAME?</v>
      </c>
      <c r="AP145" s="567" t="e">
        <f t="shared" ca="1" si="122"/>
        <v>#NAME?</v>
      </c>
      <c r="AQ145" s="455"/>
      <c r="AR145" s="948"/>
      <c r="AS145" s="948"/>
      <c r="AT145" s="968"/>
      <c r="AU145" s="950"/>
      <c r="AV145" s="951"/>
      <c r="AW145" s="952"/>
      <c r="AX145" s="945"/>
      <c r="AY145" s="967"/>
      <c r="AZ145" s="946"/>
      <c r="BA145" s="947"/>
      <c r="BB145" s="948"/>
      <c r="BC145" s="949"/>
      <c r="BD145" s="968"/>
      <c r="BE145" s="950"/>
      <c r="BF145" s="951"/>
      <c r="BG145" s="948"/>
      <c r="BH145" s="948"/>
      <c r="BI145" s="968"/>
      <c r="BJ145" s="950"/>
      <c r="BK145" s="951"/>
      <c r="BL145" s="952"/>
      <c r="BM145" s="945"/>
      <c r="BN145" s="967"/>
      <c r="BO145" s="946"/>
      <c r="BP145" s="947"/>
      <c r="BQ145" s="948"/>
      <c r="BR145" s="949"/>
      <c r="BS145" s="968"/>
      <c r="BT145" s="950"/>
      <c r="BU145" s="951"/>
      <c r="BV145" s="948"/>
      <c r="BW145" s="948"/>
      <c r="BX145" s="968"/>
      <c r="BY145" s="950"/>
      <c r="BZ145" s="951"/>
      <c r="CA145" s="952"/>
      <c r="CB145" s="945"/>
      <c r="CC145" s="946"/>
      <c r="CD145" s="946"/>
      <c r="CE145" s="947"/>
      <c r="CF145" s="948"/>
      <c r="CG145" s="949"/>
      <c r="CH145" s="950"/>
      <c r="CI145" s="950"/>
      <c r="CJ145" s="951"/>
      <c r="CK145" s="948"/>
      <c r="CL145" s="948"/>
      <c r="CM145" s="950"/>
      <c r="CN145" s="950"/>
      <c r="CO145" s="951"/>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'NSW Post Acute '!T76</f>
        <v>2.797866804964689E-6</v>
      </c>
      <c r="E146" s="493">
        <f>'NSW Post Acute '!U76</f>
        <v>4.3831598978859221E-7</v>
      </c>
      <c r="F146" s="493">
        <f>'NSW Post Acute '!V76</f>
        <v>1.661147463813897E-5</v>
      </c>
      <c r="G146" s="498">
        <f t="shared" si="123"/>
        <v>4.1258057776404023E-6</v>
      </c>
      <c r="H146" s="498">
        <f t="shared" si="124"/>
        <v>0.45986743284126075</v>
      </c>
      <c r="I146" s="498">
        <f t="shared" si="125"/>
        <v>164363.1302881981</v>
      </c>
      <c r="J146" s="498" t="e">
        <f ca="1">_xll.ErBeta(H146,I146)</f>
        <v>#NAME?</v>
      </c>
      <c r="K146" s="1076" t="e">
        <f t="shared" ca="1" si="126"/>
        <v>#NAME?</v>
      </c>
      <c r="L146" s="453" t="e">
        <f t="shared" ca="1" si="95"/>
        <v>#NAME?</v>
      </c>
      <c r="M146" s="566" t="e">
        <f t="shared" ca="1" si="103"/>
        <v>#NAME?</v>
      </c>
      <c r="N146" s="567" t="e">
        <f t="shared" ca="1" si="104"/>
        <v>#NAME?</v>
      </c>
      <c r="O146" s="565" t="e">
        <f t="shared" ca="1" si="105"/>
        <v>#NAME?</v>
      </c>
      <c r="P146" s="453" t="e">
        <f t="shared" ca="1" si="96"/>
        <v>#NAME?</v>
      </c>
      <c r="Q146" s="566" t="e">
        <f t="shared" ca="1" si="106"/>
        <v>#NAME?</v>
      </c>
      <c r="R146" s="567" t="e">
        <f t="shared" ca="1" si="107"/>
        <v>#NAME?</v>
      </c>
      <c r="S146" s="1076" t="e">
        <f t="shared" ca="1" si="127"/>
        <v>#NAME?</v>
      </c>
      <c r="T146" s="453" t="e">
        <f t="shared" ca="1" si="97"/>
        <v>#NAME?</v>
      </c>
      <c r="U146" s="566" t="e">
        <f t="shared" ca="1" si="108"/>
        <v>#NAME?</v>
      </c>
      <c r="V146" s="567" t="e">
        <f t="shared" ca="1" si="109"/>
        <v>#NAME?</v>
      </c>
      <c r="W146" s="565" t="e">
        <f t="shared" ca="1" si="110"/>
        <v>#NAME?</v>
      </c>
      <c r="X146" s="453" t="e">
        <f t="shared" ca="1" si="98"/>
        <v>#NAME?</v>
      </c>
      <c r="Y146" s="566" t="e">
        <f t="shared" ca="1" si="111"/>
        <v>#NAME?</v>
      </c>
      <c r="Z146" s="567" t="e">
        <f t="shared" ca="1" si="112"/>
        <v>#NAME?</v>
      </c>
      <c r="AA146" s="1076" t="e">
        <f t="shared" ca="1" si="128"/>
        <v>#NAME?</v>
      </c>
      <c r="AB146" s="453" t="e">
        <f t="shared" ca="1" si="99"/>
        <v>#NAME?</v>
      </c>
      <c r="AC146" s="566" t="e">
        <f t="shared" ca="1" si="113"/>
        <v>#NAME?</v>
      </c>
      <c r="AD146" s="567" t="e">
        <f t="shared" ca="1" si="114"/>
        <v>#NAME?</v>
      </c>
      <c r="AE146" s="565" t="e">
        <f t="shared" ca="1" si="115"/>
        <v>#NAME?</v>
      </c>
      <c r="AF146" s="453" t="e">
        <f t="shared" ca="1" si="100"/>
        <v>#NAME?</v>
      </c>
      <c r="AG146" s="566" t="e">
        <f t="shared" ca="1" si="116"/>
        <v>#NAME?</v>
      </c>
      <c r="AH146" s="567" t="e">
        <f t="shared" ca="1" si="117"/>
        <v>#NAME?</v>
      </c>
      <c r="AI146" s="1076" t="e">
        <f t="shared" ca="1" si="129"/>
        <v>#NAME?</v>
      </c>
      <c r="AJ146" s="453" t="e">
        <f t="shared" ca="1" si="101"/>
        <v>#NAME?</v>
      </c>
      <c r="AK146" s="566" t="e">
        <f t="shared" ca="1" si="118"/>
        <v>#NAME?</v>
      </c>
      <c r="AL146" s="567" t="e">
        <f t="shared" ca="1" si="119"/>
        <v>#NAME?</v>
      </c>
      <c r="AM146" s="565" t="e">
        <f t="shared" ca="1" si="120"/>
        <v>#NAME?</v>
      </c>
      <c r="AN146" s="453" t="e">
        <f t="shared" ca="1" si="102"/>
        <v>#NAME?</v>
      </c>
      <c r="AO146" s="566" t="e">
        <f t="shared" ca="1" si="121"/>
        <v>#NAME?</v>
      </c>
      <c r="AP146" s="567" t="e">
        <f t="shared" ca="1" si="122"/>
        <v>#NAME?</v>
      </c>
      <c r="AQ146" s="455"/>
      <c r="AR146" s="948"/>
      <c r="AS146" s="948"/>
      <c r="AT146" s="968"/>
      <c r="AU146" s="950"/>
      <c r="AV146" s="951"/>
      <c r="AW146" s="952"/>
      <c r="AX146" s="945"/>
      <c r="AY146" s="967"/>
      <c r="AZ146" s="946"/>
      <c r="BA146" s="947"/>
      <c r="BB146" s="948"/>
      <c r="BC146" s="949"/>
      <c r="BD146" s="968"/>
      <c r="BE146" s="950"/>
      <c r="BF146" s="951"/>
      <c r="BG146" s="948"/>
      <c r="BH146" s="948"/>
      <c r="BI146" s="968"/>
      <c r="BJ146" s="950"/>
      <c r="BK146" s="951"/>
      <c r="BL146" s="952"/>
      <c r="BM146" s="945"/>
      <c r="BN146" s="967"/>
      <c r="BO146" s="946"/>
      <c r="BP146" s="947"/>
      <c r="BQ146" s="948"/>
      <c r="BR146" s="949"/>
      <c r="BS146" s="968"/>
      <c r="BT146" s="950"/>
      <c r="BU146" s="951"/>
      <c r="BV146" s="948"/>
      <c r="BW146" s="948"/>
      <c r="BX146" s="968"/>
      <c r="BY146" s="950"/>
      <c r="BZ146" s="951"/>
      <c r="CA146" s="952"/>
      <c r="CB146" s="945"/>
      <c r="CC146" s="946"/>
      <c r="CD146" s="946"/>
      <c r="CE146" s="947"/>
      <c r="CF146" s="948"/>
      <c r="CG146" s="949"/>
      <c r="CH146" s="950"/>
      <c r="CI146" s="950"/>
      <c r="CJ146" s="951"/>
      <c r="CK146" s="948"/>
      <c r="CL146" s="948"/>
      <c r="CM146" s="950"/>
      <c r="CN146" s="950"/>
      <c r="CO146" s="951"/>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'NSW Post Acute '!T77</f>
        <v>2.3557455790797643E-6</v>
      </c>
      <c r="E147" s="493">
        <f>'NSW Post Acute '!U77</f>
        <v>3.5922182267735653E-7</v>
      </c>
      <c r="F147" s="493">
        <f>'NSW Post Acute '!V77</f>
        <v>1.4354933769804129E-5</v>
      </c>
      <c r="G147" s="498">
        <f t="shared" si="123"/>
        <v>3.5703346803894831E-6</v>
      </c>
      <c r="H147" s="498">
        <f t="shared" si="124"/>
        <v>0.43534698341622796</v>
      </c>
      <c r="I147" s="498">
        <f t="shared" si="125"/>
        <v>184801.77219288581</v>
      </c>
      <c r="J147" s="498" t="e">
        <f ca="1">_xll.ErBeta(H147,I147)</f>
        <v>#NAME?</v>
      </c>
      <c r="K147" s="1076" t="e">
        <f t="shared" ca="1" si="126"/>
        <v>#NAME?</v>
      </c>
      <c r="L147" s="453" t="e">
        <f t="shared" ca="1" si="95"/>
        <v>#NAME?</v>
      </c>
      <c r="M147" s="566" t="e">
        <f t="shared" ca="1" si="103"/>
        <v>#NAME?</v>
      </c>
      <c r="N147" s="567" t="e">
        <f t="shared" ca="1" si="104"/>
        <v>#NAME?</v>
      </c>
      <c r="O147" s="565" t="e">
        <f t="shared" ca="1" si="105"/>
        <v>#NAME?</v>
      </c>
      <c r="P147" s="453" t="e">
        <f t="shared" ca="1" si="96"/>
        <v>#NAME?</v>
      </c>
      <c r="Q147" s="566" t="e">
        <f t="shared" ca="1" si="106"/>
        <v>#NAME?</v>
      </c>
      <c r="R147" s="567" t="e">
        <f t="shared" ca="1" si="107"/>
        <v>#NAME?</v>
      </c>
      <c r="S147" s="1076" t="e">
        <f t="shared" ca="1" si="127"/>
        <v>#NAME?</v>
      </c>
      <c r="T147" s="453" t="e">
        <f t="shared" ca="1" si="97"/>
        <v>#NAME?</v>
      </c>
      <c r="U147" s="566" t="e">
        <f t="shared" ca="1" si="108"/>
        <v>#NAME?</v>
      </c>
      <c r="V147" s="567" t="e">
        <f t="shared" ca="1" si="109"/>
        <v>#NAME?</v>
      </c>
      <c r="W147" s="565" t="e">
        <f t="shared" ca="1" si="110"/>
        <v>#NAME?</v>
      </c>
      <c r="X147" s="453" t="e">
        <f t="shared" ca="1" si="98"/>
        <v>#NAME?</v>
      </c>
      <c r="Y147" s="566" t="e">
        <f t="shared" ca="1" si="111"/>
        <v>#NAME?</v>
      </c>
      <c r="Z147" s="567" t="e">
        <f t="shared" ca="1" si="112"/>
        <v>#NAME?</v>
      </c>
      <c r="AA147" s="1076" t="e">
        <f t="shared" ca="1" si="128"/>
        <v>#NAME?</v>
      </c>
      <c r="AB147" s="453" t="e">
        <f t="shared" ca="1" si="99"/>
        <v>#NAME?</v>
      </c>
      <c r="AC147" s="566" t="e">
        <f t="shared" ca="1" si="113"/>
        <v>#NAME?</v>
      </c>
      <c r="AD147" s="567" t="e">
        <f t="shared" ca="1" si="114"/>
        <v>#NAME?</v>
      </c>
      <c r="AE147" s="565" t="e">
        <f t="shared" ca="1" si="115"/>
        <v>#NAME?</v>
      </c>
      <c r="AF147" s="453" t="e">
        <f t="shared" ca="1" si="100"/>
        <v>#NAME?</v>
      </c>
      <c r="AG147" s="566" t="e">
        <f t="shared" ca="1" si="116"/>
        <v>#NAME?</v>
      </c>
      <c r="AH147" s="567" t="e">
        <f t="shared" ca="1" si="117"/>
        <v>#NAME?</v>
      </c>
      <c r="AI147" s="1076" t="e">
        <f t="shared" ca="1" si="129"/>
        <v>#NAME?</v>
      </c>
      <c r="AJ147" s="453" t="e">
        <f t="shared" ca="1" si="101"/>
        <v>#NAME?</v>
      </c>
      <c r="AK147" s="566" t="e">
        <f t="shared" ca="1" si="118"/>
        <v>#NAME?</v>
      </c>
      <c r="AL147" s="567" t="e">
        <f t="shared" ca="1" si="119"/>
        <v>#NAME?</v>
      </c>
      <c r="AM147" s="565" t="e">
        <f t="shared" ca="1" si="120"/>
        <v>#NAME?</v>
      </c>
      <c r="AN147" s="453" t="e">
        <f t="shared" ca="1" si="102"/>
        <v>#NAME?</v>
      </c>
      <c r="AO147" s="566" t="e">
        <f t="shared" ca="1" si="121"/>
        <v>#NAME?</v>
      </c>
      <c r="AP147" s="567" t="e">
        <f t="shared" ca="1" si="122"/>
        <v>#NAME?</v>
      </c>
      <c r="AQ147" s="455"/>
      <c r="AR147" s="948"/>
      <c r="AS147" s="948"/>
      <c r="AT147" s="968"/>
      <c r="AU147" s="950"/>
      <c r="AV147" s="951"/>
      <c r="AW147" s="952"/>
      <c r="AX147" s="945"/>
      <c r="AY147" s="967"/>
      <c r="AZ147" s="946"/>
      <c r="BA147" s="947"/>
      <c r="BB147" s="948"/>
      <c r="BC147" s="949"/>
      <c r="BD147" s="968"/>
      <c r="BE147" s="950"/>
      <c r="BF147" s="951"/>
      <c r="BG147" s="948"/>
      <c r="BH147" s="948"/>
      <c r="BI147" s="968"/>
      <c r="BJ147" s="950"/>
      <c r="BK147" s="951"/>
      <c r="BL147" s="952"/>
      <c r="BM147" s="945"/>
      <c r="BN147" s="967"/>
      <c r="BO147" s="946"/>
      <c r="BP147" s="947"/>
      <c r="BQ147" s="948"/>
      <c r="BR147" s="949"/>
      <c r="BS147" s="968"/>
      <c r="BT147" s="950"/>
      <c r="BU147" s="951"/>
      <c r="BV147" s="948"/>
      <c r="BW147" s="948"/>
      <c r="BX147" s="968"/>
      <c r="BY147" s="950"/>
      <c r="BZ147" s="951"/>
      <c r="CA147" s="952"/>
      <c r="CB147" s="945"/>
      <c r="CC147" s="946"/>
      <c r="CD147" s="946"/>
      <c r="CE147" s="947"/>
      <c r="CF147" s="948"/>
      <c r="CG147" s="949"/>
      <c r="CH147" s="950"/>
      <c r="CI147" s="950"/>
      <c r="CJ147" s="951"/>
      <c r="CK147" s="948"/>
      <c r="CL147" s="948"/>
      <c r="CM147" s="950"/>
      <c r="CN147" s="950"/>
      <c r="CO147" s="951"/>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'NSW Post Acute '!T78</f>
        <v>1.9834887148689276E-6</v>
      </c>
      <c r="E148" s="493">
        <f>'NSW Post Acute '!U78</f>
        <v>2.9440020645808674E-7</v>
      </c>
      <c r="F148" s="493">
        <f>'NSW Post Acute '!V78</f>
        <v>1.2404926595881592E-5</v>
      </c>
      <c r="G148" s="498">
        <f t="shared" si="123"/>
        <v>3.0894199973019143E-6</v>
      </c>
      <c r="H148" s="498">
        <f t="shared" si="124"/>
        <v>0.4121948960182239</v>
      </c>
      <c r="I148" s="498">
        <f t="shared" si="125"/>
        <v>207812.66631080271</v>
      </c>
      <c r="J148" s="498" t="e">
        <f ca="1">_xll.ErBeta(H148,I148)</f>
        <v>#NAME?</v>
      </c>
      <c r="K148" s="1076" t="e">
        <f t="shared" ca="1" si="126"/>
        <v>#NAME?</v>
      </c>
      <c r="L148" s="453" t="e">
        <f t="shared" ca="1" si="95"/>
        <v>#NAME?</v>
      </c>
      <c r="M148" s="566" t="e">
        <f t="shared" ca="1" si="103"/>
        <v>#NAME?</v>
      </c>
      <c r="N148" s="567" t="e">
        <f t="shared" ca="1" si="104"/>
        <v>#NAME?</v>
      </c>
      <c r="O148" s="565" t="e">
        <f t="shared" ca="1" si="105"/>
        <v>#NAME?</v>
      </c>
      <c r="P148" s="453" t="e">
        <f t="shared" ca="1" si="96"/>
        <v>#NAME?</v>
      </c>
      <c r="Q148" s="566" t="e">
        <f t="shared" ca="1" si="106"/>
        <v>#NAME?</v>
      </c>
      <c r="R148" s="567" t="e">
        <f t="shared" ca="1" si="107"/>
        <v>#NAME?</v>
      </c>
      <c r="S148" s="1076" t="e">
        <f t="shared" ca="1" si="127"/>
        <v>#NAME?</v>
      </c>
      <c r="T148" s="453" t="e">
        <f t="shared" ca="1" si="97"/>
        <v>#NAME?</v>
      </c>
      <c r="U148" s="566" t="e">
        <f t="shared" ca="1" si="108"/>
        <v>#NAME?</v>
      </c>
      <c r="V148" s="567" t="e">
        <f t="shared" ca="1" si="109"/>
        <v>#NAME?</v>
      </c>
      <c r="W148" s="565" t="e">
        <f t="shared" ca="1" si="110"/>
        <v>#NAME?</v>
      </c>
      <c r="X148" s="453" t="e">
        <f t="shared" ca="1" si="98"/>
        <v>#NAME?</v>
      </c>
      <c r="Y148" s="566" t="e">
        <f t="shared" ca="1" si="111"/>
        <v>#NAME?</v>
      </c>
      <c r="Z148" s="567" t="e">
        <f t="shared" ca="1" si="112"/>
        <v>#NAME?</v>
      </c>
      <c r="AA148" s="1076" t="e">
        <f t="shared" ca="1" si="128"/>
        <v>#NAME?</v>
      </c>
      <c r="AB148" s="453" t="e">
        <f t="shared" ca="1" si="99"/>
        <v>#NAME?</v>
      </c>
      <c r="AC148" s="566" t="e">
        <f t="shared" ca="1" si="113"/>
        <v>#NAME?</v>
      </c>
      <c r="AD148" s="567" t="e">
        <f t="shared" ca="1" si="114"/>
        <v>#NAME?</v>
      </c>
      <c r="AE148" s="565" t="e">
        <f t="shared" ca="1" si="115"/>
        <v>#NAME?</v>
      </c>
      <c r="AF148" s="453" t="e">
        <f t="shared" ca="1" si="100"/>
        <v>#NAME?</v>
      </c>
      <c r="AG148" s="566" t="e">
        <f t="shared" ca="1" si="116"/>
        <v>#NAME?</v>
      </c>
      <c r="AH148" s="567" t="e">
        <f t="shared" ca="1" si="117"/>
        <v>#NAME?</v>
      </c>
      <c r="AI148" s="1076" t="e">
        <f t="shared" ca="1" si="129"/>
        <v>#NAME?</v>
      </c>
      <c r="AJ148" s="453" t="e">
        <f t="shared" ca="1" si="101"/>
        <v>#NAME?</v>
      </c>
      <c r="AK148" s="566" t="e">
        <f t="shared" ca="1" si="118"/>
        <v>#NAME?</v>
      </c>
      <c r="AL148" s="567" t="e">
        <f t="shared" ca="1" si="119"/>
        <v>#NAME?</v>
      </c>
      <c r="AM148" s="565" t="e">
        <f t="shared" ca="1" si="120"/>
        <v>#NAME?</v>
      </c>
      <c r="AN148" s="453" t="e">
        <f t="shared" ca="1" si="102"/>
        <v>#NAME?</v>
      </c>
      <c r="AO148" s="566" t="e">
        <f t="shared" ca="1" si="121"/>
        <v>#NAME?</v>
      </c>
      <c r="AP148" s="567" t="e">
        <f t="shared" ca="1" si="122"/>
        <v>#NAME?</v>
      </c>
      <c r="AQ148" s="455"/>
      <c r="AR148" s="948"/>
      <c r="AS148" s="948"/>
      <c r="AT148" s="968"/>
      <c r="AU148" s="950"/>
      <c r="AV148" s="951"/>
      <c r="AW148" s="952"/>
      <c r="AX148" s="945"/>
      <c r="AY148" s="967"/>
      <c r="AZ148" s="946"/>
      <c r="BA148" s="947"/>
      <c r="BB148" s="948"/>
      <c r="BC148" s="949"/>
      <c r="BD148" s="968"/>
      <c r="BE148" s="950"/>
      <c r="BF148" s="951"/>
      <c r="BG148" s="948"/>
      <c r="BH148" s="948"/>
      <c r="BI148" s="968"/>
      <c r="BJ148" s="950"/>
      <c r="BK148" s="951"/>
      <c r="BL148" s="952"/>
      <c r="BM148" s="945"/>
      <c r="BN148" s="967"/>
      <c r="BO148" s="946"/>
      <c r="BP148" s="947"/>
      <c r="BQ148" s="948"/>
      <c r="BR148" s="949"/>
      <c r="BS148" s="968"/>
      <c r="BT148" s="950"/>
      <c r="BU148" s="951"/>
      <c r="BV148" s="948"/>
      <c r="BW148" s="948"/>
      <c r="BX148" s="968"/>
      <c r="BY148" s="950"/>
      <c r="BZ148" s="951"/>
      <c r="CA148" s="952"/>
      <c r="CB148" s="945"/>
      <c r="CC148" s="946"/>
      <c r="CD148" s="946"/>
      <c r="CE148" s="947"/>
      <c r="CF148" s="948"/>
      <c r="CG148" s="949"/>
      <c r="CH148" s="950"/>
      <c r="CI148" s="950"/>
      <c r="CJ148" s="951"/>
      <c r="CK148" s="948"/>
      <c r="CL148" s="948"/>
      <c r="CM148" s="950"/>
      <c r="CN148" s="950"/>
      <c r="CO148" s="951"/>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'NSW Post Acute '!T79</f>
        <v>1.670056188134389E-6</v>
      </c>
      <c r="E149" s="493">
        <f>'NSW Post Acute '!U79</f>
        <v>2.4127565779991629E-7</v>
      </c>
      <c r="F149" s="493">
        <f>'NSW Post Acute '!V79</f>
        <v>1.0719812875271135E-5</v>
      </c>
      <c r="G149" s="498">
        <f t="shared" si="123"/>
        <v>2.6730962289467395E-6</v>
      </c>
      <c r="H149" s="498">
        <f t="shared" si="124"/>
        <v>0.39032861992763124</v>
      </c>
      <c r="I149" s="498">
        <f t="shared" si="125"/>
        <v>233721.45849352377</v>
      </c>
      <c r="J149" s="498" t="e">
        <f ca="1">_xll.ErBeta(H149,I149)</f>
        <v>#NAME?</v>
      </c>
      <c r="K149" s="1076" t="e">
        <f t="shared" ca="1" si="126"/>
        <v>#NAME?</v>
      </c>
      <c r="L149" s="453" t="e">
        <f t="shared" ca="1" si="95"/>
        <v>#NAME?</v>
      </c>
      <c r="M149" s="566" t="e">
        <f t="shared" ca="1" si="103"/>
        <v>#NAME?</v>
      </c>
      <c r="N149" s="567" t="e">
        <f t="shared" ca="1" si="104"/>
        <v>#NAME?</v>
      </c>
      <c r="O149" s="565" t="e">
        <f t="shared" ca="1" si="105"/>
        <v>#NAME?</v>
      </c>
      <c r="P149" s="453" t="e">
        <f t="shared" ca="1" si="96"/>
        <v>#NAME?</v>
      </c>
      <c r="Q149" s="566" t="e">
        <f t="shared" ca="1" si="106"/>
        <v>#NAME?</v>
      </c>
      <c r="R149" s="567" t="e">
        <f t="shared" ca="1" si="107"/>
        <v>#NAME?</v>
      </c>
      <c r="S149" s="1076" t="e">
        <f t="shared" ca="1" si="127"/>
        <v>#NAME?</v>
      </c>
      <c r="T149" s="453" t="e">
        <f t="shared" ca="1" si="97"/>
        <v>#NAME?</v>
      </c>
      <c r="U149" s="566" t="e">
        <f t="shared" ca="1" si="108"/>
        <v>#NAME?</v>
      </c>
      <c r="V149" s="567" t="e">
        <f t="shared" ca="1" si="109"/>
        <v>#NAME?</v>
      </c>
      <c r="W149" s="565" t="e">
        <f t="shared" ca="1" si="110"/>
        <v>#NAME?</v>
      </c>
      <c r="X149" s="453" t="e">
        <f t="shared" ca="1" si="98"/>
        <v>#NAME?</v>
      </c>
      <c r="Y149" s="566" t="e">
        <f t="shared" ca="1" si="111"/>
        <v>#NAME?</v>
      </c>
      <c r="Z149" s="567" t="e">
        <f t="shared" ca="1" si="112"/>
        <v>#NAME?</v>
      </c>
      <c r="AA149" s="1076" t="e">
        <f t="shared" ca="1" si="128"/>
        <v>#NAME?</v>
      </c>
      <c r="AB149" s="453" t="e">
        <f t="shared" ca="1" si="99"/>
        <v>#NAME?</v>
      </c>
      <c r="AC149" s="566" t="e">
        <f t="shared" ca="1" si="113"/>
        <v>#NAME?</v>
      </c>
      <c r="AD149" s="567" t="e">
        <f t="shared" ca="1" si="114"/>
        <v>#NAME?</v>
      </c>
      <c r="AE149" s="565" t="e">
        <f t="shared" ca="1" si="115"/>
        <v>#NAME?</v>
      </c>
      <c r="AF149" s="453" t="e">
        <f t="shared" ca="1" si="100"/>
        <v>#NAME?</v>
      </c>
      <c r="AG149" s="566" t="e">
        <f t="shared" ca="1" si="116"/>
        <v>#NAME?</v>
      </c>
      <c r="AH149" s="567" t="e">
        <f t="shared" ca="1" si="117"/>
        <v>#NAME?</v>
      </c>
      <c r="AI149" s="1076" t="e">
        <f t="shared" ca="1" si="129"/>
        <v>#NAME?</v>
      </c>
      <c r="AJ149" s="453" t="e">
        <f t="shared" ca="1" si="101"/>
        <v>#NAME?</v>
      </c>
      <c r="AK149" s="566" t="e">
        <f t="shared" ca="1" si="118"/>
        <v>#NAME?</v>
      </c>
      <c r="AL149" s="567" t="e">
        <f t="shared" ca="1" si="119"/>
        <v>#NAME?</v>
      </c>
      <c r="AM149" s="565" t="e">
        <f t="shared" ca="1" si="120"/>
        <v>#NAME?</v>
      </c>
      <c r="AN149" s="453" t="e">
        <f t="shared" ca="1" si="102"/>
        <v>#NAME?</v>
      </c>
      <c r="AO149" s="566" t="e">
        <f t="shared" ca="1" si="121"/>
        <v>#NAME?</v>
      </c>
      <c r="AP149" s="567" t="e">
        <f t="shared" ca="1" si="122"/>
        <v>#NAME?</v>
      </c>
      <c r="AQ149" s="455"/>
      <c r="AR149" s="948"/>
      <c r="AS149" s="948"/>
      <c r="AT149" s="968"/>
      <c r="AU149" s="950"/>
      <c r="AV149" s="951"/>
      <c r="AW149" s="952"/>
      <c r="AX149" s="945"/>
      <c r="AY149" s="967"/>
      <c r="AZ149" s="946"/>
      <c r="BA149" s="947"/>
      <c r="BB149" s="948"/>
      <c r="BC149" s="949"/>
      <c r="BD149" s="968"/>
      <c r="BE149" s="950"/>
      <c r="BF149" s="951"/>
      <c r="BG149" s="948"/>
      <c r="BH149" s="948"/>
      <c r="BI149" s="968"/>
      <c r="BJ149" s="950"/>
      <c r="BK149" s="951"/>
      <c r="BL149" s="952"/>
      <c r="BM149" s="945"/>
      <c r="BN149" s="967"/>
      <c r="BO149" s="946"/>
      <c r="BP149" s="947"/>
      <c r="BQ149" s="948"/>
      <c r="BR149" s="949"/>
      <c r="BS149" s="968"/>
      <c r="BT149" s="950"/>
      <c r="BU149" s="951"/>
      <c r="BV149" s="948"/>
      <c r="BW149" s="948"/>
      <c r="BX149" s="968"/>
      <c r="BY149" s="950"/>
      <c r="BZ149" s="951"/>
      <c r="CA149" s="952"/>
      <c r="CB149" s="945"/>
      <c r="CC149" s="946"/>
      <c r="CD149" s="946"/>
      <c r="CE149" s="947"/>
      <c r="CF149" s="948"/>
      <c r="CG149" s="949"/>
      <c r="CH149" s="950"/>
      <c r="CI149" s="950"/>
      <c r="CJ149" s="951"/>
      <c r="CK149" s="948"/>
      <c r="CL149" s="948"/>
      <c r="CM149" s="950"/>
      <c r="CN149" s="950"/>
      <c r="CO149" s="951"/>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'NSW Post Acute '!T80</f>
        <v>1.4061525284303314E-6</v>
      </c>
      <c r="E150" s="493">
        <f>'NSW Post Acute '!U80</f>
        <v>1.9773743961375287E-7</v>
      </c>
      <c r="F150" s="493">
        <f>'NSW Post Acute '!V80</f>
        <v>9.26360887286346E-6</v>
      </c>
      <c r="G150" s="498">
        <f t="shared" si="123"/>
        <v>2.3127223044004356E-6</v>
      </c>
      <c r="H150" s="498">
        <f t="shared" si="124"/>
        <v>0.36967120562155797</v>
      </c>
      <c r="I150" s="498">
        <f t="shared" si="125"/>
        <v>262895.1542121222</v>
      </c>
      <c r="J150" s="498" t="e">
        <f ca="1">_xll.ErBeta(H150,I150)</f>
        <v>#NAME?</v>
      </c>
      <c r="K150" s="1076" t="e">
        <f t="shared" ca="1" si="126"/>
        <v>#NAME?</v>
      </c>
      <c r="L150" s="453" t="e">
        <f t="shared" ca="1" si="95"/>
        <v>#NAME?</v>
      </c>
      <c r="M150" s="566" t="e">
        <f t="shared" ca="1" si="103"/>
        <v>#NAME?</v>
      </c>
      <c r="N150" s="567" t="e">
        <f t="shared" ca="1" si="104"/>
        <v>#NAME?</v>
      </c>
      <c r="O150" s="565" t="e">
        <f t="shared" ca="1" si="105"/>
        <v>#NAME?</v>
      </c>
      <c r="P150" s="453" t="e">
        <f t="shared" ca="1" si="96"/>
        <v>#NAME?</v>
      </c>
      <c r="Q150" s="566" t="e">
        <f t="shared" ca="1" si="106"/>
        <v>#NAME?</v>
      </c>
      <c r="R150" s="567" t="e">
        <f t="shared" ca="1" si="107"/>
        <v>#NAME?</v>
      </c>
      <c r="S150" s="1076" t="e">
        <f t="shared" ca="1" si="127"/>
        <v>#NAME?</v>
      </c>
      <c r="T150" s="453" t="e">
        <f t="shared" ca="1" si="97"/>
        <v>#NAME?</v>
      </c>
      <c r="U150" s="566" t="e">
        <f t="shared" ca="1" si="108"/>
        <v>#NAME?</v>
      </c>
      <c r="V150" s="567" t="e">
        <f t="shared" ca="1" si="109"/>
        <v>#NAME?</v>
      </c>
      <c r="W150" s="565" t="e">
        <f t="shared" ca="1" si="110"/>
        <v>#NAME?</v>
      </c>
      <c r="X150" s="453" t="e">
        <f t="shared" ca="1" si="98"/>
        <v>#NAME?</v>
      </c>
      <c r="Y150" s="566" t="e">
        <f t="shared" ca="1" si="111"/>
        <v>#NAME?</v>
      </c>
      <c r="Z150" s="567" t="e">
        <f t="shared" ca="1" si="112"/>
        <v>#NAME?</v>
      </c>
      <c r="AA150" s="1076" t="e">
        <f t="shared" ca="1" si="128"/>
        <v>#NAME?</v>
      </c>
      <c r="AB150" s="453" t="e">
        <f t="shared" ca="1" si="99"/>
        <v>#NAME?</v>
      </c>
      <c r="AC150" s="566" t="e">
        <f t="shared" ca="1" si="113"/>
        <v>#NAME?</v>
      </c>
      <c r="AD150" s="567" t="e">
        <f t="shared" ca="1" si="114"/>
        <v>#NAME?</v>
      </c>
      <c r="AE150" s="565" t="e">
        <f t="shared" ca="1" si="115"/>
        <v>#NAME?</v>
      </c>
      <c r="AF150" s="453" t="e">
        <f t="shared" ca="1" si="100"/>
        <v>#NAME?</v>
      </c>
      <c r="AG150" s="566" t="e">
        <f t="shared" ca="1" si="116"/>
        <v>#NAME?</v>
      </c>
      <c r="AH150" s="567" t="e">
        <f t="shared" ca="1" si="117"/>
        <v>#NAME?</v>
      </c>
      <c r="AI150" s="1076" t="e">
        <f t="shared" ca="1" si="129"/>
        <v>#NAME?</v>
      </c>
      <c r="AJ150" s="453" t="e">
        <f t="shared" ca="1" si="101"/>
        <v>#NAME?</v>
      </c>
      <c r="AK150" s="566" t="e">
        <f t="shared" ca="1" si="118"/>
        <v>#NAME?</v>
      </c>
      <c r="AL150" s="567" t="e">
        <f t="shared" ca="1" si="119"/>
        <v>#NAME?</v>
      </c>
      <c r="AM150" s="565" t="e">
        <f t="shared" ca="1" si="120"/>
        <v>#NAME?</v>
      </c>
      <c r="AN150" s="453" t="e">
        <f t="shared" ca="1" si="102"/>
        <v>#NAME?</v>
      </c>
      <c r="AO150" s="566" t="e">
        <f t="shared" ca="1" si="121"/>
        <v>#NAME?</v>
      </c>
      <c r="AP150" s="567" t="e">
        <f t="shared" ca="1" si="122"/>
        <v>#NAME?</v>
      </c>
      <c r="AQ150" s="455"/>
      <c r="AR150" s="948"/>
      <c r="AS150" s="948"/>
      <c r="AT150" s="968"/>
      <c r="AU150" s="950"/>
      <c r="AV150" s="951"/>
      <c r="AW150" s="952"/>
      <c r="AX150" s="945"/>
      <c r="AY150" s="967"/>
      <c r="AZ150" s="946"/>
      <c r="BA150" s="947"/>
      <c r="BB150" s="948"/>
      <c r="BC150" s="949"/>
      <c r="BD150" s="968"/>
      <c r="BE150" s="950"/>
      <c r="BF150" s="951"/>
      <c r="BG150" s="948"/>
      <c r="BH150" s="948"/>
      <c r="BI150" s="968"/>
      <c r="BJ150" s="950"/>
      <c r="BK150" s="951"/>
      <c r="BL150" s="952"/>
      <c r="BM150" s="945"/>
      <c r="BN150" s="967"/>
      <c r="BO150" s="946"/>
      <c r="BP150" s="947"/>
      <c r="BQ150" s="948"/>
      <c r="BR150" s="949"/>
      <c r="BS150" s="968"/>
      <c r="BT150" s="950"/>
      <c r="BU150" s="951"/>
      <c r="BV150" s="948"/>
      <c r="BW150" s="948"/>
      <c r="BX150" s="968"/>
      <c r="BY150" s="950"/>
      <c r="BZ150" s="951"/>
      <c r="CA150" s="952"/>
      <c r="CB150" s="945"/>
      <c r="CC150" s="946"/>
      <c r="CD150" s="946"/>
      <c r="CE150" s="947"/>
      <c r="CF150" s="948"/>
      <c r="CG150" s="949"/>
      <c r="CH150" s="950"/>
      <c r="CI150" s="950"/>
      <c r="CJ150" s="951"/>
      <c r="CK150" s="948"/>
      <c r="CL150" s="948"/>
      <c r="CM150" s="950"/>
      <c r="CN150" s="950"/>
      <c r="CO150" s="951"/>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'NSW Post Acute '!T81</f>
        <v>1.183951143236565E-6</v>
      </c>
      <c r="E151" s="493">
        <f>'NSW Post Acute '!U81</f>
        <v>1.6205569754337703E-7</v>
      </c>
      <c r="F151" s="493">
        <f>'NSW Post Acute '!V81</f>
        <v>8.0052189667745562E-6</v>
      </c>
      <c r="G151" s="498">
        <f t="shared" si="123"/>
        <v>2.0008069564365254E-6</v>
      </c>
      <c r="H151" s="498">
        <f t="shared" si="124"/>
        <v>0.35015086409181972</v>
      </c>
      <c r="I151" s="498">
        <f t="shared" si="125"/>
        <v>295747.38073489949</v>
      </c>
      <c r="J151" s="498" t="e">
        <f ca="1">_xll.ErBeta(H151,I151)</f>
        <v>#NAME?</v>
      </c>
      <c r="K151" s="1076" t="e">
        <f t="shared" ca="1" si="126"/>
        <v>#NAME?</v>
      </c>
      <c r="L151" s="453" t="e">
        <f t="shared" ca="1" si="95"/>
        <v>#NAME?</v>
      </c>
      <c r="M151" s="566" t="e">
        <f t="shared" ca="1" si="103"/>
        <v>#NAME?</v>
      </c>
      <c r="N151" s="567" t="e">
        <f t="shared" ca="1" si="104"/>
        <v>#NAME?</v>
      </c>
      <c r="O151" s="565" t="e">
        <f t="shared" ca="1" si="105"/>
        <v>#NAME?</v>
      </c>
      <c r="P151" s="453" t="e">
        <f t="shared" ca="1" si="96"/>
        <v>#NAME?</v>
      </c>
      <c r="Q151" s="566" t="e">
        <f t="shared" ca="1" si="106"/>
        <v>#NAME?</v>
      </c>
      <c r="R151" s="567" t="e">
        <f t="shared" ca="1" si="107"/>
        <v>#NAME?</v>
      </c>
      <c r="S151" s="1076" t="e">
        <f t="shared" ca="1" si="127"/>
        <v>#NAME?</v>
      </c>
      <c r="T151" s="453" t="e">
        <f t="shared" ca="1" si="97"/>
        <v>#NAME?</v>
      </c>
      <c r="U151" s="566" t="e">
        <f t="shared" ca="1" si="108"/>
        <v>#NAME?</v>
      </c>
      <c r="V151" s="567" t="e">
        <f t="shared" ca="1" si="109"/>
        <v>#NAME?</v>
      </c>
      <c r="W151" s="565" t="e">
        <f t="shared" ca="1" si="110"/>
        <v>#NAME?</v>
      </c>
      <c r="X151" s="453" t="e">
        <f t="shared" ca="1" si="98"/>
        <v>#NAME?</v>
      </c>
      <c r="Y151" s="566" t="e">
        <f t="shared" ca="1" si="111"/>
        <v>#NAME?</v>
      </c>
      <c r="Z151" s="567" t="e">
        <f t="shared" ca="1" si="112"/>
        <v>#NAME?</v>
      </c>
      <c r="AA151" s="1076" t="e">
        <f t="shared" ca="1" si="128"/>
        <v>#NAME?</v>
      </c>
      <c r="AB151" s="453" t="e">
        <f t="shared" ca="1" si="99"/>
        <v>#NAME?</v>
      </c>
      <c r="AC151" s="566" t="e">
        <f t="shared" ca="1" si="113"/>
        <v>#NAME?</v>
      </c>
      <c r="AD151" s="567" t="e">
        <f t="shared" ca="1" si="114"/>
        <v>#NAME?</v>
      </c>
      <c r="AE151" s="565" t="e">
        <f t="shared" ca="1" si="115"/>
        <v>#NAME?</v>
      </c>
      <c r="AF151" s="453" t="e">
        <f t="shared" ca="1" si="100"/>
        <v>#NAME?</v>
      </c>
      <c r="AG151" s="566" t="e">
        <f t="shared" ca="1" si="116"/>
        <v>#NAME?</v>
      </c>
      <c r="AH151" s="567" t="e">
        <f t="shared" ca="1" si="117"/>
        <v>#NAME?</v>
      </c>
      <c r="AI151" s="1076" t="e">
        <f t="shared" ca="1" si="129"/>
        <v>#NAME?</v>
      </c>
      <c r="AJ151" s="453" t="e">
        <f t="shared" ca="1" si="101"/>
        <v>#NAME?</v>
      </c>
      <c r="AK151" s="566" t="e">
        <f t="shared" ca="1" si="118"/>
        <v>#NAME?</v>
      </c>
      <c r="AL151" s="567" t="e">
        <f t="shared" ca="1" si="119"/>
        <v>#NAME?</v>
      </c>
      <c r="AM151" s="565" t="e">
        <f t="shared" ca="1" si="120"/>
        <v>#NAME?</v>
      </c>
      <c r="AN151" s="453" t="e">
        <f t="shared" ca="1" si="102"/>
        <v>#NAME?</v>
      </c>
      <c r="AO151" s="566" t="e">
        <f t="shared" ca="1" si="121"/>
        <v>#NAME?</v>
      </c>
      <c r="AP151" s="567" t="e">
        <f t="shared" ca="1" si="122"/>
        <v>#NAME?</v>
      </c>
      <c r="AQ151" s="455"/>
      <c r="AR151" s="948"/>
      <c r="AS151" s="948"/>
      <c r="AT151" s="968"/>
      <c r="AU151" s="950"/>
      <c r="AV151" s="951"/>
      <c r="AW151" s="952"/>
      <c r="AX151" s="945"/>
      <c r="AY151" s="967"/>
      <c r="AZ151" s="946"/>
      <c r="BA151" s="947"/>
      <c r="BB151" s="948"/>
      <c r="BC151" s="949"/>
      <c r="BD151" s="968"/>
      <c r="BE151" s="950"/>
      <c r="BF151" s="951"/>
      <c r="BG151" s="948"/>
      <c r="BH151" s="948"/>
      <c r="BI151" s="968"/>
      <c r="BJ151" s="950"/>
      <c r="BK151" s="951"/>
      <c r="BL151" s="952"/>
      <c r="BM151" s="945"/>
      <c r="BN151" s="967"/>
      <c r="BO151" s="946"/>
      <c r="BP151" s="947"/>
      <c r="BQ151" s="948"/>
      <c r="BR151" s="949"/>
      <c r="BS151" s="968"/>
      <c r="BT151" s="950"/>
      <c r="BU151" s="951"/>
      <c r="BV151" s="948"/>
      <c r="BW151" s="948"/>
      <c r="BX151" s="968"/>
      <c r="BY151" s="950"/>
      <c r="BZ151" s="951"/>
      <c r="CA151" s="952"/>
      <c r="CB151" s="945"/>
      <c r="CC151" s="946"/>
      <c r="CD151" s="946"/>
      <c r="CE151" s="947"/>
      <c r="CF151" s="948"/>
      <c r="CG151" s="949"/>
      <c r="CH151" s="950"/>
      <c r="CI151" s="950"/>
      <c r="CJ151" s="951"/>
      <c r="CK151" s="948"/>
      <c r="CL151" s="948"/>
      <c r="CM151" s="950"/>
      <c r="CN151" s="950"/>
      <c r="CO151" s="951"/>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'NSW Post Acute '!T82</f>
        <v>9.9686220465422267E-7</v>
      </c>
      <c r="E152" s="493">
        <f>'NSW Post Acute '!U82</f>
        <v>1.328127296356675E-7</v>
      </c>
      <c r="F152" s="493">
        <f>'NSW Post Acute '!V82</f>
        <v>6.9177716358180464E-6</v>
      </c>
      <c r="G152" s="498">
        <f t="shared" si="123"/>
        <v>1.7308568638220354E-6</v>
      </c>
      <c r="H152" s="498">
        <f t="shared" si="124"/>
        <v>0.3317005665349721</v>
      </c>
      <c r="I152" s="498">
        <f t="shared" si="125"/>
        <v>332744.31945212476</v>
      </c>
      <c r="J152" s="498" t="e">
        <f ca="1">_xll.ErBeta(H152,I152)</f>
        <v>#NAME?</v>
      </c>
      <c r="K152" s="1076" t="e">
        <f t="shared" ca="1" si="126"/>
        <v>#NAME?</v>
      </c>
      <c r="L152" s="453" t="e">
        <f t="shared" ca="1" si="95"/>
        <v>#NAME?</v>
      </c>
      <c r="M152" s="566" t="e">
        <f t="shared" ca="1" si="103"/>
        <v>#NAME?</v>
      </c>
      <c r="N152" s="567" t="e">
        <f t="shared" ca="1" si="104"/>
        <v>#NAME?</v>
      </c>
      <c r="O152" s="565" t="e">
        <f t="shared" ca="1" si="105"/>
        <v>#NAME?</v>
      </c>
      <c r="P152" s="453" t="e">
        <f t="shared" ca="1" si="96"/>
        <v>#NAME?</v>
      </c>
      <c r="Q152" s="566" t="e">
        <f t="shared" ca="1" si="106"/>
        <v>#NAME?</v>
      </c>
      <c r="R152" s="567" t="e">
        <f t="shared" ca="1" si="107"/>
        <v>#NAME?</v>
      </c>
      <c r="S152" s="1076" t="e">
        <f t="shared" ca="1" si="127"/>
        <v>#NAME?</v>
      </c>
      <c r="T152" s="453" t="e">
        <f t="shared" ca="1" si="97"/>
        <v>#NAME?</v>
      </c>
      <c r="U152" s="566" t="e">
        <f t="shared" ca="1" si="108"/>
        <v>#NAME?</v>
      </c>
      <c r="V152" s="567" t="e">
        <f t="shared" ca="1" si="109"/>
        <v>#NAME?</v>
      </c>
      <c r="W152" s="565" t="e">
        <f t="shared" ca="1" si="110"/>
        <v>#NAME?</v>
      </c>
      <c r="X152" s="453" t="e">
        <f t="shared" ca="1" si="98"/>
        <v>#NAME?</v>
      </c>
      <c r="Y152" s="566" t="e">
        <f t="shared" ca="1" si="111"/>
        <v>#NAME?</v>
      </c>
      <c r="Z152" s="567" t="e">
        <f t="shared" ca="1" si="112"/>
        <v>#NAME?</v>
      </c>
      <c r="AA152" s="1076" t="e">
        <f t="shared" ca="1" si="128"/>
        <v>#NAME?</v>
      </c>
      <c r="AB152" s="453" t="e">
        <f t="shared" ca="1" si="99"/>
        <v>#NAME?</v>
      </c>
      <c r="AC152" s="566" t="e">
        <f t="shared" ca="1" si="113"/>
        <v>#NAME?</v>
      </c>
      <c r="AD152" s="567" t="e">
        <f t="shared" ca="1" si="114"/>
        <v>#NAME?</v>
      </c>
      <c r="AE152" s="565" t="e">
        <f t="shared" ca="1" si="115"/>
        <v>#NAME?</v>
      </c>
      <c r="AF152" s="453" t="e">
        <f t="shared" ca="1" si="100"/>
        <v>#NAME?</v>
      </c>
      <c r="AG152" s="566" t="e">
        <f t="shared" ca="1" si="116"/>
        <v>#NAME?</v>
      </c>
      <c r="AH152" s="567" t="e">
        <f t="shared" ca="1" si="117"/>
        <v>#NAME?</v>
      </c>
      <c r="AI152" s="1076" t="e">
        <f t="shared" ca="1" si="129"/>
        <v>#NAME?</v>
      </c>
      <c r="AJ152" s="453" t="e">
        <f t="shared" ca="1" si="101"/>
        <v>#NAME?</v>
      </c>
      <c r="AK152" s="566" t="e">
        <f t="shared" ca="1" si="118"/>
        <v>#NAME?</v>
      </c>
      <c r="AL152" s="567" t="e">
        <f t="shared" ca="1" si="119"/>
        <v>#NAME?</v>
      </c>
      <c r="AM152" s="565" t="e">
        <f t="shared" ca="1" si="120"/>
        <v>#NAME?</v>
      </c>
      <c r="AN152" s="453" t="e">
        <f t="shared" ca="1" si="102"/>
        <v>#NAME?</v>
      </c>
      <c r="AO152" s="566" t="e">
        <f t="shared" ca="1" si="121"/>
        <v>#NAME?</v>
      </c>
      <c r="AP152" s="567" t="e">
        <f t="shared" ca="1" si="122"/>
        <v>#NAME?</v>
      </c>
      <c r="AQ152" s="455"/>
      <c r="AR152" s="948"/>
      <c r="AS152" s="948"/>
      <c r="AT152" s="968"/>
      <c r="AU152" s="950"/>
      <c r="AV152" s="951"/>
      <c r="AW152" s="952"/>
      <c r="AX152" s="945"/>
      <c r="AY152" s="967"/>
      <c r="AZ152" s="946"/>
      <c r="BA152" s="947"/>
      <c r="BB152" s="948"/>
      <c r="BC152" s="949"/>
      <c r="BD152" s="968"/>
      <c r="BE152" s="950"/>
      <c r="BF152" s="951"/>
      <c r="BG152" s="948"/>
      <c r="BH152" s="948"/>
      <c r="BI152" s="968"/>
      <c r="BJ152" s="950"/>
      <c r="BK152" s="951"/>
      <c r="BL152" s="952"/>
      <c r="BM152" s="945"/>
      <c r="BN152" s="967"/>
      <c r="BO152" s="946"/>
      <c r="BP152" s="947"/>
      <c r="BQ152" s="948"/>
      <c r="BR152" s="949"/>
      <c r="BS152" s="968"/>
      <c r="BT152" s="950"/>
      <c r="BU152" s="951"/>
      <c r="BV152" s="948"/>
      <c r="BW152" s="948"/>
      <c r="BX152" s="968"/>
      <c r="BY152" s="950"/>
      <c r="BZ152" s="951"/>
      <c r="CA152" s="952"/>
      <c r="CB152" s="945"/>
      <c r="CC152" s="946"/>
      <c r="CD152" s="946"/>
      <c r="CE152" s="947"/>
      <c r="CF152" s="948"/>
      <c r="CG152" s="949"/>
      <c r="CH152" s="950"/>
      <c r="CI152" s="950"/>
      <c r="CJ152" s="951"/>
      <c r="CK152" s="948"/>
      <c r="CL152" s="948"/>
      <c r="CM152" s="950"/>
      <c r="CN152" s="950"/>
      <c r="CO152" s="951"/>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'NSW Post Acute '!T83</f>
        <v>8.3933721483769139E-7</v>
      </c>
      <c r="E153" s="493">
        <f>'NSW Post Acute '!U83</f>
        <v>1.0884665840616602E-7</v>
      </c>
      <c r="F153" s="493">
        <f>'NSW Post Acute '!V83</f>
        <v>5.978045647964388E-6</v>
      </c>
      <c r="G153" s="498">
        <f t="shared" si="123"/>
        <v>1.497244640193424E-6</v>
      </c>
      <c r="H153" s="498">
        <f t="shared" si="124"/>
        <v>0.31425768019035055</v>
      </c>
      <c r="I153" s="498">
        <f t="shared" si="125"/>
        <v>374411.39373637177</v>
      </c>
      <c r="J153" s="498" t="e">
        <f ca="1">_xll.ErBeta(H153,I153)</f>
        <v>#NAME?</v>
      </c>
      <c r="K153" s="1076" t="e">
        <f t="shared" ca="1" si="126"/>
        <v>#NAME?</v>
      </c>
      <c r="L153" s="453" t="e">
        <f t="shared" ca="1" si="95"/>
        <v>#NAME?</v>
      </c>
      <c r="M153" s="566" t="e">
        <f t="shared" ca="1" si="103"/>
        <v>#NAME?</v>
      </c>
      <c r="N153" s="567" t="e">
        <f t="shared" ca="1" si="104"/>
        <v>#NAME?</v>
      </c>
      <c r="O153" s="565" t="e">
        <f t="shared" ca="1" si="105"/>
        <v>#NAME?</v>
      </c>
      <c r="P153" s="453" t="e">
        <f t="shared" ca="1" si="96"/>
        <v>#NAME?</v>
      </c>
      <c r="Q153" s="566" t="e">
        <f t="shared" ca="1" si="106"/>
        <v>#NAME?</v>
      </c>
      <c r="R153" s="567" t="e">
        <f t="shared" ca="1" si="107"/>
        <v>#NAME?</v>
      </c>
      <c r="S153" s="1076" t="e">
        <f t="shared" ca="1" si="127"/>
        <v>#NAME?</v>
      </c>
      <c r="T153" s="453" t="e">
        <f t="shared" ca="1" si="97"/>
        <v>#NAME?</v>
      </c>
      <c r="U153" s="566" t="e">
        <f t="shared" ca="1" si="108"/>
        <v>#NAME?</v>
      </c>
      <c r="V153" s="567" t="e">
        <f t="shared" ca="1" si="109"/>
        <v>#NAME?</v>
      </c>
      <c r="W153" s="565" t="e">
        <f t="shared" ca="1" si="110"/>
        <v>#NAME?</v>
      </c>
      <c r="X153" s="453" t="e">
        <f t="shared" ca="1" si="98"/>
        <v>#NAME?</v>
      </c>
      <c r="Y153" s="566" t="e">
        <f t="shared" ca="1" si="111"/>
        <v>#NAME?</v>
      </c>
      <c r="Z153" s="567" t="e">
        <f t="shared" ca="1" si="112"/>
        <v>#NAME?</v>
      </c>
      <c r="AA153" s="1076" t="e">
        <f t="shared" ca="1" si="128"/>
        <v>#NAME?</v>
      </c>
      <c r="AB153" s="453" t="e">
        <f t="shared" ca="1" si="99"/>
        <v>#NAME?</v>
      </c>
      <c r="AC153" s="566" t="e">
        <f t="shared" ca="1" si="113"/>
        <v>#NAME?</v>
      </c>
      <c r="AD153" s="567" t="e">
        <f t="shared" ca="1" si="114"/>
        <v>#NAME?</v>
      </c>
      <c r="AE153" s="565" t="e">
        <f t="shared" ca="1" si="115"/>
        <v>#NAME?</v>
      </c>
      <c r="AF153" s="453" t="e">
        <f t="shared" ca="1" si="100"/>
        <v>#NAME?</v>
      </c>
      <c r="AG153" s="566" t="e">
        <f t="shared" ca="1" si="116"/>
        <v>#NAME?</v>
      </c>
      <c r="AH153" s="567" t="e">
        <f t="shared" ca="1" si="117"/>
        <v>#NAME?</v>
      </c>
      <c r="AI153" s="1076" t="e">
        <f t="shared" ca="1" si="129"/>
        <v>#NAME?</v>
      </c>
      <c r="AJ153" s="453" t="e">
        <f t="shared" ca="1" si="101"/>
        <v>#NAME?</v>
      </c>
      <c r="AK153" s="566" t="e">
        <f t="shared" ca="1" si="118"/>
        <v>#NAME?</v>
      </c>
      <c r="AL153" s="567" t="e">
        <f t="shared" ca="1" si="119"/>
        <v>#NAME?</v>
      </c>
      <c r="AM153" s="565" t="e">
        <f t="shared" ca="1" si="120"/>
        <v>#NAME?</v>
      </c>
      <c r="AN153" s="453" t="e">
        <f t="shared" ca="1" si="102"/>
        <v>#NAME?</v>
      </c>
      <c r="AO153" s="566" t="e">
        <f t="shared" ca="1" si="121"/>
        <v>#NAME?</v>
      </c>
      <c r="AP153" s="567" t="e">
        <f t="shared" ca="1" si="122"/>
        <v>#NAME?</v>
      </c>
      <c r="AQ153" s="455"/>
      <c r="AR153" s="948"/>
      <c r="AS153" s="948"/>
      <c r="AT153" s="968"/>
      <c r="AU153" s="950"/>
      <c r="AV153" s="951"/>
      <c r="AW153" s="952"/>
      <c r="AX153" s="945"/>
      <c r="AY153" s="967"/>
      <c r="AZ153" s="946"/>
      <c r="BA153" s="947"/>
      <c r="BB153" s="948"/>
      <c r="BC153" s="949"/>
      <c r="BD153" s="968"/>
      <c r="BE153" s="950"/>
      <c r="BF153" s="951"/>
      <c r="BG153" s="948"/>
      <c r="BH153" s="948"/>
      <c r="BI153" s="968"/>
      <c r="BJ153" s="950"/>
      <c r="BK153" s="951"/>
      <c r="BL153" s="952"/>
      <c r="BM153" s="945"/>
      <c r="BN153" s="967"/>
      <c r="BO153" s="946"/>
      <c r="BP153" s="947"/>
      <c r="BQ153" s="948"/>
      <c r="BR153" s="949"/>
      <c r="BS153" s="968"/>
      <c r="BT153" s="950"/>
      <c r="BU153" s="951"/>
      <c r="BV153" s="948"/>
      <c r="BW153" s="948"/>
      <c r="BX153" s="968"/>
      <c r="BY153" s="950"/>
      <c r="BZ153" s="951"/>
      <c r="CA153" s="952"/>
      <c r="CB153" s="945"/>
      <c r="CC153" s="946"/>
      <c r="CD153" s="946"/>
      <c r="CE153" s="947"/>
      <c r="CF153" s="948"/>
      <c r="CG153" s="949"/>
      <c r="CH153" s="950"/>
      <c r="CI153" s="950"/>
      <c r="CJ153" s="951"/>
      <c r="CK153" s="948"/>
      <c r="CL153" s="948"/>
      <c r="CM153" s="950"/>
      <c r="CN153" s="950"/>
      <c r="CO153" s="951"/>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'NSW Post Acute '!T84</f>
        <v>7.0670445415859051E-7</v>
      </c>
      <c r="E154" s="493">
        <f>'NSW Post Acute '!U84</f>
        <v>8.9205267286418764E-8</v>
      </c>
      <c r="F154" s="493">
        <f>'NSW Post Acute '!V84</f>
        <v>5.1659741966778603E-6</v>
      </c>
      <c r="G154" s="498">
        <f t="shared" si="123"/>
        <v>1.2950941146406738E-6</v>
      </c>
      <c r="H154" s="498">
        <f t="shared" si="124"/>
        <v>0.29776363659446353</v>
      </c>
      <c r="I154" s="498">
        <f t="shared" si="125"/>
        <v>421340.80861015007</v>
      </c>
      <c r="J154" s="498" t="e">
        <f ca="1">_xll.ErBeta(H154,I154)</f>
        <v>#NAME?</v>
      </c>
      <c r="K154" s="1076" t="e">
        <f t="shared" ca="1" si="126"/>
        <v>#NAME?</v>
      </c>
      <c r="L154" s="453" t="e">
        <f t="shared" ca="1" si="95"/>
        <v>#NAME?</v>
      </c>
      <c r="M154" s="566" t="e">
        <f t="shared" ca="1" si="103"/>
        <v>#NAME?</v>
      </c>
      <c r="N154" s="567" t="e">
        <f t="shared" ca="1" si="104"/>
        <v>#NAME?</v>
      </c>
      <c r="O154" s="565" t="e">
        <f t="shared" ca="1" si="105"/>
        <v>#NAME?</v>
      </c>
      <c r="P154" s="453" t="e">
        <f t="shared" ca="1" si="96"/>
        <v>#NAME?</v>
      </c>
      <c r="Q154" s="566" t="e">
        <f t="shared" ca="1" si="106"/>
        <v>#NAME?</v>
      </c>
      <c r="R154" s="567" t="e">
        <f t="shared" ca="1" si="107"/>
        <v>#NAME?</v>
      </c>
      <c r="S154" s="1076" t="e">
        <f t="shared" ca="1" si="127"/>
        <v>#NAME?</v>
      </c>
      <c r="T154" s="453" t="e">
        <f t="shared" ca="1" si="97"/>
        <v>#NAME?</v>
      </c>
      <c r="U154" s="566" t="e">
        <f t="shared" ca="1" si="108"/>
        <v>#NAME?</v>
      </c>
      <c r="V154" s="567" t="e">
        <f t="shared" ca="1" si="109"/>
        <v>#NAME?</v>
      </c>
      <c r="W154" s="565" t="e">
        <f t="shared" ca="1" si="110"/>
        <v>#NAME?</v>
      </c>
      <c r="X154" s="453" t="e">
        <f t="shared" ca="1" si="98"/>
        <v>#NAME?</v>
      </c>
      <c r="Y154" s="566" t="e">
        <f t="shared" ca="1" si="111"/>
        <v>#NAME?</v>
      </c>
      <c r="Z154" s="567" t="e">
        <f t="shared" ca="1" si="112"/>
        <v>#NAME?</v>
      </c>
      <c r="AA154" s="1076" t="e">
        <f t="shared" ca="1" si="128"/>
        <v>#NAME?</v>
      </c>
      <c r="AB154" s="453" t="e">
        <f t="shared" ca="1" si="99"/>
        <v>#NAME?</v>
      </c>
      <c r="AC154" s="566" t="e">
        <f t="shared" ca="1" si="113"/>
        <v>#NAME?</v>
      </c>
      <c r="AD154" s="567" t="e">
        <f t="shared" ca="1" si="114"/>
        <v>#NAME?</v>
      </c>
      <c r="AE154" s="565" t="e">
        <f t="shared" ca="1" si="115"/>
        <v>#NAME?</v>
      </c>
      <c r="AF154" s="453" t="e">
        <f t="shared" ca="1" si="100"/>
        <v>#NAME?</v>
      </c>
      <c r="AG154" s="566" t="e">
        <f t="shared" ca="1" si="116"/>
        <v>#NAME?</v>
      </c>
      <c r="AH154" s="567" t="e">
        <f t="shared" ca="1" si="117"/>
        <v>#NAME?</v>
      </c>
      <c r="AI154" s="1076" t="e">
        <f t="shared" ca="1" si="129"/>
        <v>#NAME?</v>
      </c>
      <c r="AJ154" s="453" t="e">
        <f t="shared" ca="1" si="101"/>
        <v>#NAME?</v>
      </c>
      <c r="AK154" s="566" t="e">
        <f t="shared" ca="1" si="118"/>
        <v>#NAME?</v>
      </c>
      <c r="AL154" s="567" t="e">
        <f t="shared" ca="1" si="119"/>
        <v>#NAME?</v>
      </c>
      <c r="AM154" s="565" t="e">
        <f t="shared" ca="1" si="120"/>
        <v>#NAME?</v>
      </c>
      <c r="AN154" s="453" t="e">
        <f t="shared" ca="1" si="102"/>
        <v>#NAME?</v>
      </c>
      <c r="AO154" s="566" t="e">
        <f t="shared" ca="1" si="121"/>
        <v>#NAME?</v>
      </c>
      <c r="AP154" s="567" t="e">
        <f t="shared" ca="1" si="122"/>
        <v>#NAME?</v>
      </c>
      <c r="AQ154" s="455"/>
      <c r="AR154" s="948"/>
      <c r="AS154" s="948"/>
      <c r="AT154" s="968"/>
      <c r="AU154" s="950"/>
      <c r="AV154" s="951"/>
      <c r="AW154" s="952"/>
      <c r="AX154" s="945"/>
      <c r="AY154" s="967"/>
      <c r="AZ154" s="946"/>
      <c r="BA154" s="947"/>
      <c r="BB154" s="948"/>
      <c r="BC154" s="949"/>
      <c r="BD154" s="968"/>
      <c r="BE154" s="950"/>
      <c r="BF154" s="951"/>
      <c r="BG154" s="948"/>
      <c r="BH154" s="948"/>
      <c r="BI154" s="968"/>
      <c r="BJ154" s="950"/>
      <c r="BK154" s="951"/>
      <c r="BL154" s="952"/>
      <c r="BM154" s="945"/>
      <c r="BN154" s="967"/>
      <c r="BO154" s="946"/>
      <c r="BP154" s="947"/>
      <c r="BQ154" s="948"/>
      <c r="BR154" s="949"/>
      <c r="BS154" s="968"/>
      <c r="BT154" s="950"/>
      <c r="BU154" s="951"/>
      <c r="BV154" s="948"/>
      <c r="BW154" s="948"/>
      <c r="BX154" s="968"/>
      <c r="BY154" s="950"/>
      <c r="BZ154" s="951"/>
      <c r="CA154" s="952"/>
      <c r="CB154" s="945"/>
      <c r="CC154" s="946"/>
      <c r="CD154" s="946"/>
      <c r="CE154" s="947"/>
      <c r="CF154" s="948"/>
      <c r="CG154" s="949"/>
      <c r="CH154" s="950"/>
      <c r="CI154" s="950"/>
      <c r="CJ154" s="951"/>
      <c r="CK154" s="948"/>
      <c r="CL154" s="948"/>
      <c r="CM154" s="950"/>
      <c r="CN154" s="950"/>
      <c r="CO154" s="951"/>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'NSW Post Acute '!T85</f>
        <v>5.9503043198694678E-7</v>
      </c>
      <c r="E155" s="493">
        <f>'NSW Post Acute '!U85</f>
        <v>7.3108167289319514E-8</v>
      </c>
      <c r="F155" s="493">
        <f>'NSW Post Acute '!V85</f>
        <v>4.4642163965122653E-6</v>
      </c>
      <c r="G155" s="498">
        <f t="shared" si="123"/>
        <v>1.1201806707201394E-6</v>
      </c>
      <c r="H155" s="498">
        <f t="shared" si="124"/>
        <v>0.28216362894968366</v>
      </c>
      <c r="I155" s="498">
        <f t="shared" si="125"/>
        <v>474200.05076299602</v>
      </c>
      <c r="J155" s="498" t="e">
        <f ca="1">_xll.ErBeta(H155,I155)</f>
        <v>#NAME?</v>
      </c>
      <c r="K155" s="1076" t="e">
        <f t="shared" ca="1" si="126"/>
        <v>#NAME?</v>
      </c>
      <c r="L155" s="453" t="e">
        <f t="shared" ca="1" si="95"/>
        <v>#NAME?</v>
      </c>
      <c r="M155" s="566" t="e">
        <f t="shared" ca="1" si="103"/>
        <v>#NAME?</v>
      </c>
      <c r="N155" s="567" t="e">
        <f t="shared" ca="1" si="104"/>
        <v>#NAME?</v>
      </c>
      <c r="O155" s="565" t="e">
        <f t="shared" ca="1" si="105"/>
        <v>#NAME?</v>
      </c>
      <c r="P155" s="453" t="e">
        <f t="shared" ca="1" si="96"/>
        <v>#NAME?</v>
      </c>
      <c r="Q155" s="566" t="e">
        <f t="shared" ca="1" si="106"/>
        <v>#NAME?</v>
      </c>
      <c r="R155" s="567" t="e">
        <f t="shared" ca="1" si="107"/>
        <v>#NAME?</v>
      </c>
      <c r="S155" s="1076" t="e">
        <f t="shared" ca="1" si="127"/>
        <v>#NAME?</v>
      </c>
      <c r="T155" s="453" t="e">
        <f t="shared" ca="1" si="97"/>
        <v>#NAME?</v>
      </c>
      <c r="U155" s="566" t="e">
        <f t="shared" ca="1" si="108"/>
        <v>#NAME?</v>
      </c>
      <c r="V155" s="567" t="e">
        <f t="shared" ca="1" si="109"/>
        <v>#NAME?</v>
      </c>
      <c r="W155" s="565" t="e">
        <f t="shared" ca="1" si="110"/>
        <v>#NAME?</v>
      </c>
      <c r="X155" s="453" t="e">
        <f t="shared" ca="1" si="98"/>
        <v>#NAME?</v>
      </c>
      <c r="Y155" s="566" t="e">
        <f t="shared" ca="1" si="111"/>
        <v>#NAME?</v>
      </c>
      <c r="Z155" s="567" t="e">
        <f t="shared" ca="1" si="112"/>
        <v>#NAME?</v>
      </c>
      <c r="AA155" s="1076" t="e">
        <f t="shared" ca="1" si="128"/>
        <v>#NAME?</v>
      </c>
      <c r="AB155" s="453" t="e">
        <f t="shared" ca="1" si="99"/>
        <v>#NAME?</v>
      </c>
      <c r="AC155" s="566" t="e">
        <f t="shared" ca="1" si="113"/>
        <v>#NAME?</v>
      </c>
      <c r="AD155" s="567" t="e">
        <f t="shared" ca="1" si="114"/>
        <v>#NAME?</v>
      </c>
      <c r="AE155" s="565" t="e">
        <f t="shared" ca="1" si="115"/>
        <v>#NAME?</v>
      </c>
      <c r="AF155" s="453" t="e">
        <f t="shared" ca="1" si="100"/>
        <v>#NAME?</v>
      </c>
      <c r="AG155" s="566" t="e">
        <f t="shared" ca="1" si="116"/>
        <v>#NAME?</v>
      </c>
      <c r="AH155" s="567" t="e">
        <f t="shared" ca="1" si="117"/>
        <v>#NAME?</v>
      </c>
      <c r="AI155" s="1076" t="e">
        <f t="shared" ca="1" si="129"/>
        <v>#NAME?</v>
      </c>
      <c r="AJ155" s="453" t="e">
        <f t="shared" ca="1" si="101"/>
        <v>#NAME?</v>
      </c>
      <c r="AK155" s="566" t="e">
        <f t="shared" ca="1" si="118"/>
        <v>#NAME?</v>
      </c>
      <c r="AL155" s="567" t="e">
        <f t="shared" ca="1" si="119"/>
        <v>#NAME?</v>
      </c>
      <c r="AM155" s="565" t="e">
        <f t="shared" ca="1" si="120"/>
        <v>#NAME?</v>
      </c>
      <c r="AN155" s="453" t="e">
        <f t="shared" ca="1" si="102"/>
        <v>#NAME?</v>
      </c>
      <c r="AO155" s="566" t="e">
        <f t="shared" ca="1" si="121"/>
        <v>#NAME?</v>
      </c>
      <c r="AP155" s="567" t="e">
        <f t="shared" ca="1" si="122"/>
        <v>#NAME?</v>
      </c>
      <c r="AQ155" s="455"/>
      <c r="AR155" s="948"/>
      <c r="AS155" s="948"/>
      <c r="AT155" s="968"/>
      <c r="AU155" s="950"/>
      <c r="AV155" s="951"/>
      <c r="AW155" s="952"/>
      <c r="AX155" s="945"/>
      <c r="AY155" s="967"/>
      <c r="AZ155" s="946"/>
      <c r="BA155" s="947"/>
      <c r="BB155" s="948"/>
      <c r="BC155" s="949"/>
      <c r="BD155" s="968"/>
      <c r="BE155" s="950"/>
      <c r="BF155" s="951"/>
      <c r="BG155" s="948"/>
      <c r="BH155" s="948"/>
      <c r="BI155" s="968"/>
      <c r="BJ155" s="950"/>
      <c r="BK155" s="951"/>
      <c r="BL155" s="952"/>
      <c r="BM155" s="945"/>
      <c r="BN155" s="967"/>
      <c r="BO155" s="946"/>
      <c r="BP155" s="947"/>
      <c r="BQ155" s="948"/>
      <c r="BR155" s="949"/>
      <c r="BS155" s="968"/>
      <c r="BT155" s="950"/>
      <c r="BU155" s="951"/>
      <c r="BV155" s="948"/>
      <c r="BW155" s="948"/>
      <c r="BX155" s="968"/>
      <c r="BY155" s="950"/>
      <c r="BZ155" s="951"/>
      <c r="CA155" s="952"/>
      <c r="CB155" s="945"/>
      <c r="CC155" s="946"/>
      <c r="CD155" s="946"/>
      <c r="CE155" s="947"/>
      <c r="CF155" s="948"/>
      <c r="CG155" s="949"/>
      <c r="CH155" s="950"/>
      <c r="CI155" s="950"/>
      <c r="CJ155" s="951"/>
      <c r="CK155" s="948"/>
      <c r="CL155" s="948"/>
      <c r="CM155" s="950"/>
      <c r="CN155" s="950"/>
      <c r="CO155" s="951"/>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'NSW Post Acute '!T86</f>
        <v>5.0100323113446449E-7</v>
      </c>
      <c r="E156" s="493">
        <f>'NSW Post Acute '!U86</f>
        <v>5.9915790703727597E-8</v>
      </c>
      <c r="F156" s="493">
        <f>'NSW Post Acute '!V86</f>
        <v>3.8577869877292658E-6</v>
      </c>
      <c r="G156" s="498">
        <f t="shared" si="123"/>
        <v>9.688446931187597E-7</v>
      </c>
      <c r="H156" s="498">
        <f t="shared" si="124"/>
        <v>0.26740633568053734</v>
      </c>
      <c r="I156" s="498">
        <f t="shared" si="125"/>
        <v>533741.47129468282</v>
      </c>
      <c r="J156" s="498" t="e">
        <f ca="1">_xll.ErBeta(H156,I156)</f>
        <v>#NAME?</v>
      </c>
      <c r="K156" s="1076" t="e">
        <f t="shared" ca="1" si="126"/>
        <v>#NAME?</v>
      </c>
      <c r="L156" s="453" t="e">
        <f t="shared" ca="1" si="95"/>
        <v>#NAME?</v>
      </c>
      <c r="M156" s="566" t="e">
        <f t="shared" ca="1" si="103"/>
        <v>#NAME?</v>
      </c>
      <c r="N156" s="567" t="e">
        <f t="shared" ca="1" si="104"/>
        <v>#NAME?</v>
      </c>
      <c r="O156" s="565" t="e">
        <f t="shared" ca="1" si="105"/>
        <v>#NAME?</v>
      </c>
      <c r="P156" s="453" t="e">
        <f t="shared" ca="1" si="96"/>
        <v>#NAME?</v>
      </c>
      <c r="Q156" s="566" t="e">
        <f t="shared" ca="1" si="106"/>
        <v>#NAME?</v>
      </c>
      <c r="R156" s="567" t="e">
        <f t="shared" ca="1" si="107"/>
        <v>#NAME?</v>
      </c>
      <c r="S156" s="1076" t="e">
        <f t="shared" ca="1" si="127"/>
        <v>#NAME?</v>
      </c>
      <c r="T156" s="453" t="e">
        <f t="shared" ca="1" si="97"/>
        <v>#NAME?</v>
      </c>
      <c r="U156" s="566" t="e">
        <f t="shared" ca="1" si="108"/>
        <v>#NAME?</v>
      </c>
      <c r="V156" s="567" t="e">
        <f t="shared" ca="1" si="109"/>
        <v>#NAME?</v>
      </c>
      <c r="W156" s="565" t="e">
        <f t="shared" ca="1" si="110"/>
        <v>#NAME?</v>
      </c>
      <c r="X156" s="453" t="e">
        <f t="shared" ca="1" si="98"/>
        <v>#NAME?</v>
      </c>
      <c r="Y156" s="566" t="e">
        <f t="shared" ca="1" si="111"/>
        <v>#NAME?</v>
      </c>
      <c r="Z156" s="567" t="e">
        <f t="shared" ca="1" si="112"/>
        <v>#NAME?</v>
      </c>
      <c r="AA156" s="1076" t="e">
        <f t="shared" ca="1" si="128"/>
        <v>#NAME?</v>
      </c>
      <c r="AB156" s="453" t="e">
        <f t="shared" ca="1" si="99"/>
        <v>#NAME?</v>
      </c>
      <c r="AC156" s="566" t="e">
        <f t="shared" ca="1" si="113"/>
        <v>#NAME?</v>
      </c>
      <c r="AD156" s="567" t="e">
        <f t="shared" ca="1" si="114"/>
        <v>#NAME?</v>
      </c>
      <c r="AE156" s="565" t="e">
        <f t="shared" ca="1" si="115"/>
        <v>#NAME?</v>
      </c>
      <c r="AF156" s="453" t="e">
        <f t="shared" ca="1" si="100"/>
        <v>#NAME?</v>
      </c>
      <c r="AG156" s="566" t="e">
        <f t="shared" ca="1" si="116"/>
        <v>#NAME?</v>
      </c>
      <c r="AH156" s="567" t="e">
        <f t="shared" ca="1" si="117"/>
        <v>#NAME?</v>
      </c>
      <c r="AI156" s="1076" t="e">
        <f t="shared" ca="1" si="129"/>
        <v>#NAME?</v>
      </c>
      <c r="AJ156" s="453" t="e">
        <f t="shared" ca="1" si="101"/>
        <v>#NAME?</v>
      </c>
      <c r="AK156" s="566" t="e">
        <f t="shared" ca="1" si="118"/>
        <v>#NAME?</v>
      </c>
      <c r="AL156" s="567" t="e">
        <f t="shared" ca="1" si="119"/>
        <v>#NAME?</v>
      </c>
      <c r="AM156" s="565" t="e">
        <f t="shared" ca="1" si="120"/>
        <v>#NAME?</v>
      </c>
      <c r="AN156" s="453" t="e">
        <f t="shared" ca="1" si="102"/>
        <v>#NAME?</v>
      </c>
      <c r="AO156" s="566" t="e">
        <f t="shared" ca="1" si="121"/>
        <v>#NAME?</v>
      </c>
      <c r="AP156" s="567" t="e">
        <f t="shared" ca="1" si="122"/>
        <v>#NAME?</v>
      </c>
      <c r="AQ156" s="455"/>
      <c r="AR156" s="948"/>
      <c r="AS156" s="948"/>
      <c r="AT156" s="968"/>
      <c r="AU156" s="950"/>
      <c r="AV156" s="951"/>
      <c r="AW156" s="952"/>
      <c r="AX156" s="945"/>
      <c r="AY156" s="967"/>
      <c r="AZ156" s="946"/>
      <c r="BA156" s="947"/>
      <c r="BB156" s="948"/>
      <c r="BC156" s="949"/>
      <c r="BD156" s="968"/>
      <c r="BE156" s="950"/>
      <c r="BF156" s="951"/>
      <c r="BG156" s="948"/>
      <c r="BH156" s="948"/>
      <c r="BI156" s="968"/>
      <c r="BJ156" s="950"/>
      <c r="BK156" s="951"/>
      <c r="BL156" s="952"/>
      <c r="BM156" s="945"/>
      <c r="BN156" s="967"/>
      <c r="BO156" s="946"/>
      <c r="BP156" s="947"/>
      <c r="BQ156" s="948"/>
      <c r="BR156" s="949"/>
      <c r="BS156" s="968"/>
      <c r="BT156" s="950"/>
      <c r="BU156" s="951"/>
      <c r="BV156" s="948"/>
      <c r="BW156" s="948"/>
      <c r="BX156" s="968"/>
      <c r="BY156" s="950"/>
      <c r="BZ156" s="951"/>
      <c r="CA156" s="952"/>
      <c r="CB156" s="945"/>
      <c r="CC156" s="946"/>
      <c r="CD156" s="946"/>
      <c r="CE156" s="947"/>
      <c r="CF156" s="948"/>
      <c r="CG156" s="949"/>
      <c r="CH156" s="950"/>
      <c r="CI156" s="950"/>
      <c r="CJ156" s="951"/>
      <c r="CK156" s="948"/>
      <c r="CL156" s="948"/>
      <c r="CM156" s="950"/>
      <c r="CN156" s="950"/>
      <c r="CO156" s="951"/>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'NSW Post Acute '!T87</f>
        <v>4.2183428630534299E-7</v>
      </c>
      <c r="E157" s="493">
        <f>'NSW Post Acute '!U87</f>
        <v>4.9103979880197772E-8</v>
      </c>
      <c r="F157" s="493">
        <f>'NSW Post Acute '!V87</f>
        <v>3.3337363426917213E-6</v>
      </c>
      <c r="G157" s="498">
        <f t="shared" si="123"/>
        <v>8.3791641908457233E-7</v>
      </c>
      <c r="H157" s="498">
        <f t="shared" si="124"/>
        <v>0.25344366757972814</v>
      </c>
      <c r="I157" s="498">
        <f t="shared" si="125"/>
        <v>600813.08915948437</v>
      </c>
      <c r="J157" s="498" t="e">
        <f ca="1">_xll.ErBeta(H157,I157)</f>
        <v>#NAME?</v>
      </c>
      <c r="K157" s="1076" t="e">
        <f t="shared" ca="1" si="126"/>
        <v>#NAME?</v>
      </c>
      <c r="L157" s="453" t="e">
        <f t="shared" ca="1" si="95"/>
        <v>#NAME?</v>
      </c>
      <c r="M157" s="566" t="e">
        <f t="shared" ca="1" si="103"/>
        <v>#NAME?</v>
      </c>
      <c r="N157" s="567" t="e">
        <f t="shared" ca="1" si="104"/>
        <v>#NAME?</v>
      </c>
      <c r="O157" s="565" t="e">
        <f t="shared" ca="1" si="105"/>
        <v>#NAME?</v>
      </c>
      <c r="P157" s="453" t="e">
        <f t="shared" ca="1" si="96"/>
        <v>#NAME?</v>
      </c>
      <c r="Q157" s="566" t="e">
        <f t="shared" ca="1" si="106"/>
        <v>#NAME?</v>
      </c>
      <c r="R157" s="567" t="e">
        <f t="shared" ca="1" si="107"/>
        <v>#NAME?</v>
      </c>
      <c r="S157" s="1076" t="e">
        <f t="shared" ca="1" si="127"/>
        <v>#NAME?</v>
      </c>
      <c r="T157" s="453" t="e">
        <f t="shared" ca="1" si="97"/>
        <v>#NAME?</v>
      </c>
      <c r="U157" s="566" t="e">
        <f t="shared" ca="1" si="108"/>
        <v>#NAME?</v>
      </c>
      <c r="V157" s="567" t="e">
        <f t="shared" ca="1" si="109"/>
        <v>#NAME?</v>
      </c>
      <c r="W157" s="565" t="e">
        <f t="shared" ca="1" si="110"/>
        <v>#NAME?</v>
      </c>
      <c r="X157" s="453" t="e">
        <f t="shared" ca="1" si="98"/>
        <v>#NAME?</v>
      </c>
      <c r="Y157" s="566" t="e">
        <f t="shared" ca="1" si="111"/>
        <v>#NAME?</v>
      </c>
      <c r="Z157" s="567" t="e">
        <f t="shared" ca="1" si="112"/>
        <v>#NAME?</v>
      </c>
      <c r="AA157" s="1076" t="e">
        <f t="shared" ca="1" si="128"/>
        <v>#NAME?</v>
      </c>
      <c r="AB157" s="453" t="e">
        <f t="shared" ca="1" si="99"/>
        <v>#NAME?</v>
      </c>
      <c r="AC157" s="566" t="e">
        <f t="shared" ca="1" si="113"/>
        <v>#NAME?</v>
      </c>
      <c r="AD157" s="567" t="e">
        <f t="shared" ca="1" si="114"/>
        <v>#NAME?</v>
      </c>
      <c r="AE157" s="565" t="e">
        <f t="shared" ca="1" si="115"/>
        <v>#NAME?</v>
      </c>
      <c r="AF157" s="453" t="e">
        <f t="shared" ca="1" si="100"/>
        <v>#NAME?</v>
      </c>
      <c r="AG157" s="566" t="e">
        <f t="shared" ca="1" si="116"/>
        <v>#NAME?</v>
      </c>
      <c r="AH157" s="567" t="e">
        <f t="shared" ca="1" si="117"/>
        <v>#NAME?</v>
      </c>
      <c r="AI157" s="1076" t="e">
        <f t="shared" ca="1" si="129"/>
        <v>#NAME?</v>
      </c>
      <c r="AJ157" s="453" t="e">
        <f t="shared" ca="1" si="101"/>
        <v>#NAME?</v>
      </c>
      <c r="AK157" s="566" t="e">
        <f t="shared" ca="1" si="118"/>
        <v>#NAME?</v>
      </c>
      <c r="AL157" s="567" t="e">
        <f t="shared" ca="1" si="119"/>
        <v>#NAME?</v>
      </c>
      <c r="AM157" s="565" t="e">
        <f t="shared" ca="1" si="120"/>
        <v>#NAME?</v>
      </c>
      <c r="AN157" s="453" t="e">
        <f t="shared" ca="1" si="102"/>
        <v>#NAME?</v>
      </c>
      <c r="AO157" s="566" t="e">
        <f t="shared" ca="1" si="121"/>
        <v>#NAME?</v>
      </c>
      <c r="AP157" s="567" t="e">
        <f t="shared" ca="1" si="122"/>
        <v>#NAME?</v>
      </c>
      <c r="AQ157" s="455"/>
      <c r="AR157" s="948"/>
      <c r="AS157" s="948"/>
      <c r="AT157" s="968"/>
      <c r="AU157" s="950"/>
      <c r="AV157" s="951"/>
      <c r="AW157" s="952"/>
      <c r="AX157" s="945"/>
      <c r="AY157" s="967"/>
      <c r="AZ157" s="946"/>
      <c r="BA157" s="947"/>
      <c r="BB157" s="948"/>
      <c r="BC157" s="949"/>
      <c r="BD157" s="968"/>
      <c r="BE157" s="950"/>
      <c r="BF157" s="951"/>
      <c r="BG157" s="948"/>
      <c r="BH157" s="948"/>
      <c r="BI157" s="968"/>
      <c r="BJ157" s="950"/>
      <c r="BK157" s="951"/>
      <c r="BL157" s="952"/>
      <c r="BM157" s="945"/>
      <c r="BN157" s="967"/>
      <c r="BO157" s="946"/>
      <c r="BP157" s="947"/>
      <c r="BQ157" s="948"/>
      <c r="BR157" s="949"/>
      <c r="BS157" s="968"/>
      <c r="BT157" s="950"/>
      <c r="BU157" s="951"/>
      <c r="BV157" s="948"/>
      <c r="BW157" s="948"/>
      <c r="BX157" s="968"/>
      <c r="BY157" s="950"/>
      <c r="BZ157" s="951"/>
      <c r="CA157" s="952"/>
      <c r="CB157" s="945"/>
      <c r="CC157" s="946"/>
      <c r="CD157" s="946"/>
      <c r="CE157" s="947"/>
      <c r="CF157" s="948"/>
      <c r="CG157" s="949"/>
      <c r="CH157" s="950"/>
      <c r="CI157" s="950"/>
      <c r="CJ157" s="951"/>
      <c r="CK157" s="948"/>
      <c r="CL157" s="948"/>
      <c r="CM157" s="950"/>
      <c r="CN157" s="950"/>
      <c r="CO157" s="951"/>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'NSW Post Acute '!T88</f>
        <v>3.5517568359749735E-7</v>
      </c>
      <c r="E158" s="493">
        <f>'NSW Post Acute '!U88</f>
        <v>4.0243161473038288E-8</v>
      </c>
      <c r="F158" s="493">
        <f>'NSW Post Acute '!V88</f>
        <v>2.8808739409236515E-6</v>
      </c>
      <c r="G158" s="498">
        <f t="shared" si="123"/>
        <v>7.2465070904352378E-7</v>
      </c>
      <c r="H158" s="498">
        <f t="shared" si="124"/>
        <v>0.24023053623418239</v>
      </c>
      <c r="I158" s="498">
        <f t="shared" si="125"/>
        <v>676370.77087286883</v>
      </c>
      <c r="J158" s="498" t="e">
        <f ca="1">_xll.ErBeta(H158,I158)</f>
        <v>#NAME?</v>
      </c>
      <c r="K158" s="1076" t="e">
        <f t="shared" ca="1" si="126"/>
        <v>#NAME?</v>
      </c>
      <c r="L158" s="453" t="e">
        <f t="shared" ca="1" si="95"/>
        <v>#NAME?</v>
      </c>
      <c r="M158" s="566" t="e">
        <f t="shared" ca="1" si="103"/>
        <v>#NAME?</v>
      </c>
      <c r="N158" s="567" t="e">
        <f t="shared" ca="1" si="104"/>
        <v>#NAME?</v>
      </c>
      <c r="O158" s="565" t="e">
        <f t="shared" ca="1" si="105"/>
        <v>#NAME?</v>
      </c>
      <c r="P158" s="453" t="e">
        <f t="shared" ca="1" si="96"/>
        <v>#NAME?</v>
      </c>
      <c r="Q158" s="566" t="e">
        <f t="shared" ca="1" si="106"/>
        <v>#NAME?</v>
      </c>
      <c r="R158" s="567" t="e">
        <f t="shared" ca="1" si="107"/>
        <v>#NAME?</v>
      </c>
      <c r="S158" s="1076" t="e">
        <f t="shared" ca="1" si="127"/>
        <v>#NAME?</v>
      </c>
      <c r="T158" s="453" t="e">
        <f t="shared" ca="1" si="97"/>
        <v>#NAME?</v>
      </c>
      <c r="U158" s="566" t="e">
        <f t="shared" ca="1" si="108"/>
        <v>#NAME?</v>
      </c>
      <c r="V158" s="567" t="e">
        <f t="shared" ca="1" si="109"/>
        <v>#NAME?</v>
      </c>
      <c r="W158" s="565" t="e">
        <f t="shared" ca="1" si="110"/>
        <v>#NAME?</v>
      </c>
      <c r="X158" s="453" t="e">
        <f t="shared" ca="1" si="98"/>
        <v>#NAME?</v>
      </c>
      <c r="Y158" s="566" t="e">
        <f t="shared" ca="1" si="111"/>
        <v>#NAME?</v>
      </c>
      <c r="Z158" s="567" t="e">
        <f t="shared" ca="1" si="112"/>
        <v>#NAME?</v>
      </c>
      <c r="AA158" s="1076" t="e">
        <f t="shared" ca="1" si="128"/>
        <v>#NAME?</v>
      </c>
      <c r="AB158" s="453" t="e">
        <f t="shared" ca="1" si="99"/>
        <v>#NAME?</v>
      </c>
      <c r="AC158" s="566" t="e">
        <f t="shared" ca="1" si="113"/>
        <v>#NAME?</v>
      </c>
      <c r="AD158" s="567" t="e">
        <f t="shared" ca="1" si="114"/>
        <v>#NAME?</v>
      </c>
      <c r="AE158" s="565" t="e">
        <f t="shared" ca="1" si="115"/>
        <v>#NAME?</v>
      </c>
      <c r="AF158" s="453" t="e">
        <f t="shared" ca="1" si="100"/>
        <v>#NAME?</v>
      </c>
      <c r="AG158" s="566" t="e">
        <f t="shared" ca="1" si="116"/>
        <v>#NAME?</v>
      </c>
      <c r="AH158" s="567" t="e">
        <f t="shared" ca="1" si="117"/>
        <v>#NAME?</v>
      </c>
      <c r="AI158" s="1076" t="e">
        <f t="shared" ca="1" si="129"/>
        <v>#NAME?</v>
      </c>
      <c r="AJ158" s="453" t="e">
        <f t="shared" ca="1" si="101"/>
        <v>#NAME?</v>
      </c>
      <c r="AK158" s="566" t="e">
        <f t="shared" ca="1" si="118"/>
        <v>#NAME?</v>
      </c>
      <c r="AL158" s="567" t="e">
        <f t="shared" ca="1" si="119"/>
        <v>#NAME?</v>
      </c>
      <c r="AM158" s="565" t="e">
        <f t="shared" ca="1" si="120"/>
        <v>#NAME?</v>
      </c>
      <c r="AN158" s="453" t="e">
        <f t="shared" ca="1" si="102"/>
        <v>#NAME?</v>
      </c>
      <c r="AO158" s="566" t="e">
        <f t="shared" ca="1" si="121"/>
        <v>#NAME?</v>
      </c>
      <c r="AP158" s="567" t="e">
        <f t="shared" ca="1" si="122"/>
        <v>#NAME?</v>
      </c>
      <c r="AQ158" s="455"/>
      <c r="AR158" s="948"/>
      <c r="AS158" s="948"/>
      <c r="AT158" s="968"/>
      <c r="AU158" s="950"/>
      <c r="AV158" s="951"/>
      <c r="AW158" s="952"/>
      <c r="AX158" s="945"/>
      <c r="AY158" s="967"/>
      <c r="AZ158" s="946"/>
      <c r="BA158" s="947"/>
      <c r="BB158" s="948"/>
      <c r="BC158" s="949"/>
      <c r="BD158" s="968"/>
      <c r="BE158" s="950"/>
      <c r="BF158" s="951"/>
      <c r="BG158" s="948"/>
      <c r="BH158" s="948"/>
      <c r="BI158" s="968"/>
      <c r="BJ158" s="950"/>
      <c r="BK158" s="951"/>
      <c r="BL158" s="952"/>
      <c r="BM158" s="945"/>
      <c r="BN158" s="967"/>
      <c r="BO158" s="946"/>
      <c r="BP158" s="947"/>
      <c r="BQ158" s="948"/>
      <c r="BR158" s="949"/>
      <c r="BS158" s="968"/>
      <c r="BT158" s="950"/>
      <c r="BU158" s="951"/>
      <c r="BV158" s="948"/>
      <c r="BW158" s="948"/>
      <c r="BX158" s="968"/>
      <c r="BY158" s="950"/>
      <c r="BZ158" s="951"/>
      <c r="CA158" s="952"/>
      <c r="CB158" s="945"/>
      <c r="CC158" s="946"/>
      <c r="CD158" s="946"/>
      <c r="CE158" s="947"/>
      <c r="CF158" s="948"/>
      <c r="CG158" s="949"/>
      <c r="CH158" s="950"/>
      <c r="CI158" s="950"/>
      <c r="CJ158" s="951"/>
      <c r="CK158" s="948"/>
      <c r="CL158" s="948"/>
      <c r="CM158" s="950"/>
      <c r="CN158" s="950"/>
      <c r="CO158" s="951"/>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'NSW Post Acute '!T89</f>
        <v>2.9905052840497739E-7</v>
      </c>
      <c r="E159" s="493">
        <f>'NSW Post Acute '!U89</f>
        <v>3.2981278692608179E-8</v>
      </c>
      <c r="F159" s="493">
        <f>'NSW Post Acute '!V89</f>
        <v>2.489529407953071E-6</v>
      </c>
      <c r="G159" s="498">
        <f t="shared" si="123"/>
        <v>6.2667044113787314E-7</v>
      </c>
      <c r="H159" s="498">
        <f t="shared" si="124"/>
        <v>0.22772464167471326</v>
      </c>
      <c r="I159" s="498">
        <f t="shared" si="125"/>
        <v>761491.9618705766</v>
      </c>
      <c r="J159" s="498" t="e">
        <f ca="1">_xll.ErBeta(H159,I159)</f>
        <v>#NAME?</v>
      </c>
      <c r="K159" s="1076" t="e">
        <f t="shared" ca="1" si="126"/>
        <v>#NAME?</v>
      </c>
      <c r="L159" s="453" t="e">
        <f t="shared" ca="1" si="95"/>
        <v>#NAME?</v>
      </c>
      <c r="M159" s="566" t="e">
        <f t="shared" ca="1" si="103"/>
        <v>#NAME?</v>
      </c>
      <c r="N159" s="567" t="e">
        <f t="shared" ca="1" si="104"/>
        <v>#NAME?</v>
      </c>
      <c r="O159" s="565" t="e">
        <f t="shared" ca="1" si="105"/>
        <v>#NAME?</v>
      </c>
      <c r="P159" s="453" t="e">
        <f t="shared" ca="1" si="96"/>
        <v>#NAME?</v>
      </c>
      <c r="Q159" s="566" t="e">
        <f t="shared" ca="1" si="106"/>
        <v>#NAME?</v>
      </c>
      <c r="R159" s="567" t="e">
        <f t="shared" ca="1" si="107"/>
        <v>#NAME?</v>
      </c>
      <c r="S159" s="1076" t="e">
        <f t="shared" ca="1" si="127"/>
        <v>#NAME?</v>
      </c>
      <c r="T159" s="453" t="e">
        <f t="shared" ca="1" si="97"/>
        <v>#NAME?</v>
      </c>
      <c r="U159" s="566" t="e">
        <f t="shared" ca="1" si="108"/>
        <v>#NAME?</v>
      </c>
      <c r="V159" s="567" t="e">
        <f t="shared" ca="1" si="109"/>
        <v>#NAME?</v>
      </c>
      <c r="W159" s="565" t="e">
        <f t="shared" ca="1" si="110"/>
        <v>#NAME?</v>
      </c>
      <c r="X159" s="453" t="e">
        <f t="shared" ca="1" si="98"/>
        <v>#NAME?</v>
      </c>
      <c r="Y159" s="566" t="e">
        <f t="shared" ca="1" si="111"/>
        <v>#NAME?</v>
      </c>
      <c r="Z159" s="567" t="e">
        <f t="shared" ca="1" si="112"/>
        <v>#NAME?</v>
      </c>
      <c r="AA159" s="1076" t="e">
        <f t="shared" ca="1" si="128"/>
        <v>#NAME?</v>
      </c>
      <c r="AB159" s="453" t="e">
        <f t="shared" ca="1" si="99"/>
        <v>#NAME?</v>
      </c>
      <c r="AC159" s="566" t="e">
        <f t="shared" ca="1" si="113"/>
        <v>#NAME?</v>
      </c>
      <c r="AD159" s="567" t="e">
        <f t="shared" ca="1" si="114"/>
        <v>#NAME?</v>
      </c>
      <c r="AE159" s="565" t="e">
        <f t="shared" ca="1" si="115"/>
        <v>#NAME?</v>
      </c>
      <c r="AF159" s="453" t="e">
        <f t="shared" ca="1" si="100"/>
        <v>#NAME?</v>
      </c>
      <c r="AG159" s="566" t="e">
        <f t="shared" ca="1" si="116"/>
        <v>#NAME?</v>
      </c>
      <c r="AH159" s="567" t="e">
        <f t="shared" ca="1" si="117"/>
        <v>#NAME?</v>
      </c>
      <c r="AI159" s="1076" t="e">
        <f t="shared" ca="1" si="129"/>
        <v>#NAME?</v>
      </c>
      <c r="AJ159" s="453" t="e">
        <f t="shared" ca="1" si="101"/>
        <v>#NAME?</v>
      </c>
      <c r="AK159" s="566" t="e">
        <f t="shared" ca="1" si="118"/>
        <v>#NAME?</v>
      </c>
      <c r="AL159" s="567" t="e">
        <f t="shared" ca="1" si="119"/>
        <v>#NAME?</v>
      </c>
      <c r="AM159" s="565" t="e">
        <f t="shared" ca="1" si="120"/>
        <v>#NAME?</v>
      </c>
      <c r="AN159" s="453" t="e">
        <f t="shared" ca="1" si="102"/>
        <v>#NAME?</v>
      </c>
      <c r="AO159" s="566" t="e">
        <f t="shared" ca="1" si="121"/>
        <v>#NAME?</v>
      </c>
      <c r="AP159" s="567" t="e">
        <f t="shared" ca="1" si="122"/>
        <v>#NAME?</v>
      </c>
      <c r="AQ159" s="455"/>
      <c r="AR159" s="948"/>
      <c r="AS159" s="948"/>
      <c r="AT159" s="968"/>
      <c r="AU159" s="950"/>
      <c r="AV159" s="951"/>
      <c r="AW159" s="952"/>
      <c r="AX159" s="945"/>
      <c r="AY159" s="967"/>
      <c r="AZ159" s="946"/>
      <c r="BA159" s="947"/>
      <c r="BB159" s="948"/>
      <c r="BC159" s="949"/>
      <c r="BD159" s="968"/>
      <c r="BE159" s="950"/>
      <c r="BF159" s="951"/>
      <c r="BG159" s="948"/>
      <c r="BH159" s="948"/>
      <c r="BI159" s="968"/>
      <c r="BJ159" s="950"/>
      <c r="BK159" s="951"/>
      <c r="BL159" s="952"/>
      <c r="BM159" s="945"/>
      <c r="BN159" s="967"/>
      <c r="BO159" s="946"/>
      <c r="BP159" s="947"/>
      <c r="BQ159" s="948"/>
      <c r="BR159" s="949"/>
      <c r="BS159" s="968"/>
      <c r="BT159" s="950"/>
      <c r="BU159" s="951"/>
      <c r="BV159" s="948"/>
      <c r="BW159" s="948"/>
      <c r="BX159" s="968"/>
      <c r="BY159" s="950"/>
      <c r="BZ159" s="951"/>
      <c r="CA159" s="952"/>
      <c r="CB159" s="945"/>
      <c r="CC159" s="946"/>
      <c r="CD159" s="946"/>
      <c r="CE159" s="947"/>
      <c r="CF159" s="948"/>
      <c r="CG159" s="949"/>
      <c r="CH159" s="950"/>
      <c r="CI159" s="950"/>
      <c r="CJ159" s="951"/>
      <c r="CK159" s="948"/>
      <c r="CL159" s="948"/>
      <c r="CM159" s="950"/>
      <c r="CN159" s="950"/>
      <c r="CO159" s="951"/>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'NSW Post Acute '!T90</f>
        <v>2.5179431664202571E-7</v>
      </c>
      <c r="E160" s="493">
        <f>'NSW Post Acute '!U90</f>
        <v>2.7029803434510575E-8</v>
      </c>
      <c r="F160" s="493">
        <f>'NSW Post Acute '!V90</f>
        <v>2.1513460151873516E-6</v>
      </c>
      <c r="G160" s="498">
        <f t="shared" si="123"/>
        <v>5.4191740095735736E-7</v>
      </c>
      <c r="H160" s="498">
        <f t="shared" si="124"/>
        <v>0.21588627741561828</v>
      </c>
      <c r="I160" s="498">
        <f t="shared" si="125"/>
        <v>857391.16726611659</v>
      </c>
      <c r="J160" s="498" t="e">
        <f ca="1">_xll.ErBeta(H160,I160)</f>
        <v>#NAME?</v>
      </c>
      <c r="K160" s="1076" t="e">
        <f t="shared" ca="1" si="126"/>
        <v>#NAME?</v>
      </c>
      <c r="L160" s="453" t="e">
        <f t="shared" ca="1" si="95"/>
        <v>#NAME?</v>
      </c>
      <c r="M160" s="566" t="e">
        <f t="shared" ca="1" si="103"/>
        <v>#NAME?</v>
      </c>
      <c r="N160" s="567" t="e">
        <f t="shared" ca="1" si="104"/>
        <v>#NAME?</v>
      </c>
      <c r="O160" s="565" t="e">
        <f t="shared" ca="1" si="105"/>
        <v>#NAME?</v>
      </c>
      <c r="P160" s="453" t="e">
        <f t="shared" ca="1" si="96"/>
        <v>#NAME?</v>
      </c>
      <c r="Q160" s="566" t="e">
        <f t="shared" ca="1" si="106"/>
        <v>#NAME?</v>
      </c>
      <c r="R160" s="567" t="e">
        <f t="shared" ca="1" si="107"/>
        <v>#NAME?</v>
      </c>
      <c r="S160" s="1076" t="e">
        <f t="shared" ca="1" si="127"/>
        <v>#NAME?</v>
      </c>
      <c r="T160" s="453" t="e">
        <f t="shared" ca="1" si="97"/>
        <v>#NAME?</v>
      </c>
      <c r="U160" s="566" t="e">
        <f t="shared" ca="1" si="108"/>
        <v>#NAME?</v>
      </c>
      <c r="V160" s="567" t="e">
        <f t="shared" ca="1" si="109"/>
        <v>#NAME?</v>
      </c>
      <c r="W160" s="565" t="e">
        <f t="shared" ca="1" si="110"/>
        <v>#NAME?</v>
      </c>
      <c r="X160" s="453" t="e">
        <f t="shared" ca="1" si="98"/>
        <v>#NAME?</v>
      </c>
      <c r="Y160" s="566" t="e">
        <f t="shared" ca="1" si="111"/>
        <v>#NAME?</v>
      </c>
      <c r="Z160" s="567" t="e">
        <f t="shared" ca="1" si="112"/>
        <v>#NAME?</v>
      </c>
      <c r="AA160" s="1076" t="e">
        <f t="shared" ca="1" si="128"/>
        <v>#NAME?</v>
      </c>
      <c r="AB160" s="453" t="e">
        <f t="shared" ca="1" si="99"/>
        <v>#NAME?</v>
      </c>
      <c r="AC160" s="566" t="e">
        <f t="shared" ca="1" si="113"/>
        <v>#NAME?</v>
      </c>
      <c r="AD160" s="567" t="e">
        <f t="shared" ca="1" si="114"/>
        <v>#NAME?</v>
      </c>
      <c r="AE160" s="565" t="e">
        <f t="shared" ca="1" si="115"/>
        <v>#NAME?</v>
      </c>
      <c r="AF160" s="453" t="e">
        <f t="shared" ca="1" si="100"/>
        <v>#NAME?</v>
      </c>
      <c r="AG160" s="566" t="e">
        <f t="shared" ca="1" si="116"/>
        <v>#NAME?</v>
      </c>
      <c r="AH160" s="567" t="e">
        <f t="shared" ca="1" si="117"/>
        <v>#NAME?</v>
      </c>
      <c r="AI160" s="1076" t="e">
        <f t="shared" ca="1" si="129"/>
        <v>#NAME?</v>
      </c>
      <c r="AJ160" s="453" t="e">
        <f t="shared" ca="1" si="101"/>
        <v>#NAME?</v>
      </c>
      <c r="AK160" s="566" t="e">
        <f t="shared" ca="1" si="118"/>
        <v>#NAME?</v>
      </c>
      <c r="AL160" s="567" t="e">
        <f t="shared" ca="1" si="119"/>
        <v>#NAME?</v>
      </c>
      <c r="AM160" s="565" t="e">
        <f t="shared" ca="1" si="120"/>
        <v>#NAME?</v>
      </c>
      <c r="AN160" s="453" t="e">
        <f t="shared" ca="1" si="102"/>
        <v>#NAME?</v>
      </c>
      <c r="AO160" s="566" t="e">
        <f t="shared" ca="1" si="121"/>
        <v>#NAME?</v>
      </c>
      <c r="AP160" s="567" t="e">
        <f t="shared" ca="1" si="122"/>
        <v>#NAME?</v>
      </c>
      <c r="AQ160" s="455"/>
      <c r="AR160" s="948"/>
      <c r="AS160" s="948"/>
      <c r="AT160" s="968"/>
      <c r="AU160" s="950"/>
      <c r="AV160" s="951"/>
      <c r="AW160" s="952"/>
      <c r="AX160" s="945"/>
      <c r="AY160" s="967"/>
      <c r="AZ160" s="946"/>
      <c r="BA160" s="947"/>
      <c r="BB160" s="948"/>
      <c r="BC160" s="949"/>
      <c r="BD160" s="968"/>
      <c r="BE160" s="950"/>
      <c r="BF160" s="951"/>
      <c r="BG160" s="948"/>
      <c r="BH160" s="948"/>
      <c r="BI160" s="968"/>
      <c r="BJ160" s="950"/>
      <c r="BK160" s="951"/>
      <c r="BL160" s="952"/>
      <c r="BM160" s="945"/>
      <c r="BN160" s="967"/>
      <c r="BO160" s="946"/>
      <c r="BP160" s="947"/>
      <c r="BQ160" s="948"/>
      <c r="BR160" s="949"/>
      <c r="BS160" s="968"/>
      <c r="BT160" s="950"/>
      <c r="BU160" s="951"/>
      <c r="BV160" s="948"/>
      <c r="BW160" s="948"/>
      <c r="BX160" s="968"/>
      <c r="BY160" s="950"/>
      <c r="BZ160" s="951"/>
      <c r="CA160" s="952"/>
      <c r="CB160" s="945"/>
      <c r="CC160" s="946"/>
      <c r="CD160" s="946"/>
      <c r="CE160" s="947"/>
      <c r="CF160" s="948"/>
      <c r="CG160" s="949"/>
      <c r="CH160" s="950"/>
      <c r="CI160" s="950"/>
      <c r="CJ160" s="951"/>
      <c r="CK160" s="948"/>
      <c r="CL160" s="948"/>
      <c r="CM160" s="950"/>
      <c r="CN160" s="950"/>
      <c r="CO160" s="951"/>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'NSW Post Acute '!T91</f>
        <v>2.1200557053478053E-7</v>
      </c>
      <c r="E161" s="493">
        <f>'NSW Post Acute '!U91</f>
        <v>2.2152272521563051E-8</v>
      </c>
      <c r="F161" s="493">
        <f>'NSW Post Acute '!V91</f>
        <v>1.8591022312397337E-6</v>
      </c>
      <c r="G161" s="498">
        <f t="shared" si="123"/>
        <v>4.6860968334647208E-7</v>
      </c>
      <c r="H161" s="498">
        <f t="shared" si="124"/>
        <v>0.20467815124684546</v>
      </c>
      <c r="I161" s="498">
        <f t="shared" si="125"/>
        <v>965437.40495893627</v>
      </c>
      <c r="J161" s="498" t="e">
        <f ca="1">_xll.ErBeta(H161,I161)</f>
        <v>#NAME?</v>
      </c>
      <c r="K161" s="1076" t="e">
        <f t="shared" ca="1" si="126"/>
        <v>#NAME?</v>
      </c>
      <c r="L161" s="453" t="e">
        <f t="shared" ca="1" si="95"/>
        <v>#NAME?</v>
      </c>
      <c r="M161" s="566" t="e">
        <f t="shared" ca="1" si="103"/>
        <v>#NAME?</v>
      </c>
      <c r="N161" s="567" t="e">
        <f t="shared" ca="1" si="104"/>
        <v>#NAME?</v>
      </c>
      <c r="O161" s="565" t="e">
        <f t="shared" ca="1" si="105"/>
        <v>#NAME?</v>
      </c>
      <c r="P161" s="453" t="e">
        <f t="shared" ca="1" si="96"/>
        <v>#NAME?</v>
      </c>
      <c r="Q161" s="566" t="e">
        <f t="shared" ca="1" si="106"/>
        <v>#NAME?</v>
      </c>
      <c r="R161" s="567" t="e">
        <f t="shared" ca="1" si="107"/>
        <v>#NAME?</v>
      </c>
      <c r="S161" s="1076" t="e">
        <f t="shared" ca="1" si="127"/>
        <v>#NAME?</v>
      </c>
      <c r="T161" s="453" t="e">
        <f t="shared" ca="1" si="97"/>
        <v>#NAME?</v>
      </c>
      <c r="U161" s="566" t="e">
        <f t="shared" ca="1" si="108"/>
        <v>#NAME?</v>
      </c>
      <c r="V161" s="567" t="e">
        <f t="shared" ca="1" si="109"/>
        <v>#NAME?</v>
      </c>
      <c r="W161" s="565" t="e">
        <f t="shared" ca="1" si="110"/>
        <v>#NAME?</v>
      </c>
      <c r="X161" s="453" t="e">
        <f t="shared" ca="1" si="98"/>
        <v>#NAME?</v>
      </c>
      <c r="Y161" s="566" t="e">
        <f t="shared" ca="1" si="111"/>
        <v>#NAME?</v>
      </c>
      <c r="Z161" s="567" t="e">
        <f t="shared" ca="1" si="112"/>
        <v>#NAME?</v>
      </c>
      <c r="AA161" s="1076" t="e">
        <f t="shared" ca="1" si="128"/>
        <v>#NAME?</v>
      </c>
      <c r="AB161" s="453" t="e">
        <f t="shared" ca="1" si="99"/>
        <v>#NAME?</v>
      </c>
      <c r="AC161" s="566" t="e">
        <f t="shared" ca="1" si="113"/>
        <v>#NAME?</v>
      </c>
      <c r="AD161" s="567" t="e">
        <f t="shared" ca="1" si="114"/>
        <v>#NAME?</v>
      </c>
      <c r="AE161" s="565" t="e">
        <f t="shared" ca="1" si="115"/>
        <v>#NAME?</v>
      </c>
      <c r="AF161" s="453" t="e">
        <f t="shared" ca="1" si="100"/>
        <v>#NAME?</v>
      </c>
      <c r="AG161" s="566" t="e">
        <f t="shared" ca="1" si="116"/>
        <v>#NAME?</v>
      </c>
      <c r="AH161" s="567" t="e">
        <f t="shared" ca="1" si="117"/>
        <v>#NAME?</v>
      </c>
      <c r="AI161" s="1076" t="e">
        <f t="shared" ca="1" si="129"/>
        <v>#NAME?</v>
      </c>
      <c r="AJ161" s="453" t="e">
        <f t="shared" ca="1" si="101"/>
        <v>#NAME?</v>
      </c>
      <c r="AK161" s="566" t="e">
        <f t="shared" ca="1" si="118"/>
        <v>#NAME?</v>
      </c>
      <c r="AL161" s="567" t="e">
        <f t="shared" ca="1" si="119"/>
        <v>#NAME?</v>
      </c>
      <c r="AM161" s="565" t="e">
        <f t="shared" ca="1" si="120"/>
        <v>#NAME?</v>
      </c>
      <c r="AN161" s="453" t="e">
        <f t="shared" ca="1" si="102"/>
        <v>#NAME?</v>
      </c>
      <c r="AO161" s="566" t="e">
        <f t="shared" ca="1" si="121"/>
        <v>#NAME?</v>
      </c>
      <c r="AP161" s="567" t="e">
        <f t="shared" ca="1" si="122"/>
        <v>#NAME?</v>
      </c>
      <c r="AQ161" s="455"/>
      <c r="AR161" s="948"/>
      <c r="AS161" s="948"/>
      <c r="AT161" s="968"/>
      <c r="AU161" s="950"/>
      <c r="AV161" s="951"/>
      <c r="AW161" s="952"/>
      <c r="AX161" s="945"/>
      <c r="AY161" s="967"/>
      <c r="AZ161" s="946"/>
      <c r="BA161" s="947"/>
      <c r="BB161" s="948"/>
      <c r="BC161" s="949"/>
      <c r="BD161" s="968"/>
      <c r="BE161" s="950"/>
      <c r="BF161" s="951"/>
      <c r="BG161" s="948"/>
      <c r="BH161" s="948"/>
      <c r="BI161" s="968"/>
      <c r="BJ161" s="950"/>
      <c r="BK161" s="951"/>
      <c r="BL161" s="952"/>
      <c r="BM161" s="945"/>
      <c r="BN161" s="967"/>
      <c r="BO161" s="946"/>
      <c r="BP161" s="947"/>
      <c r="BQ161" s="948"/>
      <c r="BR161" s="949"/>
      <c r="BS161" s="968"/>
      <c r="BT161" s="950"/>
      <c r="BU161" s="951"/>
      <c r="BV161" s="948"/>
      <c r="BW161" s="948"/>
      <c r="BX161" s="968"/>
      <c r="BY161" s="950"/>
      <c r="BZ161" s="951"/>
      <c r="CA161" s="952"/>
      <c r="CB161" s="945"/>
      <c r="CC161" s="946"/>
      <c r="CD161" s="946"/>
      <c r="CE161" s="947"/>
      <c r="CF161" s="948"/>
      <c r="CG161" s="949"/>
      <c r="CH161" s="950"/>
      <c r="CI161" s="950"/>
      <c r="CJ161" s="951"/>
      <c r="CK161" s="948"/>
      <c r="CL161" s="948"/>
      <c r="CM161" s="950"/>
      <c r="CN161" s="950"/>
      <c r="CO161" s="951"/>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'NSW Post Acute '!T92</f>
        <v>1.7850427498599049E-7</v>
      </c>
      <c r="E162" s="493">
        <f>'NSW Post Acute '!U92</f>
        <v>1.8154892582128867E-8</v>
      </c>
      <c r="F162" s="493">
        <f>'NSW Post Acute '!V92</f>
        <v>1.6065575141335716E-6</v>
      </c>
      <c r="G162" s="498">
        <f t="shared" si="123"/>
        <v>4.0520475039577622E-7</v>
      </c>
      <c r="H162" s="498">
        <f t="shared" si="124"/>
        <v>0.19406522031456197</v>
      </c>
      <c r="I162" s="498">
        <f t="shared" si="125"/>
        <v>1087173.8824648389</v>
      </c>
      <c r="J162" s="498" t="e">
        <f ca="1">_xll.ErBeta(H162,I162)</f>
        <v>#NAME?</v>
      </c>
      <c r="K162" s="1076" t="e">
        <f t="shared" ca="1" si="126"/>
        <v>#NAME?</v>
      </c>
      <c r="L162" s="453" t="e">
        <f t="shared" ca="1" si="95"/>
        <v>#NAME?</v>
      </c>
      <c r="M162" s="566" t="e">
        <f t="shared" ca="1" si="103"/>
        <v>#NAME?</v>
      </c>
      <c r="N162" s="567" t="e">
        <f t="shared" ca="1" si="104"/>
        <v>#NAME?</v>
      </c>
      <c r="O162" s="565" t="e">
        <f t="shared" ca="1" si="105"/>
        <v>#NAME?</v>
      </c>
      <c r="P162" s="453" t="e">
        <f t="shared" ca="1" si="96"/>
        <v>#NAME?</v>
      </c>
      <c r="Q162" s="566" t="e">
        <f t="shared" ca="1" si="106"/>
        <v>#NAME?</v>
      </c>
      <c r="R162" s="567" t="e">
        <f t="shared" ca="1" si="107"/>
        <v>#NAME?</v>
      </c>
      <c r="S162" s="1076" t="e">
        <f t="shared" ca="1" si="127"/>
        <v>#NAME?</v>
      </c>
      <c r="T162" s="453" t="e">
        <f t="shared" ca="1" si="97"/>
        <v>#NAME?</v>
      </c>
      <c r="U162" s="566" t="e">
        <f t="shared" ca="1" si="108"/>
        <v>#NAME?</v>
      </c>
      <c r="V162" s="567" t="e">
        <f t="shared" ca="1" si="109"/>
        <v>#NAME?</v>
      </c>
      <c r="W162" s="565" t="e">
        <f t="shared" ca="1" si="110"/>
        <v>#NAME?</v>
      </c>
      <c r="X162" s="453" t="e">
        <f t="shared" ca="1" si="98"/>
        <v>#NAME?</v>
      </c>
      <c r="Y162" s="566" t="e">
        <f t="shared" ca="1" si="111"/>
        <v>#NAME?</v>
      </c>
      <c r="Z162" s="567" t="e">
        <f t="shared" ca="1" si="112"/>
        <v>#NAME?</v>
      </c>
      <c r="AA162" s="1076" t="e">
        <f t="shared" ca="1" si="128"/>
        <v>#NAME?</v>
      </c>
      <c r="AB162" s="453" t="e">
        <f t="shared" ca="1" si="99"/>
        <v>#NAME?</v>
      </c>
      <c r="AC162" s="566" t="e">
        <f t="shared" ca="1" si="113"/>
        <v>#NAME?</v>
      </c>
      <c r="AD162" s="567" t="e">
        <f t="shared" ca="1" si="114"/>
        <v>#NAME?</v>
      </c>
      <c r="AE162" s="565" t="e">
        <f t="shared" ca="1" si="115"/>
        <v>#NAME?</v>
      </c>
      <c r="AF162" s="453" t="e">
        <f t="shared" ca="1" si="100"/>
        <v>#NAME?</v>
      </c>
      <c r="AG162" s="566" t="e">
        <f t="shared" ca="1" si="116"/>
        <v>#NAME?</v>
      </c>
      <c r="AH162" s="567" t="e">
        <f t="shared" ca="1" si="117"/>
        <v>#NAME?</v>
      </c>
      <c r="AI162" s="1076" t="e">
        <f t="shared" ca="1" si="129"/>
        <v>#NAME?</v>
      </c>
      <c r="AJ162" s="453" t="e">
        <f t="shared" ca="1" si="101"/>
        <v>#NAME?</v>
      </c>
      <c r="AK162" s="566" t="e">
        <f t="shared" ca="1" si="118"/>
        <v>#NAME?</v>
      </c>
      <c r="AL162" s="567" t="e">
        <f t="shared" ca="1" si="119"/>
        <v>#NAME?</v>
      </c>
      <c r="AM162" s="565" t="e">
        <f t="shared" ca="1" si="120"/>
        <v>#NAME?</v>
      </c>
      <c r="AN162" s="453" t="e">
        <f t="shared" ca="1" si="102"/>
        <v>#NAME?</v>
      </c>
      <c r="AO162" s="566" t="e">
        <f t="shared" ca="1" si="121"/>
        <v>#NAME?</v>
      </c>
      <c r="AP162" s="567" t="e">
        <f t="shared" ca="1" si="122"/>
        <v>#NAME?</v>
      </c>
      <c r="AQ162" s="455"/>
      <c r="AR162" s="948"/>
      <c r="AS162" s="948"/>
      <c r="AT162" s="968"/>
      <c r="AU162" s="950"/>
      <c r="AV162" s="951"/>
      <c r="AW162" s="952"/>
      <c r="AX162" s="945"/>
      <c r="AY162" s="967"/>
      <c r="AZ162" s="946"/>
      <c r="BA162" s="947"/>
      <c r="BB162" s="948"/>
      <c r="BC162" s="949"/>
      <c r="BD162" s="968"/>
      <c r="BE162" s="950"/>
      <c r="BF162" s="951"/>
      <c r="BG162" s="948"/>
      <c r="BH162" s="948"/>
      <c r="BI162" s="968"/>
      <c r="BJ162" s="950"/>
      <c r="BK162" s="951"/>
      <c r="BL162" s="952"/>
      <c r="BM162" s="945"/>
      <c r="BN162" s="967"/>
      <c r="BO162" s="946"/>
      <c r="BP162" s="947"/>
      <c r="BQ162" s="948"/>
      <c r="BR162" s="949"/>
      <c r="BS162" s="968"/>
      <c r="BT162" s="950"/>
      <c r="BU162" s="951"/>
      <c r="BV162" s="948"/>
      <c r="BW162" s="948"/>
      <c r="BX162" s="968"/>
      <c r="BY162" s="950"/>
      <c r="BZ162" s="951"/>
      <c r="CA162" s="952"/>
      <c r="CB162" s="945"/>
      <c r="CC162" s="946"/>
      <c r="CD162" s="946"/>
      <c r="CE162" s="947"/>
      <c r="CF162" s="948"/>
      <c r="CG162" s="949"/>
      <c r="CH162" s="950"/>
      <c r="CI162" s="950"/>
      <c r="CJ162" s="951"/>
      <c r="CK162" s="948"/>
      <c r="CL162" s="948"/>
      <c r="CM162" s="950"/>
      <c r="CN162" s="950"/>
      <c r="CO162" s="951"/>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'NSW Post Acute '!T93</f>
        <v>1.502968818597467E-7</v>
      </c>
      <c r="E163" s="493">
        <f>'NSW Post Acute '!U93</f>
        <v>1.4878840279154467E-8</v>
      </c>
      <c r="F163" s="493">
        <f>'NSW Post Acute '!V93</f>
        <v>1.3883190514476981E-6</v>
      </c>
      <c r="G163" s="498">
        <f t="shared" si="123"/>
        <v>3.5036740080830197E-7</v>
      </c>
      <c r="H163" s="498">
        <f t="shared" si="124"/>
        <v>0.18401453917908914</v>
      </c>
      <c r="I163" s="498">
        <f t="shared" si="125"/>
        <v>1224340.180882764</v>
      </c>
      <c r="J163" s="498" t="e">
        <f ca="1">_xll.ErBeta(H163,I163)</f>
        <v>#NAME?</v>
      </c>
      <c r="K163" s="1076" t="e">
        <f t="shared" ca="1" si="126"/>
        <v>#NAME?</v>
      </c>
      <c r="L163" s="453" t="e">
        <f t="shared" ca="1" si="95"/>
        <v>#NAME?</v>
      </c>
      <c r="M163" s="566" t="e">
        <f t="shared" ca="1" si="103"/>
        <v>#NAME?</v>
      </c>
      <c r="N163" s="567" t="e">
        <f t="shared" ca="1" si="104"/>
        <v>#NAME?</v>
      </c>
      <c r="O163" s="565" t="e">
        <f t="shared" ca="1" si="105"/>
        <v>#NAME?</v>
      </c>
      <c r="P163" s="453" t="e">
        <f t="shared" ca="1" si="96"/>
        <v>#NAME?</v>
      </c>
      <c r="Q163" s="566" t="e">
        <f t="shared" ca="1" si="106"/>
        <v>#NAME?</v>
      </c>
      <c r="R163" s="567" t="e">
        <f t="shared" ca="1" si="107"/>
        <v>#NAME?</v>
      </c>
      <c r="S163" s="1076" t="e">
        <f t="shared" ca="1" si="127"/>
        <v>#NAME?</v>
      </c>
      <c r="T163" s="453" t="e">
        <f t="shared" ca="1" si="97"/>
        <v>#NAME?</v>
      </c>
      <c r="U163" s="566" t="e">
        <f t="shared" ca="1" si="108"/>
        <v>#NAME?</v>
      </c>
      <c r="V163" s="567" t="e">
        <f t="shared" ca="1" si="109"/>
        <v>#NAME?</v>
      </c>
      <c r="W163" s="565" t="e">
        <f t="shared" ca="1" si="110"/>
        <v>#NAME?</v>
      </c>
      <c r="X163" s="453" t="e">
        <f t="shared" ca="1" si="98"/>
        <v>#NAME?</v>
      </c>
      <c r="Y163" s="566" t="e">
        <f t="shared" ca="1" si="111"/>
        <v>#NAME?</v>
      </c>
      <c r="Z163" s="567" t="e">
        <f t="shared" ca="1" si="112"/>
        <v>#NAME?</v>
      </c>
      <c r="AA163" s="1076" t="e">
        <f t="shared" ca="1" si="128"/>
        <v>#NAME?</v>
      </c>
      <c r="AB163" s="453" t="e">
        <f t="shared" ca="1" si="99"/>
        <v>#NAME?</v>
      </c>
      <c r="AC163" s="566" t="e">
        <f t="shared" ca="1" si="113"/>
        <v>#NAME?</v>
      </c>
      <c r="AD163" s="567" t="e">
        <f t="shared" ca="1" si="114"/>
        <v>#NAME?</v>
      </c>
      <c r="AE163" s="565" t="e">
        <f t="shared" ca="1" si="115"/>
        <v>#NAME?</v>
      </c>
      <c r="AF163" s="453" t="e">
        <f t="shared" ca="1" si="100"/>
        <v>#NAME?</v>
      </c>
      <c r="AG163" s="566" t="e">
        <f t="shared" ca="1" si="116"/>
        <v>#NAME?</v>
      </c>
      <c r="AH163" s="567" t="e">
        <f t="shared" ca="1" si="117"/>
        <v>#NAME?</v>
      </c>
      <c r="AI163" s="1076" t="e">
        <f t="shared" ca="1" si="129"/>
        <v>#NAME?</v>
      </c>
      <c r="AJ163" s="453" t="e">
        <f t="shared" ca="1" si="101"/>
        <v>#NAME?</v>
      </c>
      <c r="AK163" s="566" t="e">
        <f t="shared" ca="1" si="118"/>
        <v>#NAME?</v>
      </c>
      <c r="AL163" s="567" t="e">
        <f t="shared" ca="1" si="119"/>
        <v>#NAME?</v>
      </c>
      <c r="AM163" s="565" t="e">
        <f t="shared" ca="1" si="120"/>
        <v>#NAME?</v>
      </c>
      <c r="AN163" s="453" t="e">
        <f t="shared" ca="1" si="102"/>
        <v>#NAME?</v>
      </c>
      <c r="AO163" s="566" t="e">
        <f t="shared" ca="1" si="121"/>
        <v>#NAME?</v>
      </c>
      <c r="AP163" s="567" t="e">
        <f t="shared" ca="1" si="122"/>
        <v>#NAME?</v>
      </c>
      <c r="AQ163" s="455"/>
      <c r="AR163" s="948"/>
      <c r="AS163" s="948"/>
      <c r="AT163" s="968"/>
      <c r="AU163" s="950"/>
      <c r="AV163" s="951"/>
      <c r="AW163" s="952"/>
      <c r="AX163" s="945"/>
      <c r="AY163" s="967"/>
      <c r="AZ163" s="946"/>
      <c r="BA163" s="947"/>
      <c r="BB163" s="948"/>
      <c r="BC163" s="949"/>
      <c r="BD163" s="968"/>
      <c r="BE163" s="950"/>
      <c r="BF163" s="951"/>
      <c r="BG163" s="948"/>
      <c r="BH163" s="948"/>
      <c r="BI163" s="968"/>
      <c r="BJ163" s="950"/>
      <c r="BK163" s="951"/>
      <c r="BL163" s="952"/>
      <c r="BM163" s="945"/>
      <c r="BN163" s="967"/>
      <c r="BO163" s="946"/>
      <c r="BP163" s="947"/>
      <c r="BQ163" s="948"/>
      <c r="BR163" s="949"/>
      <c r="BS163" s="968"/>
      <c r="BT163" s="950"/>
      <c r="BU163" s="951"/>
      <c r="BV163" s="948"/>
      <c r="BW163" s="948"/>
      <c r="BX163" s="968"/>
      <c r="BY163" s="950"/>
      <c r="BZ163" s="951"/>
      <c r="CA163" s="952"/>
      <c r="CB163" s="945"/>
      <c r="CC163" s="946"/>
      <c r="CD163" s="946"/>
      <c r="CE163" s="947"/>
      <c r="CF163" s="948"/>
      <c r="CG163" s="949"/>
      <c r="CH163" s="950"/>
      <c r="CI163" s="950"/>
      <c r="CJ163" s="951"/>
      <c r="CK163" s="948"/>
      <c r="CL163" s="948"/>
      <c r="CM163" s="950"/>
      <c r="CN163" s="950"/>
      <c r="CO163" s="951"/>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'NSW Post Acute '!T94</f>
        <v>1.2654684431807341E-7</v>
      </c>
      <c r="E164" s="493">
        <f>'NSW Post Acute '!U94</f>
        <v>1.219395196369866E-8</v>
      </c>
      <c r="F164" s="493">
        <f>'NSW Post Acute '!V94</f>
        <v>1.1997266027865235E-6</v>
      </c>
      <c r="G164" s="498">
        <f t="shared" si="123"/>
        <v>3.0294200276092474E-7</v>
      </c>
      <c r="H164" s="498">
        <f t="shared" si="124"/>
        <v>0.17449511967460365</v>
      </c>
      <c r="I164" s="498">
        <f t="shared" si="125"/>
        <v>1378897.265539126</v>
      </c>
      <c r="J164" s="498" t="e">
        <f ca="1">_xll.ErBeta(H164,I164)</f>
        <v>#NAME?</v>
      </c>
      <c r="K164" s="1076" t="e">
        <f t="shared" ca="1" si="126"/>
        <v>#NAME?</v>
      </c>
      <c r="L164" s="453" t="e">
        <f t="shared" ca="1" si="95"/>
        <v>#NAME?</v>
      </c>
      <c r="M164" s="566" t="e">
        <f t="shared" ca="1" si="103"/>
        <v>#NAME?</v>
      </c>
      <c r="N164" s="567" t="e">
        <f t="shared" ca="1" si="104"/>
        <v>#NAME?</v>
      </c>
      <c r="O164" s="565" t="e">
        <f t="shared" ca="1" si="105"/>
        <v>#NAME?</v>
      </c>
      <c r="P164" s="453" t="e">
        <f t="shared" ca="1" si="96"/>
        <v>#NAME?</v>
      </c>
      <c r="Q164" s="566" t="e">
        <f t="shared" ca="1" si="106"/>
        <v>#NAME?</v>
      </c>
      <c r="R164" s="567" t="e">
        <f t="shared" ca="1" si="107"/>
        <v>#NAME?</v>
      </c>
      <c r="S164" s="1076" t="e">
        <f t="shared" ca="1" si="127"/>
        <v>#NAME?</v>
      </c>
      <c r="T164" s="453" t="e">
        <f t="shared" ca="1" si="97"/>
        <v>#NAME?</v>
      </c>
      <c r="U164" s="566" t="e">
        <f t="shared" ca="1" si="108"/>
        <v>#NAME?</v>
      </c>
      <c r="V164" s="567" t="e">
        <f t="shared" ca="1" si="109"/>
        <v>#NAME?</v>
      </c>
      <c r="W164" s="565" t="e">
        <f t="shared" ca="1" si="110"/>
        <v>#NAME?</v>
      </c>
      <c r="X164" s="453" t="e">
        <f t="shared" ca="1" si="98"/>
        <v>#NAME?</v>
      </c>
      <c r="Y164" s="566" t="e">
        <f t="shared" ca="1" si="111"/>
        <v>#NAME?</v>
      </c>
      <c r="Z164" s="567" t="e">
        <f t="shared" ca="1" si="112"/>
        <v>#NAME?</v>
      </c>
      <c r="AA164" s="1076" t="e">
        <f t="shared" ca="1" si="128"/>
        <v>#NAME?</v>
      </c>
      <c r="AB164" s="453" t="e">
        <f t="shared" ca="1" si="99"/>
        <v>#NAME?</v>
      </c>
      <c r="AC164" s="566" t="e">
        <f t="shared" ca="1" si="113"/>
        <v>#NAME?</v>
      </c>
      <c r="AD164" s="567" t="e">
        <f t="shared" ca="1" si="114"/>
        <v>#NAME?</v>
      </c>
      <c r="AE164" s="565" t="e">
        <f t="shared" ca="1" si="115"/>
        <v>#NAME?</v>
      </c>
      <c r="AF164" s="453" t="e">
        <f t="shared" ca="1" si="100"/>
        <v>#NAME?</v>
      </c>
      <c r="AG164" s="566" t="e">
        <f t="shared" ca="1" si="116"/>
        <v>#NAME?</v>
      </c>
      <c r="AH164" s="567" t="e">
        <f t="shared" ca="1" si="117"/>
        <v>#NAME?</v>
      </c>
      <c r="AI164" s="1076" t="e">
        <f t="shared" ca="1" si="129"/>
        <v>#NAME?</v>
      </c>
      <c r="AJ164" s="453" t="e">
        <f t="shared" ca="1" si="101"/>
        <v>#NAME?</v>
      </c>
      <c r="AK164" s="566" t="e">
        <f t="shared" ca="1" si="118"/>
        <v>#NAME?</v>
      </c>
      <c r="AL164" s="567" t="e">
        <f t="shared" ca="1" si="119"/>
        <v>#NAME?</v>
      </c>
      <c r="AM164" s="565" t="e">
        <f t="shared" ca="1" si="120"/>
        <v>#NAME?</v>
      </c>
      <c r="AN164" s="453" t="e">
        <f t="shared" ca="1" si="102"/>
        <v>#NAME?</v>
      </c>
      <c r="AO164" s="566" t="e">
        <f t="shared" ca="1" si="121"/>
        <v>#NAME?</v>
      </c>
      <c r="AP164" s="567" t="e">
        <f t="shared" ca="1" si="122"/>
        <v>#NAME?</v>
      </c>
      <c r="AQ164" s="455"/>
      <c r="AR164" s="948"/>
      <c r="AS164" s="948"/>
      <c r="AT164" s="968"/>
      <c r="AU164" s="950"/>
      <c r="AV164" s="951"/>
      <c r="AW164" s="952"/>
      <c r="AX164" s="945"/>
      <c r="AY164" s="967"/>
      <c r="AZ164" s="946"/>
      <c r="BA164" s="947"/>
      <c r="BB164" s="948"/>
      <c r="BC164" s="949"/>
      <c r="BD164" s="968"/>
      <c r="BE164" s="950"/>
      <c r="BF164" s="951"/>
      <c r="BG164" s="948"/>
      <c r="BH164" s="948"/>
      <c r="BI164" s="968"/>
      <c r="BJ164" s="950"/>
      <c r="BK164" s="951"/>
      <c r="BL164" s="952"/>
      <c r="BM164" s="945"/>
      <c r="BN164" s="967"/>
      <c r="BO164" s="946"/>
      <c r="BP164" s="947"/>
      <c r="BQ164" s="948"/>
      <c r="BR164" s="949"/>
      <c r="BS164" s="968"/>
      <c r="BT164" s="950"/>
      <c r="BU164" s="951"/>
      <c r="BV164" s="948"/>
      <c r="BW164" s="948"/>
      <c r="BX164" s="968"/>
      <c r="BY164" s="950"/>
      <c r="BZ164" s="951"/>
      <c r="CA164" s="952"/>
      <c r="CB164" s="945"/>
      <c r="CC164" s="946"/>
      <c r="CD164" s="946"/>
      <c r="CE164" s="947"/>
      <c r="CF164" s="948"/>
      <c r="CG164" s="949"/>
      <c r="CH164" s="950"/>
      <c r="CI164" s="950"/>
      <c r="CJ164" s="951"/>
      <c r="CK164" s="948"/>
      <c r="CL164" s="948"/>
      <c r="CM164" s="950"/>
      <c r="CN164" s="950"/>
      <c r="CO164" s="951"/>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'NSW Post Acute '!T95</f>
        <v>1.0654980734601427E-7</v>
      </c>
      <c r="E165" s="493">
        <f>'NSW Post Acute '!U95</f>
        <v>9.9935520311560749E-9</v>
      </c>
      <c r="F165" s="493">
        <f>'NSW Post Acute '!V95</f>
        <v>1.0367529855135175E-6</v>
      </c>
      <c r="G165" s="498">
        <f t="shared" si="123"/>
        <v>2.6192842690876569E-7</v>
      </c>
      <c r="H165" s="498">
        <f t="shared" si="124"/>
        <v>0.16547780151510902</v>
      </c>
      <c r="I165" s="498">
        <f t="shared" si="125"/>
        <v>1553055.6835837511</v>
      </c>
      <c r="J165" s="498" t="e">
        <f ca="1">_xll.ErBeta(H165,I165)</f>
        <v>#NAME?</v>
      </c>
      <c r="K165" s="1076" t="e">
        <f t="shared" ca="1" si="126"/>
        <v>#NAME?</v>
      </c>
      <c r="L165" s="453" t="e">
        <f t="shared" ref="L165:L178" ca="1" si="130">K165*($D$21-PICSIA_V-Diab_Inc-Park_Inc-Dem_Inc-Anx_Inc-Isc_Inc)</f>
        <v>#NAME?</v>
      </c>
      <c r="M165" s="566" t="e">
        <f t="shared" ca="1" si="103"/>
        <v>#NAME?</v>
      </c>
      <c r="N165" s="567" t="e">
        <f t="shared" ca="1" si="104"/>
        <v>#NAME?</v>
      </c>
      <c r="O165" s="565" t="e">
        <f t="shared" ca="1" si="105"/>
        <v>#NAME?</v>
      </c>
      <c r="P165" s="453" t="e">
        <f t="shared" ref="P165:P178" ca="1" si="131">O165*($E$21-PICSIA_U-$H$201-$H$202-$H$203-$H$204-$H$205)</f>
        <v>#NAME?</v>
      </c>
      <c r="Q165" s="566" t="e">
        <f t="shared" ca="1" si="106"/>
        <v>#NAME?</v>
      </c>
      <c r="R165" s="567" t="e">
        <f t="shared" ca="1" si="107"/>
        <v>#NAME?</v>
      </c>
      <c r="S165" s="1076" t="e">
        <f t="shared" ca="1" si="127"/>
        <v>#NAME?</v>
      </c>
      <c r="T165" s="453" t="e">
        <f t="shared" ref="T165:T178" ca="1" si="132">S165*($F$21-PICSIB_V-$J$201-$J$202-$J$203-$J$204-$J$205)</f>
        <v>#NAME?</v>
      </c>
      <c r="U165" s="566" t="e">
        <f t="shared" ca="1" si="108"/>
        <v>#NAME?</v>
      </c>
      <c r="V165" s="567" t="e">
        <f t="shared" ca="1" si="109"/>
        <v>#NAME?</v>
      </c>
      <c r="W165" s="565" t="e">
        <f t="shared" ca="1" si="110"/>
        <v>#NAME?</v>
      </c>
      <c r="X165" s="453" t="e">
        <f t="shared" ref="X165:X178" ca="1" si="133">W165*($G$21-PICSIB_U-$L$201-$L$202-$L$203-$L$204-$L$205)</f>
        <v>#NAME?</v>
      </c>
      <c r="Y165" s="566" t="e">
        <f t="shared" ca="1" si="111"/>
        <v>#NAME?</v>
      </c>
      <c r="Z165" s="567" t="e">
        <f t="shared" ca="1" si="112"/>
        <v>#NAME?</v>
      </c>
      <c r="AA165" s="1076" t="e">
        <f t="shared" ca="1" si="128"/>
        <v>#NAME?</v>
      </c>
      <c r="AB165" s="453" t="e">
        <f t="shared" ref="AB165:AB178" ca="1" si="134">AA165*($H$21-PICSIC_V-$N$201-$N$202-$N$203-$N$204-$N$205)</f>
        <v>#NAME?</v>
      </c>
      <c r="AC165" s="566" t="e">
        <f t="shared" ca="1" si="113"/>
        <v>#NAME?</v>
      </c>
      <c r="AD165" s="567" t="e">
        <f t="shared" ca="1" si="114"/>
        <v>#NAME?</v>
      </c>
      <c r="AE165" s="565" t="e">
        <f t="shared" ca="1" si="115"/>
        <v>#NAME?</v>
      </c>
      <c r="AF165" s="453" t="e">
        <f t="shared" ref="AF165:AF178" ca="1" si="135">AE165*($I$21-PICSIC_U-$P$201-$P$202-$P$203-$P$204-$P$205)</f>
        <v>#NAME?</v>
      </c>
      <c r="AG165" s="566" t="e">
        <f t="shared" ca="1" si="116"/>
        <v>#NAME?</v>
      </c>
      <c r="AH165" s="567" t="e">
        <f t="shared" ca="1" si="117"/>
        <v>#NAME?</v>
      </c>
      <c r="AI165" s="1076" t="e">
        <f t="shared" ca="1" si="129"/>
        <v>#NAME?</v>
      </c>
      <c r="AJ165" s="453" t="e">
        <f t="shared" ref="AJ165:AJ178" ca="1" si="136">AI165*($J$21-PICS4D_V-$R$201-$R$202-$R$203-$R$204-$R$205)</f>
        <v>#NAME?</v>
      </c>
      <c r="AK165" s="566" t="e">
        <f t="shared" ca="1" si="118"/>
        <v>#NAME?</v>
      </c>
      <c r="AL165" s="567" t="e">
        <f t="shared" ca="1" si="119"/>
        <v>#NAME?</v>
      </c>
      <c r="AM165" s="565" t="e">
        <f t="shared" ca="1" si="120"/>
        <v>#NAME?</v>
      </c>
      <c r="AN165" s="453" t="e">
        <f t="shared" ref="AN165:AN178" ca="1" si="137">AM165*($K$21-PICS4D_U-$T$201-$T$202-$T$203-$T$204-$T$205)</f>
        <v>#NAME?</v>
      </c>
      <c r="AO165" s="566" t="e">
        <f t="shared" ca="1" si="121"/>
        <v>#NAME?</v>
      </c>
      <c r="AP165" s="567" t="e">
        <f t="shared" ca="1" si="122"/>
        <v>#NAME?</v>
      </c>
      <c r="AQ165" s="455"/>
      <c r="AR165" s="948"/>
      <c r="AS165" s="948"/>
      <c r="AT165" s="968"/>
      <c r="AU165" s="950"/>
      <c r="AV165" s="951"/>
      <c r="AW165" s="952"/>
      <c r="AX165" s="945"/>
      <c r="AY165" s="967"/>
      <c r="AZ165" s="946"/>
      <c r="BA165" s="947"/>
      <c r="BB165" s="948"/>
      <c r="BC165" s="949"/>
      <c r="BD165" s="968"/>
      <c r="BE165" s="950"/>
      <c r="BF165" s="951"/>
      <c r="BG165" s="948"/>
      <c r="BH165" s="948"/>
      <c r="BI165" s="968"/>
      <c r="BJ165" s="950"/>
      <c r="BK165" s="951"/>
      <c r="BL165" s="952"/>
      <c r="BM165" s="945"/>
      <c r="BN165" s="967"/>
      <c r="BO165" s="946"/>
      <c r="BP165" s="947"/>
      <c r="BQ165" s="948"/>
      <c r="BR165" s="949"/>
      <c r="BS165" s="968"/>
      <c r="BT165" s="950"/>
      <c r="BU165" s="951"/>
      <c r="BV165" s="948"/>
      <c r="BW165" s="948"/>
      <c r="BX165" s="968"/>
      <c r="BY165" s="950"/>
      <c r="BZ165" s="951"/>
      <c r="CA165" s="952"/>
      <c r="CB165" s="945"/>
      <c r="CC165" s="946"/>
      <c r="CD165" s="946"/>
      <c r="CE165" s="947"/>
      <c r="CF165" s="948"/>
      <c r="CG165" s="949"/>
      <c r="CH165" s="950"/>
      <c r="CI165" s="950"/>
      <c r="CJ165" s="951"/>
      <c r="CK165" s="948"/>
      <c r="CL165" s="948"/>
      <c r="CM165" s="950"/>
      <c r="CN165" s="950"/>
      <c r="CO165" s="951"/>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'NSW Post Acute '!T96</f>
        <v>8.9712718690459992E-8</v>
      </c>
      <c r="E166" s="493">
        <f>'NSW Post Acute '!U96</f>
        <v>8.1902145011509918E-9</v>
      </c>
      <c r="F166" s="493">
        <f>'NSW Post Acute '!V96</f>
        <v>8.9591807873118172E-7</v>
      </c>
      <c r="G166" s="498">
        <f t="shared" si="123"/>
        <v>2.2646118985459968E-7</v>
      </c>
      <c r="H166" s="498">
        <f t="shared" si="124"/>
        <v>0.15693513269777282</v>
      </c>
      <c r="I166" s="498">
        <f t="shared" si="125"/>
        <v>1749307.3547372478</v>
      </c>
      <c r="J166" s="498" t="e">
        <f ca="1">_xll.ErBeta(H166,I166)</f>
        <v>#NAME?</v>
      </c>
      <c r="K166" s="1076" t="e">
        <f t="shared" ca="1" si="126"/>
        <v>#NAME?</v>
      </c>
      <c r="L166" s="453" t="e">
        <f t="shared" ca="1" si="130"/>
        <v>#NAME?</v>
      </c>
      <c r="M166" s="566" t="e">
        <f t="shared" ca="1" si="103"/>
        <v>#NAME?</v>
      </c>
      <c r="N166" s="567" t="e">
        <f t="shared" ca="1" si="104"/>
        <v>#NAME?</v>
      </c>
      <c r="O166" s="565" t="e">
        <f t="shared" ca="1" si="105"/>
        <v>#NAME?</v>
      </c>
      <c r="P166" s="453" t="e">
        <f t="shared" ca="1" si="131"/>
        <v>#NAME?</v>
      </c>
      <c r="Q166" s="566" t="e">
        <f t="shared" ca="1" si="106"/>
        <v>#NAME?</v>
      </c>
      <c r="R166" s="567" t="e">
        <f t="shared" ca="1" si="107"/>
        <v>#NAME?</v>
      </c>
      <c r="S166" s="1076" t="e">
        <f t="shared" ca="1" si="127"/>
        <v>#NAME?</v>
      </c>
      <c r="T166" s="453" t="e">
        <f t="shared" ca="1" si="132"/>
        <v>#NAME?</v>
      </c>
      <c r="U166" s="566" t="e">
        <f t="shared" ca="1" si="108"/>
        <v>#NAME?</v>
      </c>
      <c r="V166" s="567" t="e">
        <f t="shared" ca="1" si="109"/>
        <v>#NAME?</v>
      </c>
      <c r="W166" s="565" t="e">
        <f t="shared" ca="1" si="110"/>
        <v>#NAME?</v>
      </c>
      <c r="X166" s="453" t="e">
        <f t="shared" ca="1" si="133"/>
        <v>#NAME?</v>
      </c>
      <c r="Y166" s="566" t="e">
        <f t="shared" ca="1" si="111"/>
        <v>#NAME?</v>
      </c>
      <c r="Z166" s="567" t="e">
        <f t="shared" ca="1" si="112"/>
        <v>#NAME?</v>
      </c>
      <c r="AA166" s="1076" t="e">
        <f t="shared" ca="1" si="128"/>
        <v>#NAME?</v>
      </c>
      <c r="AB166" s="453" t="e">
        <f t="shared" ca="1" si="134"/>
        <v>#NAME?</v>
      </c>
      <c r="AC166" s="566" t="e">
        <f t="shared" ca="1" si="113"/>
        <v>#NAME?</v>
      </c>
      <c r="AD166" s="567" t="e">
        <f t="shared" ca="1" si="114"/>
        <v>#NAME?</v>
      </c>
      <c r="AE166" s="565" t="e">
        <f t="shared" ca="1" si="115"/>
        <v>#NAME?</v>
      </c>
      <c r="AF166" s="453" t="e">
        <f t="shared" ca="1" si="135"/>
        <v>#NAME?</v>
      </c>
      <c r="AG166" s="566" t="e">
        <f t="shared" ca="1" si="116"/>
        <v>#NAME?</v>
      </c>
      <c r="AH166" s="567" t="e">
        <f t="shared" ca="1" si="117"/>
        <v>#NAME?</v>
      </c>
      <c r="AI166" s="1076" t="e">
        <f t="shared" ca="1" si="129"/>
        <v>#NAME?</v>
      </c>
      <c r="AJ166" s="453" t="e">
        <f t="shared" ca="1" si="136"/>
        <v>#NAME?</v>
      </c>
      <c r="AK166" s="566" t="e">
        <f t="shared" ca="1" si="118"/>
        <v>#NAME?</v>
      </c>
      <c r="AL166" s="567" t="e">
        <f t="shared" ca="1" si="119"/>
        <v>#NAME?</v>
      </c>
      <c r="AM166" s="565" t="e">
        <f t="shared" ca="1" si="120"/>
        <v>#NAME?</v>
      </c>
      <c r="AN166" s="453" t="e">
        <f t="shared" ca="1" si="137"/>
        <v>#NAME?</v>
      </c>
      <c r="AO166" s="566" t="e">
        <f t="shared" ca="1" si="121"/>
        <v>#NAME?</v>
      </c>
      <c r="AP166" s="567" t="e">
        <f t="shared" ca="1" si="122"/>
        <v>#NAME?</v>
      </c>
      <c r="AQ166" s="455"/>
      <c r="AR166" s="948"/>
      <c r="AS166" s="948"/>
      <c r="AT166" s="968"/>
      <c r="AU166" s="950"/>
      <c r="AV166" s="951"/>
      <c r="AW166" s="952"/>
      <c r="AX166" s="945"/>
      <c r="AY166" s="967"/>
      <c r="AZ166" s="946"/>
      <c r="BA166" s="947"/>
      <c r="BB166" s="948"/>
      <c r="BC166" s="949"/>
      <c r="BD166" s="968"/>
      <c r="BE166" s="950"/>
      <c r="BF166" s="951"/>
      <c r="BG166" s="948"/>
      <c r="BH166" s="948"/>
      <c r="BI166" s="968"/>
      <c r="BJ166" s="950"/>
      <c r="BK166" s="951"/>
      <c r="BL166" s="952"/>
      <c r="BM166" s="945"/>
      <c r="BN166" s="967"/>
      <c r="BO166" s="946"/>
      <c r="BP166" s="947"/>
      <c r="BQ166" s="948"/>
      <c r="BR166" s="949"/>
      <c r="BS166" s="968"/>
      <c r="BT166" s="950"/>
      <c r="BU166" s="951"/>
      <c r="BV166" s="948"/>
      <c r="BW166" s="948"/>
      <c r="BX166" s="968"/>
      <c r="BY166" s="950"/>
      <c r="BZ166" s="951"/>
      <c r="CA166" s="952"/>
      <c r="CB166" s="945"/>
      <c r="CC166" s="946"/>
      <c r="CD166" s="946"/>
      <c r="CE166" s="947"/>
      <c r="CF166" s="948"/>
      <c r="CG166" s="949"/>
      <c r="CH166" s="950"/>
      <c r="CI166" s="950"/>
      <c r="CJ166" s="951"/>
      <c r="CK166" s="948"/>
      <c r="CL166" s="948"/>
      <c r="CM166" s="950"/>
      <c r="CN166" s="950"/>
      <c r="CO166" s="951"/>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'NSW Post Acute '!T97</f>
        <v>7.5536240705691808E-8</v>
      </c>
      <c r="E167" s="493">
        <f>'NSW Post Acute '!U97</f>
        <v>6.7122894207920884E-9</v>
      </c>
      <c r="F167" s="493">
        <f>'NSW Post Acute '!V97</f>
        <v>7.7421450915793665E-7</v>
      </c>
      <c r="G167" s="498">
        <f t="shared" si="123"/>
        <v>1.9579138258600626E-7</v>
      </c>
      <c r="H167" s="498">
        <f t="shared" si="124"/>
        <v>0.14884125884937449</v>
      </c>
      <c r="I167" s="498">
        <f t="shared" si="125"/>
        <v>1970461.4131697163</v>
      </c>
      <c r="J167" s="498" t="e">
        <f ca="1">_xll.ErBeta(H167,I167)</f>
        <v>#NAME?</v>
      </c>
      <c r="K167" s="1076" t="e">
        <f t="shared" ca="1" si="126"/>
        <v>#NAME?</v>
      </c>
      <c r="L167" s="453" t="e">
        <f t="shared" ca="1" si="130"/>
        <v>#NAME?</v>
      </c>
      <c r="M167" s="566" t="e">
        <f t="shared" ca="1" si="103"/>
        <v>#NAME?</v>
      </c>
      <c r="N167" s="567" t="e">
        <f t="shared" ca="1" si="104"/>
        <v>#NAME?</v>
      </c>
      <c r="O167" s="565" t="e">
        <f t="shared" ca="1" si="105"/>
        <v>#NAME?</v>
      </c>
      <c r="P167" s="453" t="e">
        <f t="shared" ca="1" si="131"/>
        <v>#NAME?</v>
      </c>
      <c r="Q167" s="566" t="e">
        <f t="shared" ca="1" si="106"/>
        <v>#NAME?</v>
      </c>
      <c r="R167" s="567" t="e">
        <f t="shared" ca="1" si="107"/>
        <v>#NAME?</v>
      </c>
      <c r="S167" s="1076" t="e">
        <f t="shared" ca="1" si="127"/>
        <v>#NAME?</v>
      </c>
      <c r="T167" s="453" t="e">
        <f t="shared" ca="1" si="132"/>
        <v>#NAME?</v>
      </c>
      <c r="U167" s="566" t="e">
        <f t="shared" ca="1" si="108"/>
        <v>#NAME?</v>
      </c>
      <c r="V167" s="567" t="e">
        <f t="shared" ca="1" si="109"/>
        <v>#NAME?</v>
      </c>
      <c r="W167" s="565" t="e">
        <f t="shared" ca="1" si="110"/>
        <v>#NAME?</v>
      </c>
      <c r="X167" s="453" t="e">
        <f t="shared" ca="1" si="133"/>
        <v>#NAME?</v>
      </c>
      <c r="Y167" s="566" t="e">
        <f t="shared" ca="1" si="111"/>
        <v>#NAME?</v>
      </c>
      <c r="Z167" s="567" t="e">
        <f t="shared" ca="1" si="112"/>
        <v>#NAME?</v>
      </c>
      <c r="AA167" s="1076" t="e">
        <f t="shared" ca="1" si="128"/>
        <v>#NAME?</v>
      </c>
      <c r="AB167" s="453" t="e">
        <f t="shared" ca="1" si="134"/>
        <v>#NAME?</v>
      </c>
      <c r="AC167" s="566" t="e">
        <f t="shared" ca="1" si="113"/>
        <v>#NAME?</v>
      </c>
      <c r="AD167" s="567" t="e">
        <f t="shared" ca="1" si="114"/>
        <v>#NAME?</v>
      </c>
      <c r="AE167" s="565" t="e">
        <f t="shared" ca="1" si="115"/>
        <v>#NAME?</v>
      </c>
      <c r="AF167" s="453" t="e">
        <f t="shared" ca="1" si="135"/>
        <v>#NAME?</v>
      </c>
      <c r="AG167" s="566" t="e">
        <f t="shared" ca="1" si="116"/>
        <v>#NAME?</v>
      </c>
      <c r="AH167" s="567" t="e">
        <f t="shared" ca="1" si="117"/>
        <v>#NAME?</v>
      </c>
      <c r="AI167" s="1076" t="e">
        <f t="shared" ca="1" si="129"/>
        <v>#NAME?</v>
      </c>
      <c r="AJ167" s="453" t="e">
        <f t="shared" ca="1" si="136"/>
        <v>#NAME?</v>
      </c>
      <c r="AK167" s="566" t="e">
        <f t="shared" ca="1" si="118"/>
        <v>#NAME?</v>
      </c>
      <c r="AL167" s="567" t="e">
        <f t="shared" ca="1" si="119"/>
        <v>#NAME?</v>
      </c>
      <c r="AM167" s="565" t="e">
        <f t="shared" ca="1" si="120"/>
        <v>#NAME?</v>
      </c>
      <c r="AN167" s="453" t="e">
        <f t="shared" ca="1" si="137"/>
        <v>#NAME?</v>
      </c>
      <c r="AO167" s="566" t="e">
        <f t="shared" ca="1" si="121"/>
        <v>#NAME?</v>
      </c>
      <c r="AP167" s="567" t="e">
        <f t="shared" ca="1" si="122"/>
        <v>#NAME?</v>
      </c>
      <c r="AQ167" s="455"/>
      <c r="AR167" s="948"/>
      <c r="AS167" s="948"/>
      <c r="AT167" s="968"/>
      <c r="AU167" s="950"/>
      <c r="AV167" s="951"/>
      <c r="AW167" s="952"/>
      <c r="AX167" s="945"/>
      <c r="AY167" s="967"/>
      <c r="AZ167" s="946"/>
      <c r="BA167" s="947"/>
      <c r="BB167" s="948"/>
      <c r="BC167" s="949"/>
      <c r="BD167" s="968"/>
      <c r="BE167" s="950"/>
      <c r="BF167" s="951"/>
      <c r="BG167" s="948"/>
      <c r="BH167" s="948"/>
      <c r="BI167" s="968"/>
      <c r="BJ167" s="950"/>
      <c r="BK167" s="951"/>
      <c r="BL167" s="952"/>
      <c r="BM167" s="945"/>
      <c r="BN167" s="967"/>
      <c r="BO167" s="946"/>
      <c r="BP167" s="947"/>
      <c r="BQ167" s="948"/>
      <c r="BR167" s="949"/>
      <c r="BS167" s="968"/>
      <c r="BT167" s="950"/>
      <c r="BU167" s="951"/>
      <c r="BV167" s="948"/>
      <c r="BW167" s="948"/>
      <c r="BX167" s="968"/>
      <c r="BY167" s="950"/>
      <c r="BZ167" s="951"/>
      <c r="CA167" s="952"/>
      <c r="CB167" s="945"/>
      <c r="CC167" s="946"/>
      <c r="CD167" s="946"/>
      <c r="CE167" s="947"/>
      <c r="CF167" s="948"/>
      <c r="CG167" s="949"/>
      <c r="CH167" s="950"/>
      <c r="CI167" s="950"/>
      <c r="CJ167" s="951"/>
      <c r="CK167" s="948"/>
      <c r="CL167" s="948"/>
      <c r="CM167" s="950"/>
      <c r="CN167" s="950"/>
      <c r="CO167" s="951"/>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'NSW Post Acute '!T98</f>
        <v>6.3599941493635143E-8</v>
      </c>
      <c r="E168" s="493">
        <f>'NSW Post Acute '!U98</f>
        <v>5.5010560788298719E-9</v>
      </c>
      <c r="F168" s="493">
        <f>'NSW Post Acute '!V98</f>
        <v>6.6904343200614763E-7</v>
      </c>
      <c r="G168" s="498">
        <f t="shared" si="123"/>
        <v>1.6927101426717291E-7</v>
      </c>
      <c r="H168" s="498">
        <f t="shared" si="124"/>
        <v>0.14117182074594645</v>
      </c>
      <c r="I168" s="498">
        <f t="shared" si="125"/>
        <v>2219684.6168727195</v>
      </c>
      <c r="J168" s="498" t="e">
        <f ca="1">_xll.ErBeta(H168,I168)</f>
        <v>#NAME?</v>
      </c>
      <c r="K168" s="1076" t="e">
        <f t="shared" ca="1" si="126"/>
        <v>#NAME?</v>
      </c>
      <c r="L168" s="453" t="e">
        <f t="shared" ca="1" si="130"/>
        <v>#NAME?</v>
      </c>
      <c r="M168" s="566" t="e">
        <f t="shared" ca="1" si="103"/>
        <v>#NAME?</v>
      </c>
      <c r="N168" s="567" t="e">
        <f t="shared" ca="1" si="104"/>
        <v>#NAME?</v>
      </c>
      <c r="O168" s="565" t="e">
        <f t="shared" ca="1" si="105"/>
        <v>#NAME?</v>
      </c>
      <c r="P168" s="453" t="e">
        <f t="shared" ca="1" si="131"/>
        <v>#NAME?</v>
      </c>
      <c r="Q168" s="566" t="e">
        <f t="shared" ca="1" si="106"/>
        <v>#NAME?</v>
      </c>
      <c r="R168" s="567" t="e">
        <f t="shared" ca="1" si="107"/>
        <v>#NAME?</v>
      </c>
      <c r="S168" s="1076" t="e">
        <f t="shared" ca="1" si="127"/>
        <v>#NAME?</v>
      </c>
      <c r="T168" s="453" t="e">
        <f t="shared" ca="1" si="132"/>
        <v>#NAME?</v>
      </c>
      <c r="U168" s="566" t="e">
        <f t="shared" ca="1" si="108"/>
        <v>#NAME?</v>
      </c>
      <c r="V168" s="567" t="e">
        <f t="shared" ca="1" si="109"/>
        <v>#NAME?</v>
      </c>
      <c r="W168" s="565" t="e">
        <f t="shared" ca="1" si="110"/>
        <v>#NAME?</v>
      </c>
      <c r="X168" s="453" t="e">
        <f t="shared" ca="1" si="133"/>
        <v>#NAME?</v>
      </c>
      <c r="Y168" s="566" t="e">
        <f t="shared" ca="1" si="111"/>
        <v>#NAME?</v>
      </c>
      <c r="Z168" s="567" t="e">
        <f t="shared" ca="1" si="112"/>
        <v>#NAME?</v>
      </c>
      <c r="AA168" s="1076" t="e">
        <f t="shared" ca="1" si="128"/>
        <v>#NAME?</v>
      </c>
      <c r="AB168" s="453" t="e">
        <f t="shared" ca="1" si="134"/>
        <v>#NAME?</v>
      </c>
      <c r="AC168" s="566" t="e">
        <f t="shared" ca="1" si="113"/>
        <v>#NAME?</v>
      </c>
      <c r="AD168" s="567" t="e">
        <f t="shared" ca="1" si="114"/>
        <v>#NAME?</v>
      </c>
      <c r="AE168" s="565" t="e">
        <f t="shared" ca="1" si="115"/>
        <v>#NAME?</v>
      </c>
      <c r="AF168" s="453" t="e">
        <f t="shared" ca="1" si="135"/>
        <v>#NAME?</v>
      </c>
      <c r="AG168" s="566" t="e">
        <f t="shared" ca="1" si="116"/>
        <v>#NAME?</v>
      </c>
      <c r="AH168" s="567" t="e">
        <f t="shared" ca="1" si="117"/>
        <v>#NAME?</v>
      </c>
      <c r="AI168" s="1076" t="e">
        <f t="shared" ca="1" si="129"/>
        <v>#NAME?</v>
      </c>
      <c r="AJ168" s="453" t="e">
        <f t="shared" ca="1" si="136"/>
        <v>#NAME?</v>
      </c>
      <c r="AK168" s="566" t="e">
        <f t="shared" ca="1" si="118"/>
        <v>#NAME?</v>
      </c>
      <c r="AL168" s="567" t="e">
        <f t="shared" ca="1" si="119"/>
        <v>#NAME?</v>
      </c>
      <c r="AM168" s="565" t="e">
        <f t="shared" ca="1" si="120"/>
        <v>#NAME?</v>
      </c>
      <c r="AN168" s="453" t="e">
        <f t="shared" ca="1" si="137"/>
        <v>#NAME?</v>
      </c>
      <c r="AO168" s="566" t="e">
        <f t="shared" ca="1" si="121"/>
        <v>#NAME?</v>
      </c>
      <c r="AP168" s="567" t="e">
        <f t="shared" ca="1" si="122"/>
        <v>#NAME?</v>
      </c>
      <c r="AQ168" s="455"/>
      <c r="AR168" s="948"/>
      <c r="AS168" s="948"/>
      <c r="AT168" s="968"/>
      <c r="AU168" s="950"/>
      <c r="AV168" s="951"/>
      <c r="AW168" s="952"/>
      <c r="AX168" s="945"/>
      <c r="AY168" s="967"/>
      <c r="AZ168" s="946"/>
      <c r="BA168" s="947"/>
      <c r="BB168" s="948"/>
      <c r="BC168" s="949"/>
      <c r="BD168" s="968"/>
      <c r="BE168" s="950"/>
      <c r="BF168" s="951"/>
      <c r="BG168" s="948"/>
      <c r="BH168" s="948"/>
      <c r="BI168" s="968"/>
      <c r="BJ168" s="950"/>
      <c r="BK168" s="951"/>
      <c r="BL168" s="952"/>
      <c r="BM168" s="945"/>
      <c r="BN168" s="967"/>
      <c r="BO168" s="946"/>
      <c r="BP168" s="947"/>
      <c r="BQ168" s="948"/>
      <c r="BR168" s="949"/>
      <c r="BS168" s="968"/>
      <c r="BT168" s="950"/>
      <c r="BU168" s="951"/>
      <c r="BV168" s="948"/>
      <c r="BW168" s="948"/>
      <c r="BX168" s="968"/>
      <c r="BY168" s="950"/>
      <c r="BZ168" s="951"/>
      <c r="CA168" s="952"/>
      <c r="CB168" s="945"/>
      <c r="CC168" s="946"/>
      <c r="CD168" s="946"/>
      <c r="CE168" s="947"/>
      <c r="CF168" s="948"/>
      <c r="CG168" s="949"/>
      <c r="CH168" s="950"/>
      <c r="CI168" s="950"/>
      <c r="CJ168" s="951"/>
      <c r="CK168" s="948"/>
      <c r="CL168" s="948"/>
      <c r="CM168" s="950"/>
      <c r="CN168" s="950"/>
      <c r="CO168" s="951"/>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'NSW Post Acute '!T99</f>
        <v>5.3549826152375858E-8</v>
      </c>
      <c r="E169" s="493">
        <f>'NSW Post Acute '!U99</f>
        <v>4.5083899226234724E-9</v>
      </c>
      <c r="F169" s="493">
        <f>'NSW Post Acute '!V99</f>
        <v>5.7815903553320372E-7</v>
      </c>
      <c r="G169" s="498">
        <f t="shared" si="123"/>
        <v>1.4633945041086229E-7</v>
      </c>
      <c r="H169" s="498">
        <f t="shared" si="124"/>
        <v>0.13390385931074131</v>
      </c>
      <c r="I169" s="498">
        <f t="shared" si="125"/>
        <v>2500546.9067105828</v>
      </c>
      <c r="J169" s="498" t="e">
        <f ca="1">_xll.ErBeta(H169,I169)</f>
        <v>#NAME?</v>
      </c>
      <c r="K169" s="1076" t="e">
        <f t="shared" ca="1" si="126"/>
        <v>#NAME?</v>
      </c>
      <c r="L169" s="453" t="e">
        <f t="shared" ca="1" si="130"/>
        <v>#NAME?</v>
      </c>
      <c r="M169" s="566" t="e">
        <f t="shared" ca="1" si="103"/>
        <v>#NAME?</v>
      </c>
      <c r="N169" s="567" t="e">
        <f t="shared" ca="1" si="104"/>
        <v>#NAME?</v>
      </c>
      <c r="O169" s="565" t="e">
        <f t="shared" ca="1" si="105"/>
        <v>#NAME?</v>
      </c>
      <c r="P169" s="453" t="e">
        <f t="shared" ca="1" si="131"/>
        <v>#NAME?</v>
      </c>
      <c r="Q169" s="566" t="e">
        <f t="shared" ca="1" si="106"/>
        <v>#NAME?</v>
      </c>
      <c r="R169" s="567" t="e">
        <f t="shared" ca="1" si="107"/>
        <v>#NAME?</v>
      </c>
      <c r="S169" s="1076" t="e">
        <f t="shared" ca="1" si="127"/>
        <v>#NAME?</v>
      </c>
      <c r="T169" s="453" t="e">
        <f t="shared" ca="1" si="132"/>
        <v>#NAME?</v>
      </c>
      <c r="U169" s="566" t="e">
        <f t="shared" ca="1" si="108"/>
        <v>#NAME?</v>
      </c>
      <c r="V169" s="567" t="e">
        <f t="shared" ca="1" si="109"/>
        <v>#NAME?</v>
      </c>
      <c r="W169" s="565" t="e">
        <f t="shared" ca="1" si="110"/>
        <v>#NAME?</v>
      </c>
      <c r="X169" s="453" t="e">
        <f t="shared" ca="1" si="133"/>
        <v>#NAME?</v>
      </c>
      <c r="Y169" s="566" t="e">
        <f t="shared" ca="1" si="111"/>
        <v>#NAME?</v>
      </c>
      <c r="Z169" s="567" t="e">
        <f t="shared" ca="1" si="112"/>
        <v>#NAME?</v>
      </c>
      <c r="AA169" s="1076" t="e">
        <f t="shared" ca="1" si="128"/>
        <v>#NAME?</v>
      </c>
      <c r="AB169" s="453" t="e">
        <f t="shared" ca="1" si="134"/>
        <v>#NAME?</v>
      </c>
      <c r="AC169" s="566" t="e">
        <f t="shared" ca="1" si="113"/>
        <v>#NAME?</v>
      </c>
      <c r="AD169" s="567" t="e">
        <f t="shared" ca="1" si="114"/>
        <v>#NAME?</v>
      </c>
      <c r="AE169" s="565" t="e">
        <f t="shared" ca="1" si="115"/>
        <v>#NAME?</v>
      </c>
      <c r="AF169" s="453" t="e">
        <f t="shared" ca="1" si="135"/>
        <v>#NAME?</v>
      </c>
      <c r="AG169" s="566" t="e">
        <f t="shared" ca="1" si="116"/>
        <v>#NAME?</v>
      </c>
      <c r="AH169" s="567" t="e">
        <f t="shared" ca="1" si="117"/>
        <v>#NAME?</v>
      </c>
      <c r="AI169" s="1076" t="e">
        <f t="shared" ca="1" si="129"/>
        <v>#NAME?</v>
      </c>
      <c r="AJ169" s="453" t="e">
        <f t="shared" ca="1" si="136"/>
        <v>#NAME?</v>
      </c>
      <c r="AK169" s="566" t="e">
        <f t="shared" ca="1" si="118"/>
        <v>#NAME?</v>
      </c>
      <c r="AL169" s="567" t="e">
        <f t="shared" ca="1" si="119"/>
        <v>#NAME?</v>
      </c>
      <c r="AM169" s="565" t="e">
        <f t="shared" ca="1" si="120"/>
        <v>#NAME?</v>
      </c>
      <c r="AN169" s="453" t="e">
        <f t="shared" ca="1" si="137"/>
        <v>#NAME?</v>
      </c>
      <c r="AO169" s="566" t="e">
        <f t="shared" ca="1" si="121"/>
        <v>#NAME?</v>
      </c>
      <c r="AP169" s="567" t="e">
        <f t="shared" ca="1" si="122"/>
        <v>#NAME?</v>
      </c>
      <c r="AQ169" s="455"/>
      <c r="AR169" s="948"/>
      <c r="AS169" s="948"/>
      <c r="AT169" s="968"/>
      <c r="AU169" s="950"/>
      <c r="AV169" s="951"/>
      <c r="AW169" s="952"/>
      <c r="AX169" s="945"/>
      <c r="AY169" s="967"/>
      <c r="AZ169" s="946"/>
      <c r="BA169" s="947"/>
      <c r="BB169" s="948"/>
      <c r="BC169" s="949"/>
      <c r="BD169" s="968"/>
      <c r="BE169" s="950"/>
      <c r="BF169" s="951"/>
      <c r="BG169" s="948"/>
      <c r="BH169" s="948"/>
      <c r="BI169" s="968"/>
      <c r="BJ169" s="950"/>
      <c r="BK169" s="951"/>
      <c r="BL169" s="952"/>
      <c r="BM169" s="945"/>
      <c r="BN169" s="967"/>
      <c r="BO169" s="946"/>
      <c r="BP169" s="947"/>
      <c r="BQ169" s="948"/>
      <c r="BR169" s="949"/>
      <c r="BS169" s="968"/>
      <c r="BT169" s="950"/>
      <c r="BU169" s="951"/>
      <c r="BV169" s="948"/>
      <c r="BW169" s="948"/>
      <c r="BX169" s="968"/>
      <c r="BY169" s="950"/>
      <c r="BZ169" s="951"/>
      <c r="CA169" s="952"/>
      <c r="CB169" s="945"/>
      <c r="CC169" s="946"/>
      <c r="CD169" s="946"/>
      <c r="CE169" s="947"/>
      <c r="CF169" s="948"/>
      <c r="CG169" s="949"/>
      <c r="CH169" s="950"/>
      <c r="CI169" s="950"/>
      <c r="CJ169" s="951"/>
      <c r="CK169" s="948"/>
      <c r="CL169" s="948"/>
      <c r="CM169" s="950"/>
      <c r="CN169" s="950"/>
      <c r="CO169" s="951"/>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'NSW Post Acute '!T100</f>
        <v>4.508783834709431E-8</v>
      </c>
      <c r="E170" s="493">
        <f>'NSW Post Acute '!U100</f>
        <v>3.6948504801892974E-9</v>
      </c>
      <c r="F170" s="493">
        <f>'NSW Post Acute '!V100</f>
        <v>4.9962058422182128E-7</v>
      </c>
      <c r="G170" s="498">
        <f t="shared" si="123"/>
        <v>1.2651166677082446E-7</v>
      </c>
      <c r="H170" s="498">
        <f t="shared" si="124"/>
        <v>0.12701572746267134</v>
      </c>
      <c r="I170" s="498">
        <f t="shared" si="125"/>
        <v>2817072.7715535355</v>
      </c>
      <c r="J170" s="498" t="e">
        <f ca="1">_xll.ErBeta(H170,I170)</f>
        <v>#NAME?</v>
      </c>
      <c r="K170" s="1076" t="e">
        <f t="shared" ca="1" si="126"/>
        <v>#NAME?</v>
      </c>
      <c r="L170" s="453" t="e">
        <f t="shared" ca="1" si="130"/>
        <v>#NAME?</v>
      </c>
      <c r="M170" s="566" t="e">
        <f t="shared" ca="1" si="103"/>
        <v>#NAME?</v>
      </c>
      <c r="N170" s="567" t="e">
        <f t="shared" ca="1" si="104"/>
        <v>#NAME?</v>
      </c>
      <c r="O170" s="565" t="e">
        <f t="shared" ca="1" si="105"/>
        <v>#NAME?</v>
      </c>
      <c r="P170" s="453" t="e">
        <f t="shared" ca="1" si="131"/>
        <v>#NAME?</v>
      </c>
      <c r="Q170" s="566" t="e">
        <f t="shared" ca="1" si="106"/>
        <v>#NAME?</v>
      </c>
      <c r="R170" s="567" t="e">
        <f t="shared" ca="1" si="107"/>
        <v>#NAME?</v>
      </c>
      <c r="S170" s="1076" t="e">
        <f t="shared" ca="1" si="127"/>
        <v>#NAME?</v>
      </c>
      <c r="T170" s="453" t="e">
        <f t="shared" ca="1" si="132"/>
        <v>#NAME?</v>
      </c>
      <c r="U170" s="566" t="e">
        <f t="shared" ca="1" si="108"/>
        <v>#NAME?</v>
      </c>
      <c r="V170" s="567" t="e">
        <f t="shared" ca="1" si="109"/>
        <v>#NAME?</v>
      </c>
      <c r="W170" s="565" t="e">
        <f t="shared" ca="1" si="110"/>
        <v>#NAME?</v>
      </c>
      <c r="X170" s="453" t="e">
        <f t="shared" ca="1" si="133"/>
        <v>#NAME?</v>
      </c>
      <c r="Y170" s="566" t="e">
        <f t="shared" ca="1" si="111"/>
        <v>#NAME?</v>
      </c>
      <c r="Z170" s="567" t="e">
        <f t="shared" ca="1" si="112"/>
        <v>#NAME?</v>
      </c>
      <c r="AA170" s="1076" t="e">
        <f t="shared" ca="1" si="128"/>
        <v>#NAME?</v>
      </c>
      <c r="AB170" s="453" t="e">
        <f t="shared" ca="1" si="134"/>
        <v>#NAME?</v>
      </c>
      <c r="AC170" s="566" t="e">
        <f t="shared" ca="1" si="113"/>
        <v>#NAME?</v>
      </c>
      <c r="AD170" s="567" t="e">
        <f t="shared" ca="1" si="114"/>
        <v>#NAME?</v>
      </c>
      <c r="AE170" s="565" t="e">
        <f t="shared" ca="1" si="115"/>
        <v>#NAME?</v>
      </c>
      <c r="AF170" s="453" t="e">
        <f t="shared" ca="1" si="135"/>
        <v>#NAME?</v>
      </c>
      <c r="AG170" s="566" t="e">
        <f t="shared" ca="1" si="116"/>
        <v>#NAME?</v>
      </c>
      <c r="AH170" s="567" t="e">
        <f t="shared" ca="1" si="117"/>
        <v>#NAME?</v>
      </c>
      <c r="AI170" s="1076" t="e">
        <f t="shared" ca="1" si="129"/>
        <v>#NAME?</v>
      </c>
      <c r="AJ170" s="453" t="e">
        <f t="shared" ca="1" si="136"/>
        <v>#NAME?</v>
      </c>
      <c r="AK170" s="566" t="e">
        <f t="shared" ca="1" si="118"/>
        <v>#NAME?</v>
      </c>
      <c r="AL170" s="567" t="e">
        <f t="shared" ca="1" si="119"/>
        <v>#NAME?</v>
      </c>
      <c r="AM170" s="565" t="e">
        <f t="shared" ca="1" si="120"/>
        <v>#NAME?</v>
      </c>
      <c r="AN170" s="453" t="e">
        <f t="shared" ca="1" si="137"/>
        <v>#NAME?</v>
      </c>
      <c r="AO170" s="566" t="e">
        <f t="shared" ca="1" si="121"/>
        <v>#NAME?</v>
      </c>
      <c r="AP170" s="567" t="e">
        <f t="shared" ca="1" si="122"/>
        <v>#NAME?</v>
      </c>
      <c r="AQ170" s="455"/>
      <c r="AR170" s="948"/>
      <c r="AS170" s="948"/>
      <c r="AT170" s="968"/>
      <c r="AU170" s="950"/>
      <c r="AV170" s="951"/>
      <c r="AW170" s="952"/>
      <c r="AX170" s="945"/>
      <c r="AY170" s="967"/>
      <c r="AZ170" s="946"/>
      <c r="BA170" s="947"/>
      <c r="BB170" s="948"/>
      <c r="BC170" s="949"/>
      <c r="BD170" s="968"/>
      <c r="BE170" s="950"/>
      <c r="BF170" s="951"/>
      <c r="BG170" s="948"/>
      <c r="BH170" s="948"/>
      <c r="BI170" s="968"/>
      <c r="BJ170" s="950"/>
      <c r="BK170" s="951"/>
      <c r="BL170" s="952"/>
      <c r="BM170" s="945"/>
      <c r="BN170" s="967"/>
      <c r="BO170" s="946"/>
      <c r="BP170" s="947"/>
      <c r="BQ170" s="948"/>
      <c r="BR170" s="949"/>
      <c r="BS170" s="968"/>
      <c r="BT170" s="950"/>
      <c r="BU170" s="951"/>
      <c r="BV170" s="948"/>
      <c r="BW170" s="948"/>
      <c r="BX170" s="968"/>
      <c r="BY170" s="950"/>
      <c r="BZ170" s="951"/>
      <c r="CA170" s="952"/>
      <c r="CB170" s="945"/>
      <c r="CC170" s="946"/>
      <c r="CD170" s="946"/>
      <c r="CE170" s="947"/>
      <c r="CF170" s="948"/>
      <c r="CG170" s="949"/>
      <c r="CH170" s="950"/>
      <c r="CI170" s="950"/>
      <c r="CJ170" s="951"/>
      <c r="CK170" s="948"/>
      <c r="CL170" s="948"/>
      <c r="CM170" s="950"/>
      <c r="CN170" s="950"/>
      <c r="CO170" s="951"/>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'NSW Post Acute '!T101</f>
        <v>3.796302085144143E-8</v>
      </c>
      <c r="E171" s="493">
        <f>'NSW Post Acute '!U101</f>
        <v>3.028114316920254E-9</v>
      </c>
      <c r="F171" s="493">
        <f>'NSW Post Acute '!V101</f>
        <v>4.3175097652489883E-7</v>
      </c>
      <c r="G171" s="498">
        <f t="shared" si="123"/>
        <v>1.0936807709387209E-7</v>
      </c>
      <c r="H171" s="498">
        <f t="shared" si="124"/>
        <v>0.12048700824719709</v>
      </c>
      <c r="I171" s="498">
        <f t="shared" si="125"/>
        <v>3173799.1595727154</v>
      </c>
      <c r="J171" s="498" t="e">
        <f ca="1">_xll.ErBeta(H171,I171)</f>
        <v>#NAME?</v>
      </c>
      <c r="K171" s="1076" t="e">
        <f t="shared" ca="1" si="126"/>
        <v>#NAME?</v>
      </c>
      <c r="L171" s="453" t="e">
        <f t="shared" ca="1" si="130"/>
        <v>#NAME?</v>
      </c>
      <c r="M171" s="566" t="e">
        <f t="shared" ref="M171:M178" ca="1" si="138">((L171*B172)/52*$J$33)</f>
        <v>#NAME?</v>
      </c>
      <c r="N171" s="567" t="e">
        <f t="shared" ref="N171:N178" ca="1" si="139">(M171/$D$22)*100000</f>
        <v>#NAME?</v>
      </c>
      <c r="O171" s="565" t="e">
        <f t="shared" ref="O171:O179" ca="1" si="140">$J171-$J172</f>
        <v>#NAME?</v>
      </c>
      <c r="P171" s="453" t="e">
        <f t="shared" ca="1" si="131"/>
        <v>#NAME?</v>
      </c>
      <c r="Q171" s="566" t="e">
        <f t="shared" ref="Q171:Q178" ca="1" si="141">((P171*B172)/52*$J$33)</f>
        <v>#NAME?</v>
      </c>
      <c r="R171" s="567" t="e">
        <f t="shared" ref="R171:R178" ca="1" si="142">(Q171/$D$22)*100000</f>
        <v>#NAME?</v>
      </c>
      <c r="S171" s="1076" t="e">
        <f t="shared" ca="1" si="127"/>
        <v>#NAME?</v>
      </c>
      <c r="T171" s="453" t="e">
        <f t="shared" ca="1" si="132"/>
        <v>#NAME?</v>
      </c>
      <c r="U171" s="566" t="e">
        <f t="shared" ref="U171:U178" ca="1" si="143">((T171*B172)/52*$J$33)</f>
        <v>#NAME?</v>
      </c>
      <c r="V171" s="567" t="e">
        <f t="shared" ref="V171:V178" ca="1" si="144">(U171/$D$22)*100000</f>
        <v>#NAME?</v>
      </c>
      <c r="W171" s="565" t="e">
        <f t="shared" ref="W171:W179" ca="1" si="145">$J171-$J172</f>
        <v>#NAME?</v>
      </c>
      <c r="X171" s="453" t="e">
        <f t="shared" ca="1" si="133"/>
        <v>#NAME?</v>
      </c>
      <c r="Y171" s="566" t="e">
        <f t="shared" ref="Y171:Y178" ca="1" si="146">((X171*B172)/52*$J$33)</f>
        <v>#NAME?</v>
      </c>
      <c r="Z171" s="567" t="e">
        <f t="shared" ref="Z171:Z178" ca="1" si="147">(Y171/$D$22)*100000</f>
        <v>#NAME?</v>
      </c>
      <c r="AA171" s="1076" t="e">
        <f t="shared" ca="1" si="128"/>
        <v>#NAME?</v>
      </c>
      <c r="AB171" s="453" t="e">
        <f t="shared" ca="1" si="134"/>
        <v>#NAME?</v>
      </c>
      <c r="AC171" s="566" t="e">
        <f t="shared" ref="AC171:AC178" ca="1" si="148">((AB171*B172)/52*$J$33)</f>
        <v>#NAME?</v>
      </c>
      <c r="AD171" s="567" t="e">
        <f t="shared" ref="AD171:AD178" ca="1" si="149">(AC171/$D$22)*100000</f>
        <v>#NAME?</v>
      </c>
      <c r="AE171" s="565" t="e">
        <f t="shared" ref="AE171:AE179" ca="1" si="150">$J171-$J172</f>
        <v>#NAME?</v>
      </c>
      <c r="AF171" s="453" t="e">
        <f t="shared" ca="1" si="135"/>
        <v>#NAME?</v>
      </c>
      <c r="AG171" s="566" t="e">
        <f t="shared" ref="AG171:AG178" ca="1" si="151">((AF171*B172)/52*$J$33)</f>
        <v>#NAME?</v>
      </c>
      <c r="AH171" s="567" t="e">
        <f t="shared" ref="AH171:AH178" ca="1" si="152">(AG171/$D$22)*100000</f>
        <v>#NAME?</v>
      </c>
      <c r="AI171" s="1076" t="e">
        <f t="shared" ca="1" si="129"/>
        <v>#NAME?</v>
      </c>
      <c r="AJ171" s="453" t="e">
        <f t="shared" ca="1" si="136"/>
        <v>#NAME?</v>
      </c>
      <c r="AK171" s="566" t="e">
        <f t="shared" ref="AK171:AK178" ca="1" si="153">((AJ171*B172)/52*$J$33)</f>
        <v>#NAME?</v>
      </c>
      <c r="AL171" s="567" t="e">
        <f t="shared" ref="AL171:AL178" ca="1" si="154">(AK171/$D$22)*100000</f>
        <v>#NAME?</v>
      </c>
      <c r="AM171" s="565" t="e">
        <f t="shared" ref="AM171:AM179" ca="1" si="155">$J171-$J172</f>
        <v>#NAME?</v>
      </c>
      <c r="AN171" s="453" t="e">
        <f t="shared" ca="1" si="137"/>
        <v>#NAME?</v>
      </c>
      <c r="AO171" s="566" t="e">
        <f t="shared" ref="AO171:AO178" ca="1" si="156">((AN171*B172)/52*$J$33)</f>
        <v>#NAME?</v>
      </c>
      <c r="AP171" s="567" t="e">
        <f t="shared" ref="AP171:AP178" ca="1" si="157">(AO171/$D$22)*100000</f>
        <v>#NAME?</v>
      </c>
      <c r="AQ171" s="455"/>
      <c r="AR171" s="948"/>
      <c r="AS171" s="948"/>
      <c r="AT171" s="968"/>
      <c r="AU171" s="950"/>
      <c r="AV171" s="951"/>
      <c r="AW171" s="952"/>
      <c r="AX171" s="945"/>
      <c r="AY171" s="967"/>
      <c r="AZ171" s="946"/>
      <c r="BA171" s="947"/>
      <c r="BB171" s="948"/>
      <c r="BC171" s="949"/>
      <c r="BD171" s="968"/>
      <c r="BE171" s="950"/>
      <c r="BF171" s="951"/>
      <c r="BG171" s="948"/>
      <c r="BH171" s="948"/>
      <c r="BI171" s="968"/>
      <c r="BJ171" s="950"/>
      <c r="BK171" s="951"/>
      <c r="BL171" s="952"/>
      <c r="BM171" s="945"/>
      <c r="BN171" s="967"/>
      <c r="BO171" s="946"/>
      <c r="BP171" s="947"/>
      <c r="BQ171" s="948"/>
      <c r="BR171" s="949"/>
      <c r="BS171" s="968"/>
      <c r="BT171" s="950"/>
      <c r="BU171" s="951"/>
      <c r="BV171" s="948"/>
      <c r="BW171" s="948"/>
      <c r="BX171" s="968"/>
      <c r="BY171" s="950"/>
      <c r="BZ171" s="951"/>
      <c r="CA171" s="952"/>
      <c r="CB171" s="945"/>
      <c r="CC171" s="946"/>
      <c r="CD171" s="946"/>
      <c r="CE171" s="947"/>
      <c r="CF171" s="948"/>
      <c r="CG171" s="949"/>
      <c r="CH171" s="950"/>
      <c r="CI171" s="950"/>
      <c r="CJ171" s="951"/>
      <c r="CK171" s="948"/>
      <c r="CL171" s="948"/>
      <c r="CM171" s="950"/>
      <c r="CN171" s="950"/>
      <c r="CO171" s="951"/>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'NSW Post Acute '!T102</f>
        <v>3.196407290747527E-8</v>
      </c>
      <c r="E172" s="493">
        <f>'NSW Post Acute '!U102</f>
        <v>2.4816907654318949E-9</v>
      </c>
      <c r="F172" s="493">
        <f>'NSW Post Acute '!V102</f>
        <v>3.7310093222148288E-7</v>
      </c>
      <c r="G172" s="498">
        <f t="shared" si="123"/>
        <v>9.4545724861237501E-8</v>
      </c>
      <c r="H172" s="498">
        <f t="shared" si="124"/>
        <v>0.1142984387351788</v>
      </c>
      <c r="I172" s="498">
        <f t="shared" si="125"/>
        <v>3575840.7701230338</v>
      </c>
      <c r="J172" s="498" t="e">
        <f ca="1">_xll.ErBeta(H172,I172)</f>
        <v>#NAME?</v>
      </c>
      <c r="K172" s="1076" t="e">
        <f t="shared" ca="1" si="126"/>
        <v>#NAME?</v>
      </c>
      <c r="L172" s="453" t="e">
        <f t="shared" ca="1" si="130"/>
        <v>#NAME?</v>
      </c>
      <c r="M172" s="566" t="e">
        <f t="shared" ca="1" si="138"/>
        <v>#NAME?</v>
      </c>
      <c r="N172" s="567" t="e">
        <f t="shared" ca="1" si="139"/>
        <v>#NAME?</v>
      </c>
      <c r="O172" s="565" t="e">
        <f t="shared" ca="1" si="140"/>
        <v>#NAME?</v>
      </c>
      <c r="P172" s="453" t="e">
        <f t="shared" ca="1" si="131"/>
        <v>#NAME?</v>
      </c>
      <c r="Q172" s="566" t="e">
        <f t="shared" ca="1" si="141"/>
        <v>#NAME?</v>
      </c>
      <c r="R172" s="567" t="e">
        <f t="shared" ca="1" si="142"/>
        <v>#NAME?</v>
      </c>
      <c r="S172" s="1076" t="e">
        <f t="shared" ca="1" si="127"/>
        <v>#NAME?</v>
      </c>
      <c r="T172" s="453" t="e">
        <f t="shared" ca="1" si="132"/>
        <v>#NAME?</v>
      </c>
      <c r="U172" s="566" t="e">
        <f t="shared" ca="1" si="143"/>
        <v>#NAME?</v>
      </c>
      <c r="V172" s="567" t="e">
        <f t="shared" ca="1" si="144"/>
        <v>#NAME?</v>
      </c>
      <c r="W172" s="565" t="e">
        <f t="shared" ca="1" si="145"/>
        <v>#NAME?</v>
      </c>
      <c r="X172" s="453" t="e">
        <f t="shared" ca="1" si="133"/>
        <v>#NAME?</v>
      </c>
      <c r="Y172" s="566" t="e">
        <f t="shared" ca="1" si="146"/>
        <v>#NAME?</v>
      </c>
      <c r="Z172" s="567" t="e">
        <f t="shared" ca="1" si="147"/>
        <v>#NAME?</v>
      </c>
      <c r="AA172" s="1076" t="e">
        <f t="shared" ca="1" si="128"/>
        <v>#NAME?</v>
      </c>
      <c r="AB172" s="453" t="e">
        <f t="shared" ca="1" si="134"/>
        <v>#NAME?</v>
      </c>
      <c r="AC172" s="566" t="e">
        <f t="shared" ca="1" si="148"/>
        <v>#NAME?</v>
      </c>
      <c r="AD172" s="567" t="e">
        <f t="shared" ca="1" si="149"/>
        <v>#NAME?</v>
      </c>
      <c r="AE172" s="565" t="e">
        <f t="shared" ca="1" si="150"/>
        <v>#NAME?</v>
      </c>
      <c r="AF172" s="453" t="e">
        <f t="shared" ca="1" si="135"/>
        <v>#NAME?</v>
      </c>
      <c r="AG172" s="566" t="e">
        <f t="shared" ca="1" si="151"/>
        <v>#NAME?</v>
      </c>
      <c r="AH172" s="567" t="e">
        <f t="shared" ca="1" si="152"/>
        <v>#NAME?</v>
      </c>
      <c r="AI172" s="1076" t="e">
        <f t="shared" ca="1" si="129"/>
        <v>#NAME?</v>
      </c>
      <c r="AJ172" s="453" t="e">
        <f t="shared" ca="1" si="136"/>
        <v>#NAME?</v>
      </c>
      <c r="AK172" s="566" t="e">
        <f t="shared" ca="1" si="153"/>
        <v>#NAME?</v>
      </c>
      <c r="AL172" s="567" t="e">
        <f t="shared" ca="1" si="154"/>
        <v>#NAME?</v>
      </c>
      <c r="AM172" s="565" t="e">
        <f t="shared" ca="1" si="155"/>
        <v>#NAME?</v>
      </c>
      <c r="AN172" s="453" t="e">
        <f t="shared" ca="1" si="137"/>
        <v>#NAME?</v>
      </c>
      <c r="AO172" s="566" t="e">
        <f t="shared" ca="1" si="156"/>
        <v>#NAME?</v>
      </c>
      <c r="AP172" s="567" t="e">
        <f t="shared" ca="1" si="157"/>
        <v>#NAME?</v>
      </c>
      <c r="AQ172" s="455"/>
      <c r="AR172" s="948"/>
      <c r="AS172" s="948"/>
      <c r="AT172" s="968"/>
      <c r="AU172" s="950"/>
      <c r="AV172" s="951"/>
      <c r="AW172" s="952"/>
      <c r="AX172" s="945"/>
      <c r="AY172" s="967"/>
      <c r="AZ172" s="946"/>
      <c r="BA172" s="947"/>
      <c r="BB172" s="948"/>
      <c r="BC172" s="949"/>
      <c r="BD172" s="968"/>
      <c r="BE172" s="950"/>
      <c r="BF172" s="951"/>
      <c r="BG172" s="948"/>
      <c r="BH172" s="948"/>
      <c r="BI172" s="968"/>
      <c r="BJ172" s="950"/>
      <c r="BK172" s="951"/>
      <c r="BL172" s="952"/>
      <c r="BM172" s="945"/>
      <c r="BN172" s="967"/>
      <c r="BO172" s="946"/>
      <c r="BP172" s="947"/>
      <c r="BQ172" s="948"/>
      <c r="BR172" s="949"/>
      <c r="BS172" s="968"/>
      <c r="BT172" s="950"/>
      <c r="BU172" s="951"/>
      <c r="BV172" s="948"/>
      <c r="BW172" s="948"/>
      <c r="BX172" s="968"/>
      <c r="BY172" s="950"/>
      <c r="BZ172" s="951"/>
      <c r="CA172" s="952"/>
      <c r="CB172" s="945"/>
      <c r="CC172" s="946"/>
      <c r="CD172" s="946"/>
      <c r="CE172" s="947"/>
      <c r="CF172" s="948"/>
      <c r="CG172" s="949"/>
      <c r="CH172" s="950"/>
      <c r="CI172" s="950"/>
      <c r="CJ172" s="951"/>
      <c r="CK172" s="948"/>
      <c r="CL172" s="948"/>
      <c r="CM172" s="950"/>
      <c r="CN172" s="950"/>
      <c r="CO172" s="951"/>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'NSW Post Acute '!T103</f>
        <v>2.6913083677733661E-8</v>
      </c>
      <c r="E173" s="493">
        <f>'NSW Post Acute '!U103</f>
        <v>2.0338694020950127E-9</v>
      </c>
      <c r="F173" s="493">
        <f>'NSW Post Acute '!V103</f>
        <v>3.2241804464456549E-7</v>
      </c>
      <c r="G173" s="498">
        <f t="shared" si="123"/>
        <v>8.173065694960983E-8</v>
      </c>
      <c r="H173" s="498">
        <f t="shared" si="124"/>
        <v>0.1084318392231023</v>
      </c>
      <c r="I173" s="498">
        <f t="shared" si="125"/>
        <v>4028963.6670129118</v>
      </c>
      <c r="J173" s="498" t="e">
        <f ca="1">_xll.ErBeta(H173,I173)</f>
        <v>#NAME?</v>
      </c>
      <c r="K173" s="1076" t="e">
        <f t="shared" ca="1" si="126"/>
        <v>#NAME?</v>
      </c>
      <c r="L173" s="453" t="e">
        <f t="shared" ca="1" si="130"/>
        <v>#NAME?</v>
      </c>
      <c r="M173" s="566" t="e">
        <f t="shared" ca="1" si="138"/>
        <v>#NAME?</v>
      </c>
      <c r="N173" s="567" t="e">
        <f t="shared" ca="1" si="139"/>
        <v>#NAME?</v>
      </c>
      <c r="O173" s="565" t="e">
        <f t="shared" ca="1" si="140"/>
        <v>#NAME?</v>
      </c>
      <c r="P173" s="453" t="e">
        <f t="shared" ca="1" si="131"/>
        <v>#NAME?</v>
      </c>
      <c r="Q173" s="566" t="e">
        <f t="shared" ca="1" si="141"/>
        <v>#NAME?</v>
      </c>
      <c r="R173" s="567" t="e">
        <f t="shared" ca="1" si="142"/>
        <v>#NAME?</v>
      </c>
      <c r="S173" s="1076" t="e">
        <f t="shared" ca="1" si="127"/>
        <v>#NAME?</v>
      </c>
      <c r="T173" s="453" t="e">
        <f t="shared" ca="1" si="132"/>
        <v>#NAME?</v>
      </c>
      <c r="U173" s="566" t="e">
        <f t="shared" ca="1" si="143"/>
        <v>#NAME?</v>
      </c>
      <c r="V173" s="567" t="e">
        <f t="shared" ca="1" si="144"/>
        <v>#NAME?</v>
      </c>
      <c r="W173" s="565" t="e">
        <f t="shared" ca="1" si="145"/>
        <v>#NAME?</v>
      </c>
      <c r="X173" s="453" t="e">
        <f t="shared" ca="1" si="133"/>
        <v>#NAME?</v>
      </c>
      <c r="Y173" s="566" t="e">
        <f t="shared" ca="1" si="146"/>
        <v>#NAME?</v>
      </c>
      <c r="Z173" s="567" t="e">
        <f t="shared" ca="1" si="147"/>
        <v>#NAME?</v>
      </c>
      <c r="AA173" s="1076" t="e">
        <f t="shared" ca="1" si="128"/>
        <v>#NAME?</v>
      </c>
      <c r="AB173" s="453" t="e">
        <f t="shared" ca="1" si="134"/>
        <v>#NAME?</v>
      </c>
      <c r="AC173" s="566" t="e">
        <f t="shared" ca="1" si="148"/>
        <v>#NAME?</v>
      </c>
      <c r="AD173" s="567" t="e">
        <f t="shared" ca="1" si="149"/>
        <v>#NAME?</v>
      </c>
      <c r="AE173" s="565" t="e">
        <f t="shared" ca="1" si="150"/>
        <v>#NAME?</v>
      </c>
      <c r="AF173" s="453" t="e">
        <f t="shared" ca="1" si="135"/>
        <v>#NAME?</v>
      </c>
      <c r="AG173" s="566" t="e">
        <f t="shared" ca="1" si="151"/>
        <v>#NAME?</v>
      </c>
      <c r="AH173" s="567" t="e">
        <f t="shared" ca="1" si="152"/>
        <v>#NAME?</v>
      </c>
      <c r="AI173" s="1076" t="e">
        <f t="shared" ca="1" si="129"/>
        <v>#NAME?</v>
      </c>
      <c r="AJ173" s="453" t="e">
        <f t="shared" ca="1" si="136"/>
        <v>#NAME?</v>
      </c>
      <c r="AK173" s="566" t="e">
        <f t="shared" ca="1" si="153"/>
        <v>#NAME?</v>
      </c>
      <c r="AL173" s="567" t="e">
        <f t="shared" ca="1" si="154"/>
        <v>#NAME?</v>
      </c>
      <c r="AM173" s="565" t="e">
        <f t="shared" ca="1" si="155"/>
        <v>#NAME?</v>
      </c>
      <c r="AN173" s="453" t="e">
        <f t="shared" ca="1" si="137"/>
        <v>#NAME?</v>
      </c>
      <c r="AO173" s="566" t="e">
        <f t="shared" ca="1" si="156"/>
        <v>#NAME?</v>
      </c>
      <c r="AP173" s="567" t="e">
        <f t="shared" ca="1" si="157"/>
        <v>#NAME?</v>
      </c>
      <c r="AQ173" s="455"/>
      <c r="AR173" s="948"/>
      <c r="AS173" s="948"/>
      <c r="AT173" s="968"/>
      <c r="AU173" s="950"/>
      <c r="AV173" s="951"/>
      <c r="AW173" s="952"/>
      <c r="AX173" s="945"/>
      <c r="AY173" s="967"/>
      <c r="AZ173" s="946"/>
      <c r="BA173" s="947"/>
      <c r="BB173" s="948"/>
      <c r="BC173" s="949"/>
      <c r="BD173" s="968"/>
      <c r="BE173" s="950"/>
      <c r="BF173" s="951"/>
      <c r="BG173" s="948"/>
      <c r="BH173" s="948"/>
      <c r="BI173" s="968"/>
      <c r="BJ173" s="950"/>
      <c r="BK173" s="951"/>
      <c r="BL173" s="952"/>
      <c r="BM173" s="945"/>
      <c r="BN173" s="967"/>
      <c r="BO173" s="946"/>
      <c r="BP173" s="947"/>
      <c r="BQ173" s="948"/>
      <c r="BR173" s="949"/>
      <c r="BS173" s="968"/>
      <c r="BT173" s="950"/>
      <c r="BU173" s="951"/>
      <c r="BV173" s="948"/>
      <c r="BW173" s="948"/>
      <c r="BX173" s="968"/>
      <c r="BY173" s="950"/>
      <c r="BZ173" s="951"/>
      <c r="CA173" s="952"/>
      <c r="CB173" s="945"/>
      <c r="CC173" s="946"/>
      <c r="CD173" s="946"/>
      <c r="CE173" s="947"/>
      <c r="CF173" s="948"/>
      <c r="CG173" s="949"/>
      <c r="CH173" s="950"/>
      <c r="CI173" s="950"/>
      <c r="CJ173" s="951"/>
      <c r="CK173" s="948"/>
      <c r="CL173" s="948"/>
      <c r="CM173" s="950"/>
      <c r="CN173" s="950"/>
      <c r="CO173" s="951"/>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'NSW Post Acute '!T104</f>
        <v>2.2660255942392824E-8</v>
      </c>
      <c r="E174" s="493">
        <f>'NSW Post Acute '!U104</f>
        <v>1.6668574515400721E-9</v>
      </c>
      <c r="F174" s="493">
        <f>'NSW Post Acute '!V104</f>
        <v>2.7862003692533158E-7</v>
      </c>
      <c r="G174" s="498">
        <f t="shared" si="123"/>
        <v>7.065132129433458E-8</v>
      </c>
      <c r="H174" s="498">
        <f t="shared" si="124"/>
        <v>0.1028700473110962</v>
      </c>
      <c r="I174" s="498">
        <f t="shared" si="125"/>
        <v>4539668.273895585</v>
      </c>
      <c r="J174" s="498" t="e">
        <f ca="1">_xll.ErBeta(H174,I174)</f>
        <v>#NAME?</v>
      </c>
      <c r="K174" s="1076" t="e">
        <f t="shared" ca="1" si="126"/>
        <v>#NAME?</v>
      </c>
      <c r="L174" s="453" t="e">
        <f t="shared" ca="1" si="130"/>
        <v>#NAME?</v>
      </c>
      <c r="M174" s="566" t="e">
        <f t="shared" ca="1" si="138"/>
        <v>#NAME?</v>
      </c>
      <c r="N174" s="567" t="e">
        <f t="shared" ca="1" si="139"/>
        <v>#NAME?</v>
      </c>
      <c r="O174" s="565" t="e">
        <f t="shared" ca="1" si="140"/>
        <v>#NAME?</v>
      </c>
      <c r="P174" s="453" t="e">
        <f t="shared" ca="1" si="131"/>
        <v>#NAME?</v>
      </c>
      <c r="Q174" s="566" t="e">
        <f t="shared" ca="1" si="141"/>
        <v>#NAME?</v>
      </c>
      <c r="R174" s="567" t="e">
        <f t="shared" ca="1" si="142"/>
        <v>#NAME?</v>
      </c>
      <c r="S174" s="1076" t="e">
        <f t="shared" ca="1" si="127"/>
        <v>#NAME?</v>
      </c>
      <c r="T174" s="453" t="e">
        <f t="shared" ca="1" si="132"/>
        <v>#NAME?</v>
      </c>
      <c r="U174" s="566" t="e">
        <f t="shared" ca="1" si="143"/>
        <v>#NAME?</v>
      </c>
      <c r="V174" s="567" t="e">
        <f t="shared" ca="1" si="144"/>
        <v>#NAME?</v>
      </c>
      <c r="W174" s="565" t="e">
        <f t="shared" ca="1" si="145"/>
        <v>#NAME?</v>
      </c>
      <c r="X174" s="453" t="e">
        <f t="shared" ca="1" si="133"/>
        <v>#NAME?</v>
      </c>
      <c r="Y174" s="566" t="e">
        <f t="shared" ca="1" si="146"/>
        <v>#NAME?</v>
      </c>
      <c r="Z174" s="567" t="e">
        <f t="shared" ca="1" si="147"/>
        <v>#NAME?</v>
      </c>
      <c r="AA174" s="1076" t="e">
        <f t="shared" ca="1" si="128"/>
        <v>#NAME?</v>
      </c>
      <c r="AB174" s="453" t="e">
        <f t="shared" ca="1" si="134"/>
        <v>#NAME?</v>
      </c>
      <c r="AC174" s="566" t="e">
        <f t="shared" ca="1" si="148"/>
        <v>#NAME?</v>
      </c>
      <c r="AD174" s="567" t="e">
        <f t="shared" ca="1" si="149"/>
        <v>#NAME?</v>
      </c>
      <c r="AE174" s="565" t="e">
        <f t="shared" ca="1" si="150"/>
        <v>#NAME?</v>
      </c>
      <c r="AF174" s="453" t="e">
        <f t="shared" ca="1" si="135"/>
        <v>#NAME?</v>
      </c>
      <c r="AG174" s="566" t="e">
        <f t="shared" ca="1" si="151"/>
        <v>#NAME?</v>
      </c>
      <c r="AH174" s="567" t="e">
        <f t="shared" ca="1" si="152"/>
        <v>#NAME?</v>
      </c>
      <c r="AI174" s="1076" t="e">
        <f t="shared" ca="1" si="129"/>
        <v>#NAME?</v>
      </c>
      <c r="AJ174" s="453" t="e">
        <f t="shared" ca="1" si="136"/>
        <v>#NAME?</v>
      </c>
      <c r="AK174" s="566" t="e">
        <f t="shared" ca="1" si="153"/>
        <v>#NAME?</v>
      </c>
      <c r="AL174" s="567" t="e">
        <f t="shared" ca="1" si="154"/>
        <v>#NAME?</v>
      </c>
      <c r="AM174" s="565" t="e">
        <f t="shared" ca="1" si="155"/>
        <v>#NAME?</v>
      </c>
      <c r="AN174" s="453" t="e">
        <f t="shared" ca="1" si="137"/>
        <v>#NAME?</v>
      </c>
      <c r="AO174" s="566" t="e">
        <f t="shared" ca="1" si="156"/>
        <v>#NAME?</v>
      </c>
      <c r="AP174" s="567" t="e">
        <f t="shared" ca="1" si="157"/>
        <v>#NAME?</v>
      </c>
      <c r="AQ174" s="455"/>
      <c r="AR174" s="948"/>
      <c r="AS174" s="948"/>
      <c r="AT174" s="968"/>
      <c r="AU174" s="950"/>
      <c r="AV174" s="951"/>
      <c r="AW174" s="952"/>
      <c r="AX174" s="945"/>
      <c r="AY174" s="967"/>
      <c r="AZ174" s="946"/>
      <c r="BA174" s="947"/>
      <c r="BB174" s="948"/>
      <c r="BC174" s="949"/>
      <c r="BD174" s="968"/>
      <c r="BE174" s="950"/>
      <c r="BF174" s="951"/>
      <c r="BG174" s="948"/>
      <c r="BH174" s="948"/>
      <c r="BI174" s="968"/>
      <c r="BJ174" s="950"/>
      <c r="BK174" s="951"/>
      <c r="BL174" s="952"/>
      <c r="BM174" s="945"/>
      <c r="BN174" s="967"/>
      <c r="BO174" s="946"/>
      <c r="BP174" s="947"/>
      <c r="BQ174" s="948"/>
      <c r="BR174" s="949"/>
      <c r="BS174" s="968"/>
      <c r="BT174" s="950"/>
      <c r="BU174" s="951"/>
      <c r="BV174" s="948"/>
      <c r="BW174" s="948"/>
      <c r="BX174" s="968"/>
      <c r="BY174" s="950"/>
      <c r="BZ174" s="951"/>
      <c r="CA174" s="952"/>
      <c r="CB174" s="945"/>
      <c r="CC174" s="946"/>
      <c r="CD174" s="946"/>
      <c r="CE174" s="947"/>
      <c r="CF174" s="948"/>
      <c r="CG174" s="949"/>
      <c r="CH174" s="950"/>
      <c r="CI174" s="950"/>
      <c r="CJ174" s="951"/>
      <c r="CK174" s="948"/>
      <c r="CL174" s="948"/>
      <c r="CM174" s="950"/>
      <c r="CN174" s="950"/>
      <c r="CO174" s="951"/>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'NSW Post Acute '!T105</f>
        <v>1.9079463562162486E-8</v>
      </c>
      <c r="E175" s="493">
        <f>'NSW Post Acute '!U105</f>
        <v>1.366072846610856E-9</v>
      </c>
      <c r="F175" s="493">
        <f>'NSW Post Acute '!V105</f>
        <v>2.4077165117061468E-7</v>
      </c>
      <c r="G175" s="498">
        <f t="shared" si="123"/>
        <v>6.1072851613266276E-8</v>
      </c>
      <c r="H175" s="498">
        <f t="shared" si="124"/>
        <v>9.7596856473675067E-2</v>
      </c>
      <c r="I175" s="498">
        <f t="shared" si="125"/>
        <v>5115282.947741203</v>
      </c>
      <c r="J175" s="498" t="e">
        <f ca="1">_xll.ErBeta(H175,I175)</f>
        <v>#NAME?</v>
      </c>
      <c r="K175" s="1076" t="e">
        <f t="shared" ca="1" si="126"/>
        <v>#NAME?</v>
      </c>
      <c r="L175" s="453" t="e">
        <f t="shared" ca="1" si="130"/>
        <v>#NAME?</v>
      </c>
      <c r="M175" s="566" t="e">
        <f t="shared" ca="1" si="138"/>
        <v>#NAME?</v>
      </c>
      <c r="N175" s="567" t="e">
        <f t="shared" ca="1" si="139"/>
        <v>#NAME?</v>
      </c>
      <c r="O175" s="565" t="e">
        <f t="shared" ca="1" si="140"/>
        <v>#NAME?</v>
      </c>
      <c r="P175" s="453" t="e">
        <f t="shared" ca="1" si="131"/>
        <v>#NAME?</v>
      </c>
      <c r="Q175" s="566" t="e">
        <f t="shared" ca="1" si="141"/>
        <v>#NAME?</v>
      </c>
      <c r="R175" s="567" t="e">
        <f t="shared" ca="1" si="142"/>
        <v>#NAME?</v>
      </c>
      <c r="S175" s="1076" t="e">
        <f t="shared" ca="1" si="127"/>
        <v>#NAME?</v>
      </c>
      <c r="T175" s="453" t="e">
        <f t="shared" ca="1" si="132"/>
        <v>#NAME?</v>
      </c>
      <c r="U175" s="566" t="e">
        <f t="shared" ca="1" si="143"/>
        <v>#NAME?</v>
      </c>
      <c r="V175" s="567" t="e">
        <f t="shared" ca="1" si="144"/>
        <v>#NAME?</v>
      </c>
      <c r="W175" s="565" t="e">
        <f t="shared" ca="1" si="145"/>
        <v>#NAME?</v>
      </c>
      <c r="X175" s="453" t="e">
        <f t="shared" ca="1" si="133"/>
        <v>#NAME?</v>
      </c>
      <c r="Y175" s="566" t="e">
        <f t="shared" ca="1" si="146"/>
        <v>#NAME?</v>
      </c>
      <c r="Z175" s="567" t="e">
        <f t="shared" ca="1" si="147"/>
        <v>#NAME?</v>
      </c>
      <c r="AA175" s="1076" t="e">
        <f t="shared" ca="1" si="128"/>
        <v>#NAME?</v>
      </c>
      <c r="AB175" s="453" t="e">
        <f t="shared" ca="1" si="134"/>
        <v>#NAME?</v>
      </c>
      <c r="AC175" s="566" t="e">
        <f t="shared" ca="1" si="148"/>
        <v>#NAME?</v>
      </c>
      <c r="AD175" s="567" t="e">
        <f t="shared" ca="1" si="149"/>
        <v>#NAME?</v>
      </c>
      <c r="AE175" s="565" t="e">
        <f t="shared" ca="1" si="150"/>
        <v>#NAME?</v>
      </c>
      <c r="AF175" s="453" t="e">
        <f t="shared" ca="1" si="135"/>
        <v>#NAME?</v>
      </c>
      <c r="AG175" s="566" t="e">
        <f t="shared" ca="1" si="151"/>
        <v>#NAME?</v>
      </c>
      <c r="AH175" s="567" t="e">
        <f t="shared" ca="1" si="152"/>
        <v>#NAME?</v>
      </c>
      <c r="AI175" s="1076" t="e">
        <f t="shared" ca="1" si="129"/>
        <v>#NAME?</v>
      </c>
      <c r="AJ175" s="453" t="e">
        <f t="shared" ca="1" si="136"/>
        <v>#NAME?</v>
      </c>
      <c r="AK175" s="566" t="e">
        <f t="shared" ca="1" si="153"/>
        <v>#NAME?</v>
      </c>
      <c r="AL175" s="567" t="e">
        <f t="shared" ca="1" si="154"/>
        <v>#NAME?</v>
      </c>
      <c r="AM175" s="565" t="e">
        <f t="shared" ca="1" si="155"/>
        <v>#NAME?</v>
      </c>
      <c r="AN175" s="453" t="e">
        <f t="shared" ca="1" si="137"/>
        <v>#NAME?</v>
      </c>
      <c r="AO175" s="566" t="e">
        <f t="shared" ca="1" si="156"/>
        <v>#NAME?</v>
      </c>
      <c r="AP175" s="567" t="e">
        <f t="shared" ca="1" si="157"/>
        <v>#NAME?</v>
      </c>
      <c r="AQ175" s="455"/>
      <c r="AR175" s="948"/>
      <c r="AS175" s="948"/>
      <c r="AT175" s="968"/>
      <c r="AU175" s="950"/>
      <c r="AV175" s="951"/>
      <c r="AW175" s="952"/>
      <c r="AX175" s="945"/>
      <c r="AY175" s="967"/>
      <c r="AZ175" s="946"/>
      <c r="BA175" s="947"/>
      <c r="BB175" s="948"/>
      <c r="BC175" s="949"/>
      <c r="BD175" s="968"/>
      <c r="BE175" s="950"/>
      <c r="BF175" s="951"/>
      <c r="BG175" s="948"/>
      <c r="BH175" s="948"/>
      <c r="BI175" s="968"/>
      <c r="BJ175" s="950"/>
      <c r="BK175" s="951"/>
      <c r="BL175" s="952"/>
      <c r="BM175" s="945"/>
      <c r="BN175" s="967"/>
      <c r="BO175" s="946"/>
      <c r="BP175" s="947"/>
      <c r="BQ175" s="948"/>
      <c r="BR175" s="949"/>
      <c r="BS175" s="968"/>
      <c r="BT175" s="950"/>
      <c r="BU175" s="951"/>
      <c r="BV175" s="948"/>
      <c r="BW175" s="948"/>
      <c r="BX175" s="968"/>
      <c r="BY175" s="950"/>
      <c r="BZ175" s="951"/>
      <c r="CA175" s="952"/>
      <c r="CB175" s="945"/>
      <c r="CC175" s="946"/>
      <c r="CD175" s="946"/>
      <c r="CE175" s="947"/>
      <c r="CF175" s="948"/>
      <c r="CG175" s="949"/>
      <c r="CH175" s="950"/>
      <c r="CI175" s="950"/>
      <c r="CJ175" s="951"/>
      <c r="CK175" s="948"/>
      <c r="CL175" s="948"/>
      <c r="CM175" s="950"/>
      <c r="CN175" s="950"/>
      <c r="CO175" s="951"/>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'NSW Post Acute '!T106</f>
        <v>1.6064510954568079E-8</v>
      </c>
      <c r="E176" s="493">
        <f>'NSW Post Acute '!U106</f>
        <v>1.1195648557249353E-9</v>
      </c>
      <c r="F176" s="493">
        <f>'NSW Post Acute '!V106</f>
        <v>2.0806467706757261E-7</v>
      </c>
      <c r="G176" s="498">
        <f t="shared" si="123"/>
        <v>5.2792120462206039E-8</v>
      </c>
      <c r="H176" s="498">
        <f t="shared" si="124"/>
        <v>9.2596958772829044E-2</v>
      </c>
      <c r="I176" s="498">
        <f t="shared" si="125"/>
        <v>5764069.4788143216</v>
      </c>
      <c r="J176" s="498" t="e">
        <f ca="1">_xll.ErBeta(H176,I176)</f>
        <v>#NAME?</v>
      </c>
      <c r="K176" s="1076" t="e">
        <f t="shared" ca="1" si="126"/>
        <v>#NAME?</v>
      </c>
      <c r="L176" s="453" t="e">
        <f t="shared" ca="1" si="130"/>
        <v>#NAME?</v>
      </c>
      <c r="M176" s="566" t="e">
        <f t="shared" ca="1" si="138"/>
        <v>#NAME?</v>
      </c>
      <c r="N176" s="567" t="e">
        <f t="shared" ca="1" si="139"/>
        <v>#NAME?</v>
      </c>
      <c r="O176" s="565" t="e">
        <f t="shared" ca="1" si="140"/>
        <v>#NAME?</v>
      </c>
      <c r="P176" s="453" t="e">
        <f t="shared" ca="1" si="131"/>
        <v>#NAME?</v>
      </c>
      <c r="Q176" s="566" t="e">
        <f t="shared" ca="1" si="141"/>
        <v>#NAME?</v>
      </c>
      <c r="R176" s="567" t="e">
        <f t="shared" ca="1" si="142"/>
        <v>#NAME?</v>
      </c>
      <c r="S176" s="1076" t="e">
        <f t="shared" ca="1" si="127"/>
        <v>#NAME?</v>
      </c>
      <c r="T176" s="453" t="e">
        <f t="shared" ca="1" si="132"/>
        <v>#NAME?</v>
      </c>
      <c r="U176" s="566" t="e">
        <f t="shared" ca="1" si="143"/>
        <v>#NAME?</v>
      </c>
      <c r="V176" s="567" t="e">
        <f t="shared" ca="1" si="144"/>
        <v>#NAME?</v>
      </c>
      <c r="W176" s="565" t="e">
        <f t="shared" ca="1" si="145"/>
        <v>#NAME?</v>
      </c>
      <c r="X176" s="453" t="e">
        <f t="shared" ca="1" si="133"/>
        <v>#NAME?</v>
      </c>
      <c r="Y176" s="566" t="e">
        <f t="shared" ca="1" si="146"/>
        <v>#NAME?</v>
      </c>
      <c r="Z176" s="567" t="e">
        <f t="shared" ca="1" si="147"/>
        <v>#NAME?</v>
      </c>
      <c r="AA176" s="1076" t="e">
        <f t="shared" ca="1" si="128"/>
        <v>#NAME?</v>
      </c>
      <c r="AB176" s="453" t="e">
        <f t="shared" ca="1" si="134"/>
        <v>#NAME?</v>
      </c>
      <c r="AC176" s="566" t="e">
        <f t="shared" ca="1" si="148"/>
        <v>#NAME?</v>
      </c>
      <c r="AD176" s="567" t="e">
        <f t="shared" ca="1" si="149"/>
        <v>#NAME?</v>
      </c>
      <c r="AE176" s="565" t="e">
        <f t="shared" ca="1" si="150"/>
        <v>#NAME?</v>
      </c>
      <c r="AF176" s="453" t="e">
        <f t="shared" ca="1" si="135"/>
        <v>#NAME?</v>
      </c>
      <c r="AG176" s="566" t="e">
        <f t="shared" ca="1" si="151"/>
        <v>#NAME?</v>
      </c>
      <c r="AH176" s="567" t="e">
        <f t="shared" ca="1" si="152"/>
        <v>#NAME?</v>
      </c>
      <c r="AI176" s="1076" t="e">
        <f t="shared" ca="1" si="129"/>
        <v>#NAME?</v>
      </c>
      <c r="AJ176" s="453" t="e">
        <f t="shared" ca="1" si="136"/>
        <v>#NAME?</v>
      </c>
      <c r="AK176" s="566" t="e">
        <f t="shared" ca="1" si="153"/>
        <v>#NAME?</v>
      </c>
      <c r="AL176" s="567" t="e">
        <f t="shared" ca="1" si="154"/>
        <v>#NAME?</v>
      </c>
      <c r="AM176" s="565" t="e">
        <f t="shared" ca="1" si="155"/>
        <v>#NAME?</v>
      </c>
      <c r="AN176" s="453" t="e">
        <f t="shared" ca="1" si="137"/>
        <v>#NAME?</v>
      </c>
      <c r="AO176" s="566" t="e">
        <f t="shared" ca="1" si="156"/>
        <v>#NAME?</v>
      </c>
      <c r="AP176" s="567" t="e">
        <f t="shared" ca="1" si="157"/>
        <v>#NAME?</v>
      </c>
      <c r="AQ176" s="455"/>
      <c r="AR176" s="948"/>
      <c r="AS176" s="948"/>
      <c r="AT176" s="968"/>
      <c r="AU176" s="950"/>
      <c r="AV176" s="951"/>
      <c r="AW176" s="952"/>
      <c r="AX176" s="945"/>
      <c r="AY176" s="967"/>
      <c r="AZ176" s="946"/>
      <c r="BA176" s="947"/>
      <c r="BB176" s="948"/>
      <c r="BC176" s="949"/>
      <c r="BD176" s="968"/>
      <c r="BE176" s="950"/>
      <c r="BF176" s="951"/>
      <c r="BG176" s="948"/>
      <c r="BH176" s="948"/>
      <c r="BI176" s="968"/>
      <c r="BJ176" s="950"/>
      <c r="BK176" s="951"/>
      <c r="BL176" s="952"/>
      <c r="BM176" s="945"/>
      <c r="BN176" s="967"/>
      <c r="BO176" s="946"/>
      <c r="BP176" s="947"/>
      <c r="BQ176" s="948"/>
      <c r="BR176" s="949"/>
      <c r="BS176" s="968"/>
      <c r="BT176" s="950"/>
      <c r="BU176" s="951"/>
      <c r="BV176" s="948"/>
      <c r="BW176" s="948"/>
      <c r="BX176" s="968"/>
      <c r="BY176" s="950"/>
      <c r="BZ176" s="951"/>
      <c r="CA176" s="952"/>
      <c r="CB176" s="945"/>
      <c r="CC176" s="946"/>
      <c r="CD176" s="946"/>
      <c r="CE176" s="947"/>
      <c r="CF176" s="948"/>
      <c r="CG176" s="949"/>
      <c r="CH176" s="950"/>
      <c r="CI176" s="950"/>
      <c r="CJ176" s="951"/>
      <c r="CK176" s="948"/>
      <c r="CL176" s="948"/>
      <c r="CM176" s="950"/>
      <c r="CN176" s="950"/>
      <c r="CO176" s="951"/>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'NSW Post Acute '!T107</f>
        <v>1.3525983650883583E-8</v>
      </c>
      <c r="E177" s="493">
        <f>'NSW Post Acute '!U107</f>
        <v>9.175392580886616E-10</v>
      </c>
      <c r="F177" s="493">
        <f>'NSW Post Acute '!V107</f>
        <v>1.798006934485678E-7</v>
      </c>
      <c r="G177" s="498">
        <f t="shared" si="123"/>
        <v>4.5633457701652844E-8</v>
      </c>
      <c r="H177" s="498">
        <f t="shared" si="124"/>
        <v>8.7855891394250166E-2</v>
      </c>
      <c r="I177" s="498">
        <f t="shared" si="125"/>
        <v>6495342.0374845453</v>
      </c>
      <c r="J177" s="498" t="e">
        <f ca="1">_xll.ErBeta(H177,I177)</f>
        <v>#NAME?</v>
      </c>
      <c r="K177" s="1076" t="e">
        <f t="shared" ca="1" si="126"/>
        <v>#NAME?</v>
      </c>
      <c r="L177" s="453" t="e">
        <f t="shared" ca="1" si="130"/>
        <v>#NAME?</v>
      </c>
      <c r="M177" s="566" t="e">
        <f t="shared" ca="1" si="138"/>
        <v>#NAME?</v>
      </c>
      <c r="N177" s="567" t="e">
        <f t="shared" ca="1" si="139"/>
        <v>#NAME?</v>
      </c>
      <c r="O177" s="565" t="e">
        <f t="shared" ca="1" si="140"/>
        <v>#NAME?</v>
      </c>
      <c r="P177" s="453" t="e">
        <f t="shared" ca="1" si="131"/>
        <v>#NAME?</v>
      </c>
      <c r="Q177" s="566" t="e">
        <f t="shared" ca="1" si="141"/>
        <v>#NAME?</v>
      </c>
      <c r="R177" s="567" t="e">
        <f t="shared" ca="1" si="142"/>
        <v>#NAME?</v>
      </c>
      <c r="S177" s="1076" t="e">
        <f t="shared" ca="1" si="127"/>
        <v>#NAME?</v>
      </c>
      <c r="T177" s="453" t="e">
        <f t="shared" ca="1" si="132"/>
        <v>#NAME?</v>
      </c>
      <c r="U177" s="566" t="e">
        <f t="shared" ca="1" si="143"/>
        <v>#NAME?</v>
      </c>
      <c r="V177" s="567" t="e">
        <f t="shared" ca="1" si="144"/>
        <v>#NAME?</v>
      </c>
      <c r="W177" s="565" t="e">
        <f t="shared" ca="1" si="145"/>
        <v>#NAME?</v>
      </c>
      <c r="X177" s="453" t="e">
        <f t="shared" ca="1" si="133"/>
        <v>#NAME?</v>
      </c>
      <c r="Y177" s="566" t="e">
        <f t="shared" ca="1" si="146"/>
        <v>#NAME?</v>
      </c>
      <c r="Z177" s="567" t="e">
        <f t="shared" ca="1" si="147"/>
        <v>#NAME?</v>
      </c>
      <c r="AA177" s="1076" t="e">
        <f t="shared" ca="1" si="128"/>
        <v>#NAME?</v>
      </c>
      <c r="AB177" s="453" t="e">
        <f t="shared" ca="1" si="134"/>
        <v>#NAME?</v>
      </c>
      <c r="AC177" s="566" t="e">
        <f t="shared" ca="1" si="148"/>
        <v>#NAME?</v>
      </c>
      <c r="AD177" s="567" t="e">
        <f t="shared" ca="1" si="149"/>
        <v>#NAME?</v>
      </c>
      <c r="AE177" s="565" t="e">
        <f t="shared" ca="1" si="150"/>
        <v>#NAME?</v>
      </c>
      <c r="AF177" s="453" t="e">
        <f t="shared" ca="1" si="135"/>
        <v>#NAME?</v>
      </c>
      <c r="AG177" s="566" t="e">
        <f t="shared" ca="1" si="151"/>
        <v>#NAME?</v>
      </c>
      <c r="AH177" s="567" t="e">
        <f t="shared" ca="1" si="152"/>
        <v>#NAME?</v>
      </c>
      <c r="AI177" s="1076" t="e">
        <f t="shared" ca="1" si="129"/>
        <v>#NAME?</v>
      </c>
      <c r="AJ177" s="453" t="e">
        <f t="shared" ca="1" si="136"/>
        <v>#NAME?</v>
      </c>
      <c r="AK177" s="566" t="e">
        <f t="shared" ca="1" si="153"/>
        <v>#NAME?</v>
      </c>
      <c r="AL177" s="567" t="e">
        <f t="shared" ca="1" si="154"/>
        <v>#NAME?</v>
      </c>
      <c r="AM177" s="565" t="e">
        <f t="shared" ca="1" si="155"/>
        <v>#NAME?</v>
      </c>
      <c r="AN177" s="453" t="e">
        <f t="shared" ca="1" si="137"/>
        <v>#NAME?</v>
      </c>
      <c r="AO177" s="566" t="e">
        <f t="shared" ca="1" si="156"/>
        <v>#NAME?</v>
      </c>
      <c r="AP177" s="567" t="e">
        <f t="shared" ca="1" si="157"/>
        <v>#NAME?</v>
      </c>
      <c r="AQ177" s="455"/>
      <c r="AR177" s="948"/>
      <c r="AS177" s="948"/>
      <c r="AT177" s="968"/>
      <c r="AU177" s="950"/>
      <c r="AV177" s="951"/>
      <c r="AW177" s="952"/>
      <c r="AX177" s="945"/>
      <c r="AY177" s="967"/>
      <c r="AZ177" s="946"/>
      <c r="BA177" s="947"/>
      <c r="BB177" s="948"/>
      <c r="BC177" s="949"/>
      <c r="BD177" s="968"/>
      <c r="BE177" s="950"/>
      <c r="BF177" s="951"/>
      <c r="BG177" s="948"/>
      <c r="BH177" s="948"/>
      <c r="BI177" s="968"/>
      <c r="BJ177" s="950"/>
      <c r="BK177" s="951"/>
      <c r="BL177" s="952"/>
      <c r="BM177" s="945"/>
      <c r="BN177" s="967"/>
      <c r="BO177" s="946"/>
      <c r="BP177" s="947"/>
      <c r="BQ177" s="948"/>
      <c r="BR177" s="949"/>
      <c r="BS177" s="968"/>
      <c r="BT177" s="950"/>
      <c r="BU177" s="951"/>
      <c r="BV177" s="948"/>
      <c r="BW177" s="948"/>
      <c r="BX177" s="968"/>
      <c r="BY177" s="950"/>
      <c r="BZ177" s="951"/>
      <c r="CA177" s="952"/>
      <c r="CB177" s="945"/>
      <c r="CC177" s="946"/>
      <c r="CD177" s="946"/>
      <c r="CE177" s="947"/>
      <c r="CF177" s="948"/>
      <c r="CG177" s="949"/>
      <c r="CH177" s="950"/>
      <c r="CI177" s="950"/>
      <c r="CJ177" s="951"/>
      <c r="CK177" s="948"/>
      <c r="CL177" s="948"/>
      <c r="CM177" s="950"/>
      <c r="CN177" s="950"/>
      <c r="CO177" s="951"/>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'NSW Post Acute '!T108</f>
        <v>1.1388596530661599E-8</v>
      </c>
      <c r="E178" s="493">
        <f>'NSW Post Acute '!U108</f>
        <v>7.5196920109533571E-10</v>
      </c>
      <c r="F178" s="493">
        <f>'NSW Post Acute '!V108</f>
        <v>1.5537615428152056E-7</v>
      </c>
      <c r="G178" s="498">
        <f t="shared" si="123"/>
        <v>3.9444945173577862E-8</v>
      </c>
      <c r="H178" s="498">
        <f t="shared" si="124"/>
        <v>8.335998671554154E-2</v>
      </c>
      <c r="I178" s="498">
        <f t="shared" si="125"/>
        <v>7319601.2820155332</v>
      </c>
      <c r="J178" s="498" t="e">
        <f ca="1">_xll.ErBeta(H178,I178)</f>
        <v>#NAME?</v>
      </c>
      <c r="K178" s="1076" t="e">
        <f t="shared" ca="1" si="126"/>
        <v>#NAME?</v>
      </c>
      <c r="L178" s="453" t="e">
        <f t="shared" ca="1" si="130"/>
        <v>#NAME?</v>
      </c>
      <c r="M178" s="566" t="e">
        <f t="shared" ca="1" si="138"/>
        <v>#NAME?</v>
      </c>
      <c r="N178" s="567" t="e">
        <f t="shared" ca="1" si="139"/>
        <v>#NAME?</v>
      </c>
      <c r="O178" s="565" t="e">
        <f t="shared" ca="1" si="140"/>
        <v>#NAME?</v>
      </c>
      <c r="P178" s="453" t="e">
        <f t="shared" ca="1" si="131"/>
        <v>#NAME?</v>
      </c>
      <c r="Q178" s="566" t="e">
        <f t="shared" ca="1" si="141"/>
        <v>#NAME?</v>
      </c>
      <c r="R178" s="567" t="e">
        <f t="shared" ca="1" si="142"/>
        <v>#NAME?</v>
      </c>
      <c r="S178" s="1076" t="e">
        <f t="shared" ca="1" si="127"/>
        <v>#NAME?</v>
      </c>
      <c r="T178" s="453" t="e">
        <f t="shared" ca="1" si="132"/>
        <v>#NAME?</v>
      </c>
      <c r="U178" s="566" t="e">
        <f t="shared" ca="1" si="143"/>
        <v>#NAME?</v>
      </c>
      <c r="V178" s="567" t="e">
        <f t="shared" ca="1" si="144"/>
        <v>#NAME?</v>
      </c>
      <c r="W178" s="565" t="e">
        <f t="shared" ca="1" si="145"/>
        <v>#NAME?</v>
      </c>
      <c r="X178" s="453" t="e">
        <f t="shared" ca="1" si="133"/>
        <v>#NAME?</v>
      </c>
      <c r="Y178" s="566" t="e">
        <f t="shared" ca="1" si="146"/>
        <v>#NAME?</v>
      </c>
      <c r="Z178" s="567" t="e">
        <f t="shared" ca="1" si="147"/>
        <v>#NAME?</v>
      </c>
      <c r="AA178" s="1076" t="e">
        <f t="shared" ca="1" si="128"/>
        <v>#NAME?</v>
      </c>
      <c r="AB178" s="453" t="e">
        <f t="shared" ca="1" si="134"/>
        <v>#NAME?</v>
      </c>
      <c r="AC178" s="566" t="e">
        <f t="shared" ca="1" si="148"/>
        <v>#NAME?</v>
      </c>
      <c r="AD178" s="567" t="e">
        <f t="shared" ca="1" si="149"/>
        <v>#NAME?</v>
      </c>
      <c r="AE178" s="565" t="e">
        <f t="shared" ca="1" si="150"/>
        <v>#NAME?</v>
      </c>
      <c r="AF178" s="453" t="e">
        <f t="shared" ca="1" si="135"/>
        <v>#NAME?</v>
      </c>
      <c r="AG178" s="566" t="e">
        <f t="shared" ca="1" si="151"/>
        <v>#NAME?</v>
      </c>
      <c r="AH178" s="567" t="e">
        <f t="shared" ca="1" si="152"/>
        <v>#NAME?</v>
      </c>
      <c r="AI178" s="1076" t="e">
        <f t="shared" ca="1" si="129"/>
        <v>#NAME?</v>
      </c>
      <c r="AJ178" s="453" t="e">
        <f t="shared" ca="1" si="136"/>
        <v>#NAME?</v>
      </c>
      <c r="AK178" s="566" t="e">
        <f t="shared" ca="1" si="153"/>
        <v>#NAME?</v>
      </c>
      <c r="AL178" s="567" t="e">
        <f t="shared" ca="1" si="154"/>
        <v>#NAME?</v>
      </c>
      <c r="AM178" s="565" t="e">
        <f t="shared" ca="1" si="155"/>
        <v>#NAME?</v>
      </c>
      <c r="AN178" s="453" t="e">
        <f t="shared" ca="1" si="137"/>
        <v>#NAME?</v>
      </c>
      <c r="AO178" s="566" t="e">
        <f t="shared" ca="1" si="156"/>
        <v>#NAME?</v>
      </c>
      <c r="AP178" s="567" t="e">
        <f t="shared" ca="1" si="157"/>
        <v>#NAME?</v>
      </c>
      <c r="AQ178" s="455"/>
      <c r="AR178" s="948"/>
      <c r="AS178" s="948"/>
      <c r="AT178" s="968"/>
      <c r="AU178" s="950"/>
      <c r="AV178" s="951"/>
      <c r="AW178" s="952"/>
      <c r="AX178" s="945"/>
      <c r="AY178" s="967"/>
      <c r="AZ178" s="946"/>
      <c r="BA178" s="947"/>
      <c r="BB178" s="948"/>
      <c r="BC178" s="949"/>
      <c r="BD178" s="968"/>
      <c r="BE178" s="950"/>
      <c r="BF178" s="951"/>
      <c r="BG178" s="948"/>
      <c r="BH178" s="948"/>
      <c r="BI178" s="968"/>
      <c r="BJ178" s="950"/>
      <c r="BK178" s="951"/>
      <c r="BL178" s="952"/>
      <c r="BM178" s="945"/>
      <c r="BN178" s="967"/>
      <c r="BO178" s="946"/>
      <c r="BP178" s="947"/>
      <c r="BQ178" s="948"/>
      <c r="BR178" s="949"/>
      <c r="BS178" s="968"/>
      <c r="BT178" s="950"/>
      <c r="BU178" s="951"/>
      <c r="BV178" s="948"/>
      <c r="BW178" s="948"/>
      <c r="BX178" s="968"/>
      <c r="BY178" s="950"/>
      <c r="BZ178" s="951"/>
      <c r="CA178" s="952"/>
      <c r="CB178" s="945"/>
      <c r="CC178" s="946"/>
      <c r="CD178" s="946"/>
      <c r="CE178" s="947"/>
      <c r="CF178" s="948"/>
      <c r="CG178" s="949"/>
      <c r="CH178" s="950"/>
      <c r="CI178" s="950"/>
      <c r="CJ178" s="951"/>
      <c r="CK178" s="948"/>
      <c r="CL178" s="948"/>
      <c r="CM178" s="950"/>
      <c r="CN178" s="950"/>
      <c r="CO178" s="951"/>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'NSW Post Acute '!T109</f>
        <v>9.5889610904360946E-9</v>
      </c>
      <c r="E179" s="493">
        <f>'NSW Post Acute '!U109</f>
        <v>6.1627627854732675E-10</v>
      </c>
      <c r="F179" s="493">
        <f>'NSW Post Acute '!V109</f>
        <v>1.3426950061358141E-7</v>
      </c>
      <c r="G179" s="700">
        <f t="shared" si="123"/>
        <v>3.4095210289549514E-8</v>
      </c>
      <c r="H179" s="700">
        <f t="shared" si="124"/>
        <v>7.9096325640610365E-2</v>
      </c>
      <c r="I179" s="700">
        <f t="shared" si="125"/>
        <v>8248685.5600079997</v>
      </c>
      <c r="J179" s="700" t="e">
        <f ca="1">_xll.ErBeta(H179,I179)</f>
        <v>#NAME?</v>
      </c>
      <c r="K179" s="1076" t="e">
        <f t="shared" ca="1" si="126"/>
        <v>#NAME?</v>
      </c>
      <c r="L179" s="453"/>
      <c r="M179" s="453"/>
      <c r="N179" s="567">
        <f t="shared" ref="N179" si="158">(M179/$D$22)*100000</f>
        <v>0</v>
      </c>
      <c r="O179" s="565" t="e">
        <f t="shared" ca="1" si="140"/>
        <v>#NAME?</v>
      </c>
      <c r="P179" s="453"/>
      <c r="Q179" s="453"/>
      <c r="R179" s="567">
        <f t="shared" ref="R179" si="159">(Q179/$D$22)*100000</f>
        <v>0</v>
      </c>
      <c r="S179" s="1076" t="e">
        <f t="shared" ca="1" si="127"/>
        <v>#NAME?</v>
      </c>
      <c r="T179" s="453"/>
      <c r="U179" s="453"/>
      <c r="V179" s="567">
        <f t="shared" ref="V179" si="160">(U179/$D$22)*100000</f>
        <v>0</v>
      </c>
      <c r="W179" s="565" t="e">
        <f t="shared" ca="1" si="145"/>
        <v>#NAME?</v>
      </c>
      <c r="X179" s="453"/>
      <c r="Y179" s="453"/>
      <c r="Z179" s="567">
        <f t="shared" ref="Z179" si="161">(Y179/$D$22)*100000</f>
        <v>0</v>
      </c>
      <c r="AA179" s="1076" t="e">
        <f t="shared" ca="1" si="128"/>
        <v>#NAME?</v>
      </c>
      <c r="AB179" s="453"/>
      <c r="AC179" s="453"/>
      <c r="AD179" s="567">
        <f t="shared" ref="AD179" si="162">(AC179/$D$22)*100000</f>
        <v>0</v>
      </c>
      <c r="AE179" s="565" t="e">
        <f t="shared" ca="1" si="150"/>
        <v>#NAME?</v>
      </c>
      <c r="AF179" s="453"/>
      <c r="AG179" s="453"/>
      <c r="AH179" s="567">
        <f t="shared" ref="AH179" si="163">(AG179/$D$22)*100000</f>
        <v>0</v>
      </c>
      <c r="AI179" s="1076" t="e">
        <f t="shared" ca="1" si="129"/>
        <v>#NAME?</v>
      </c>
      <c r="AJ179" s="453"/>
      <c r="AK179" s="453"/>
      <c r="AL179" s="567">
        <f t="shared" ref="AL179" si="164">(AK179/$D$22)*100000</f>
        <v>0</v>
      </c>
      <c r="AM179" s="565" t="e">
        <f t="shared" ca="1" si="155"/>
        <v>#NAME?</v>
      </c>
      <c r="AN179" s="453"/>
      <c r="AO179" s="453"/>
      <c r="AP179" s="567">
        <f t="shared" ref="AP179" si="165">(AO179/$D$22)*100000</f>
        <v>0</v>
      </c>
      <c r="AQ179" s="455"/>
      <c r="AR179" s="948"/>
      <c r="AS179" s="948"/>
      <c r="AT179" s="950"/>
      <c r="AU179" s="950"/>
      <c r="AV179" s="951"/>
      <c r="AW179" s="952"/>
      <c r="AX179" s="945"/>
      <c r="AY179" s="946"/>
      <c r="AZ179" s="946"/>
      <c r="BA179" s="947"/>
      <c r="BB179" s="948"/>
      <c r="BC179" s="949"/>
      <c r="BD179" s="950"/>
      <c r="BE179" s="950"/>
      <c r="BF179" s="951"/>
      <c r="BG179" s="948"/>
      <c r="BH179" s="948"/>
      <c r="BI179" s="950"/>
      <c r="BJ179" s="950"/>
      <c r="BK179" s="951"/>
      <c r="BL179" s="952"/>
      <c r="BM179" s="945"/>
      <c r="BN179" s="946"/>
      <c r="BO179" s="946"/>
      <c r="BP179" s="947"/>
      <c r="BQ179" s="948"/>
      <c r="BR179" s="949"/>
      <c r="BS179" s="950"/>
      <c r="BT179" s="950"/>
      <c r="BU179" s="951"/>
      <c r="BV179" s="948"/>
      <c r="BW179" s="948"/>
      <c r="BX179" s="950"/>
      <c r="BY179" s="950"/>
      <c r="BZ179" s="951"/>
      <c r="CA179" s="952"/>
      <c r="CB179" s="945"/>
      <c r="CC179" s="946"/>
      <c r="CD179" s="946"/>
      <c r="CE179" s="947"/>
      <c r="CF179" s="948"/>
      <c r="CG179" s="949"/>
      <c r="CH179" s="950"/>
      <c r="CI179" s="950"/>
      <c r="CJ179" s="951"/>
      <c r="CK179" s="948"/>
      <c r="CL179" s="948"/>
      <c r="CM179" s="950"/>
      <c r="CN179" s="950"/>
      <c r="CO179" s="951"/>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740" t="e">
        <f ca="1">_xll.ErTotal(SUM(N78:N179))</f>
        <v>#NAME?</v>
      </c>
      <c r="O180" s="739"/>
      <c r="P180" s="739" t="e">
        <f ca="1">_xll.ErTotal(SUM(P78:P179))</f>
        <v>#NAME?</v>
      </c>
      <c r="Q180" s="740" t="e">
        <f ca="1">_xll.ErTotal(SUM(Q78:Q179))</f>
        <v>#NAME?</v>
      </c>
      <c r="R180" s="742" t="e">
        <f ca="1">_xll.ErTotal(SUM(R78:R179))</f>
        <v>#NAME?</v>
      </c>
      <c r="S180" s="738"/>
      <c r="T180" s="739" t="e">
        <f ca="1">_xll.ErTotal(SUM(T78:T179))</f>
        <v>#NAME?</v>
      </c>
      <c r="U180" s="740" t="e">
        <f ca="1">_xll.ErTotal(SUM(U78:U179))</f>
        <v>#NAME?</v>
      </c>
      <c r="V180" s="741"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742" t="e">
        <f ca="1">_xll.ErTotal(SUM(AD78:AD179))</f>
        <v>#NAME?</v>
      </c>
      <c r="AE180" s="739"/>
      <c r="AF180" s="739" t="e">
        <f ca="1">_xll.ErTotal(SUM(AF78:AF179))</f>
        <v>#NAME?</v>
      </c>
      <c r="AG180" s="740" t="e">
        <f ca="1">_xll.ErTotal(SUM(AG78:AG179))</f>
        <v>#NAME?</v>
      </c>
      <c r="AH180" s="742" t="e">
        <f ca="1">_xll.ErTotal(SUM(AH78:AH179))</f>
        <v>#NAME?</v>
      </c>
      <c r="AI180" s="738"/>
      <c r="AJ180" s="739" t="e">
        <f ca="1">_xll.ErTotal(SUM(AJ78:AJ179))</f>
        <v>#NAME?</v>
      </c>
      <c r="AK180" s="740" t="e">
        <f ca="1">_xll.ErTotal(SUM(AK78:AK179))</f>
        <v>#NAME?</v>
      </c>
      <c r="AL180" s="742" t="e">
        <f ca="1">_xll.ErTotal(SUM(AL78:AL179))</f>
        <v>#NAME?</v>
      </c>
      <c r="AM180" s="739"/>
      <c r="AN180" s="739" t="e">
        <f ca="1">_xll.ErTotal(SUM(AN78:AN179))</f>
        <v>#NAME?</v>
      </c>
      <c r="AO180" s="740" t="e">
        <f ca="1">_xll.ErTotal(SUM(AO78:AO179))</f>
        <v>#NAME?</v>
      </c>
      <c r="AP180" s="742" t="e">
        <f ca="1">_xll.ErTotal(SUM(AP78:AP179))</f>
        <v>#NAME?</v>
      </c>
      <c r="AQ180" s="743"/>
      <c r="AR180" s="970"/>
      <c r="AS180" s="970"/>
      <c r="AT180" s="970"/>
      <c r="AU180" s="970"/>
      <c r="AV180" s="970"/>
      <c r="AW180" s="970"/>
      <c r="AX180" s="970"/>
      <c r="AY180" s="970"/>
      <c r="AZ180" s="970"/>
      <c r="BA180" s="970"/>
      <c r="BB180" s="970"/>
      <c r="BC180" s="970"/>
      <c r="BD180" s="970"/>
      <c r="BE180" s="970"/>
      <c r="BF180" s="970"/>
      <c r="BG180" s="970"/>
      <c r="BH180" s="970"/>
      <c r="BI180" s="970"/>
      <c r="BJ180" s="970"/>
      <c r="BK180" s="970"/>
      <c r="BL180" s="970"/>
      <c r="BM180" s="970"/>
      <c r="BN180" s="970"/>
      <c r="BO180" s="970"/>
      <c r="BP180" s="970"/>
      <c r="BQ180" s="970"/>
      <c r="BR180" s="970"/>
      <c r="BS180" s="970"/>
      <c r="BT180" s="970"/>
      <c r="BU180" s="970"/>
      <c r="BV180" s="970"/>
      <c r="BW180" s="970"/>
      <c r="BX180" s="970"/>
      <c r="BY180" s="970"/>
      <c r="BZ180" s="970"/>
      <c r="CA180" s="970"/>
      <c r="CB180" s="970"/>
      <c r="CC180" s="970"/>
      <c r="CD180" s="970"/>
      <c r="CE180" s="970"/>
      <c r="CF180" s="970"/>
      <c r="CG180" s="970"/>
      <c r="CH180" s="970"/>
      <c r="CI180" s="970"/>
      <c r="CJ180" s="970"/>
      <c r="CK180" s="970"/>
      <c r="CL180" s="970"/>
      <c r="CM180" s="970"/>
      <c r="CN180" s="970"/>
      <c r="CO180" s="970"/>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c r="AY183" s="675"/>
    </row>
    <row r="184" spans="1:119" s="112" customFormat="1" ht="15.75" x14ac:dyDescent="0.25">
      <c r="D184" s="1697" t="s">
        <v>335</v>
      </c>
      <c r="E184" s="1697"/>
      <c r="F184" s="1697"/>
      <c r="G184" s="1697"/>
      <c r="H184" s="1697"/>
      <c r="I184" s="1697"/>
      <c r="J184" s="1697"/>
      <c r="K184" s="1697"/>
      <c r="L184" s="1697"/>
      <c r="M184" s="1697"/>
      <c r="N184" s="1697"/>
      <c r="O184" s="1698"/>
      <c r="P184" s="1691" t="s">
        <v>331</v>
      </c>
      <c r="Q184" s="1691"/>
      <c r="R184" s="1691"/>
      <c r="S184" s="1691"/>
      <c r="T184" s="1691"/>
      <c r="U184" s="1691"/>
      <c r="V184" s="1691"/>
      <c r="W184" s="1691"/>
      <c r="X184" s="1691"/>
      <c r="Y184" s="1691"/>
      <c r="Z184" s="1691"/>
      <c r="AA184" s="1703"/>
      <c r="AB184" s="1693" t="s">
        <v>332</v>
      </c>
      <c r="AC184" s="1693"/>
      <c r="AD184" s="1693"/>
      <c r="AE184" s="1693"/>
      <c r="AF184" s="1693"/>
      <c r="AG184" s="1693"/>
      <c r="AH184" s="1693"/>
      <c r="AI184" s="1693"/>
      <c r="AJ184" s="1693"/>
      <c r="AK184" s="1693"/>
      <c r="AL184" s="1693"/>
      <c r="AM184" s="1695"/>
      <c r="AN184" s="1727" t="s">
        <v>333</v>
      </c>
      <c r="AO184" s="1727"/>
      <c r="AP184" s="1727"/>
      <c r="AQ184" s="1727"/>
      <c r="AR184" s="1727"/>
      <c r="AS184" s="1727"/>
      <c r="AT184" s="1727"/>
      <c r="AU184" s="1727"/>
      <c r="AV184" s="1727"/>
      <c r="AW184" s="1727"/>
      <c r="AX184" s="1727"/>
      <c r="AY184" s="1728"/>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c r="BZ184" s="917"/>
      <c r="CA184" s="917"/>
      <c r="CB184" s="917"/>
      <c r="CC184" s="917"/>
      <c r="CD184" s="917"/>
      <c r="CE184" s="917"/>
      <c r="CF184" s="917"/>
      <c r="CG184" s="917"/>
      <c r="CH184" s="917"/>
      <c r="CI184" s="917"/>
      <c r="CJ184" s="917"/>
      <c r="CK184" s="917"/>
      <c r="CL184" s="917"/>
      <c r="CM184" s="917"/>
      <c r="CN184" s="917"/>
      <c r="CO184" s="917"/>
      <c r="CP184" s="917"/>
      <c r="CQ184" s="917"/>
      <c r="CR184" s="917"/>
      <c r="CS184" s="917"/>
      <c r="CT184" s="917"/>
      <c r="CU184" s="917"/>
      <c r="CV184" s="917"/>
      <c r="CW184" s="917"/>
      <c r="CX184" s="917"/>
      <c r="CY184" s="917"/>
    </row>
    <row r="185" spans="1:119" x14ac:dyDescent="0.25">
      <c r="D185" s="1697" t="s">
        <v>317</v>
      </c>
      <c r="E185" s="1697"/>
      <c r="F185" s="1697"/>
      <c r="G185" s="1697"/>
      <c r="H185" s="1697"/>
      <c r="I185" s="1698"/>
      <c r="J185" s="1697" t="s">
        <v>318</v>
      </c>
      <c r="K185" s="1697"/>
      <c r="L185" s="1697"/>
      <c r="M185" s="1697"/>
      <c r="N185" s="1697"/>
      <c r="O185" s="1698"/>
      <c r="P185" s="1691" t="s">
        <v>336</v>
      </c>
      <c r="Q185" s="1691"/>
      <c r="R185" s="1691"/>
      <c r="S185" s="1691"/>
      <c r="T185" s="1691"/>
      <c r="U185" s="1691"/>
      <c r="V185" s="1691" t="s">
        <v>320</v>
      </c>
      <c r="W185" s="1691"/>
      <c r="X185" s="1691"/>
      <c r="Y185" s="1691"/>
      <c r="Z185" s="1691"/>
      <c r="AA185" s="1703"/>
      <c r="AB185" s="1693" t="s">
        <v>337</v>
      </c>
      <c r="AC185" s="1693"/>
      <c r="AD185" s="1693"/>
      <c r="AE185" s="1693"/>
      <c r="AF185" s="1693"/>
      <c r="AG185" s="1693"/>
      <c r="AH185" s="1723" t="s">
        <v>322</v>
      </c>
      <c r="AI185" s="1693"/>
      <c r="AJ185" s="1693"/>
      <c r="AK185" s="1693"/>
      <c r="AL185" s="1693"/>
      <c r="AM185" s="1695"/>
      <c r="AN185" s="1727" t="s">
        <v>338</v>
      </c>
      <c r="AO185" s="1727"/>
      <c r="AP185" s="1727"/>
      <c r="AQ185" s="1727"/>
      <c r="AR185" s="1727"/>
      <c r="AS185" s="1727"/>
      <c r="AT185" s="1727" t="s">
        <v>324</v>
      </c>
      <c r="AU185" s="1727"/>
      <c r="AV185" s="1727"/>
      <c r="AW185" s="1727"/>
      <c r="AX185" s="1727"/>
      <c r="AY185" s="1728"/>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971"/>
      <c r="CA185" s="971"/>
      <c r="CB185" s="971"/>
      <c r="CC185" s="971"/>
      <c r="CD185" s="971"/>
      <c r="CE185" s="971"/>
      <c r="CF185" s="971"/>
      <c r="CG185" s="971"/>
      <c r="CH185" s="971"/>
      <c r="CI185" s="971"/>
      <c r="CJ185" s="971"/>
      <c r="CK185" s="971"/>
      <c r="CL185" s="971"/>
      <c r="CM185" s="971"/>
      <c r="CN185" s="971"/>
      <c r="CO185" s="971"/>
      <c r="CP185" s="971"/>
      <c r="CQ185" s="971"/>
      <c r="CR185" s="971"/>
      <c r="CS185" s="971"/>
      <c r="CT185" s="971"/>
      <c r="CU185" s="971"/>
      <c r="CV185" s="971"/>
      <c r="CW185" s="971"/>
      <c r="CX185" s="971"/>
      <c r="CY185" s="971"/>
    </row>
    <row r="186" spans="1:119" s="304" customFormat="1" x14ac:dyDescent="0.2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N186" s="846" t="s">
        <v>178</v>
      </c>
      <c r="AO186" s="846" t="s">
        <v>179</v>
      </c>
      <c r="AP186" s="846" t="s">
        <v>180</v>
      </c>
      <c r="AQ186" s="846" t="s">
        <v>117</v>
      </c>
      <c r="AR186" s="846" t="s">
        <v>181</v>
      </c>
      <c r="AS186" s="847" t="s">
        <v>182</v>
      </c>
      <c r="AT186" s="846" t="s">
        <v>178</v>
      </c>
      <c r="AU186" s="846" t="s">
        <v>179</v>
      </c>
      <c r="AV186" s="846" t="s">
        <v>180</v>
      </c>
      <c r="AW186" s="846" t="s">
        <v>117</v>
      </c>
      <c r="AX186" s="846" t="s">
        <v>181</v>
      </c>
      <c r="AY186" s="847" t="s">
        <v>182</v>
      </c>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971"/>
      <c r="CA186" s="971"/>
      <c r="CB186" s="971"/>
      <c r="CC186" s="971"/>
      <c r="CD186" s="971"/>
      <c r="CE186" s="971"/>
      <c r="CF186" s="971"/>
      <c r="CG186" s="971"/>
      <c r="CH186" s="971"/>
      <c r="CI186" s="971"/>
      <c r="CJ186" s="971"/>
      <c r="CK186" s="971"/>
      <c r="CL186" s="971"/>
      <c r="CM186" s="971"/>
      <c r="CN186" s="971"/>
      <c r="CO186" s="971"/>
      <c r="CP186" s="971"/>
      <c r="CQ186" s="971"/>
      <c r="CR186" s="971"/>
      <c r="CS186" s="971"/>
      <c r="CT186" s="971"/>
      <c r="CU186" s="971"/>
      <c r="CV186" s="971"/>
      <c r="CW186" s="971"/>
      <c r="CX186" s="971"/>
      <c r="CY186" s="971"/>
    </row>
    <row r="187" spans="1:119" s="304" customFormat="1" x14ac:dyDescent="0.25">
      <c r="B187" s="304" t="s">
        <v>81</v>
      </c>
      <c r="D187" s="628">
        <f>X21</f>
        <v>447.52198774676719</v>
      </c>
      <c r="E187" s="628">
        <f>D187*$D$47</f>
        <v>405.45492089857112</v>
      </c>
      <c r="F187" s="628">
        <f>$D12</f>
        <v>21.402959811792403</v>
      </c>
      <c r="G187" s="628">
        <f>(F187*$D$27)-14</f>
        <v>7803.4310712571751</v>
      </c>
      <c r="H187" s="628">
        <f>(E187*G187)/$D$27</f>
        <v>8662.3943264449827</v>
      </c>
      <c r="I187" s="748" t="e">
        <f ca="1">H187*$J$34</f>
        <v>#NAME?</v>
      </c>
      <c r="J187" s="628">
        <f>Y21</f>
        <v>490.76786929884355</v>
      </c>
      <c r="K187" s="628">
        <f>J187*$D$47</f>
        <v>444.63568958475224</v>
      </c>
      <c r="L187" s="628">
        <f>$D12</f>
        <v>21.402959811792403</v>
      </c>
      <c r="M187" s="628">
        <f>(L187*$D$27)-14</f>
        <v>7803.4310712571751</v>
      </c>
      <c r="N187" s="628">
        <f>(K187*M187)/$D$27</f>
        <v>9499.4769486530204</v>
      </c>
      <c r="O187" s="748" t="e">
        <f ca="1">N187*$J$34</f>
        <v>#NAME?</v>
      </c>
      <c r="P187" s="628">
        <f>Z21</f>
        <v>118.80469707283885</v>
      </c>
      <c r="Q187" s="628">
        <f>P187*$D$47</f>
        <v>107.63705554799201</v>
      </c>
      <c r="R187" s="628">
        <f>$D12</f>
        <v>21.402959811792403</v>
      </c>
      <c r="S187" s="628">
        <f>(R187*$D$27)-14</f>
        <v>7803.4310712571751</v>
      </c>
      <c r="T187" s="628">
        <f>(Q187*S187)/$D$27</f>
        <v>2299.6258553917464</v>
      </c>
      <c r="U187" s="748" t="e">
        <f ca="1">T187*$J$34</f>
        <v>#NAME?</v>
      </c>
      <c r="V187" s="628">
        <f>AA21</f>
        <v>135.08264125255295</v>
      </c>
      <c r="W187" s="628">
        <f>V187*$D$47</f>
        <v>122.38487297481298</v>
      </c>
      <c r="X187" s="628">
        <f>$D12</f>
        <v>21.402959811792403</v>
      </c>
      <c r="Y187" s="628">
        <f>(X187*$D$27)-14</f>
        <v>7803.4310712571751</v>
      </c>
      <c r="Z187" s="628">
        <f>(W187*Y187)/$D$27</f>
        <v>2614.7075165599404</v>
      </c>
      <c r="AA187" s="748" t="e">
        <f ca="1">Z187*$J$34</f>
        <v>#NAME?</v>
      </c>
      <c r="AB187" s="628">
        <f>AB21</f>
        <v>64.625867937372462</v>
      </c>
      <c r="AC187" s="628">
        <f>AB187*$D$47</f>
        <v>58.551036351259455</v>
      </c>
      <c r="AD187" s="628">
        <f>$D12</f>
        <v>21.402959811792403</v>
      </c>
      <c r="AE187" s="628">
        <f>(AD187*$D$27)-14</f>
        <v>7803.4310712571751</v>
      </c>
      <c r="AF187" s="628">
        <f>(AC187*AE187)/$D$27</f>
        <v>1250.9212219513383</v>
      </c>
      <c r="AG187" s="748" t="e">
        <f ca="1">AF187*$J$34</f>
        <v>#NAME?</v>
      </c>
      <c r="AH187" s="628">
        <f>AC21</f>
        <v>70.942682096664498</v>
      </c>
      <c r="AI187" s="628">
        <f>AH187*$D$47</f>
        <v>64.274069979578044</v>
      </c>
      <c r="AJ187" s="628">
        <f>$D12</f>
        <v>21.402959811792403</v>
      </c>
      <c r="AK187" s="628">
        <f>(AJ187*$D$27)-14</f>
        <v>7803.4310712571751</v>
      </c>
      <c r="AL187" s="628">
        <f>(AI187*AK187)/$D$27</f>
        <v>1373.1917173300405</v>
      </c>
      <c r="AM187" s="748" t="e">
        <f ca="1">AL187*$J$34</f>
        <v>#NAME?</v>
      </c>
      <c r="AN187" s="628">
        <f>AD21</f>
        <v>38.143839346494275</v>
      </c>
      <c r="AO187" s="628">
        <f>AN187*$D$47</f>
        <v>34.558318447923817</v>
      </c>
      <c r="AP187" s="628">
        <f>$D12</f>
        <v>21.402959811792403</v>
      </c>
      <c r="AQ187" s="628">
        <f>(AP187*$D$27)-14</f>
        <v>7803.4310712571751</v>
      </c>
      <c r="AR187" s="628">
        <f>(AO187*AQ187)/$D$27</f>
        <v>738.32568363293296</v>
      </c>
      <c r="AS187" s="748" t="e">
        <f ca="1">AR187*$J$34</f>
        <v>#NAME?</v>
      </c>
      <c r="AT187" s="628">
        <f>AE21</f>
        <v>42.274063989108299</v>
      </c>
      <c r="AU187" s="628">
        <f>AT187*$D$47</f>
        <v>38.300301974132118</v>
      </c>
      <c r="AV187" s="628">
        <f>$D12</f>
        <v>21.402959811792403</v>
      </c>
      <c r="AW187" s="628">
        <f>(AV187*$D$27)-14</f>
        <v>7803.4310712571751</v>
      </c>
      <c r="AX187" s="628">
        <f>(AU187*AW187)/$D$27</f>
        <v>818.27177676516101</v>
      </c>
      <c r="AY187" s="748" t="e">
        <f ca="1">AX187*$J$34</f>
        <v>#NAME?</v>
      </c>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971"/>
      <c r="CA187" s="971"/>
      <c r="CB187" s="971"/>
      <c r="CC187" s="971"/>
      <c r="CD187" s="971"/>
      <c r="CE187" s="971"/>
      <c r="CF187" s="971"/>
      <c r="CG187" s="971"/>
      <c r="CH187" s="971"/>
      <c r="CI187" s="971"/>
      <c r="CJ187" s="971"/>
      <c r="CK187" s="971"/>
      <c r="CL187" s="971"/>
      <c r="CM187" s="971"/>
      <c r="CN187" s="971"/>
      <c r="CO187" s="971"/>
      <c r="CP187" s="971"/>
      <c r="CQ187" s="971"/>
      <c r="CR187" s="971"/>
      <c r="CS187" s="971"/>
      <c r="CT187" s="971"/>
      <c r="CU187" s="971"/>
      <c r="CV187" s="971"/>
      <c r="CW187" s="971"/>
      <c r="CX187" s="971"/>
      <c r="CY187" s="971"/>
    </row>
    <row r="188" spans="1:119" s="304" customFormat="1" x14ac:dyDescent="0.25">
      <c r="B188" s="304" t="s">
        <v>82</v>
      </c>
      <c r="D188" s="628">
        <f>X22</f>
        <v>204.889584751532</v>
      </c>
      <c r="E188" s="628">
        <f>D188*$D$47</f>
        <v>185.62996378488799</v>
      </c>
      <c r="F188" s="628">
        <f t="shared" ref="F188:F190" si="166">$D13</f>
        <v>13.448502273927778</v>
      </c>
      <c r="G188" s="628">
        <f>(F188*$D$27)-14</f>
        <v>4898.0654555521205</v>
      </c>
      <c r="H188" s="628">
        <f>(E188*G188)/$D$27</f>
        <v>2489.3298100757042</v>
      </c>
      <c r="I188" s="748" t="e">
        <f ca="1">H188*$J$34</f>
        <v>#NAME?</v>
      </c>
      <c r="J188" s="628">
        <f>Y22</f>
        <v>224.68890401633803</v>
      </c>
      <c r="K188" s="628">
        <f>J188*$D$47</f>
        <v>203.56814703880227</v>
      </c>
      <c r="L188" s="628">
        <f t="shared" ref="L188:L190" si="167">$D13</f>
        <v>13.448502273927778</v>
      </c>
      <c r="M188" s="628">
        <f>(L188*$D$27)-14</f>
        <v>4898.0654555521205</v>
      </c>
      <c r="N188" s="628">
        <f>(K188*M188)/$D$27</f>
        <v>2729.8839393881235</v>
      </c>
      <c r="O188" s="748" t="e">
        <f ca="1">N188*$J$34</f>
        <v>#NAME?</v>
      </c>
      <c r="P188" s="628">
        <f>Z22</f>
        <v>54.392511912865984</v>
      </c>
      <c r="Q188" s="628">
        <f>P188*$D$47</f>
        <v>49.279615793056585</v>
      </c>
      <c r="R188" s="628">
        <f t="shared" ref="R188:R190" si="168">$D13</f>
        <v>13.448502273927778</v>
      </c>
      <c r="S188" s="628">
        <f>(R188*$D$27)-14</f>
        <v>4898.0654555521205</v>
      </c>
      <c r="T188" s="628">
        <f>(Q188*S188)/$D$27</f>
        <v>660.84814176276848</v>
      </c>
      <c r="U188" s="748" t="e">
        <f ca="1">T188*$J$34</f>
        <v>#NAME?</v>
      </c>
      <c r="V188" s="628">
        <f>AA22</f>
        <v>61.845064669843524</v>
      </c>
      <c r="W188" s="628">
        <f>V188*$D$47</f>
        <v>56.031628590878235</v>
      </c>
      <c r="X188" s="628">
        <f t="shared" ref="X188:X190" si="169">$D13</f>
        <v>13.448502273927778</v>
      </c>
      <c r="Y188" s="628">
        <f>(X188*$D$27)-14</f>
        <v>4898.0654555521205</v>
      </c>
      <c r="Z188" s="628">
        <f>(W188*Y188)/$D$27</f>
        <v>751.39379717811698</v>
      </c>
      <c r="AA188" s="748" t="e">
        <f ca="1">Z188*$J$34</f>
        <v>#NAME?</v>
      </c>
      <c r="AB188" s="628">
        <f>AB22</f>
        <v>29.587746766507877</v>
      </c>
      <c r="AC188" s="628">
        <f>AB188*$D$47</f>
        <v>26.806498570456139</v>
      </c>
      <c r="AD188" s="628">
        <f t="shared" ref="AD188:AD190" si="170">$D13</f>
        <v>13.448502273927778</v>
      </c>
      <c r="AE188" s="628">
        <f>(AD188*$D$27)-14</f>
        <v>4898.0654555521205</v>
      </c>
      <c r="AF188" s="628">
        <f>(AC188*AE188)/$D$27</f>
        <v>359.47976627586178</v>
      </c>
      <c r="AG188" s="748" t="e">
        <f ca="1">AF188*$J$34</f>
        <v>#NAME?</v>
      </c>
      <c r="AH188" s="628">
        <f>AC22</f>
        <v>32.479782164737969</v>
      </c>
      <c r="AI188" s="628">
        <f>AH188*$D$47</f>
        <v>29.426682641252601</v>
      </c>
      <c r="AJ188" s="628">
        <f t="shared" ref="AJ188:AJ190" si="171">$D13</f>
        <v>13.448502273927778</v>
      </c>
      <c r="AK188" s="628">
        <f>(AJ188*$D$27)-14</f>
        <v>4898.0654555521205</v>
      </c>
      <c r="AL188" s="628">
        <f>(AI188*AK188)/$D$27</f>
        <v>394.61688628778808</v>
      </c>
      <c r="AM188" s="748" t="e">
        <f ca="1">AL188*$J$34</f>
        <v>#NAME?</v>
      </c>
      <c r="AN188" s="628">
        <f t="shared" ref="AN188:AN190" si="172">AD22</f>
        <v>17.463444520081719</v>
      </c>
      <c r="AO188" s="628">
        <f>AN188*$D$47</f>
        <v>15.821880735194037</v>
      </c>
      <c r="AP188" s="628">
        <f t="shared" ref="AP188:AP190" si="173">$D13</f>
        <v>13.448502273927778</v>
      </c>
      <c r="AQ188" s="628">
        <f>(AP188*$D$27)-14</f>
        <v>4898.0654555521205</v>
      </c>
      <c r="AR188" s="628">
        <f>(AO188*AQ188)/$D$27</f>
        <v>212.17414776432446</v>
      </c>
      <c r="AS188" s="748" t="e">
        <f ca="1">AR188*$J$34</f>
        <v>#NAME?</v>
      </c>
      <c r="AT188" s="628">
        <f t="shared" ref="AT188:AT190" si="174">AE22</f>
        <v>19.354390742001392</v>
      </c>
      <c r="AU188" s="628">
        <f>AT188*$D$47</f>
        <v>17.535078012253262</v>
      </c>
      <c r="AV188" s="628">
        <f t="shared" ref="AV188:AV190" si="175">$D13</f>
        <v>13.448502273927778</v>
      </c>
      <c r="AW188" s="628">
        <f>(AV188*$D$27)-14</f>
        <v>4898.0654555521205</v>
      </c>
      <c r="AX188" s="628">
        <f>(AU188*AW188)/$D$27</f>
        <v>235.14841854135315</v>
      </c>
      <c r="AY188" s="748" t="e">
        <f ca="1">AX188*$J$34</f>
        <v>#NAME?</v>
      </c>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971"/>
      <c r="CA188" s="971"/>
      <c r="CB188" s="971"/>
      <c r="CC188" s="971"/>
      <c r="CD188" s="971"/>
      <c r="CE188" s="971"/>
      <c r="CF188" s="971"/>
      <c r="CG188" s="971"/>
      <c r="CH188" s="971"/>
      <c r="CI188" s="971"/>
      <c r="CJ188" s="971"/>
      <c r="CK188" s="971"/>
      <c r="CL188" s="971"/>
      <c r="CM188" s="971"/>
      <c r="CN188" s="971"/>
      <c r="CO188" s="971"/>
      <c r="CP188" s="971"/>
      <c r="CQ188" s="971"/>
      <c r="CR188" s="971"/>
      <c r="CS188" s="971"/>
      <c r="CT188" s="971"/>
      <c r="CU188" s="971"/>
      <c r="CV188" s="971"/>
      <c r="CW188" s="971"/>
      <c r="CX188" s="971"/>
      <c r="CY188" s="971"/>
    </row>
    <row r="189" spans="1:119" s="304" customFormat="1" x14ac:dyDescent="0.25">
      <c r="B189" s="304" t="s">
        <v>83</v>
      </c>
      <c r="D189" s="628">
        <f>X23</f>
        <v>48.526480599047048</v>
      </c>
      <c r="E189" s="628">
        <f t="shared" ref="E189:E190" si="176">D189*$D$47</f>
        <v>43.964991422736624</v>
      </c>
      <c r="F189" s="628">
        <f t="shared" si="166"/>
        <v>7.1045363834463728</v>
      </c>
      <c r="G189" s="628">
        <f t="shared" ref="G189:G190" si="177">(F189*$D$27)-14</f>
        <v>2580.9319140537878</v>
      </c>
      <c r="H189" s="628">
        <f t="shared" ref="H189:H190" si="178">(E189*G189)/$D$27</f>
        <v>310.66570695151813</v>
      </c>
      <c r="I189" s="748" t="e">
        <f ca="1">H189*$J$34</f>
        <v>#NAME?</v>
      </c>
      <c r="J189" s="628">
        <f>Y23</f>
        <v>53.215793056501113</v>
      </c>
      <c r="K189" s="628">
        <f t="shared" ref="K189:K190" si="179">J189*$D$47</f>
        <v>48.213508509190007</v>
      </c>
      <c r="L189" s="628">
        <f t="shared" si="167"/>
        <v>7.1045363834463728</v>
      </c>
      <c r="M189" s="628">
        <f t="shared" ref="M189:M190" si="180">(L189*$D$27)-14</f>
        <v>2580.9319140537878</v>
      </c>
      <c r="N189" s="628">
        <f t="shared" ref="N189:N190" si="181">(K189*M189)/$D$27</f>
        <v>340.68660588602972</v>
      </c>
      <c r="O189" s="748" t="e">
        <f ca="1">N189*$J$34</f>
        <v>#NAME?</v>
      </c>
      <c r="P189" s="628">
        <f>Z23</f>
        <v>12.882437031994575</v>
      </c>
      <c r="Q189" s="628">
        <f t="shared" ref="Q189:Q190" si="182">P189*$D$47</f>
        <v>11.671487950987085</v>
      </c>
      <c r="R189" s="628">
        <f t="shared" si="168"/>
        <v>7.1045363834463728</v>
      </c>
      <c r="S189" s="628">
        <f t="shared" ref="S189:S190" si="183">(R189*$D$27)-14</f>
        <v>2580.9319140537878</v>
      </c>
      <c r="T189" s="628">
        <f t="shared" ref="T189:T190" si="184">(Q189*S189)/$D$27</f>
        <v>82.47314370211312</v>
      </c>
      <c r="U189" s="748" t="e">
        <f ca="1">T189*$J$34</f>
        <v>#NAME?</v>
      </c>
      <c r="V189" s="628">
        <f>AA23</f>
        <v>14.647515316541886</v>
      </c>
      <c r="W189" s="628">
        <f t="shared" ref="W189:W190" si="185">V189*$D$47</f>
        <v>13.27064887678695</v>
      </c>
      <c r="X189" s="628">
        <f t="shared" si="169"/>
        <v>7.1045363834463728</v>
      </c>
      <c r="Y189" s="628">
        <f>(X189*$D$27)-14</f>
        <v>2580.9319140537878</v>
      </c>
      <c r="Z189" s="628">
        <f>(W189*Y189)/$D$27</f>
        <v>93.773144986451726</v>
      </c>
      <c r="AA189" s="748" t="e">
        <f ca="1">Z189*$J$34</f>
        <v>#NAME?</v>
      </c>
      <c r="AB189" s="628">
        <f>AB23</f>
        <v>7.0076242341729182</v>
      </c>
      <c r="AC189" s="628">
        <f t="shared" ref="AC189:AC190" si="186">AB189*$D$47</f>
        <v>6.3489075561606638</v>
      </c>
      <c r="AD189" s="628">
        <f t="shared" si="170"/>
        <v>7.1045363834463728</v>
      </c>
      <c r="AE189" s="628">
        <f t="shared" ref="AE189:AE190" si="187">(AD189*$D$27)-14</f>
        <v>2580.9319140537878</v>
      </c>
      <c r="AF189" s="628">
        <f t="shared" ref="AF189:AF190" si="188">(AC189*AE189)/$D$27</f>
        <v>44.86269166618014</v>
      </c>
      <c r="AG189" s="748" t="e">
        <f ca="1">AF189*$J$34</f>
        <v>#NAME?</v>
      </c>
      <c r="AH189" s="628">
        <f>AC23</f>
        <v>7.6925799863853079</v>
      </c>
      <c r="AI189" s="628">
        <f t="shared" ref="AI189:AI190" si="189">AH189*$D$47</f>
        <v>6.9694774676650892</v>
      </c>
      <c r="AJ189" s="628">
        <f t="shared" si="171"/>
        <v>7.1045363834463728</v>
      </c>
      <c r="AK189" s="628">
        <f>(AJ189*$D$27)-14</f>
        <v>2580.9319140537878</v>
      </c>
      <c r="AL189" s="628">
        <f>(AI189*AK189)/$D$27</f>
        <v>49.247766791445869</v>
      </c>
      <c r="AM189" s="748" t="e">
        <f ca="1">AL189*$J$34</f>
        <v>#NAME?</v>
      </c>
      <c r="AN189" s="628">
        <f t="shared" si="172"/>
        <v>4.1360789652825121</v>
      </c>
      <c r="AO189" s="628">
        <f t="shared" ref="AO189:AO190" si="190">AN189*$D$47</f>
        <v>3.7472875425459562</v>
      </c>
      <c r="AP189" s="628">
        <f t="shared" si="173"/>
        <v>7.1045363834463728</v>
      </c>
      <c r="AQ189" s="628">
        <f t="shared" ref="AQ189:AQ190" si="191">(AP189*$D$27)-14</f>
        <v>2580.9319140537878</v>
      </c>
      <c r="AR189" s="628">
        <f t="shared" ref="AR189:AR190" si="192">(AO189*AQ189)/$D$27</f>
        <v>26.479107487181519</v>
      </c>
      <c r="AS189" s="748" t="e">
        <f ca="1">AR189*$J$34</f>
        <v>#NAME?</v>
      </c>
      <c r="AT189" s="628">
        <f t="shared" si="174"/>
        <v>4.5839346494213826</v>
      </c>
      <c r="AU189" s="628">
        <f t="shared" ref="AU189:AU190" si="193">AT189*$D$47</f>
        <v>4.1530447923757725</v>
      </c>
      <c r="AV189" s="628">
        <f t="shared" si="175"/>
        <v>7.1045363834463728</v>
      </c>
      <c r="AW189" s="628">
        <f>(AV189*$D$27)-14</f>
        <v>2580.9319140537878</v>
      </c>
      <c r="AX189" s="628">
        <f>(AU189*AW189)/$D$27</f>
        <v>29.346271992162951</v>
      </c>
      <c r="AY189" s="748" t="e">
        <f ca="1">AX189*$J$34</f>
        <v>#NAME?</v>
      </c>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971"/>
      <c r="CA189" s="971"/>
      <c r="CB189" s="971"/>
      <c r="CC189" s="971"/>
      <c r="CD189" s="971"/>
      <c r="CE189" s="971"/>
      <c r="CF189" s="971"/>
      <c r="CG189" s="971"/>
      <c r="CH189" s="971"/>
      <c r="CI189" s="971"/>
      <c r="CJ189" s="971"/>
      <c r="CK189" s="971"/>
      <c r="CL189" s="971"/>
      <c r="CM189" s="971"/>
      <c r="CN189" s="971"/>
      <c r="CO189" s="971"/>
      <c r="CP189" s="971"/>
      <c r="CQ189" s="971"/>
      <c r="CR189" s="971"/>
      <c r="CS189" s="971"/>
      <c r="CT189" s="971"/>
      <c r="CU189" s="971"/>
      <c r="CV189" s="971"/>
      <c r="CW189" s="971"/>
      <c r="CX189" s="971"/>
      <c r="CY189" s="971"/>
    </row>
    <row r="190" spans="1:119" s="304" customFormat="1" x14ac:dyDescent="0.25">
      <c r="B190" s="304" t="s">
        <v>97</v>
      </c>
      <c r="D190" s="628">
        <f>X24</f>
        <v>0</v>
      </c>
      <c r="E190" s="628">
        <f t="shared" si="176"/>
        <v>0</v>
      </c>
      <c r="F190" s="628">
        <f t="shared" si="166"/>
        <v>3.450685214125738</v>
      </c>
      <c r="G190" s="628">
        <f t="shared" si="177"/>
        <v>1246.3627744594257</v>
      </c>
      <c r="H190" s="628">
        <f t="shared" si="178"/>
        <v>0</v>
      </c>
      <c r="I190" s="748" t="e">
        <f ca="1">H190*$J$34</f>
        <v>#NAME?</v>
      </c>
      <c r="J190" s="628">
        <f>Y24</f>
        <v>0</v>
      </c>
      <c r="K190" s="628">
        <f t="shared" si="179"/>
        <v>0</v>
      </c>
      <c r="L190" s="628">
        <f t="shared" si="167"/>
        <v>3.450685214125738</v>
      </c>
      <c r="M190" s="628">
        <f t="shared" si="180"/>
        <v>1246.3627744594257</v>
      </c>
      <c r="N190" s="628">
        <f t="shared" si="181"/>
        <v>0</v>
      </c>
      <c r="O190" s="748" t="e">
        <f ca="1">N190*$J$34</f>
        <v>#NAME?</v>
      </c>
      <c r="P190" s="628">
        <f>Z24</f>
        <v>0</v>
      </c>
      <c r="Q190" s="628">
        <f t="shared" si="182"/>
        <v>0</v>
      </c>
      <c r="R190" s="628">
        <f t="shared" si="168"/>
        <v>3.450685214125738</v>
      </c>
      <c r="S190" s="628">
        <f t="shared" si="183"/>
        <v>1246.3627744594257</v>
      </c>
      <c r="T190" s="628">
        <f t="shared" si="184"/>
        <v>0</v>
      </c>
      <c r="U190" s="748" t="e">
        <f ca="1">T190*$J$34</f>
        <v>#NAME?</v>
      </c>
      <c r="V190" s="628">
        <f>AA24</f>
        <v>0</v>
      </c>
      <c r="W190" s="628">
        <f t="shared" si="185"/>
        <v>0</v>
      </c>
      <c r="X190" s="628">
        <f t="shared" si="169"/>
        <v>3.450685214125738</v>
      </c>
      <c r="Y190" s="628">
        <f t="shared" ref="Y190" si="194">(X190*$D$27)-14</f>
        <v>1246.3627744594257</v>
      </c>
      <c r="Z190" s="628">
        <f t="shared" ref="Z190" si="195">(W190*Y190)/$D$27</f>
        <v>0</v>
      </c>
      <c r="AA190" s="748" t="e">
        <f ca="1">Z190*$J$34</f>
        <v>#NAME?</v>
      </c>
      <c r="AB190" s="383">
        <f>AB24</f>
        <v>0</v>
      </c>
      <c r="AC190" s="628">
        <f t="shared" si="186"/>
        <v>0</v>
      </c>
      <c r="AD190" s="628">
        <f t="shared" si="170"/>
        <v>3.450685214125738</v>
      </c>
      <c r="AE190" s="628">
        <f t="shared" si="187"/>
        <v>1246.3627744594257</v>
      </c>
      <c r="AF190" s="628">
        <f t="shared" si="188"/>
        <v>0</v>
      </c>
      <c r="AG190" s="748" t="e">
        <f ca="1">AF190*$J$34</f>
        <v>#NAME?</v>
      </c>
      <c r="AH190" s="628">
        <f>AC24</f>
        <v>0</v>
      </c>
      <c r="AI190" s="628">
        <f t="shared" si="189"/>
        <v>0</v>
      </c>
      <c r="AJ190" s="628">
        <f t="shared" si="171"/>
        <v>3.450685214125738</v>
      </c>
      <c r="AK190" s="628">
        <f t="shared" ref="AK190" si="196">(AJ190*$D$27)-14</f>
        <v>1246.3627744594257</v>
      </c>
      <c r="AL190" s="628">
        <f t="shared" ref="AL190" si="197">(AI190*AK190)/$D$27</f>
        <v>0</v>
      </c>
      <c r="AM190" s="748" t="e">
        <f ca="1">AL190*$J$34</f>
        <v>#NAME?</v>
      </c>
      <c r="AN190" s="628">
        <f t="shared" si="172"/>
        <v>0</v>
      </c>
      <c r="AO190" s="628">
        <f t="shared" si="190"/>
        <v>0</v>
      </c>
      <c r="AP190" s="628">
        <f t="shared" si="173"/>
        <v>3.450685214125738</v>
      </c>
      <c r="AQ190" s="628">
        <f t="shared" si="191"/>
        <v>1246.3627744594257</v>
      </c>
      <c r="AR190" s="628">
        <f t="shared" si="192"/>
        <v>0</v>
      </c>
      <c r="AS190" s="748" t="e">
        <f ca="1">AR190*$J$34</f>
        <v>#NAME?</v>
      </c>
      <c r="AT190" s="628">
        <f t="shared" si="174"/>
        <v>0</v>
      </c>
      <c r="AU190" s="628">
        <f t="shared" si="193"/>
        <v>0</v>
      </c>
      <c r="AV190" s="628">
        <f t="shared" si="175"/>
        <v>3.450685214125738</v>
      </c>
      <c r="AW190" s="628">
        <f t="shared" ref="AW190" si="198">(AV190*$D$27)-14</f>
        <v>1246.3627744594257</v>
      </c>
      <c r="AX190" s="628">
        <f t="shared" ref="AX190" si="199">(AU190*AW190)/$D$27</f>
        <v>0</v>
      </c>
      <c r="AY190" s="748" t="e">
        <f ca="1">AX190*$J$34</f>
        <v>#NAME?</v>
      </c>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971"/>
      <c r="CA190" s="971"/>
      <c r="CB190" s="971"/>
      <c r="CC190" s="971"/>
      <c r="CD190" s="971"/>
      <c r="CE190" s="971"/>
      <c r="CF190" s="971"/>
      <c r="CG190" s="971"/>
      <c r="CH190" s="971"/>
      <c r="CI190" s="971"/>
      <c r="CJ190" s="971"/>
      <c r="CK190" s="971"/>
      <c r="CL190" s="971"/>
      <c r="CM190" s="971"/>
      <c r="CN190" s="971"/>
      <c r="CO190" s="971"/>
      <c r="CP190" s="971"/>
      <c r="CQ190" s="971"/>
      <c r="CR190" s="971"/>
      <c r="CS190" s="971"/>
      <c r="CT190" s="971"/>
      <c r="CU190" s="971"/>
      <c r="CV190" s="971"/>
      <c r="CW190" s="971"/>
      <c r="CX190" s="971"/>
      <c r="CY190" s="971"/>
    </row>
    <row r="191" spans="1:119" s="640" customFormat="1" x14ac:dyDescent="0.25">
      <c r="B191" s="749" t="s">
        <v>155</v>
      </c>
      <c r="C191" s="644"/>
      <c r="D191" s="647">
        <f>SUM(D187:D190)</f>
        <v>700.93805309734626</v>
      </c>
      <c r="E191" s="750">
        <f>SUM(E187:E190)</f>
        <v>635.04987610619571</v>
      </c>
      <c r="F191" s="644"/>
      <c r="G191" s="644"/>
      <c r="H191" s="750">
        <f>SUM(H187:H190)</f>
        <v>11462.389843472205</v>
      </c>
      <c r="I191" s="751" t="e">
        <f ca="1">_xll.ErTotal(SUM(I187:I190))</f>
        <v>#NAME?</v>
      </c>
      <c r="J191" s="647">
        <f>SUM(J187:J190)</f>
        <v>768.67256637168271</v>
      </c>
      <c r="K191" s="750">
        <f>SUM(K187:K190)</f>
        <v>696.41734513274446</v>
      </c>
      <c r="L191" s="644"/>
      <c r="M191" s="644"/>
      <c r="N191" s="750">
        <f>SUM(N187:N190)</f>
        <v>12570.047493927175</v>
      </c>
      <c r="O191" s="751" t="e">
        <f ca="1">_xll.ErTotal(SUM(O187:O190))</f>
        <v>#NAME?</v>
      </c>
      <c r="P191" s="647">
        <f>SUM(P187:P190)</f>
        <v>186.07964601769942</v>
      </c>
      <c r="Q191" s="750">
        <f>SUM(Q187:Q190)</f>
        <v>168.58815929203567</v>
      </c>
      <c r="R191" s="644"/>
      <c r="S191" s="644"/>
      <c r="T191" s="750">
        <f>SUM(T187:T190)</f>
        <v>3042.9471408566283</v>
      </c>
      <c r="U191" s="751" t="e">
        <f ca="1">_xll.ErTotal(SUM(U187:U190))</f>
        <v>#NAME?</v>
      </c>
      <c r="V191" s="647">
        <f>SUM(V187:V190)</f>
        <v>211.57522123893835</v>
      </c>
      <c r="W191" s="750">
        <f>SUM(W187:W190)</f>
        <v>191.68715044247818</v>
      </c>
      <c r="X191" s="644"/>
      <c r="Y191" s="644"/>
      <c r="Z191" s="750">
        <f>SUM(Z187:Z190)</f>
        <v>3459.8744587245092</v>
      </c>
      <c r="AA191" s="751" t="e">
        <f ca="1">_xll.ErTotal(SUM(AA187:AA190))</f>
        <v>#NAME?</v>
      </c>
      <c r="AB191" s="647">
        <f>SUM(AB187:AB190)</f>
        <v>101.22123893805326</v>
      </c>
      <c r="AC191" s="750">
        <f>SUM(AC187:AC190)</f>
        <v>91.706442477876266</v>
      </c>
      <c r="AD191" s="644"/>
      <c r="AE191" s="644"/>
      <c r="AF191" s="750">
        <f>SUM(AF187:AF190)</f>
        <v>1655.2636798933802</v>
      </c>
      <c r="AG191" s="751" t="e">
        <f ca="1">_xll.ErTotal(SUM(AG187:AG190))</f>
        <v>#NAME?</v>
      </c>
      <c r="AH191" s="752">
        <f>SUM(AH187:AH190)</f>
        <v>111.11504424778778</v>
      </c>
      <c r="AI191" s="750">
        <f>SUM(AI187:AI190)</f>
        <v>100.67023008849573</v>
      </c>
      <c r="AJ191" s="644"/>
      <c r="AK191" s="644"/>
      <c r="AL191" s="750">
        <f>SUM(AL187:AL190)</f>
        <v>1817.0563704092745</v>
      </c>
      <c r="AM191" s="751" t="e">
        <f ca="1">_xll.ErTotal(SUM(AM187:AM190))</f>
        <v>#NAME?</v>
      </c>
      <c r="AN191" s="647">
        <f>SUM(AN187:AN190)</f>
        <v>59.743362831858512</v>
      </c>
      <c r="AO191" s="750">
        <f>SUM(AO187:AO190)</f>
        <v>54.127486725663807</v>
      </c>
      <c r="AP191" s="644"/>
      <c r="AQ191" s="644"/>
      <c r="AR191" s="750">
        <f>SUM(AR187:AR190)</f>
        <v>976.97893888443889</v>
      </c>
      <c r="AS191" s="751" t="e">
        <f ca="1">_xll.ErTotal(SUM(AS187:AS190))</f>
        <v>#NAME?</v>
      </c>
      <c r="AT191" s="752">
        <f>SUM(AT187:AT190)</f>
        <v>66.212389380531079</v>
      </c>
      <c r="AU191" s="750">
        <f>SUM(AU187:AU190)</f>
        <v>59.98842477876115</v>
      </c>
      <c r="AV191" s="644"/>
      <c r="AW191" s="644"/>
      <c r="AX191" s="750">
        <f>SUM(AX187:AX190)</f>
        <v>1082.7664672986771</v>
      </c>
      <c r="AY191" s="751" t="e">
        <f ca="1">_xll.ErTotal(SUM(AY187:AY190))</f>
        <v>#NAME?</v>
      </c>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919"/>
      <c r="CA191" s="919"/>
      <c r="CB191" s="919"/>
      <c r="CC191" s="919"/>
      <c r="CD191" s="919"/>
      <c r="CE191" s="919"/>
      <c r="CF191" s="919"/>
      <c r="CG191" s="919"/>
      <c r="CH191" s="919"/>
      <c r="CI191" s="919"/>
      <c r="CJ191" s="919"/>
      <c r="CK191" s="919"/>
      <c r="CL191" s="919"/>
      <c r="CM191" s="919"/>
      <c r="CN191" s="919"/>
      <c r="CO191" s="919"/>
      <c r="CP191" s="919"/>
      <c r="CQ191" s="919"/>
      <c r="CR191" s="919"/>
      <c r="CS191" s="919"/>
      <c r="CT191" s="919"/>
      <c r="CU191" s="919"/>
      <c r="CV191" s="919"/>
      <c r="CW191" s="919"/>
      <c r="CX191" s="919"/>
      <c r="CY191" s="919"/>
    </row>
    <row r="192" spans="1:119" x14ac:dyDescent="0.25">
      <c r="D192" s="241"/>
      <c r="E192" s="241"/>
      <c r="F192" s="241"/>
      <c r="G192" s="241"/>
      <c r="H192" s="241"/>
      <c r="I192" s="241"/>
      <c r="J192" s="241"/>
      <c r="K192" s="241"/>
      <c r="L192" s="241"/>
      <c r="M192" s="241"/>
      <c r="N192" s="241"/>
      <c r="O192" s="159"/>
    </row>
    <row r="193" spans="1:43" s="160" customFormat="1" x14ac:dyDescent="0.25">
      <c r="A193" s="160" t="s">
        <v>183</v>
      </c>
    </row>
    <row r="194" spans="1:43" s="112" customFormat="1" ht="15.75" x14ac:dyDescent="0.25">
      <c r="I194" s="675"/>
      <c r="V194" s="917"/>
      <c r="W194" s="917"/>
      <c r="X194" s="917"/>
      <c r="Y194" s="917"/>
      <c r="Z194" s="917"/>
      <c r="AA194" s="917"/>
      <c r="AB194" s="917"/>
      <c r="AC194" s="917"/>
      <c r="AD194" s="917"/>
      <c r="AE194" s="917"/>
      <c r="AF194" s="917"/>
      <c r="AG194" s="917"/>
      <c r="AH194" s="917"/>
      <c r="AI194" s="917"/>
      <c r="AJ194" s="917"/>
      <c r="AK194" s="917"/>
      <c r="AL194" s="917"/>
      <c r="AM194" s="917"/>
      <c r="AN194" s="917"/>
      <c r="AO194" s="917"/>
      <c r="AP194" s="917"/>
      <c r="AQ194" s="917"/>
    </row>
    <row r="195" spans="1:43" s="112" customFormat="1" ht="15.75" x14ac:dyDescent="0.25">
      <c r="F195" s="1697" t="s">
        <v>335</v>
      </c>
      <c r="G195" s="1697"/>
      <c r="H195" s="1697"/>
      <c r="I195" s="1698"/>
      <c r="J195" s="1691" t="s">
        <v>331</v>
      </c>
      <c r="K195" s="1691"/>
      <c r="L195" s="1691"/>
      <c r="M195" s="1691"/>
      <c r="N195" s="1693" t="s">
        <v>332</v>
      </c>
      <c r="O195" s="1693"/>
      <c r="P195" s="1693"/>
      <c r="Q195" s="1693"/>
      <c r="R195" s="1732" t="s">
        <v>333</v>
      </c>
      <c r="S195" s="1732"/>
      <c r="T195" s="1732"/>
      <c r="U195" s="1732"/>
      <c r="V195" s="917"/>
      <c r="W195" s="917"/>
      <c r="X195" s="917"/>
      <c r="Y195" s="917"/>
      <c r="Z195" s="917"/>
      <c r="AA195" s="917"/>
      <c r="AB195" s="917"/>
      <c r="AC195" s="917"/>
      <c r="AD195" s="917"/>
      <c r="AE195" s="917"/>
      <c r="AF195" s="917"/>
      <c r="AG195" s="917"/>
      <c r="AH195" s="917"/>
      <c r="AI195" s="917"/>
      <c r="AJ195" s="917"/>
      <c r="AK195" s="917"/>
      <c r="AL195" s="917"/>
      <c r="AM195" s="917"/>
      <c r="AN195" s="917"/>
      <c r="AO195" s="917"/>
      <c r="AP195" s="917"/>
      <c r="AQ195" s="917"/>
    </row>
    <row r="196" spans="1:43" s="112" customFormat="1" ht="15.75" x14ac:dyDescent="0.25">
      <c r="F196" s="1697" t="s">
        <v>339</v>
      </c>
      <c r="G196" s="1698"/>
      <c r="H196" s="1697" t="s">
        <v>340</v>
      </c>
      <c r="I196" s="1698"/>
      <c r="J196" s="1690" t="s">
        <v>336</v>
      </c>
      <c r="K196" s="1703"/>
      <c r="L196" s="1690" t="s">
        <v>341</v>
      </c>
      <c r="M196" s="1703"/>
      <c r="N196" s="1693" t="s">
        <v>337</v>
      </c>
      <c r="O196" s="1695"/>
      <c r="P196" s="1693" t="s">
        <v>342</v>
      </c>
      <c r="Q196" s="1693"/>
      <c r="R196" s="1732" t="s">
        <v>338</v>
      </c>
      <c r="S196" s="1733"/>
      <c r="T196" s="1732" t="s">
        <v>343</v>
      </c>
      <c r="U196" s="1732"/>
      <c r="V196" s="917"/>
      <c r="W196" s="917"/>
      <c r="X196" s="917"/>
      <c r="Y196" s="917"/>
      <c r="Z196" s="917"/>
      <c r="AA196" s="917"/>
      <c r="AB196" s="917"/>
      <c r="AC196" s="917"/>
      <c r="AD196" s="917"/>
      <c r="AE196" s="917"/>
      <c r="AF196" s="917"/>
      <c r="AG196" s="917"/>
      <c r="AH196" s="917"/>
      <c r="AI196" s="917"/>
      <c r="AJ196" s="917"/>
      <c r="AK196" s="917"/>
      <c r="AL196" s="917"/>
      <c r="AM196" s="917"/>
      <c r="AN196" s="917"/>
      <c r="AO196" s="917"/>
      <c r="AP196" s="917"/>
      <c r="AQ196" s="917"/>
    </row>
    <row r="197" spans="1:43"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R197" s="1732" t="s">
        <v>189</v>
      </c>
      <c r="S197" s="1733"/>
      <c r="T197" s="1734" t="s">
        <v>189</v>
      </c>
      <c r="U197" s="1734"/>
      <c r="V197" s="971"/>
      <c r="W197" s="971"/>
      <c r="X197" s="971"/>
      <c r="Y197" s="971"/>
      <c r="Z197" s="971"/>
      <c r="AA197" s="971"/>
      <c r="AB197" s="971"/>
      <c r="AC197" s="971"/>
      <c r="AD197" s="971"/>
      <c r="AE197" s="971"/>
      <c r="AF197" s="971"/>
      <c r="AG197" s="971"/>
      <c r="AH197" s="971"/>
      <c r="AI197" s="971"/>
      <c r="AJ197" s="971"/>
      <c r="AK197" s="971"/>
      <c r="AL197" s="971"/>
      <c r="AM197" s="971"/>
      <c r="AN197" s="971"/>
      <c r="AO197" s="971"/>
      <c r="AP197" s="971"/>
      <c r="AQ197" s="971"/>
    </row>
    <row r="198" spans="1:43"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R198" s="1653" t="s">
        <v>152</v>
      </c>
      <c r="S198" s="1654"/>
      <c r="T198" s="1655" t="s">
        <v>152</v>
      </c>
      <c r="U198" s="1655"/>
      <c r="V198" s="971"/>
      <c r="W198" s="971"/>
      <c r="X198" s="971"/>
      <c r="Y198" s="971"/>
      <c r="Z198" s="971"/>
      <c r="AA198" s="971"/>
      <c r="AB198" s="971"/>
      <c r="AC198" s="971"/>
      <c r="AD198" s="971"/>
      <c r="AE198" s="971"/>
      <c r="AF198" s="971"/>
      <c r="AG198" s="971"/>
      <c r="AH198" s="971"/>
      <c r="AI198" s="971"/>
      <c r="AJ198" s="971"/>
      <c r="AK198" s="971"/>
      <c r="AL198" s="971"/>
      <c r="AM198" s="971"/>
      <c r="AN198" s="971"/>
      <c r="AO198" s="971"/>
      <c r="AP198" s="971"/>
      <c r="AQ198" s="971"/>
    </row>
    <row r="199" spans="1:43"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843" t="s">
        <v>166</v>
      </c>
      <c r="S199" s="844" t="s">
        <v>182</v>
      </c>
      <c r="T199" s="845" t="s">
        <v>166</v>
      </c>
      <c r="U199" s="845" t="s">
        <v>182</v>
      </c>
      <c r="V199" s="971"/>
      <c r="W199" s="971"/>
      <c r="X199" s="971"/>
      <c r="Y199" s="919"/>
      <c r="Z199" s="919"/>
      <c r="AA199" s="919"/>
      <c r="AB199" s="919"/>
      <c r="AC199" s="919"/>
      <c r="AD199" s="919"/>
      <c r="AE199" s="919"/>
      <c r="AF199" s="919"/>
      <c r="AG199" s="919"/>
      <c r="AH199" s="919"/>
      <c r="AI199" s="919"/>
      <c r="AJ199" s="919"/>
      <c r="AK199" s="919"/>
      <c r="AL199" s="919"/>
      <c r="AM199" s="919"/>
      <c r="AN199" s="919"/>
      <c r="AO199" s="919"/>
      <c r="AP199" s="919"/>
      <c r="AQ199" s="919"/>
    </row>
    <row r="200" spans="1:43" s="304" customFormat="1" x14ac:dyDescent="0.25">
      <c r="F200" s="365"/>
      <c r="G200" s="684"/>
      <c r="H200" s="365"/>
      <c r="I200" s="684"/>
      <c r="J200" s="759"/>
      <c r="K200" s="684"/>
      <c r="L200" s="759"/>
      <c r="M200" s="684"/>
      <c r="N200" s="365"/>
      <c r="O200" s="684"/>
      <c r="R200" s="365"/>
      <c r="S200" s="684"/>
      <c r="V200" s="971"/>
      <c r="W200" s="971"/>
      <c r="X200" s="971"/>
      <c r="Y200" s="971"/>
      <c r="Z200" s="971"/>
      <c r="AA200" s="971"/>
      <c r="AB200" s="971"/>
      <c r="AC200" s="971"/>
      <c r="AD200" s="971"/>
      <c r="AE200" s="971"/>
      <c r="AF200" s="971"/>
      <c r="AG200" s="971"/>
      <c r="AH200" s="971"/>
      <c r="AI200" s="971"/>
      <c r="AJ200" s="971"/>
      <c r="AK200" s="971"/>
      <c r="AL200" s="971"/>
      <c r="AM200" s="971"/>
      <c r="AN200" s="971"/>
      <c r="AO200" s="971"/>
      <c r="AP200" s="971"/>
      <c r="AQ200" s="971"/>
    </row>
    <row r="201" spans="1:43"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R201" s="754" t="e">
        <f ca="1">$L$50*J25</f>
        <v>#NAME?</v>
      </c>
      <c r="S201" s="755" t="e">
        <f ca="1">($E201/$D201)*R201</f>
        <v>#NAME?</v>
      </c>
      <c r="T201" s="487" t="e">
        <f ca="1">$L$50*K25</f>
        <v>#NAME?</v>
      </c>
      <c r="U201" s="487" t="e">
        <f ca="1">($E201/$D201)*T201</f>
        <v>#NAME?</v>
      </c>
      <c r="V201" s="971"/>
      <c r="W201" s="971"/>
      <c r="X201" s="971"/>
      <c r="Y201" s="971"/>
      <c r="Z201" s="971"/>
      <c r="AA201" s="971"/>
      <c r="AB201" s="971"/>
      <c r="AC201" s="971"/>
      <c r="AD201" s="971"/>
      <c r="AE201" s="971"/>
      <c r="AF201" s="971"/>
      <c r="AG201" s="971"/>
      <c r="AH201" s="971"/>
      <c r="AI201" s="971"/>
      <c r="AJ201" s="971"/>
      <c r="AK201" s="971"/>
      <c r="AL201" s="971"/>
      <c r="AM201" s="971"/>
      <c r="AN201" s="971"/>
      <c r="AO201" s="971"/>
      <c r="AP201" s="971"/>
      <c r="AQ201" s="971"/>
    </row>
    <row r="202" spans="1:43" s="304" customFormat="1" ht="15.75" x14ac:dyDescent="0.25">
      <c r="A202" s="304">
        <v>2</v>
      </c>
      <c r="B202" s="171" t="s">
        <v>193</v>
      </c>
      <c r="C202" s="756">
        <v>544</v>
      </c>
      <c r="D202" s="161">
        <f>'Permanent Disb'!F24</f>
        <v>6598.0075184347397</v>
      </c>
      <c r="E202" s="161">
        <f>'Permanent Disb'!C24</f>
        <v>38742.4546285135</v>
      </c>
      <c r="F202" s="754" t="e">
        <f ca="1">$L$51*D24</f>
        <v>#NAME?</v>
      </c>
      <c r="G202" s="755" t="e">
        <f ca="1">($E202/$D202)*F202</f>
        <v>#NAME?</v>
      </c>
      <c r="H202" s="754" t="e">
        <f ca="1">$L$51*E24</f>
        <v>#NAME?</v>
      </c>
      <c r="I202" s="755" t="e">
        <f ca="1">($E202/$D202)*H202</f>
        <v>#NAME?</v>
      </c>
      <c r="J202" s="760" t="e">
        <f ca="1">$L$51*F24</f>
        <v>#NAME?</v>
      </c>
      <c r="K202" s="755" t="e">
        <f ca="1">($E202/$D202)*J202</f>
        <v>#NAME?</v>
      </c>
      <c r="L202" s="760" t="e">
        <f ca="1">$L$51*G24</f>
        <v>#NAME?</v>
      </c>
      <c r="M202" s="755" t="e">
        <f ca="1">($E202/$D202)*L202</f>
        <v>#NAME?</v>
      </c>
      <c r="N202" s="754" t="e">
        <f ca="1">$L$51*H24</f>
        <v>#NAME?</v>
      </c>
      <c r="O202" s="755" t="e">
        <f ca="1">($E202/$D202)*N202</f>
        <v>#NAME?</v>
      </c>
      <c r="P202" s="487" t="e">
        <f ca="1">$L$51*I24</f>
        <v>#NAME?</v>
      </c>
      <c r="Q202" s="487" t="e">
        <f ca="1">($E202/$D202)*P202</f>
        <v>#NAME?</v>
      </c>
      <c r="R202" s="754" t="e">
        <f ca="1">$L$51*J24</f>
        <v>#NAME?</v>
      </c>
      <c r="S202" s="755" t="e">
        <f ca="1">($E202/$D202)*R202</f>
        <v>#NAME?</v>
      </c>
      <c r="T202" s="487" t="e">
        <f ca="1">$L$51*K24</f>
        <v>#NAME?</v>
      </c>
      <c r="U202" s="487" t="e">
        <f ca="1">($E202/$D202)*T202</f>
        <v>#NAME?</v>
      </c>
      <c r="V202" s="971"/>
      <c r="W202" s="971"/>
      <c r="X202" s="971"/>
      <c r="Y202" s="971"/>
      <c r="Z202" s="971"/>
      <c r="AA202" s="971"/>
      <c r="AB202" s="971"/>
      <c r="AC202" s="971"/>
      <c r="AD202" s="971"/>
      <c r="AE202" s="971"/>
      <c r="AF202" s="971"/>
      <c r="AG202" s="971"/>
      <c r="AH202" s="971"/>
      <c r="AI202" s="971"/>
      <c r="AJ202" s="971"/>
      <c r="AK202" s="971"/>
      <c r="AL202" s="971"/>
      <c r="AM202" s="971"/>
      <c r="AN202" s="971"/>
      <c r="AO202" s="971"/>
      <c r="AP202" s="971"/>
      <c r="AQ202" s="971"/>
    </row>
    <row r="203" spans="1:43" s="304" customFormat="1" ht="15.75" x14ac:dyDescent="0.25">
      <c r="A203" s="304">
        <v>3</v>
      </c>
      <c r="B203" s="171" t="s">
        <v>194</v>
      </c>
      <c r="C203" s="753">
        <v>543</v>
      </c>
      <c r="D203" s="161">
        <f>'Permanent Disb'!F25</f>
        <v>43968.576282222399</v>
      </c>
      <c r="E203" s="161">
        <f>'Permanent Disb'!C25</f>
        <v>154293.142132498</v>
      </c>
      <c r="F203" s="754" t="e">
        <f ca="1">$L$52*D24</f>
        <v>#NAME?</v>
      </c>
      <c r="G203" s="755" t="e">
        <f ca="1">($E203/$D203)*F203</f>
        <v>#NAME?</v>
      </c>
      <c r="H203" s="754" t="e">
        <f ca="1">$L$52*E24</f>
        <v>#NAME?</v>
      </c>
      <c r="I203" s="755" t="e">
        <f ca="1">($E203/$D203)*H203</f>
        <v>#NAME?</v>
      </c>
      <c r="J203" s="760" t="e">
        <f ca="1">$L$52*F24</f>
        <v>#NAME?</v>
      </c>
      <c r="K203" s="755" t="e">
        <f ca="1">($E203/$D203)*J203</f>
        <v>#NAME?</v>
      </c>
      <c r="L203" s="760" t="e">
        <f ca="1">$L$52*G24</f>
        <v>#NAME?</v>
      </c>
      <c r="M203" s="755" t="e">
        <f ca="1">($E203/$D203)*L203</f>
        <v>#NAME?</v>
      </c>
      <c r="N203" s="754" t="e">
        <f ca="1">$L$52*H24</f>
        <v>#NAME?</v>
      </c>
      <c r="O203" s="755" t="e">
        <f ca="1">($E203/$D203)*N203</f>
        <v>#NAME?</v>
      </c>
      <c r="P203" s="487" t="e">
        <f ca="1">$L$52*I24</f>
        <v>#NAME?</v>
      </c>
      <c r="Q203" s="487" t="e">
        <f ca="1">($E203/$D203)*P203</f>
        <v>#NAME?</v>
      </c>
      <c r="R203" s="754" t="e">
        <f ca="1">$L$52*J24</f>
        <v>#NAME?</v>
      </c>
      <c r="S203" s="755" t="e">
        <f ca="1">($E203/$D203)*R203</f>
        <v>#NAME?</v>
      </c>
      <c r="T203" s="487" t="e">
        <f ca="1">$L$52*K24</f>
        <v>#NAME?</v>
      </c>
      <c r="U203" s="487" t="e">
        <f ca="1">($E203/$D203)*T203</f>
        <v>#NAME?</v>
      </c>
      <c r="V203" s="971"/>
      <c r="W203" s="971"/>
      <c r="X203" s="971"/>
      <c r="Y203" s="971"/>
      <c r="Z203" s="971"/>
      <c r="AA203" s="971"/>
      <c r="AB203" s="971"/>
      <c r="AC203" s="971"/>
      <c r="AD203" s="971"/>
      <c r="AE203" s="971"/>
      <c r="AF203" s="971"/>
      <c r="AG203" s="971"/>
      <c r="AH203" s="971"/>
      <c r="AI203" s="971"/>
      <c r="AJ203" s="971"/>
      <c r="AK203" s="971"/>
      <c r="AL203" s="971"/>
      <c r="AM203" s="971"/>
      <c r="AN203" s="971"/>
      <c r="AO203" s="971"/>
      <c r="AP203" s="971"/>
      <c r="AQ203" s="971"/>
    </row>
    <row r="204" spans="1:43" s="304" customFormat="1" ht="15.75" x14ac:dyDescent="0.25">
      <c r="A204" s="304">
        <v>4</v>
      </c>
      <c r="B204" s="171" t="s">
        <v>195</v>
      </c>
      <c r="C204" s="753">
        <v>571</v>
      </c>
      <c r="D204" s="161">
        <f>'Permanent Disb'!F26</f>
        <v>188749.597470596</v>
      </c>
      <c r="E204" s="161">
        <f>'Permanent Disb'!C26</f>
        <v>139107.980565215</v>
      </c>
      <c r="F204" s="754" t="e">
        <f ca="1">$L$53*D24</f>
        <v>#NAME?</v>
      </c>
      <c r="G204" s="755" t="e">
        <f ca="1">($E204/$D204)*F204</f>
        <v>#NAME?</v>
      </c>
      <c r="H204" s="754" t="e">
        <f ca="1">$L$53*E24</f>
        <v>#NAME?</v>
      </c>
      <c r="I204" s="755" t="e">
        <f ca="1">($E204/$D204)*H204</f>
        <v>#NAME?</v>
      </c>
      <c r="J204" s="760" t="e">
        <f ca="1">$L$53*F24</f>
        <v>#NAME?</v>
      </c>
      <c r="K204" s="755" t="e">
        <f ca="1">($E204/$D204)*J204</f>
        <v>#NAME?</v>
      </c>
      <c r="L204" s="760" t="e">
        <f ca="1">$L$53*G24</f>
        <v>#NAME?</v>
      </c>
      <c r="M204" s="755" t="e">
        <f ca="1">($E204/$D204)*L204</f>
        <v>#NAME?</v>
      </c>
      <c r="N204" s="754" t="e">
        <f ca="1">$L$53*H24</f>
        <v>#NAME?</v>
      </c>
      <c r="O204" s="755" t="e">
        <f ca="1">($E204/$D204)*N204</f>
        <v>#NAME?</v>
      </c>
      <c r="P204" s="487" t="e">
        <f ca="1">$L$53*I24</f>
        <v>#NAME?</v>
      </c>
      <c r="Q204" s="487" t="e">
        <f ca="1">($E204/$D204)*P204</f>
        <v>#NAME?</v>
      </c>
      <c r="R204" s="754" t="e">
        <f ca="1">$L$53*J24</f>
        <v>#NAME?</v>
      </c>
      <c r="S204" s="755" t="e">
        <f ca="1">($E204/$D204)*R204</f>
        <v>#NAME?</v>
      </c>
      <c r="T204" s="487" t="e">
        <f ca="1">$L$53*K24</f>
        <v>#NAME?</v>
      </c>
      <c r="U204" s="487" t="e">
        <f ca="1">($E204/$D204)*T204</f>
        <v>#NAME?</v>
      </c>
      <c r="V204" s="971"/>
      <c r="W204" s="971"/>
      <c r="X204" s="971"/>
      <c r="Y204" s="971"/>
      <c r="Z204" s="971"/>
      <c r="AA204" s="971"/>
      <c r="AB204" s="971"/>
      <c r="AC204" s="971"/>
      <c r="AD204" s="971"/>
      <c r="AE204" s="971"/>
      <c r="AF204" s="971"/>
      <c r="AG204" s="971"/>
      <c r="AH204" s="971"/>
      <c r="AI204" s="971"/>
      <c r="AJ204" s="971"/>
      <c r="AK204" s="971"/>
      <c r="AL204" s="971"/>
      <c r="AM204" s="971"/>
      <c r="AN204" s="971"/>
      <c r="AO204" s="971"/>
      <c r="AP204" s="971"/>
      <c r="AQ204" s="971"/>
    </row>
    <row r="205" spans="1:43" s="304" customFormat="1" ht="15.75" x14ac:dyDescent="0.25">
      <c r="A205" s="304">
        <v>5</v>
      </c>
      <c r="B205" s="171" t="s">
        <v>196</v>
      </c>
      <c r="C205" s="753">
        <v>495</v>
      </c>
      <c r="D205" s="161">
        <f>'Permanent Disb'!F27</f>
        <v>17984.101535608901</v>
      </c>
      <c r="E205" s="161">
        <f>'Permanent Disb'!C27</f>
        <v>114238.128354292</v>
      </c>
      <c r="F205" s="754" t="e">
        <f ca="1">$L$54*D24</f>
        <v>#NAME?</v>
      </c>
      <c r="G205" s="755" t="e">
        <f ca="1">($E205/$D205)*F205</f>
        <v>#NAME?</v>
      </c>
      <c r="H205" s="754" t="e">
        <f ca="1">$L$54*E24</f>
        <v>#NAME?</v>
      </c>
      <c r="I205" s="755" t="e">
        <f ca="1">($E205/$D205)*H205</f>
        <v>#NAME?</v>
      </c>
      <c r="J205" s="760" t="e">
        <f ca="1">$L$54*F24</f>
        <v>#NAME?</v>
      </c>
      <c r="K205" s="755" t="e">
        <f ca="1">($E205/$D205)*J205</f>
        <v>#NAME?</v>
      </c>
      <c r="L205" s="760" t="e">
        <f ca="1">$L$54*G24</f>
        <v>#NAME?</v>
      </c>
      <c r="M205" s="755" t="e">
        <f ca="1">($E205/$D205)*L205</f>
        <v>#NAME?</v>
      </c>
      <c r="N205" s="754" t="e">
        <f ca="1">$L$54*H24</f>
        <v>#NAME?</v>
      </c>
      <c r="O205" s="755" t="e">
        <f ca="1">($E205/$D205)*N205</f>
        <v>#NAME?</v>
      </c>
      <c r="P205" s="487" t="e">
        <f ca="1">$L$54*I24</f>
        <v>#NAME?</v>
      </c>
      <c r="Q205" s="487" t="e">
        <f ca="1">($E205/$D205)*P205</f>
        <v>#NAME?</v>
      </c>
      <c r="R205" s="754" t="e">
        <f ca="1">$L$54*J24</f>
        <v>#NAME?</v>
      </c>
      <c r="S205" s="755" t="e">
        <f ca="1">($E205/$D205)*R205</f>
        <v>#NAME?</v>
      </c>
      <c r="T205" s="487" t="e">
        <f ca="1">$L$54*K24</f>
        <v>#NAME?</v>
      </c>
      <c r="U205" s="487" t="e">
        <f ca="1">($E205/$D205)*T205</f>
        <v>#NAME?</v>
      </c>
      <c r="V205" s="971"/>
      <c r="W205" s="971"/>
      <c r="X205" s="971"/>
      <c r="Y205" s="971"/>
      <c r="Z205" s="971"/>
      <c r="AA205" s="971"/>
      <c r="AB205" s="971"/>
      <c r="AC205" s="971"/>
      <c r="AD205" s="971"/>
      <c r="AE205" s="971"/>
      <c r="AF205" s="971"/>
      <c r="AG205" s="971"/>
      <c r="AH205" s="971"/>
      <c r="AI205" s="971"/>
      <c r="AJ205" s="971"/>
      <c r="AK205" s="971"/>
      <c r="AL205" s="971"/>
      <c r="AM205" s="971"/>
      <c r="AN205" s="971"/>
      <c r="AO205" s="971"/>
      <c r="AP205" s="971"/>
      <c r="AQ205" s="971"/>
    </row>
    <row r="206" spans="1:43" s="535" customFormat="1" ht="15.7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R206" s="768"/>
      <c r="S206" s="762" t="e">
        <f ca="1">_xll.ErTotal(SUM(S201:S205))</f>
        <v>#NAME?</v>
      </c>
      <c r="T206" s="768"/>
      <c r="U206" s="763" t="e">
        <f ca="1">_xll.ErTotal(SUM(U201:U205))</f>
        <v>#NAME?</v>
      </c>
      <c r="V206" s="971"/>
      <c r="W206" s="971"/>
      <c r="X206" s="971"/>
      <c r="Y206" s="971"/>
      <c r="Z206" s="971"/>
      <c r="AA206" s="971"/>
      <c r="AB206" s="971"/>
      <c r="AC206" s="971"/>
      <c r="AD206" s="971"/>
      <c r="AE206" s="971"/>
      <c r="AF206" s="971"/>
      <c r="AG206" s="971"/>
      <c r="AH206" s="971"/>
      <c r="AI206" s="971"/>
      <c r="AJ206" s="971"/>
      <c r="AK206" s="971"/>
      <c r="AL206" s="971"/>
      <c r="AM206" s="971"/>
      <c r="AN206" s="971"/>
      <c r="AO206" s="971"/>
      <c r="AP206" s="971"/>
      <c r="AQ206" s="971"/>
    </row>
    <row r="207" spans="1:43" s="283" customFormat="1" ht="15.7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R207" s="644"/>
      <c r="S207" s="734" t="e">
        <f ca="1">_xll.ErTotal(SUM(S202:S205))</f>
        <v>#NAME?</v>
      </c>
      <c r="T207" s="644"/>
      <c r="U207" s="765" t="e">
        <f ca="1">_xll.ErTotal(SUM(U202:U205))</f>
        <v>#NAME?</v>
      </c>
      <c r="V207" s="971"/>
      <c r="W207" s="971"/>
      <c r="X207" s="971"/>
      <c r="Y207" s="971"/>
      <c r="Z207" s="971"/>
      <c r="AA207" s="971"/>
      <c r="AB207" s="971"/>
      <c r="AC207" s="971"/>
      <c r="AD207" s="971"/>
      <c r="AE207" s="971"/>
      <c r="AF207" s="971"/>
      <c r="AG207" s="971"/>
      <c r="AH207" s="971"/>
      <c r="AI207" s="971"/>
      <c r="AJ207" s="971"/>
      <c r="AK207" s="971"/>
      <c r="AL207" s="971"/>
      <c r="AM207" s="971"/>
      <c r="AN207" s="971"/>
      <c r="AO207" s="971"/>
      <c r="AP207" s="971"/>
      <c r="AQ207" s="971"/>
    </row>
    <row r="209" spans="1:64" s="85" customFormat="1" x14ac:dyDescent="0.25">
      <c r="A209" s="85" t="s">
        <v>182</v>
      </c>
    </row>
    <row r="210" spans="1:64" s="702" customFormat="1" ht="15.75" x14ac:dyDescent="0.25">
      <c r="A210" s="701"/>
    </row>
    <row r="211" spans="1:64" s="770" customFormat="1" ht="18.75" x14ac:dyDescent="0.3">
      <c r="D211" s="1729" t="s">
        <v>317</v>
      </c>
      <c r="E211" s="1729"/>
      <c r="F211" s="1729"/>
      <c r="G211" s="1729"/>
      <c r="H211" s="1729"/>
      <c r="I211" s="848"/>
      <c r="J211" s="848"/>
      <c r="K211" s="1729" t="s">
        <v>318</v>
      </c>
      <c r="L211" s="1729"/>
      <c r="M211" s="1729"/>
      <c r="N211" s="1729"/>
      <c r="O211" s="1729"/>
      <c r="R211" s="1736" t="s">
        <v>319</v>
      </c>
      <c r="S211" s="1736"/>
      <c r="T211" s="1736"/>
      <c r="U211" s="1736"/>
      <c r="V211" s="1736"/>
      <c r="W211" s="849"/>
      <c r="X211" s="849"/>
      <c r="Y211" s="1736" t="s">
        <v>320</v>
      </c>
      <c r="Z211" s="1736"/>
      <c r="AA211" s="1736"/>
      <c r="AB211" s="1736"/>
      <c r="AC211" s="1736"/>
      <c r="AF211" s="1735" t="s">
        <v>344</v>
      </c>
      <c r="AG211" s="1735"/>
      <c r="AH211" s="1735"/>
      <c r="AI211" s="1735"/>
      <c r="AJ211" s="1735"/>
      <c r="AK211" s="850"/>
      <c r="AL211" s="850"/>
      <c r="AM211" s="1735" t="s">
        <v>345</v>
      </c>
      <c r="AN211" s="1735"/>
      <c r="AO211" s="1735"/>
      <c r="AP211" s="1735"/>
      <c r="AQ211" s="1735"/>
      <c r="AS211" s="851"/>
      <c r="AT211" s="1731" t="s">
        <v>869</v>
      </c>
      <c r="AU211" s="1731"/>
      <c r="AV211" s="1731"/>
      <c r="AW211" s="1731"/>
      <c r="AX211" s="1731"/>
      <c r="AY211" s="851"/>
      <c r="AZ211" s="851"/>
      <c r="BA211" s="1731" t="s">
        <v>347</v>
      </c>
      <c r="BB211" s="1731"/>
      <c r="BC211" s="1731"/>
      <c r="BD211" s="1731"/>
      <c r="BE211" s="1731"/>
    </row>
    <row r="212" spans="1:64" s="34" customFormat="1" x14ac:dyDescent="0.25">
      <c r="D212" s="1720" t="s">
        <v>201</v>
      </c>
      <c r="E212" s="1720"/>
      <c r="F212" s="1720"/>
      <c r="G212" s="1720"/>
      <c r="H212" s="1721" t="s">
        <v>202</v>
      </c>
      <c r="I212"/>
      <c r="K212" s="1720" t="s">
        <v>201</v>
      </c>
      <c r="L212" s="1720"/>
      <c r="M212" s="1720"/>
      <c r="N212" s="1730"/>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T212" s="1644" t="s">
        <v>201</v>
      </c>
      <c r="AU212" s="1644"/>
      <c r="AV212" s="1644"/>
      <c r="AW212" s="1644"/>
      <c r="AX212" s="1642" t="s">
        <v>202</v>
      </c>
      <c r="AY212"/>
      <c r="BA212" s="1644" t="s">
        <v>201</v>
      </c>
      <c r="BB212" s="1644"/>
      <c r="BC212" s="1644"/>
      <c r="BD212" s="1644"/>
      <c r="BE212" s="1642" t="s">
        <v>202</v>
      </c>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T213" s="543" t="s">
        <v>65</v>
      </c>
      <c r="AU213" s="543" t="s">
        <v>203</v>
      </c>
      <c r="AV213" s="543" t="s">
        <v>182</v>
      </c>
      <c r="AW213" s="556" t="s">
        <v>204</v>
      </c>
      <c r="AX213" s="1643"/>
      <c r="AY213"/>
      <c r="BA213" s="543" t="s">
        <v>65</v>
      </c>
      <c r="BB213" s="543" t="s">
        <v>203</v>
      </c>
      <c r="BC213" s="543" t="s">
        <v>182</v>
      </c>
      <c r="BD213" s="556" t="s">
        <v>204</v>
      </c>
      <c r="BE213" s="1643"/>
      <c r="BF213"/>
      <c r="BG213"/>
      <c r="BH213"/>
      <c r="BI213"/>
      <c r="BJ213"/>
      <c r="BK213"/>
      <c r="BL213"/>
    </row>
    <row r="214" spans="1:64" x14ac:dyDescent="0.25">
      <c r="B214" s="549" t="s">
        <v>870</v>
      </c>
      <c r="C214" s="283"/>
      <c r="D214" s="553">
        <f>M16</f>
        <v>30174.968015263232</v>
      </c>
      <c r="E214" s="547"/>
      <c r="F214" s="547"/>
      <c r="G214" s="547"/>
      <c r="H214" s="557" t="e">
        <f ca="1">_xll.ErRunOutput(B214,D214)</f>
        <v>#NAME?</v>
      </c>
      <c r="J214" s="549" t="s">
        <v>871</v>
      </c>
      <c r="K214" s="553">
        <f>N16</f>
        <v>62469.492607377135</v>
      </c>
      <c r="L214" s="547"/>
      <c r="M214" s="547"/>
      <c r="N214" s="547"/>
      <c r="O214" s="557" t="e">
        <f ca="1">_xll.ErRunOutput(J214,K214)</f>
        <v>#NAME?</v>
      </c>
      <c r="Q214" s="549" t="s">
        <v>872</v>
      </c>
      <c r="R214" s="553">
        <f>O16</f>
        <v>8833.2259311116595</v>
      </c>
      <c r="S214" s="547"/>
      <c r="T214" s="547"/>
      <c r="U214" s="547"/>
      <c r="V214" s="557" t="e">
        <f ca="1">_xll.ErRunOutput(Q214,R214)</f>
        <v>#NAME?</v>
      </c>
      <c r="X214" s="549" t="s">
        <v>873</v>
      </c>
      <c r="Y214" s="553">
        <f>P16</f>
        <v>20057.478739557326</v>
      </c>
      <c r="Z214" s="547"/>
      <c r="AA214" s="547"/>
      <c r="AB214" s="547"/>
      <c r="AC214" s="557" t="e">
        <f ca="1">_xll.ErRunOutput(X214,Y214)</f>
        <v>#NAME?</v>
      </c>
      <c r="AE214" s="549" t="s">
        <v>874</v>
      </c>
      <c r="AF214" s="553">
        <f>Q16</f>
        <v>4907.3477395064774</v>
      </c>
      <c r="AG214" s="547"/>
      <c r="AH214" s="547"/>
      <c r="AI214" s="547"/>
      <c r="AJ214" s="557" t="e">
        <f ca="1">_xll.ErRunOutput(AE214,AF214)</f>
        <v>#NAME?</v>
      </c>
      <c r="AL214" s="549" t="s">
        <v>875</v>
      </c>
      <c r="AM214" s="553">
        <f>R16</f>
        <v>11004.988334978356</v>
      </c>
      <c r="AN214" s="547"/>
      <c r="AO214" s="547"/>
      <c r="AP214" s="547"/>
      <c r="AQ214" s="557" t="e">
        <f ca="1">_xll.ErRunOutput(AL214,AM214)</f>
        <v>#NAME?</v>
      </c>
      <c r="AS214" s="549" t="s">
        <v>876</v>
      </c>
      <c r="AT214" s="553">
        <f>S16</f>
        <v>3017.496801526323</v>
      </c>
      <c r="AU214" s="547"/>
      <c r="AV214" s="547"/>
      <c r="AW214" s="547"/>
      <c r="AX214" s="557" t="e">
        <f ca="1">_xll.ErRunOutput(AS214,AT214)</f>
        <v>#NAME?</v>
      </c>
      <c r="AZ214" s="549" t="s">
        <v>877</v>
      </c>
      <c r="BA214" s="553">
        <f>T16</f>
        <v>6880.7280007122736</v>
      </c>
      <c r="BB214" s="547"/>
      <c r="BC214" s="547"/>
      <c r="BD214" s="547"/>
      <c r="BE214" s="557" t="e">
        <f ca="1">_xll.ErRunOutput(AZ214,BA214)</f>
        <v>#NAME?</v>
      </c>
    </row>
    <row r="215" spans="1:64" x14ac:dyDescent="0.25">
      <c r="B215" s="521" t="s">
        <v>878</v>
      </c>
      <c r="C215" s="535"/>
      <c r="D215" s="536"/>
      <c r="E215" s="537" t="e">
        <f ca="1">F66</f>
        <v>#NAME?</v>
      </c>
      <c r="F215" s="536"/>
      <c r="G215" s="536"/>
      <c r="H215" s="558" t="e">
        <f ca="1">_xll.ErRunOutput(B215,E215)</f>
        <v>#NAME?</v>
      </c>
      <c r="J215" s="521" t="s">
        <v>879</v>
      </c>
      <c r="K215" s="536"/>
      <c r="L215" s="537" t="e">
        <f ca="1">I66</f>
        <v>#NAME?</v>
      </c>
      <c r="M215" s="536"/>
      <c r="N215" s="536"/>
      <c r="O215" s="558" t="e">
        <f ca="1">_xll.ErRunOutput(J215,L215)</f>
        <v>#NAME?</v>
      </c>
      <c r="Q215" s="521" t="s">
        <v>880</v>
      </c>
      <c r="R215" s="536"/>
      <c r="S215" s="537" t="e">
        <f ca="1">L66</f>
        <v>#NAME?</v>
      </c>
      <c r="T215" s="536"/>
      <c r="U215" s="536"/>
      <c r="V215" s="558" t="e">
        <f ca="1">_xll.ErRunOutput(Q215,S215)</f>
        <v>#NAME?</v>
      </c>
      <c r="X215" s="521" t="s">
        <v>881</v>
      </c>
      <c r="Y215" s="536"/>
      <c r="Z215" s="537" t="e">
        <f ca="1">O66</f>
        <v>#NAME?</v>
      </c>
      <c r="AA215" s="536"/>
      <c r="AB215" s="536"/>
      <c r="AC215" s="558" t="e">
        <f ca="1">_xll.ErRunOutput(X215,Z215)</f>
        <v>#NAME?</v>
      </c>
      <c r="AE215" s="521" t="s">
        <v>882</v>
      </c>
      <c r="AF215" s="536"/>
      <c r="AG215" s="537" t="e">
        <f ca="1">R66</f>
        <v>#NAME?</v>
      </c>
      <c r="AH215" s="536"/>
      <c r="AI215" s="536"/>
      <c r="AJ215" s="558" t="e">
        <f ca="1">_xll.ErRunOutput(AE215,AG215)</f>
        <v>#NAME?</v>
      </c>
      <c r="AL215" s="521" t="s">
        <v>883</v>
      </c>
      <c r="AM215" s="536"/>
      <c r="AN215" s="537" t="e">
        <f ca="1">U66</f>
        <v>#NAME?</v>
      </c>
      <c r="AO215" s="536"/>
      <c r="AP215" s="536"/>
      <c r="AQ215" s="558" t="e">
        <f ca="1">_xll.ErRunOutput(AL215,AN215)</f>
        <v>#NAME?</v>
      </c>
      <c r="AS215" s="521" t="s">
        <v>884</v>
      </c>
      <c r="AT215" s="536"/>
      <c r="AU215" s="537" t="e">
        <f ca="1">X66</f>
        <v>#NAME?</v>
      </c>
      <c r="AV215" s="536"/>
      <c r="AW215" s="536"/>
      <c r="AX215" s="558" t="e">
        <f ca="1">_xll.ErRunOutput(AS215,AU215)</f>
        <v>#NAME?</v>
      </c>
      <c r="AZ215" s="521" t="s">
        <v>885</v>
      </c>
      <c r="BA215" s="536"/>
      <c r="BB215" s="537" t="e">
        <f ca="1">AA66</f>
        <v>#NAME?</v>
      </c>
      <c r="BC215" s="536"/>
      <c r="BD215" s="536"/>
      <c r="BE215" s="558" t="e">
        <f ca="1">_xll.ErRunOutput(AZ215,BB215)</f>
        <v>#NAME?</v>
      </c>
    </row>
    <row r="216" spans="1:64" s="79" customFormat="1" x14ac:dyDescent="0.25">
      <c r="B216" s="527" t="s">
        <v>886</v>
      </c>
      <c r="C216" s="528"/>
      <c r="D216" s="313"/>
      <c r="E216" s="314" t="e">
        <f ca="1">M180</f>
        <v>#NAME?</v>
      </c>
      <c r="F216" s="313"/>
      <c r="G216" s="313"/>
      <c r="H216" s="559" t="e">
        <f ca="1">_xll.ErRunOutput(B216,E216)</f>
        <v>#NAME?</v>
      </c>
      <c r="I216"/>
      <c r="J216" s="527" t="s">
        <v>887</v>
      </c>
      <c r="K216" s="313"/>
      <c r="L216" s="314" t="e">
        <f ca="1">Q180</f>
        <v>#NAME?</v>
      </c>
      <c r="M216" s="313"/>
      <c r="N216" s="313"/>
      <c r="O216" s="559" t="e">
        <f ca="1">_xll.ErRunOutput(J216,L216)</f>
        <v>#NAME?</v>
      </c>
      <c r="Q216" s="527" t="s">
        <v>888</v>
      </c>
      <c r="R216" s="313"/>
      <c r="S216" s="314" t="e">
        <f ca="1">U180</f>
        <v>#NAME?</v>
      </c>
      <c r="T216" s="313"/>
      <c r="U216" s="313"/>
      <c r="V216" s="559" t="e">
        <f ca="1">_xll.ErRunOutput(Q216,S216)</f>
        <v>#NAME?</v>
      </c>
      <c r="W216"/>
      <c r="X216" s="527" t="s">
        <v>889</v>
      </c>
      <c r="Y216" s="313"/>
      <c r="Z216" s="314" t="e">
        <f ca="1">Y180</f>
        <v>#NAME?</v>
      </c>
      <c r="AA216" s="313"/>
      <c r="AB216" s="313"/>
      <c r="AC216" s="559" t="e">
        <f ca="1">_xll.ErRunOutput(X216,Z216)</f>
        <v>#NAME?</v>
      </c>
      <c r="AD216"/>
      <c r="AE216" s="527" t="s">
        <v>890</v>
      </c>
      <c r="AF216" s="313"/>
      <c r="AG216" s="314" t="e">
        <f ca="1">AC180</f>
        <v>#NAME?</v>
      </c>
      <c r="AH216" s="313"/>
      <c r="AI216" s="313"/>
      <c r="AJ216" s="559" t="e">
        <f ca="1">_xll.ErRunOutput(AE216,AG216)</f>
        <v>#NAME?</v>
      </c>
      <c r="AK216"/>
      <c r="AL216" s="527" t="s">
        <v>891</v>
      </c>
      <c r="AM216" s="313"/>
      <c r="AN216" s="314" t="e">
        <f ca="1">AG180</f>
        <v>#NAME?</v>
      </c>
      <c r="AO216" s="313"/>
      <c r="AP216" s="313"/>
      <c r="AQ216" s="559" t="e">
        <f ca="1">_xll.ErRunOutput(AL216,AN216)</f>
        <v>#NAME?</v>
      </c>
      <c r="AR216"/>
      <c r="AS216" s="527" t="s">
        <v>892</v>
      </c>
      <c r="AT216" s="313"/>
      <c r="AU216" s="314" t="e">
        <f ca="1">AK180</f>
        <v>#NAME?</v>
      </c>
      <c r="AV216" s="313"/>
      <c r="AW216" s="313"/>
      <c r="AX216" s="559" t="e">
        <f ca="1">_xll.ErRunOutput(AS216,AU216)</f>
        <v>#NAME?</v>
      </c>
      <c r="AY216"/>
      <c r="AZ216" s="527" t="s">
        <v>893</v>
      </c>
      <c r="BA216" s="313"/>
      <c r="BB216" s="314" t="e">
        <f ca="1">AO180</f>
        <v>#NAME?</v>
      </c>
      <c r="BC216" s="313"/>
      <c r="BD216" s="313"/>
      <c r="BE216" s="559" t="e">
        <f ca="1">_xll.ErRunOutput(AZ216,BB216)</f>
        <v>#NAME?</v>
      </c>
      <c r="BF216"/>
      <c r="BG216"/>
      <c r="BH216"/>
      <c r="BI216"/>
      <c r="BJ216"/>
      <c r="BK216"/>
      <c r="BL216"/>
    </row>
    <row r="217" spans="1:64" s="79" customFormat="1" x14ac:dyDescent="0.25">
      <c r="B217" s="527" t="s">
        <v>894</v>
      </c>
      <c r="C217" s="528"/>
      <c r="D217" s="313"/>
      <c r="E217" s="314" t="e">
        <f ca="1">I191</f>
        <v>#NAME?</v>
      </c>
      <c r="F217" s="313"/>
      <c r="G217" s="313"/>
      <c r="H217" s="559" t="e">
        <f ca="1">_xll.ErRunOutput(B217,E217)</f>
        <v>#NAME?</v>
      </c>
      <c r="I217"/>
      <c r="J217" s="527" t="s">
        <v>895</v>
      </c>
      <c r="K217" s="313"/>
      <c r="L217" s="314" t="e">
        <f ca="1">O191</f>
        <v>#NAME?</v>
      </c>
      <c r="M217" s="313"/>
      <c r="N217" s="313"/>
      <c r="O217" s="559" t="e">
        <f ca="1">_xll.ErRunOutput(J217,L217)</f>
        <v>#NAME?</v>
      </c>
      <c r="Q217" s="527" t="s">
        <v>896</v>
      </c>
      <c r="R217" s="313"/>
      <c r="S217" s="314" t="e">
        <f ca="1">U191</f>
        <v>#NAME?</v>
      </c>
      <c r="T217" s="313"/>
      <c r="U217" s="313"/>
      <c r="V217" s="559" t="e">
        <f ca="1">_xll.ErRunOutput(Q217,S217)</f>
        <v>#NAME?</v>
      </c>
      <c r="W217"/>
      <c r="X217" s="527" t="s">
        <v>897</v>
      </c>
      <c r="Y217" s="313"/>
      <c r="Z217" s="314" t="e">
        <f ca="1">AA191</f>
        <v>#NAME?</v>
      </c>
      <c r="AA217" s="313"/>
      <c r="AB217" s="313"/>
      <c r="AC217" s="559" t="e">
        <f ca="1">_xll.ErRunOutput(X217,Z217)</f>
        <v>#NAME?</v>
      </c>
      <c r="AD217"/>
      <c r="AE217" s="527" t="s">
        <v>898</v>
      </c>
      <c r="AF217" s="313"/>
      <c r="AG217" s="314" t="e">
        <f ca="1">AG191</f>
        <v>#NAME?</v>
      </c>
      <c r="AH217" s="313"/>
      <c r="AI217" s="313"/>
      <c r="AJ217" s="559" t="e">
        <f ca="1">_xll.ErRunOutput(AE217,AG217)</f>
        <v>#NAME?</v>
      </c>
      <c r="AK217"/>
      <c r="AL217" s="527" t="s">
        <v>899</v>
      </c>
      <c r="AM217" s="313"/>
      <c r="AN217" s="314" t="e">
        <f ca="1">AM191</f>
        <v>#NAME?</v>
      </c>
      <c r="AO217" s="313"/>
      <c r="AP217" s="313"/>
      <c r="AQ217" s="559" t="e">
        <f ca="1">_xll.ErRunOutput(AL217,AN217)</f>
        <v>#NAME?</v>
      </c>
      <c r="AR217"/>
      <c r="AS217" s="527" t="s">
        <v>900</v>
      </c>
      <c r="AT217" s="313"/>
      <c r="AU217" s="314" t="e">
        <f ca="1">AS191</f>
        <v>#NAME?</v>
      </c>
      <c r="AV217" s="313"/>
      <c r="AW217" s="313"/>
      <c r="AX217" s="559" t="e">
        <f ca="1">_xll.ErRunOutput(AS217,AU217)</f>
        <v>#NAME?</v>
      </c>
      <c r="AY217"/>
      <c r="AZ217" s="527" t="s">
        <v>901</v>
      </c>
      <c r="BA217" s="313"/>
      <c r="BB217" s="314" t="e">
        <f ca="1">AY191</f>
        <v>#NAME?</v>
      </c>
      <c r="BC217" s="313"/>
      <c r="BD217" s="313"/>
      <c r="BE217" s="559" t="e">
        <f ca="1">_xll.ErRunOutput(AZ217,BB217)</f>
        <v>#NAME?</v>
      </c>
      <c r="BF217"/>
      <c r="BG217"/>
      <c r="BH217"/>
      <c r="BI217"/>
      <c r="BJ217"/>
      <c r="BK217"/>
      <c r="BL217"/>
    </row>
    <row r="218" spans="1:64" s="79" customFormat="1" x14ac:dyDescent="0.25">
      <c r="B218" s="527" t="s">
        <v>902</v>
      </c>
      <c r="C218" s="528"/>
      <c r="D218" s="313"/>
      <c r="E218" s="314" t="e">
        <f ca="1">G206</f>
        <v>#NAME?</v>
      </c>
      <c r="F218" s="313"/>
      <c r="G218" s="313"/>
      <c r="H218" s="559" t="e">
        <f ca="1">_xll.ErRunOutput(B218,E218)</f>
        <v>#NAME?</v>
      </c>
      <c r="I218"/>
      <c r="J218" s="527" t="s">
        <v>903</v>
      </c>
      <c r="K218" s="313"/>
      <c r="L218" s="314" t="e">
        <f ca="1">I206</f>
        <v>#NAME?</v>
      </c>
      <c r="M218" s="313"/>
      <c r="N218" s="313"/>
      <c r="O218" s="559" t="e">
        <f ca="1">_xll.ErRunOutput(J218,L218)</f>
        <v>#NAME?</v>
      </c>
      <c r="Q218" s="527" t="s">
        <v>904</v>
      </c>
      <c r="R218" s="313"/>
      <c r="S218" s="314" t="e">
        <f ca="1">K206</f>
        <v>#NAME?</v>
      </c>
      <c r="T218" s="313"/>
      <c r="U218" s="313"/>
      <c r="V218" s="559" t="e">
        <f ca="1">_xll.ErRunOutput(Q218,S218)</f>
        <v>#NAME?</v>
      </c>
      <c r="W218"/>
      <c r="X218" s="527" t="s">
        <v>905</v>
      </c>
      <c r="Y218" s="313"/>
      <c r="Z218" s="314" t="e">
        <f ca="1">M206</f>
        <v>#NAME?</v>
      </c>
      <c r="AA218" s="313"/>
      <c r="AB218" s="313"/>
      <c r="AC218" s="559" t="e">
        <f ca="1">_xll.ErRunOutput(X218,Z218)</f>
        <v>#NAME?</v>
      </c>
      <c r="AD218"/>
      <c r="AE218" s="527" t="s">
        <v>906</v>
      </c>
      <c r="AF218" s="313"/>
      <c r="AG218" s="314" t="e">
        <f ca="1">O206</f>
        <v>#NAME?</v>
      </c>
      <c r="AH218" s="313"/>
      <c r="AI218" s="313"/>
      <c r="AJ218" s="559" t="e">
        <f ca="1">_xll.ErRunOutput(AE218,AG218)</f>
        <v>#NAME?</v>
      </c>
      <c r="AK218"/>
      <c r="AL218" s="527" t="s">
        <v>907</v>
      </c>
      <c r="AM218" s="313"/>
      <c r="AN218" s="314" t="e">
        <f ca="1">Q206</f>
        <v>#NAME?</v>
      </c>
      <c r="AO218" s="313"/>
      <c r="AP218" s="313"/>
      <c r="AQ218" s="559" t="e">
        <f ca="1">_xll.ErRunOutput(AL218,AN218)</f>
        <v>#NAME?</v>
      </c>
      <c r="AR218"/>
      <c r="AS218" s="527" t="s">
        <v>908</v>
      </c>
      <c r="AT218" s="313"/>
      <c r="AU218" s="314" t="e">
        <f ca="1">S206</f>
        <v>#NAME?</v>
      </c>
      <c r="AV218" s="313"/>
      <c r="AW218" s="313"/>
      <c r="AX218" s="559" t="e">
        <f ca="1">_xll.ErRunOutput(AS218,AU218)</f>
        <v>#NAME?</v>
      </c>
      <c r="AY218"/>
      <c r="AZ218" s="527" t="s">
        <v>909</v>
      </c>
      <c r="BA218" s="313"/>
      <c r="BB218" s="314" t="e">
        <f ca="1">U206</f>
        <v>#NAME?</v>
      </c>
      <c r="BC218" s="313"/>
      <c r="BD218" s="313"/>
      <c r="BE218" s="559" t="e">
        <f ca="1">_xll.ErRunOutput(AZ218,BB218)</f>
        <v>#NAME?</v>
      </c>
      <c r="BF218"/>
      <c r="BG218"/>
      <c r="BH218"/>
      <c r="BI218"/>
      <c r="BJ218"/>
      <c r="BK218"/>
      <c r="BL218"/>
    </row>
    <row r="219" spans="1:64" s="79" customFormat="1" x14ac:dyDescent="0.25">
      <c r="B219" s="529" t="s">
        <v>910</v>
      </c>
      <c r="C219" s="530"/>
      <c r="D219" s="531"/>
      <c r="E219" s="532" t="e">
        <f ca="1">G207</f>
        <v>#NAME?</v>
      </c>
      <c r="F219" s="531"/>
      <c r="G219" s="531"/>
      <c r="H219" s="560" t="e">
        <f ca="1">_xll.ErRunOutput(B219,E219)</f>
        <v>#NAME?</v>
      </c>
      <c r="I219"/>
      <c r="J219" s="529" t="s">
        <v>911</v>
      </c>
      <c r="K219" s="531"/>
      <c r="L219" s="532" t="e">
        <f ca="1">I207</f>
        <v>#NAME?</v>
      </c>
      <c r="M219" s="531"/>
      <c r="N219" s="531"/>
      <c r="O219" s="560" t="e">
        <f ca="1">_xll.ErRunOutput(J219,L219)</f>
        <v>#NAME?</v>
      </c>
      <c r="Q219" s="529" t="s">
        <v>912</v>
      </c>
      <c r="R219" s="531"/>
      <c r="S219" s="532" t="e">
        <f ca="1">K207</f>
        <v>#NAME?</v>
      </c>
      <c r="T219" s="531"/>
      <c r="U219" s="531"/>
      <c r="V219" s="560" t="e">
        <f ca="1">_xll.ErRunOutput(Q219,S219)</f>
        <v>#NAME?</v>
      </c>
      <c r="W219"/>
      <c r="X219" s="529" t="s">
        <v>913</v>
      </c>
      <c r="Y219" s="531"/>
      <c r="Z219" s="532" t="e">
        <f ca="1">M207</f>
        <v>#NAME?</v>
      </c>
      <c r="AA219" s="531"/>
      <c r="AB219" s="531"/>
      <c r="AC219" s="560" t="e">
        <f ca="1">_xll.ErRunOutput(X219,Z219)</f>
        <v>#NAME?</v>
      </c>
      <c r="AD219"/>
      <c r="AE219" s="529" t="s">
        <v>914</v>
      </c>
      <c r="AF219" s="531"/>
      <c r="AG219" s="532" t="e">
        <f ca="1">O207</f>
        <v>#NAME?</v>
      </c>
      <c r="AH219" s="531"/>
      <c r="AI219" s="531"/>
      <c r="AJ219" s="560" t="e">
        <f ca="1">_xll.ErRunOutput(AE219,AG219)</f>
        <v>#NAME?</v>
      </c>
      <c r="AK219"/>
      <c r="AL219" s="529" t="s">
        <v>915</v>
      </c>
      <c r="AM219" s="531"/>
      <c r="AN219" s="532" t="e">
        <f ca="1">Q207</f>
        <v>#NAME?</v>
      </c>
      <c r="AO219" s="531"/>
      <c r="AP219" s="531"/>
      <c r="AQ219" s="560" t="e">
        <f ca="1">_xll.ErRunOutput(AL219,AN219)</f>
        <v>#NAME?</v>
      </c>
      <c r="AR219"/>
      <c r="AS219" s="529" t="s">
        <v>916</v>
      </c>
      <c r="AT219" s="531"/>
      <c r="AU219" s="532" t="e">
        <f ca="1">S207</f>
        <v>#NAME?</v>
      </c>
      <c r="AV219" s="531"/>
      <c r="AW219" s="531"/>
      <c r="AX219" s="560" t="e">
        <f ca="1">_xll.ErRunOutput(AS219,AU219)</f>
        <v>#NAME?</v>
      </c>
      <c r="AY219"/>
      <c r="AZ219" s="529" t="s">
        <v>917</v>
      </c>
      <c r="BA219" s="531"/>
      <c r="BB219" s="532" t="e">
        <f ca="1">U207</f>
        <v>#NAME?</v>
      </c>
      <c r="BC219" s="531"/>
      <c r="BD219" s="531"/>
      <c r="BE219" s="560" t="e">
        <f ca="1">_xll.ErRunOutput(AZ219,BB219)</f>
        <v>#NAME?</v>
      </c>
      <c r="BF219"/>
      <c r="BG219"/>
      <c r="BH219"/>
      <c r="BI219"/>
      <c r="BJ219"/>
      <c r="BK219"/>
      <c r="BL219"/>
    </row>
    <row r="220" spans="1:64" s="79" customFormat="1" x14ac:dyDescent="0.25">
      <c r="B220" s="521" t="s">
        <v>918</v>
      </c>
      <c r="C220" s="522"/>
      <c r="D220" s="523"/>
      <c r="E220" s="524" t="e">
        <f ca="1">_xll.ErTotal(SUM(E215:E217))</f>
        <v>#NAME?</v>
      </c>
      <c r="F220" s="523"/>
      <c r="G220" s="542" t="e">
        <f ca="1">(E220/$D$22)*100000</f>
        <v>#NAME?</v>
      </c>
      <c r="H220" s="558" t="e">
        <f ca="1">_xll.ErRunOutput(B220,E220)</f>
        <v>#NAME?</v>
      </c>
      <c r="I220"/>
      <c r="J220" s="521" t="s">
        <v>919</v>
      </c>
      <c r="K220" s="523"/>
      <c r="L220" s="524" t="e">
        <f ca="1">_xll.ErTotal(SUM(L215:L217))</f>
        <v>#NAME?</v>
      </c>
      <c r="M220" s="523"/>
      <c r="N220" s="542" t="e">
        <f ca="1">(L220/$D$22)*100000</f>
        <v>#NAME?</v>
      </c>
      <c r="O220" s="558" t="e">
        <f ca="1">_xll.ErRunOutput(J220,L220)</f>
        <v>#NAME?</v>
      </c>
      <c r="Q220" s="521" t="s">
        <v>920</v>
      </c>
      <c r="R220" s="523"/>
      <c r="S220" s="524" t="e">
        <f ca="1">_xll.ErTotal(SUM(S215:S217))</f>
        <v>#NAME?</v>
      </c>
      <c r="T220" s="523"/>
      <c r="U220" s="542" t="e">
        <f ca="1">(S220/$D$22)*100000</f>
        <v>#NAME?</v>
      </c>
      <c r="V220" s="558" t="e">
        <f ca="1">_xll.ErRunOutput(Q220,S220)</f>
        <v>#NAME?</v>
      </c>
      <c r="W220"/>
      <c r="X220" s="521" t="s">
        <v>921</v>
      </c>
      <c r="Y220" s="523"/>
      <c r="Z220" s="524" t="e">
        <f ca="1">_xll.ErTotal(SUM(Z215:Z217))</f>
        <v>#NAME?</v>
      </c>
      <c r="AA220" s="523"/>
      <c r="AB220" s="542" t="e">
        <f ca="1">(Z220/$D$22)*100000</f>
        <v>#NAME?</v>
      </c>
      <c r="AC220" s="558" t="e">
        <f ca="1">_xll.ErRunOutput(X220,Z220)</f>
        <v>#NAME?</v>
      </c>
      <c r="AD220"/>
      <c r="AE220" s="521" t="s">
        <v>922</v>
      </c>
      <c r="AF220" s="523"/>
      <c r="AG220" s="524" t="e">
        <f ca="1">_xll.ErTotal(SUM(AG215:AG217))</f>
        <v>#NAME?</v>
      </c>
      <c r="AH220" s="523"/>
      <c r="AI220" s="542" t="e">
        <f ca="1">(AG220/$D$22)*100000</f>
        <v>#NAME?</v>
      </c>
      <c r="AJ220" s="558" t="e">
        <f ca="1">_xll.ErRunOutput(AE220,AG220)</f>
        <v>#NAME?</v>
      </c>
      <c r="AK220"/>
      <c r="AL220" s="521" t="s">
        <v>923</v>
      </c>
      <c r="AM220" s="523"/>
      <c r="AN220" s="524" t="e">
        <f ca="1">_xll.ErTotal(SUM(AN215:AN217))</f>
        <v>#NAME?</v>
      </c>
      <c r="AO220" s="523"/>
      <c r="AP220" s="542" t="e">
        <f ca="1">(AN220/$D$22)*100000</f>
        <v>#NAME?</v>
      </c>
      <c r="AQ220" s="558" t="e">
        <f ca="1">_xll.ErRunOutput(AL220,AN220)</f>
        <v>#NAME?</v>
      </c>
      <c r="AR220"/>
      <c r="AS220" s="521" t="s">
        <v>924</v>
      </c>
      <c r="AT220" s="523"/>
      <c r="AU220" s="524" t="e">
        <f ca="1">_xll.ErTotal(SUM(AU215:AU217))</f>
        <v>#NAME?</v>
      </c>
      <c r="AV220" s="523"/>
      <c r="AW220" s="542" t="e">
        <f ca="1">(AU220/$D$22)*100000</f>
        <v>#NAME?</v>
      </c>
      <c r="AX220" s="558" t="e">
        <f ca="1">_xll.ErRunOutput(AS220,AU220)</f>
        <v>#NAME?</v>
      </c>
      <c r="AY220"/>
      <c r="AZ220" s="521" t="s">
        <v>925</v>
      </c>
      <c r="BA220" s="523"/>
      <c r="BB220" s="524" t="e">
        <f ca="1">_xll.ErTotal(SUM(BB215:BB217))</f>
        <v>#NAME?</v>
      </c>
      <c r="BC220" s="523"/>
      <c r="BD220" s="542" t="e">
        <f ca="1">(BB220/$D$22)*100000</f>
        <v>#NAME?</v>
      </c>
      <c r="BE220" s="558" t="e">
        <f ca="1">_xll.ErRunOutput(AZ220,BB220)</f>
        <v>#NAME?</v>
      </c>
      <c r="BF220"/>
      <c r="BG220"/>
      <c r="BH220"/>
      <c r="BI220"/>
      <c r="BJ220"/>
      <c r="BK220"/>
      <c r="BL220"/>
    </row>
    <row r="221" spans="1:64" s="79" customFormat="1" x14ac:dyDescent="0.25">
      <c r="B221" s="527" t="s">
        <v>926</v>
      </c>
      <c r="C221" s="528"/>
      <c r="D221" s="313"/>
      <c r="E221" s="314" t="e">
        <f ca="1">_xll.ErTotal(SUM(E215:E218))</f>
        <v>#NAME?</v>
      </c>
      <c r="F221" s="313"/>
      <c r="G221" s="540" t="e">
        <f ca="1">(E221/$D$22)*100000</f>
        <v>#NAME?</v>
      </c>
      <c r="H221" s="559" t="e">
        <f ca="1">_xll.ErRunOutput(B221,E221)</f>
        <v>#NAME?</v>
      </c>
      <c r="I221"/>
      <c r="J221" s="527" t="s">
        <v>927</v>
      </c>
      <c r="K221" s="313"/>
      <c r="L221" s="314" t="e">
        <f ca="1">_xll.ErTotal(SUM(L215:L218))</f>
        <v>#NAME?</v>
      </c>
      <c r="M221" s="313"/>
      <c r="N221" s="540" t="e">
        <f ca="1">(L221/$D$22)*100000</f>
        <v>#NAME?</v>
      </c>
      <c r="O221" s="559" t="e">
        <f ca="1">_xll.ErRunOutput(J221,L221)</f>
        <v>#NAME?</v>
      </c>
      <c r="Q221" s="527" t="s">
        <v>928</v>
      </c>
      <c r="R221" s="313"/>
      <c r="S221" s="314" t="e">
        <f ca="1">_xll.ErTotal(SUM(S215:S218))</f>
        <v>#NAME?</v>
      </c>
      <c r="T221" s="313"/>
      <c r="U221" s="540" t="e">
        <f ca="1">(S221/$D$22)*100000</f>
        <v>#NAME?</v>
      </c>
      <c r="V221" s="559" t="e">
        <f ca="1">_xll.ErRunOutput(Q221,S221)</f>
        <v>#NAME?</v>
      </c>
      <c r="W221"/>
      <c r="X221" s="527" t="s">
        <v>929</v>
      </c>
      <c r="Y221" s="313"/>
      <c r="Z221" s="314" t="e">
        <f ca="1">_xll.ErTotal(SUM(Z215:Z218))</f>
        <v>#NAME?</v>
      </c>
      <c r="AA221" s="313"/>
      <c r="AB221" s="540" t="e">
        <f ca="1">(Z221/$D$22)*100000</f>
        <v>#NAME?</v>
      </c>
      <c r="AC221" s="559" t="e">
        <f ca="1">_xll.ErRunOutput(X221,Z221)</f>
        <v>#NAME?</v>
      </c>
      <c r="AD221"/>
      <c r="AE221" s="527" t="s">
        <v>930</v>
      </c>
      <c r="AF221" s="313"/>
      <c r="AG221" s="314" t="e">
        <f ca="1">_xll.ErTotal(SUM(AG215:AG218))</f>
        <v>#NAME?</v>
      </c>
      <c r="AH221" s="313"/>
      <c r="AI221" s="540" t="e">
        <f ca="1">(AG221/$D$22)*100000</f>
        <v>#NAME?</v>
      </c>
      <c r="AJ221" s="559" t="e">
        <f ca="1">_xll.ErRunOutput(AE221,AG221)</f>
        <v>#NAME?</v>
      </c>
      <c r="AK221"/>
      <c r="AL221" s="527" t="s">
        <v>931</v>
      </c>
      <c r="AM221" s="313"/>
      <c r="AN221" s="314" t="e">
        <f ca="1">_xll.ErTotal(SUM(AN215:AN218))</f>
        <v>#NAME?</v>
      </c>
      <c r="AO221" s="313"/>
      <c r="AP221" s="540" t="e">
        <f ca="1">(AN221/$D$22)*100000</f>
        <v>#NAME?</v>
      </c>
      <c r="AQ221" s="559" t="e">
        <f ca="1">_xll.ErRunOutput(AL221,AN221)</f>
        <v>#NAME?</v>
      </c>
      <c r="AR221"/>
      <c r="AS221" s="527" t="s">
        <v>932</v>
      </c>
      <c r="AT221" s="313"/>
      <c r="AU221" s="314" t="e">
        <f ca="1">_xll.ErTotal(SUM(AU215:AU218))</f>
        <v>#NAME?</v>
      </c>
      <c r="AV221" s="313"/>
      <c r="AW221" s="540" t="e">
        <f ca="1">(AU221/$D$22)*100000</f>
        <v>#NAME?</v>
      </c>
      <c r="AX221" s="559" t="e">
        <f ca="1">_xll.ErRunOutput(AS221,AU221)</f>
        <v>#NAME?</v>
      </c>
      <c r="AY221"/>
      <c r="AZ221" s="527" t="s">
        <v>933</v>
      </c>
      <c r="BA221" s="313"/>
      <c r="BB221" s="314" t="e">
        <f ca="1">_xll.ErTotal(SUM(BB215:BB218))</f>
        <v>#NAME?</v>
      </c>
      <c r="BC221" s="313"/>
      <c r="BD221" s="540" t="e">
        <f ca="1">(BB221/$D$22)*100000</f>
        <v>#NAME?</v>
      </c>
      <c r="BE221" s="559" t="e">
        <f ca="1">_xll.ErRunOutput(AZ221,BB221)</f>
        <v>#NAME?</v>
      </c>
      <c r="BF221"/>
      <c r="BG221"/>
      <c r="BH221"/>
      <c r="BI221"/>
      <c r="BJ221"/>
      <c r="BK221"/>
      <c r="BL221"/>
    </row>
    <row r="222" spans="1:64" s="79" customFormat="1" x14ac:dyDescent="0.25">
      <c r="B222" s="529" t="s">
        <v>934</v>
      </c>
      <c r="C222" s="530"/>
      <c r="D222" s="531"/>
      <c r="E222" s="532" t="e">
        <f ca="1">_xll.ErTotal(SUM(E215:E217,E219))</f>
        <v>#NAME?</v>
      </c>
      <c r="F222" s="531"/>
      <c r="G222" s="554" t="e">
        <f ca="1">(E222/$D$22)*100000</f>
        <v>#NAME?</v>
      </c>
      <c r="H222" s="560" t="e">
        <f ca="1">_xll.ErRunOutput(B222,E222)</f>
        <v>#NAME?</v>
      </c>
      <c r="I222"/>
      <c r="J222" s="529" t="s">
        <v>935</v>
      </c>
      <c r="K222" s="531"/>
      <c r="L222" s="532" t="e">
        <f ca="1">_xll.ErTotal(SUM(L215:L217,L219))</f>
        <v>#NAME?</v>
      </c>
      <c r="M222" s="531"/>
      <c r="N222" s="554" t="e">
        <f ca="1">(L222/$D$22)*100000</f>
        <v>#NAME?</v>
      </c>
      <c r="O222" s="560" t="e">
        <f ca="1">_xll.ErRunOutput(J222,L222)</f>
        <v>#NAME?</v>
      </c>
      <c r="Q222" s="529" t="s">
        <v>936</v>
      </c>
      <c r="R222" s="531"/>
      <c r="S222" s="532" t="e">
        <f ca="1">_xll.ErTotal(SUM(S215:S217,S219))</f>
        <v>#NAME?</v>
      </c>
      <c r="T222" s="531"/>
      <c r="U222" s="554" t="e">
        <f ca="1">(S222/$D$22)*100000</f>
        <v>#NAME?</v>
      </c>
      <c r="V222" s="560" t="e">
        <f ca="1">_xll.ErRunOutput(Q222,S222)</f>
        <v>#NAME?</v>
      </c>
      <c r="W222"/>
      <c r="X222" s="529" t="s">
        <v>937</v>
      </c>
      <c r="Y222" s="531"/>
      <c r="Z222" s="532" t="e">
        <f ca="1">_xll.ErTotal(SUM(Z215:Z217,Z219))</f>
        <v>#NAME?</v>
      </c>
      <c r="AA222" s="531"/>
      <c r="AB222" s="554" t="e">
        <f ca="1">(Z222/$D$22)*100000</f>
        <v>#NAME?</v>
      </c>
      <c r="AC222" s="560" t="e">
        <f ca="1">_xll.ErRunOutput(X222,Z222)</f>
        <v>#NAME?</v>
      </c>
      <c r="AD222"/>
      <c r="AE222" s="529" t="s">
        <v>938</v>
      </c>
      <c r="AF222" s="531"/>
      <c r="AG222" s="532" t="e">
        <f ca="1">_xll.ErTotal(SUM(AG215:AG217,AG219))</f>
        <v>#NAME?</v>
      </c>
      <c r="AH222" s="531"/>
      <c r="AI222" s="554" t="e">
        <f ca="1">(AG222/$D$22)*100000</f>
        <v>#NAME?</v>
      </c>
      <c r="AJ222" s="560" t="e">
        <f ca="1">_xll.ErRunOutput(AE222,AG222)</f>
        <v>#NAME?</v>
      </c>
      <c r="AK222"/>
      <c r="AL222" s="529" t="s">
        <v>939</v>
      </c>
      <c r="AM222" s="531"/>
      <c r="AN222" s="532" t="e">
        <f ca="1">_xll.ErTotal(SUM(AN215:AN217,AN219))</f>
        <v>#NAME?</v>
      </c>
      <c r="AO222" s="531"/>
      <c r="AP222" s="554" t="e">
        <f ca="1">(AN222/$D$22)*100000</f>
        <v>#NAME?</v>
      </c>
      <c r="AQ222" s="560" t="e">
        <f ca="1">_xll.ErRunOutput(AL222,AN222)</f>
        <v>#NAME?</v>
      </c>
      <c r="AR222"/>
      <c r="AS222" s="529" t="s">
        <v>940</v>
      </c>
      <c r="AT222" s="531"/>
      <c r="AU222" s="532" t="e">
        <f ca="1">_xll.ErTotal(SUM(AU215:AU217,AU219))</f>
        <v>#NAME?</v>
      </c>
      <c r="AV222" s="531"/>
      <c r="AW222" s="554" t="e">
        <f ca="1">(AU222/$D$22)*100000</f>
        <v>#NAME?</v>
      </c>
      <c r="AX222" s="560" t="e">
        <f ca="1">_xll.ErRunOutput(AS222,AU222)</f>
        <v>#NAME?</v>
      </c>
      <c r="AY222"/>
      <c r="AZ222" s="529" t="s">
        <v>941</v>
      </c>
      <c r="BA222" s="531"/>
      <c r="BB222" s="532" t="e">
        <f ca="1">_xll.ErTotal(SUM(BB215:BB217,BB219))</f>
        <v>#NAME?</v>
      </c>
      <c r="BC222" s="531"/>
      <c r="BD222" s="554" t="e">
        <f ca="1">(BB222/$D$22)*100000</f>
        <v>#NAME?</v>
      </c>
      <c r="BE222" s="560" t="e">
        <f ca="1">_xll.ErRunOutput(AZ222,BB222)</f>
        <v>#NAME?</v>
      </c>
      <c r="BF222"/>
      <c r="BG222"/>
      <c r="BH222"/>
      <c r="BI222"/>
      <c r="BJ222"/>
      <c r="BK222"/>
      <c r="BL222"/>
    </row>
    <row r="223" spans="1:64" s="79" customFormat="1" x14ac:dyDescent="0.25">
      <c r="B223" s="521" t="s">
        <v>942</v>
      </c>
      <c r="C223" s="522"/>
      <c r="D223" s="523"/>
      <c r="E223" s="524"/>
      <c r="F223" s="542" t="e">
        <f ca="1">_xll.ErTotal(SUM(D214,E215:E217))</f>
        <v>#NAME?</v>
      </c>
      <c r="G223" s="542" t="e">
        <f ca="1">(F223/$D$22)*100000</f>
        <v>#NAME?</v>
      </c>
      <c r="H223" s="558" t="e">
        <f ca="1">_xll.ErRunOutput(B223,F223)</f>
        <v>#NAME?</v>
      </c>
      <c r="I223"/>
      <c r="J223" s="521" t="s">
        <v>943</v>
      </c>
      <c r="K223" s="523"/>
      <c r="L223" s="524"/>
      <c r="M223" s="542" t="e">
        <f ca="1">_xll.ErTotal(SUM(K214,L215:L217))</f>
        <v>#NAME?</v>
      </c>
      <c r="N223" s="542" t="e">
        <f ca="1">(M223/$D$22)*100000</f>
        <v>#NAME?</v>
      </c>
      <c r="O223" s="558" t="e">
        <f ca="1">_xll.ErRunOutput(J223,M223)</f>
        <v>#NAME?</v>
      </c>
      <c r="Q223" s="521" t="s">
        <v>944</v>
      </c>
      <c r="R223" s="523"/>
      <c r="S223" s="524"/>
      <c r="T223" s="542" t="e">
        <f ca="1">_xll.ErTotal(SUM(R214,S215:S217))</f>
        <v>#NAME?</v>
      </c>
      <c r="U223" s="542" t="e">
        <f ca="1">(T223/$D$22)*100000</f>
        <v>#NAME?</v>
      </c>
      <c r="V223" s="558" t="e">
        <f ca="1">_xll.ErRunOutput(Q223,T223)</f>
        <v>#NAME?</v>
      </c>
      <c r="W223"/>
      <c r="X223" s="521" t="s">
        <v>945</v>
      </c>
      <c r="Y223" s="523"/>
      <c r="Z223" s="524"/>
      <c r="AA223" s="542" t="e">
        <f ca="1">_xll.ErTotal(SUM(Y214,Z215:Z217))</f>
        <v>#NAME?</v>
      </c>
      <c r="AB223" s="542" t="e">
        <f ca="1">(AA223/$D$22)*100000</f>
        <v>#NAME?</v>
      </c>
      <c r="AC223" s="558" t="e">
        <f ca="1">_xll.ErRunOutput(X223,AA223)</f>
        <v>#NAME?</v>
      </c>
      <c r="AD223"/>
      <c r="AE223" s="521" t="s">
        <v>946</v>
      </c>
      <c r="AF223" s="523"/>
      <c r="AG223" s="524"/>
      <c r="AH223" s="542" t="e">
        <f ca="1">_xll.ErTotal(SUM(AF214,AG215:AG217))</f>
        <v>#NAME?</v>
      </c>
      <c r="AI223" s="542" t="e">
        <f ca="1">(AH223/$D$22)*100000</f>
        <v>#NAME?</v>
      </c>
      <c r="AJ223" s="558" t="e">
        <f ca="1">_xll.ErRunOutput(AE223,AH223)</f>
        <v>#NAME?</v>
      </c>
      <c r="AK223"/>
      <c r="AL223" s="521" t="s">
        <v>947</v>
      </c>
      <c r="AM223" s="523"/>
      <c r="AN223" s="524"/>
      <c r="AO223" s="542" t="e">
        <f ca="1">_xll.ErTotal(SUM(AM214,AN215:AN217))</f>
        <v>#NAME?</v>
      </c>
      <c r="AP223" s="542" t="e">
        <f ca="1">(AO223/$D$22)*100000</f>
        <v>#NAME?</v>
      </c>
      <c r="AQ223" s="558" t="e">
        <f ca="1">_xll.ErRunOutput(AL223,AO223)</f>
        <v>#NAME?</v>
      </c>
      <c r="AR223"/>
      <c r="AS223" s="521" t="s">
        <v>948</v>
      </c>
      <c r="AT223" s="523"/>
      <c r="AU223" s="524"/>
      <c r="AV223" s="542" t="e">
        <f ca="1">_xll.ErTotal(SUM(AT214,AU215:AU217))</f>
        <v>#NAME?</v>
      </c>
      <c r="AW223" s="542" t="e">
        <f ca="1">(AV223/$D$22)*100000</f>
        <v>#NAME?</v>
      </c>
      <c r="AX223" s="558" t="e">
        <f ca="1">_xll.ErRunOutput(AS223,AV223)</f>
        <v>#NAME?</v>
      </c>
      <c r="AY223"/>
      <c r="AZ223" s="521" t="s">
        <v>949</v>
      </c>
      <c r="BA223" s="523"/>
      <c r="BB223" s="524"/>
      <c r="BC223" s="542" t="e">
        <f ca="1">_xll.ErTotal(SUM(BA214,BB215:BB217))</f>
        <v>#NAME?</v>
      </c>
      <c r="BD223" s="542" t="e">
        <f ca="1">(BC223/$D$22)*100000</f>
        <v>#NAME?</v>
      </c>
      <c r="BE223" s="558" t="e">
        <f ca="1">_xll.ErRunOutput(AZ223,BC223)</f>
        <v>#NAME?</v>
      </c>
      <c r="BF223"/>
      <c r="BG223"/>
      <c r="BH223"/>
      <c r="BI223"/>
      <c r="BJ223"/>
      <c r="BK223"/>
      <c r="BL223"/>
    </row>
    <row r="224" spans="1:64" x14ac:dyDescent="0.25">
      <c r="B224" s="527" t="s">
        <v>950</v>
      </c>
      <c r="C224" s="241"/>
      <c r="D224" s="311"/>
      <c r="E224" s="311"/>
      <c r="F224" s="310" t="e">
        <f ca="1">_xll.ErTotal(SUM(D214:E218))</f>
        <v>#NAME?</v>
      </c>
      <c r="G224" s="470" t="e">
        <f ca="1">(F224/$D$22)*100000</f>
        <v>#NAME?</v>
      </c>
      <c r="H224" s="559" t="e">
        <f ca="1">_xll.ErRunOutput(B224,F224)</f>
        <v>#NAME?</v>
      </c>
      <c r="J224" s="527" t="s">
        <v>951</v>
      </c>
      <c r="K224" s="311"/>
      <c r="L224" s="311"/>
      <c r="M224" s="310" t="e">
        <f ca="1">_xll.ErTotal(SUM(K214:L218))</f>
        <v>#NAME?</v>
      </c>
      <c r="N224" s="470" t="e">
        <f ca="1">(M224/$D$22)*100000</f>
        <v>#NAME?</v>
      </c>
      <c r="O224" s="559" t="e">
        <f ca="1">_xll.ErRunOutput(J224,M224)</f>
        <v>#NAME?</v>
      </c>
      <c r="Q224" s="527" t="s">
        <v>952</v>
      </c>
      <c r="R224" s="311"/>
      <c r="S224" s="311"/>
      <c r="T224" s="310" t="e">
        <f ca="1">_xll.ErTotal(SUM(R214:S218))</f>
        <v>#NAME?</v>
      </c>
      <c r="U224" s="470" t="e">
        <f ca="1">(T224/$D$22)*100000</f>
        <v>#NAME?</v>
      </c>
      <c r="V224" s="559" t="e">
        <f ca="1">_xll.ErRunOutput(Q224,T224)</f>
        <v>#NAME?</v>
      </c>
      <c r="X224" s="527" t="s">
        <v>953</v>
      </c>
      <c r="Y224" s="311"/>
      <c r="Z224" s="311"/>
      <c r="AA224" s="310" t="e">
        <f ca="1">_xll.ErTotal(SUM(Y214:Z218))</f>
        <v>#NAME?</v>
      </c>
      <c r="AB224" s="470" t="e">
        <f ca="1">(AA224/$D$22)*100000</f>
        <v>#NAME?</v>
      </c>
      <c r="AC224" s="559" t="e">
        <f ca="1">_xll.ErRunOutput(X224,AA224)</f>
        <v>#NAME?</v>
      </c>
      <c r="AE224" s="527" t="s">
        <v>954</v>
      </c>
      <c r="AF224" s="311"/>
      <c r="AG224" s="311"/>
      <c r="AH224" s="310" t="e">
        <f ca="1">_xll.ErTotal(SUM(AF214:AG218))</f>
        <v>#NAME?</v>
      </c>
      <c r="AI224" s="470" t="e">
        <f ca="1">(AH224/$D$22)*100000</f>
        <v>#NAME?</v>
      </c>
      <c r="AJ224" s="559" t="e">
        <f ca="1">_xll.ErRunOutput(AE224,AH224)</f>
        <v>#NAME?</v>
      </c>
      <c r="AL224" s="527" t="s">
        <v>955</v>
      </c>
      <c r="AM224" s="311"/>
      <c r="AN224" s="311"/>
      <c r="AO224" s="310" t="e">
        <f ca="1">_xll.ErTotal(SUM(AM214:AN218))</f>
        <v>#NAME?</v>
      </c>
      <c r="AP224" s="470" t="e">
        <f ca="1">(AO224/$D$22)*100000</f>
        <v>#NAME?</v>
      </c>
      <c r="AQ224" s="559" t="e">
        <f ca="1">_xll.ErRunOutput(AL224,AO224)</f>
        <v>#NAME?</v>
      </c>
      <c r="AS224" s="527" t="s">
        <v>956</v>
      </c>
      <c r="AT224" s="311"/>
      <c r="AU224" s="311"/>
      <c r="AV224" s="310" t="e">
        <f ca="1">_xll.ErTotal(SUM(AT214:AU218))</f>
        <v>#NAME?</v>
      </c>
      <c r="AW224" s="470" t="e">
        <f ca="1">(AV224/$D$22)*100000</f>
        <v>#NAME?</v>
      </c>
      <c r="AX224" s="559" t="e">
        <f ca="1">_xll.ErRunOutput(AS224,AV224)</f>
        <v>#NAME?</v>
      </c>
      <c r="AZ224" s="527" t="s">
        <v>957</v>
      </c>
      <c r="BA224" s="311"/>
      <c r="BB224" s="311"/>
      <c r="BC224" s="310" t="e">
        <f ca="1">_xll.ErTotal(SUM(BA214:BB218))</f>
        <v>#NAME?</v>
      </c>
      <c r="BD224" s="470" t="e">
        <f ca="1">(BC224/$D$22)*100000</f>
        <v>#NAME?</v>
      </c>
      <c r="BE224" s="559" t="e">
        <f ca="1">_xll.ErRunOutput(AZ224,BC224)</f>
        <v>#NAME?</v>
      </c>
    </row>
    <row r="225" spans="1:57" x14ac:dyDescent="0.25">
      <c r="B225" s="529" t="s">
        <v>958</v>
      </c>
      <c r="C225" s="303"/>
      <c r="D225" s="550"/>
      <c r="E225" s="550"/>
      <c r="F225" s="551" t="e">
        <f ca="1">_xll.ErTotal(SUM(D214,E215:E217,E219))</f>
        <v>#NAME?</v>
      </c>
      <c r="G225" s="555" t="e">
        <f ca="1">(F225/$D$22)*100000</f>
        <v>#NAME?</v>
      </c>
      <c r="H225" s="560" t="e">
        <f ca="1">_xll.ErRunOutput(B225,F225)</f>
        <v>#NAME?</v>
      </c>
      <c r="J225" s="529" t="s">
        <v>959</v>
      </c>
      <c r="K225" s="550"/>
      <c r="L225" s="550"/>
      <c r="M225" s="551" t="e">
        <f ca="1">_xll.ErTotal(SUM(K214,L215:L217,L219))</f>
        <v>#NAME?</v>
      </c>
      <c r="N225" s="555" t="e">
        <f ca="1">(M225/$D$22)*100000</f>
        <v>#NAME?</v>
      </c>
      <c r="O225" s="560" t="e">
        <f ca="1">_xll.ErRunOutput(J225,M225)</f>
        <v>#NAME?</v>
      </c>
      <c r="Q225" s="529" t="s">
        <v>960</v>
      </c>
      <c r="R225" s="550"/>
      <c r="S225" s="550"/>
      <c r="T225" s="551" t="e">
        <f ca="1">_xll.ErTotal(SUM(R214,S215:S217,S219))</f>
        <v>#NAME?</v>
      </c>
      <c r="U225" s="555" t="e">
        <f ca="1">(T225/$D$22)*100000</f>
        <v>#NAME?</v>
      </c>
      <c r="V225" s="560" t="e">
        <f ca="1">_xll.ErRunOutput(Q225,T225)</f>
        <v>#NAME?</v>
      </c>
      <c r="X225" s="529" t="s">
        <v>961</v>
      </c>
      <c r="Y225" s="550"/>
      <c r="Z225" s="550"/>
      <c r="AA225" s="551" t="e">
        <f ca="1">_xll.ErTotal(SUM(Y214,Z215:Z217,Z219))</f>
        <v>#NAME?</v>
      </c>
      <c r="AB225" s="555" t="e">
        <f ca="1">(AA225/$D$22)*100000</f>
        <v>#NAME?</v>
      </c>
      <c r="AC225" s="560" t="e">
        <f ca="1">_xll.ErRunOutput(X225,AA225)</f>
        <v>#NAME?</v>
      </c>
      <c r="AE225" s="529" t="s">
        <v>962</v>
      </c>
      <c r="AF225" s="550"/>
      <c r="AG225" s="550"/>
      <c r="AH225" s="551" t="e">
        <f ca="1">_xll.ErTotal(SUM(AF214,AG215:AG217,AG219))</f>
        <v>#NAME?</v>
      </c>
      <c r="AI225" s="555" t="e">
        <f ca="1">(AH225/$D$22)*100000</f>
        <v>#NAME?</v>
      </c>
      <c r="AJ225" s="560" t="e">
        <f ca="1">_xll.ErRunOutput(AE225,AH225)</f>
        <v>#NAME?</v>
      </c>
      <c r="AL225" s="529" t="s">
        <v>963</v>
      </c>
      <c r="AM225" s="550"/>
      <c r="AN225" s="550"/>
      <c r="AO225" s="551" t="e">
        <f ca="1">_xll.ErTotal(SUM(AM214,AN215:AN217,AN219))</f>
        <v>#NAME?</v>
      </c>
      <c r="AP225" s="555" t="e">
        <f ca="1">(AO225/$D$22)*100000</f>
        <v>#NAME?</v>
      </c>
      <c r="AQ225" s="560" t="e">
        <f ca="1">_xll.ErRunOutput(AL225,AO225)</f>
        <v>#NAME?</v>
      </c>
      <c r="AS225" s="529" t="s">
        <v>964</v>
      </c>
      <c r="AT225" s="550"/>
      <c r="AU225" s="550"/>
      <c r="AV225" s="551" t="e">
        <f ca="1">_xll.ErTotal(SUM(AT214,AU215:AU217,AU219))</f>
        <v>#NAME?</v>
      </c>
      <c r="AW225" s="555" t="e">
        <f ca="1">(AV225/$D$22)*100000</f>
        <v>#NAME?</v>
      </c>
      <c r="AX225" s="560" t="e">
        <f ca="1">_xll.ErRunOutput(AS225,AV225)</f>
        <v>#NAME?</v>
      </c>
      <c r="AZ225" s="529" t="s">
        <v>965</v>
      </c>
      <c r="BA225" s="550"/>
      <c r="BB225" s="550"/>
      <c r="BC225" s="551" t="e">
        <f ca="1">_xll.ErTotal(SUM(BA214,BB215:BB217,BB219))</f>
        <v>#NAME?</v>
      </c>
      <c r="BD225" s="555" t="e">
        <f ca="1">(BC225/$D$22)*100000</f>
        <v>#NAME?</v>
      </c>
      <c r="BE225" s="560" t="e">
        <f ca="1">_xll.ErRunOutput(AZ225,BC225)</f>
        <v>#NAME?</v>
      </c>
    </row>
    <row r="226" spans="1:57" x14ac:dyDescent="0.25">
      <c r="B226" s="145"/>
      <c r="D226" s="311"/>
      <c r="E226" s="311"/>
      <c r="F226" s="310"/>
      <c r="G226" s="470"/>
      <c r="H226" s="539"/>
      <c r="J226" s="145"/>
      <c r="K226" s="311"/>
      <c r="L226" s="311"/>
      <c r="M226" s="310"/>
      <c r="N226" s="470"/>
      <c r="O226" s="539"/>
    </row>
    <row r="227" spans="1:57"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c r="AR227" s="971"/>
      <c r="AS227" s="971"/>
      <c r="AT227" s="971"/>
      <c r="AU227" s="971"/>
      <c r="AV227" s="971"/>
      <c r="AW227" s="971"/>
      <c r="AX227" s="971"/>
      <c r="AY227" s="971"/>
      <c r="AZ227" s="971"/>
      <c r="BA227" s="971"/>
      <c r="BB227" s="971"/>
      <c r="BC227" s="971"/>
      <c r="BD227" s="971"/>
      <c r="BE227" s="971"/>
    </row>
    <row r="228" spans="1:57"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c r="AR228" s="971"/>
      <c r="AS228" s="971"/>
      <c r="AT228" s="971"/>
      <c r="AU228" s="971"/>
      <c r="AV228" s="971"/>
      <c r="AW228" s="971"/>
      <c r="AX228" s="971"/>
      <c r="AY228" s="971"/>
      <c r="AZ228" s="971"/>
      <c r="BA228" s="971"/>
      <c r="BB228" s="971"/>
      <c r="BC228" s="971"/>
      <c r="BD228" s="971"/>
      <c r="BE228" s="971"/>
    </row>
    <row r="229" spans="1:57"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c r="AR229" s="971"/>
      <c r="AS229" s="971"/>
      <c r="AT229" s="971"/>
      <c r="AU229" s="971"/>
      <c r="AV229" s="971"/>
      <c r="AW229" s="971"/>
      <c r="AX229" s="971"/>
      <c r="AY229" s="971"/>
      <c r="AZ229" s="971"/>
      <c r="BA229" s="971"/>
      <c r="BB229" s="971"/>
      <c r="BC229" s="971"/>
      <c r="BD229" s="971"/>
      <c r="BE229" s="971"/>
    </row>
    <row r="230" spans="1:57"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c r="AR230" s="971"/>
      <c r="AS230" s="971"/>
      <c r="AT230" s="971"/>
      <c r="AU230" s="971"/>
      <c r="AV230" s="971"/>
      <c r="AW230" s="971"/>
      <c r="AX230" s="971"/>
      <c r="AY230" s="971"/>
      <c r="AZ230" s="971"/>
      <c r="BA230" s="971"/>
      <c r="BB230" s="971"/>
      <c r="BC230" s="971"/>
      <c r="BD230" s="971"/>
      <c r="BE230" s="971"/>
    </row>
    <row r="231" spans="1:57"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c r="AR231" s="971"/>
      <c r="AS231" s="971"/>
      <c r="AT231" s="971"/>
      <c r="AU231" s="971"/>
      <c r="AV231" s="971"/>
      <c r="AW231" s="971"/>
      <c r="AX231" s="971"/>
      <c r="AY231" s="971"/>
      <c r="AZ231" s="971"/>
      <c r="BA231" s="971"/>
      <c r="BB231" s="971"/>
      <c r="BC231" s="971"/>
      <c r="BD231" s="971"/>
      <c r="BE231" s="971"/>
    </row>
    <row r="232" spans="1:57"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c r="AR232" s="971"/>
      <c r="AS232" s="971"/>
      <c r="AT232" s="971"/>
      <c r="AU232" s="971"/>
      <c r="AV232" s="971"/>
      <c r="AW232" s="971"/>
      <c r="AX232" s="971"/>
      <c r="AY232" s="971"/>
      <c r="AZ232" s="971"/>
      <c r="BA232" s="971"/>
      <c r="BB232" s="971"/>
      <c r="BC232" s="971"/>
      <c r="BD232" s="971"/>
      <c r="BE232" s="971"/>
    </row>
    <row r="233" spans="1:57"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c r="AR233" s="971"/>
      <c r="AS233" s="971"/>
      <c r="AT233" s="971"/>
      <c r="AU233" s="971"/>
      <c r="AV233" s="971"/>
      <c r="AW233" s="971"/>
      <c r="AX233" s="971"/>
      <c r="AY233" s="971"/>
      <c r="AZ233" s="971"/>
      <c r="BA233" s="971"/>
      <c r="BB233" s="971"/>
      <c r="BC233" s="971"/>
      <c r="BD233" s="971"/>
      <c r="BE233" s="971"/>
    </row>
    <row r="234" spans="1:57"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c r="AR234" s="971"/>
      <c r="AS234" s="971"/>
      <c r="AT234" s="971"/>
      <c r="AU234" s="971"/>
      <c r="AV234" s="971"/>
      <c r="AW234" s="971"/>
      <c r="AX234" s="971"/>
      <c r="AY234" s="971"/>
      <c r="AZ234" s="971"/>
      <c r="BA234" s="971"/>
      <c r="BB234" s="971"/>
      <c r="BC234" s="971"/>
      <c r="BD234" s="971"/>
      <c r="BE234" s="971"/>
    </row>
    <row r="235" spans="1:57"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c r="AR235" s="971"/>
      <c r="AS235" s="971"/>
      <c r="AT235" s="971"/>
      <c r="AU235" s="971"/>
      <c r="AV235" s="971"/>
      <c r="AW235" s="971"/>
      <c r="AX235" s="971"/>
      <c r="AY235" s="971"/>
      <c r="AZ235" s="971"/>
      <c r="BA235" s="971"/>
      <c r="BB235" s="971"/>
      <c r="BC235" s="971"/>
      <c r="BD235" s="971"/>
      <c r="BE235" s="971"/>
    </row>
    <row r="236" spans="1:57"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c r="AR236" s="971"/>
      <c r="AS236" s="971"/>
      <c r="AT236" s="971"/>
      <c r="AU236" s="971"/>
      <c r="AV236" s="971"/>
      <c r="AW236" s="971"/>
      <c r="AX236" s="971"/>
      <c r="AY236" s="971"/>
      <c r="AZ236" s="971"/>
      <c r="BA236" s="971"/>
      <c r="BB236" s="971"/>
      <c r="BC236" s="971"/>
      <c r="BD236" s="971"/>
      <c r="BE236" s="971"/>
    </row>
    <row r="237" spans="1:57"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c r="AR237" s="971"/>
      <c r="AS237" s="971"/>
      <c r="AT237" s="971"/>
      <c r="AU237" s="971"/>
      <c r="AV237" s="971"/>
      <c r="AW237" s="971"/>
      <c r="AX237" s="971"/>
      <c r="AY237" s="971"/>
      <c r="AZ237" s="971"/>
      <c r="BA237" s="971"/>
      <c r="BB237" s="971"/>
      <c r="BC237" s="971"/>
      <c r="BD237" s="971"/>
      <c r="BE237" s="971"/>
    </row>
    <row r="238" spans="1:57"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c r="AR238" s="971"/>
      <c r="AS238" s="971"/>
      <c r="AT238" s="971"/>
      <c r="AU238" s="971"/>
      <c r="AV238" s="971"/>
      <c r="AW238" s="971"/>
      <c r="AX238" s="971"/>
      <c r="AY238" s="971"/>
      <c r="AZ238" s="971"/>
      <c r="BA238" s="971"/>
      <c r="BB238" s="971"/>
      <c r="BC238" s="971"/>
      <c r="BD238" s="971"/>
      <c r="BE238" s="971"/>
    </row>
    <row r="239" spans="1:57"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c r="AR239" s="971"/>
      <c r="AS239" s="971"/>
      <c r="AT239" s="971"/>
      <c r="AU239" s="971"/>
      <c r="AV239" s="971"/>
      <c r="AW239" s="971"/>
      <c r="AX239" s="971"/>
      <c r="AY239" s="971"/>
      <c r="AZ239" s="971"/>
      <c r="BA239" s="971"/>
      <c r="BB239" s="971"/>
      <c r="BC239" s="971"/>
      <c r="BD239" s="971"/>
      <c r="BE239" s="971"/>
    </row>
    <row r="240" spans="1:57"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c r="AR240" s="971"/>
      <c r="AS240" s="971"/>
      <c r="AT240" s="971"/>
      <c r="AU240" s="971"/>
      <c r="AV240" s="971"/>
      <c r="AW240" s="971"/>
      <c r="AX240" s="971"/>
      <c r="AY240" s="971"/>
      <c r="AZ240" s="971"/>
      <c r="BA240" s="971"/>
      <c r="BB240" s="971"/>
      <c r="BC240" s="971"/>
      <c r="BD240" s="971"/>
      <c r="BE240" s="971"/>
    </row>
    <row r="241" spans="1:57"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c r="AR241" s="971"/>
      <c r="AS241" s="971"/>
      <c r="AT241" s="971"/>
      <c r="AU241" s="971"/>
      <c r="AV241" s="971"/>
      <c r="AW241" s="971"/>
      <c r="AX241" s="971"/>
      <c r="AY241" s="971"/>
      <c r="AZ241" s="971"/>
      <c r="BA241" s="971"/>
      <c r="BB241" s="971"/>
      <c r="BC241" s="971"/>
      <c r="BD241" s="971"/>
      <c r="BE241" s="971"/>
    </row>
    <row r="242" spans="1:57"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c r="AR242" s="971"/>
      <c r="AS242" s="971"/>
      <c r="AT242" s="971"/>
      <c r="AU242" s="971"/>
      <c r="AV242" s="971"/>
      <c r="AW242" s="971"/>
      <c r="AX242" s="971"/>
      <c r="AY242" s="971"/>
      <c r="AZ242" s="971"/>
      <c r="BA242" s="971"/>
      <c r="BB242" s="971"/>
      <c r="BC242" s="971"/>
      <c r="BD242" s="971"/>
      <c r="BE242" s="971"/>
    </row>
    <row r="243" spans="1:57"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c r="AR243" s="971"/>
      <c r="AS243" s="971"/>
      <c r="AT243" s="971"/>
      <c r="AU243" s="971"/>
      <c r="AV243" s="971"/>
      <c r="AW243" s="971"/>
      <c r="AX243" s="971"/>
      <c r="AY243" s="971"/>
      <c r="AZ243" s="971"/>
      <c r="BA243" s="971"/>
      <c r="BB243" s="971"/>
      <c r="BC243" s="971"/>
      <c r="BD243" s="971"/>
      <c r="BE243" s="971"/>
    </row>
    <row r="244" spans="1:57"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c r="AR244" s="971"/>
      <c r="AS244" s="971"/>
      <c r="AT244" s="971"/>
      <c r="AU244" s="971"/>
      <c r="AV244" s="971"/>
      <c r="AW244" s="971"/>
      <c r="AX244" s="971"/>
      <c r="AY244" s="971"/>
      <c r="AZ244" s="971"/>
      <c r="BA244" s="971"/>
      <c r="BB244" s="971"/>
      <c r="BC244" s="971"/>
      <c r="BD244" s="971"/>
      <c r="BE244" s="971"/>
    </row>
    <row r="246" spans="1:57" ht="18.75" x14ac:dyDescent="0.3">
      <c r="B246" s="770"/>
      <c r="C246" s="770"/>
      <c r="D246" s="1694" t="s">
        <v>444</v>
      </c>
      <c r="E246" s="1694"/>
      <c r="F246" s="1694"/>
      <c r="G246" s="1694"/>
      <c r="H246" s="1694"/>
      <c r="Q246" s="1694" t="s">
        <v>445</v>
      </c>
      <c r="R246" s="1694"/>
      <c r="S246" s="1694"/>
      <c r="T246" s="1694"/>
      <c r="U246" s="1694"/>
      <c r="V246" s="1694"/>
      <c r="AE246" s="1694" t="s">
        <v>446</v>
      </c>
      <c r="AF246" s="1694"/>
      <c r="AG246" s="1694"/>
      <c r="AH246" s="1694"/>
      <c r="AI246" s="1694"/>
      <c r="AJ246" s="1694"/>
      <c r="AS246" s="1694" t="s">
        <v>447</v>
      </c>
      <c r="AT246" s="1694"/>
      <c r="AU246" s="1694"/>
      <c r="AV246" s="1694"/>
      <c r="AW246" s="1694"/>
      <c r="AX246" s="1694"/>
    </row>
    <row r="247" spans="1:57" x14ac:dyDescent="0.25">
      <c r="B247" s="34"/>
      <c r="C247" s="34"/>
      <c r="D247" s="1724" t="s">
        <v>201</v>
      </c>
      <c r="E247" s="1724"/>
      <c r="F247" s="1724"/>
      <c r="G247" s="1724"/>
      <c r="H247" s="1721" t="s">
        <v>202</v>
      </c>
      <c r="Q247" s="34"/>
      <c r="R247" s="1641" t="s">
        <v>201</v>
      </c>
      <c r="S247" s="1641"/>
      <c r="T247" s="1641"/>
      <c r="U247" s="1641"/>
      <c r="V247" s="1642" t="s">
        <v>202</v>
      </c>
      <c r="AE247" s="34"/>
      <c r="AF247" s="1641" t="s">
        <v>201</v>
      </c>
      <c r="AG247" s="1641"/>
      <c r="AH247" s="1641"/>
      <c r="AI247" s="1641"/>
      <c r="AJ247" s="1642" t="s">
        <v>202</v>
      </c>
      <c r="AS247" s="34"/>
      <c r="AT247" s="1641" t="s">
        <v>201</v>
      </c>
      <c r="AU247" s="1641"/>
      <c r="AV247" s="1641"/>
      <c r="AW247" s="1641"/>
      <c r="AX247" s="1642" t="s">
        <v>202</v>
      </c>
    </row>
    <row r="248" spans="1:57" ht="30" x14ac:dyDescent="0.25">
      <c r="B248" s="4"/>
      <c r="C248" s="4"/>
      <c r="D248" s="1077" t="s">
        <v>65</v>
      </c>
      <c r="E248" s="1077" t="s">
        <v>203</v>
      </c>
      <c r="F248" s="1077" t="s">
        <v>182</v>
      </c>
      <c r="G248" s="1078" t="s">
        <v>204</v>
      </c>
      <c r="H248" s="1722"/>
      <c r="Q248" s="4"/>
      <c r="R248" s="1077" t="s">
        <v>65</v>
      </c>
      <c r="S248" s="1077" t="s">
        <v>203</v>
      </c>
      <c r="T248" s="1077" t="s">
        <v>182</v>
      </c>
      <c r="U248" s="1078" t="s">
        <v>204</v>
      </c>
      <c r="V248" s="1643"/>
      <c r="AE248" s="4"/>
      <c r="AF248" s="1077" t="s">
        <v>65</v>
      </c>
      <c r="AG248" s="1077" t="s">
        <v>203</v>
      </c>
      <c r="AH248" s="1077" t="s">
        <v>182</v>
      </c>
      <c r="AI248" s="1078" t="s">
        <v>204</v>
      </c>
      <c r="AJ248" s="1643"/>
      <c r="AS248" s="4"/>
      <c r="AT248" s="1077" t="s">
        <v>65</v>
      </c>
      <c r="AU248" s="1077" t="s">
        <v>203</v>
      </c>
      <c r="AV248" s="1077" t="s">
        <v>182</v>
      </c>
      <c r="AW248" s="1078" t="s">
        <v>204</v>
      </c>
      <c r="AX248" s="1643"/>
    </row>
    <row r="249" spans="1:57" x14ac:dyDescent="0.25">
      <c r="B249" s="549" t="s">
        <v>966</v>
      </c>
      <c r="C249" s="283"/>
      <c r="D249" s="1079" t="e">
        <f ca="1">_xll.ErTotal(SUM(D214,K214))</f>
        <v>#NAME?</v>
      </c>
      <c r="E249" s="1080"/>
      <c r="F249" s="1080"/>
      <c r="G249" s="1080"/>
      <c r="H249" s="557" t="e">
        <f ca="1">_xll.ErRunOutput(B249,D249)</f>
        <v>#NAME?</v>
      </c>
      <c r="Q249" s="549" t="s">
        <v>967</v>
      </c>
      <c r="R249" s="1079" t="e">
        <f ca="1">_xll.ErTotal(SUM(R214,Y214))</f>
        <v>#NAME?</v>
      </c>
      <c r="S249" s="1080"/>
      <c r="T249" s="1080"/>
      <c r="U249" s="1080"/>
      <c r="V249" s="557" t="e">
        <f ca="1">_xll.ErRunOutput(Q249,R249)</f>
        <v>#NAME?</v>
      </c>
      <c r="AE249" s="549" t="s">
        <v>968</v>
      </c>
      <c r="AF249" s="1079" t="e">
        <f ca="1">_xll.ErTotal(SUM(AF214,AM214))</f>
        <v>#NAME?</v>
      </c>
      <c r="AG249" s="1080"/>
      <c r="AH249" s="1080"/>
      <c r="AI249" s="1080"/>
      <c r="AJ249" s="557" t="e">
        <f ca="1">_xll.ErRunOutput(AE249,AF249)</f>
        <v>#NAME?</v>
      </c>
      <c r="AS249" s="549" t="s">
        <v>969</v>
      </c>
      <c r="AT249" s="1079" t="e">
        <f ca="1">_xll.ErTotal(SUM(AT214,BA214))</f>
        <v>#NAME?</v>
      </c>
      <c r="AU249" s="1080"/>
      <c r="AV249" s="1080"/>
      <c r="AW249" s="1080"/>
      <c r="AX249" s="557" t="e">
        <f ca="1">_xll.ErRunOutput(AS249,AT249)</f>
        <v>#NAME?</v>
      </c>
    </row>
    <row r="250" spans="1:57" x14ac:dyDescent="0.25">
      <c r="B250" s="521" t="s">
        <v>970</v>
      </c>
      <c r="C250" s="535"/>
      <c r="D250" s="1081"/>
      <c r="E250" s="1082" t="e">
        <f ca="1">_xll.ErTotal(SUM(E215,L215))</f>
        <v>#NAME?</v>
      </c>
      <c r="F250" s="1081"/>
      <c r="G250" s="1081"/>
      <c r="H250" s="558" t="e">
        <f ca="1">_xll.ErRunOutput(B250,E250)</f>
        <v>#NAME?</v>
      </c>
      <c r="Q250" s="521" t="s">
        <v>971</v>
      </c>
      <c r="R250" s="1081"/>
      <c r="S250" s="1082" t="e">
        <f ca="1">_xll.ErTotal(SUM(S215,Z215))</f>
        <v>#NAME?</v>
      </c>
      <c r="T250" s="1081"/>
      <c r="U250" s="1081"/>
      <c r="V250" s="558" t="e">
        <f ca="1">_xll.ErRunOutput(Q250,S250)</f>
        <v>#NAME?</v>
      </c>
      <c r="AE250" s="521" t="s">
        <v>972</v>
      </c>
      <c r="AF250" s="1081"/>
      <c r="AG250" s="1082" t="e">
        <f ca="1">_xll.ErTotal(SUM(AG215,AN215))</f>
        <v>#NAME?</v>
      </c>
      <c r="AH250" s="1081"/>
      <c r="AI250" s="1081"/>
      <c r="AJ250" s="558" t="e">
        <f ca="1">_xll.ErRunOutput(AE250,AG250)</f>
        <v>#NAME?</v>
      </c>
      <c r="AS250" s="521" t="s">
        <v>973</v>
      </c>
      <c r="AT250" s="1081"/>
      <c r="AU250" s="1082" t="e">
        <f ca="1">_xll.ErTotal(SUM(AU215,BB215))</f>
        <v>#NAME?</v>
      </c>
      <c r="AV250" s="1081"/>
      <c r="AW250" s="1081"/>
      <c r="AX250" s="558" t="e">
        <f ca="1">_xll.ErRunOutput(AS250,AU250)</f>
        <v>#NAME?</v>
      </c>
    </row>
    <row r="251" spans="1:57" x14ac:dyDescent="0.25">
      <c r="B251" s="527" t="s">
        <v>974</v>
      </c>
      <c r="C251" s="528"/>
      <c r="D251" s="1083"/>
      <c r="E251" s="1084" t="e">
        <f ca="1">_xll.ErTotal(SUM(E216,L216))</f>
        <v>#NAME?</v>
      </c>
      <c r="F251" s="1083"/>
      <c r="G251" s="1083"/>
      <c r="H251" s="559" t="e">
        <f ca="1">_xll.ErRunOutput(B251,E251)</f>
        <v>#NAME?</v>
      </c>
      <c r="Q251" s="527" t="s">
        <v>975</v>
      </c>
      <c r="R251" s="1083"/>
      <c r="S251" s="1084" t="e">
        <f ca="1">_xll.ErTotal(SUM(S216,Z216))</f>
        <v>#NAME?</v>
      </c>
      <c r="T251" s="1083"/>
      <c r="U251" s="1083"/>
      <c r="V251" s="559" t="e">
        <f ca="1">_xll.ErRunOutput(Q251,S251)</f>
        <v>#NAME?</v>
      </c>
      <c r="AE251" s="527" t="s">
        <v>976</v>
      </c>
      <c r="AF251" s="1083"/>
      <c r="AG251" s="1084" t="e">
        <f ca="1">_xll.ErTotal(SUM(AG216,AN216))</f>
        <v>#NAME?</v>
      </c>
      <c r="AH251" s="1083"/>
      <c r="AI251" s="1083"/>
      <c r="AJ251" s="559" t="e">
        <f ca="1">_xll.ErRunOutput(AE251,AG251)</f>
        <v>#NAME?</v>
      </c>
      <c r="AS251" s="527" t="s">
        <v>977</v>
      </c>
      <c r="AT251" s="1083"/>
      <c r="AU251" s="1084" t="e">
        <f ca="1">_xll.ErTotal(SUM(AU216,BB216))</f>
        <v>#NAME?</v>
      </c>
      <c r="AV251" s="1083"/>
      <c r="AW251" s="1083"/>
      <c r="AX251" s="559" t="e">
        <f ca="1">_xll.ErRunOutput(AS251,AU251)</f>
        <v>#NAME?</v>
      </c>
    </row>
    <row r="252" spans="1:57" x14ac:dyDescent="0.25">
      <c r="B252" s="527" t="s">
        <v>978</v>
      </c>
      <c r="C252" s="528"/>
      <c r="D252" s="1083"/>
      <c r="E252" s="1084" t="e">
        <f ca="1">_xll.ErTotal(SUM(E217,L217))</f>
        <v>#NAME?</v>
      </c>
      <c r="F252" s="1083"/>
      <c r="G252" s="1083"/>
      <c r="H252" s="559" t="e">
        <f ca="1">_xll.ErRunOutput(B252,E252)</f>
        <v>#NAME?</v>
      </c>
      <c r="Q252" s="527" t="s">
        <v>979</v>
      </c>
      <c r="R252" s="1083"/>
      <c r="S252" s="1084" t="e">
        <f ca="1">_xll.ErTotal(SUM(S217,Z217))</f>
        <v>#NAME?</v>
      </c>
      <c r="T252" s="1083"/>
      <c r="U252" s="1083"/>
      <c r="V252" s="559" t="e">
        <f ca="1">_xll.ErRunOutput(Q252,S252)</f>
        <v>#NAME?</v>
      </c>
      <c r="AE252" s="527" t="s">
        <v>980</v>
      </c>
      <c r="AF252" s="1083"/>
      <c r="AG252" s="1084" t="e">
        <f ca="1">_xll.ErTotal(SUM(AG217,AN217))</f>
        <v>#NAME?</v>
      </c>
      <c r="AH252" s="1083"/>
      <c r="AI252" s="1083"/>
      <c r="AJ252" s="559" t="e">
        <f ca="1">_xll.ErRunOutput(AE252,AG252)</f>
        <v>#NAME?</v>
      </c>
      <c r="AS252" s="527" t="s">
        <v>981</v>
      </c>
      <c r="AT252" s="1083"/>
      <c r="AU252" s="1084" t="e">
        <f ca="1">_xll.ErTotal(SUM(AU217,BB217))</f>
        <v>#NAME?</v>
      </c>
      <c r="AV252" s="1083"/>
      <c r="AW252" s="1083"/>
      <c r="AX252" s="559" t="e">
        <f ca="1">_xll.ErRunOutput(AS252,AU252)</f>
        <v>#NAME?</v>
      </c>
    </row>
    <row r="253" spans="1:57" x14ac:dyDescent="0.25">
      <c r="B253" s="527" t="s">
        <v>982</v>
      </c>
      <c r="C253" s="528"/>
      <c r="D253" s="1083"/>
      <c r="E253" s="1084" t="e">
        <f ca="1">_xll.ErTotal(SUM(E218,L218))</f>
        <v>#NAME?</v>
      </c>
      <c r="F253" s="1083"/>
      <c r="G253" s="1083"/>
      <c r="H253" s="559" t="e">
        <f ca="1">_xll.ErRunOutput(B253,E253)</f>
        <v>#NAME?</v>
      </c>
      <c r="Q253" s="527" t="s">
        <v>983</v>
      </c>
      <c r="R253" s="1083"/>
      <c r="S253" s="1084" t="e">
        <f ca="1">_xll.ErTotal(SUM(S218,Z218))</f>
        <v>#NAME?</v>
      </c>
      <c r="T253" s="1083"/>
      <c r="U253" s="1083"/>
      <c r="V253" s="559" t="e">
        <f ca="1">_xll.ErRunOutput(Q253,S253)</f>
        <v>#NAME?</v>
      </c>
      <c r="AE253" s="527" t="s">
        <v>984</v>
      </c>
      <c r="AF253" s="1083"/>
      <c r="AG253" s="1084" t="e">
        <f ca="1">_xll.ErTotal(SUM(AG218,AN218))</f>
        <v>#NAME?</v>
      </c>
      <c r="AH253" s="1083"/>
      <c r="AI253" s="1083"/>
      <c r="AJ253" s="559" t="e">
        <f ca="1">_xll.ErRunOutput(AE253,AG253)</f>
        <v>#NAME?</v>
      </c>
      <c r="AS253" s="527" t="s">
        <v>985</v>
      </c>
      <c r="AT253" s="1083"/>
      <c r="AU253" s="1084" t="e">
        <f ca="1">_xll.ErTotal(SUM(AU218,BB218))</f>
        <v>#NAME?</v>
      </c>
      <c r="AV253" s="1083"/>
      <c r="AW253" s="1083"/>
      <c r="AX253" s="559" t="e">
        <f ca="1">_xll.ErRunOutput(AS253,AU253)</f>
        <v>#NAME?</v>
      </c>
    </row>
    <row r="254" spans="1:57" x14ac:dyDescent="0.25">
      <c r="B254" s="529" t="s">
        <v>986</v>
      </c>
      <c r="C254" s="530"/>
      <c r="D254" s="1085"/>
      <c r="E254" s="1086" t="e">
        <f ca="1">_xll.ErTotal(SUM(E219,L219))</f>
        <v>#NAME?</v>
      </c>
      <c r="F254" s="1085"/>
      <c r="G254" s="1085"/>
      <c r="H254" s="560" t="e">
        <f ca="1">_xll.ErRunOutput(B254,E254)</f>
        <v>#NAME?</v>
      </c>
      <c r="Q254" s="529" t="s">
        <v>987</v>
      </c>
      <c r="R254" s="1085"/>
      <c r="S254" s="1086" t="e">
        <f ca="1">_xll.ErTotal(SUM(S219,Z219))</f>
        <v>#NAME?</v>
      </c>
      <c r="T254" s="1085"/>
      <c r="U254" s="1085"/>
      <c r="V254" s="560" t="e">
        <f ca="1">_xll.ErRunOutput(Q254,S254)</f>
        <v>#NAME?</v>
      </c>
      <c r="AE254" s="529" t="s">
        <v>988</v>
      </c>
      <c r="AF254" s="1085"/>
      <c r="AG254" s="1086" t="e">
        <f ca="1">_xll.ErTotal(SUM(AG219,AN219))</f>
        <v>#NAME?</v>
      </c>
      <c r="AH254" s="1085"/>
      <c r="AI254" s="1085"/>
      <c r="AJ254" s="560" t="e">
        <f ca="1">_xll.ErRunOutput(AE254,AG254)</f>
        <v>#NAME?</v>
      </c>
      <c r="AS254" s="529" t="s">
        <v>989</v>
      </c>
      <c r="AT254" s="1085"/>
      <c r="AU254" s="1086" t="e">
        <f ca="1">_xll.ErTotal(SUM(AU219,BB219))</f>
        <v>#NAME?</v>
      </c>
      <c r="AV254" s="1085"/>
      <c r="AW254" s="1085"/>
      <c r="AX254" s="560" t="e">
        <f ca="1">_xll.ErRunOutput(AS254,AU254)</f>
        <v>#NAME?</v>
      </c>
    </row>
    <row r="255" spans="1:57" x14ac:dyDescent="0.25">
      <c r="B255" s="521" t="s">
        <v>990</v>
      </c>
      <c r="C255" s="522"/>
      <c r="D255" s="1087"/>
      <c r="E255" s="1088" t="e">
        <f ca="1">_xll.ErTotal(SUM(E250:E252))</f>
        <v>#NAME?</v>
      </c>
      <c r="F255" s="1087"/>
      <c r="G255" s="1089" t="e">
        <f ca="1">(E255/$D$22)*100000</f>
        <v>#NAME?</v>
      </c>
      <c r="H255" s="558" t="e">
        <f ca="1">_xll.ErRunOutput(B255,E255)</f>
        <v>#NAME?</v>
      </c>
      <c r="Q255" s="521" t="s">
        <v>991</v>
      </c>
      <c r="R255" s="1087"/>
      <c r="S255" s="1088" t="e">
        <f ca="1">_xll.ErTotal(SUM(S250:S252))</f>
        <v>#NAME?</v>
      </c>
      <c r="T255" s="1087"/>
      <c r="U255" s="1089" t="e">
        <f ca="1">(S255/$D$22)*100000</f>
        <v>#NAME?</v>
      </c>
      <c r="V255" s="558" t="e">
        <f ca="1">_xll.ErRunOutput(Q255,S255)</f>
        <v>#NAME?</v>
      </c>
      <c r="AE255" s="521" t="s">
        <v>992</v>
      </c>
      <c r="AF255" s="1087"/>
      <c r="AG255" s="1088" t="e">
        <f ca="1">_xll.ErTotal(SUM(AG250:AG252))</f>
        <v>#NAME?</v>
      </c>
      <c r="AH255" s="1087"/>
      <c r="AI255" s="1089" t="e">
        <f ca="1">(AG255/$D$22)*100000</f>
        <v>#NAME?</v>
      </c>
      <c r="AJ255" s="558" t="e">
        <f ca="1">_xll.ErRunOutput(AE255,AG255)</f>
        <v>#NAME?</v>
      </c>
      <c r="AS255" s="521" t="s">
        <v>993</v>
      </c>
      <c r="AT255" s="1087"/>
      <c r="AU255" s="1088" t="e">
        <f ca="1">_xll.ErTotal(SUM(AU250:AU252))</f>
        <v>#NAME?</v>
      </c>
      <c r="AV255" s="1087"/>
      <c r="AW255" s="1089" t="e">
        <f ca="1">(AU255/$D$22)*100000</f>
        <v>#NAME?</v>
      </c>
      <c r="AX255" s="558" t="e">
        <f ca="1">_xll.ErRunOutput(AS255,AU255)</f>
        <v>#NAME?</v>
      </c>
    </row>
    <row r="256" spans="1:57" x14ac:dyDescent="0.25">
      <c r="B256" s="527" t="s">
        <v>994</v>
      </c>
      <c r="C256" s="528"/>
      <c r="D256" s="1083"/>
      <c r="E256" s="1084" t="e">
        <f ca="1">_xll.ErTotal(SUM(E250:E253))</f>
        <v>#NAME?</v>
      </c>
      <c r="F256" s="1083"/>
      <c r="G256" s="1090" t="e">
        <f ca="1">(E256/$D$22)*100000</f>
        <v>#NAME?</v>
      </c>
      <c r="H256" s="559" t="e">
        <f ca="1">_xll.ErRunOutput(B256,E256)</f>
        <v>#NAME?</v>
      </c>
      <c r="Q256" s="527" t="s">
        <v>995</v>
      </c>
      <c r="R256" s="1083"/>
      <c r="S256" s="1084" t="e">
        <f ca="1">_xll.ErTotal(SUM(S250:S253))</f>
        <v>#NAME?</v>
      </c>
      <c r="T256" s="1083"/>
      <c r="U256" s="1090" t="e">
        <f ca="1">(S256/$D$22)*100000</f>
        <v>#NAME?</v>
      </c>
      <c r="V256" s="559" t="e">
        <f ca="1">_xll.ErRunOutput(Q256,S256)</f>
        <v>#NAME?</v>
      </c>
      <c r="AE256" s="527" t="s">
        <v>996</v>
      </c>
      <c r="AF256" s="1083"/>
      <c r="AG256" s="1084" t="e">
        <f ca="1">_xll.ErTotal(SUM(AG250:AG253))</f>
        <v>#NAME?</v>
      </c>
      <c r="AH256" s="1083"/>
      <c r="AI256" s="1090" t="e">
        <f ca="1">(AG256/$D$22)*100000</f>
        <v>#NAME?</v>
      </c>
      <c r="AJ256" s="559" t="e">
        <f ca="1">_xll.ErRunOutput(AE256,AG256)</f>
        <v>#NAME?</v>
      </c>
      <c r="AS256" s="527" t="s">
        <v>997</v>
      </c>
      <c r="AT256" s="1083"/>
      <c r="AU256" s="1084" t="e">
        <f ca="1">_xll.ErTotal(SUM(AU250:AU253))</f>
        <v>#NAME?</v>
      </c>
      <c r="AV256" s="1083"/>
      <c r="AW256" s="1090" t="e">
        <f ca="1">(AU256/$D$22)*100000</f>
        <v>#NAME?</v>
      </c>
      <c r="AX256" s="559" t="e">
        <f ca="1">_xll.ErRunOutput(AS256,AU256)</f>
        <v>#NAME?</v>
      </c>
    </row>
    <row r="257" spans="2:50" x14ac:dyDescent="0.25">
      <c r="B257" s="529" t="s">
        <v>998</v>
      </c>
      <c r="C257" s="530"/>
      <c r="D257" s="1085"/>
      <c r="E257" s="1086" t="e">
        <f ca="1">_xll.ErTotal(SUM(E250:E252,E254))</f>
        <v>#NAME?</v>
      </c>
      <c r="F257" s="1085"/>
      <c r="G257" s="1091" t="e">
        <f ca="1">(E257/$D$22)*100000</f>
        <v>#NAME?</v>
      </c>
      <c r="H257" s="560" t="e">
        <f ca="1">_xll.ErRunOutput(B257,E257)</f>
        <v>#NAME?</v>
      </c>
      <c r="Q257" s="529" t="s">
        <v>999</v>
      </c>
      <c r="R257" s="1085"/>
      <c r="S257" s="1086" t="e">
        <f ca="1">_xll.ErTotal(SUM(S250:S252,S254))</f>
        <v>#NAME?</v>
      </c>
      <c r="T257" s="1085"/>
      <c r="U257" s="1091" t="e">
        <f ca="1">(S257/$D$22)*100000</f>
        <v>#NAME?</v>
      </c>
      <c r="V257" s="560" t="e">
        <f ca="1">_xll.ErRunOutput(Q257,S257)</f>
        <v>#NAME?</v>
      </c>
      <c r="AE257" s="529" t="s">
        <v>1000</v>
      </c>
      <c r="AF257" s="1085"/>
      <c r="AG257" s="1086" t="e">
        <f ca="1">_xll.ErTotal(SUM(AG250:AG252,AG254))</f>
        <v>#NAME?</v>
      </c>
      <c r="AH257" s="1085"/>
      <c r="AI257" s="1091" t="e">
        <f ca="1">(AG257/$D$22)*100000</f>
        <v>#NAME?</v>
      </c>
      <c r="AJ257" s="560" t="e">
        <f ca="1">_xll.ErRunOutput(AE257,AG257)</f>
        <v>#NAME?</v>
      </c>
      <c r="AS257" s="529" t="s">
        <v>1001</v>
      </c>
      <c r="AT257" s="1085"/>
      <c r="AU257" s="1086" t="e">
        <f ca="1">_xll.ErTotal(SUM(AU250:AU252,AU254))</f>
        <v>#NAME?</v>
      </c>
      <c r="AV257" s="1085"/>
      <c r="AW257" s="1091" t="e">
        <f ca="1">(AU257/$D$22)*100000</f>
        <v>#NAME?</v>
      </c>
      <c r="AX257" s="560" t="e">
        <f ca="1">_xll.ErRunOutput(AS257,AU257)</f>
        <v>#NAME?</v>
      </c>
    </row>
    <row r="258" spans="2:50" x14ac:dyDescent="0.25">
      <c r="B258" s="521" t="s">
        <v>1002</v>
      </c>
      <c r="C258" s="522"/>
      <c r="D258" s="1087"/>
      <c r="E258" s="1088"/>
      <c r="F258" s="1089" t="e">
        <f ca="1">_xll.ErTotal(SUM(D249,E250:E252))</f>
        <v>#NAME?</v>
      </c>
      <c r="G258" s="1089" t="e">
        <f ca="1">(F258/$D$22)*100000</f>
        <v>#NAME?</v>
      </c>
      <c r="H258" s="558" t="e">
        <f ca="1">_xll.ErRunOutput(B258,F258)</f>
        <v>#NAME?</v>
      </c>
      <c r="Q258" s="521" t="s">
        <v>1003</v>
      </c>
      <c r="R258" s="1087"/>
      <c r="S258" s="1088"/>
      <c r="T258" s="1089" t="e">
        <f ca="1">_xll.ErTotal(SUM(R249,S250:S252))</f>
        <v>#NAME?</v>
      </c>
      <c r="U258" s="1089" t="e">
        <f ca="1">(T258/$D$22)*100000</f>
        <v>#NAME?</v>
      </c>
      <c r="V258" s="558" t="e">
        <f ca="1">_xll.ErRunOutput(Q258,T258)</f>
        <v>#NAME?</v>
      </c>
      <c r="AE258" s="521" t="s">
        <v>1004</v>
      </c>
      <c r="AF258" s="1087"/>
      <c r="AG258" s="1088"/>
      <c r="AH258" s="1089" t="e">
        <f ca="1">_xll.ErTotal(SUM(AF249,AG250:AG252))</f>
        <v>#NAME?</v>
      </c>
      <c r="AI258" s="1089" t="e">
        <f ca="1">(AH258/$D$22)*100000</f>
        <v>#NAME?</v>
      </c>
      <c r="AJ258" s="558" t="e">
        <f ca="1">_xll.ErRunOutput(AE258,AH258)</f>
        <v>#NAME?</v>
      </c>
      <c r="AS258" s="521" t="s">
        <v>1005</v>
      </c>
      <c r="AT258" s="1087"/>
      <c r="AU258" s="1088"/>
      <c r="AV258" s="1089" t="e">
        <f ca="1">_xll.ErTotal(SUM(AT249,AU250:AU252))</f>
        <v>#NAME?</v>
      </c>
      <c r="AW258" s="1089" t="e">
        <f ca="1">(AV258/$D$22)*100000</f>
        <v>#NAME?</v>
      </c>
      <c r="AX258" s="558" t="e">
        <f ca="1">_xll.ErRunOutput(AS258,AV258)</f>
        <v>#NAME?</v>
      </c>
    </row>
    <row r="259" spans="2:50" x14ac:dyDescent="0.25">
      <c r="B259" s="527" t="s">
        <v>1006</v>
      </c>
      <c r="C259" s="241"/>
      <c r="D259" s="1077"/>
      <c r="E259" s="1077"/>
      <c r="F259" s="1092" t="e">
        <f ca="1">_xll.ErTotal(SUM(D249:E253))</f>
        <v>#NAME?</v>
      </c>
      <c r="G259" s="1093" t="e">
        <f ca="1">(F259/$D$22)*100000</f>
        <v>#NAME?</v>
      </c>
      <c r="H259" s="559" t="e">
        <f ca="1">_xll.ErRunOutput(B259,F259)</f>
        <v>#NAME?</v>
      </c>
      <c r="Q259" s="527" t="s">
        <v>1007</v>
      </c>
      <c r="R259" s="1077"/>
      <c r="S259" s="1077"/>
      <c r="T259" s="1092" t="e">
        <f ca="1">_xll.ErTotal(SUM(R249:S253))</f>
        <v>#NAME?</v>
      </c>
      <c r="U259" s="1093" t="e">
        <f ca="1">(T259/$D$22)*100000</f>
        <v>#NAME?</v>
      </c>
      <c r="V259" s="559" t="e">
        <f ca="1">_xll.ErRunOutput(Q259,T259)</f>
        <v>#NAME?</v>
      </c>
      <c r="AE259" s="527" t="s">
        <v>1008</v>
      </c>
      <c r="AF259" s="1077"/>
      <c r="AG259" s="1077"/>
      <c r="AH259" s="1092" t="e">
        <f ca="1">_xll.ErTotal(SUM(AF249:AG253))</f>
        <v>#NAME?</v>
      </c>
      <c r="AI259" s="1093" t="e">
        <f ca="1">(AH259/$D$22)*100000</f>
        <v>#NAME?</v>
      </c>
      <c r="AJ259" s="559" t="e">
        <f ca="1">_xll.ErRunOutput(AE259,AH259)</f>
        <v>#NAME?</v>
      </c>
      <c r="AS259" s="527" t="s">
        <v>1009</v>
      </c>
      <c r="AT259" s="1077"/>
      <c r="AU259" s="1077"/>
      <c r="AV259" s="1092" t="e">
        <f ca="1">_xll.ErTotal(SUM(AT249:AU253))</f>
        <v>#NAME?</v>
      </c>
      <c r="AW259" s="1093" t="e">
        <f ca="1">(AV259/$D$22)*100000</f>
        <v>#NAME?</v>
      </c>
      <c r="AX259" s="559" t="e">
        <f ca="1">_xll.ErRunOutput(AS259,AV259)</f>
        <v>#NAME?</v>
      </c>
    </row>
    <row r="260" spans="2:50" x14ac:dyDescent="0.25">
      <c r="B260" s="529" t="s">
        <v>1010</v>
      </c>
      <c r="C260" s="303"/>
      <c r="D260" s="1094"/>
      <c r="E260" s="1094"/>
      <c r="F260" s="1095" t="e">
        <f ca="1">_xll.ErTotal(SUM(D249,E250:E252,E254))</f>
        <v>#NAME?</v>
      </c>
      <c r="G260" s="1096" t="e">
        <f ca="1">(F260/$D$22)*100000</f>
        <v>#NAME?</v>
      </c>
      <c r="H260" s="560" t="e">
        <f ca="1">_xll.ErRunOutput(B260,F260)</f>
        <v>#NAME?</v>
      </c>
      <c r="Q260" s="529" t="s">
        <v>1011</v>
      </c>
      <c r="R260" s="1094"/>
      <c r="S260" s="1094"/>
      <c r="T260" s="1095" t="e">
        <f ca="1">_xll.ErTotal(SUM(R249,S250:S252,S254))</f>
        <v>#NAME?</v>
      </c>
      <c r="U260" s="1096" t="e">
        <f ca="1">(T260/$D$22)*100000</f>
        <v>#NAME?</v>
      </c>
      <c r="V260" s="560" t="e">
        <f ca="1">_xll.ErRunOutput(Q260,T260)</f>
        <v>#NAME?</v>
      </c>
      <c r="AE260" s="529" t="s">
        <v>1012</v>
      </c>
      <c r="AF260" s="1094"/>
      <c r="AG260" s="1094"/>
      <c r="AH260" s="1095" t="e">
        <f ca="1">_xll.ErTotal(SUM(AF249,AG250:AG252,AG254))</f>
        <v>#NAME?</v>
      </c>
      <c r="AI260" s="1096" t="e">
        <f ca="1">(AH260/$D$22)*100000</f>
        <v>#NAME?</v>
      </c>
      <c r="AJ260" s="560" t="e">
        <f ca="1">_xll.ErRunOutput(AE260,AH260)</f>
        <v>#NAME?</v>
      </c>
      <c r="AS260" s="529" t="s">
        <v>1013</v>
      </c>
      <c r="AT260" s="1094"/>
      <c r="AU260" s="1094"/>
      <c r="AV260" s="1095" t="e">
        <f ca="1">_xll.ErTotal(SUM(AT249,AU250:AU252,AU254))</f>
        <v>#NAME?</v>
      </c>
      <c r="AW260" s="1096" t="e">
        <f ca="1">(AV260/$D$22)*100000</f>
        <v>#NAME?</v>
      </c>
      <c r="AX260" s="560" t="e">
        <f ca="1">_xll.ErRunOutput(AS260,AV260)</f>
        <v>#NAME?</v>
      </c>
    </row>
  </sheetData>
  <mergeCells count="98">
    <mergeCell ref="AE246:AJ246"/>
    <mergeCell ref="AS246:AX246"/>
    <mergeCell ref="F42:H42"/>
    <mergeCell ref="D246:H246"/>
    <mergeCell ref="D247:G247"/>
    <mergeCell ref="H247:H248"/>
    <mergeCell ref="Q246:V246"/>
    <mergeCell ref="V59:AA59"/>
    <mergeCell ref="W73:Z73"/>
    <mergeCell ref="AW72:BK72"/>
    <mergeCell ref="S73:V73"/>
    <mergeCell ref="AN185:AS185"/>
    <mergeCell ref="AT185:AY185"/>
    <mergeCell ref="F195:I195"/>
    <mergeCell ref="J195:M195"/>
    <mergeCell ref="N195:Q195"/>
    <mergeCell ref="E4:J4"/>
    <mergeCell ref="M4:R4"/>
    <mergeCell ref="D59:I59"/>
    <mergeCell ref="J59:O59"/>
    <mergeCell ref="P59:U59"/>
    <mergeCell ref="CA72:CO72"/>
    <mergeCell ref="CP72:DD72"/>
    <mergeCell ref="V60:X60"/>
    <mergeCell ref="Y60:AA60"/>
    <mergeCell ref="D71:H71"/>
    <mergeCell ref="K71:R71"/>
    <mergeCell ref="S71:Z71"/>
    <mergeCell ref="AA71:AH71"/>
    <mergeCell ref="D60:F60"/>
    <mergeCell ref="G60:I60"/>
    <mergeCell ref="J60:L60"/>
    <mergeCell ref="M60:O60"/>
    <mergeCell ref="P60:R60"/>
    <mergeCell ref="S60:U60"/>
    <mergeCell ref="AI71:AP71"/>
    <mergeCell ref="K72:N72"/>
    <mergeCell ref="BL72:BZ72"/>
    <mergeCell ref="BG73:BK73"/>
    <mergeCell ref="BM73:BP73"/>
    <mergeCell ref="BQ73:BU73"/>
    <mergeCell ref="BV73:BZ73"/>
    <mergeCell ref="CB73:CE73"/>
    <mergeCell ref="D184:O184"/>
    <mergeCell ref="P184:AA184"/>
    <mergeCell ref="AB184:AM184"/>
    <mergeCell ref="AN184:AY184"/>
    <mergeCell ref="BB73:BF73"/>
    <mergeCell ref="AA73:AD73"/>
    <mergeCell ref="AE73:AH73"/>
    <mergeCell ref="AI73:AL73"/>
    <mergeCell ref="AM73:AP73"/>
    <mergeCell ref="AR73:AV73"/>
    <mergeCell ref="AX73:BA73"/>
    <mergeCell ref="D73:F73"/>
    <mergeCell ref="G73:J73"/>
    <mergeCell ref="K73:N73"/>
    <mergeCell ref="O73:R73"/>
    <mergeCell ref="CF73:CJ73"/>
    <mergeCell ref="CK73:CO73"/>
    <mergeCell ref="CQ73:CT73"/>
    <mergeCell ref="CU73:CY73"/>
    <mergeCell ref="CZ73:DD73"/>
    <mergeCell ref="R195:U195"/>
    <mergeCell ref="D185:I185"/>
    <mergeCell ref="J185:O185"/>
    <mergeCell ref="P185:U185"/>
    <mergeCell ref="V185:AA185"/>
    <mergeCell ref="AB185:AG185"/>
    <mergeCell ref="AH185:AM185"/>
    <mergeCell ref="R196:S196"/>
    <mergeCell ref="T196:U196"/>
    <mergeCell ref="D197:E198"/>
    <mergeCell ref="F197:G197"/>
    <mergeCell ref="H197:I197"/>
    <mergeCell ref="J197:K197"/>
    <mergeCell ref="L197:M197"/>
    <mergeCell ref="N197:O197"/>
    <mergeCell ref="P197:Q197"/>
    <mergeCell ref="R197:S197"/>
    <mergeCell ref="F196:G196"/>
    <mergeCell ref="H196:I196"/>
    <mergeCell ref="J196:K196"/>
    <mergeCell ref="L196:M196"/>
    <mergeCell ref="N196:O196"/>
    <mergeCell ref="P196:Q196"/>
    <mergeCell ref="T197:U197"/>
    <mergeCell ref="D211:H211"/>
    <mergeCell ref="K211:O211"/>
    <mergeCell ref="R211:V211"/>
    <mergeCell ref="Y211:AC211"/>
    <mergeCell ref="AM211:AQ211"/>
    <mergeCell ref="AT211:AX211"/>
    <mergeCell ref="BA211:BE211"/>
    <mergeCell ref="D212:G212"/>
    <mergeCell ref="H212:H213"/>
    <mergeCell ref="K212:N212"/>
    <mergeCell ref="AF211:AJ211"/>
  </mergeCells>
  <hyperlinks>
    <hyperlink ref="A2" location="'Read me'!A1" display="Back to &quot;read me&quot;" xr:uid="{345E1B2C-A3E6-4249-9615-172C92C3EDBA}"/>
  </hyperlink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A6A8-90E4-4B4E-BFE7-3C832432CAA8}">
  <sheetPr>
    <tabColor rgb="FF7030A0"/>
  </sheetPr>
  <dimension ref="A1:DO262"/>
  <sheetViews>
    <sheetView zoomScale="70" zoomScaleNormal="70" workbookViewId="0">
      <selection activeCell="V182" sqref="V182"/>
    </sheetView>
  </sheetViews>
  <sheetFormatPr defaultColWidth="17.42578125" defaultRowHeight="15" x14ac:dyDescent="0.25"/>
  <cols>
    <col min="3" max="3" width="0.42578125" hidden="1" customWidth="1"/>
    <col min="34" max="34" width="20.85546875" customWidth="1"/>
  </cols>
  <sheetData>
    <row r="1" spans="1:23" ht="21.75" customHeight="1" x14ac:dyDescent="0.25">
      <c r="A1" s="4" t="s">
        <v>496</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K4" s="1708" t="s">
        <v>65</v>
      </c>
      <c r="L4" s="1708"/>
      <c r="M4" s="1708"/>
      <c r="N4" s="1708"/>
      <c r="O4" s="1708"/>
      <c r="P4" s="1708"/>
      <c r="Q4" s="724"/>
      <c r="R4" s="724"/>
      <c r="S4" s="724"/>
      <c r="T4" s="724"/>
      <c r="U4" s="724"/>
    </row>
    <row r="5" spans="1:23" ht="46.5" customHeight="1" x14ac:dyDescent="0.25">
      <c r="B5" s="912" t="s">
        <v>66</v>
      </c>
      <c r="C5" s="70" t="s">
        <v>67</v>
      </c>
      <c r="D5" s="4" t="s">
        <v>68</v>
      </c>
      <c r="E5" s="707" t="s">
        <v>497</v>
      </c>
      <c r="F5" s="707" t="s">
        <v>498</v>
      </c>
      <c r="G5" s="708" t="s">
        <v>499</v>
      </c>
      <c r="H5" s="714" t="s">
        <v>500</v>
      </c>
      <c r="I5" s="717" t="s">
        <v>501</v>
      </c>
      <c r="J5" s="709" t="s">
        <v>502</v>
      </c>
      <c r="K5" s="707" t="s">
        <v>497</v>
      </c>
      <c r="L5" s="707" t="s">
        <v>498</v>
      </c>
      <c r="M5" s="708" t="s">
        <v>499</v>
      </c>
      <c r="N5" s="714" t="s">
        <v>500</v>
      </c>
      <c r="O5" s="717" t="s">
        <v>501</v>
      </c>
      <c r="P5" s="709" t="s">
        <v>502</v>
      </c>
      <c r="V5" s="16"/>
      <c r="W5" s="16"/>
    </row>
    <row r="6" spans="1:23" ht="15.75" x14ac:dyDescent="0.25">
      <c r="A6" s="79"/>
      <c r="B6" s="29" t="s">
        <v>75</v>
      </c>
      <c r="C6" s="71">
        <v>5</v>
      </c>
      <c r="D6" s="324">
        <f>VLOOKUP(C6,'AusLT17-19'!A4:L106,12)</f>
        <v>78.213823105577319</v>
      </c>
      <c r="E6" s="627">
        <f>'Doherty Data '!P22</f>
        <v>0</v>
      </c>
      <c r="F6" s="627">
        <f>'Doherty Data '!Q22</f>
        <v>0</v>
      </c>
      <c r="G6" s="627">
        <f>'Doherty Data '!R22</f>
        <v>0</v>
      </c>
      <c r="H6" s="715">
        <f>'Doherty Data '!S22</f>
        <v>0</v>
      </c>
      <c r="I6" s="715">
        <f>'Doherty Data '!T22</f>
        <v>0</v>
      </c>
      <c r="J6" s="627">
        <f>'Doherty Data '!U22</f>
        <v>0</v>
      </c>
      <c r="K6" s="718">
        <f t="shared" ref="K6:P15" si="0">$D6*E6</f>
        <v>0</v>
      </c>
      <c r="L6" s="718">
        <f t="shared" si="0"/>
        <v>0</v>
      </c>
      <c r="M6" s="718">
        <f t="shared" si="0"/>
        <v>0</v>
      </c>
      <c r="N6" s="718">
        <f t="shared" si="0"/>
        <v>0</v>
      </c>
      <c r="O6" s="718">
        <f t="shared" si="0"/>
        <v>0</v>
      </c>
      <c r="P6" s="710">
        <f t="shared" si="0"/>
        <v>0</v>
      </c>
      <c r="V6" s="16"/>
      <c r="W6" s="16"/>
    </row>
    <row r="7" spans="1:23" ht="15.75" x14ac:dyDescent="0.25">
      <c r="A7" s="79"/>
      <c r="B7" s="32" t="s">
        <v>76</v>
      </c>
      <c r="C7" s="71">
        <v>15</v>
      </c>
      <c r="D7" s="324">
        <f>VLOOKUP(C7,'AusLT17-19'!A5:L107,12)</f>
        <v>68.265851805329959</v>
      </c>
      <c r="E7" s="627">
        <f>'Doherty Data '!P23</f>
        <v>1.0153022188217291</v>
      </c>
      <c r="F7" s="627">
        <f>'Doherty Data '!Q23</f>
        <v>2.1277735271614384</v>
      </c>
      <c r="G7" s="627">
        <f>'Doherty Data '!R23</f>
        <v>1.5975516449885232</v>
      </c>
      <c r="H7" s="715">
        <f>'Doherty Data '!S23</f>
        <v>3.3006885998469775</v>
      </c>
      <c r="I7" s="715">
        <f>'Doherty Data '!T23</f>
        <v>1.7498087222647283</v>
      </c>
      <c r="J7" s="627">
        <f>'Doherty Data '!U23</f>
        <v>3.3909716908951797</v>
      </c>
      <c r="K7" s="718">
        <f t="shared" si="0"/>
        <v>69.310470807706849</v>
      </c>
      <c r="L7" s="718">
        <f t="shared" si="0"/>
        <v>145.25427228050697</v>
      </c>
      <c r="M7" s="718">
        <f t="shared" si="0"/>
        <v>109.05822384814762</v>
      </c>
      <c r="N7" s="718">
        <f t="shared" si="0"/>
        <v>225.32431881269579</v>
      </c>
      <c r="O7" s="718">
        <f t="shared" si="0"/>
        <v>119.45218292179771</v>
      </c>
      <c r="P7" s="710">
        <f t="shared" si="0"/>
        <v>231.48757092671948</v>
      </c>
      <c r="V7" s="16"/>
      <c r="W7" s="16"/>
    </row>
    <row r="8" spans="1:23" ht="15.75" x14ac:dyDescent="0.25">
      <c r="A8" s="79"/>
      <c r="B8" s="33" t="s">
        <v>77</v>
      </c>
      <c r="C8" s="71">
        <v>25</v>
      </c>
      <c r="D8" s="324">
        <f>VLOOKUP(C8,'AusLT17-19'!A6:L108,12)</f>
        <v>58.511546023428302</v>
      </c>
      <c r="E8" s="627">
        <f>'Doherty Data '!P24</f>
        <v>7.107115531752104</v>
      </c>
      <c r="F8" s="627">
        <f>'Doherty Data '!Q24</f>
        <v>14.89441469013007</v>
      </c>
      <c r="G8" s="627">
        <f>'Doherty Data '!R24</f>
        <v>11.182861514919663</v>
      </c>
      <c r="H8" s="715">
        <f>'Doherty Data '!S24</f>
        <v>23.104820198928845</v>
      </c>
      <c r="I8" s="715">
        <f>'Doherty Data '!T24</f>
        <v>12.248661055853098</v>
      </c>
      <c r="J8" s="627">
        <f>'Doherty Data '!U24</f>
        <v>23.73680183626626</v>
      </c>
      <c r="K8" s="718">
        <f t="shared" si="0"/>
        <v>415.84831752993534</v>
      </c>
      <c r="L8" s="718">
        <f t="shared" si="0"/>
        <v>871.49523063357219</v>
      </c>
      <c r="M8" s="718">
        <f t="shared" si="0"/>
        <v>654.32651620384706</v>
      </c>
      <c r="N8" s="718">
        <f t="shared" si="0"/>
        <v>1351.898750432661</v>
      </c>
      <c r="O8" s="718">
        <f t="shared" si="0"/>
        <v>716.68809509492246</v>
      </c>
      <c r="P8" s="710">
        <f t="shared" si="0"/>
        <v>1388.8769730916906</v>
      </c>
      <c r="V8" s="471"/>
      <c r="W8" s="16"/>
    </row>
    <row r="9" spans="1:23" ht="15.75" x14ac:dyDescent="0.25">
      <c r="A9" s="79"/>
      <c r="B9" s="33" t="s">
        <v>78</v>
      </c>
      <c r="C9" s="71">
        <v>35</v>
      </c>
      <c r="D9" s="324">
        <f>VLOOKUP(C9,'AusLT17-19'!A7:L109,12)</f>
        <v>48.854560692942847</v>
      </c>
      <c r="E9" s="627">
        <f>'Doherty Data '!P25</f>
        <v>9.1377199693955617</v>
      </c>
      <c r="F9" s="627">
        <f>'Doherty Data '!Q25</f>
        <v>19.149961744452945</v>
      </c>
      <c r="G9" s="627">
        <f>'Doherty Data '!R25</f>
        <v>14.37796480489671</v>
      </c>
      <c r="H9" s="715">
        <f>'Doherty Data '!S25</f>
        <v>29.706197398622798</v>
      </c>
      <c r="I9" s="715">
        <f>'Doherty Data '!T25</f>
        <v>15.748278500382554</v>
      </c>
      <c r="J9" s="627">
        <f>'Doherty Data '!U25</f>
        <v>30.518745218056615</v>
      </c>
      <c r="K9" s="718">
        <f t="shared" si="0"/>
        <v>446.41929483995131</v>
      </c>
      <c r="L9" s="718">
        <f t="shared" si="0"/>
        <v>935.56296831191003</v>
      </c>
      <c r="M9" s="718">
        <f t="shared" si="0"/>
        <v>702.42915420182248</v>
      </c>
      <c r="N9" s="718">
        <f t="shared" si="0"/>
        <v>1451.2832237675584</v>
      </c>
      <c r="O9" s="718">
        <f t="shared" si="0"/>
        <v>769.3752278063065</v>
      </c>
      <c r="P9" s="710">
        <f t="shared" si="0"/>
        <v>1490.9798905280063</v>
      </c>
      <c r="V9" s="471"/>
      <c r="W9" s="16"/>
    </row>
    <row r="10" spans="1:23" ht="15.75" x14ac:dyDescent="0.25">
      <c r="A10" s="79"/>
      <c r="B10" s="33" t="s">
        <v>79</v>
      </c>
      <c r="C10" s="71">
        <v>45</v>
      </c>
      <c r="D10" s="324">
        <f>VLOOKUP(C10,'AusLT17-19'!A8:L110,12)</f>
        <v>39.301760548899118</v>
      </c>
      <c r="E10" s="627">
        <f>'Doherty Data '!P26</f>
        <v>21.321346595256312</v>
      </c>
      <c r="F10" s="627">
        <f>'Doherty Data '!Q26</f>
        <v>44.683244070390202</v>
      </c>
      <c r="G10" s="627">
        <f>'Doherty Data '!R26</f>
        <v>33.548584544758988</v>
      </c>
      <c r="H10" s="715">
        <f>'Doherty Data '!S26</f>
        <v>69.314460596786532</v>
      </c>
      <c r="I10" s="715">
        <f>'Doherty Data '!T26</f>
        <v>36.745983167559295</v>
      </c>
      <c r="J10" s="627">
        <f>'Doherty Data '!U26</f>
        <v>71.210405508798772</v>
      </c>
      <c r="K10" s="718">
        <f t="shared" si="0"/>
        <v>837.96645846684908</v>
      </c>
      <c r="L10" s="718">
        <f t="shared" si="0"/>
        <v>1756.1301590024921</v>
      </c>
      <c r="M10" s="718">
        <f t="shared" si="0"/>
        <v>1318.5184365326154</v>
      </c>
      <c r="N10" s="718">
        <f t="shared" si="0"/>
        <v>2724.1803329510071</v>
      </c>
      <c r="O10" s="718">
        <f t="shared" si="0"/>
        <v>1444.1818315852929</v>
      </c>
      <c r="P10" s="710">
        <f t="shared" si="0"/>
        <v>2798.6943058968159</v>
      </c>
      <c r="V10" s="471"/>
      <c r="W10" s="16"/>
    </row>
    <row r="11" spans="1:23" ht="15.75" x14ac:dyDescent="0.25">
      <c r="A11" s="79"/>
      <c r="B11" s="33" t="s">
        <v>80</v>
      </c>
      <c r="C11" s="71">
        <v>55</v>
      </c>
      <c r="D11" s="324">
        <f>VLOOKUP(C11,'AusLT17-19'!A9:L111,12)</f>
        <v>30.093279749301921</v>
      </c>
      <c r="E11" s="627">
        <f>'Doherty Data '!P27</f>
        <v>55.841622035195101</v>
      </c>
      <c r="F11" s="627">
        <f>'Doherty Data '!Q27</f>
        <v>117.02754399387911</v>
      </c>
      <c r="G11" s="627">
        <f>'Doherty Data '!R27</f>
        <v>87.865340474368779</v>
      </c>
      <c r="H11" s="715">
        <f>'Doherty Data '!S27</f>
        <v>181.53787299158378</v>
      </c>
      <c r="I11" s="715">
        <f>'Doherty Data '!T27</f>
        <v>96.239479724560056</v>
      </c>
      <c r="J11" s="627">
        <f>'Doherty Data '!U27</f>
        <v>186.50344299923489</v>
      </c>
      <c r="K11" s="718">
        <f t="shared" si="0"/>
        <v>1680.4575535599085</v>
      </c>
      <c r="L11" s="718">
        <f t="shared" si="0"/>
        <v>3521.7426197815416</v>
      </c>
      <c r="M11" s="718">
        <f t="shared" si="0"/>
        <v>2644.1562711628403</v>
      </c>
      <c r="N11" s="718">
        <f t="shared" si="0"/>
        <v>5463.0699970289725</v>
      </c>
      <c r="O11" s="718">
        <f t="shared" si="0"/>
        <v>2896.1615862784561</v>
      </c>
      <c r="P11" s="710">
        <f t="shared" si="0"/>
        <v>5612.5002843839602</v>
      </c>
      <c r="V11" s="471"/>
      <c r="W11" s="16"/>
    </row>
    <row r="12" spans="1:23" ht="15.75" x14ac:dyDescent="0.25">
      <c r="A12" s="79"/>
      <c r="B12" s="33" t="s">
        <v>81</v>
      </c>
      <c r="C12" s="71">
        <v>65</v>
      </c>
      <c r="D12" s="324">
        <f>VLOOKUP(C12,'AusLT17-19'!A10:L112,12)</f>
        <v>21.402959811792403</v>
      </c>
      <c r="E12" s="627">
        <f>'Doherty Data '!P28</f>
        <v>95.43840856924254</v>
      </c>
      <c r="F12" s="627">
        <f>'Doherty Data '!Q28</f>
        <v>200.01071155317521</v>
      </c>
      <c r="G12" s="627">
        <f>'Doherty Data '!R28</f>
        <v>150.1698546289212</v>
      </c>
      <c r="H12" s="715">
        <f>'Doherty Data '!S28</f>
        <v>310.26472838561591</v>
      </c>
      <c r="I12" s="715">
        <f>'Doherty Data '!T28</f>
        <v>164.48201989288447</v>
      </c>
      <c r="J12" s="627">
        <f>'Doherty Data '!U28</f>
        <v>318.75133894414694</v>
      </c>
      <c r="K12" s="718">
        <f t="shared" si="0"/>
        <v>2042.6644231089217</v>
      </c>
      <c r="L12" s="718">
        <f t="shared" si="0"/>
        <v>4280.8212213006118</v>
      </c>
      <c r="M12" s="718">
        <f t="shared" si="0"/>
        <v>3214.0793635655077</v>
      </c>
      <c r="N12" s="718">
        <f t="shared" si="0"/>
        <v>6640.5835126540233</v>
      </c>
      <c r="O12" s="718">
        <f t="shared" si="0"/>
        <v>3520.402061529845</v>
      </c>
      <c r="P12" s="710">
        <f t="shared" si="0"/>
        <v>6822.2220973765952</v>
      </c>
      <c r="V12" s="471"/>
      <c r="W12" s="16"/>
    </row>
    <row r="13" spans="1:23" ht="15.75" x14ac:dyDescent="0.25">
      <c r="A13" s="79"/>
      <c r="B13" s="33" t="s">
        <v>82</v>
      </c>
      <c r="C13" s="71">
        <v>75</v>
      </c>
      <c r="D13" s="324">
        <f>VLOOKUP(C13,'AusLT17-19'!A11:L113,12)</f>
        <v>13.448502273927778</v>
      </c>
      <c r="E13" s="627">
        <f>'Doherty Data '!P29</f>
        <v>255.85615914307573</v>
      </c>
      <c r="F13" s="627">
        <f>'Doherty Data '!Q29</f>
        <v>536.19892884468243</v>
      </c>
      <c r="G13" s="627">
        <f>'Doherty Data '!R29</f>
        <v>402.58301453710789</v>
      </c>
      <c r="H13" s="715">
        <f>'Doherty Data '!S29</f>
        <v>831.77352716143832</v>
      </c>
      <c r="I13" s="715">
        <f>'Doherty Data '!T29</f>
        <v>440.95179801071151</v>
      </c>
      <c r="J13" s="627">
        <f>'Doherty Data '!U29</f>
        <v>854.52486610558526</v>
      </c>
      <c r="K13" s="718">
        <f t="shared" si="0"/>
        <v>3440.8821380340814</v>
      </c>
      <c r="L13" s="718">
        <f t="shared" si="0"/>
        <v>7211.0725138453499</v>
      </c>
      <c r="M13" s="718">
        <f t="shared" si="0"/>
        <v>5414.1385864469949</v>
      </c>
      <c r="N13" s="718">
        <f t="shared" si="0"/>
        <v>11186.108171423532</v>
      </c>
      <c r="O13" s="718">
        <f t="shared" si="0"/>
        <v>5930.141258239596</v>
      </c>
      <c r="P13" s="710">
        <f t="shared" si="0"/>
        <v>11492.079604948793</v>
      </c>
      <c r="V13" s="471"/>
      <c r="W13" s="16"/>
    </row>
    <row r="14" spans="1:23" ht="15.75" x14ac:dyDescent="0.25">
      <c r="A14" s="79"/>
      <c r="B14" s="33" t="s">
        <v>83</v>
      </c>
      <c r="C14" s="71">
        <v>85</v>
      </c>
      <c r="D14" s="324">
        <f>VLOOKUP(C14,'AusLT17-19'!A12:L114,12)</f>
        <v>7.1045363834463728</v>
      </c>
      <c r="E14" s="627">
        <f>'Doherty Data '!P30</f>
        <v>514.75822494261672</v>
      </c>
      <c r="F14" s="627">
        <f>'Doherty Data '!Q30</f>
        <v>1078.7811782708493</v>
      </c>
      <c r="G14" s="627">
        <f>'Doherty Data '!R30</f>
        <v>809.9586840091813</v>
      </c>
      <c r="H14" s="715">
        <f>'Doherty Data '!S30</f>
        <v>1673.4491201224178</v>
      </c>
      <c r="I14" s="715">
        <f>'Doherty Data '!T30</f>
        <v>887.15302218821728</v>
      </c>
      <c r="J14" s="627">
        <f>'Doherty Data '!U30</f>
        <v>1719.2226472838561</v>
      </c>
      <c r="K14" s="718">
        <f t="shared" si="0"/>
        <v>3657.1185377830925</v>
      </c>
      <c r="L14" s="718">
        <f t="shared" si="0"/>
        <v>7664.2401308023964</v>
      </c>
      <c r="M14" s="718">
        <f t="shared" si="0"/>
        <v>5754.3809396315728</v>
      </c>
      <c r="N14" s="718">
        <f t="shared" si="0"/>
        <v>11889.080159756037</v>
      </c>
      <c r="O14" s="718">
        <f t="shared" si="0"/>
        <v>6302.8109238205971</v>
      </c>
      <c r="P14" s="710">
        <f t="shared" si="0"/>
        <v>12214.279848873146</v>
      </c>
      <c r="V14" s="471"/>
      <c r="W14" s="16"/>
    </row>
    <row r="15" spans="1:23" ht="15.75" x14ac:dyDescent="0.25">
      <c r="A15" s="79"/>
      <c r="B15" s="33" t="s">
        <v>84</v>
      </c>
      <c r="C15" s="71">
        <v>95</v>
      </c>
      <c r="D15" s="324">
        <f>VLOOKUP(C15,'AusLT17-19'!A13:L115,12)</f>
        <v>3.450685214125738</v>
      </c>
      <c r="E15" s="627">
        <f>'Doherty Data '!P31</f>
        <v>366.52410099464419</v>
      </c>
      <c r="F15" s="627">
        <f>'Doherty Data '!Q31</f>
        <v>768.12624330527922</v>
      </c>
      <c r="G15" s="627">
        <f>'Doherty Data '!R31</f>
        <v>576.71614384085694</v>
      </c>
      <c r="H15" s="715">
        <f>'Doherty Data '!S31</f>
        <v>1191.548584544759</v>
      </c>
      <c r="I15" s="715">
        <f>'Doherty Data '!T31</f>
        <v>631.68094873756695</v>
      </c>
      <c r="J15" s="627">
        <f>'Doherty Data '!U31</f>
        <v>1224.14078041316</v>
      </c>
      <c r="K15" s="718">
        <f t="shared" si="0"/>
        <v>1264.7592959229473</v>
      </c>
      <c r="L15" s="718">
        <f t="shared" si="0"/>
        <v>2650.561870355476</v>
      </c>
      <c r="M15" s="718">
        <f t="shared" si="0"/>
        <v>1990.0658702992573</v>
      </c>
      <c r="N15" s="718">
        <f t="shared" si="0"/>
        <v>4111.6590826010515</v>
      </c>
      <c r="O15" s="718">
        <f t="shared" si="0"/>
        <v>2179.7321098536404</v>
      </c>
      <c r="P15" s="710">
        <f t="shared" si="0"/>
        <v>4224.1244909800325</v>
      </c>
      <c r="V15" s="471"/>
      <c r="W15" s="16"/>
    </row>
    <row r="16" spans="1:23" s="669" customFormat="1" ht="16.5" thickBot="1" x14ac:dyDescent="0.3">
      <c r="A16" s="666"/>
      <c r="B16" s="93" t="s">
        <v>85</v>
      </c>
      <c r="C16" s="93"/>
      <c r="D16" s="665"/>
      <c r="E16" s="670">
        <f>SUM(E6:E15)</f>
        <v>1327</v>
      </c>
      <c r="F16" s="670">
        <f t="shared" ref="F16:P16" si="1">SUM(F6:F15)</f>
        <v>2781</v>
      </c>
      <c r="G16" s="670">
        <f t="shared" si="1"/>
        <v>2088</v>
      </c>
      <c r="H16" s="716">
        <f t="shared" si="1"/>
        <v>4314</v>
      </c>
      <c r="I16" s="716">
        <f t="shared" si="1"/>
        <v>2287</v>
      </c>
      <c r="J16" s="670">
        <f t="shared" si="1"/>
        <v>4432</v>
      </c>
      <c r="K16" s="719">
        <f t="shared" si="1"/>
        <v>13855.426490053396</v>
      </c>
      <c r="L16" s="719">
        <f t="shared" si="1"/>
        <v>29036.880986313856</v>
      </c>
      <c r="M16" s="719">
        <f t="shared" si="1"/>
        <v>21801.153361892608</v>
      </c>
      <c r="N16" s="719">
        <f t="shared" si="1"/>
        <v>45043.187549427537</v>
      </c>
      <c r="O16" s="719">
        <f t="shared" si="1"/>
        <v>23878.945277130457</v>
      </c>
      <c r="P16" s="671">
        <f t="shared" si="1"/>
        <v>46275.245067005759</v>
      </c>
      <c r="Q16" s="97"/>
      <c r="R16" s="97"/>
      <c r="S16" s="97"/>
      <c r="T16" s="97"/>
      <c r="V16" s="667"/>
      <c r="W16" s="668"/>
    </row>
    <row r="17" spans="1:25" x14ac:dyDescent="0.25">
      <c r="F17" s="25"/>
      <c r="H17" s="25"/>
      <c r="O17" s="72"/>
      <c r="Q17" s="487"/>
      <c r="R17" s="488"/>
      <c r="S17" s="304"/>
    </row>
    <row r="18" spans="1:25" s="706" customFormat="1" ht="21.75" customHeight="1" x14ac:dyDescent="0.25">
      <c r="A18" s="706" t="s">
        <v>86</v>
      </c>
    </row>
    <row r="19" spans="1:25" s="35" customFormat="1" ht="15.75" customHeight="1" x14ac:dyDescent="0.25">
      <c r="A19" s="36" t="s">
        <v>87</v>
      </c>
      <c r="B19" s="36"/>
      <c r="C19" s="36"/>
      <c r="D19" s="36"/>
      <c r="F19" s="36"/>
      <c r="G19" s="36"/>
      <c r="H19" s="36"/>
    </row>
    <row r="20" spans="1:25" s="34" customFormat="1" ht="30" x14ac:dyDescent="0.25">
      <c r="A20" s="913" t="s">
        <v>88</v>
      </c>
      <c r="B20" s="38"/>
      <c r="C20" s="38"/>
      <c r="D20" s="707" t="s">
        <v>497</v>
      </c>
      <c r="E20" s="707" t="s">
        <v>498</v>
      </c>
      <c r="F20" s="708" t="s">
        <v>499</v>
      </c>
      <c r="G20" s="714" t="s">
        <v>500</v>
      </c>
      <c r="H20" s="717" t="s">
        <v>501</v>
      </c>
      <c r="I20" s="709" t="s">
        <v>502</v>
      </c>
      <c r="K20" s="35" t="s">
        <v>144</v>
      </c>
      <c r="L20" s="707" t="s">
        <v>497</v>
      </c>
      <c r="M20" s="707" t="s">
        <v>498</v>
      </c>
      <c r="N20" s="708" t="s">
        <v>499</v>
      </c>
      <c r="O20" s="714" t="s">
        <v>500</v>
      </c>
      <c r="P20" s="717" t="s">
        <v>501</v>
      </c>
      <c r="Q20" s="709" t="s">
        <v>502</v>
      </c>
      <c r="S20" s="35" t="s">
        <v>89</v>
      </c>
      <c r="T20" s="707" t="s">
        <v>497</v>
      </c>
      <c r="U20" s="707" t="s">
        <v>498</v>
      </c>
      <c r="V20" s="708" t="s">
        <v>499</v>
      </c>
      <c r="W20" s="714" t="s">
        <v>500</v>
      </c>
      <c r="X20" s="717" t="s">
        <v>501</v>
      </c>
      <c r="Y20" s="709" t="s">
        <v>502</v>
      </c>
    </row>
    <row r="21" spans="1:25" s="34" customFormat="1" ht="15.75" x14ac:dyDescent="0.25">
      <c r="A21" s="41" t="s">
        <v>90</v>
      </c>
      <c r="B21" s="38"/>
      <c r="C21" s="38"/>
      <c r="D21" s="672">
        <f>'Doherty Data '!P99</f>
        <v>113940</v>
      </c>
      <c r="E21" s="672">
        <f>'Doherty Data '!Q99</f>
        <v>629681</v>
      </c>
      <c r="F21" s="672">
        <f>'Doherty Data '!R99</f>
        <v>147707</v>
      </c>
      <c r="G21" s="672">
        <f>'Doherty Data '!S99</f>
        <v>760248</v>
      </c>
      <c r="H21" s="672">
        <f>'Doherty Data '!T99</f>
        <v>162025</v>
      </c>
      <c r="I21" s="672">
        <f>'Doherty Data '!U99</f>
        <v>799410</v>
      </c>
      <c r="K21" s="304" t="s">
        <v>154</v>
      </c>
      <c r="L21" s="34">
        <f>'Doherty Data '!P43</f>
        <v>106334</v>
      </c>
      <c r="M21" s="34">
        <f>'Doherty Data '!Q43</f>
        <v>609981</v>
      </c>
      <c r="N21" s="34">
        <f>'Doherty Data '!R43</f>
        <v>137237</v>
      </c>
      <c r="O21" s="34">
        <f>'Doherty Data '!S43</f>
        <v>734187</v>
      </c>
      <c r="P21" s="34">
        <f>'Doherty Data '!T43</f>
        <v>150509</v>
      </c>
      <c r="Q21" s="34">
        <f>'Doherty Data '!U43</f>
        <v>770708</v>
      </c>
      <c r="S21" s="304" t="s">
        <v>81</v>
      </c>
      <c r="T21" s="834">
        <f>'Doherty Data '!P89</f>
        <v>165.93784887678717</v>
      </c>
      <c r="U21" s="834">
        <f>'Doherty Data '!Q89</f>
        <v>183.6735194009533</v>
      </c>
      <c r="V21" s="834">
        <f>'Doherty Data '!R89</f>
        <v>296.16140231450015</v>
      </c>
      <c r="W21" s="834">
        <f>'Doherty Data '!S89</f>
        <v>327.25956432947635</v>
      </c>
      <c r="X21" s="834">
        <f>'Doherty Data '!T89</f>
        <v>349.3684138869985</v>
      </c>
      <c r="Y21" s="834">
        <f>'Doherty Data '!U89</f>
        <v>382.16725663716869</v>
      </c>
    </row>
    <row r="22" spans="1:25" s="34" customFormat="1" ht="15.75" x14ac:dyDescent="0.25">
      <c r="A22" s="41" t="s">
        <v>92</v>
      </c>
      <c r="B22" s="38"/>
      <c r="C22" s="38"/>
      <c r="D22" s="673">
        <v>25694393</v>
      </c>
      <c r="E22" s="909">
        <v>25694393</v>
      </c>
      <c r="F22" s="909">
        <v>25694393</v>
      </c>
      <c r="G22" s="909">
        <v>25694393</v>
      </c>
      <c r="H22" s="909">
        <v>25694393</v>
      </c>
      <c r="I22" s="909">
        <v>25694393</v>
      </c>
      <c r="K22" s="304" t="s">
        <v>93</v>
      </c>
      <c r="L22" s="34">
        <f>'Doherty Data '!P53</f>
        <v>7576</v>
      </c>
      <c r="M22" s="34">
        <f>'Doherty Data '!Q53</f>
        <v>19480</v>
      </c>
      <c r="N22" s="34">
        <f>'Doherty Data '!R53</f>
        <v>10117</v>
      </c>
      <c r="O22" s="34">
        <f>'Doherty Data '!S53</f>
        <v>25205</v>
      </c>
      <c r="P22" s="34">
        <f>'Doherty Data '!T53</f>
        <v>10907</v>
      </c>
      <c r="Q22" s="34">
        <f>'Doherty Data '!U53</f>
        <v>27067</v>
      </c>
      <c r="S22" s="304" t="s">
        <v>82</v>
      </c>
      <c r="T22" s="834">
        <f>'Doherty Data '!P90</f>
        <v>75.971545268890509</v>
      </c>
      <c r="U22" s="834">
        <f>'Doherty Data '!Q90</f>
        <v>84.091490810075015</v>
      </c>
      <c r="V22" s="834">
        <f>'Doherty Data '!R90</f>
        <v>135.59196732471091</v>
      </c>
      <c r="W22" s="834">
        <f>'Doherty Data '!S90</f>
        <v>149.82968005445906</v>
      </c>
      <c r="X22" s="834">
        <f>'Doherty Data '!T90</f>
        <v>159.95180394826437</v>
      </c>
      <c r="Y22" s="834">
        <f>'Doherty Data '!U90</f>
        <v>174.96814159292063</v>
      </c>
    </row>
    <row r="23" spans="1:25" s="34" customFormat="1" ht="15.75" x14ac:dyDescent="0.25">
      <c r="A23" s="41" t="s">
        <v>94</v>
      </c>
      <c r="B23" s="38"/>
      <c r="C23" s="38"/>
      <c r="D23" s="673">
        <f>'Doherty Data '!P100</f>
        <v>115267</v>
      </c>
      <c r="E23" s="673">
        <f>'Doherty Data '!Q100</f>
        <v>632462</v>
      </c>
      <c r="F23" s="673">
        <f>'Doherty Data '!R100</f>
        <v>149795</v>
      </c>
      <c r="G23" s="673">
        <f>'Doherty Data '!S100</f>
        <v>764562</v>
      </c>
      <c r="H23" s="673">
        <f>'Doherty Data '!T100</f>
        <v>164312</v>
      </c>
      <c r="I23" s="673">
        <f>'Doherty Data '!U100</f>
        <v>803842</v>
      </c>
      <c r="K23" s="304" t="s">
        <v>95</v>
      </c>
      <c r="L23" s="34">
        <f>'Doherty Data '!P73</f>
        <v>1357</v>
      </c>
      <c r="M23" s="34">
        <f>'Doherty Data '!Q73</f>
        <v>3001</v>
      </c>
      <c r="N23" s="34">
        <f>'Doherty Data '!R73</f>
        <v>2441</v>
      </c>
      <c r="O23" s="34">
        <f>'Doherty Data '!S73</f>
        <v>5170</v>
      </c>
      <c r="P23" s="34">
        <f>'Doherty Data '!T73</f>
        <v>2896</v>
      </c>
      <c r="Q23" s="34">
        <f>'Doherty Data '!U73</f>
        <v>6067</v>
      </c>
      <c r="S23" s="304" t="s">
        <v>83</v>
      </c>
      <c r="T23" s="834">
        <f>'Doherty Data '!P91</f>
        <v>17.993260721579333</v>
      </c>
      <c r="U23" s="834">
        <f>'Doherty Data '!Q91</f>
        <v>19.91640571817566</v>
      </c>
      <c r="V23" s="834">
        <f>'Doherty Data '!R91</f>
        <v>32.113886997957849</v>
      </c>
      <c r="W23" s="834">
        <f>'Doherty Data '!S91</f>
        <v>35.485976855003464</v>
      </c>
      <c r="X23" s="834">
        <f>'Doherty Data '!T91</f>
        <v>37.883321987746825</v>
      </c>
      <c r="Y23" s="834">
        <f>'Doherty Data '!U91</f>
        <v>41.439823008849622</v>
      </c>
    </row>
    <row r="24" spans="1:25" s="34" customFormat="1" ht="15.75" x14ac:dyDescent="0.25">
      <c r="A24" s="41" t="s">
        <v>96</v>
      </c>
      <c r="B24" s="38"/>
      <c r="C24" s="38"/>
      <c r="D24" s="673">
        <f>'Doherty Data '!P101</f>
        <v>113940</v>
      </c>
      <c r="E24" s="673">
        <f>'Doherty Data '!Q101</f>
        <v>340913.8125</v>
      </c>
      <c r="F24" s="673">
        <f>'Doherty Data '!R101</f>
        <v>147707</v>
      </c>
      <c r="G24" s="673">
        <f>'Doherty Data '!S101</f>
        <v>417259.75</v>
      </c>
      <c r="H24" s="673">
        <f>'Doherty Data '!T101</f>
        <v>162025</v>
      </c>
      <c r="I24" s="673">
        <f>'Doherty Data '!U101</f>
        <v>445354.375</v>
      </c>
      <c r="S24" s="304" t="s">
        <v>97</v>
      </c>
      <c r="T24" s="834">
        <f>'Doherty Data '!P92</f>
        <v>0</v>
      </c>
      <c r="U24" s="834">
        <f>'Doherty Data '!Q92</f>
        <v>0</v>
      </c>
      <c r="V24" s="834">
        <f>'Doherty Data '!R92</f>
        <v>0</v>
      </c>
      <c r="W24" s="834">
        <f>'Doherty Data '!S92</f>
        <v>0</v>
      </c>
      <c r="X24" s="834">
        <f>'Doherty Data '!T92</f>
        <v>0</v>
      </c>
      <c r="Y24" s="834">
        <f>'Doherty Data '!U92</f>
        <v>0</v>
      </c>
    </row>
    <row r="25" spans="1:25" s="34" customFormat="1" ht="15.75" x14ac:dyDescent="0.25">
      <c r="A25" s="41" t="s">
        <v>98</v>
      </c>
      <c r="B25" s="38"/>
      <c r="C25" s="38"/>
      <c r="D25" s="673">
        <f>'Doherty Data '!P102</f>
        <v>87864.416666666672</v>
      </c>
      <c r="E25" s="673">
        <f>'Doherty Data '!Q102</f>
        <v>134325.49999999997</v>
      </c>
      <c r="F25" s="673">
        <f>'Doherty Data '!R102</f>
        <v>113498.00000000001</v>
      </c>
      <c r="G25" s="673">
        <f>'Doherty Data '!S102</f>
        <v>166919</v>
      </c>
      <c r="H25" s="673">
        <f>'Doherty Data '!T102</f>
        <v>123226.91666666666</v>
      </c>
      <c r="I25" s="673">
        <f>'Doherty Data '!U102</f>
        <v>180516.66666666666</v>
      </c>
      <c r="S25" s="35" t="s">
        <v>99</v>
      </c>
      <c r="T25" s="835">
        <f>'Doherty Data '!P93</f>
        <v>259.90265486725701</v>
      </c>
      <c r="U25" s="835">
        <f>'Doherty Data '!Q93</f>
        <v>287.68141592920398</v>
      </c>
      <c r="V25" s="835">
        <f>'Doherty Data '!R93</f>
        <v>463.86725663716891</v>
      </c>
      <c r="W25" s="835">
        <f>'Doherty Data '!S93</f>
        <v>512.57522123893887</v>
      </c>
      <c r="X25" s="835">
        <f>'Doherty Data '!T93</f>
        <v>547.20353982300969</v>
      </c>
      <c r="Y25" s="835">
        <f>'Doherty Data '!U93</f>
        <v>598.57522123893898</v>
      </c>
    </row>
    <row r="26" spans="1:25" s="34" customFormat="1" ht="15.75" x14ac:dyDescent="0.25">
      <c r="A26" s="41"/>
      <c r="B26" s="38"/>
      <c r="C26" s="38"/>
      <c r="D26" s="43"/>
      <c r="E26" s="44"/>
      <c r="F26" s="45"/>
      <c r="G26" s="38"/>
      <c r="H26" s="38"/>
    </row>
    <row r="27" spans="1:25" s="34" customFormat="1" ht="15.75" x14ac:dyDescent="0.25">
      <c r="A27" s="36" t="s">
        <v>100</v>
      </c>
      <c r="B27" s="38"/>
      <c r="C27" s="38"/>
      <c r="D27" s="38">
        <v>365.25</v>
      </c>
      <c r="E27" s="38"/>
      <c r="F27" s="38"/>
      <c r="G27" s="38"/>
      <c r="H27" s="38"/>
    </row>
    <row r="28" spans="1:25" s="34" customFormat="1" ht="15.75" x14ac:dyDescent="0.25">
      <c r="A28" s="38"/>
      <c r="B28" s="38"/>
      <c r="C28" s="38"/>
      <c r="D28" s="38"/>
      <c r="E28" s="38"/>
      <c r="F28" s="38"/>
      <c r="G28" s="38"/>
      <c r="H28" s="38"/>
      <c r="I28" s="38"/>
      <c r="J28" s="38"/>
      <c r="K28" s="38"/>
    </row>
    <row r="29" spans="1:25" s="34" customFormat="1" ht="15.75" x14ac:dyDescent="0.25">
      <c r="A29" s="46" t="s">
        <v>101</v>
      </c>
      <c r="B29" s="38"/>
      <c r="C29" s="38"/>
      <c r="D29" s="47" t="s">
        <v>102</v>
      </c>
      <c r="E29" s="40" t="s">
        <v>103</v>
      </c>
      <c r="F29" s="40" t="s">
        <v>104</v>
      </c>
      <c r="G29" s="466" t="s">
        <v>105</v>
      </c>
      <c r="H29" s="466" t="s">
        <v>106</v>
      </c>
      <c r="I29" s="466" t="s">
        <v>107</v>
      </c>
      <c r="J29" s="466" t="s">
        <v>108</v>
      </c>
      <c r="K29" s="38"/>
      <c r="L29" s="875"/>
      <c r="M29" s="878"/>
      <c r="N29" s="878"/>
      <c r="O29" s="878"/>
    </row>
    <row r="30" spans="1:25"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s="875"/>
      <c r="M30" s="878"/>
      <c r="N30" s="878"/>
      <c r="O30" s="878"/>
    </row>
    <row r="31" spans="1:25" s="34" customFormat="1" ht="15.75" x14ac:dyDescent="0.25">
      <c r="A31" s="41" t="s">
        <v>110</v>
      </c>
      <c r="B31" s="38"/>
      <c r="C31" s="38"/>
      <c r="D31" s="44">
        <v>0.13300000000000001</v>
      </c>
      <c r="E31" s="44">
        <v>8.7999999999999995E-2</v>
      </c>
      <c r="F31" s="44">
        <v>0.19</v>
      </c>
      <c r="G31" s="467">
        <f t="shared" ref="G31:G34" si="2">(F31-E31)/(2*1.96)</f>
        <v>2.6020408163265309E-2</v>
      </c>
      <c r="H31" s="468">
        <f t="shared" ref="H31:H34" si="3">(D31*(D31-D31^2-G31^2))/G31^2</f>
        <v>22.518354133333329</v>
      </c>
      <c r="I31" s="468">
        <f t="shared" ref="I31:I34" si="4">H31*(1-D31)/D31</f>
        <v>146.79257919999998</v>
      </c>
      <c r="J31" s="469" t="e">
        <f ca="1">_xll.ErBeta(H31,I31)</f>
        <v>#NAME?</v>
      </c>
      <c r="K31" s="38"/>
      <c r="L31" s="875"/>
      <c r="M31" s="878"/>
      <c r="N31" s="878"/>
      <c r="O31" s="878"/>
    </row>
    <row r="32" spans="1:25" s="34" customFormat="1" ht="15.75" x14ac:dyDescent="0.25">
      <c r="A32" s="41" t="s">
        <v>111</v>
      </c>
      <c r="B32" s="38"/>
      <c r="C32" s="38"/>
      <c r="D32" s="44">
        <v>0.65500000000000003</v>
      </c>
      <c r="E32" s="44">
        <v>0.57899999999999996</v>
      </c>
      <c r="F32" s="44">
        <v>0.72699999999999998</v>
      </c>
      <c r="G32" s="467">
        <f t="shared" si="2"/>
        <v>3.7755102040816335E-2</v>
      </c>
      <c r="H32" s="468">
        <f t="shared" si="3"/>
        <v>103.18158542731915</v>
      </c>
      <c r="I32" s="468">
        <f t="shared" si="4"/>
        <v>54.347552629656647</v>
      </c>
      <c r="J32" s="469" t="e">
        <f ca="1">_xll.ErBeta(H32,I32)</f>
        <v>#NAME?</v>
      </c>
      <c r="K32" s="38"/>
      <c r="L32" s="875"/>
      <c r="M32" s="878"/>
      <c r="N32" s="878"/>
      <c r="O32" s="878"/>
    </row>
    <row r="33" spans="1:23" s="34" customFormat="1" ht="15.75" customHeight="1" x14ac:dyDescent="0.25">
      <c r="A33" s="41" t="s">
        <v>112</v>
      </c>
      <c r="B33" s="38"/>
      <c r="C33" s="38"/>
      <c r="D33" s="44">
        <v>0.219</v>
      </c>
      <c r="E33" s="44">
        <v>0.14799999999999999</v>
      </c>
      <c r="F33" s="44">
        <v>0.308</v>
      </c>
      <c r="G33" s="467">
        <f t="shared" si="2"/>
        <v>4.0816326530612249E-2</v>
      </c>
      <c r="H33" s="468">
        <f t="shared" si="3"/>
        <v>22.264888985249996</v>
      </c>
      <c r="I33" s="468">
        <f t="shared" si="4"/>
        <v>79.401270764749981</v>
      </c>
      <c r="J33" s="469" t="e">
        <f ca="1">_xll.ErBeta(H33,I33)</f>
        <v>#NAME?</v>
      </c>
      <c r="K33" s="38"/>
      <c r="L33" s="875"/>
      <c r="M33" s="878"/>
      <c r="N33" s="878"/>
      <c r="O33" s="878"/>
    </row>
    <row r="34" spans="1:23" s="298" customFormat="1" ht="15.75" customHeight="1" x14ac:dyDescent="0.25">
      <c r="A34" s="322" t="s">
        <v>113</v>
      </c>
      <c r="B34" s="318"/>
      <c r="C34" s="318"/>
      <c r="D34" s="323">
        <v>0.224</v>
      </c>
      <c r="E34" s="323">
        <v>0.151</v>
      </c>
      <c r="F34" s="323">
        <v>0.312</v>
      </c>
      <c r="G34" s="467">
        <f t="shared" si="2"/>
        <v>4.1071428571428571E-2</v>
      </c>
      <c r="H34" s="468">
        <f t="shared" si="3"/>
        <v>22.858249968998113</v>
      </c>
      <c r="I34" s="468">
        <f t="shared" si="4"/>
        <v>79.187508821172031</v>
      </c>
      <c r="J34" s="469" t="e">
        <f ca="1">_xll.ErBeta(H34,I34)</f>
        <v>#NAME?</v>
      </c>
      <c r="K34" s="38"/>
      <c r="L34" s="915"/>
      <c r="M34" s="916"/>
      <c r="N34" s="916"/>
      <c r="O34" s="916"/>
      <c r="P34" s="154"/>
    </row>
    <row r="35" spans="1:23" s="154" customFormat="1" ht="15.75" customHeight="1" x14ac:dyDescent="0.25">
      <c r="A35" s="41"/>
      <c r="B35" s="131"/>
      <c r="C35" s="131"/>
      <c r="D35" s="44"/>
      <c r="E35" s="44"/>
      <c r="F35" s="44"/>
      <c r="G35" s="131"/>
      <c r="H35" s="131"/>
      <c r="I35" s="131"/>
      <c r="J35" s="131"/>
      <c r="K35" s="131"/>
    </row>
    <row r="36" spans="1:23" s="35" customFormat="1" ht="15.75" x14ac:dyDescent="0.25">
      <c r="A36" s="36" t="s">
        <v>114</v>
      </c>
      <c r="B36" s="36"/>
      <c r="C36" s="36"/>
      <c r="D36" s="36"/>
      <c r="E36" s="36"/>
      <c r="F36" s="36"/>
      <c r="G36" s="36"/>
      <c r="H36" s="36"/>
      <c r="I36" s="131"/>
      <c r="M36" s="154"/>
      <c r="N36" s="154"/>
      <c r="O36" s="154"/>
      <c r="P36" s="154"/>
    </row>
    <row r="37" spans="1:23" s="35" customFormat="1" ht="16.5" thickBot="1" x14ac:dyDescent="0.3">
      <c r="A37" s="54" t="s">
        <v>115</v>
      </c>
      <c r="B37" s="54"/>
      <c r="C37" s="54"/>
      <c r="D37" s="55" t="s">
        <v>116</v>
      </c>
      <c r="E37" s="55" t="s">
        <v>117</v>
      </c>
      <c r="F37" s="36"/>
      <c r="G37" s="36"/>
      <c r="H37" s="36"/>
      <c r="K37" s="131"/>
      <c r="L37" s="131"/>
      <c r="M37" s="154"/>
      <c r="N37" s="154"/>
      <c r="O37" s="154"/>
      <c r="P37" s="154"/>
    </row>
    <row r="38" spans="1:23" s="34" customFormat="1" ht="15.75" x14ac:dyDescent="0.25">
      <c r="A38" s="48" t="s">
        <v>118</v>
      </c>
      <c r="B38" s="38"/>
      <c r="C38" s="38"/>
      <c r="D38" s="868" t="s">
        <v>119</v>
      </c>
      <c r="E38" s="307">
        <v>14</v>
      </c>
      <c r="F38" s="36"/>
      <c r="G38" s="36"/>
      <c r="H38" s="36"/>
      <c r="I38" s="35"/>
      <c r="J38" s="35"/>
      <c r="K38" s="131"/>
      <c r="L38" s="131"/>
      <c r="M38" s="154"/>
      <c r="N38" s="154"/>
      <c r="O38" s="154"/>
      <c r="P38" s="154"/>
    </row>
    <row r="39" spans="1:23" s="34" customFormat="1" ht="15.75" x14ac:dyDescent="0.25">
      <c r="A39" s="48" t="s">
        <v>120</v>
      </c>
      <c r="B39" s="38"/>
      <c r="C39" s="38"/>
      <c r="D39" s="868" t="s">
        <v>119</v>
      </c>
      <c r="E39" s="307">
        <v>14</v>
      </c>
      <c r="F39" s="36"/>
      <c r="G39" s="36"/>
      <c r="H39" s="36"/>
      <c r="I39" s="35"/>
      <c r="J39" s="35"/>
      <c r="K39" s="131"/>
      <c r="L39" s="131"/>
      <c r="M39" s="154"/>
      <c r="N39" s="154"/>
      <c r="O39" s="154"/>
      <c r="P39" s="154"/>
    </row>
    <row r="40" spans="1:23" s="34" customFormat="1" ht="15.75" x14ac:dyDescent="0.25">
      <c r="A40" s="48" t="s">
        <v>121</v>
      </c>
      <c r="B40" s="38"/>
      <c r="C40" s="38"/>
      <c r="D40" s="868" t="s">
        <v>119</v>
      </c>
      <c r="E40" s="308">
        <v>14</v>
      </c>
      <c r="F40" s="36"/>
      <c r="G40" s="36"/>
      <c r="H40" s="36"/>
      <c r="I40" s="35"/>
      <c r="J40" s="35"/>
      <c r="K40" s="131"/>
      <c r="L40" s="131"/>
      <c r="M40" s="154"/>
      <c r="N40" s="154"/>
      <c r="O40" s="154"/>
      <c r="P40" s="154"/>
    </row>
    <row r="41" spans="1:23" s="34" customFormat="1" ht="15.75" x14ac:dyDescent="0.25">
      <c r="A41" s="48" t="s">
        <v>122</v>
      </c>
      <c r="B41" s="38"/>
      <c r="C41" s="38"/>
      <c r="D41" s="868" t="s">
        <v>119</v>
      </c>
      <c r="E41" s="308">
        <v>14</v>
      </c>
      <c r="F41" s="36"/>
      <c r="G41" s="36"/>
      <c r="I41" s="35"/>
      <c r="J41" s="35"/>
      <c r="K41" s="131"/>
      <c r="L41" s="131"/>
      <c r="M41" s="154"/>
      <c r="N41" s="154"/>
      <c r="O41" s="154"/>
      <c r="P41" s="154"/>
    </row>
    <row r="42" spans="1:23" s="34" customFormat="1" ht="15.75" x14ac:dyDescent="0.25">
      <c r="A42" s="38"/>
      <c r="B42" s="38"/>
      <c r="C42" s="38"/>
      <c r="D42" s="321"/>
      <c r="E42" s="321"/>
      <c r="F42" s="1742"/>
      <c r="G42" s="1742"/>
      <c r="H42" s="1742"/>
      <c r="I42" s="35"/>
      <c r="M42" s="154"/>
      <c r="N42" s="154"/>
      <c r="O42" s="154"/>
      <c r="P42" s="154"/>
    </row>
    <row r="43" spans="1:23" s="34" customFormat="1" ht="15.75" x14ac:dyDescent="0.25">
      <c r="A43" s="135" t="s">
        <v>123</v>
      </c>
      <c r="B43" s="136"/>
      <c r="C43" s="136"/>
      <c r="D43" s="137" t="s">
        <v>116</v>
      </c>
      <c r="E43" s="140" t="s">
        <v>117</v>
      </c>
      <c r="F43" s="298"/>
      <c r="G43" s="140" t="s">
        <v>124</v>
      </c>
      <c r="H43" s="1111" t="s">
        <v>125</v>
      </c>
      <c r="I43" s="1111" t="s">
        <v>126</v>
      </c>
      <c r="J43" s="140" t="s">
        <v>127</v>
      </c>
      <c r="K43" s="140" t="s">
        <v>103</v>
      </c>
      <c r="L43" s="1122" t="s">
        <v>104</v>
      </c>
      <c r="M43" s="1116" t="s">
        <v>128</v>
      </c>
      <c r="N43" s="1117" t="s">
        <v>129</v>
      </c>
      <c r="O43" s="154"/>
      <c r="P43" s="154"/>
    </row>
    <row r="44" spans="1:23" s="34" customFormat="1" ht="15.75" x14ac:dyDescent="0.25">
      <c r="A44" s="49" t="s">
        <v>130</v>
      </c>
      <c r="B44" s="299"/>
      <c r="C44" s="299"/>
      <c r="D44" s="146" t="s">
        <v>131</v>
      </c>
      <c r="E44" s="147"/>
      <c r="F44" s="298"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4" t="e" cm="1">
        <f t="array" aca="1" ref="N44" ca="1">_xll.ErLognormal(J44,M44)</f>
        <v>#NAME?</v>
      </c>
      <c r="O44" s="154"/>
      <c r="P44" s="154"/>
    </row>
    <row r="45" spans="1:23" s="34" customFormat="1" ht="15.75" x14ac:dyDescent="0.25">
      <c r="A45" s="49"/>
      <c r="B45" s="131"/>
      <c r="C45" s="131"/>
      <c r="D45" s="146"/>
      <c r="E45" s="147"/>
      <c r="F45" s="36"/>
      <c r="G45" s="36"/>
      <c r="H45" s="36"/>
      <c r="I45" s="35"/>
    </row>
    <row r="46" spans="1:23" s="34" customFormat="1" ht="15.75" x14ac:dyDescent="0.25">
      <c r="A46" s="135" t="s">
        <v>133</v>
      </c>
      <c r="B46" s="136"/>
      <c r="C46" s="136"/>
      <c r="D46" s="137" t="s">
        <v>116</v>
      </c>
      <c r="E46" s="140" t="s">
        <v>117</v>
      </c>
      <c r="F46" s="36"/>
      <c r="G46" s="36"/>
      <c r="H46" s="36"/>
    </row>
    <row r="47" spans="1:23" s="34" customFormat="1" ht="15.75" x14ac:dyDescent="0.25">
      <c r="A47" s="49" t="s">
        <v>134</v>
      </c>
      <c r="B47" s="318"/>
      <c r="C47" s="318"/>
      <c r="D47" s="319">
        <f>'Permanent Disb'!K10</f>
        <v>0.90600000000000003</v>
      </c>
      <c r="E47" s="320" t="s">
        <v>135</v>
      </c>
      <c r="F47" s="36"/>
      <c r="G47" s="36"/>
      <c r="H47" s="36"/>
    </row>
    <row r="48" spans="1:23" s="34" customFormat="1" ht="15.75" x14ac:dyDescent="0.25">
      <c r="A48" s="49"/>
      <c r="B48" s="38"/>
      <c r="C48" s="38"/>
      <c r="D48" s="38"/>
      <c r="E48" s="50"/>
      <c r="F48" s="51"/>
      <c r="G48" s="38"/>
      <c r="H48" s="38"/>
      <c r="W48" s="35"/>
    </row>
    <row r="49" spans="1:42"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c r="N49" s="916"/>
      <c r="O49" s="916"/>
      <c r="P49" s="916"/>
      <c r="Q49" s="916"/>
    </row>
    <row r="50" spans="1:42" s="154" customFormat="1" ht="15.75" x14ac:dyDescent="0.25">
      <c r="A50" s="156" t="s">
        <v>138</v>
      </c>
      <c r="B50" s="131"/>
      <c r="C50" s="131"/>
      <c r="D50" s="155">
        <f>'Permanent Disb'!C6</f>
        <v>2.82920668759425E-2</v>
      </c>
      <c r="E50" s="155">
        <f>'Permanent Disb'!D6</f>
        <v>2.56649103912506E-2</v>
      </c>
      <c r="F50" s="155">
        <f>'Permanent Disb'!E6</f>
        <v>3.1202822359023798E-2</v>
      </c>
      <c r="G50" s="131"/>
      <c r="H50" s="157" t="s">
        <v>135</v>
      </c>
      <c r="I50" s="503">
        <f>(F50-E50)/(2*1.96)</f>
        <v>1.4127326448401015E-3</v>
      </c>
      <c r="J50" s="503">
        <f>(D50*(D50-D50^2-I50^2))/I50^2</f>
        <v>389.684928329694</v>
      </c>
      <c r="K50" s="503">
        <f>J50*(1-D50)/D50</f>
        <v>13383.961586731159</v>
      </c>
      <c r="L50" s="576" t="e">
        <f ca="1">_xll.ErBeta(J50,K50)</f>
        <v>#NAME?</v>
      </c>
      <c r="N50" s="916"/>
      <c r="O50" s="916"/>
      <c r="P50" s="916"/>
      <c r="Q50" s="916"/>
    </row>
    <row r="51" spans="1:42" s="154" customFormat="1" ht="15.75" x14ac:dyDescent="0.25">
      <c r="A51" s="156" t="s">
        <v>139</v>
      </c>
      <c r="B51" s="131"/>
      <c r="C51" s="131"/>
      <c r="D51" s="178">
        <f>'Permanent Disb'!G7</f>
        <v>1.1000000000000001E-3</v>
      </c>
      <c r="E51" s="178">
        <f>'Permanent Disb'!H7</f>
        <v>7.9000000000000001E-4</v>
      </c>
      <c r="F51" s="178">
        <f>'Permanent Disb'!I7</f>
        <v>1.4E-3</v>
      </c>
      <c r="G51" s="131"/>
      <c r="H51" s="157" t="s">
        <v>135</v>
      </c>
      <c r="I51" s="503">
        <f>(F51-E51)/(2*1.96)</f>
        <v>1.5561224489795918E-4</v>
      </c>
      <c r="J51" s="503">
        <f>(D51*(D51-D51^2-I51^2))/I51^2</f>
        <v>49.91260954474604</v>
      </c>
      <c r="K51" s="503">
        <f>J51*(1-D51)/D51</f>
        <v>45325.186976588018</v>
      </c>
      <c r="L51" s="576" t="e">
        <f ca="1">_xll.ErBeta(J51,K51)</f>
        <v>#NAME?</v>
      </c>
      <c r="N51" s="916"/>
      <c r="O51" s="916"/>
      <c r="P51" s="916"/>
      <c r="Q51" s="916"/>
    </row>
    <row r="52" spans="1:42" s="154" customFormat="1" ht="15.75" x14ac:dyDescent="0.25">
      <c r="A52" s="156" t="s">
        <v>140</v>
      </c>
      <c r="B52" s="131"/>
      <c r="C52" s="131"/>
      <c r="D52" s="178">
        <f>'Permanent Disb'!G8</f>
        <v>6.7000000000000002E-3</v>
      </c>
      <c r="E52" s="178">
        <f>'Permanent Disb'!H8</f>
        <v>5.8999999999999999E-3</v>
      </c>
      <c r="F52" s="178">
        <f>'Permanent Disb'!I8</f>
        <v>7.4999999999999997E-3</v>
      </c>
      <c r="G52" s="131"/>
      <c r="H52" s="157" t="s">
        <v>135</v>
      </c>
      <c r="I52" s="503">
        <f>(F52-E52)/(2*1.96)</f>
        <v>4.0816326530612241E-4</v>
      </c>
      <c r="J52" s="503">
        <f>(D52*(D52-D52^2-I52^2))/I52^2</f>
        <v>267.64019509250005</v>
      </c>
      <c r="K52" s="503">
        <f>J52*(1-D52)/D52</f>
        <v>39678.657579907507</v>
      </c>
      <c r="L52" s="576" t="e">
        <f ca="1">_xll.ErBeta(J52,K52)</f>
        <v>#NAME?</v>
      </c>
      <c r="N52" s="916"/>
      <c r="O52" s="916"/>
      <c r="P52" s="916"/>
      <c r="Q52" s="916"/>
    </row>
    <row r="53" spans="1:42"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157" t="s">
        <v>135</v>
      </c>
      <c r="I53" s="503">
        <f>(F53-E53)/(2*1.96)</f>
        <v>1.5051020408163272E-3</v>
      </c>
      <c r="J53" s="503">
        <f>(D53*(D53-D53^2-I53^2))/I53^2</f>
        <v>2072.8189890859385</v>
      </c>
      <c r="K53" s="503">
        <f>J53*(1-D53)/D53</f>
        <v>27080.753290603778</v>
      </c>
      <c r="L53" s="576" t="e">
        <f ca="1">_xll.ErBeta(J53,K53)</f>
        <v>#NAME?</v>
      </c>
      <c r="N53" s="916"/>
      <c r="O53" s="916"/>
      <c r="P53" s="916"/>
      <c r="Q53" s="916"/>
    </row>
    <row r="54" spans="1:42" s="154" customFormat="1" ht="15.75" x14ac:dyDescent="0.25">
      <c r="A54" s="156" t="s">
        <v>143</v>
      </c>
      <c r="B54" s="131"/>
      <c r="C54" s="131"/>
      <c r="D54" s="178">
        <f>'Permanent Disb'!G5</f>
        <v>7.6E-3</v>
      </c>
      <c r="E54" s="178">
        <f>'Permanent Disb'!H5</f>
        <v>6.7999999999999996E-3</v>
      </c>
      <c r="F54" s="178">
        <f>'Permanent Disb'!I5</f>
        <v>8.5000000000000006E-3</v>
      </c>
      <c r="G54" s="131"/>
      <c r="H54" s="157" t="s">
        <v>135</v>
      </c>
      <c r="I54" s="503">
        <f>(F54-E54)/(2*1.96)</f>
        <v>4.3367346938775537E-4</v>
      </c>
      <c r="J54" s="503">
        <f>(D54*(D54-D54^2-I54^2))/I54^2</f>
        <v>304.77363985937683</v>
      </c>
      <c r="K54" s="503">
        <f>J54*(1-D54)/D54</f>
        <v>39797.02107847968</v>
      </c>
      <c r="L54" s="576" t="e">
        <f ca="1">_xll.ErBeta(J54,K54)</f>
        <v>#NAME?</v>
      </c>
      <c r="N54" s="916"/>
      <c r="O54" s="916"/>
      <c r="P54" s="916"/>
      <c r="Q54" s="916"/>
    </row>
    <row r="55" spans="1:42" s="123" customFormat="1" ht="15.75" x14ac:dyDescent="0.25">
      <c r="A55" s="124"/>
      <c r="B55" s="120"/>
      <c r="C55" s="120"/>
      <c r="D55" s="151"/>
      <c r="E55" s="121"/>
      <c r="F55" s="122"/>
      <c r="G55" s="120"/>
      <c r="H55" s="125"/>
    </row>
    <row r="56" spans="1:42" s="160" customFormat="1" x14ac:dyDescent="0.25">
      <c r="A56" s="160" t="s">
        <v>144</v>
      </c>
    </row>
    <row r="57" spans="1:42" s="160" customFormat="1" x14ac:dyDescent="0.25">
      <c r="A57" s="160" t="s">
        <v>145</v>
      </c>
    </row>
    <row r="58" spans="1:42" s="112" customFormat="1" ht="15.75" x14ac:dyDescent="0.25">
      <c r="I58" s="675"/>
    </row>
    <row r="59" spans="1:42" s="112" customFormat="1" ht="15.75" x14ac:dyDescent="0.25">
      <c r="D59" s="1718" t="s">
        <v>503</v>
      </c>
      <c r="E59" s="1718"/>
      <c r="F59" s="1718"/>
      <c r="G59" s="1718"/>
      <c r="H59" s="1718"/>
      <c r="I59" s="1725"/>
      <c r="J59" s="1726" t="s">
        <v>504</v>
      </c>
      <c r="K59" s="1718"/>
      <c r="L59" s="1718"/>
      <c r="M59" s="1718"/>
      <c r="N59" s="1718"/>
      <c r="O59" s="1718"/>
      <c r="P59" s="1726" t="s">
        <v>505</v>
      </c>
      <c r="Q59" s="1718"/>
      <c r="R59" s="1718"/>
      <c r="S59" s="1718"/>
      <c r="T59" s="1718"/>
      <c r="U59" s="1718"/>
      <c r="W59" s="917"/>
      <c r="X59" s="917"/>
      <c r="Y59" s="917"/>
      <c r="Z59" s="917"/>
      <c r="AA59" s="917"/>
      <c r="AB59" s="917"/>
      <c r="AC59" s="917"/>
      <c r="AD59" s="917"/>
      <c r="AE59" s="917"/>
      <c r="AF59" s="917"/>
      <c r="AG59" s="917"/>
      <c r="AH59" s="917"/>
      <c r="AI59" s="917"/>
      <c r="AJ59" s="917"/>
      <c r="AK59" s="917"/>
      <c r="AL59" s="917"/>
      <c r="AM59" s="917"/>
      <c r="AN59" s="917"/>
      <c r="AO59" s="917"/>
      <c r="AP59" s="917"/>
    </row>
    <row r="60" spans="1:42" s="112" customFormat="1" ht="15.75" x14ac:dyDescent="0.25">
      <c r="D60" s="1697" t="s">
        <v>506</v>
      </c>
      <c r="E60" s="1697"/>
      <c r="F60" s="1698"/>
      <c r="G60" s="1697" t="s">
        <v>498</v>
      </c>
      <c r="H60" s="1697"/>
      <c r="I60" s="1698"/>
      <c r="J60" s="1690" t="s">
        <v>499</v>
      </c>
      <c r="K60" s="1691"/>
      <c r="L60" s="1703"/>
      <c r="M60" s="1691" t="s">
        <v>500</v>
      </c>
      <c r="N60" s="1691"/>
      <c r="O60" s="1703"/>
      <c r="P60" s="1692" t="s">
        <v>501</v>
      </c>
      <c r="Q60" s="1693"/>
      <c r="R60" s="1695"/>
      <c r="S60" s="1693" t="s">
        <v>502</v>
      </c>
      <c r="T60" s="1693"/>
      <c r="U60" s="1695"/>
      <c r="W60" s="917"/>
      <c r="X60" s="917"/>
      <c r="Y60" s="917"/>
      <c r="Z60" s="917"/>
      <c r="AA60" s="917"/>
      <c r="AB60" s="917"/>
      <c r="AC60" s="917"/>
      <c r="AD60" s="917"/>
      <c r="AE60" s="917"/>
      <c r="AF60" s="917"/>
      <c r="AG60" s="917"/>
      <c r="AH60" s="917"/>
      <c r="AI60" s="917"/>
      <c r="AJ60" s="917"/>
      <c r="AK60" s="917"/>
      <c r="AL60" s="917"/>
      <c r="AM60" s="917"/>
      <c r="AN60" s="917"/>
      <c r="AO60" s="917"/>
      <c r="AP60" s="917"/>
    </row>
    <row r="61" spans="1:42"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W61" s="918"/>
      <c r="X61" s="918"/>
      <c r="Y61" s="918"/>
      <c r="Z61" s="918"/>
      <c r="AA61" s="918"/>
      <c r="AB61" s="918"/>
      <c r="AC61" s="918"/>
      <c r="AD61" s="918"/>
      <c r="AE61" s="918"/>
      <c r="AF61" s="918"/>
      <c r="AG61" s="918"/>
      <c r="AH61" s="918"/>
      <c r="AI61" s="918"/>
      <c r="AJ61" s="918"/>
      <c r="AK61" s="918"/>
      <c r="AL61" s="918"/>
      <c r="AM61" s="918"/>
      <c r="AN61" s="918"/>
      <c r="AO61" s="918"/>
      <c r="AP61" s="918"/>
    </row>
    <row r="62" spans="1:42"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W62" s="918"/>
      <c r="X62" s="918"/>
      <c r="Y62" s="918"/>
      <c r="Z62" s="918"/>
      <c r="AA62" s="918"/>
      <c r="AB62" s="918"/>
      <c r="AC62" s="918"/>
      <c r="AD62" s="918"/>
      <c r="AE62" s="918"/>
      <c r="AF62" s="918"/>
      <c r="AG62" s="918"/>
      <c r="AH62" s="918"/>
      <c r="AI62" s="918"/>
      <c r="AJ62" s="918"/>
      <c r="AK62" s="918"/>
      <c r="AL62" s="918"/>
      <c r="AM62" s="918"/>
      <c r="AN62" s="918"/>
      <c r="AO62" s="918"/>
      <c r="AP62" s="918"/>
    </row>
    <row r="63" spans="1:42" s="304" customFormat="1" x14ac:dyDescent="0.25">
      <c r="B63" s="304" t="s">
        <v>154</v>
      </c>
      <c r="D63" s="61">
        <f>L21</f>
        <v>106334</v>
      </c>
      <c r="E63" s="628">
        <f>(D63*$E39)/$D$27</f>
        <v>4075.7727583846681</v>
      </c>
      <c r="F63" s="683" t="e">
        <f ca="1">$E63*$J$30</f>
        <v>#NAME?</v>
      </c>
      <c r="G63" s="61">
        <f>M21</f>
        <v>609981</v>
      </c>
      <c r="H63" s="628">
        <f>(G63*$E39)/$D$27</f>
        <v>23380.51745379877</v>
      </c>
      <c r="I63" s="683" t="e">
        <f ca="1">H63*$J$30</f>
        <v>#NAME?</v>
      </c>
      <c r="J63" s="674">
        <f>N21</f>
        <v>137237</v>
      </c>
      <c r="K63" s="628">
        <f>(J63*$E39)/$D$27</f>
        <v>5260.2819986310742</v>
      </c>
      <c r="L63" s="683" t="e">
        <f ca="1">K63*$J30</f>
        <v>#NAME?</v>
      </c>
      <c r="M63" s="61">
        <f>O21</f>
        <v>734187</v>
      </c>
      <c r="N63" s="628">
        <f>(M63*$E39)/$D$27</f>
        <v>28141.322381930186</v>
      </c>
      <c r="O63" s="683" t="e">
        <f ca="1">N63*$J30</f>
        <v>#NAME?</v>
      </c>
      <c r="P63" s="674">
        <f>P21</f>
        <v>150509</v>
      </c>
      <c r="Q63" s="628">
        <f>(P63*$E39)/$D$27</f>
        <v>5768.9965776865165</v>
      </c>
      <c r="R63" s="683" t="e">
        <f ca="1">Q63*$J30</f>
        <v>#NAME?</v>
      </c>
      <c r="S63" s="61">
        <f>Q21</f>
        <v>770708</v>
      </c>
      <c r="T63" s="628">
        <f>(S63*$E39)/$D$27</f>
        <v>29541.169062286106</v>
      </c>
      <c r="U63" s="683" t="e">
        <f ca="1">T63*$J30</f>
        <v>#NAME?</v>
      </c>
      <c r="W63" s="875"/>
      <c r="X63" s="875"/>
      <c r="Y63" s="875"/>
      <c r="Z63" s="875"/>
      <c r="AA63" s="875"/>
      <c r="AB63" s="875"/>
      <c r="AC63" s="875"/>
      <c r="AD63" s="875"/>
      <c r="AE63" s="875"/>
      <c r="AF63" s="875"/>
      <c r="AG63" s="875"/>
      <c r="AH63" s="875"/>
      <c r="AI63" s="875"/>
      <c r="AJ63" s="875"/>
      <c r="AK63" s="875"/>
      <c r="AL63" s="875"/>
      <c r="AM63" s="875"/>
      <c r="AN63" s="875"/>
      <c r="AO63" s="875"/>
      <c r="AP63" s="875"/>
    </row>
    <row r="64" spans="1:42" s="304" customFormat="1" x14ac:dyDescent="0.25">
      <c r="B64" s="304" t="s">
        <v>93</v>
      </c>
      <c r="D64" s="61">
        <f t="shared" ref="D64:D65" si="5">L22</f>
        <v>7576</v>
      </c>
      <c r="E64" s="628">
        <f t="shared" ref="E64:E65" si="6">(D64*$E40)/$D$27</f>
        <v>290.38740588637921</v>
      </c>
      <c r="F64" s="683" t="e">
        <f ca="1">$E64*$J$31</f>
        <v>#NAME?</v>
      </c>
      <c r="G64" s="61">
        <f t="shared" ref="G64:G65" si="7">M22</f>
        <v>19480</v>
      </c>
      <c r="H64" s="628">
        <f t="shared" ref="H64:H65" si="8">(G64*$E40)/$D$27</f>
        <v>746.66666666666663</v>
      </c>
      <c r="I64" s="683" t="e">
        <f ca="1">H64*$J$31</f>
        <v>#NAME?</v>
      </c>
      <c r="J64" s="674">
        <f t="shared" ref="J64:J65" si="9">N22</f>
        <v>10117</v>
      </c>
      <c r="K64" s="628">
        <f t="shared" ref="K64:K65" si="10">(J64*$E40)/$D$27</f>
        <v>387.78370978781658</v>
      </c>
      <c r="L64" s="683" t="e">
        <f t="shared" ref="L64:L65" ca="1" si="11">K64*$J31</f>
        <v>#NAME?</v>
      </c>
      <c r="M64" s="61">
        <f t="shared" ref="M64:M65" si="12">O22</f>
        <v>25205</v>
      </c>
      <c r="N64" s="628">
        <f t="shared" ref="N64:N65" si="13">(M64*$E40)/$D$27</f>
        <v>966.10540725530461</v>
      </c>
      <c r="O64" s="683" t="e">
        <f t="shared" ref="O64:O65" ca="1" si="14">N64*$J31</f>
        <v>#NAME?</v>
      </c>
      <c r="P64" s="674">
        <f t="shared" ref="P64:P65" si="15">P22</f>
        <v>10907</v>
      </c>
      <c r="Q64" s="628">
        <f t="shared" ref="Q64:Q65" si="16">(P64*$E40)/$D$27</f>
        <v>418.06433949349758</v>
      </c>
      <c r="R64" s="683" t="e">
        <f t="shared" ref="R64:R65" ca="1" si="17">Q64*$J31</f>
        <v>#NAME?</v>
      </c>
      <c r="S64" s="61">
        <f t="shared" ref="S64:S65" si="18">Q22</f>
        <v>27067</v>
      </c>
      <c r="T64" s="628">
        <f t="shared" ref="T64:T65" si="19">(S64*$E40)/$D$27</f>
        <v>1037.4757015742641</v>
      </c>
      <c r="U64" s="683" t="e">
        <f t="shared" ref="U64:U65" ca="1" si="20">T64*$J31</f>
        <v>#NAME?</v>
      </c>
      <c r="W64" s="875"/>
      <c r="X64" s="875"/>
      <c r="Y64" s="875"/>
      <c r="Z64" s="875"/>
      <c r="AA64" s="875"/>
      <c r="AB64" s="875"/>
      <c r="AC64" s="875"/>
      <c r="AD64" s="875"/>
      <c r="AE64" s="875"/>
      <c r="AF64" s="875"/>
      <c r="AG64" s="875"/>
      <c r="AH64" s="875"/>
      <c r="AI64" s="875"/>
      <c r="AJ64" s="875"/>
      <c r="AK64" s="875"/>
      <c r="AL64" s="875"/>
      <c r="AM64" s="875"/>
      <c r="AN64" s="875"/>
      <c r="AO64" s="875"/>
      <c r="AP64" s="875"/>
    </row>
    <row r="65" spans="1:108" s="304" customFormat="1" x14ac:dyDescent="0.25">
      <c r="B65" s="304" t="s">
        <v>95</v>
      </c>
      <c r="D65" s="61">
        <f t="shared" si="5"/>
        <v>1357</v>
      </c>
      <c r="E65" s="628">
        <f t="shared" si="6"/>
        <v>52.013689253935659</v>
      </c>
      <c r="F65" s="683" t="e">
        <f ca="1">$E65*$J$32</f>
        <v>#NAME?</v>
      </c>
      <c r="G65" s="61">
        <f t="shared" si="7"/>
        <v>3001</v>
      </c>
      <c r="H65" s="628">
        <f t="shared" si="8"/>
        <v>115.0280629705681</v>
      </c>
      <c r="I65" s="683" t="e">
        <f ca="1">H65*$J$32</f>
        <v>#NAME?</v>
      </c>
      <c r="J65" s="674">
        <f t="shared" si="9"/>
        <v>2441</v>
      </c>
      <c r="K65" s="628">
        <f t="shared" si="10"/>
        <v>93.563312799452433</v>
      </c>
      <c r="L65" s="683" t="e">
        <f t="shared" ca="1" si="11"/>
        <v>#NAME?</v>
      </c>
      <c r="M65" s="61">
        <f t="shared" si="12"/>
        <v>5170</v>
      </c>
      <c r="N65" s="628">
        <f t="shared" si="13"/>
        <v>198.16563997262151</v>
      </c>
      <c r="O65" s="683" t="e">
        <f t="shared" ca="1" si="14"/>
        <v>#NAME?</v>
      </c>
      <c r="P65" s="674">
        <f t="shared" si="15"/>
        <v>2896</v>
      </c>
      <c r="Q65" s="628">
        <f t="shared" si="16"/>
        <v>111.00342231348391</v>
      </c>
      <c r="R65" s="683" t="e">
        <f t="shared" ca="1" si="17"/>
        <v>#NAME?</v>
      </c>
      <c r="S65" s="61">
        <f t="shared" si="18"/>
        <v>6067</v>
      </c>
      <c r="T65" s="628">
        <f t="shared" si="19"/>
        <v>232.54757015742641</v>
      </c>
      <c r="U65" s="683" t="e">
        <f t="shared" ca="1" si="20"/>
        <v>#NAME?</v>
      </c>
      <c r="W65" s="875"/>
      <c r="X65" s="875"/>
      <c r="Y65" s="875"/>
      <c r="Z65" s="875"/>
      <c r="AA65" s="875"/>
      <c r="AB65" s="875"/>
      <c r="AC65" s="875"/>
      <c r="AD65" s="875"/>
      <c r="AE65" s="875"/>
      <c r="AF65" s="875"/>
      <c r="AG65" s="875"/>
      <c r="AH65" s="875"/>
      <c r="AI65" s="875"/>
      <c r="AJ65" s="875"/>
      <c r="AK65" s="875"/>
      <c r="AL65" s="875"/>
      <c r="AM65" s="875"/>
      <c r="AN65" s="875"/>
      <c r="AO65" s="875"/>
      <c r="AP65" s="875"/>
    </row>
    <row r="66" spans="1:108" s="391" customFormat="1" x14ac:dyDescent="0.25">
      <c r="A66" s="640"/>
      <c r="B66" s="733" t="s">
        <v>155</v>
      </c>
      <c r="C66" s="640"/>
      <c r="D66" s="640"/>
      <c r="E66" s="640"/>
      <c r="F66" s="734" t="e">
        <f ca="1">_xll.ErTotal(SUM(F63:F65))</f>
        <v>#NAME?</v>
      </c>
      <c r="G66" s="640"/>
      <c r="H66" s="640"/>
      <c r="I66" s="734" t="e">
        <f ca="1">_xll.ErTotal(SUM(I63:I65))</f>
        <v>#NAME?</v>
      </c>
      <c r="J66" s="914"/>
      <c r="K66" s="644"/>
      <c r="L66" s="734" t="e">
        <f ca="1">_xll.ErTotal(SUM(L63:L65))</f>
        <v>#NAME?</v>
      </c>
      <c r="M66" s="644"/>
      <c r="N66" s="644"/>
      <c r="O66" s="734" t="e">
        <f ca="1">_xll.ErTotal(SUM(O63:O65))</f>
        <v>#NAME?</v>
      </c>
      <c r="P66" s="643"/>
      <c r="Q66" s="644"/>
      <c r="R66" s="734" t="e">
        <f ca="1">_xll.ErTotal(SUM(R63:R65))</f>
        <v>#NAME?</v>
      </c>
      <c r="S66" s="644"/>
      <c r="T66" s="644"/>
      <c r="U66" s="734" t="e">
        <f ca="1">_xll.ErTotal(SUM(U63:U65))</f>
        <v>#NAME?</v>
      </c>
      <c r="V66" s="640"/>
      <c r="W66" s="919"/>
      <c r="X66" s="919"/>
      <c r="Y66" s="919"/>
      <c r="Z66" s="919"/>
      <c r="AA66" s="919"/>
      <c r="AB66" s="919"/>
      <c r="AC66" s="919"/>
      <c r="AD66" s="919"/>
      <c r="AE66" s="919"/>
      <c r="AF66" s="919"/>
      <c r="AG66" s="919"/>
      <c r="AH66" s="919"/>
      <c r="AI66" s="919"/>
      <c r="AJ66" s="919"/>
      <c r="AK66" s="919"/>
      <c r="AL66" s="919"/>
      <c r="AM66" s="919"/>
      <c r="AN66" s="919"/>
      <c r="AO66" s="919"/>
      <c r="AP66" s="919"/>
    </row>
    <row r="67" spans="1:108" x14ac:dyDescent="0.25">
      <c r="D67" s="241"/>
      <c r="E67" s="241"/>
      <c r="F67" s="241"/>
      <c r="G67" s="241"/>
      <c r="H67" s="241"/>
      <c r="I67" s="159"/>
      <c r="J67" s="365"/>
      <c r="K67" s="365"/>
      <c r="L67" s="365"/>
      <c r="M67" s="365"/>
      <c r="N67" s="365"/>
      <c r="O67" s="684"/>
      <c r="P67" s="365"/>
      <c r="Q67" s="365"/>
      <c r="R67" s="365"/>
      <c r="S67" s="365"/>
      <c r="T67" s="365"/>
      <c r="U67" s="684"/>
    </row>
    <row r="68" spans="1:108" s="160" customFormat="1" x14ac:dyDescent="0.25">
      <c r="A68" s="160" t="s">
        <v>156</v>
      </c>
    </row>
    <row r="69" spans="1:108" s="112" customFormat="1" ht="15.75" x14ac:dyDescent="0.25"/>
    <row r="70" spans="1:108" s="112" customFormat="1" ht="15.75" x14ac:dyDescent="0.25">
      <c r="E70" s="685"/>
      <c r="F70" s="685"/>
      <c r="G70" s="685"/>
      <c r="H70" s="685"/>
      <c r="AI70" s="917"/>
      <c r="AJ70" s="917"/>
      <c r="AK70" s="917"/>
      <c r="AL70" s="917"/>
      <c r="AM70" s="917"/>
      <c r="AN70" s="917"/>
      <c r="AO70" s="917"/>
      <c r="AP70" s="917"/>
      <c r="AQ70" s="917"/>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row>
    <row r="71" spans="1:108" s="112" customFormat="1" ht="15.75" x14ac:dyDescent="0.25">
      <c r="B71" s="917"/>
      <c r="D71" s="1718"/>
      <c r="E71" s="1718"/>
      <c r="F71" s="1718"/>
      <c r="G71" s="1718"/>
      <c r="H71" s="1718"/>
      <c r="K71" s="1697" t="s">
        <v>507</v>
      </c>
      <c r="L71" s="1697"/>
      <c r="M71" s="1697"/>
      <c r="N71" s="1697"/>
      <c r="O71" s="1697"/>
      <c r="P71" s="1697"/>
      <c r="Q71" s="1697"/>
      <c r="R71" s="1698"/>
      <c r="S71" s="1690" t="s">
        <v>508</v>
      </c>
      <c r="T71" s="1691"/>
      <c r="U71" s="1691"/>
      <c r="V71" s="1691"/>
      <c r="W71" s="1691"/>
      <c r="X71" s="1691"/>
      <c r="Y71" s="1691"/>
      <c r="Z71" s="1691"/>
      <c r="AA71" s="1692" t="s">
        <v>509</v>
      </c>
      <c r="AB71" s="1693"/>
      <c r="AC71" s="1693"/>
      <c r="AD71" s="1693"/>
      <c r="AE71" s="1693"/>
      <c r="AF71" s="1693"/>
      <c r="AG71" s="1693"/>
      <c r="AH71" s="1693"/>
      <c r="AI71" s="920"/>
      <c r="AJ71" s="920"/>
      <c r="AK71" s="920"/>
      <c r="AL71" s="920"/>
      <c r="AM71" s="920"/>
      <c r="AN71" s="920"/>
      <c r="AO71" s="920"/>
      <c r="AP71" s="920"/>
      <c r="AQ71" s="920"/>
      <c r="AR71" s="920"/>
      <c r="AS71" s="920"/>
      <c r="AT71" s="920"/>
      <c r="AU71" s="920"/>
      <c r="AV71" s="920"/>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row>
    <row r="72" spans="1:108" s="112" customFormat="1" ht="14.25" customHeight="1" x14ac:dyDescent="0.25">
      <c r="B72" s="917"/>
      <c r="D72" s="502"/>
      <c r="E72" s="502"/>
      <c r="F72" s="502"/>
      <c r="G72" s="502"/>
      <c r="H72" s="502"/>
      <c r="I72" s="502"/>
      <c r="J72" s="502"/>
      <c r="K72" s="1702"/>
      <c r="L72" s="1702"/>
      <c r="M72" s="1702"/>
      <c r="N72" s="1702"/>
      <c r="O72" s="725"/>
      <c r="P72" s="725"/>
      <c r="Q72" s="725"/>
      <c r="R72" s="726"/>
      <c r="S72" s="729"/>
      <c r="T72" s="729"/>
      <c r="U72" s="729"/>
      <c r="V72" s="729"/>
      <c r="W72" s="729"/>
      <c r="X72" s="729"/>
      <c r="Y72" s="729"/>
      <c r="Z72" s="729"/>
      <c r="AA72" s="732"/>
      <c r="AB72" s="732"/>
      <c r="AC72" s="732"/>
      <c r="AD72" s="732"/>
      <c r="AE72" s="732"/>
      <c r="AF72" s="732"/>
      <c r="AG72" s="732"/>
      <c r="AH72" s="732"/>
      <c r="AI72" s="921"/>
      <c r="AJ72" s="921"/>
      <c r="AK72" s="921"/>
      <c r="AL72" s="921"/>
      <c r="AM72" s="921"/>
      <c r="AN72" s="921"/>
      <c r="AO72" s="921"/>
      <c r="AP72" s="921"/>
      <c r="AQ72" s="921"/>
      <c r="AR72" s="921"/>
      <c r="AS72" s="921"/>
      <c r="AT72" s="921"/>
      <c r="AU72" s="921"/>
      <c r="AV72" s="921"/>
      <c r="AW72" s="1740"/>
      <c r="AX72" s="1740"/>
      <c r="AY72" s="1740"/>
      <c r="AZ72" s="1740"/>
      <c r="BA72" s="1740"/>
      <c r="BB72" s="1740"/>
      <c r="BC72" s="1740"/>
      <c r="BD72" s="1740"/>
      <c r="BE72" s="1740"/>
      <c r="BF72" s="1740"/>
      <c r="BG72" s="1740"/>
      <c r="BH72" s="1740"/>
      <c r="BI72" s="1740"/>
      <c r="BJ72" s="1740"/>
      <c r="BK72" s="1740"/>
      <c r="BL72" s="1740"/>
      <c r="BM72" s="1740"/>
      <c r="BN72" s="1740"/>
      <c r="BO72" s="1740"/>
      <c r="BP72" s="1740"/>
      <c r="BQ72" s="1740"/>
      <c r="BR72" s="1740"/>
      <c r="BS72" s="1740"/>
      <c r="BT72" s="1740"/>
      <c r="BU72" s="1740"/>
      <c r="BV72" s="1740"/>
      <c r="BW72" s="1740"/>
      <c r="BX72" s="1740"/>
      <c r="BY72" s="1740"/>
      <c r="BZ72" s="1740"/>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x14ac:dyDescent="0.25">
      <c r="B73" s="875"/>
      <c r="D73" s="1700" t="s">
        <v>760</v>
      </c>
      <c r="E73" s="1700"/>
      <c r="F73" s="1701"/>
      <c r="G73" s="1704" t="s">
        <v>129</v>
      </c>
      <c r="H73" s="1705"/>
      <c r="I73" s="1705"/>
      <c r="J73" s="1705"/>
      <c r="K73" s="1697" t="s">
        <v>497</v>
      </c>
      <c r="L73" s="1697"/>
      <c r="M73" s="1697"/>
      <c r="N73" s="1698"/>
      <c r="O73" s="1697" t="s">
        <v>498</v>
      </c>
      <c r="P73" s="1697"/>
      <c r="Q73" s="1697"/>
      <c r="R73" s="1698"/>
      <c r="S73" s="1690" t="s">
        <v>499</v>
      </c>
      <c r="T73" s="1691"/>
      <c r="U73" s="1691"/>
      <c r="V73" s="1691"/>
      <c r="W73" s="1691" t="s">
        <v>500</v>
      </c>
      <c r="X73" s="1691"/>
      <c r="Y73" s="1691"/>
      <c r="Z73" s="1691"/>
      <c r="AA73" s="1692" t="s">
        <v>501</v>
      </c>
      <c r="AB73" s="1693"/>
      <c r="AC73" s="1693"/>
      <c r="AD73" s="1693"/>
      <c r="AE73" s="1693" t="s">
        <v>502</v>
      </c>
      <c r="AF73" s="1693"/>
      <c r="AG73" s="1693"/>
      <c r="AH73" s="1693"/>
      <c r="AI73" s="1739"/>
      <c r="AJ73" s="1739"/>
      <c r="AK73" s="1739"/>
      <c r="AL73" s="1739"/>
      <c r="AM73" s="1739"/>
      <c r="AN73" s="1739"/>
      <c r="AO73" s="1739"/>
      <c r="AP73" s="1739"/>
      <c r="AQ73" s="1739"/>
      <c r="AR73" s="1739"/>
      <c r="AS73" s="1739"/>
      <c r="AT73" s="1739"/>
      <c r="AU73" s="1739"/>
      <c r="AV73" s="1739"/>
      <c r="AW73" s="922"/>
      <c r="AX73" s="1737"/>
      <c r="AY73" s="1737"/>
      <c r="AZ73" s="1737"/>
      <c r="BA73" s="1737"/>
      <c r="BB73" s="1738"/>
      <c r="BC73" s="1738"/>
      <c r="BD73" s="1738"/>
      <c r="BE73" s="1738"/>
      <c r="BF73" s="1738"/>
      <c r="BG73" s="1738"/>
      <c r="BH73" s="1738"/>
      <c r="BI73" s="1738"/>
      <c r="BJ73" s="1738"/>
      <c r="BK73" s="1738"/>
      <c r="BL73" s="923"/>
      <c r="BM73" s="1738"/>
      <c r="BN73" s="1738"/>
      <c r="BO73" s="1738"/>
      <c r="BP73" s="1738"/>
      <c r="BQ73" s="1738"/>
      <c r="BR73" s="1738"/>
      <c r="BS73" s="1738"/>
      <c r="BT73" s="1738"/>
      <c r="BU73" s="1738"/>
      <c r="BV73" s="1738"/>
      <c r="BW73" s="1738"/>
      <c r="BX73" s="1738"/>
      <c r="BY73" s="1738"/>
      <c r="BZ73" s="1738"/>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29" customFormat="1" ht="45" x14ac:dyDescent="0.25">
      <c r="B74" s="439" t="s">
        <v>162</v>
      </c>
      <c r="D74" s="443" t="s">
        <v>163</v>
      </c>
      <c r="E74" s="443" t="s">
        <v>103</v>
      </c>
      <c r="F74" s="443" t="s">
        <v>104</v>
      </c>
      <c r="G74" s="498" t="s">
        <v>105</v>
      </c>
      <c r="H74" s="498" t="s">
        <v>106</v>
      </c>
      <c r="I74" s="498" t="s">
        <v>107</v>
      </c>
      <c r="J74" s="498" t="s">
        <v>164</v>
      </c>
      <c r="K74" s="711" t="s">
        <v>165</v>
      </c>
      <c r="L74" s="727" t="s">
        <v>166</v>
      </c>
      <c r="M74" s="727" t="s">
        <v>167</v>
      </c>
      <c r="N74" s="728" t="s">
        <v>168</v>
      </c>
      <c r="O74" s="711" t="s">
        <v>165</v>
      </c>
      <c r="P74" s="727" t="s">
        <v>166</v>
      </c>
      <c r="Q74" s="727" t="s">
        <v>167</v>
      </c>
      <c r="R74" s="728" t="s">
        <v>168</v>
      </c>
      <c r="S74" s="712" t="s">
        <v>165</v>
      </c>
      <c r="T74" s="730" t="s">
        <v>166</v>
      </c>
      <c r="U74" s="730" t="s">
        <v>167</v>
      </c>
      <c r="V74" s="731" t="s">
        <v>168</v>
      </c>
      <c r="W74" s="712" t="s">
        <v>165</v>
      </c>
      <c r="X74" s="730" t="s">
        <v>166</v>
      </c>
      <c r="Y74" s="730" t="s">
        <v>167</v>
      </c>
      <c r="Z74" s="731" t="s">
        <v>168</v>
      </c>
      <c r="AA74" s="713" t="s">
        <v>165</v>
      </c>
      <c r="AB74" s="703" t="s">
        <v>166</v>
      </c>
      <c r="AC74" s="703" t="s">
        <v>167</v>
      </c>
      <c r="AD74" s="704" t="s">
        <v>168</v>
      </c>
      <c r="AE74" s="713" t="s">
        <v>165</v>
      </c>
      <c r="AF74" s="703" t="s">
        <v>166</v>
      </c>
      <c r="AG74" s="703" t="s">
        <v>167</v>
      </c>
      <c r="AH74" s="703" t="s">
        <v>168</v>
      </c>
      <c r="AI74" s="924"/>
      <c r="AJ74" s="920"/>
      <c r="AK74" s="920"/>
      <c r="AL74" s="920"/>
      <c r="AM74" s="920"/>
      <c r="AN74" s="924"/>
      <c r="AO74" s="920"/>
      <c r="AP74" s="920"/>
      <c r="AQ74" s="920"/>
      <c r="AR74" s="920"/>
      <c r="AS74" s="924"/>
      <c r="AT74" s="920"/>
      <c r="AU74" s="920"/>
      <c r="AV74" s="920"/>
      <c r="AW74" s="925"/>
      <c r="AX74" s="926"/>
      <c r="AY74" s="925"/>
      <c r="AZ74" s="925"/>
      <c r="BA74" s="925"/>
      <c r="BB74" s="927"/>
      <c r="BC74" s="928"/>
      <c r="BD74" s="927"/>
      <c r="BE74" s="927"/>
      <c r="BF74" s="927"/>
      <c r="BG74" s="927"/>
      <c r="BH74" s="928"/>
      <c r="BI74" s="927"/>
      <c r="BJ74" s="927"/>
      <c r="BK74" s="927"/>
      <c r="BL74" s="925"/>
      <c r="BM74" s="926"/>
      <c r="BN74" s="925"/>
      <c r="BO74" s="925"/>
      <c r="BP74" s="925"/>
      <c r="BQ74" s="927"/>
      <c r="BR74" s="928"/>
      <c r="BS74" s="927"/>
      <c r="BT74" s="927"/>
      <c r="BU74" s="927"/>
      <c r="BV74" s="927"/>
      <c r="BW74" s="928"/>
      <c r="BX74" s="927"/>
      <c r="BY74" s="927"/>
      <c r="BZ74" s="927"/>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168" customFormat="1" x14ac:dyDescent="0.25">
      <c r="B75" s="439">
        <v>0</v>
      </c>
      <c r="C75" s="329"/>
      <c r="D75" s="565">
        <f>'NSW Post Acute '!T5</f>
        <v>0.56289999999999996</v>
      </c>
      <c r="E75" s="493">
        <f>'NSW Post Acute '!U5</f>
        <v>0.59970000000000001</v>
      </c>
      <c r="F75" s="493">
        <f>'NSW Post Acute '!V5</f>
        <v>0.52759999999999996</v>
      </c>
      <c r="G75" s="498">
        <f>(F75-E75)/(2*1.96)</f>
        <v>-1.8392857142857155E-2</v>
      </c>
      <c r="H75" s="498">
        <f>(D75*(D75-D75^2-G75^2))/G75^2</f>
        <v>408.83433804250672</v>
      </c>
      <c r="I75" s="498">
        <f>H75*(1-D75)/D75</f>
        <v>317.46578283599166</v>
      </c>
      <c r="J75" s="498" t="e">
        <f ca="1">_xll.ErBeta(H75,I75)</f>
        <v>#NAME?</v>
      </c>
      <c r="K75" s="1076" t="e">
        <f ca="1">(1-EXP(-(-LN(1-(J75-J76)/1))*$N$44)*1)</f>
        <v>#NAME?</v>
      </c>
      <c r="L75" s="566" t="e">
        <f ca="1">K75*($D$21-PICSIA_V)</f>
        <v>#NAME?</v>
      </c>
      <c r="M75" s="566" t="e">
        <f ca="1">((L75*B76)/52*$J$33)</f>
        <v>#NAME?</v>
      </c>
      <c r="N75" s="567" t="e">
        <f ca="1">(M75/$D$22)*100000</f>
        <v>#NAME?</v>
      </c>
      <c r="O75" s="565" t="e">
        <f ca="1">$J75-$J76</f>
        <v>#NAME?</v>
      </c>
      <c r="P75" s="566" t="e">
        <f ca="1">O75*($E$21-PICSIA_U)</f>
        <v>#NAME?</v>
      </c>
      <c r="Q75" s="566" t="e">
        <f ca="1">((P75*B76)/52*$J$33)</f>
        <v>#NAME?</v>
      </c>
      <c r="R75" s="567" t="e">
        <f t="shared" ref="R75:R138" ca="1" si="21">(Q75/$D$22)*100000</f>
        <v>#NAME?</v>
      </c>
      <c r="S75" s="1076" t="e">
        <f ca="1">(1-EXP(-(-LN(1-(J75-J76)/1))*$N$44)*1)</f>
        <v>#NAME?</v>
      </c>
      <c r="T75" s="566" t="e">
        <f t="shared" ref="T75:T94" ca="1" si="22">S75*($F$21-PICSIB_V)</f>
        <v>#NAME?</v>
      </c>
      <c r="U75" s="566" t="e">
        <f ca="1">((T75*B76)/52*$J$33)</f>
        <v>#NAME?</v>
      </c>
      <c r="V75" s="567" t="e">
        <f ca="1">(U75/$D$22)*100000</f>
        <v>#NAME?</v>
      </c>
      <c r="W75" s="565" t="e">
        <f ca="1">$J75-$J76</f>
        <v>#NAME?</v>
      </c>
      <c r="X75" s="566" t="e">
        <f t="shared" ref="X75:X94" ca="1" si="23">W75*($G$21-PICSIB_U)</f>
        <v>#NAME?</v>
      </c>
      <c r="Y75" s="566" t="e">
        <f ca="1">((X75*B76)/52*$J$33)</f>
        <v>#NAME?</v>
      </c>
      <c r="Z75" s="567" t="e">
        <f t="shared" ref="Z75:Z138" ca="1" si="24">(Y75/$D$22)*100000</f>
        <v>#NAME?</v>
      </c>
      <c r="AA75" s="1076" t="e">
        <f ca="1">(1-EXP(-(-LN(1-(J75-J76)/1))*$N$44)*1)</f>
        <v>#NAME?</v>
      </c>
      <c r="AB75" s="566" t="e">
        <f t="shared" ref="AB75:AB94" ca="1" si="25">AA75*($H$21-PICSIC_V)</f>
        <v>#NAME?</v>
      </c>
      <c r="AC75" s="566" t="e">
        <f ca="1">((AB75*B76)/52*$J$33)</f>
        <v>#NAME?</v>
      </c>
      <c r="AD75" s="567" t="e">
        <f t="shared" ref="AD75:AD138" ca="1" si="26">(AC75/$D$22)*100000</f>
        <v>#NAME?</v>
      </c>
      <c r="AE75" s="565" t="e">
        <f ca="1">$J75-$J76</f>
        <v>#NAME?</v>
      </c>
      <c r="AF75" s="453" t="e">
        <f t="shared" ref="AF75:AF94" ca="1" si="27">AE75*($I$21-PICSIC_U)</f>
        <v>#NAME?</v>
      </c>
      <c r="AG75" s="566" t="e">
        <f ca="1">((AF75*B76)/52*$J$33)</f>
        <v>#NAME?</v>
      </c>
      <c r="AH75" s="969" t="e">
        <f ca="1">(AG75/$D$22)*100000</f>
        <v>#NAME?</v>
      </c>
      <c r="AI75" s="929"/>
      <c r="AJ75" s="930"/>
      <c r="AK75" s="930"/>
      <c r="AL75" s="931"/>
      <c r="AM75" s="932"/>
      <c r="AN75" s="933"/>
      <c r="AO75" s="934"/>
      <c r="AP75" s="934"/>
      <c r="AQ75" s="935"/>
      <c r="AR75" s="932"/>
      <c r="AS75" s="932"/>
      <c r="AT75" s="934"/>
      <c r="AU75" s="934"/>
      <c r="AV75" s="935"/>
      <c r="AW75" s="936"/>
      <c r="AX75" s="929"/>
      <c r="AY75" s="930"/>
      <c r="AZ75" s="930"/>
      <c r="BA75" s="931"/>
      <c r="BB75" s="932"/>
      <c r="BC75" s="933"/>
      <c r="BD75" s="934"/>
      <c r="BE75" s="934"/>
      <c r="BF75" s="935"/>
      <c r="BG75" s="932"/>
      <c r="BH75" s="932"/>
      <c r="BI75" s="934"/>
      <c r="BJ75" s="934"/>
      <c r="BK75" s="935"/>
      <c r="BL75" s="936"/>
      <c r="BM75" s="929"/>
      <c r="BN75" s="930"/>
      <c r="BO75" s="930"/>
      <c r="BP75" s="931"/>
      <c r="BQ75" s="932"/>
      <c r="BR75" s="933"/>
      <c r="BS75" s="934"/>
      <c r="BT75" s="934"/>
      <c r="BU75" s="935"/>
      <c r="BV75" s="932"/>
      <c r="BW75" s="932"/>
      <c r="BX75" s="934"/>
      <c r="BY75" s="934"/>
      <c r="BZ75" s="935"/>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168" customFormat="1" x14ac:dyDescent="0.25">
      <c r="B76" s="439">
        <v>1</v>
      </c>
      <c r="C76" s="329"/>
      <c r="D76" s="565">
        <f>'NSW Post Acute '!T6</f>
        <v>0.47395007657654858</v>
      </c>
      <c r="E76" s="493">
        <f>'NSW Post Acute '!U6</f>
        <v>0.49148407103175551</v>
      </c>
      <c r="F76" s="493">
        <f>'NSW Post Acute '!V6</f>
        <v>0.4559296042002175</v>
      </c>
      <c r="G76" s="498">
        <f t="shared" ref="G76:G139" si="28">(F76-E76)/(2*1.96)</f>
        <v>-9.0700170488617372E-3</v>
      </c>
      <c r="H76" s="498">
        <f t="shared" ref="H76:H139" si="29">(D76*(D76-D76^2-G76^2))/G76^2</f>
        <v>1435.9278822603201</v>
      </c>
      <c r="I76" s="498">
        <f t="shared" ref="I76:I139" si="30">H76*(1-D76)/D76</f>
        <v>1593.7749350329286</v>
      </c>
      <c r="J76" s="498" t="e">
        <f ca="1">_xll.ErBeta(H76,I76)</f>
        <v>#NAME?</v>
      </c>
      <c r="K76" s="1076" t="e">
        <f t="shared" ref="K76:K139" ca="1" si="31">(1-EXP(-(-LN(1-(J76-J77)/1))*$N$44)*1)</f>
        <v>#NAME?</v>
      </c>
      <c r="L76" s="566" t="e">
        <f t="shared" ref="L76:L94" ca="1" si="32">K76*($D$21-PICSIA_V)</f>
        <v>#NAME?</v>
      </c>
      <c r="M76" s="566" t="e">
        <f t="shared" ref="M76:M139" ca="1" si="33">((L76*B77)/52*$J$33)</f>
        <v>#NAME?</v>
      </c>
      <c r="N76" s="567" t="e">
        <f t="shared" ref="N76:N139" ca="1" si="34">(M76/$D$22)*100000</f>
        <v>#NAME?</v>
      </c>
      <c r="O76" s="565" t="e">
        <f ca="1">$J76-$J77</f>
        <v>#NAME?</v>
      </c>
      <c r="P76" s="566" t="e">
        <f t="shared" ref="P76:P94" ca="1" si="35">O76*($E$21-PICSIA_U)</f>
        <v>#NAME?</v>
      </c>
      <c r="Q76" s="566" t="e">
        <f t="shared" ref="Q76:Q139" ca="1" si="36">((P76*B77)/52*$J$33)</f>
        <v>#NAME?</v>
      </c>
      <c r="R76" s="567" t="e">
        <f t="shared" ca="1" si="21"/>
        <v>#NAME?</v>
      </c>
      <c r="S76" s="1076" t="e">
        <f t="shared" ref="S76:S139" ca="1" si="37">(1-EXP(-(-LN(1-(J76-J77)/1))*$N$44)*1)</f>
        <v>#NAME?</v>
      </c>
      <c r="T76" s="566" t="e">
        <f t="shared" ca="1" si="22"/>
        <v>#NAME?</v>
      </c>
      <c r="U76" s="566" t="e">
        <f t="shared" ref="U76:U139" ca="1" si="38">((T76*B77)/52*$J$33)</f>
        <v>#NAME?</v>
      </c>
      <c r="V76" s="567" t="e">
        <f t="shared" ref="V76:V139" ca="1" si="39">(U76/$D$22)*100000</f>
        <v>#NAME?</v>
      </c>
      <c r="W76" s="565" t="e">
        <f ca="1">$J76-$J77</f>
        <v>#NAME?</v>
      </c>
      <c r="X76" s="566" t="e">
        <f t="shared" ca="1" si="23"/>
        <v>#NAME?</v>
      </c>
      <c r="Y76" s="566" t="e">
        <f t="shared" ref="Y76:Y139" ca="1" si="40">((X76*B77)/52*$J$33)</f>
        <v>#NAME?</v>
      </c>
      <c r="Z76" s="567" t="e">
        <f t="shared" ca="1" si="24"/>
        <v>#NAME?</v>
      </c>
      <c r="AA76" s="1076" t="e">
        <f t="shared" ref="AA76:AA139" ca="1" si="41">(1-EXP(-(-LN(1-(J76-J77)/1))*$N$44)*1)</f>
        <v>#NAME?</v>
      </c>
      <c r="AB76" s="566" t="e">
        <f t="shared" ca="1" si="25"/>
        <v>#NAME?</v>
      </c>
      <c r="AC76" s="566" t="e">
        <f t="shared" ref="AC76:AC139" ca="1" si="42">((AB76*B77)/52*$J$33)</f>
        <v>#NAME?</v>
      </c>
      <c r="AD76" s="567" t="e">
        <f t="shared" ca="1" si="26"/>
        <v>#NAME?</v>
      </c>
      <c r="AE76" s="565" t="e">
        <f ca="1">$J76-$J77</f>
        <v>#NAME?</v>
      </c>
      <c r="AF76" s="453" t="e">
        <f t="shared" ca="1" si="27"/>
        <v>#NAME?</v>
      </c>
      <c r="AG76" s="566" t="e">
        <f t="shared" ref="AG76:AG139" ca="1" si="43">((AF76*B77)/52*$J$33)</f>
        <v>#NAME?</v>
      </c>
      <c r="AH76" s="969" t="e">
        <f t="shared" ref="AH76:AH139" ca="1" si="44">(AG76/$D$22)*100000</f>
        <v>#NAME?</v>
      </c>
      <c r="AI76" s="929"/>
      <c r="AJ76" s="930"/>
      <c r="AK76" s="930"/>
      <c r="AL76" s="931"/>
      <c r="AM76" s="932"/>
      <c r="AN76" s="933"/>
      <c r="AO76" s="934"/>
      <c r="AP76" s="934"/>
      <c r="AQ76" s="935"/>
      <c r="AR76" s="932"/>
      <c r="AS76" s="932"/>
      <c r="AT76" s="934"/>
      <c r="AU76" s="934"/>
      <c r="AV76" s="935"/>
      <c r="AW76" s="936"/>
      <c r="AX76" s="929"/>
      <c r="AY76" s="930"/>
      <c r="AZ76" s="930"/>
      <c r="BA76" s="931"/>
      <c r="BB76" s="932"/>
      <c r="BC76" s="933"/>
      <c r="BD76" s="934"/>
      <c r="BE76" s="934"/>
      <c r="BF76" s="935"/>
      <c r="BG76" s="932"/>
      <c r="BH76" s="932"/>
      <c r="BI76" s="934"/>
      <c r="BJ76" s="934"/>
      <c r="BK76" s="935"/>
      <c r="BL76" s="936"/>
      <c r="BM76" s="929"/>
      <c r="BN76" s="930"/>
      <c r="BO76" s="930"/>
      <c r="BP76" s="931"/>
      <c r="BQ76" s="932"/>
      <c r="BR76" s="933"/>
      <c r="BS76" s="934"/>
      <c r="BT76" s="934"/>
      <c r="BU76" s="935"/>
      <c r="BV76" s="932"/>
      <c r="BW76" s="932"/>
      <c r="BX76" s="934"/>
      <c r="BY76" s="934"/>
      <c r="BZ76" s="935"/>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168" customFormat="1" x14ac:dyDescent="0.25">
      <c r="B77" s="439">
        <v>2</v>
      </c>
      <c r="C77" s="329"/>
      <c r="D77" s="565">
        <f>'NSW Post Acute '!T7</f>
        <v>0.39905609359906957</v>
      </c>
      <c r="E77" s="493">
        <f>'NSW Post Acute '!U7</f>
        <v>0.40279571798890729</v>
      </c>
      <c r="F77" s="493">
        <f>'NSW Post Acute '!V7</f>
        <v>0.39399507957954322</v>
      </c>
      <c r="G77" s="498">
        <f t="shared" si="28"/>
        <v>-2.2450608187153239E-3</v>
      </c>
      <c r="H77" s="498">
        <f t="shared" si="29"/>
        <v>18986.13132108171</v>
      </c>
      <c r="I77" s="498">
        <f t="shared" si="30"/>
        <v>28591.468985297819</v>
      </c>
      <c r="J77" s="498" t="e">
        <f ca="1">_xll.ErBeta(H77,I77)</f>
        <v>#NAME?</v>
      </c>
      <c r="K77" s="1076" t="e">
        <f t="shared" ca="1" si="31"/>
        <v>#NAME?</v>
      </c>
      <c r="L77" s="566" t="e">
        <f t="shared" ca="1" si="32"/>
        <v>#NAME?</v>
      </c>
      <c r="M77" s="566" t="e">
        <f t="shared" ca="1" si="33"/>
        <v>#NAME?</v>
      </c>
      <c r="N77" s="567" t="e">
        <f t="shared" ca="1" si="34"/>
        <v>#NAME?</v>
      </c>
      <c r="O77" s="565" t="e">
        <f t="shared" ref="O77:O140" ca="1" si="45">$J77-$J78</f>
        <v>#NAME?</v>
      </c>
      <c r="P77" s="566" t="e">
        <f t="shared" ca="1" si="35"/>
        <v>#NAME?</v>
      </c>
      <c r="Q77" s="566" t="e">
        <f t="shared" ca="1" si="36"/>
        <v>#NAME?</v>
      </c>
      <c r="R77" s="567" t="e">
        <f t="shared" ca="1" si="21"/>
        <v>#NAME?</v>
      </c>
      <c r="S77" s="1076" t="e">
        <f t="shared" ca="1" si="37"/>
        <v>#NAME?</v>
      </c>
      <c r="T77" s="566" t="e">
        <f t="shared" ca="1" si="22"/>
        <v>#NAME?</v>
      </c>
      <c r="U77" s="566" t="e">
        <f t="shared" ca="1" si="38"/>
        <v>#NAME?</v>
      </c>
      <c r="V77" s="567" t="e">
        <f t="shared" ca="1" si="39"/>
        <v>#NAME?</v>
      </c>
      <c r="W77" s="565" t="e">
        <f t="shared" ref="W77:W140" ca="1" si="46">$J77-$J78</f>
        <v>#NAME?</v>
      </c>
      <c r="X77" s="566" t="e">
        <f t="shared" ca="1" si="23"/>
        <v>#NAME?</v>
      </c>
      <c r="Y77" s="566" t="e">
        <f t="shared" ca="1" si="40"/>
        <v>#NAME?</v>
      </c>
      <c r="Z77" s="567" t="e">
        <f t="shared" ca="1" si="24"/>
        <v>#NAME?</v>
      </c>
      <c r="AA77" s="1076" t="e">
        <f t="shared" ca="1" si="41"/>
        <v>#NAME?</v>
      </c>
      <c r="AB77" s="566" t="e">
        <f t="shared" ca="1" si="25"/>
        <v>#NAME?</v>
      </c>
      <c r="AC77" s="566" t="e">
        <f t="shared" ca="1" si="42"/>
        <v>#NAME?</v>
      </c>
      <c r="AD77" s="567" t="e">
        <f t="shared" ca="1" si="26"/>
        <v>#NAME?</v>
      </c>
      <c r="AE77" s="565" t="e">
        <f t="shared" ref="AE77:AE140" ca="1" si="47">$J77-$J78</f>
        <v>#NAME?</v>
      </c>
      <c r="AF77" s="453" t="e">
        <f t="shared" ca="1" si="27"/>
        <v>#NAME?</v>
      </c>
      <c r="AG77" s="566" t="e">
        <f t="shared" ca="1" si="43"/>
        <v>#NAME?</v>
      </c>
      <c r="AH77" s="969" t="e">
        <f t="shared" ca="1" si="44"/>
        <v>#NAME?</v>
      </c>
      <c r="AI77" s="929"/>
      <c r="AJ77" s="930"/>
      <c r="AK77" s="930"/>
      <c r="AL77" s="931"/>
      <c r="AM77" s="932"/>
      <c r="AN77" s="933"/>
      <c r="AO77" s="934"/>
      <c r="AP77" s="934"/>
      <c r="AQ77" s="935"/>
      <c r="AR77" s="932"/>
      <c r="AS77" s="932"/>
      <c r="AT77" s="934"/>
      <c r="AU77" s="934"/>
      <c r="AV77" s="935"/>
      <c r="AW77" s="936"/>
      <c r="AX77" s="929"/>
      <c r="AY77" s="930"/>
      <c r="AZ77" s="930"/>
      <c r="BA77" s="931"/>
      <c r="BB77" s="932"/>
      <c r="BC77" s="933"/>
      <c r="BD77" s="934"/>
      <c r="BE77" s="934"/>
      <c r="BF77" s="935"/>
      <c r="BG77" s="932"/>
      <c r="BH77" s="932"/>
      <c r="BI77" s="934"/>
      <c r="BJ77" s="934"/>
      <c r="BK77" s="935"/>
      <c r="BL77" s="936"/>
      <c r="BM77" s="929"/>
      <c r="BN77" s="930"/>
      <c r="BO77" s="930"/>
      <c r="BP77" s="931"/>
      <c r="BQ77" s="932"/>
      <c r="BR77" s="933"/>
      <c r="BS77" s="934"/>
      <c r="BT77" s="934"/>
      <c r="BU77" s="935"/>
      <c r="BV77" s="932"/>
      <c r="BW77" s="932"/>
      <c r="BX77" s="934"/>
      <c r="BY77" s="934"/>
      <c r="BZ77" s="935"/>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'NSW Post Acute '!T8</f>
        <v>0.335996919736396</v>
      </c>
      <c r="E78" s="1240">
        <f>'NSW Post Acute '!U8</f>
        <v>0.33011118771276815</v>
      </c>
      <c r="F78" s="1240">
        <f>'NSW Post Acute '!V8</f>
        <v>0.34047388303550857</v>
      </c>
      <c r="G78" s="1241">
        <f t="shared" si="28"/>
        <v>2.6435447251888836E-3</v>
      </c>
      <c r="H78" s="1241">
        <f t="shared" si="29"/>
        <v>10726.394295565515</v>
      </c>
      <c r="I78" s="1241">
        <f t="shared" si="30"/>
        <v>21197.690913253755</v>
      </c>
      <c r="J78" s="1241" t="e">
        <f ca="1">_xll.ErBeta(H78,I78)</f>
        <v>#NAME?</v>
      </c>
      <c r="K78" s="1239" t="e">
        <f t="shared" ca="1" si="31"/>
        <v>#NAME?</v>
      </c>
      <c r="L78" s="1242" t="e">
        <f ca="1">K78*($D$21-PICSIA_V)</f>
        <v>#NAME?</v>
      </c>
      <c r="M78" s="1243" t="e">
        <f t="shared" ca="1" si="33"/>
        <v>#NAME?</v>
      </c>
      <c r="N78" s="1244" t="e">
        <f t="shared" ca="1" si="34"/>
        <v>#NAME?</v>
      </c>
      <c r="O78" s="1239" t="e">
        <f t="shared" ca="1" si="45"/>
        <v>#NAME?</v>
      </c>
      <c r="P78" s="1242" t="e">
        <f t="shared" ca="1" si="35"/>
        <v>#NAME?</v>
      </c>
      <c r="Q78" s="1243" t="e">
        <f t="shared" ca="1" si="36"/>
        <v>#NAME?</v>
      </c>
      <c r="R78" s="1244" t="e">
        <f t="shared" ca="1" si="21"/>
        <v>#NAME?</v>
      </c>
      <c r="S78" s="1239" t="e">
        <f t="shared" ca="1" si="37"/>
        <v>#NAME?</v>
      </c>
      <c r="T78" s="1242" t="e">
        <f t="shared" ca="1" si="22"/>
        <v>#NAME?</v>
      </c>
      <c r="U78" s="1243" t="e">
        <f t="shared" ca="1" si="38"/>
        <v>#NAME?</v>
      </c>
      <c r="V78" s="1244" t="e">
        <f t="shared" ca="1" si="39"/>
        <v>#NAME?</v>
      </c>
      <c r="W78" s="1239" t="e">
        <f t="shared" ca="1" si="46"/>
        <v>#NAME?</v>
      </c>
      <c r="X78" s="1242" t="e">
        <f t="shared" ca="1" si="23"/>
        <v>#NAME?</v>
      </c>
      <c r="Y78" s="1243" t="e">
        <f t="shared" ca="1" si="40"/>
        <v>#NAME?</v>
      </c>
      <c r="Z78" s="1244" t="e">
        <f t="shared" ca="1" si="24"/>
        <v>#NAME?</v>
      </c>
      <c r="AA78" s="1239" t="e">
        <f t="shared" ca="1" si="41"/>
        <v>#NAME?</v>
      </c>
      <c r="AB78" s="1242" t="e">
        <f t="shared" ca="1" si="25"/>
        <v>#NAME?</v>
      </c>
      <c r="AC78" s="1243" t="e">
        <f t="shared" ca="1" si="42"/>
        <v>#NAME?</v>
      </c>
      <c r="AD78" s="1244" t="e">
        <f t="shared" ca="1" si="26"/>
        <v>#NAME?</v>
      </c>
      <c r="AE78" s="1239" t="e">
        <f t="shared" ca="1" si="47"/>
        <v>#NAME?</v>
      </c>
      <c r="AF78" s="1242" t="e">
        <f t="shared" ca="1" si="27"/>
        <v>#NAME?</v>
      </c>
      <c r="AG78" s="1243" t="e">
        <f t="shared" ca="1" si="43"/>
        <v>#NAME?</v>
      </c>
      <c r="AH78" s="1248" t="e">
        <f t="shared" ca="1" si="44"/>
        <v>#NAME?</v>
      </c>
      <c r="AI78" s="937"/>
      <c r="AJ78" s="938"/>
      <c r="AK78" s="938"/>
      <c r="AL78" s="939"/>
      <c r="AM78" s="940"/>
      <c r="AN78" s="941"/>
      <c r="AO78" s="942"/>
      <c r="AP78" s="942"/>
      <c r="AQ78" s="943"/>
      <c r="AR78" s="940"/>
      <c r="AS78" s="940"/>
      <c r="AT78" s="942"/>
      <c r="AU78" s="942"/>
      <c r="AV78" s="943"/>
      <c r="AW78" s="944"/>
      <c r="AX78" s="937"/>
      <c r="AY78" s="938"/>
      <c r="AZ78" s="938"/>
      <c r="BA78" s="939"/>
      <c r="BB78" s="940"/>
      <c r="BC78" s="941"/>
      <c r="BD78" s="942"/>
      <c r="BE78" s="942"/>
      <c r="BF78" s="943"/>
      <c r="BG78" s="940"/>
      <c r="BH78" s="940"/>
      <c r="BI78" s="942"/>
      <c r="BJ78" s="942"/>
      <c r="BK78" s="943"/>
      <c r="BL78" s="944"/>
      <c r="BM78" s="937"/>
      <c r="BN78" s="938"/>
      <c r="BO78" s="938"/>
      <c r="BP78" s="939"/>
      <c r="BQ78" s="940"/>
      <c r="BR78" s="941"/>
      <c r="BS78" s="942"/>
      <c r="BT78" s="942"/>
      <c r="BU78" s="943"/>
      <c r="BV78" s="940"/>
      <c r="BW78" s="940"/>
      <c r="BX78" s="942"/>
      <c r="BY78" s="942"/>
      <c r="BZ78" s="943"/>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'NSW Post Acute '!T9</f>
        <v>0.28290240866681365</v>
      </c>
      <c r="E79" s="493">
        <f>'NSW Post Acute '!U9</f>
        <v>0.27054258867800451</v>
      </c>
      <c r="F79" s="493">
        <f>'NSW Post Acute '!V9</f>
        <v>0.29422312875832185</v>
      </c>
      <c r="G79" s="498">
        <f t="shared" si="28"/>
        <v>6.0409541021217697E-3</v>
      </c>
      <c r="H79" s="498">
        <f t="shared" si="29"/>
        <v>1572.3975249051989</v>
      </c>
      <c r="I79" s="498">
        <f t="shared" si="30"/>
        <v>3985.6941587788347</v>
      </c>
      <c r="J79" s="498" t="e">
        <f ca="1">_xll.ErBeta(H79,I79)</f>
        <v>#NAME?</v>
      </c>
      <c r="K79" s="1076" t="e">
        <f t="shared" ca="1" si="31"/>
        <v>#NAME?</v>
      </c>
      <c r="L79" s="566" t="e">
        <f t="shared" ca="1" si="32"/>
        <v>#NAME?</v>
      </c>
      <c r="M79" s="566" t="e">
        <f t="shared" ca="1" si="33"/>
        <v>#NAME?</v>
      </c>
      <c r="N79" s="567" t="e">
        <f t="shared" ca="1" si="34"/>
        <v>#NAME?</v>
      </c>
      <c r="O79" s="565" t="e">
        <f t="shared" ca="1" si="45"/>
        <v>#NAME?</v>
      </c>
      <c r="P79" s="453" t="e">
        <f t="shared" ca="1" si="35"/>
        <v>#NAME?</v>
      </c>
      <c r="Q79" s="566" t="e">
        <f t="shared" ca="1" si="36"/>
        <v>#NAME?</v>
      </c>
      <c r="R79" s="567" t="e">
        <f t="shared" ca="1" si="21"/>
        <v>#NAME?</v>
      </c>
      <c r="S79" s="1076" t="e">
        <f t="shared" ca="1" si="37"/>
        <v>#NAME?</v>
      </c>
      <c r="T79" s="566" t="e">
        <f t="shared" ca="1" si="22"/>
        <v>#NAME?</v>
      </c>
      <c r="U79" s="566" t="e">
        <f t="shared" ca="1" si="38"/>
        <v>#NAME?</v>
      </c>
      <c r="V79" s="567" t="e">
        <f t="shared" ca="1" si="39"/>
        <v>#NAME?</v>
      </c>
      <c r="W79" s="565" t="e">
        <f t="shared" ca="1" si="46"/>
        <v>#NAME?</v>
      </c>
      <c r="X79" s="453" t="e">
        <f t="shared" ca="1" si="23"/>
        <v>#NAME?</v>
      </c>
      <c r="Y79" s="566" t="e">
        <f t="shared" ca="1" si="40"/>
        <v>#NAME?</v>
      </c>
      <c r="Z79" s="567" t="e">
        <f t="shared" ca="1" si="24"/>
        <v>#NAME?</v>
      </c>
      <c r="AA79" s="1076" t="e">
        <f t="shared" ca="1" si="41"/>
        <v>#NAME?</v>
      </c>
      <c r="AB79" s="453" t="e">
        <f t="shared" ca="1" si="25"/>
        <v>#NAME?</v>
      </c>
      <c r="AC79" s="566" t="e">
        <f t="shared" ca="1" si="42"/>
        <v>#NAME?</v>
      </c>
      <c r="AD79" s="567" t="e">
        <f t="shared" ca="1" si="26"/>
        <v>#NAME?</v>
      </c>
      <c r="AE79" s="565" t="e">
        <f t="shared" ca="1" si="47"/>
        <v>#NAME?</v>
      </c>
      <c r="AF79" s="453" t="e">
        <f t="shared" ca="1" si="27"/>
        <v>#NAME?</v>
      </c>
      <c r="AG79" s="566" t="e">
        <f t="shared" ca="1" si="43"/>
        <v>#NAME?</v>
      </c>
      <c r="AH79" s="969" t="e">
        <f t="shared" ca="1" si="44"/>
        <v>#NAME?</v>
      </c>
      <c r="AI79" s="945"/>
      <c r="AJ79" s="946"/>
      <c r="AK79" s="946"/>
      <c r="AL79" s="947"/>
      <c r="AM79" s="948"/>
      <c r="AN79" s="949"/>
      <c r="AO79" s="950"/>
      <c r="AP79" s="950"/>
      <c r="AQ79" s="951"/>
      <c r="AR79" s="948"/>
      <c r="AS79" s="948"/>
      <c r="AT79" s="950"/>
      <c r="AU79" s="950"/>
      <c r="AV79" s="951"/>
      <c r="AW79" s="952"/>
      <c r="AX79" s="945"/>
      <c r="AY79" s="946"/>
      <c r="AZ79" s="946"/>
      <c r="BA79" s="947"/>
      <c r="BB79" s="948"/>
      <c r="BC79" s="949"/>
      <c r="BD79" s="950"/>
      <c r="BE79" s="950"/>
      <c r="BF79" s="951"/>
      <c r="BG79" s="948"/>
      <c r="BH79" s="948"/>
      <c r="BI79" s="950"/>
      <c r="BJ79" s="950"/>
      <c r="BK79" s="951"/>
      <c r="BL79" s="952"/>
      <c r="BM79" s="945"/>
      <c r="BN79" s="946"/>
      <c r="BO79" s="946"/>
      <c r="BP79" s="947"/>
      <c r="BQ79" s="948"/>
      <c r="BR79" s="949"/>
      <c r="BS79" s="950"/>
      <c r="BT79" s="950"/>
      <c r="BU79" s="951"/>
      <c r="BV79" s="948"/>
      <c r="BW79" s="948"/>
      <c r="BX79" s="950"/>
      <c r="BY79" s="950"/>
      <c r="BZ79" s="951"/>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'NSW Post Acute '!T10</f>
        <v>0.23819793613666082</v>
      </c>
      <c r="E80" s="493">
        <f>'NSW Post Acute '!U10</f>
        <v>0.22172314969307214</v>
      </c>
      <c r="F80" s="493">
        <f>'NSW Post Acute '!V10</f>
        <v>0.25425518317159079</v>
      </c>
      <c r="G80" s="498">
        <f t="shared" si="28"/>
        <v>8.2989881322751684E-3</v>
      </c>
      <c r="H80" s="498">
        <f t="shared" si="29"/>
        <v>627.33999782348963</v>
      </c>
      <c r="I80" s="498">
        <f t="shared" si="30"/>
        <v>2006.3519979945056</v>
      </c>
      <c r="J80" s="498" t="e">
        <f ca="1">_xll.ErBeta(H80,I80)</f>
        <v>#NAME?</v>
      </c>
      <c r="K80" s="1076" t="e">
        <f t="shared" ca="1" si="31"/>
        <v>#NAME?</v>
      </c>
      <c r="L80" s="566" t="e">
        <f t="shared" ca="1" si="32"/>
        <v>#NAME?</v>
      </c>
      <c r="M80" s="566" t="e">
        <f t="shared" ca="1" si="33"/>
        <v>#NAME?</v>
      </c>
      <c r="N80" s="567" t="e">
        <f t="shared" ca="1" si="34"/>
        <v>#NAME?</v>
      </c>
      <c r="O80" s="565" t="e">
        <f t="shared" ca="1" si="45"/>
        <v>#NAME?</v>
      </c>
      <c r="P80" s="453" t="e">
        <f t="shared" ca="1" si="35"/>
        <v>#NAME?</v>
      </c>
      <c r="Q80" s="566" t="e">
        <f t="shared" ca="1" si="36"/>
        <v>#NAME?</v>
      </c>
      <c r="R80" s="567" t="e">
        <f t="shared" ca="1" si="21"/>
        <v>#NAME?</v>
      </c>
      <c r="S80" s="1076" t="e">
        <f t="shared" ca="1" si="37"/>
        <v>#NAME?</v>
      </c>
      <c r="T80" s="566" t="e">
        <f t="shared" ca="1" si="22"/>
        <v>#NAME?</v>
      </c>
      <c r="U80" s="566" t="e">
        <f t="shared" ca="1" si="38"/>
        <v>#NAME?</v>
      </c>
      <c r="V80" s="567" t="e">
        <f t="shared" ca="1" si="39"/>
        <v>#NAME?</v>
      </c>
      <c r="W80" s="565" t="e">
        <f t="shared" ca="1" si="46"/>
        <v>#NAME?</v>
      </c>
      <c r="X80" s="453" t="e">
        <f t="shared" ca="1" si="23"/>
        <v>#NAME?</v>
      </c>
      <c r="Y80" s="566" t="e">
        <f t="shared" ca="1" si="40"/>
        <v>#NAME?</v>
      </c>
      <c r="Z80" s="567" t="e">
        <f t="shared" ca="1" si="24"/>
        <v>#NAME?</v>
      </c>
      <c r="AA80" s="1076" t="e">
        <f t="shared" ca="1" si="41"/>
        <v>#NAME?</v>
      </c>
      <c r="AB80" s="453" t="e">
        <f t="shared" ca="1" si="25"/>
        <v>#NAME?</v>
      </c>
      <c r="AC80" s="566" t="e">
        <f t="shared" ca="1" si="42"/>
        <v>#NAME?</v>
      </c>
      <c r="AD80" s="567" t="e">
        <f t="shared" ca="1" si="26"/>
        <v>#NAME?</v>
      </c>
      <c r="AE80" s="565" t="e">
        <f t="shared" ca="1" si="47"/>
        <v>#NAME?</v>
      </c>
      <c r="AF80" s="453" t="e">
        <f t="shared" ca="1" si="27"/>
        <v>#NAME?</v>
      </c>
      <c r="AG80" s="566" t="e">
        <f t="shared" ca="1" si="43"/>
        <v>#NAME?</v>
      </c>
      <c r="AH80" s="969" t="e">
        <f t="shared" ca="1" si="44"/>
        <v>#NAME?</v>
      </c>
      <c r="AI80" s="945"/>
      <c r="AJ80" s="946"/>
      <c r="AK80" s="946"/>
      <c r="AL80" s="947"/>
      <c r="AM80" s="948"/>
      <c r="AN80" s="949"/>
      <c r="AO80" s="950"/>
      <c r="AP80" s="950"/>
      <c r="AQ80" s="951"/>
      <c r="AR80" s="948"/>
      <c r="AS80" s="948"/>
      <c r="AT80" s="950"/>
      <c r="AU80" s="950"/>
      <c r="AV80" s="951"/>
      <c r="AW80" s="952"/>
      <c r="AX80" s="945"/>
      <c r="AY80" s="946"/>
      <c r="AZ80" s="946"/>
      <c r="BA80" s="947"/>
      <c r="BB80" s="948"/>
      <c r="BC80" s="949"/>
      <c r="BD80" s="950"/>
      <c r="BE80" s="950"/>
      <c r="BF80" s="951"/>
      <c r="BG80" s="948"/>
      <c r="BH80" s="948"/>
      <c r="BI80" s="950"/>
      <c r="BJ80" s="950"/>
      <c r="BK80" s="951"/>
      <c r="BL80" s="952"/>
      <c r="BM80" s="945"/>
      <c r="BN80" s="946"/>
      <c r="BO80" s="946"/>
      <c r="BP80" s="947"/>
      <c r="BQ80" s="948"/>
      <c r="BR80" s="949"/>
      <c r="BS80" s="950"/>
      <c r="BT80" s="950"/>
      <c r="BU80" s="951"/>
      <c r="BV80" s="948"/>
      <c r="BW80" s="948"/>
      <c r="BX80" s="950"/>
      <c r="BY80" s="950"/>
      <c r="BZ80" s="951"/>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'NSW Post Acute '!T11</f>
        <v>0.20055770131878878</v>
      </c>
      <c r="E81" s="493">
        <f>'NSW Post Acute '!U11</f>
        <v>0.18171318368039763</v>
      </c>
      <c r="F81" s="493">
        <f>'NSW Post Acute '!V11</f>
        <v>0.21971657511235254</v>
      </c>
      <c r="G81" s="498">
        <f t="shared" si="28"/>
        <v>9.6947427122333965E-3</v>
      </c>
      <c r="H81" s="498">
        <f t="shared" si="29"/>
        <v>341.93107829094254</v>
      </c>
      <c r="I81" s="498">
        <f t="shared" si="30"/>
        <v>1362.9701847497579</v>
      </c>
      <c r="J81" s="498" t="e">
        <f ca="1">_xll.ErBeta(H81,I81)</f>
        <v>#NAME?</v>
      </c>
      <c r="K81" s="1076" t="e">
        <f t="shared" ca="1" si="31"/>
        <v>#NAME?</v>
      </c>
      <c r="L81" s="566" t="e">
        <f t="shared" ca="1" si="32"/>
        <v>#NAME?</v>
      </c>
      <c r="M81" s="566" t="e">
        <f t="shared" ca="1" si="33"/>
        <v>#NAME?</v>
      </c>
      <c r="N81" s="567" t="e">
        <f t="shared" ca="1" si="34"/>
        <v>#NAME?</v>
      </c>
      <c r="O81" s="565" t="e">
        <f t="shared" ca="1" si="45"/>
        <v>#NAME?</v>
      </c>
      <c r="P81" s="453" t="e">
        <f t="shared" ca="1" si="35"/>
        <v>#NAME?</v>
      </c>
      <c r="Q81" s="566" t="e">
        <f t="shared" ca="1" si="36"/>
        <v>#NAME?</v>
      </c>
      <c r="R81" s="567" t="e">
        <f t="shared" ca="1" si="21"/>
        <v>#NAME?</v>
      </c>
      <c r="S81" s="1076" t="e">
        <f t="shared" ca="1" si="37"/>
        <v>#NAME?</v>
      </c>
      <c r="T81" s="566" t="e">
        <f t="shared" ca="1" si="22"/>
        <v>#NAME?</v>
      </c>
      <c r="U81" s="566" t="e">
        <f t="shared" ca="1" si="38"/>
        <v>#NAME?</v>
      </c>
      <c r="V81" s="567" t="e">
        <f t="shared" ca="1" si="39"/>
        <v>#NAME?</v>
      </c>
      <c r="W81" s="565" t="e">
        <f t="shared" ca="1" si="46"/>
        <v>#NAME?</v>
      </c>
      <c r="X81" s="453" t="e">
        <f t="shared" ca="1" si="23"/>
        <v>#NAME?</v>
      </c>
      <c r="Y81" s="566" t="e">
        <f t="shared" ca="1" si="40"/>
        <v>#NAME?</v>
      </c>
      <c r="Z81" s="567" t="e">
        <f t="shared" ca="1" si="24"/>
        <v>#NAME?</v>
      </c>
      <c r="AA81" s="1076" t="e">
        <f t="shared" ca="1" si="41"/>
        <v>#NAME?</v>
      </c>
      <c r="AB81" s="453" t="e">
        <f t="shared" ca="1" si="25"/>
        <v>#NAME?</v>
      </c>
      <c r="AC81" s="566" t="e">
        <f t="shared" ca="1" si="42"/>
        <v>#NAME?</v>
      </c>
      <c r="AD81" s="567" t="e">
        <f t="shared" ca="1" si="26"/>
        <v>#NAME?</v>
      </c>
      <c r="AE81" s="565" t="e">
        <f t="shared" ca="1" si="47"/>
        <v>#NAME?</v>
      </c>
      <c r="AF81" s="453" t="e">
        <f t="shared" ca="1" si="27"/>
        <v>#NAME?</v>
      </c>
      <c r="AG81" s="566" t="e">
        <f t="shared" ca="1" si="43"/>
        <v>#NAME?</v>
      </c>
      <c r="AH81" s="969" t="e">
        <f t="shared" ca="1" si="44"/>
        <v>#NAME?</v>
      </c>
      <c r="AI81" s="945"/>
      <c r="AJ81" s="946"/>
      <c r="AK81" s="946"/>
      <c r="AL81" s="947"/>
      <c r="AM81" s="948"/>
      <c r="AN81" s="949"/>
      <c r="AO81" s="950"/>
      <c r="AP81" s="950"/>
      <c r="AQ81" s="951"/>
      <c r="AR81" s="948"/>
      <c r="AS81" s="948"/>
      <c r="AT81" s="950"/>
      <c r="AU81" s="950"/>
      <c r="AV81" s="951"/>
      <c r="AW81" s="952"/>
      <c r="AX81" s="945"/>
      <c r="AY81" s="946"/>
      <c r="AZ81" s="946"/>
      <c r="BA81" s="947"/>
      <c r="BB81" s="948"/>
      <c r="BC81" s="949"/>
      <c r="BD81" s="950"/>
      <c r="BE81" s="950"/>
      <c r="BF81" s="951"/>
      <c r="BG81" s="948"/>
      <c r="BH81" s="948"/>
      <c r="BI81" s="950"/>
      <c r="BJ81" s="950"/>
      <c r="BK81" s="951"/>
      <c r="BL81" s="952"/>
      <c r="BM81" s="945"/>
      <c r="BN81" s="946"/>
      <c r="BO81" s="946"/>
      <c r="BP81" s="947"/>
      <c r="BQ81" s="948"/>
      <c r="BR81" s="949"/>
      <c r="BS81" s="950"/>
      <c r="BT81" s="950"/>
      <c r="BU81" s="951"/>
      <c r="BV81" s="948"/>
      <c r="BW81" s="948"/>
      <c r="BX81" s="950"/>
      <c r="BY81" s="950"/>
      <c r="BZ81" s="951"/>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'NSW Post Acute '!T12</f>
        <v>0.16886540752896875</v>
      </c>
      <c r="E82" s="493">
        <f>'NSW Post Acute '!U12</f>
        <v>0.14892302030245619</v>
      </c>
      <c r="F82" s="493">
        <f>'NSW Post Acute '!V12</f>
        <v>0.1898697709006866</v>
      </c>
      <c r="G82" s="498">
        <f t="shared" si="28"/>
        <v>1.0445599642405719E-2</v>
      </c>
      <c r="H82" s="498">
        <f t="shared" si="29"/>
        <v>217.04422310020476</v>
      </c>
      <c r="I82" s="498">
        <f t="shared" si="30"/>
        <v>1068.2647473765992</v>
      </c>
      <c r="J82" s="498" t="e">
        <f ca="1">_xll.ErBeta(H82,I82)</f>
        <v>#NAME?</v>
      </c>
      <c r="K82" s="1076" t="e">
        <f t="shared" ca="1" si="31"/>
        <v>#NAME?</v>
      </c>
      <c r="L82" s="566" t="e">
        <f t="shared" ca="1" si="32"/>
        <v>#NAME?</v>
      </c>
      <c r="M82" s="566" t="e">
        <f t="shared" ca="1" si="33"/>
        <v>#NAME?</v>
      </c>
      <c r="N82" s="567" t="e">
        <f t="shared" ca="1" si="34"/>
        <v>#NAME?</v>
      </c>
      <c r="O82" s="565" t="e">
        <f t="shared" ca="1" si="45"/>
        <v>#NAME?</v>
      </c>
      <c r="P82" s="453" t="e">
        <f t="shared" ca="1" si="35"/>
        <v>#NAME?</v>
      </c>
      <c r="Q82" s="566" t="e">
        <f t="shared" ca="1" si="36"/>
        <v>#NAME?</v>
      </c>
      <c r="R82" s="567" t="e">
        <f t="shared" ca="1" si="21"/>
        <v>#NAME?</v>
      </c>
      <c r="S82" s="1076" t="e">
        <f t="shared" ca="1" si="37"/>
        <v>#NAME?</v>
      </c>
      <c r="T82" s="566" t="e">
        <f t="shared" ca="1" si="22"/>
        <v>#NAME?</v>
      </c>
      <c r="U82" s="566" t="e">
        <f t="shared" ca="1" si="38"/>
        <v>#NAME?</v>
      </c>
      <c r="V82" s="567" t="e">
        <f t="shared" ca="1" si="39"/>
        <v>#NAME?</v>
      </c>
      <c r="W82" s="565" t="e">
        <f t="shared" ca="1" si="46"/>
        <v>#NAME?</v>
      </c>
      <c r="X82" s="453" t="e">
        <f t="shared" ca="1" si="23"/>
        <v>#NAME?</v>
      </c>
      <c r="Y82" s="566" t="e">
        <f t="shared" ca="1" si="40"/>
        <v>#NAME?</v>
      </c>
      <c r="Z82" s="567" t="e">
        <f t="shared" ca="1" si="24"/>
        <v>#NAME?</v>
      </c>
      <c r="AA82" s="1076" t="e">
        <f t="shared" ca="1" si="41"/>
        <v>#NAME?</v>
      </c>
      <c r="AB82" s="453" t="e">
        <f t="shared" ca="1" si="25"/>
        <v>#NAME?</v>
      </c>
      <c r="AC82" s="566" t="e">
        <f t="shared" ca="1" si="42"/>
        <v>#NAME?</v>
      </c>
      <c r="AD82" s="567" t="e">
        <f t="shared" ca="1" si="26"/>
        <v>#NAME?</v>
      </c>
      <c r="AE82" s="565" t="e">
        <f t="shared" ca="1" si="47"/>
        <v>#NAME?</v>
      </c>
      <c r="AF82" s="453" t="e">
        <f t="shared" ca="1" si="27"/>
        <v>#NAME?</v>
      </c>
      <c r="AG82" s="566" t="e">
        <f t="shared" ca="1" si="43"/>
        <v>#NAME?</v>
      </c>
      <c r="AH82" s="969" t="e">
        <f t="shared" ca="1" si="44"/>
        <v>#NAME?</v>
      </c>
      <c r="AI82" s="945"/>
      <c r="AJ82" s="946"/>
      <c r="AK82" s="946"/>
      <c r="AL82" s="947"/>
      <c r="AM82" s="948"/>
      <c r="AN82" s="949"/>
      <c r="AO82" s="950"/>
      <c r="AP82" s="950"/>
      <c r="AQ82" s="951"/>
      <c r="AR82" s="948"/>
      <c r="AS82" s="948"/>
      <c r="AT82" s="950"/>
      <c r="AU82" s="950"/>
      <c r="AV82" s="951"/>
      <c r="AW82" s="952"/>
      <c r="AX82" s="945"/>
      <c r="AY82" s="946"/>
      <c r="AZ82" s="946"/>
      <c r="BA82" s="947"/>
      <c r="BB82" s="948"/>
      <c r="BC82" s="949"/>
      <c r="BD82" s="950"/>
      <c r="BE82" s="950"/>
      <c r="BF82" s="951"/>
      <c r="BG82" s="948"/>
      <c r="BH82" s="948"/>
      <c r="BI82" s="950"/>
      <c r="BJ82" s="950"/>
      <c r="BK82" s="951"/>
      <c r="BL82" s="952"/>
      <c r="BM82" s="945"/>
      <c r="BN82" s="946"/>
      <c r="BO82" s="946"/>
      <c r="BP82" s="947"/>
      <c r="BQ82" s="948"/>
      <c r="BR82" s="949"/>
      <c r="BS82" s="950"/>
      <c r="BT82" s="950"/>
      <c r="BU82" s="951"/>
      <c r="BV82" s="948"/>
      <c r="BW82" s="948"/>
      <c r="BX82" s="950"/>
      <c r="BY82" s="950"/>
      <c r="BZ82" s="951"/>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'NSW Post Acute '!T13</f>
        <v>0.14218115620800292</v>
      </c>
      <c r="E83" s="493">
        <f>'NSW Post Acute '!U13</f>
        <v>0.12204984540369507</v>
      </c>
      <c r="F83" s="493">
        <f>'NSW Post Acute '!V13</f>
        <v>0.16407742512573165</v>
      </c>
      <c r="G83" s="498">
        <f t="shared" si="28"/>
        <v>1.0721321357662393E-2</v>
      </c>
      <c r="H83" s="498">
        <f t="shared" si="29"/>
        <v>150.72092250503917</v>
      </c>
      <c r="I83" s="498">
        <f t="shared" si="30"/>
        <v>909.34165206386547</v>
      </c>
      <c r="J83" s="498" t="e">
        <f ca="1">_xll.ErBeta(H83,I83)</f>
        <v>#NAME?</v>
      </c>
      <c r="K83" s="1076" t="e">
        <f t="shared" ca="1" si="31"/>
        <v>#NAME?</v>
      </c>
      <c r="L83" s="566" t="e">
        <f t="shared" ca="1" si="32"/>
        <v>#NAME?</v>
      </c>
      <c r="M83" s="566" t="e">
        <f t="shared" ca="1" si="33"/>
        <v>#NAME?</v>
      </c>
      <c r="N83" s="567" t="e">
        <f t="shared" ca="1" si="34"/>
        <v>#NAME?</v>
      </c>
      <c r="O83" s="565" t="e">
        <f t="shared" ca="1" si="45"/>
        <v>#NAME?</v>
      </c>
      <c r="P83" s="453" t="e">
        <f t="shared" ca="1" si="35"/>
        <v>#NAME?</v>
      </c>
      <c r="Q83" s="566" t="e">
        <f t="shared" ca="1" si="36"/>
        <v>#NAME?</v>
      </c>
      <c r="R83" s="567" t="e">
        <f t="shared" ca="1" si="21"/>
        <v>#NAME?</v>
      </c>
      <c r="S83" s="1076" t="e">
        <f t="shared" ca="1" si="37"/>
        <v>#NAME?</v>
      </c>
      <c r="T83" s="566" t="e">
        <f t="shared" ca="1" si="22"/>
        <v>#NAME?</v>
      </c>
      <c r="U83" s="566" t="e">
        <f t="shared" ca="1" si="38"/>
        <v>#NAME?</v>
      </c>
      <c r="V83" s="567" t="e">
        <f t="shared" ca="1" si="39"/>
        <v>#NAME?</v>
      </c>
      <c r="W83" s="565" t="e">
        <f t="shared" ca="1" si="46"/>
        <v>#NAME?</v>
      </c>
      <c r="X83" s="453" t="e">
        <f t="shared" ca="1" si="23"/>
        <v>#NAME?</v>
      </c>
      <c r="Y83" s="566" t="e">
        <f t="shared" ca="1" si="40"/>
        <v>#NAME?</v>
      </c>
      <c r="Z83" s="567" t="e">
        <f t="shared" ca="1" si="24"/>
        <v>#NAME?</v>
      </c>
      <c r="AA83" s="1076" t="e">
        <f t="shared" ca="1" si="41"/>
        <v>#NAME?</v>
      </c>
      <c r="AB83" s="453" t="e">
        <f t="shared" ca="1" si="25"/>
        <v>#NAME?</v>
      </c>
      <c r="AC83" s="566" t="e">
        <f t="shared" ca="1" si="42"/>
        <v>#NAME?</v>
      </c>
      <c r="AD83" s="567" t="e">
        <f t="shared" ca="1" si="26"/>
        <v>#NAME?</v>
      </c>
      <c r="AE83" s="565" t="e">
        <f t="shared" ca="1" si="47"/>
        <v>#NAME?</v>
      </c>
      <c r="AF83" s="453" t="e">
        <f t="shared" ca="1" si="27"/>
        <v>#NAME?</v>
      </c>
      <c r="AG83" s="566" t="e">
        <f t="shared" ca="1" si="43"/>
        <v>#NAME?</v>
      </c>
      <c r="AH83" s="969" t="e">
        <f t="shared" ca="1" si="44"/>
        <v>#NAME?</v>
      </c>
      <c r="AI83" s="945"/>
      <c r="AJ83" s="946"/>
      <c r="AK83" s="946"/>
      <c r="AL83" s="947"/>
      <c r="AM83" s="948"/>
      <c r="AN83" s="949"/>
      <c r="AO83" s="950"/>
      <c r="AP83" s="950"/>
      <c r="AQ83" s="951"/>
      <c r="AR83" s="948"/>
      <c r="AS83" s="948"/>
      <c r="AT83" s="950"/>
      <c r="AU83" s="950"/>
      <c r="AV83" s="951"/>
      <c r="AW83" s="952"/>
      <c r="AX83" s="945"/>
      <c r="AY83" s="946"/>
      <c r="AZ83" s="946"/>
      <c r="BA83" s="947"/>
      <c r="BB83" s="948"/>
      <c r="BC83" s="949"/>
      <c r="BD83" s="950"/>
      <c r="BE83" s="950"/>
      <c r="BF83" s="951"/>
      <c r="BG83" s="948"/>
      <c r="BH83" s="948"/>
      <c r="BI83" s="950"/>
      <c r="BJ83" s="950"/>
      <c r="BK83" s="951"/>
      <c r="BL83" s="952"/>
      <c r="BM83" s="945"/>
      <c r="BN83" s="946"/>
      <c r="BO83" s="946"/>
      <c r="BP83" s="947"/>
      <c r="BQ83" s="948"/>
      <c r="BR83" s="949"/>
      <c r="BS83" s="950"/>
      <c r="BT83" s="950"/>
      <c r="BU83" s="951"/>
      <c r="BV83" s="948"/>
      <c r="BW83" s="948"/>
      <c r="BX83" s="950"/>
      <c r="BY83" s="950"/>
      <c r="BZ83" s="951"/>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'NSW Post Acute '!T14</f>
        <v>0.11971357234415562</v>
      </c>
      <c r="E84" s="493">
        <f>'NSW Post Acute '!U14</f>
        <v>0.10002593778189835</v>
      </c>
      <c r="F84" s="493">
        <f>'NSW Post Acute '!V14</f>
        <v>0.14178877084110247</v>
      </c>
      <c r="G84" s="498">
        <f t="shared" si="28"/>
        <v>1.0653783943674522E-2</v>
      </c>
      <c r="H84" s="498">
        <f t="shared" si="29"/>
        <v>111.02863566006684</v>
      </c>
      <c r="I84" s="498">
        <f t="shared" si="30"/>
        <v>816.42372822795494</v>
      </c>
      <c r="J84" s="498" t="e">
        <f ca="1">_xll.ErBeta(H84,I84)</f>
        <v>#NAME?</v>
      </c>
      <c r="K84" s="1076" t="e">
        <f t="shared" ca="1" si="31"/>
        <v>#NAME?</v>
      </c>
      <c r="L84" s="566" t="e">
        <f t="shared" ca="1" si="32"/>
        <v>#NAME?</v>
      </c>
      <c r="M84" s="566" t="e">
        <f t="shared" ca="1" si="33"/>
        <v>#NAME?</v>
      </c>
      <c r="N84" s="567" t="e">
        <f t="shared" ca="1" si="34"/>
        <v>#NAME?</v>
      </c>
      <c r="O84" s="565" t="e">
        <f t="shared" ca="1" si="45"/>
        <v>#NAME?</v>
      </c>
      <c r="P84" s="453" t="e">
        <f t="shared" ca="1" si="35"/>
        <v>#NAME?</v>
      </c>
      <c r="Q84" s="566" t="e">
        <f t="shared" ca="1" si="36"/>
        <v>#NAME?</v>
      </c>
      <c r="R84" s="567" t="e">
        <f t="shared" ca="1" si="21"/>
        <v>#NAME?</v>
      </c>
      <c r="S84" s="1076" t="e">
        <f t="shared" ca="1" si="37"/>
        <v>#NAME?</v>
      </c>
      <c r="T84" s="566" t="e">
        <f t="shared" ca="1" si="22"/>
        <v>#NAME?</v>
      </c>
      <c r="U84" s="566" t="e">
        <f t="shared" ca="1" si="38"/>
        <v>#NAME?</v>
      </c>
      <c r="V84" s="567" t="e">
        <f t="shared" ca="1" si="39"/>
        <v>#NAME?</v>
      </c>
      <c r="W84" s="565" t="e">
        <f t="shared" ca="1" si="46"/>
        <v>#NAME?</v>
      </c>
      <c r="X84" s="453" t="e">
        <f t="shared" ca="1" si="23"/>
        <v>#NAME?</v>
      </c>
      <c r="Y84" s="566" t="e">
        <f t="shared" ca="1" si="40"/>
        <v>#NAME?</v>
      </c>
      <c r="Z84" s="567" t="e">
        <f t="shared" ca="1" si="24"/>
        <v>#NAME?</v>
      </c>
      <c r="AA84" s="1076" t="e">
        <f t="shared" ca="1" si="41"/>
        <v>#NAME?</v>
      </c>
      <c r="AB84" s="453" t="e">
        <f t="shared" ca="1" si="25"/>
        <v>#NAME?</v>
      </c>
      <c r="AC84" s="566" t="e">
        <f t="shared" ca="1" si="42"/>
        <v>#NAME?</v>
      </c>
      <c r="AD84" s="567" t="e">
        <f t="shared" ca="1" si="26"/>
        <v>#NAME?</v>
      </c>
      <c r="AE84" s="565" t="e">
        <f t="shared" ca="1" si="47"/>
        <v>#NAME?</v>
      </c>
      <c r="AF84" s="453" t="e">
        <f t="shared" ca="1" si="27"/>
        <v>#NAME?</v>
      </c>
      <c r="AG84" s="566" t="e">
        <f t="shared" ca="1" si="43"/>
        <v>#NAME?</v>
      </c>
      <c r="AH84" s="969" t="e">
        <f t="shared" ca="1" si="44"/>
        <v>#NAME?</v>
      </c>
      <c r="AI84" s="945"/>
      <c r="AJ84" s="946"/>
      <c r="AK84" s="946"/>
      <c r="AL84" s="947"/>
      <c r="AM84" s="948"/>
      <c r="AN84" s="949"/>
      <c r="AO84" s="950"/>
      <c r="AP84" s="950"/>
      <c r="AQ84" s="951"/>
      <c r="AR84" s="948"/>
      <c r="AS84" s="948"/>
      <c r="AT84" s="950"/>
      <c r="AU84" s="950"/>
      <c r="AV84" s="951"/>
      <c r="AW84" s="952"/>
      <c r="AX84" s="945"/>
      <c r="AY84" s="946"/>
      <c r="AZ84" s="946"/>
      <c r="BA84" s="947"/>
      <c r="BB84" s="948"/>
      <c r="BC84" s="949"/>
      <c r="BD84" s="950"/>
      <c r="BE84" s="950"/>
      <c r="BF84" s="951"/>
      <c r="BG84" s="948"/>
      <c r="BH84" s="948"/>
      <c r="BI84" s="950"/>
      <c r="BJ84" s="950"/>
      <c r="BK84" s="951"/>
      <c r="BL84" s="952"/>
      <c r="BM84" s="945"/>
      <c r="BN84" s="946"/>
      <c r="BO84" s="946"/>
      <c r="BP84" s="947"/>
      <c r="BQ84" s="948"/>
      <c r="BR84" s="949"/>
      <c r="BS84" s="950"/>
      <c r="BT84" s="950"/>
      <c r="BU84" s="951"/>
      <c r="BV84" s="948"/>
      <c r="BW84" s="948"/>
      <c r="BX84" s="950"/>
      <c r="BY84" s="950"/>
      <c r="BZ84" s="951"/>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'NSW Post Acute '!T15</f>
        <v>0.10079633465937955</v>
      </c>
      <c r="E85" s="493">
        <f>'NSW Post Acute '!U15</f>
        <v>8.1976246639680631E-2</v>
      </c>
      <c r="F85" s="493">
        <f>'NSW Post Acute '!V15</f>
        <v>0.12252785854742075</v>
      </c>
      <c r="G85" s="498">
        <f t="shared" si="28"/>
        <v>1.0344798956056153E-2</v>
      </c>
      <c r="H85" s="498">
        <f t="shared" si="29"/>
        <v>85.268841366194238</v>
      </c>
      <c r="I85" s="498">
        <f t="shared" si="30"/>
        <v>760.68296486111274</v>
      </c>
      <c r="J85" s="498" t="e">
        <f ca="1">_xll.ErBeta(H85,I85)</f>
        <v>#NAME?</v>
      </c>
      <c r="K85" s="1076" t="e">
        <f t="shared" ca="1" si="31"/>
        <v>#NAME?</v>
      </c>
      <c r="L85" s="566" t="e">
        <f t="shared" ca="1" si="32"/>
        <v>#NAME?</v>
      </c>
      <c r="M85" s="566" t="e">
        <f t="shared" ca="1" si="33"/>
        <v>#NAME?</v>
      </c>
      <c r="N85" s="567" t="e">
        <f t="shared" ca="1" si="34"/>
        <v>#NAME?</v>
      </c>
      <c r="O85" s="565" t="e">
        <f t="shared" ca="1" si="45"/>
        <v>#NAME?</v>
      </c>
      <c r="P85" s="453" t="e">
        <f t="shared" ca="1" si="35"/>
        <v>#NAME?</v>
      </c>
      <c r="Q85" s="566" t="e">
        <f ca="1">((P85*B86)/52*$J$33)</f>
        <v>#NAME?</v>
      </c>
      <c r="R85" s="567" t="e">
        <f t="shared" ca="1" si="21"/>
        <v>#NAME?</v>
      </c>
      <c r="S85" s="1076" t="e">
        <f t="shared" ca="1" si="37"/>
        <v>#NAME?</v>
      </c>
      <c r="T85" s="566" t="e">
        <f t="shared" ca="1" si="22"/>
        <v>#NAME?</v>
      </c>
      <c r="U85" s="566" t="e">
        <f t="shared" ca="1" si="38"/>
        <v>#NAME?</v>
      </c>
      <c r="V85" s="567" t="e">
        <f t="shared" ca="1" si="39"/>
        <v>#NAME?</v>
      </c>
      <c r="W85" s="565" t="e">
        <f t="shared" ca="1" si="46"/>
        <v>#NAME?</v>
      </c>
      <c r="X85" s="453" t="e">
        <f t="shared" ca="1" si="23"/>
        <v>#NAME?</v>
      </c>
      <c r="Y85" s="566" t="e">
        <f t="shared" ca="1" si="40"/>
        <v>#NAME?</v>
      </c>
      <c r="Z85" s="567" t="e">
        <f t="shared" ca="1" si="24"/>
        <v>#NAME?</v>
      </c>
      <c r="AA85" s="1076" t="e">
        <f t="shared" ca="1" si="41"/>
        <v>#NAME?</v>
      </c>
      <c r="AB85" s="453" t="e">
        <f t="shared" ca="1" si="25"/>
        <v>#NAME?</v>
      </c>
      <c r="AC85" s="566" t="e">
        <f t="shared" ca="1" si="42"/>
        <v>#NAME?</v>
      </c>
      <c r="AD85" s="567" t="e">
        <f t="shared" ca="1" si="26"/>
        <v>#NAME?</v>
      </c>
      <c r="AE85" s="565" t="e">
        <f t="shared" ca="1" si="47"/>
        <v>#NAME?</v>
      </c>
      <c r="AF85" s="453" t="e">
        <f t="shared" ca="1" si="27"/>
        <v>#NAME?</v>
      </c>
      <c r="AG85" s="566" t="e">
        <f t="shared" ca="1" si="43"/>
        <v>#NAME?</v>
      </c>
      <c r="AH85" s="969" t="e">
        <f t="shared" ca="1" si="44"/>
        <v>#NAME?</v>
      </c>
      <c r="AI85" s="945"/>
      <c r="AJ85" s="946"/>
      <c r="AK85" s="946"/>
      <c r="AL85" s="947"/>
      <c r="AM85" s="948"/>
      <c r="AN85" s="949"/>
      <c r="AO85" s="950"/>
      <c r="AP85" s="950"/>
      <c r="AQ85" s="951"/>
      <c r="AR85" s="948"/>
      <c r="AS85" s="948"/>
      <c r="AT85" s="950"/>
      <c r="AU85" s="950"/>
      <c r="AV85" s="951"/>
      <c r="AW85" s="952"/>
      <c r="AX85" s="945"/>
      <c r="AY85" s="946"/>
      <c r="AZ85" s="946"/>
      <c r="BA85" s="947"/>
      <c r="BB85" s="948"/>
      <c r="BC85" s="949"/>
      <c r="BD85" s="950"/>
      <c r="BE85" s="950"/>
      <c r="BF85" s="951"/>
      <c r="BG85" s="948"/>
      <c r="BH85" s="948"/>
      <c r="BI85" s="950"/>
      <c r="BJ85" s="950"/>
      <c r="BK85" s="951"/>
      <c r="BL85" s="952"/>
      <c r="BM85" s="945"/>
      <c r="BN85" s="946"/>
      <c r="BO85" s="946"/>
      <c r="BP85" s="947"/>
      <c r="BQ85" s="948"/>
      <c r="BR85" s="949"/>
      <c r="BS85" s="950"/>
      <c r="BT85" s="950"/>
      <c r="BU85" s="951"/>
      <c r="BV85" s="948"/>
      <c r="BW85" s="948"/>
      <c r="BX85" s="950"/>
      <c r="BY85" s="950"/>
      <c r="BZ85" s="951"/>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'NSW Post Acute '!T16</f>
        <v>8.4868414514919804E-2</v>
      </c>
      <c r="E86" s="493">
        <f>'NSW Post Acute '!U16</f>
        <v>6.7183624189383881E-2</v>
      </c>
      <c r="F86" s="493">
        <f>'NSW Post Acute '!V16</f>
        <v>0.10588339281847192</v>
      </c>
      <c r="G86" s="498">
        <f t="shared" si="28"/>
        <v>9.87238995640001E-3</v>
      </c>
      <c r="H86" s="498">
        <f t="shared" si="29"/>
        <v>67.54384414587625</v>
      </c>
      <c r="I86" s="498">
        <f t="shared" si="30"/>
        <v>728.32166756345464</v>
      </c>
      <c r="J86" s="498" t="e">
        <f ca="1">_xll.ErBeta(H86,I86)</f>
        <v>#NAME?</v>
      </c>
      <c r="K86" s="1076" t="e">
        <f t="shared" ca="1" si="31"/>
        <v>#NAME?</v>
      </c>
      <c r="L86" s="566" t="e">
        <f t="shared" ca="1" si="32"/>
        <v>#NAME?</v>
      </c>
      <c r="M86" s="566" t="e">
        <f t="shared" ca="1" si="33"/>
        <v>#NAME?</v>
      </c>
      <c r="N86" s="567" t="e">
        <f t="shared" ca="1" si="34"/>
        <v>#NAME?</v>
      </c>
      <c r="O86" s="565" t="e">
        <f t="shared" ca="1" si="45"/>
        <v>#NAME?</v>
      </c>
      <c r="P86" s="453" t="e">
        <f t="shared" ca="1" si="35"/>
        <v>#NAME?</v>
      </c>
      <c r="Q86" s="566" t="e">
        <f t="shared" ca="1" si="36"/>
        <v>#NAME?</v>
      </c>
      <c r="R86" s="567" t="e">
        <f t="shared" ca="1" si="21"/>
        <v>#NAME?</v>
      </c>
      <c r="S86" s="1076" t="e">
        <f t="shared" ca="1" si="37"/>
        <v>#NAME?</v>
      </c>
      <c r="T86" s="566" t="e">
        <f t="shared" ca="1" si="22"/>
        <v>#NAME?</v>
      </c>
      <c r="U86" s="566" t="e">
        <f t="shared" ca="1" si="38"/>
        <v>#NAME?</v>
      </c>
      <c r="V86" s="567" t="e">
        <f t="shared" ca="1" si="39"/>
        <v>#NAME?</v>
      </c>
      <c r="W86" s="565" t="e">
        <f t="shared" ca="1" si="46"/>
        <v>#NAME?</v>
      </c>
      <c r="X86" s="453" t="e">
        <f t="shared" ca="1" si="23"/>
        <v>#NAME?</v>
      </c>
      <c r="Y86" s="566" t="e">
        <f t="shared" ca="1" si="40"/>
        <v>#NAME?</v>
      </c>
      <c r="Z86" s="567" t="e">
        <f t="shared" ca="1" si="24"/>
        <v>#NAME?</v>
      </c>
      <c r="AA86" s="1076" t="e">
        <f t="shared" ca="1" si="41"/>
        <v>#NAME?</v>
      </c>
      <c r="AB86" s="453" t="e">
        <f t="shared" ca="1" si="25"/>
        <v>#NAME?</v>
      </c>
      <c r="AC86" s="566" t="e">
        <f t="shared" ca="1" si="42"/>
        <v>#NAME?</v>
      </c>
      <c r="AD86" s="567" t="e">
        <f t="shared" ca="1" si="26"/>
        <v>#NAME?</v>
      </c>
      <c r="AE86" s="565" t="e">
        <f t="shared" ca="1" si="47"/>
        <v>#NAME?</v>
      </c>
      <c r="AF86" s="453" t="e">
        <f t="shared" ca="1" si="27"/>
        <v>#NAME?</v>
      </c>
      <c r="AG86" s="566" t="e">
        <f t="shared" ca="1" si="43"/>
        <v>#NAME?</v>
      </c>
      <c r="AH86" s="969" t="e">
        <f t="shared" ca="1" si="44"/>
        <v>#NAME?</v>
      </c>
      <c r="AI86" s="945"/>
      <c r="AJ86" s="946"/>
      <c r="AK86" s="946"/>
      <c r="AL86" s="947"/>
      <c r="AM86" s="948"/>
      <c r="AN86" s="949"/>
      <c r="AO86" s="950"/>
      <c r="AP86" s="950"/>
      <c r="AQ86" s="951"/>
      <c r="AR86" s="948"/>
      <c r="AS86" s="948"/>
      <c r="AT86" s="950"/>
      <c r="AU86" s="950"/>
      <c r="AV86" s="951"/>
      <c r="AW86" s="952"/>
      <c r="AX86" s="945"/>
      <c r="AY86" s="946"/>
      <c r="AZ86" s="946"/>
      <c r="BA86" s="947"/>
      <c r="BB86" s="948"/>
      <c r="BC86" s="949"/>
      <c r="BD86" s="950"/>
      <c r="BE86" s="950"/>
      <c r="BF86" s="951"/>
      <c r="BG86" s="948"/>
      <c r="BH86" s="948"/>
      <c r="BI86" s="950"/>
      <c r="BJ86" s="950"/>
      <c r="BK86" s="951"/>
      <c r="BL86" s="952"/>
      <c r="BM86" s="945"/>
      <c r="BN86" s="946"/>
      <c r="BO86" s="946"/>
      <c r="BP86" s="947"/>
      <c r="BQ86" s="948"/>
      <c r="BR86" s="949"/>
      <c r="BS86" s="950"/>
      <c r="BT86" s="950"/>
      <c r="BU86" s="951"/>
      <c r="BV86" s="948"/>
      <c r="BW86" s="948"/>
      <c r="BX86" s="950"/>
      <c r="BY86" s="950"/>
      <c r="BZ86" s="951"/>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'NSW Post Acute '!T17</f>
        <v>7.1457437481393674E-2</v>
      </c>
      <c r="E87" s="493">
        <f>'NSW Post Acute '!U17</f>
        <v>5.5060332038128934E-2</v>
      </c>
      <c r="F87" s="493">
        <f>'NSW Post Acute '!V17</f>
        <v>9.1499949543407996E-2</v>
      </c>
      <c r="G87" s="498">
        <f t="shared" si="28"/>
        <v>9.2958207921630259E-3</v>
      </c>
      <c r="H87" s="498">
        <f t="shared" si="29"/>
        <v>54.796804899341787</v>
      </c>
      <c r="I87" s="498">
        <f t="shared" si="30"/>
        <v>712.04856250709452</v>
      </c>
      <c r="J87" s="498" t="e">
        <f ca="1">_xll.ErBeta(H87,I87)</f>
        <v>#NAME?</v>
      </c>
      <c r="K87" s="1076" t="e">
        <f t="shared" ca="1" si="31"/>
        <v>#NAME?</v>
      </c>
      <c r="L87" s="566" t="e">
        <f t="shared" ca="1" si="32"/>
        <v>#NAME?</v>
      </c>
      <c r="M87" s="566" t="e">
        <f t="shared" ca="1" si="33"/>
        <v>#NAME?</v>
      </c>
      <c r="N87" s="567" t="e">
        <f t="shared" ca="1" si="34"/>
        <v>#NAME?</v>
      </c>
      <c r="O87" s="565" t="e">
        <f t="shared" ca="1" si="45"/>
        <v>#NAME?</v>
      </c>
      <c r="P87" s="453" t="e">
        <f t="shared" ca="1" si="35"/>
        <v>#NAME?</v>
      </c>
      <c r="Q87" s="566" t="e">
        <f t="shared" ca="1" si="36"/>
        <v>#NAME?</v>
      </c>
      <c r="R87" s="567" t="e">
        <f t="shared" ca="1" si="21"/>
        <v>#NAME?</v>
      </c>
      <c r="S87" s="1076" t="e">
        <f t="shared" ca="1" si="37"/>
        <v>#NAME?</v>
      </c>
      <c r="T87" s="566" t="e">
        <f t="shared" ca="1" si="22"/>
        <v>#NAME?</v>
      </c>
      <c r="U87" s="566" t="e">
        <f t="shared" ca="1" si="38"/>
        <v>#NAME?</v>
      </c>
      <c r="V87" s="567" t="e">
        <f t="shared" ca="1" si="39"/>
        <v>#NAME?</v>
      </c>
      <c r="W87" s="565" t="e">
        <f t="shared" ca="1" si="46"/>
        <v>#NAME?</v>
      </c>
      <c r="X87" s="453" t="e">
        <f t="shared" ca="1" si="23"/>
        <v>#NAME?</v>
      </c>
      <c r="Y87" s="566" t="e">
        <f t="shared" ca="1" si="40"/>
        <v>#NAME?</v>
      </c>
      <c r="Z87" s="567" t="e">
        <f t="shared" ca="1" si="24"/>
        <v>#NAME?</v>
      </c>
      <c r="AA87" s="1076" t="e">
        <f t="shared" ca="1" si="41"/>
        <v>#NAME?</v>
      </c>
      <c r="AB87" s="453" t="e">
        <f t="shared" ca="1" si="25"/>
        <v>#NAME?</v>
      </c>
      <c r="AC87" s="566" t="e">
        <f t="shared" ca="1" si="42"/>
        <v>#NAME?</v>
      </c>
      <c r="AD87" s="567" t="e">
        <f t="shared" ca="1" si="26"/>
        <v>#NAME?</v>
      </c>
      <c r="AE87" s="565" t="e">
        <f t="shared" ca="1" si="47"/>
        <v>#NAME?</v>
      </c>
      <c r="AF87" s="453" t="e">
        <f t="shared" ca="1" si="27"/>
        <v>#NAME?</v>
      </c>
      <c r="AG87" s="566" t="e">
        <f t="shared" ca="1" si="43"/>
        <v>#NAME?</v>
      </c>
      <c r="AH87" s="969" t="e">
        <f t="shared" ca="1" si="44"/>
        <v>#NAME?</v>
      </c>
      <c r="AI87" s="945"/>
      <c r="AJ87" s="946"/>
      <c r="AK87" s="946"/>
      <c r="AL87" s="947"/>
      <c r="AM87" s="948"/>
      <c r="AN87" s="949"/>
      <c r="AO87" s="950"/>
      <c r="AP87" s="950"/>
      <c r="AQ87" s="951"/>
      <c r="AR87" s="948"/>
      <c r="AS87" s="948"/>
      <c r="AT87" s="950"/>
      <c r="AU87" s="950"/>
      <c r="AV87" s="951"/>
      <c r="AW87" s="952"/>
      <c r="AX87" s="945"/>
      <c r="AY87" s="946"/>
      <c r="AZ87" s="946"/>
      <c r="BA87" s="947"/>
      <c r="BB87" s="948"/>
      <c r="BC87" s="949"/>
      <c r="BD87" s="950"/>
      <c r="BE87" s="950"/>
      <c r="BF87" s="951"/>
      <c r="BG87" s="948"/>
      <c r="BH87" s="948"/>
      <c r="BI87" s="950"/>
      <c r="BJ87" s="950"/>
      <c r="BK87" s="951"/>
      <c r="BL87" s="952"/>
      <c r="BM87" s="945"/>
      <c r="BN87" s="946"/>
      <c r="BO87" s="946"/>
      <c r="BP87" s="947"/>
      <c r="BQ87" s="948"/>
      <c r="BR87" s="949"/>
      <c r="BS87" s="950"/>
      <c r="BT87" s="950"/>
      <c r="BU87" s="951"/>
      <c r="BV87" s="948"/>
      <c r="BW87" s="948"/>
      <c r="BX87" s="950"/>
      <c r="BY87" s="950"/>
      <c r="BZ87" s="951"/>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'NSW Post Acute '!T18</f>
        <v>6.0165674127323633E-2</v>
      </c>
      <c r="E88" s="493">
        <f>'NSW Post Acute '!U18</f>
        <v>4.5124689248724016E-2</v>
      </c>
      <c r="F88" s="493">
        <f>'NSW Post Acute '!V18</f>
        <v>7.907038623894215E-2</v>
      </c>
      <c r="G88" s="498">
        <f t="shared" si="28"/>
        <v>8.65961657913728E-3</v>
      </c>
      <c r="H88" s="498">
        <f t="shared" si="29"/>
        <v>45.308034515758145</v>
      </c>
      <c r="I88" s="498">
        <f t="shared" si="30"/>
        <v>707.74651316331392</v>
      </c>
      <c r="J88" s="498" t="e">
        <f ca="1">_xll.ErBeta(H88,I88)</f>
        <v>#NAME?</v>
      </c>
      <c r="K88" s="1076" t="e">
        <f t="shared" ca="1" si="31"/>
        <v>#NAME?</v>
      </c>
      <c r="L88" s="566" t="e">
        <f t="shared" ca="1" si="32"/>
        <v>#NAME?</v>
      </c>
      <c r="M88" s="566" t="e">
        <f t="shared" ca="1" si="33"/>
        <v>#NAME?</v>
      </c>
      <c r="N88" s="567" t="e">
        <f t="shared" ca="1" si="34"/>
        <v>#NAME?</v>
      </c>
      <c r="O88" s="565" t="e">
        <f t="shared" ca="1" si="45"/>
        <v>#NAME?</v>
      </c>
      <c r="P88" s="453" t="e">
        <f t="shared" ca="1" si="35"/>
        <v>#NAME?</v>
      </c>
      <c r="Q88" s="566" t="e">
        <f t="shared" ca="1" si="36"/>
        <v>#NAME?</v>
      </c>
      <c r="R88" s="567" t="e">
        <f t="shared" ca="1" si="21"/>
        <v>#NAME?</v>
      </c>
      <c r="S88" s="1076" t="e">
        <f t="shared" ca="1" si="37"/>
        <v>#NAME?</v>
      </c>
      <c r="T88" s="566" t="e">
        <f t="shared" ca="1" si="22"/>
        <v>#NAME?</v>
      </c>
      <c r="U88" s="566" t="e">
        <f t="shared" ca="1" si="38"/>
        <v>#NAME?</v>
      </c>
      <c r="V88" s="567" t="e">
        <f t="shared" ca="1" si="39"/>
        <v>#NAME?</v>
      </c>
      <c r="W88" s="565" t="e">
        <f t="shared" ca="1" si="46"/>
        <v>#NAME?</v>
      </c>
      <c r="X88" s="453" t="e">
        <f t="shared" ca="1" si="23"/>
        <v>#NAME?</v>
      </c>
      <c r="Y88" s="566" t="e">
        <f t="shared" ca="1" si="40"/>
        <v>#NAME?</v>
      </c>
      <c r="Z88" s="567" t="e">
        <f t="shared" ca="1" si="24"/>
        <v>#NAME?</v>
      </c>
      <c r="AA88" s="1076" t="e">
        <f t="shared" ca="1" si="41"/>
        <v>#NAME?</v>
      </c>
      <c r="AB88" s="453" t="e">
        <f t="shared" ca="1" si="25"/>
        <v>#NAME?</v>
      </c>
      <c r="AC88" s="566" t="e">
        <f t="shared" ca="1" si="42"/>
        <v>#NAME?</v>
      </c>
      <c r="AD88" s="567" t="e">
        <f t="shared" ca="1" si="26"/>
        <v>#NAME?</v>
      </c>
      <c r="AE88" s="565" t="e">
        <f t="shared" ca="1" si="47"/>
        <v>#NAME?</v>
      </c>
      <c r="AF88" s="453" t="e">
        <f t="shared" ca="1" si="27"/>
        <v>#NAME?</v>
      </c>
      <c r="AG88" s="566" t="e">
        <f t="shared" ca="1" si="43"/>
        <v>#NAME?</v>
      </c>
      <c r="AH88" s="969" t="e">
        <f t="shared" ca="1" si="44"/>
        <v>#NAME?</v>
      </c>
      <c r="AI88" s="953"/>
      <c r="AJ88" s="946"/>
      <c r="AK88" s="946"/>
      <c r="AL88" s="954"/>
      <c r="AM88" s="948"/>
      <c r="AN88" s="955"/>
      <c r="AO88" s="950"/>
      <c r="AP88" s="950"/>
      <c r="AQ88" s="956"/>
      <c r="AR88" s="948"/>
      <c r="AS88" s="948"/>
      <c r="AT88" s="950"/>
      <c r="AU88" s="950"/>
      <c r="AV88" s="956"/>
      <c r="AW88" s="952"/>
      <c r="AX88" s="953"/>
      <c r="AY88" s="946"/>
      <c r="AZ88" s="946"/>
      <c r="BA88" s="954"/>
      <c r="BB88" s="948"/>
      <c r="BC88" s="955"/>
      <c r="BD88" s="950"/>
      <c r="BE88" s="950"/>
      <c r="BF88" s="956"/>
      <c r="BG88" s="948"/>
      <c r="BH88" s="948"/>
      <c r="BI88" s="950"/>
      <c r="BJ88" s="950"/>
      <c r="BK88" s="956"/>
      <c r="BL88" s="952"/>
      <c r="BM88" s="953"/>
      <c r="BN88" s="946"/>
      <c r="BO88" s="946"/>
      <c r="BP88" s="954"/>
      <c r="BQ88" s="948"/>
      <c r="BR88" s="955"/>
      <c r="BS88" s="950"/>
      <c r="BT88" s="950"/>
      <c r="BU88" s="956"/>
      <c r="BV88" s="948"/>
      <c r="BW88" s="948"/>
      <c r="BX88" s="950"/>
      <c r="BY88" s="950"/>
      <c r="BZ88" s="956"/>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'NSW Post Acute '!T19</f>
        <v>5.0658244554849352E-2</v>
      </c>
      <c r="E89" s="493">
        <f>'NSW Post Acute '!U19</f>
        <v>3.6981934260473193E-2</v>
      </c>
      <c r="F89" s="493">
        <f>'NSW Post Acute '!V19</f>
        <v>6.8329283362166815E-2</v>
      </c>
      <c r="G89" s="498">
        <f t="shared" si="28"/>
        <v>7.9967727300238826E-3</v>
      </c>
      <c r="H89" s="498">
        <f t="shared" si="29"/>
        <v>38.046567268657384</v>
      </c>
      <c r="I89" s="498">
        <f t="shared" si="30"/>
        <v>712.99736650727743</v>
      </c>
      <c r="J89" s="498" t="e">
        <f ca="1">_xll.ErBeta(H89,I89)</f>
        <v>#NAME?</v>
      </c>
      <c r="K89" s="1076" t="e">
        <f t="shared" ca="1" si="31"/>
        <v>#NAME?</v>
      </c>
      <c r="L89" s="566" t="e">
        <f t="shared" ca="1" si="32"/>
        <v>#NAME?</v>
      </c>
      <c r="M89" s="566" t="e">
        <f t="shared" ca="1" si="33"/>
        <v>#NAME?</v>
      </c>
      <c r="N89" s="567" t="e">
        <f t="shared" ca="1" si="34"/>
        <v>#NAME?</v>
      </c>
      <c r="O89" s="565" t="e">
        <f t="shared" ca="1" si="45"/>
        <v>#NAME?</v>
      </c>
      <c r="P89" s="453" t="e">
        <f t="shared" ca="1" si="35"/>
        <v>#NAME?</v>
      </c>
      <c r="Q89" s="566" t="e">
        <f t="shared" ca="1" si="36"/>
        <v>#NAME?</v>
      </c>
      <c r="R89" s="567" t="e">
        <f t="shared" ca="1" si="21"/>
        <v>#NAME?</v>
      </c>
      <c r="S89" s="1076" t="e">
        <f t="shared" ca="1" si="37"/>
        <v>#NAME?</v>
      </c>
      <c r="T89" s="566" t="e">
        <f t="shared" ca="1" si="22"/>
        <v>#NAME?</v>
      </c>
      <c r="U89" s="566" t="e">
        <f t="shared" ca="1" si="38"/>
        <v>#NAME?</v>
      </c>
      <c r="V89" s="567" t="e">
        <f t="shared" ca="1" si="39"/>
        <v>#NAME?</v>
      </c>
      <c r="W89" s="565" t="e">
        <f t="shared" ca="1" si="46"/>
        <v>#NAME?</v>
      </c>
      <c r="X89" s="453" t="e">
        <f t="shared" ca="1" si="23"/>
        <v>#NAME?</v>
      </c>
      <c r="Y89" s="566" t="e">
        <f t="shared" ca="1" si="40"/>
        <v>#NAME?</v>
      </c>
      <c r="Z89" s="567" t="e">
        <f t="shared" ca="1" si="24"/>
        <v>#NAME?</v>
      </c>
      <c r="AA89" s="1076" t="e">
        <f t="shared" ca="1" si="41"/>
        <v>#NAME?</v>
      </c>
      <c r="AB89" s="453" t="e">
        <f t="shared" ca="1" si="25"/>
        <v>#NAME?</v>
      </c>
      <c r="AC89" s="566" t="e">
        <f t="shared" ca="1" si="42"/>
        <v>#NAME?</v>
      </c>
      <c r="AD89" s="567" t="e">
        <f t="shared" ca="1" si="26"/>
        <v>#NAME?</v>
      </c>
      <c r="AE89" s="565" t="e">
        <f t="shared" ca="1" si="47"/>
        <v>#NAME?</v>
      </c>
      <c r="AF89" s="453" t="e">
        <f t="shared" ca="1" si="27"/>
        <v>#NAME?</v>
      </c>
      <c r="AG89" s="566" t="e">
        <f t="shared" ca="1" si="43"/>
        <v>#NAME?</v>
      </c>
      <c r="AH89" s="969" t="e">
        <f t="shared" ca="1" si="44"/>
        <v>#NAME?</v>
      </c>
      <c r="AI89" s="945"/>
      <c r="AJ89" s="946"/>
      <c r="AK89" s="946"/>
      <c r="AL89" s="947"/>
      <c r="AM89" s="948"/>
      <c r="AN89" s="949"/>
      <c r="AO89" s="950"/>
      <c r="AP89" s="950"/>
      <c r="AQ89" s="951"/>
      <c r="AR89" s="948"/>
      <c r="AS89" s="948"/>
      <c r="AT89" s="950"/>
      <c r="AU89" s="950"/>
      <c r="AV89" s="951"/>
      <c r="AW89" s="952"/>
      <c r="AX89" s="945"/>
      <c r="AY89" s="946"/>
      <c r="AZ89" s="946"/>
      <c r="BA89" s="947"/>
      <c r="BB89" s="948"/>
      <c r="BC89" s="949"/>
      <c r="BD89" s="950"/>
      <c r="BE89" s="950"/>
      <c r="BF89" s="951"/>
      <c r="BG89" s="948"/>
      <c r="BH89" s="948"/>
      <c r="BI89" s="950"/>
      <c r="BJ89" s="950"/>
      <c r="BK89" s="951"/>
      <c r="BL89" s="952"/>
      <c r="BM89" s="945"/>
      <c r="BN89" s="946"/>
      <c r="BO89" s="946"/>
      <c r="BP89" s="947"/>
      <c r="BQ89" s="948"/>
      <c r="BR89" s="949"/>
      <c r="BS89" s="950"/>
      <c r="BT89" s="950"/>
      <c r="BU89" s="951"/>
      <c r="BV89" s="948"/>
      <c r="BW89" s="948"/>
      <c r="BX89" s="950"/>
      <c r="BY89" s="950"/>
      <c r="BZ89" s="951"/>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'NSW Post Acute '!T20</f>
        <v>4.2653186864459736E-2</v>
      </c>
      <c r="E90" s="493">
        <f>'NSW Post Acute '!U20</f>
        <v>3.0308540278416066E-2</v>
      </c>
      <c r="F90" s="493">
        <f>'NSW Post Acute '!V20</f>
        <v>5.904727657050271E-2</v>
      </c>
      <c r="G90" s="498">
        <f t="shared" si="28"/>
        <v>7.3313102785935317E-3</v>
      </c>
      <c r="H90" s="498">
        <f t="shared" si="29"/>
        <v>32.362125973572361</v>
      </c>
      <c r="I90" s="498">
        <f t="shared" si="30"/>
        <v>726.36490833714458</v>
      </c>
      <c r="J90" s="498" t="e">
        <f ca="1">_xll.ErBeta(H90,I90)</f>
        <v>#NAME?</v>
      </c>
      <c r="K90" s="1076" t="e">
        <f t="shared" ca="1" si="31"/>
        <v>#NAME?</v>
      </c>
      <c r="L90" s="566" t="e">
        <f t="shared" ca="1" si="32"/>
        <v>#NAME?</v>
      </c>
      <c r="M90" s="566" t="e">
        <f t="shared" ca="1" si="33"/>
        <v>#NAME?</v>
      </c>
      <c r="N90" s="567" t="e">
        <f t="shared" ca="1" si="34"/>
        <v>#NAME?</v>
      </c>
      <c r="O90" s="565" t="e">
        <f t="shared" ca="1" si="45"/>
        <v>#NAME?</v>
      </c>
      <c r="P90" s="453" t="e">
        <f t="shared" ca="1" si="35"/>
        <v>#NAME?</v>
      </c>
      <c r="Q90" s="566" t="e">
        <f t="shared" ca="1" si="36"/>
        <v>#NAME?</v>
      </c>
      <c r="R90" s="567" t="e">
        <f t="shared" ca="1" si="21"/>
        <v>#NAME?</v>
      </c>
      <c r="S90" s="1076" t="e">
        <f t="shared" ca="1" si="37"/>
        <v>#NAME?</v>
      </c>
      <c r="T90" s="566" t="e">
        <f t="shared" ca="1" si="22"/>
        <v>#NAME?</v>
      </c>
      <c r="U90" s="566" t="e">
        <f t="shared" ca="1" si="38"/>
        <v>#NAME?</v>
      </c>
      <c r="V90" s="567" t="e">
        <f t="shared" ca="1" si="39"/>
        <v>#NAME?</v>
      </c>
      <c r="W90" s="565" t="e">
        <f t="shared" ca="1" si="46"/>
        <v>#NAME?</v>
      </c>
      <c r="X90" s="453" t="e">
        <f t="shared" ca="1" si="23"/>
        <v>#NAME?</v>
      </c>
      <c r="Y90" s="566" t="e">
        <f t="shared" ca="1" si="40"/>
        <v>#NAME?</v>
      </c>
      <c r="Z90" s="567" t="e">
        <f t="shared" ca="1" si="24"/>
        <v>#NAME?</v>
      </c>
      <c r="AA90" s="1076" t="e">
        <f t="shared" ca="1" si="41"/>
        <v>#NAME?</v>
      </c>
      <c r="AB90" s="453" t="e">
        <f t="shared" ca="1" si="25"/>
        <v>#NAME?</v>
      </c>
      <c r="AC90" s="566" t="e">
        <f t="shared" ca="1" si="42"/>
        <v>#NAME?</v>
      </c>
      <c r="AD90" s="567" t="e">
        <f t="shared" ca="1" si="26"/>
        <v>#NAME?</v>
      </c>
      <c r="AE90" s="565" t="e">
        <f t="shared" ca="1" si="47"/>
        <v>#NAME?</v>
      </c>
      <c r="AF90" s="453" t="e">
        <f t="shared" ca="1" si="27"/>
        <v>#NAME?</v>
      </c>
      <c r="AG90" s="566" t="e">
        <f t="shared" ca="1" si="43"/>
        <v>#NAME?</v>
      </c>
      <c r="AH90" s="969" t="e">
        <f t="shared" ca="1" si="44"/>
        <v>#NAME?</v>
      </c>
      <c r="AI90" s="945"/>
      <c r="AJ90" s="946"/>
      <c r="AK90" s="946"/>
      <c r="AL90" s="947"/>
      <c r="AM90" s="948"/>
      <c r="AN90" s="949"/>
      <c r="AO90" s="950"/>
      <c r="AP90" s="950"/>
      <c r="AQ90" s="951"/>
      <c r="AR90" s="948"/>
      <c r="AS90" s="948"/>
      <c r="AT90" s="950"/>
      <c r="AU90" s="950"/>
      <c r="AV90" s="951"/>
      <c r="AW90" s="952"/>
      <c r="AX90" s="945"/>
      <c r="AY90" s="946"/>
      <c r="AZ90" s="946"/>
      <c r="BA90" s="947"/>
      <c r="BB90" s="948"/>
      <c r="BC90" s="949"/>
      <c r="BD90" s="950"/>
      <c r="BE90" s="950"/>
      <c r="BF90" s="951"/>
      <c r="BG90" s="948"/>
      <c r="BH90" s="948"/>
      <c r="BI90" s="950"/>
      <c r="BJ90" s="950"/>
      <c r="BK90" s="951"/>
      <c r="BL90" s="952"/>
      <c r="BM90" s="945"/>
      <c r="BN90" s="946"/>
      <c r="BO90" s="946"/>
      <c r="BP90" s="947"/>
      <c r="BQ90" s="948"/>
      <c r="BR90" s="949"/>
      <c r="BS90" s="950"/>
      <c r="BT90" s="950"/>
      <c r="BU90" s="951"/>
      <c r="BV90" s="948"/>
      <c r="BW90" s="948"/>
      <c r="BX90" s="950"/>
      <c r="BY90" s="950"/>
      <c r="BZ90" s="951"/>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'NSW Post Acute '!T21</f>
        <v>3.591309500913932E-2</v>
      </c>
      <c r="E91" s="493">
        <f>'NSW Post Acute '!U21</f>
        <v>2.483936095225257E-2</v>
      </c>
      <c r="F91" s="493">
        <f>'NSW Post Acute '!V21</f>
        <v>5.1026158900473996E-2</v>
      </c>
      <c r="G91" s="498">
        <f t="shared" si="28"/>
        <v>6.6803055990360787E-3</v>
      </c>
      <c r="H91" s="498">
        <f t="shared" si="29"/>
        <v>27.827171423934281</v>
      </c>
      <c r="I91" s="498">
        <f t="shared" si="30"/>
        <v>747.02031573507281</v>
      </c>
      <c r="J91" s="498" t="e">
        <f ca="1">_xll.ErBeta(H91,I91)</f>
        <v>#NAME?</v>
      </c>
      <c r="K91" s="1076" t="e">
        <f t="shared" ca="1" si="31"/>
        <v>#NAME?</v>
      </c>
      <c r="L91" s="566" t="e">
        <f t="shared" ca="1" si="32"/>
        <v>#NAME?</v>
      </c>
      <c r="M91" s="566" t="e">
        <f t="shared" ca="1" si="33"/>
        <v>#NAME?</v>
      </c>
      <c r="N91" s="567" t="e">
        <f t="shared" ca="1" si="34"/>
        <v>#NAME?</v>
      </c>
      <c r="O91" s="565" t="e">
        <f t="shared" ca="1" si="45"/>
        <v>#NAME?</v>
      </c>
      <c r="P91" s="453" t="e">
        <f t="shared" ca="1" si="35"/>
        <v>#NAME?</v>
      </c>
      <c r="Q91" s="566" t="e">
        <f t="shared" ca="1" si="36"/>
        <v>#NAME?</v>
      </c>
      <c r="R91" s="567" t="e">
        <f t="shared" ca="1" si="21"/>
        <v>#NAME?</v>
      </c>
      <c r="S91" s="1076" t="e">
        <f t="shared" ca="1" si="37"/>
        <v>#NAME?</v>
      </c>
      <c r="T91" s="566" t="e">
        <f t="shared" ca="1" si="22"/>
        <v>#NAME?</v>
      </c>
      <c r="U91" s="566" t="e">
        <f t="shared" ca="1" si="38"/>
        <v>#NAME?</v>
      </c>
      <c r="V91" s="567" t="e">
        <f t="shared" ca="1" si="39"/>
        <v>#NAME?</v>
      </c>
      <c r="W91" s="565" t="e">
        <f t="shared" ca="1" si="46"/>
        <v>#NAME?</v>
      </c>
      <c r="X91" s="453" t="e">
        <f t="shared" ca="1" si="23"/>
        <v>#NAME?</v>
      </c>
      <c r="Y91" s="566" t="e">
        <f t="shared" ca="1" si="40"/>
        <v>#NAME?</v>
      </c>
      <c r="Z91" s="567" t="e">
        <f t="shared" ca="1" si="24"/>
        <v>#NAME?</v>
      </c>
      <c r="AA91" s="1076" t="e">
        <f t="shared" ca="1" si="41"/>
        <v>#NAME?</v>
      </c>
      <c r="AB91" s="453" t="e">
        <f t="shared" ca="1" si="25"/>
        <v>#NAME?</v>
      </c>
      <c r="AC91" s="566" t="e">
        <f t="shared" ca="1" si="42"/>
        <v>#NAME?</v>
      </c>
      <c r="AD91" s="567" t="e">
        <f t="shared" ca="1" si="26"/>
        <v>#NAME?</v>
      </c>
      <c r="AE91" s="565" t="e">
        <f t="shared" ca="1" si="47"/>
        <v>#NAME?</v>
      </c>
      <c r="AF91" s="453" t="e">
        <f t="shared" ca="1" si="27"/>
        <v>#NAME?</v>
      </c>
      <c r="AG91" s="566" t="e">
        <f t="shared" ca="1" si="43"/>
        <v>#NAME?</v>
      </c>
      <c r="AH91" s="969" t="e">
        <f t="shared" ca="1" si="44"/>
        <v>#NAME?</v>
      </c>
      <c r="AI91" s="945"/>
      <c r="AJ91" s="946"/>
      <c r="AK91" s="946"/>
      <c r="AL91" s="947"/>
      <c r="AM91" s="948"/>
      <c r="AN91" s="949"/>
      <c r="AO91" s="950"/>
      <c r="AP91" s="950"/>
      <c r="AQ91" s="951"/>
      <c r="AR91" s="948"/>
      <c r="AS91" s="948"/>
      <c r="AT91" s="950"/>
      <c r="AU91" s="950"/>
      <c r="AV91" s="951"/>
      <c r="AW91" s="952"/>
      <c r="AX91" s="945"/>
      <c r="AY91" s="946"/>
      <c r="AZ91" s="946"/>
      <c r="BA91" s="947"/>
      <c r="BB91" s="948"/>
      <c r="BC91" s="949"/>
      <c r="BD91" s="950"/>
      <c r="BE91" s="950"/>
      <c r="BF91" s="951"/>
      <c r="BG91" s="948"/>
      <c r="BH91" s="948"/>
      <c r="BI91" s="950"/>
      <c r="BJ91" s="950"/>
      <c r="BK91" s="951"/>
      <c r="BL91" s="952"/>
      <c r="BM91" s="945"/>
      <c r="BN91" s="946"/>
      <c r="BO91" s="946"/>
      <c r="BP91" s="947"/>
      <c r="BQ91" s="948"/>
      <c r="BR91" s="949"/>
      <c r="BS91" s="950"/>
      <c r="BT91" s="950"/>
      <c r="BU91" s="951"/>
      <c r="BV91" s="948"/>
      <c r="BW91" s="948"/>
      <c r="BX91" s="950"/>
      <c r="BY91" s="950"/>
      <c r="BZ91" s="951"/>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'NSW Post Acute '!T22</f>
        <v>3.0238078041716902E-2</v>
      </c>
      <c r="E92" s="493">
        <f>'NSW Post Acute '!U22</f>
        <v>2.0357095618876636E-2</v>
      </c>
      <c r="F92" s="493">
        <f>'NSW Post Acute '!V22</f>
        <v>4.4094648277768232E-2</v>
      </c>
      <c r="G92" s="498">
        <f t="shared" si="28"/>
        <v>6.0554981272682648E-3</v>
      </c>
      <c r="H92" s="498">
        <f t="shared" si="29"/>
        <v>24.150733480035427</v>
      </c>
      <c r="I92" s="498">
        <f t="shared" si="30"/>
        <v>774.53539487497164</v>
      </c>
      <c r="J92" s="498" t="e">
        <f ca="1">_xll.ErBeta(H92,I92)</f>
        <v>#NAME?</v>
      </c>
      <c r="K92" s="1076" t="e">
        <f t="shared" ca="1" si="31"/>
        <v>#NAME?</v>
      </c>
      <c r="L92" s="566" t="e">
        <f t="shared" ca="1" si="32"/>
        <v>#NAME?</v>
      </c>
      <c r="M92" s="566" t="e">
        <f t="shared" ca="1" si="33"/>
        <v>#NAME?</v>
      </c>
      <c r="N92" s="567" t="e">
        <f t="shared" ca="1" si="34"/>
        <v>#NAME?</v>
      </c>
      <c r="O92" s="565" t="e">
        <f t="shared" ca="1" si="45"/>
        <v>#NAME?</v>
      </c>
      <c r="P92" s="453" t="e">
        <f t="shared" ca="1" si="35"/>
        <v>#NAME?</v>
      </c>
      <c r="Q92" s="566" t="e">
        <f t="shared" ca="1" si="36"/>
        <v>#NAME?</v>
      </c>
      <c r="R92" s="567" t="e">
        <f t="shared" ca="1" si="21"/>
        <v>#NAME?</v>
      </c>
      <c r="S92" s="1076" t="e">
        <f t="shared" ca="1" si="37"/>
        <v>#NAME?</v>
      </c>
      <c r="T92" s="566" t="e">
        <f t="shared" ca="1" si="22"/>
        <v>#NAME?</v>
      </c>
      <c r="U92" s="566" t="e">
        <f t="shared" ca="1" si="38"/>
        <v>#NAME?</v>
      </c>
      <c r="V92" s="567" t="e">
        <f t="shared" ca="1" si="39"/>
        <v>#NAME?</v>
      </c>
      <c r="W92" s="565" t="e">
        <f t="shared" ca="1" si="46"/>
        <v>#NAME?</v>
      </c>
      <c r="X92" s="453" t="e">
        <f t="shared" ca="1" si="23"/>
        <v>#NAME?</v>
      </c>
      <c r="Y92" s="566" t="e">
        <f t="shared" ca="1" si="40"/>
        <v>#NAME?</v>
      </c>
      <c r="Z92" s="567" t="e">
        <f t="shared" ca="1" si="24"/>
        <v>#NAME?</v>
      </c>
      <c r="AA92" s="1076" t="e">
        <f t="shared" ca="1" si="41"/>
        <v>#NAME?</v>
      </c>
      <c r="AB92" s="453" t="e">
        <f t="shared" ca="1" si="25"/>
        <v>#NAME?</v>
      </c>
      <c r="AC92" s="566" t="e">
        <f t="shared" ca="1" si="42"/>
        <v>#NAME?</v>
      </c>
      <c r="AD92" s="567" t="e">
        <f t="shared" ca="1" si="26"/>
        <v>#NAME?</v>
      </c>
      <c r="AE92" s="565" t="e">
        <f t="shared" ca="1" si="47"/>
        <v>#NAME?</v>
      </c>
      <c r="AF92" s="453" t="e">
        <f t="shared" ca="1" si="27"/>
        <v>#NAME?</v>
      </c>
      <c r="AG92" s="566" t="e">
        <f t="shared" ca="1" si="43"/>
        <v>#NAME?</v>
      </c>
      <c r="AH92" s="969" t="e">
        <f t="shared" ca="1" si="44"/>
        <v>#NAME?</v>
      </c>
      <c r="AI92" s="945"/>
      <c r="AJ92" s="946"/>
      <c r="AK92" s="946"/>
      <c r="AL92" s="947"/>
      <c r="AM92" s="948"/>
      <c r="AN92" s="949"/>
      <c r="AO92" s="950"/>
      <c r="AP92" s="950"/>
      <c r="AQ92" s="951"/>
      <c r="AR92" s="948"/>
      <c r="AS92" s="948"/>
      <c r="AT92" s="950"/>
      <c r="AU92" s="950"/>
      <c r="AV92" s="951"/>
      <c r="AW92" s="952"/>
      <c r="AX92" s="945"/>
      <c r="AY92" s="946"/>
      <c r="AZ92" s="946"/>
      <c r="BA92" s="947"/>
      <c r="BB92" s="948"/>
      <c r="BC92" s="949"/>
      <c r="BD92" s="950"/>
      <c r="BE92" s="950"/>
      <c r="BF92" s="951"/>
      <c r="BG92" s="948"/>
      <c r="BH92" s="948"/>
      <c r="BI92" s="950"/>
      <c r="BJ92" s="950"/>
      <c r="BK92" s="951"/>
      <c r="BL92" s="952"/>
      <c r="BM92" s="945"/>
      <c r="BN92" s="946"/>
      <c r="BO92" s="946"/>
      <c r="BP92" s="947"/>
      <c r="BQ92" s="948"/>
      <c r="BR92" s="949"/>
      <c r="BS92" s="950"/>
      <c r="BT92" s="950"/>
      <c r="BU92" s="951"/>
      <c r="BV92" s="948"/>
      <c r="BW92" s="948"/>
      <c r="BX92" s="950"/>
      <c r="BY92" s="950"/>
      <c r="BZ92" s="951"/>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'NSW Post Acute '!T23</f>
        <v>2.5459831947769376E-2</v>
      </c>
      <c r="E93" s="493">
        <f>'NSW Post Acute '!U23</f>
        <v>1.6683655543018507E-2</v>
      </c>
      <c r="F93" s="493">
        <f>'NSW Post Acute '!V23</f>
        <v>3.8104729978450859E-2</v>
      </c>
      <c r="G93" s="498">
        <f t="shared" si="28"/>
        <v>5.4645598049572327E-3</v>
      </c>
      <c r="H93" s="498">
        <f t="shared" si="29"/>
        <v>21.128927069857706</v>
      </c>
      <c r="I93" s="498">
        <f t="shared" si="30"/>
        <v>808.76370981806508</v>
      </c>
      <c r="J93" s="498" t="e">
        <f ca="1">_xll.ErBeta(H93,I93)</f>
        <v>#NAME?</v>
      </c>
      <c r="K93" s="1076" t="e">
        <f t="shared" ca="1" si="31"/>
        <v>#NAME?</v>
      </c>
      <c r="L93" s="566" t="e">
        <f t="shared" ca="1" si="32"/>
        <v>#NAME?</v>
      </c>
      <c r="M93" s="566" t="e">
        <f t="shared" ca="1" si="33"/>
        <v>#NAME?</v>
      </c>
      <c r="N93" s="567" t="e">
        <f t="shared" ca="1" si="34"/>
        <v>#NAME?</v>
      </c>
      <c r="O93" s="565" t="e">
        <f t="shared" ca="1" si="45"/>
        <v>#NAME?</v>
      </c>
      <c r="P93" s="453" t="e">
        <f t="shared" ca="1" si="35"/>
        <v>#NAME?</v>
      </c>
      <c r="Q93" s="566" t="e">
        <f t="shared" ca="1" si="36"/>
        <v>#NAME?</v>
      </c>
      <c r="R93" s="567" t="e">
        <f t="shared" ca="1" si="21"/>
        <v>#NAME?</v>
      </c>
      <c r="S93" s="1076" t="e">
        <f t="shared" ca="1" si="37"/>
        <v>#NAME?</v>
      </c>
      <c r="T93" s="566" t="e">
        <f t="shared" ca="1" si="22"/>
        <v>#NAME?</v>
      </c>
      <c r="U93" s="566" t="e">
        <f t="shared" ca="1" si="38"/>
        <v>#NAME?</v>
      </c>
      <c r="V93" s="567" t="e">
        <f t="shared" ca="1" si="39"/>
        <v>#NAME?</v>
      </c>
      <c r="W93" s="565" t="e">
        <f t="shared" ca="1" si="46"/>
        <v>#NAME?</v>
      </c>
      <c r="X93" s="453" t="e">
        <f t="shared" ca="1" si="23"/>
        <v>#NAME?</v>
      </c>
      <c r="Y93" s="566" t="e">
        <f t="shared" ca="1" si="40"/>
        <v>#NAME?</v>
      </c>
      <c r="Z93" s="567" t="e">
        <f t="shared" ca="1" si="24"/>
        <v>#NAME?</v>
      </c>
      <c r="AA93" s="1076" t="e">
        <f t="shared" ca="1" si="41"/>
        <v>#NAME?</v>
      </c>
      <c r="AB93" s="453" t="e">
        <f t="shared" ca="1" si="25"/>
        <v>#NAME?</v>
      </c>
      <c r="AC93" s="566" t="e">
        <f t="shared" ca="1" si="42"/>
        <v>#NAME?</v>
      </c>
      <c r="AD93" s="567" t="e">
        <f t="shared" ca="1" si="26"/>
        <v>#NAME?</v>
      </c>
      <c r="AE93" s="565" t="e">
        <f t="shared" ca="1" si="47"/>
        <v>#NAME?</v>
      </c>
      <c r="AF93" s="453" t="e">
        <f t="shared" ca="1" si="27"/>
        <v>#NAME?</v>
      </c>
      <c r="AG93" s="566" t="e">
        <f t="shared" ca="1" si="43"/>
        <v>#NAME?</v>
      </c>
      <c r="AH93" s="969" t="e">
        <f t="shared" ca="1" si="44"/>
        <v>#NAME?</v>
      </c>
      <c r="AI93" s="945"/>
      <c r="AJ93" s="946"/>
      <c r="AK93" s="946"/>
      <c r="AL93" s="947"/>
      <c r="AM93" s="948"/>
      <c r="AN93" s="949"/>
      <c r="AO93" s="950"/>
      <c r="AP93" s="950"/>
      <c r="AQ93" s="951"/>
      <c r="AR93" s="948"/>
      <c r="AS93" s="948"/>
      <c r="AT93" s="950"/>
      <c r="AU93" s="950"/>
      <c r="AV93" s="951"/>
      <c r="AW93" s="952"/>
      <c r="AX93" s="945"/>
      <c r="AY93" s="946"/>
      <c r="AZ93" s="946"/>
      <c r="BA93" s="947"/>
      <c r="BB93" s="948"/>
      <c r="BC93" s="949"/>
      <c r="BD93" s="950"/>
      <c r="BE93" s="950"/>
      <c r="BF93" s="951"/>
      <c r="BG93" s="948"/>
      <c r="BH93" s="948"/>
      <c r="BI93" s="950"/>
      <c r="BJ93" s="950"/>
      <c r="BK93" s="951"/>
      <c r="BL93" s="952"/>
      <c r="BM93" s="945"/>
      <c r="BN93" s="946"/>
      <c r="BO93" s="946"/>
      <c r="BP93" s="947"/>
      <c r="BQ93" s="948"/>
      <c r="BR93" s="949"/>
      <c r="BS93" s="950"/>
      <c r="BT93" s="950"/>
      <c r="BU93" s="951"/>
      <c r="BV93" s="948"/>
      <c r="BW93" s="948"/>
      <c r="BX93" s="950"/>
      <c r="BY93" s="950"/>
      <c r="BZ93" s="951"/>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'NSW Post Acute '!T24</f>
        <v>2.1436648252391818E-2</v>
      </c>
      <c r="E94" s="493">
        <f>'NSW Post Acute '!U24</f>
        <v>1.3673088120684093E-2</v>
      </c>
      <c r="F94" s="493">
        <f>'NSW Post Acute '!V24</f>
        <v>3.2928495938649084E-2</v>
      </c>
      <c r="G94" s="498">
        <f t="shared" si="28"/>
        <v>4.9120938311135176E-3</v>
      </c>
      <c r="H94" s="498">
        <f t="shared" si="29"/>
        <v>18.615279999973794</v>
      </c>
      <c r="I94" s="498">
        <f t="shared" si="30"/>
        <v>849.77047605667894</v>
      </c>
      <c r="J94" s="498" t="e">
        <f ca="1">_xll.ErBeta(H94,I94)</f>
        <v>#NAME?</v>
      </c>
      <c r="K94" s="1076" t="e">
        <f t="shared" ca="1" si="31"/>
        <v>#NAME?</v>
      </c>
      <c r="L94" s="566" t="e">
        <f t="shared" ca="1" si="32"/>
        <v>#NAME?</v>
      </c>
      <c r="M94" s="566" t="e">
        <f t="shared" ca="1" si="33"/>
        <v>#NAME?</v>
      </c>
      <c r="N94" s="567" t="e">
        <f t="shared" ca="1" si="34"/>
        <v>#NAME?</v>
      </c>
      <c r="O94" s="565" t="e">
        <f t="shared" ca="1" si="45"/>
        <v>#NAME?</v>
      </c>
      <c r="P94" s="453" t="e">
        <f t="shared" ca="1" si="35"/>
        <v>#NAME?</v>
      </c>
      <c r="Q94" s="566" t="e">
        <f t="shared" ca="1" si="36"/>
        <v>#NAME?</v>
      </c>
      <c r="R94" s="567" t="e">
        <f t="shared" ca="1" si="21"/>
        <v>#NAME?</v>
      </c>
      <c r="S94" s="1076" t="e">
        <f t="shared" ca="1" si="37"/>
        <v>#NAME?</v>
      </c>
      <c r="T94" s="566" t="e">
        <f t="shared" ca="1" si="22"/>
        <v>#NAME?</v>
      </c>
      <c r="U94" s="566" t="e">
        <f t="shared" ca="1" si="38"/>
        <v>#NAME?</v>
      </c>
      <c r="V94" s="567" t="e">
        <f t="shared" ca="1" si="39"/>
        <v>#NAME?</v>
      </c>
      <c r="W94" s="565" t="e">
        <f t="shared" ca="1" si="46"/>
        <v>#NAME?</v>
      </c>
      <c r="X94" s="453" t="e">
        <f t="shared" ca="1" si="23"/>
        <v>#NAME?</v>
      </c>
      <c r="Y94" s="566" t="e">
        <f t="shared" ca="1" si="40"/>
        <v>#NAME?</v>
      </c>
      <c r="Z94" s="567" t="e">
        <f t="shared" ca="1" si="24"/>
        <v>#NAME?</v>
      </c>
      <c r="AA94" s="1076" t="e">
        <f t="shared" ca="1" si="41"/>
        <v>#NAME?</v>
      </c>
      <c r="AB94" s="453" t="e">
        <f t="shared" ca="1" si="25"/>
        <v>#NAME?</v>
      </c>
      <c r="AC94" s="566" t="e">
        <f t="shared" ca="1" si="42"/>
        <v>#NAME?</v>
      </c>
      <c r="AD94" s="567" t="e">
        <f t="shared" ca="1" si="26"/>
        <v>#NAME?</v>
      </c>
      <c r="AE94" s="565" t="e">
        <f t="shared" ca="1" si="47"/>
        <v>#NAME?</v>
      </c>
      <c r="AF94" s="453" t="e">
        <f t="shared" ca="1" si="27"/>
        <v>#NAME?</v>
      </c>
      <c r="AG94" s="566" t="e">
        <f t="shared" ca="1" si="43"/>
        <v>#NAME?</v>
      </c>
      <c r="AH94" s="969" t="e">
        <f t="shared" ca="1" si="44"/>
        <v>#NAME?</v>
      </c>
      <c r="AI94" s="945"/>
      <c r="AJ94" s="946"/>
      <c r="AK94" s="946"/>
      <c r="AL94" s="947"/>
      <c r="AM94" s="948"/>
      <c r="AN94" s="949"/>
      <c r="AO94" s="950"/>
      <c r="AP94" s="950"/>
      <c r="AQ94" s="951"/>
      <c r="AR94" s="948"/>
      <c r="AS94" s="948"/>
      <c r="AT94" s="950"/>
      <c r="AU94" s="950"/>
      <c r="AV94" s="951"/>
      <c r="AW94" s="952"/>
      <c r="AX94" s="945"/>
      <c r="AY94" s="946"/>
      <c r="AZ94" s="946"/>
      <c r="BA94" s="947"/>
      <c r="BB94" s="948"/>
      <c r="BC94" s="949"/>
      <c r="BD94" s="950"/>
      <c r="BE94" s="950"/>
      <c r="BF94" s="951"/>
      <c r="BG94" s="948"/>
      <c r="BH94" s="948"/>
      <c r="BI94" s="950"/>
      <c r="BJ94" s="950"/>
      <c r="BK94" s="951"/>
      <c r="BL94" s="952"/>
      <c r="BM94" s="945"/>
      <c r="BN94" s="946"/>
      <c r="BO94" s="946"/>
      <c r="BP94" s="947"/>
      <c r="BQ94" s="948"/>
      <c r="BR94" s="949"/>
      <c r="BS94" s="950"/>
      <c r="BT94" s="950"/>
      <c r="BU94" s="951"/>
      <c r="BV94" s="948"/>
      <c r="BW94" s="948"/>
      <c r="BX94" s="950"/>
      <c r="BY94" s="950"/>
      <c r="BZ94" s="951"/>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A95" s="212" t="s">
        <v>334</v>
      </c>
      <c r="B95" s="213">
        <v>20</v>
      </c>
      <c r="D95" s="565">
        <f>'NSW Post Acute '!T25</f>
        <v>1.8049211371052833E-2</v>
      </c>
      <c r="E95" s="493">
        <f>'NSW Post Acute '!U25</f>
        <v>1.1205777910838337E-2</v>
      </c>
      <c r="F95" s="493">
        <f>'NSW Post Acute '!V25</f>
        <v>2.8455413419667834E-2</v>
      </c>
      <c r="G95" s="498">
        <f t="shared" si="28"/>
        <v>4.4004172216401786E-3</v>
      </c>
      <c r="H95" s="498">
        <f t="shared" si="29"/>
        <v>16.502271486136021</v>
      </c>
      <c r="I95" s="498">
        <f t="shared" si="30"/>
        <v>897.79094315271618</v>
      </c>
      <c r="J95" s="498" t="e">
        <f ca="1">_xll.ErBeta(H95,I95)</f>
        <v>#NAME?</v>
      </c>
      <c r="K95" s="1076" t="e">
        <f t="shared" ca="1" si="31"/>
        <v>#NAME?</v>
      </c>
      <c r="L95" s="698" t="e">
        <f ca="1">K95*($D$21-PICSIA_V-Diab_Inc)</f>
        <v>#NAME?</v>
      </c>
      <c r="M95" s="566" t="e">
        <f t="shared" ca="1" si="33"/>
        <v>#NAME?</v>
      </c>
      <c r="N95" s="567" t="e">
        <f t="shared" ca="1" si="34"/>
        <v>#NAME?</v>
      </c>
      <c r="O95" s="565" t="e">
        <f t="shared" ca="1" si="45"/>
        <v>#NAME?</v>
      </c>
      <c r="P95" s="698" t="e">
        <f ca="1">O95*($E$21-PICSIA_U-$H$201)</f>
        <v>#NAME?</v>
      </c>
      <c r="Q95" s="566" t="e">
        <f t="shared" ca="1" si="36"/>
        <v>#NAME?</v>
      </c>
      <c r="R95" s="567" t="e">
        <f t="shared" ca="1" si="21"/>
        <v>#NAME?</v>
      </c>
      <c r="S95" s="1076" t="e">
        <f t="shared" ca="1" si="37"/>
        <v>#NAME?</v>
      </c>
      <c r="T95" s="698" t="e">
        <f t="shared" ref="T95:T100" ca="1" si="48">S95*($F$21-PICSIB_V-$J$201)</f>
        <v>#NAME?</v>
      </c>
      <c r="U95" s="566" t="e">
        <f t="shared" ca="1" si="38"/>
        <v>#NAME?</v>
      </c>
      <c r="V95" s="567" t="e">
        <f t="shared" ca="1" si="39"/>
        <v>#NAME?</v>
      </c>
      <c r="W95" s="565" t="e">
        <f t="shared" ca="1" si="46"/>
        <v>#NAME?</v>
      </c>
      <c r="X95" s="698" t="e">
        <f t="shared" ref="X95:X100" ca="1" si="49">W95*($G$21-PICSIB_U-$L$201)</f>
        <v>#NAME?</v>
      </c>
      <c r="Y95" s="566" t="e">
        <f t="shared" ca="1" si="40"/>
        <v>#NAME?</v>
      </c>
      <c r="Z95" s="567" t="e">
        <f t="shared" ca="1" si="24"/>
        <v>#NAME?</v>
      </c>
      <c r="AA95" s="1076" t="e">
        <f t="shared" ca="1" si="41"/>
        <v>#NAME?</v>
      </c>
      <c r="AB95" s="698" t="e">
        <f t="shared" ref="AB95:AB100" ca="1" si="50">AA95*($H$21-PICSIC_V-$N$201)</f>
        <v>#NAME?</v>
      </c>
      <c r="AC95" s="566" t="e">
        <f t="shared" ca="1" si="42"/>
        <v>#NAME?</v>
      </c>
      <c r="AD95" s="567" t="e">
        <f t="shared" ca="1" si="26"/>
        <v>#NAME?</v>
      </c>
      <c r="AE95" s="565" t="e">
        <f t="shared" ca="1" si="47"/>
        <v>#NAME?</v>
      </c>
      <c r="AF95" s="698" t="e">
        <f t="shared" ref="AF95:AF100" ca="1" si="51">AE95*($I$21-PICSIC_U-$P$201)</f>
        <v>#NAME?</v>
      </c>
      <c r="AG95" s="566" t="e">
        <f t="shared" ca="1" si="43"/>
        <v>#NAME?</v>
      </c>
      <c r="AH95" s="969" t="e">
        <f t="shared" ca="1" si="44"/>
        <v>#NAME?</v>
      </c>
      <c r="AI95" s="957"/>
      <c r="AJ95" s="958"/>
      <c r="AK95" s="958"/>
      <c r="AL95" s="959"/>
      <c r="AM95" s="960"/>
      <c r="AN95" s="961"/>
      <c r="AO95" s="962"/>
      <c r="AP95" s="962"/>
      <c r="AQ95" s="963"/>
      <c r="AR95" s="960"/>
      <c r="AS95" s="960"/>
      <c r="AT95" s="962"/>
      <c r="AU95" s="962"/>
      <c r="AV95" s="963"/>
      <c r="AW95" s="964"/>
      <c r="AX95" s="957"/>
      <c r="AY95" s="958"/>
      <c r="AZ95" s="958"/>
      <c r="BA95" s="959"/>
      <c r="BB95" s="960"/>
      <c r="BC95" s="961"/>
      <c r="BD95" s="962"/>
      <c r="BE95" s="962"/>
      <c r="BF95" s="963"/>
      <c r="BG95" s="960"/>
      <c r="BH95" s="960"/>
      <c r="BI95" s="962"/>
      <c r="BJ95" s="962"/>
      <c r="BK95" s="963"/>
      <c r="BL95" s="964"/>
      <c r="BM95" s="957"/>
      <c r="BN95" s="958"/>
      <c r="BO95" s="958"/>
      <c r="BP95" s="959"/>
      <c r="BQ95" s="960"/>
      <c r="BR95" s="961"/>
      <c r="BS95" s="962"/>
      <c r="BT95" s="962"/>
      <c r="BU95" s="963"/>
      <c r="BV95" s="960"/>
      <c r="BW95" s="960"/>
      <c r="BX95" s="962"/>
      <c r="BY95" s="962"/>
      <c r="BZ95" s="963"/>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'NSW Post Acute '!T26</f>
        <v>1.5197060066542549E-2</v>
      </c>
      <c r="E96" s="493">
        <f>'NSW Post Acute '!U26</f>
        <v>9.1836940915400161E-3</v>
      </c>
      <c r="F96" s="493">
        <f>'NSW Post Acute '!V26</f>
        <v>2.4589964703909617E-2</v>
      </c>
      <c r="G96" s="498">
        <f t="shared" si="28"/>
        <v>3.9301710745840816E-3</v>
      </c>
      <c r="H96" s="498">
        <f t="shared" si="29"/>
        <v>14.709473484578405</v>
      </c>
      <c r="I96" s="498">
        <f t="shared" si="30"/>
        <v>953.20625627965399</v>
      </c>
      <c r="J96" s="498" t="e">
        <f ca="1">_xll.ErBeta(H96,I96)</f>
        <v>#NAME?</v>
      </c>
      <c r="K96" s="1076" t="e">
        <f t="shared" ca="1" si="31"/>
        <v>#NAME?</v>
      </c>
      <c r="L96" s="453" t="e">
        <f t="shared" ref="L96:L100" ca="1" si="52">K96*($D$21-PICSIA_V-Diab_Inc)</f>
        <v>#NAME?</v>
      </c>
      <c r="M96" s="566" t="e">
        <f t="shared" ca="1" si="33"/>
        <v>#NAME?</v>
      </c>
      <c r="N96" s="567" t="e">
        <f t="shared" ca="1" si="34"/>
        <v>#NAME?</v>
      </c>
      <c r="O96" s="565" t="e">
        <f t="shared" ca="1" si="45"/>
        <v>#NAME?</v>
      </c>
      <c r="P96" s="453" t="e">
        <f t="shared" ref="P96:P100" ca="1" si="53">O96*($E$21-PICSIA_U-$H$201)</f>
        <v>#NAME?</v>
      </c>
      <c r="Q96" s="566" t="e">
        <f t="shared" ca="1" si="36"/>
        <v>#NAME?</v>
      </c>
      <c r="R96" s="567" t="e">
        <f t="shared" ca="1" si="21"/>
        <v>#NAME?</v>
      </c>
      <c r="S96" s="1076" t="e">
        <f t="shared" ca="1" si="37"/>
        <v>#NAME?</v>
      </c>
      <c r="T96" s="453" t="e">
        <f t="shared" ca="1" si="48"/>
        <v>#NAME?</v>
      </c>
      <c r="U96" s="566" t="e">
        <f t="shared" ca="1" si="38"/>
        <v>#NAME?</v>
      </c>
      <c r="V96" s="567" t="e">
        <f t="shared" ca="1" si="39"/>
        <v>#NAME?</v>
      </c>
      <c r="W96" s="565" t="e">
        <f t="shared" ca="1" si="46"/>
        <v>#NAME?</v>
      </c>
      <c r="X96" s="453" t="e">
        <f t="shared" ca="1" si="49"/>
        <v>#NAME?</v>
      </c>
      <c r="Y96" s="566" t="e">
        <f t="shared" ca="1" si="40"/>
        <v>#NAME?</v>
      </c>
      <c r="Z96" s="567" t="e">
        <f t="shared" ca="1" si="24"/>
        <v>#NAME?</v>
      </c>
      <c r="AA96" s="1076" t="e">
        <f t="shared" ca="1" si="41"/>
        <v>#NAME?</v>
      </c>
      <c r="AB96" s="453" t="e">
        <f t="shared" ca="1" si="50"/>
        <v>#NAME?</v>
      </c>
      <c r="AC96" s="566" t="e">
        <f t="shared" ca="1" si="42"/>
        <v>#NAME?</v>
      </c>
      <c r="AD96" s="567" t="e">
        <f t="shared" ca="1" si="26"/>
        <v>#NAME?</v>
      </c>
      <c r="AE96" s="565" t="e">
        <f t="shared" ca="1" si="47"/>
        <v>#NAME?</v>
      </c>
      <c r="AF96" s="453" t="e">
        <f t="shared" ca="1" si="51"/>
        <v>#NAME?</v>
      </c>
      <c r="AG96" s="566" t="e">
        <f t="shared" ca="1" si="43"/>
        <v>#NAME?</v>
      </c>
      <c r="AH96" s="969" t="e">
        <f t="shared" ca="1" si="44"/>
        <v>#NAME?</v>
      </c>
      <c r="AI96" s="945"/>
      <c r="AJ96" s="946"/>
      <c r="AK96" s="946"/>
      <c r="AL96" s="947"/>
      <c r="AM96" s="948"/>
      <c r="AN96" s="949"/>
      <c r="AO96" s="950"/>
      <c r="AP96" s="950"/>
      <c r="AQ96" s="951"/>
      <c r="AR96" s="948"/>
      <c r="AS96" s="948"/>
      <c r="AT96" s="950"/>
      <c r="AU96" s="950"/>
      <c r="AV96" s="951"/>
      <c r="AW96" s="952"/>
      <c r="AX96" s="945"/>
      <c r="AY96" s="946"/>
      <c r="AZ96" s="946"/>
      <c r="BA96" s="947"/>
      <c r="BB96" s="948"/>
      <c r="BC96" s="949"/>
      <c r="BD96" s="950"/>
      <c r="BE96" s="950"/>
      <c r="BF96" s="951"/>
      <c r="BG96" s="948"/>
      <c r="BH96" s="948"/>
      <c r="BI96" s="950"/>
      <c r="BJ96" s="950"/>
      <c r="BK96" s="951"/>
      <c r="BL96" s="952"/>
      <c r="BM96" s="945"/>
      <c r="BN96" s="946"/>
      <c r="BO96" s="946"/>
      <c r="BP96" s="947"/>
      <c r="BQ96" s="948"/>
      <c r="BR96" s="949"/>
      <c r="BS96" s="950"/>
      <c r="BT96" s="950"/>
      <c r="BU96" s="951"/>
      <c r="BV96" s="948"/>
      <c r="BW96" s="948"/>
      <c r="BX96" s="950"/>
      <c r="BY96" s="950"/>
      <c r="BZ96" s="951"/>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'NSW Post Acute '!T27</f>
        <v>1.2795608069419522E-2</v>
      </c>
      <c r="E97" s="493">
        <f>'NSW Post Acute '!U27</f>
        <v>7.5264955131238405E-3</v>
      </c>
      <c r="F97" s="493">
        <f>'NSW Post Acute '!V27</f>
        <v>2.1249607419921969E-2</v>
      </c>
      <c r="G97" s="498">
        <f t="shared" si="28"/>
        <v>3.5007938537750332E-3</v>
      </c>
      <c r="H97" s="498">
        <f t="shared" si="29"/>
        <v>13.175718291932213</v>
      </c>
      <c r="I97" s="498">
        <f t="shared" si="30"/>
        <v>1016.5305856563049</v>
      </c>
      <c r="J97" s="498" t="e">
        <f ca="1">_xll.ErBeta(H97,I97)</f>
        <v>#NAME?</v>
      </c>
      <c r="K97" s="1076" t="e">
        <f t="shared" ca="1" si="31"/>
        <v>#NAME?</v>
      </c>
      <c r="L97" s="453" t="e">
        <f t="shared" ca="1" si="52"/>
        <v>#NAME?</v>
      </c>
      <c r="M97" s="566" t="e">
        <f t="shared" ca="1" si="33"/>
        <v>#NAME?</v>
      </c>
      <c r="N97" s="567" t="e">
        <f t="shared" ca="1" si="34"/>
        <v>#NAME?</v>
      </c>
      <c r="O97" s="565" t="e">
        <f t="shared" ca="1" si="45"/>
        <v>#NAME?</v>
      </c>
      <c r="P97" s="453" t="e">
        <f t="shared" ca="1" si="53"/>
        <v>#NAME?</v>
      </c>
      <c r="Q97" s="566" t="e">
        <f t="shared" ca="1" si="36"/>
        <v>#NAME?</v>
      </c>
      <c r="R97" s="567" t="e">
        <f t="shared" ca="1" si="21"/>
        <v>#NAME?</v>
      </c>
      <c r="S97" s="1076" t="e">
        <f t="shared" ca="1" si="37"/>
        <v>#NAME?</v>
      </c>
      <c r="T97" s="453" t="e">
        <f t="shared" ca="1" si="48"/>
        <v>#NAME?</v>
      </c>
      <c r="U97" s="566" t="e">
        <f t="shared" ca="1" si="38"/>
        <v>#NAME?</v>
      </c>
      <c r="V97" s="567" t="e">
        <f t="shared" ca="1" si="39"/>
        <v>#NAME?</v>
      </c>
      <c r="W97" s="565" t="e">
        <f t="shared" ca="1" si="46"/>
        <v>#NAME?</v>
      </c>
      <c r="X97" s="453" t="e">
        <f t="shared" ca="1" si="49"/>
        <v>#NAME?</v>
      </c>
      <c r="Y97" s="566" t="e">
        <f t="shared" ca="1" si="40"/>
        <v>#NAME?</v>
      </c>
      <c r="Z97" s="567" t="e">
        <f t="shared" ca="1" si="24"/>
        <v>#NAME?</v>
      </c>
      <c r="AA97" s="1076" t="e">
        <f t="shared" ca="1" si="41"/>
        <v>#NAME?</v>
      </c>
      <c r="AB97" s="453" t="e">
        <f t="shared" ca="1" si="50"/>
        <v>#NAME?</v>
      </c>
      <c r="AC97" s="566" t="e">
        <f t="shared" ca="1" si="42"/>
        <v>#NAME?</v>
      </c>
      <c r="AD97" s="567" t="e">
        <f t="shared" ca="1" si="26"/>
        <v>#NAME?</v>
      </c>
      <c r="AE97" s="565" t="e">
        <f t="shared" ca="1" si="47"/>
        <v>#NAME?</v>
      </c>
      <c r="AF97" s="453" t="e">
        <f t="shared" ca="1" si="51"/>
        <v>#NAME?</v>
      </c>
      <c r="AG97" s="566" t="e">
        <f t="shared" ca="1" si="43"/>
        <v>#NAME?</v>
      </c>
      <c r="AH97" s="969" t="e">
        <f t="shared" ca="1" si="44"/>
        <v>#NAME?</v>
      </c>
      <c r="AI97" s="945"/>
      <c r="AJ97" s="946"/>
      <c r="AK97" s="946"/>
      <c r="AL97" s="947"/>
      <c r="AM97" s="948"/>
      <c r="AN97" s="949"/>
      <c r="AO97" s="950"/>
      <c r="AP97" s="950"/>
      <c r="AQ97" s="951"/>
      <c r="AR97" s="948"/>
      <c r="AS97" s="948"/>
      <c r="AT97" s="950"/>
      <c r="AU97" s="950"/>
      <c r="AV97" s="951"/>
      <c r="AW97" s="952"/>
      <c r="AX97" s="945"/>
      <c r="AY97" s="946"/>
      <c r="AZ97" s="946"/>
      <c r="BA97" s="947"/>
      <c r="BB97" s="948"/>
      <c r="BC97" s="949"/>
      <c r="BD97" s="950"/>
      <c r="BE97" s="950"/>
      <c r="BF97" s="951"/>
      <c r="BG97" s="948"/>
      <c r="BH97" s="948"/>
      <c r="BI97" s="950"/>
      <c r="BJ97" s="950"/>
      <c r="BK97" s="951"/>
      <c r="BL97" s="952"/>
      <c r="BM97" s="945"/>
      <c r="BN97" s="946"/>
      <c r="BO97" s="946"/>
      <c r="BP97" s="947"/>
      <c r="BQ97" s="948"/>
      <c r="BR97" s="949"/>
      <c r="BS97" s="950"/>
      <c r="BT97" s="950"/>
      <c r="BU97" s="951"/>
      <c r="BV97" s="948"/>
      <c r="BW97" s="948"/>
      <c r="BX97" s="950"/>
      <c r="BY97" s="950"/>
      <c r="BZ97" s="951"/>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'NSW Post Acute '!T28</f>
        <v>1.0773635502478039E-2</v>
      </c>
      <c r="E98" s="493">
        <f>'NSW Post Acute '!U28</f>
        <v>6.1683385949513883E-3</v>
      </c>
      <c r="F98" s="493">
        <f>'NSW Post Acute '!V28</f>
        <v>1.8363011941575115E-2</v>
      </c>
      <c r="G98" s="498">
        <f t="shared" si="28"/>
        <v>3.110886057812175E-3</v>
      </c>
      <c r="H98" s="498">
        <f t="shared" si="29"/>
        <v>11.853797101082387</v>
      </c>
      <c r="I98" s="498">
        <f t="shared" si="30"/>
        <v>1088.4059154496069</v>
      </c>
      <c r="J98" s="498" t="e">
        <f ca="1">_xll.ErBeta(H98,I98)</f>
        <v>#NAME?</v>
      </c>
      <c r="K98" s="1076" t="e">
        <f t="shared" ca="1" si="31"/>
        <v>#NAME?</v>
      </c>
      <c r="L98" s="453" t="e">
        <f t="shared" ca="1" si="52"/>
        <v>#NAME?</v>
      </c>
      <c r="M98" s="566" t="e">
        <f t="shared" ca="1" si="33"/>
        <v>#NAME?</v>
      </c>
      <c r="N98" s="567" t="e">
        <f t="shared" ca="1" si="34"/>
        <v>#NAME?</v>
      </c>
      <c r="O98" s="565" t="e">
        <f t="shared" ca="1" si="45"/>
        <v>#NAME?</v>
      </c>
      <c r="P98" s="453" t="e">
        <f t="shared" ca="1" si="53"/>
        <v>#NAME?</v>
      </c>
      <c r="Q98" s="566" t="e">
        <f t="shared" ca="1" si="36"/>
        <v>#NAME?</v>
      </c>
      <c r="R98" s="567" t="e">
        <f t="shared" ca="1" si="21"/>
        <v>#NAME?</v>
      </c>
      <c r="S98" s="1076" t="e">
        <f t="shared" ca="1" si="37"/>
        <v>#NAME?</v>
      </c>
      <c r="T98" s="453" t="e">
        <f t="shared" ca="1" si="48"/>
        <v>#NAME?</v>
      </c>
      <c r="U98" s="566" t="e">
        <f t="shared" ca="1" si="38"/>
        <v>#NAME?</v>
      </c>
      <c r="V98" s="567" t="e">
        <f t="shared" ca="1" si="39"/>
        <v>#NAME?</v>
      </c>
      <c r="W98" s="565" t="e">
        <f t="shared" ca="1" si="46"/>
        <v>#NAME?</v>
      </c>
      <c r="X98" s="453" t="e">
        <f t="shared" ca="1" si="49"/>
        <v>#NAME?</v>
      </c>
      <c r="Y98" s="566" t="e">
        <f t="shared" ca="1" si="40"/>
        <v>#NAME?</v>
      </c>
      <c r="Z98" s="567" t="e">
        <f t="shared" ca="1" si="24"/>
        <v>#NAME?</v>
      </c>
      <c r="AA98" s="1076" t="e">
        <f t="shared" ca="1" si="41"/>
        <v>#NAME?</v>
      </c>
      <c r="AB98" s="453" t="e">
        <f t="shared" ca="1" si="50"/>
        <v>#NAME?</v>
      </c>
      <c r="AC98" s="566" t="e">
        <f t="shared" ca="1" si="42"/>
        <v>#NAME?</v>
      </c>
      <c r="AD98" s="567" t="e">
        <f t="shared" ca="1" si="26"/>
        <v>#NAME?</v>
      </c>
      <c r="AE98" s="565" t="e">
        <f t="shared" ca="1" si="47"/>
        <v>#NAME?</v>
      </c>
      <c r="AF98" s="453" t="e">
        <f t="shared" ca="1" si="51"/>
        <v>#NAME?</v>
      </c>
      <c r="AG98" s="566" t="e">
        <f t="shared" ca="1" si="43"/>
        <v>#NAME?</v>
      </c>
      <c r="AH98" s="969" t="e">
        <f t="shared" ca="1" si="44"/>
        <v>#NAME?</v>
      </c>
      <c r="AI98" s="945"/>
      <c r="AJ98" s="946"/>
      <c r="AK98" s="946"/>
      <c r="AL98" s="947"/>
      <c r="AM98" s="948"/>
      <c r="AN98" s="949"/>
      <c r="AO98" s="950"/>
      <c r="AP98" s="950"/>
      <c r="AQ98" s="951"/>
      <c r="AR98" s="948"/>
      <c r="AS98" s="948"/>
      <c r="AT98" s="950"/>
      <c r="AU98" s="950"/>
      <c r="AV98" s="951"/>
      <c r="AW98" s="952"/>
      <c r="AX98" s="945"/>
      <c r="AY98" s="946"/>
      <c r="AZ98" s="946"/>
      <c r="BA98" s="947"/>
      <c r="BB98" s="948"/>
      <c r="BC98" s="949"/>
      <c r="BD98" s="950"/>
      <c r="BE98" s="950"/>
      <c r="BF98" s="951"/>
      <c r="BG98" s="948"/>
      <c r="BH98" s="948"/>
      <c r="BI98" s="950"/>
      <c r="BJ98" s="950"/>
      <c r="BK98" s="951"/>
      <c r="BL98" s="952"/>
      <c r="BM98" s="945"/>
      <c r="BN98" s="946"/>
      <c r="BO98" s="946"/>
      <c r="BP98" s="947"/>
      <c r="BQ98" s="948"/>
      <c r="BR98" s="949"/>
      <c r="BS98" s="950"/>
      <c r="BT98" s="950"/>
      <c r="BU98" s="951"/>
      <c r="BV98" s="948"/>
      <c r="BW98" s="948"/>
      <c r="BX98" s="950"/>
      <c r="BY98" s="950"/>
      <c r="BZ98" s="951"/>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'NSW Post Acute '!T29</f>
        <v>9.0711767123952489E-3</v>
      </c>
      <c r="E99" s="493">
        <f>'NSW Post Acute '!U29</f>
        <v>5.0552612375337792E-3</v>
      </c>
      <c r="F99" s="493">
        <f>'NSW Post Acute '!V29</f>
        <v>1.586853822298372E-2</v>
      </c>
      <c r="G99" s="498">
        <f t="shared" si="28"/>
        <v>2.7584890269004951E-3</v>
      </c>
      <c r="H99" s="498">
        <f t="shared" si="29"/>
        <v>10.706792852104313</v>
      </c>
      <c r="I99" s="498">
        <f t="shared" si="30"/>
        <v>1169.6023546341405</v>
      </c>
      <c r="J99" s="498" t="e">
        <f ca="1">_xll.ErBeta(H99,I99)</f>
        <v>#NAME?</v>
      </c>
      <c r="K99" s="1076" t="e">
        <f t="shared" ca="1" si="31"/>
        <v>#NAME?</v>
      </c>
      <c r="L99" s="453" t="e">
        <f t="shared" ca="1" si="52"/>
        <v>#NAME?</v>
      </c>
      <c r="M99" s="566" t="e">
        <f t="shared" ca="1" si="33"/>
        <v>#NAME?</v>
      </c>
      <c r="N99" s="567" t="e">
        <f t="shared" ca="1" si="34"/>
        <v>#NAME?</v>
      </c>
      <c r="O99" s="565" t="e">
        <f t="shared" ca="1" si="45"/>
        <v>#NAME?</v>
      </c>
      <c r="P99" s="453" t="e">
        <f t="shared" ca="1" si="53"/>
        <v>#NAME?</v>
      </c>
      <c r="Q99" s="566" t="e">
        <f t="shared" ca="1" si="36"/>
        <v>#NAME?</v>
      </c>
      <c r="R99" s="567" t="e">
        <f t="shared" ca="1" si="21"/>
        <v>#NAME?</v>
      </c>
      <c r="S99" s="1076" t="e">
        <f t="shared" ca="1" si="37"/>
        <v>#NAME?</v>
      </c>
      <c r="T99" s="453" t="e">
        <f t="shared" ca="1" si="48"/>
        <v>#NAME?</v>
      </c>
      <c r="U99" s="566" t="e">
        <f t="shared" ca="1" si="38"/>
        <v>#NAME?</v>
      </c>
      <c r="V99" s="567" t="e">
        <f t="shared" ca="1" si="39"/>
        <v>#NAME?</v>
      </c>
      <c r="W99" s="565" t="e">
        <f t="shared" ca="1" si="46"/>
        <v>#NAME?</v>
      </c>
      <c r="X99" s="453" t="e">
        <f t="shared" ca="1" si="49"/>
        <v>#NAME?</v>
      </c>
      <c r="Y99" s="566" t="e">
        <f t="shared" ca="1" si="40"/>
        <v>#NAME?</v>
      </c>
      <c r="Z99" s="567" t="e">
        <f t="shared" ca="1" si="24"/>
        <v>#NAME?</v>
      </c>
      <c r="AA99" s="1076" t="e">
        <f t="shared" ca="1" si="41"/>
        <v>#NAME?</v>
      </c>
      <c r="AB99" s="453" t="e">
        <f t="shared" ca="1" si="50"/>
        <v>#NAME?</v>
      </c>
      <c r="AC99" s="566" t="e">
        <f t="shared" ca="1" si="42"/>
        <v>#NAME?</v>
      </c>
      <c r="AD99" s="567" t="e">
        <f t="shared" ca="1" si="26"/>
        <v>#NAME?</v>
      </c>
      <c r="AE99" s="565" t="e">
        <f t="shared" ca="1" si="47"/>
        <v>#NAME?</v>
      </c>
      <c r="AF99" s="453" t="e">
        <f t="shared" ca="1" si="51"/>
        <v>#NAME?</v>
      </c>
      <c r="AG99" s="566" t="e">
        <f t="shared" ca="1" si="43"/>
        <v>#NAME?</v>
      </c>
      <c r="AH99" s="969" t="e">
        <f t="shared" ca="1" si="44"/>
        <v>#NAME?</v>
      </c>
      <c r="AI99" s="945"/>
      <c r="AJ99" s="946"/>
      <c r="AK99" s="946"/>
      <c r="AL99" s="947"/>
      <c r="AM99" s="948"/>
      <c r="AN99" s="949"/>
      <c r="AO99" s="950"/>
      <c r="AP99" s="950"/>
      <c r="AQ99" s="951"/>
      <c r="AR99" s="948"/>
      <c r="AS99" s="948"/>
      <c r="AT99" s="950"/>
      <c r="AU99" s="950"/>
      <c r="AV99" s="951"/>
      <c r="AW99" s="952"/>
      <c r="AX99" s="945"/>
      <c r="AY99" s="946"/>
      <c r="AZ99" s="946"/>
      <c r="BA99" s="947"/>
      <c r="BB99" s="948"/>
      <c r="BC99" s="949"/>
      <c r="BD99" s="950"/>
      <c r="BE99" s="950"/>
      <c r="BF99" s="951"/>
      <c r="BG99" s="948"/>
      <c r="BH99" s="948"/>
      <c r="BI99" s="950"/>
      <c r="BJ99" s="950"/>
      <c r="BK99" s="951"/>
      <c r="BL99" s="952"/>
      <c r="BM99" s="945"/>
      <c r="BN99" s="946"/>
      <c r="BO99" s="946"/>
      <c r="BP99" s="947"/>
      <c r="BQ99" s="948"/>
      <c r="BR99" s="949"/>
      <c r="BS99" s="950"/>
      <c r="BT99" s="950"/>
      <c r="BU99" s="951"/>
      <c r="BV99" s="948"/>
      <c r="BW99" s="948"/>
      <c r="BX99" s="950"/>
      <c r="BY99" s="950"/>
      <c r="BZ99" s="951"/>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'NSW Post Acute '!T30</f>
        <v>7.637741867967905E-3</v>
      </c>
      <c r="E100" s="493">
        <f>'NSW Post Acute '!U30</f>
        <v>4.143038807990879E-3</v>
      </c>
      <c r="F100" s="493">
        <f>'NSW Post Acute '!V30</f>
        <v>1.371291954367132E-2</v>
      </c>
      <c r="G100" s="498">
        <f t="shared" si="28"/>
        <v>2.441296106040929E-3</v>
      </c>
      <c r="H100" s="498">
        <f t="shared" si="29"/>
        <v>9.7054939010835</v>
      </c>
      <c r="I100" s="498">
        <f t="shared" si="30"/>
        <v>1261.0226962970671</v>
      </c>
      <c r="J100" s="498" t="e">
        <f ca="1">_xll.ErBeta(H100,I100)</f>
        <v>#NAME?</v>
      </c>
      <c r="K100" s="1076" t="e">
        <f t="shared" ca="1" si="31"/>
        <v>#NAME?</v>
      </c>
      <c r="L100" s="453" t="e">
        <f t="shared" ca="1" si="52"/>
        <v>#NAME?</v>
      </c>
      <c r="M100" s="566" t="e">
        <f t="shared" ca="1" si="33"/>
        <v>#NAME?</v>
      </c>
      <c r="N100" s="567" t="e">
        <f t="shared" ca="1" si="34"/>
        <v>#NAME?</v>
      </c>
      <c r="O100" s="565" t="e">
        <f t="shared" ca="1" si="45"/>
        <v>#NAME?</v>
      </c>
      <c r="P100" s="453" t="e">
        <f t="shared" ca="1" si="53"/>
        <v>#NAME?</v>
      </c>
      <c r="Q100" s="566" t="e">
        <f t="shared" ca="1" si="36"/>
        <v>#NAME?</v>
      </c>
      <c r="R100" s="567" t="e">
        <f t="shared" ca="1" si="21"/>
        <v>#NAME?</v>
      </c>
      <c r="S100" s="1076" t="e">
        <f t="shared" ca="1" si="37"/>
        <v>#NAME?</v>
      </c>
      <c r="T100" s="453" t="e">
        <f t="shared" ca="1" si="48"/>
        <v>#NAME?</v>
      </c>
      <c r="U100" s="566" t="e">
        <f t="shared" ca="1" si="38"/>
        <v>#NAME?</v>
      </c>
      <c r="V100" s="567" t="e">
        <f t="shared" ca="1" si="39"/>
        <v>#NAME?</v>
      </c>
      <c r="W100" s="565" t="e">
        <f t="shared" ca="1" si="46"/>
        <v>#NAME?</v>
      </c>
      <c r="X100" s="453" t="e">
        <f t="shared" ca="1" si="49"/>
        <v>#NAME?</v>
      </c>
      <c r="Y100" s="566" t="e">
        <f t="shared" ca="1" si="40"/>
        <v>#NAME?</v>
      </c>
      <c r="Z100" s="567" t="e">
        <f t="shared" ca="1" si="24"/>
        <v>#NAME?</v>
      </c>
      <c r="AA100" s="1076" t="e">
        <f t="shared" ca="1" si="41"/>
        <v>#NAME?</v>
      </c>
      <c r="AB100" s="453" t="e">
        <f t="shared" ca="1" si="50"/>
        <v>#NAME?</v>
      </c>
      <c r="AC100" s="566" t="e">
        <f t="shared" ca="1" si="42"/>
        <v>#NAME?</v>
      </c>
      <c r="AD100" s="567" t="e">
        <f t="shared" ca="1" si="26"/>
        <v>#NAME?</v>
      </c>
      <c r="AE100" s="565" t="e">
        <f t="shared" ca="1" si="47"/>
        <v>#NAME?</v>
      </c>
      <c r="AF100" s="453" t="e">
        <f t="shared" ca="1" si="51"/>
        <v>#NAME?</v>
      </c>
      <c r="AG100" s="566" t="e">
        <f t="shared" ca="1" si="43"/>
        <v>#NAME?</v>
      </c>
      <c r="AH100" s="969" t="e">
        <f t="shared" ca="1" si="44"/>
        <v>#NAME?</v>
      </c>
      <c r="AI100" s="945"/>
      <c r="AJ100" s="946"/>
      <c r="AK100" s="946"/>
      <c r="AL100" s="947"/>
      <c r="AM100" s="948"/>
      <c r="AN100" s="949"/>
      <c r="AO100" s="950"/>
      <c r="AP100" s="950"/>
      <c r="AQ100" s="951"/>
      <c r="AR100" s="948"/>
      <c r="AS100" s="948"/>
      <c r="AT100" s="950"/>
      <c r="AU100" s="950"/>
      <c r="AV100" s="951"/>
      <c r="AW100" s="952"/>
      <c r="AX100" s="945"/>
      <c r="AY100" s="946"/>
      <c r="AZ100" s="946"/>
      <c r="BA100" s="947"/>
      <c r="BB100" s="948"/>
      <c r="BC100" s="949"/>
      <c r="BD100" s="950"/>
      <c r="BE100" s="950"/>
      <c r="BF100" s="951"/>
      <c r="BG100" s="948"/>
      <c r="BH100" s="948"/>
      <c r="BI100" s="950"/>
      <c r="BJ100" s="950"/>
      <c r="BK100" s="951"/>
      <c r="BL100" s="952"/>
      <c r="BM100" s="945"/>
      <c r="BN100" s="946"/>
      <c r="BO100" s="946"/>
      <c r="BP100" s="947"/>
      <c r="BQ100" s="948"/>
      <c r="BR100" s="949"/>
      <c r="BS100" s="950"/>
      <c r="BT100" s="950"/>
      <c r="BU100" s="951"/>
      <c r="BV100" s="948"/>
      <c r="BW100" s="948"/>
      <c r="BX100" s="950"/>
      <c r="BY100" s="950"/>
      <c r="BZ100" s="951"/>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'NSW Post Acute '!T31</f>
        <v>6.4308195828660522E-3</v>
      </c>
      <c r="E101" s="493">
        <f>'NSW Post Acute '!U31</f>
        <v>3.3954270131630968E-3</v>
      </c>
      <c r="F101" s="493">
        <f>'NSW Post Acute '!V31</f>
        <v>1.1850125056814809E-2</v>
      </c>
      <c r="G101" s="498">
        <f t="shared" si="28"/>
        <v>2.1568107254213553E-3</v>
      </c>
      <c r="H101" s="498">
        <f t="shared" si="29"/>
        <v>8.8265379263793609</v>
      </c>
      <c r="I101" s="498">
        <f t="shared" si="30"/>
        <v>1363.7104789565601</v>
      </c>
      <c r="J101" s="498" t="e">
        <f ca="1">_xll.ErBeta(H101,I101)</f>
        <v>#NAME?</v>
      </c>
      <c r="K101" s="1076" t="e">
        <f t="shared" ca="1" si="31"/>
        <v>#NAME?</v>
      </c>
      <c r="L101" s="698" t="e">
        <f ca="1">K101*($D$21-PICSIA_V-Diab_Inc-Park_Inc-Dem_Inc-Anx_Inc-Isc_Inc)</f>
        <v>#NAME?</v>
      </c>
      <c r="M101" s="566" t="e">
        <f t="shared" ca="1" si="33"/>
        <v>#NAME?</v>
      </c>
      <c r="N101" s="567" t="e">
        <f t="shared" ca="1" si="34"/>
        <v>#NAME?</v>
      </c>
      <c r="O101" s="565" t="e">
        <f t="shared" ca="1" si="45"/>
        <v>#NAME?</v>
      </c>
      <c r="P101" s="698" t="e">
        <f t="shared" ref="P101:P132" ca="1" si="54">O101*($E$21-PICSIA_U-$H$201-$H$202-$H$203-$H$204-$H$205)</f>
        <v>#NAME?</v>
      </c>
      <c r="Q101" s="566" t="e">
        <f t="shared" ca="1" si="36"/>
        <v>#NAME?</v>
      </c>
      <c r="R101" s="567" t="e">
        <f t="shared" ca="1" si="21"/>
        <v>#NAME?</v>
      </c>
      <c r="S101" s="1076" t="e">
        <f t="shared" ca="1" si="37"/>
        <v>#NAME?</v>
      </c>
      <c r="T101" s="698" t="e">
        <f t="shared" ref="T101:T132" ca="1" si="55">S101*($F$21-PICSIB_V-$J$201-$J$202-$J$203-$J$204-$J$205)</f>
        <v>#NAME?</v>
      </c>
      <c r="U101" s="566" t="e">
        <f t="shared" ca="1" si="38"/>
        <v>#NAME?</v>
      </c>
      <c r="V101" s="567" t="e">
        <f t="shared" ca="1" si="39"/>
        <v>#NAME?</v>
      </c>
      <c r="W101" s="565" t="e">
        <f t="shared" ca="1" si="46"/>
        <v>#NAME?</v>
      </c>
      <c r="X101" s="698" t="e">
        <f t="shared" ref="X101:X132" ca="1" si="56">W101*($G$21-PICSIB_U-$L$201-$L$202-$L$203-$L$204-$L$205)</f>
        <v>#NAME?</v>
      </c>
      <c r="Y101" s="566" t="e">
        <f t="shared" ca="1" si="40"/>
        <v>#NAME?</v>
      </c>
      <c r="Z101" s="567" t="e">
        <f t="shared" ca="1" si="24"/>
        <v>#NAME?</v>
      </c>
      <c r="AA101" s="1076" t="e">
        <f t="shared" ca="1" si="41"/>
        <v>#NAME?</v>
      </c>
      <c r="AB101" s="698" t="e">
        <f t="shared" ref="AB101:AB132" ca="1" si="57">AA101*($H$21-PICSIC_V-$N$201-$N$202-$N$203-$N$204-$N$205)</f>
        <v>#NAME?</v>
      </c>
      <c r="AC101" s="566" t="e">
        <f t="shared" ca="1" si="42"/>
        <v>#NAME?</v>
      </c>
      <c r="AD101" s="567" t="e">
        <f t="shared" ca="1" si="26"/>
        <v>#NAME?</v>
      </c>
      <c r="AE101" s="565" t="e">
        <f t="shared" ca="1" si="47"/>
        <v>#NAME?</v>
      </c>
      <c r="AF101" s="698" t="e">
        <f t="shared" ref="AF101:AF132" ca="1" si="58">AE101*($I$21-PICSIC_U-$P$201-$P$202-$P$203-$P$204-$P$205)</f>
        <v>#NAME?</v>
      </c>
      <c r="AG101" s="566" t="e">
        <f t="shared" ca="1" si="43"/>
        <v>#NAME?</v>
      </c>
      <c r="AH101" s="969" t="e">
        <f t="shared" ca="1" si="44"/>
        <v>#NAME?</v>
      </c>
      <c r="AI101" s="957"/>
      <c r="AJ101" s="958"/>
      <c r="AK101" s="958"/>
      <c r="AL101" s="959"/>
      <c r="AM101" s="960"/>
      <c r="AN101" s="965"/>
      <c r="AO101" s="962"/>
      <c r="AP101" s="962"/>
      <c r="AQ101" s="966"/>
      <c r="AR101" s="960"/>
      <c r="AS101" s="960"/>
      <c r="AT101" s="962"/>
      <c r="AU101" s="962"/>
      <c r="AV101" s="966"/>
      <c r="AW101" s="964"/>
      <c r="AX101" s="957"/>
      <c r="AY101" s="958"/>
      <c r="AZ101" s="958"/>
      <c r="BA101" s="959"/>
      <c r="BB101" s="960"/>
      <c r="BC101" s="965"/>
      <c r="BD101" s="962"/>
      <c r="BE101" s="962"/>
      <c r="BF101" s="966"/>
      <c r="BG101" s="960"/>
      <c r="BH101" s="960"/>
      <c r="BI101" s="962"/>
      <c r="BJ101" s="962"/>
      <c r="BK101" s="966"/>
      <c r="BL101" s="964"/>
      <c r="BM101" s="957"/>
      <c r="BN101" s="958"/>
      <c r="BO101" s="958"/>
      <c r="BP101" s="959"/>
      <c r="BQ101" s="960"/>
      <c r="BR101" s="965"/>
      <c r="BS101" s="962"/>
      <c r="BT101" s="962"/>
      <c r="BU101" s="966"/>
      <c r="BV101" s="960"/>
      <c r="BW101" s="960"/>
      <c r="BX101" s="962"/>
      <c r="BY101" s="962"/>
      <c r="BZ101" s="966"/>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'NSW Post Acute '!T32</f>
        <v>5.4146161551773576E-3</v>
      </c>
      <c r="E102" s="493">
        <f>'NSW Post Acute '!U32</f>
        <v>2.7827218464575505E-3</v>
      </c>
      <c r="F102" s="493">
        <f>'NSW Post Acute '!V32</f>
        <v>1.0240376851547869E-2</v>
      </c>
      <c r="G102" s="498">
        <f t="shared" si="28"/>
        <v>1.9024630115026325E-3</v>
      </c>
      <c r="H102" s="498">
        <f t="shared" si="29"/>
        <v>8.0510588019160956</v>
      </c>
      <c r="I102" s="498">
        <f t="shared" si="30"/>
        <v>1478.8611379597728</v>
      </c>
      <c r="J102" s="498" t="e">
        <f ca="1">_xll.ErBeta(H102,I102)</f>
        <v>#NAME?</v>
      </c>
      <c r="K102" s="1076" t="e">
        <f t="shared" ca="1" si="31"/>
        <v>#NAME?</v>
      </c>
      <c r="L102" s="453" t="e">
        <f t="shared" ref="L102:L132" ca="1" si="59">K102*($D$21-PICSIA_V-Diab_Inc-Park_Inc-Dem_Inc-Anx_Inc-Isc_Inc)</f>
        <v>#NAME?</v>
      </c>
      <c r="M102" s="566" t="e">
        <f t="shared" ca="1" si="33"/>
        <v>#NAME?</v>
      </c>
      <c r="N102" s="567" t="e">
        <f t="shared" ca="1" si="34"/>
        <v>#NAME?</v>
      </c>
      <c r="O102" s="565" t="e">
        <f t="shared" ca="1" si="45"/>
        <v>#NAME?</v>
      </c>
      <c r="P102" s="453" t="e">
        <f t="shared" ca="1" si="54"/>
        <v>#NAME?</v>
      </c>
      <c r="Q102" s="566" t="e">
        <f t="shared" ca="1" si="36"/>
        <v>#NAME?</v>
      </c>
      <c r="R102" s="567" t="e">
        <f t="shared" ca="1" si="21"/>
        <v>#NAME?</v>
      </c>
      <c r="S102" s="1076" t="e">
        <f t="shared" ca="1" si="37"/>
        <v>#NAME?</v>
      </c>
      <c r="T102" s="453" t="e">
        <f t="shared" ca="1" si="55"/>
        <v>#NAME?</v>
      </c>
      <c r="U102" s="566" t="e">
        <f t="shared" ca="1" si="38"/>
        <v>#NAME?</v>
      </c>
      <c r="V102" s="567" t="e">
        <f t="shared" ca="1" si="39"/>
        <v>#NAME?</v>
      </c>
      <c r="W102" s="565" t="e">
        <f t="shared" ca="1" si="46"/>
        <v>#NAME?</v>
      </c>
      <c r="X102" s="453" t="e">
        <f t="shared" ca="1" si="56"/>
        <v>#NAME?</v>
      </c>
      <c r="Y102" s="566" t="e">
        <f t="shared" ca="1" si="40"/>
        <v>#NAME?</v>
      </c>
      <c r="Z102" s="567" t="e">
        <f t="shared" ca="1" si="24"/>
        <v>#NAME?</v>
      </c>
      <c r="AA102" s="1076" t="e">
        <f t="shared" ca="1" si="41"/>
        <v>#NAME?</v>
      </c>
      <c r="AB102" s="453" t="e">
        <f t="shared" ca="1" si="57"/>
        <v>#NAME?</v>
      </c>
      <c r="AC102" s="566" t="e">
        <f t="shared" ca="1" si="42"/>
        <v>#NAME?</v>
      </c>
      <c r="AD102" s="567" t="e">
        <f t="shared" ca="1" si="26"/>
        <v>#NAME?</v>
      </c>
      <c r="AE102" s="565" t="e">
        <f t="shared" ca="1" si="47"/>
        <v>#NAME?</v>
      </c>
      <c r="AF102" s="453" t="e">
        <f t="shared" ca="1" si="58"/>
        <v>#NAME?</v>
      </c>
      <c r="AG102" s="566" t="e">
        <f t="shared" ca="1" si="43"/>
        <v>#NAME?</v>
      </c>
      <c r="AH102" s="969" t="e">
        <f t="shared" ca="1" si="44"/>
        <v>#NAME?</v>
      </c>
      <c r="AI102" s="945"/>
      <c r="AJ102" s="967"/>
      <c r="AK102" s="946"/>
      <c r="AL102" s="947"/>
      <c r="AM102" s="948"/>
      <c r="AN102" s="949"/>
      <c r="AO102" s="968"/>
      <c r="AP102" s="950"/>
      <c r="AQ102" s="951"/>
      <c r="AR102" s="948"/>
      <c r="AS102" s="948"/>
      <c r="AT102" s="968"/>
      <c r="AU102" s="950"/>
      <c r="AV102" s="951"/>
      <c r="AW102" s="952"/>
      <c r="AX102" s="945"/>
      <c r="AY102" s="967"/>
      <c r="AZ102" s="946"/>
      <c r="BA102" s="947"/>
      <c r="BB102" s="948"/>
      <c r="BC102" s="949"/>
      <c r="BD102" s="968"/>
      <c r="BE102" s="950"/>
      <c r="BF102" s="951"/>
      <c r="BG102" s="948"/>
      <c r="BH102" s="948"/>
      <c r="BI102" s="968"/>
      <c r="BJ102" s="950"/>
      <c r="BK102" s="951"/>
      <c r="BL102" s="952"/>
      <c r="BM102" s="945"/>
      <c r="BN102" s="967"/>
      <c r="BO102" s="946"/>
      <c r="BP102" s="947"/>
      <c r="BQ102" s="948"/>
      <c r="BR102" s="949"/>
      <c r="BS102" s="968"/>
      <c r="BT102" s="950"/>
      <c r="BU102" s="951"/>
      <c r="BV102" s="948"/>
      <c r="BW102" s="948"/>
      <c r="BX102" s="968"/>
      <c r="BY102" s="950"/>
      <c r="BZ102" s="951"/>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'NSW Post Acute '!T33</f>
        <v>4.5589940333610312E-3</v>
      </c>
      <c r="E103" s="493">
        <f>'NSW Post Acute '!U33</f>
        <v>2.2805793924394881E-3</v>
      </c>
      <c r="F103" s="493">
        <f>'NSW Post Acute '!V33</f>
        <v>8.8493005397787868E-3</v>
      </c>
      <c r="G103" s="498">
        <f t="shared" si="28"/>
        <v>1.675694170239617E-3</v>
      </c>
      <c r="H103" s="498">
        <f t="shared" si="29"/>
        <v>7.3636859902161902</v>
      </c>
      <c r="I103" s="498">
        <f t="shared" si="30"/>
        <v>1607.8360568327532</v>
      </c>
      <c r="J103" s="498" t="e">
        <f ca="1">_xll.ErBeta(H103,I103)</f>
        <v>#NAME?</v>
      </c>
      <c r="K103" s="1076" t="e">
        <f t="shared" ca="1" si="31"/>
        <v>#NAME?</v>
      </c>
      <c r="L103" s="453" t="e">
        <f t="shared" ca="1" si="59"/>
        <v>#NAME?</v>
      </c>
      <c r="M103" s="566" t="e">
        <f t="shared" ca="1" si="33"/>
        <v>#NAME?</v>
      </c>
      <c r="N103" s="567" t="e">
        <f t="shared" ca="1" si="34"/>
        <v>#NAME?</v>
      </c>
      <c r="O103" s="565" t="e">
        <f t="shared" ca="1" si="45"/>
        <v>#NAME?</v>
      </c>
      <c r="P103" s="453" t="e">
        <f t="shared" ca="1" si="54"/>
        <v>#NAME?</v>
      </c>
      <c r="Q103" s="566" t="e">
        <f t="shared" ca="1" si="36"/>
        <v>#NAME?</v>
      </c>
      <c r="R103" s="567" t="e">
        <f t="shared" ca="1" si="21"/>
        <v>#NAME?</v>
      </c>
      <c r="S103" s="1076" t="e">
        <f t="shared" ca="1" si="37"/>
        <v>#NAME?</v>
      </c>
      <c r="T103" s="453" t="e">
        <f t="shared" ca="1" si="55"/>
        <v>#NAME?</v>
      </c>
      <c r="U103" s="566" t="e">
        <f t="shared" ca="1" si="38"/>
        <v>#NAME?</v>
      </c>
      <c r="V103" s="567" t="e">
        <f t="shared" ca="1" si="39"/>
        <v>#NAME?</v>
      </c>
      <c r="W103" s="565" t="e">
        <f t="shared" ca="1" si="46"/>
        <v>#NAME?</v>
      </c>
      <c r="X103" s="453" t="e">
        <f t="shared" ca="1" si="56"/>
        <v>#NAME?</v>
      </c>
      <c r="Y103" s="566" t="e">
        <f t="shared" ca="1" si="40"/>
        <v>#NAME?</v>
      </c>
      <c r="Z103" s="567" t="e">
        <f t="shared" ca="1" si="24"/>
        <v>#NAME?</v>
      </c>
      <c r="AA103" s="1076" t="e">
        <f t="shared" ca="1" si="41"/>
        <v>#NAME?</v>
      </c>
      <c r="AB103" s="453" t="e">
        <f t="shared" ca="1" si="57"/>
        <v>#NAME?</v>
      </c>
      <c r="AC103" s="566" t="e">
        <f t="shared" ca="1" si="42"/>
        <v>#NAME?</v>
      </c>
      <c r="AD103" s="567" t="e">
        <f t="shared" ca="1" si="26"/>
        <v>#NAME?</v>
      </c>
      <c r="AE103" s="565" t="e">
        <f t="shared" ca="1" si="47"/>
        <v>#NAME?</v>
      </c>
      <c r="AF103" s="453" t="e">
        <f t="shared" ca="1" si="58"/>
        <v>#NAME?</v>
      </c>
      <c r="AG103" s="566" t="e">
        <f t="shared" ca="1" si="43"/>
        <v>#NAME?</v>
      </c>
      <c r="AH103" s="969" t="e">
        <f t="shared" ca="1" si="44"/>
        <v>#NAME?</v>
      </c>
      <c r="AI103" s="945"/>
      <c r="AJ103" s="967"/>
      <c r="AK103" s="946"/>
      <c r="AL103" s="947"/>
      <c r="AM103" s="948"/>
      <c r="AN103" s="949"/>
      <c r="AO103" s="968"/>
      <c r="AP103" s="950"/>
      <c r="AQ103" s="951"/>
      <c r="AR103" s="948"/>
      <c r="AS103" s="948"/>
      <c r="AT103" s="968"/>
      <c r="AU103" s="950"/>
      <c r="AV103" s="951"/>
      <c r="AW103" s="952"/>
      <c r="AX103" s="945"/>
      <c r="AY103" s="967"/>
      <c r="AZ103" s="946"/>
      <c r="BA103" s="947"/>
      <c r="BB103" s="948"/>
      <c r="BC103" s="949"/>
      <c r="BD103" s="968"/>
      <c r="BE103" s="950"/>
      <c r="BF103" s="951"/>
      <c r="BG103" s="948"/>
      <c r="BH103" s="948"/>
      <c r="BI103" s="968"/>
      <c r="BJ103" s="950"/>
      <c r="BK103" s="951"/>
      <c r="BL103" s="952"/>
      <c r="BM103" s="945"/>
      <c r="BN103" s="967"/>
      <c r="BO103" s="946"/>
      <c r="BP103" s="947"/>
      <c r="BQ103" s="948"/>
      <c r="BR103" s="949"/>
      <c r="BS103" s="968"/>
      <c r="BT103" s="950"/>
      <c r="BU103" s="951"/>
      <c r="BV103" s="948"/>
      <c r="BW103" s="948"/>
      <c r="BX103" s="968"/>
      <c r="BY103" s="950"/>
      <c r="BZ103" s="951"/>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'NSW Post Acute '!T34</f>
        <v>3.8385780266894467E-3</v>
      </c>
      <c r="E104" s="493">
        <f>'NSW Post Acute '!U34</f>
        <v>1.8690485978110508E-3</v>
      </c>
      <c r="F104" s="493">
        <f>'NSW Post Acute '!V34</f>
        <v>7.647191229245856E-3</v>
      </c>
      <c r="G104" s="498">
        <f t="shared" si="28"/>
        <v>1.4740159774068382E-3</v>
      </c>
      <c r="H104" s="498">
        <f t="shared" si="29"/>
        <v>6.7517949548842635</v>
      </c>
      <c r="I104" s="498">
        <f t="shared" si="30"/>
        <v>1752.1794832266091</v>
      </c>
      <c r="J104" s="498" t="e">
        <f ca="1">_xll.ErBeta(H104,I104)</f>
        <v>#NAME?</v>
      </c>
      <c r="K104" s="1076" t="e">
        <f t="shared" ca="1" si="31"/>
        <v>#NAME?</v>
      </c>
      <c r="L104" s="453" t="e">
        <f t="shared" ca="1" si="59"/>
        <v>#NAME?</v>
      </c>
      <c r="M104" s="566" t="e">
        <f t="shared" ca="1" si="33"/>
        <v>#NAME?</v>
      </c>
      <c r="N104" s="567" t="e">
        <f t="shared" ca="1" si="34"/>
        <v>#NAME?</v>
      </c>
      <c r="O104" s="565" t="e">
        <f t="shared" ca="1" si="45"/>
        <v>#NAME?</v>
      </c>
      <c r="P104" s="453" t="e">
        <f t="shared" ca="1" si="54"/>
        <v>#NAME?</v>
      </c>
      <c r="Q104" s="566" t="e">
        <f t="shared" ca="1" si="36"/>
        <v>#NAME?</v>
      </c>
      <c r="R104" s="567" t="e">
        <f t="shared" ca="1" si="21"/>
        <v>#NAME?</v>
      </c>
      <c r="S104" s="1076" t="e">
        <f t="shared" ca="1" si="37"/>
        <v>#NAME?</v>
      </c>
      <c r="T104" s="453" t="e">
        <f t="shared" ca="1" si="55"/>
        <v>#NAME?</v>
      </c>
      <c r="U104" s="566" t="e">
        <f t="shared" ca="1" si="38"/>
        <v>#NAME?</v>
      </c>
      <c r="V104" s="567" t="e">
        <f t="shared" ca="1" si="39"/>
        <v>#NAME?</v>
      </c>
      <c r="W104" s="565" t="e">
        <f t="shared" ca="1" si="46"/>
        <v>#NAME?</v>
      </c>
      <c r="X104" s="453" t="e">
        <f t="shared" ca="1" si="56"/>
        <v>#NAME?</v>
      </c>
      <c r="Y104" s="566" t="e">
        <f t="shared" ca="1" si="40"/>
        <v>#NAME?</v>
      </c>
      <c r="Z104" s="567" t="e">
        <f t="shared" ca="1" si="24"/>
        <v>#NAME?</v>
      </c>
      <c r="AA104" s="1076" t="e">
        <f t="shared" ca="1" si="41"/>
        <v>#NAME?</v>
      </c>
      <c r="AB104" s="453" t="e">
        <f t="shared" ca="1" si="57"/>
        <v>#NAME?</v>
      </c>
      <c r="AC104" s="566" t="e">
        <f t="shared" ca="1" si="42"/>
        <v>#NAME?</v>
      </c>
      <c r="AD104" s="567" t="e">
        <f t="shared" ca="1" si="26"/>
        <v>#NAME?</v>
      </c>
      <c r="AE104" s="565" t="e">
        <f t="shared" ca="1" si="47"/>
        <v>#NAME?</v>
      </c>
      <c r="AF104" s="453" t="e">
        <f t="shared" ca="1" si="58"/>
        <v>#NAME?</v>
      </c>
      <c r="AG104" s="566" t="e">
        <f t="shared" ca="1" si="43"/>
        <v>#NAME?</v>
      </c>
      <c r="AH104" s="969" t="e">
        <f t="shared" ca="1" si="44"/>
        <v>#NAME?</v>
      </c>
      <c r="AI104" s="945"/>
      <c r="AJ104" s="967"/>
      <c r="AK104" s="946"/>
      <c r="AL104" s="947"/>
      <c r="AM104" s="948"/>
      <c r="AN104" s="949"/>
      <c r="AO104" s="968"/>
      <c r="AP104" s="950"/>
      <c r="AQ104" s="951"/>
      <c r="AR104" s="948"/>
      <c r="AS104" s="948"/>
      <c r="AT104" s="968"/>
      <c r="AU104" s="950"/>
      <c r="AV104" s="951"/>
      <c r="AW104" s="952"/>
      <c r="AX104" s="945"/>
      <c r="AY104" s="967"/>
      <c r="AZ104" s="946"/>
      <c r="BA104" s="947"/>
      <c r="BB104" s="948"/>
      <c r="BC104" s="949"/>
      <c r="BD104" s="968"/>
      <c r="BE104" s="950"/>
      <c r="BF104" s="951"/>
      <c r="BG104" s="948"/>
      <c r="BH104" s="948"/>
      <c r="BI104" s="968"/>
      <c r="BJ104" s="950"/>
      <c r="BK104" s="951"/>
      <c r="BL104" s="952"/>
      <c r="BM104" s="945"/>
      <c r="BN104" s="967"/>
      <c r="BO104" s="946"/>
      <c r="BP104" s="947"/>
      <c r="BQ104" s="948"/>
      <c r="BR104" s="949"/>
      <c r="BS104" s="968"/>
      <c r="BT104" s="950"/>
      <c r="BU104" s="951"/>
      <c r="BV104" s="948"/>
      <c r="BW104" s="948"/>
      <c r="BX104" s="968"/>
      <c r="BY104" s="950"/>
      <c r="BZ104" s="951"/>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'NSW Post Acute '!T35</f>
        <v>3.232002753054753E-3</v>
      </c>
      <c r="E105" s="493">
        <f>'NSW Post Acute '!U35</f>
        <v>1.5317785789700999E-3</v>
      </c>
      <c r="F105" s="493">
        <f>'NSW Post Acute '!V35</f>
        <v>6.6083792084788446E-3</v>
      </c>
      <c r="G105" s="498">
        <f t="shared" si="28"/>
        <v>1.2950511809971287E-3</v>
      </c>
      <c r="H105" s="498">
        <f t="shared" si="29"/>
        <v>6.2049389204412089</v>
      </c>
      <c r="I105" s="498">
        <f t="shared" si="30"/>
        <v>1913.6383887427426</v>
      </c>
      <c r="J105" s="498" t="e">
        <f ca="1">_xll.ErBeta(H105,I105)</f>
        <v>#NAME?</v>
      </c>
      <c r="K105" s="1076" t="e">
        <f t="shared" ca="1" si="31"/>
        <v>#NAME?</v>
      </c>
      <c r="L105" s="453" t="e">
        <f t="shared" ca="1" si="59"/>
        <v>#NAME?</v>
      </c>
      <c r="M105" s="566" t="e">
        <f t="shared" ca="1" si="33"/>
        <v>#NAME?</v>
      </c>
      <c r="N105" s="567" t="e">
        <f t="shared" ca="1" si="34"/>
        <v>#NAME?</v>
      </c>
      <c r="O105" s="565" t="e">
        <f t="shared" ca="1" si="45"/>
        <v>#NAME?</v>
      </c>
      <c r="P105" s="453" t="e">
        <f t="shared" ca="1" si="54"/>
        <v>#NAME?</v>
      </c>
      <c r="Q105" s="566" t="e">
        <f t="shared" ca="1" si="36"/>
        <v>#NAME?</v>
      </c>
      <c r="R105" s="567" t="e">
        <f t="shared" ca="1" si="21"/>
        <v>#NAME?</v>
      </c>
      <c r="S105" s="1076" t="e">
        <f t="shared" ca="1" si="37"/>
        <v>#NAME?</v>
      </c>
      <c r="T105" s="453" t="e">
        <f t="shared" ca="1" si="55"/>
        <v>#NAME?</v>
      </c>
      <c r="U105" s="566" t="e">
        <f t="shared" ca="1" si="38"/>
        <v>#NAME?</v>
      </c>
      <c r="V105" s="567" t="e">
        <f t="shared" ca="1" si="39"/>
        <v>#NAME?</v>
      </c>
      <c r="W105" s="565" t="e">
        <f t="shared" ca="1" si="46"/>
        <v>#NAME?</v>
      </c>
      <c r="X105" s="453" t="e">
        <f t="shared" ca="1" si="56"/>
        <v>#NAME?</v>
      </c>
      <c r="Y105" s="566" t="e">
        <f t="shared" ca="1" si="40"/>
        <v>#NAME?</v>
      </c>
      <c r="Z105" s="567" t="e">
        <f t="shared" ca="1" si="24"/>
        <v>#NAME?</v>
      </c>
      <c r="AA105" s="1076" t="e">
        <f t="shared" ca="1" si="41"/>
        <v>#NAME?</v>
      </c>
      <c r="AB105" s="453" t="e">
        <f t="shared" ca="1" si="57"/>
        <v>#NAME?</v>
      </c>
      <c r="AC105" s="566" t="e">
        <f t="shared" ca="1" si="42"/>
        <v>#NAME?</v>
      </c>
      <c r="AD105" s="567" t="e">
        <f t="shared" ca="1" si="26"/>
        <v>#NAME?</v>
      </c>
      <c r="AE105" s="565" t="e">
        <f t="shared" ca="1" si="47"/>
        <v>#NAME?</v>
      </c>
      <c r="AF105" s="453" t="e">
        <f t="shared" ca="1" si="58"/>
        <v>#NAME?</v>
      </c>
      <c r="AG105" s="566" t="e">
        <f t="shared" ca="1" si="43"/>
        <v>#NAME?</v>
      </c>
      <c r="AH105" s="969" t="e">
        <f t="shared" ca="1" si="44"/>
        <v>#NAME?</v>
      </c>
      <c r="AI105" s="945"/>
      <c r="AJ105" s="967"/>
      <c r="AK105" s="946"/>
      <c r="AL105" s="947"/>
      <c r="AM105" s="948"/>
      <c r="AN105" s="949"/>
      <c r="AO105" s="968"/>
      <c r="AP105" s="950"/>
      <c r="AQ105" s="951"/>
      <c r="AR105" s="948"/>
      <c r="AS105" s="948"/>
      <c r="AT105" s="968"/>
      <c r="AU105" s="950"/>
      <c r="AV105" s="951"/>
      <c r="AW105" s="952"/>
      <c r="AX105" s="945"/>
      <c r="AY105" s="967"/>
      <c r="AZ105" s="946"/>
      <c r="BA105" s="947"/>
      <c r="BB105" s="948"/>
      <c r="BC105" s="949"/>
      <c r="BD105" s="968"/>
      <c r="BE105" s="950"/>
      <c r="BF105" s="951"/>
      <c r="BG105" s="948"/>
      <c r="BH105" s="948"/>
      <c r="BI105" s="968"/>
      <c r="BJ105" s="950"/>
      <c r="BK105" s="951"/>
      <c r="BL105" s="952"/>
      <c r="BM105" s="945"/>
      <c r="BN105" s="967"/>
      <c r="BO105" s="946"/>
      <c r="BP105" s="947"/>
      <c r="BQ105" s="948"/>
      <c r="BR105" s="949"/>
      <c r="BS105" s="968"/>
      <c r="BT105" s="950"/>
      <c r="BU105" s="951"/>
      <c r="BV105" s="948"/>
      <c r="BW105" s="948"/>
      <c r="BX105" s="968"/>
      <c r="BY105" s="950"/>
      <c r="BZ105" s="951"/>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'NSW Post Acute '!T36</f>
        <v>2.7212790056953548E-3</v>
      </c>
      <c r="E106" s="493">
        <f>'NSW Post Acute '!U36</f>
        <v>1.2553689710046059E-3</v>
      </c>
      <c r="F106" s="493">
        <f>'NSW Post Acute '!V36</f>
        <v>5.710681798572227E-3</v>
      </c>
      <c r="G106" s="498">
        <f t="shared" si="28"/>
        <v>1.1365593947876586E-3</v>
      </c>
      <c r="H106" s="498">
        <f t="shared" si="29"/>
        <v>5.7144133926225615</v>
      </c>
      <c r="I106" s="498">
        <f t="shared" si="30"/>
        <v>2094.185442764312</v>
      </c>
      <c r="J106" s="498" t="e">
        <f ca="1">_xll.ErBeta(H106,I106)</f>
        <v>#NAME?</v>
      </c>
      <c r="K106" s="1076" t="e">
        <f t="shared" ca="1" si="31"/>
        <v>#NAME?</v>
      </c>
      <c r="L106" s="453" t="e">
        <f t="shared" ca="1" si="59"/>
        <v>#NAME?</v>
      </c>
      <c r="M106" s="566" t="e">
        <f t="shared" ca="1" si="33"/>
        <v>#NAME?</v>
      </c>
      <c r="N106" s="567" t="e">
        <f t="shared" ca="1" si="34"/>
        <v>#NAME?</v>
      </c>
      <c r="O106" s="565" t="e">
        <f t="shared" ca="1" si="45"/>
        <v>#NAME?</v>
      </c>
      <c r="P106" s="453" t="e">
        <f t="shared" ca="1" si="54"/>
        <v>#NAME?</v>
      </c>
      <c r="Q106" s="566" t="e">
        <f t="shared" ca="1" si="36"/>
        <v>#NAME?</v>
      </c>
      <c r="R106" s="567" t="e">
        <f t="shared" ca="1" si="21"/>
        <v>#NAME?</v>
      </c>
      <c r="S106" s="1076" t="e">
        <f t="shared" ca="1" si="37"/>
        <v>#NAME?</v>
      </c>
      <c r="T106" s="453" t="e">
        <f t="shared" ca="1" si="55"/>
        <v>#NAME?</v>
      </c>
      <c r="U106" s="566" t="e">
        <f t="shared" ca="1" si="38"/>
        <v>#NAME?</v>
      </c>
      <c r="V106" s="567" t="e">
        <f t="shared" ca="1" si="39"/>
        <v>#NAME?</v>
      </c>
      <c r="W106" s="565" t="e">
        <f t="shared" ca="1" si="46"/>
        <v>#NAME?</v>
      </c>
      <c r="X106" s="453" t="e">
        <f t="shared" ca="1" si="56"/>
        <v>#NAME?</v>
      </c>
      <c r="Y106" s="566" t="e">
        <f t="shared" ca="1" si="40"/>
        <v>#NAME?</v>
      </c>
      <c r="Z106" s="567" t="e">
        <f t="shared" ca="1" si="24"/>
        <v>#NAME?</v>
      </c>
      <c r="AA106" s="1076" t="e">
        <f t="shared" ca="1" si="41"/>
        <v>#NAME?</v>
      </c>
      <c r="AB106" s="453" t="e">
        <f t="shared" ca="1" si="57"/>
        <v>#NAME?</v>
      </c>
      <c r="AC106" s="566" t="e">
        <f t="shared" ca="1" si="42"/>
        <v>#NAME?</v>
      </c>
      <c r="AD106" s="567" t="e">
        <f t="shared" ca="1" si="26"/>
        <v>#NAME?</v>
      </c>
      <c r="AE106" s="565" t="e">
        <f t="shared" ca="1" si="47"/>
        <v>#NAME?</v>
      </c>
      <c r="AF106" s="453" t="e">
        <f t="shared" ca="1" si="58"/>
        <v>#NAME?</v>
      </c>
      <c r="AG106" s="566" t="e">
        <f t="shared" ca="1" si="43"/>
        <v>#NAME?</v>
      </c>
      <c r="AH106" s="969" t="e">
        <f t="shared" ca="1" si="44"/>
        <v>#NAME?</v>
      </c>
      <c r="AI106" s="945"/>
      <c r="AJ106" s="967"/>
      <c r="AK106" s="946"/>
      <c r="AL106" s="947"/>
      <c r="AM106" s="948"/>
      <c r="AN106" s="949"/>
      <c r="AO106" s="968"/>
      <c r="AP106" s="950"/>
      <c r="AQ106" s="951"/>
      <c r="AR106" s="948"/>
      <c r="AS106" s="948"/>
      <c r="AT106" s="968"/>
      <c r="AU106" s="950"/>
      <c r="AV106" s="951"/>
      <c r="AW106" s="952"/>
      <c r="AX106" s="945"/>
      <c r="AY106" s="967"/>
      <c r="AZ106" s="946"/>
      <c r="BA106" s="947"/>
      <c r="BB106" s="948"/>
      <c r="BC106" s="949"/>
      <c r="BD106" s="968"/>
      <c r="BE106" s="950"/>
      <c r="BF106" s="951"/>
      <c r="BG106" s="948"/>
      <c r="BH106" s="948"/>
      <c r="BI106" s="968"/>
      <c r="BJ106" s="950"/>
      <c r="BK106" s="951"/>
      <c r="BL106" s="952"/>
      <c r="BM106" s="945"/>
      <c r="BN106" s="967"/>
      <c r="BO106" s="946"/>
      <c r="BP106" s="947"/>
      <c r="BQ106" s="948"/>
      <c r="BR106" s="949"/>
      <c r="BS106" s="968"/>
      <c r="BT106" s="950"/>
      <c r="BU106" s="951"/>
      <c r="BV106" s="948"/>
      <c r="BW106" s="948"/>
      <c r="BX106" s="968"/>
      <c r="BY106" s="950"/>
      <c r="BZ106" s="951"/>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'NSW Post Acute '!T37</f>
        <v>2.291260247176173E-3</v>
      </c>
      <c r="E107" s="493">
        <f>'NSW Post Acute '!U37</f>
        <v>1.0288375062802895E-3</v>
      </c>
      <c r="F107" s="493">
        <f>'NSW Post Acute '!V37</f>
        <v>4.9349296666725212E-3</v>
      </c>
      <c r="G107" s="498">
        <f t="shared" si="28"/>
        <v>9.9645208173271206E-4</v>
      </c>
      <c r="H107" s="498">
        <f t="shared" si="29"/>
        <v>5.2729190607746501</v>
      </c>
      <c r="I107" s="498">
        <f t="shared" si="30"/>
        <v>2296.0453477197775</v>
      </c>
      <c r="J107" s="498" t="e">
        <f ca="1">_xll.ErBeta(H107,I107)</f>
        <v>#NAME?</v>
      </c>
      <c r="K107" s="1076" t="e">
        <f t="shared" ca="1" si="31"/>
        <v>#NAME?</v>
      </c>
      <c r="L107" s="453" t="e">
        <f t="shared" ca="1" si="59"/>
        <v>#NAME?</v>
      </c>
      <c r="M107" s="566" t="e">
        <f t="shared" ca="1" si="33"/>
        <v>#NAME?</v>
      </c>
      <c r="N107" s="567" t="e">
        <f t="shared" ca="1" si="34"/>
        <v>#NAME?</v>
      </c>
      <c r="O107" s="565" t="e">
        <f t="shared" ca="1" si="45"/>
        <v>#NAME?</v>
      </c>
      <c r="P107" s="453" t="e">
        <f t="shared" ca="1" si="54"/>
        <v>#NAME?</v>
      </c>
      <c r="Q107" s="566" t="e">
        <f t="shared" ca="1" si="36"/>
        <v>#NAME?</v>
      </c>
      <c r="R107" s="567" t="e">
        <f t="shared" ca="1" si="21"/>
        <v>#NAME?</v>
      </c>
      <c r="S107" s="1076" t="e">
        <f t="shared" ca="1" si="37"/>
        <v>#NAME?</v>
      </c>
      <c r="T107" s="453" t="e">
        <f t="shared" ca="1" si="55"/>
        <v>#NAME?</v>
      </c>
      <c r="U107" s="566" t="e">
        <f t="shared" ca="1" si="38"/>
        <v>#NAME?</v>
      </c>
      <c r="V107" s="567" t="e">
        <f t="shared" ca="1" si="39"/>
        <v>#NAME?</v>
      </c>
      <c r="W107" s="565" t="e">
        <f t="shared" ca="1" si="46"/>
        <v>#NAME?</v>
      </c>
      <c r="X107" s="453" t="e">
        <f t="shared" ca="1" si="56"/>
        <v>#NAME?</v>
      </c>
      <c r="Y107" s="566" t="e">
        <f t="shared" ca="1" si="40"/>
        <v>#NAME?</v>
      </c>
      <c r="Z107" s="567" t="e">
        <f t="shared" ca="1" si="24"/>
        <v>#NAME?</v>
      </c>
      <c r="AA107" s="1076" t="e">
        <f t="shared" ca="1" si="41"/>
        <v>#NAME?</v>
      </c>
      <c r="AB107" s="453" t="e">
        <f t="shared" ca="1" si="57"/>
        <v>#NAME?</v>
      </c>
      <c r="AC107" s="566" t="e">
        <f t="shared" ca="1" si="42"/>
        <v>#NAME?</v>
      </c>
      <c r="AD107" s="567" t="e">
        <f t="shared" ca="1" si="26"/>
        <v>#NAME?</v>
      </c>
      <c r="AE107" s="565" t="e">
        <f t="shared" ca="1" si="47"/>
        <v>#NAME?</v>
      </c>
      <c r="AF107" s="453" t="e">
        <f t="shared" ca="1" si="58"/>
        <v>#NAME?</v>
      </c>
      <c r="AG107" s="566" t="e">
        <f t="shared" ca="1" si="43"/>
        <v>#NAME?</v>
      </c>
      <c r="AH107" s="969" t="e">
        <f t="shared" ca="1" si="44"/>
        <v>#NAME?</v>
      </c>
      <c r="AI107" s="945"/>
      <c r="AJ107" s="967"/>
      <c r="AK107" s="946"/>
      <c r="AL107" s="947"/>
      <c r="AM107" s="948"/>
      <c r="AN107" s="949"/>
      <c r="AO107" s="968"/>
      <c r="AP107" s="950"/>
      <c r="AQ107" s="951"/>
      <c r="AR107" s="948"/>
      <c r="AS107" s="948"/>
      <c r="AT107" s="968"/>
      <c r="AU107" s="950"/>
      <c r="AV107" s="951"/>
      <c r="AW107" s="952"/>
      <c r="AX107" s="945"/>
      <c r="AY107" s="967"/>
      <c r="AZ107" s="946"/>
      <c r="BA107" s="947"/>
      <c r="BB107" s="948"/>
      <c r="BC107" s="949"/>
      <c r="BD107" s="968"/>
      <c r="BE107" s="950"/>
      <c r="BF107" s="951"/>
      <c r="BG107" s="948"/>
      <c r="BH107" s="948"/>
      <c r="BI107" s="968"/>
      <c r="BJ107" s="950"/>
      <c r="BK107" s="951"/>
      <c r="BL107" s="952"/>
      <c r="BM107" s="945"/>
      <c r="BN107" s="967"/>
      <c r="BO107" s="946"/>
      <c r="BP107" s="947"/>
      <c r="BQ107" s="948"/>
      <c r="BR107" s="949"/>
      <c r="BS107" s="968"/>
      <c r="BT107" s="950"/>
      <c r="BU107" s="951"/>
      <c r="BV107" s="948"/>
      <c r="BW107" s="948"/>
      <c r="BX107" s="968"/>
      <c r="BY107" s="950"/>
      <c r="BZ107" s="951"/>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'NSW Post Acute '!T38</f>
        <v>1.9291934084312474E-3</v>
      </c>
      <c r="E108" s="493">
        <f>'NSW Post Acute '!U38</f>
        <v>8.4318366852892456E-4</v>
      </c>
      <c r="F108" s="493">
        <f>'NSW Post Acute '!V38</f>
        <v>4.26455748612948E-3</v>
      </c>
      <c r="G108" s="498">
        <f t="shared" si="28"/>
        <v>8.7279944326544784E-4</v>
      </c>
      <c r="H108" s="498">
        <f t="shared" si="29"/>
        <v>4.8742984298878413</v>
      </c>
      <c r="I108" s="498">
        <f t="shared" si="30"/>
        <v>2521.7248536227053</v>
      </c>
      <c r="J108" s="498" t="e">
        <f ca="1">_xll.ErBeta(H108,I108)</f>
        <v>#NAME?</v>
      </c>
      <c r="K108" s="1076" t="e">
        <f t="shared" ca="1" si="31"/>
        <v>#NAME?</v>
      </c>
      <c r="L108" s="453" t="e">
        <f t="shared" ca="1" si="59"/>
        <v>#NAME?</v>
      </c>
      <c r="M108" s="566" t="e">
        <f t="shared" ca="1" si="33"/>
        <v>#NAME?</v>
      </c>
      <c r="N108" s="567" t="e">
        <f t="shared" ca="1" si="34"/>
        <v>#NAME?</v>
      </c>
      <c r="O108" s="565" t="e">
        <f t="shared" ca="1" si="45"/>
        <v>#NAME?</v>
      </c>
      <c r="P108" s="453" t="e">
        <f t="shared" ca="1" si="54"/>
        <v>#NAME?</v>
      </c>
      <c r="Q108" s="566" t="e">
        <f t="shared" ca="1" si="36"/>
        <v>#NAME?</v>
      </c>
      <c r="R108" s="567" t="e">
        <f t="shared" ca="1" si="21"/>
        <v>#NAME?</v>
      </c>
      <c r="S108" s="1076" t="e">
        <f t="shared" ca="1" si="37"/>
        <v>#NAME?</v>
      </c>
      <c r="T108" s="453" t="e">
        <f t="shared" ca="1" si="55"/>
        <v>#NAME?</v>
      </c>
      <c r="U108" s="566" t="e">
        <f t="shared" ca="1" si="38"/>
        <v>#NAME?</v>
      </c>
      <c r="V108" s="567" t="e">
        <f t="shared" ca="1" si="39"/>
        <v>#NAME?</v>
      </c>
      <c r="W108" s="565" t="e">
        <f t="shared" ca="1" si="46"/>
        <v>#NAME?</v>
      </c>
      <c r="X108" s="453" t="e">
        <f t="shared" ca="1" si="56"/>
        <v>#NAME?</v>
      </c>
      <c r="Y108" s="566" t="e">
        <f t="shared" ca="1" si="40"/>
        <v>#NAME?</v>
      </c>
      <c r="Z108" s="567" t="e">
        <f t="shared" ca="1" si="24"/>
        <v>#NAME?</v>
      </c>
      <c r="AA108" s="1076" t="e">
        <f t="shared" ca="1" si="41"/>
        <v>#NAME?</v>
      </c>
      <c r="AB108" s="453" t="e">
        <f t="shared" ca="1" si="57"/>
        <v>#NAME?</v>
      </c>
      <c r="AC108" s="566" t="e">
        <f t="shared" ca="1" si="42"/>
        <v>#NAME?</v>
      </c>
      <c r="AD108" s="567" t="e">
        <f t="shared" ca="1" si="26"/>
        <v>#NAME?</v>
      </c>
      <c r="AE108" s="565" t="e">
        <f t="shared" ca="1" si="47"/>
        <v>#NAME?</v>
      </c>
      <c r="AF108" s="453" t="e">
        <f t="shared" ca="1" si="58"/>
        <v>#NAME?</v>
      </c>
      <c r="AG108" s="566" t="e">
        <f t="shared" ca="1" si="43"/>
        <v>#NAME?</v>
      </c>
      <c r="AH108" s="969" t="e">
        <f t="shared" ca="1" si="44"/>
        <v>#NAME?</v>
      </c>
      <c r="AI108" s="945"/>
      <c r="AJ108" s="967"/>
      <c r="AK108" s="946"/>
      <c r="AL108" s="947"/>
      <c r="AM108" s="948"/>
      <c r="AN108" s="949"/>
      <c r="AO108" s="968"/>
      <c r="AP108" s="950"/>
      <c r="AQ108" s="951"/>
      <c r="AR108" s="948"/>
      <c r="AS108" s="948"/>
      <c r="AT108" s="968"/>
      <c r="AU108" s="950"/>
      <c r="AV108" s="951"/>
      <c r="AW108" s="952"/>
      <c r="AX108" s="945"/>
      <c r="AY108" s="967"/>
      <c r="AZ108" s="946"/>
      <c r="BA108" s="947"/>
      <c r="BB108" s="948"/>
      <c r="BC108" s="949"/>
      <c r="BD108" s="968"/>
      <c r="BE108" s="950"/>
      <c r="BF108" s="951"/>
      <c r="BG108" s="948"/>
      <c r="BH108" s="948"/>
      <c r="BI108" s="968"/>
      <c r="BJ108" s="950"/>
      <c r="BK108" s="951"/>
      <c r="BL108" s="952"/>
      <c r="BM108" s="945"/>
      <c r="BN108" s="967"/>
      <c r="BO108" s="946"/>
      <c r="BP108" s="947"/>
      <c r="BQ108" s="948"/>
      <c r="BR108" s="949"/>
      <c r="BS108" s="968"/>
      <c r="BT108" s="950"/>
      <c r="BU108" s="951"/>
      <c r="BV108" s="948"/>
      <c r="BW108" s="948"/>
      <c r="BX108" s="968"/>
      <c r="BY108" s="950"/>
      <c r="BZ108" s="951"/>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'NSW Post Acute '!T39</f>
        <v>1.6243406709130609E-3</v>
      </c>
      <c r="E109" s="493">
        <f>'NSW Post Acute '!U39</f>
        <v>6.9103108560294513E-4</v>
      </c>
      <c r="F109" s="493">
        <f>'NSW Post Acute '!V39</f>
        <v>3.6852502023125263E-3</v>
      </c>
      <c r="G109" s="498">
        <f t="shared" si="28"/>
        <v>7.6383140732387274E-4</v>
      </c>
      <c r="H109" s="498">
        <f t="shared" si="29"/>
        <v>4.513328284344813</v>
      </c>
      <c r="I109" s="498">
        <f t="shared" si="30"/>
        <v>2774.0468377969601</v>
      </c>
      <c r="J109" s="498" t="e">
        <f ca="1">_xll.ErBeta(H109,I109)</f>
        <v>#NAME?</v>
      </c>
      <c r="K109" s="1076" t="e">
        <f t="shared" ca="1" si="31"/>
        <v>#NAME?</v>
      </c>
      <c r="L109" s="453" t="e">
        <f t="shared" ca="1" si="59"/>
        <v>#NAME?</v>
      </c>
      <c r="M109" s="566" t="e">
        <f t="shared" ca="1" si="33"/>
        <v>#NAME?</v>
      </c>
      <c r="N109" s="567" t="e">
        <f t="shared" ca="1" si="34"/>
        <v>#NAME?</v>
      </c>
      <c r="O109" s="565" t="e">
        <f t="shared" ca="1" si="45"/>
        <v>#NAME?</v>
      </c>
      <c r="P109" s="453" t="e">
        <f t="shared" ca="1" si="54"/>
        <v>#NAME?</v>
      </c>
      <c r="Q109" s="566" t="e">
        <f t="shared" ca="1" si="36"/>
        <v>#NAME?</v>
      </c>
      <c r="R109" s="567" t="e">
        <f t="shared" ca="1" si="21"/>
        <v>#NAME?</v>
      </c>
      <c r="S109" s="1076" t="e">
        <f t="shared" ca="1" si="37"/>
        <v>#NAME?</v>
      </c>
      <c r="T109" s="453" t="e">
        <f t="shared" ca="1" si="55"/>
        <v>#NAME?</v>
      </c>
      <c r="U109" s="566" t="e">
        <f t="shared" ca="1" si="38"/>
        <v>#NAME?</v>
      </c>
      <c r="V109" s="567" t="e">
        <f t="shared" ca="1" si="39"/>
        <v>#NAME?</v>
      </c>
      <c r="W109" s="565" t="e">
        <f t="shared" ca="1" si="46"/>
        <v>#NAME?</v>
      </c>
      <c r="X109" s="453" t="e">
        <f t="shared" ca="1" si="56"/>
        <v>#NAME?</v>
      </c>
      <c r="Y109" s="566" t="e">
        <f t="shared" ca="1" si="40"/>
        <v>#NAME?</v>
      </c>
      <c r="Z109" s="567" t="e">
        <f t="shared" ca="1" si="24"/>
        <v>#NAME?</v>
      </c>
      <c r="AA109" s="1076" t="e">
        <f t="shared" ca="1" si="41"/>
        <v>#NAME?</v>
      </c>
      <c r="AB109" s="453" t="e">
        <f t="shared" ca="1" si="57"/>
        <v>#NAME?</v>
      </c>
      <c r="AC109" s="566" t="e">
        <f t="shared" ca="1" si="42"/>
        <v>#NAME?</v>
      </c>
      <c r="AD109" s="567" t="e">
        <f t="shared" ca="1" si="26"/>
        <v>#NAME?</v>
      </c>
      <c r="AE109" s="565" t="e">
        <f t="shared" ca="1" si="47"/>
        <v>#NAME?</v>
      </c>
      <c r="AF109" s="453" t="e">
        <f t="shared" ca="1" si="58"/>
        <v>#NAME?</v>
      </c>
      <c r="AG109" s="566" t="e">
        <f t="shared" ca="1" si="43"/>
        <v>#NAME?</v>
      </c>
      <c r="AH109" s="969" t="e">
        <f t="shared" ca="1" si="44"/>
        <v>#NAME?</v>
      </c>
      <c r="AI109" s="945"/>
      <c r="AJ109" s="967"/>
      <c r="AK109" s="946"/>
      <c r="AL109" s="947"/>
      <c r="AM109" s="948"/>
      <c r="AN109" s="949"/>
      <c r="AO109" s="968"/>
      <c r="AP109" s="950"/>
      <c r="AQ109" s="951"/>
      <c r="AR109" s="948"/>
      <c r="AS109" s="948"/>
      <c r="AT109" s="968"/>
      <c r="AU109" s="950"/>
      <c r="AV109" s="951"/>
      <c r="AW109" s="952"/>
      <c r="AX109" s="945"/>
      <c r="AY109" s="967"/>
      <c r="AZ109" s="946"/>
      <c r="BA109" s="947"/>
      <c r="BB109" s="948"/>
      <c r="BC109" s="949"/>
      <c r="BD109" s="968"/>
      <c r="BE109" s="950"/>
      <c r="BF109" s="951"/>
      <c r="BG109" s="948"/>
      <c r="BH109" s="948"/>
      <c r="BI109" s="968"/>
      <c r="BJ109" s="950"/>
      <c r="BK109" s="951"/>
      <c r="BL109" s="952"/>
      <c r="BM109" s="945"/>
      <c r="BN109" s="967"/>
      <c r="BO109" s="946"/>
      <c r="BP109" s="947"/>
      <c r="BQ109" s="948"/>
      <c r="BR109" s="949"/>
      <c r="BS109" s="968"/>
      <c r="BT109" s="950"/>
      <c r="BU109" s="951"/>
      <c r="BV109" s="948"/>
      <c r="BW109" s="948"/>
      <c r="BX109" s="968"/>
      <c r="BY109" s="950"/>
      <c r="BZ109" s="951"/>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'NSW Post Acute '!T40</f>
        <v>1.3676610150393459E-3</v>
      </c>
      <c r="E110" s="493">
        <f>'NSW Post Acute '!U40</f>
        <v>5.6633445249562912E-4</v>
      </c>
      <c r="F110" s="493">
        <f>'NSW Post Acute '!V40</f>
        <v>3.1846373504911328E-3</v>
      </c>
      <c r="G110" s="498">
        <f t="shared" si="28"/>
        <v>6.6793441275395506E-4</v>
      </c>
      <c r="H110" s="498">
        <f t="shared" si="29"/>
        <v>4.1855548396633573</v>
      </c>
      <c r="I110" s="498">
        <f t="shared" si="30"/>
        <v>3056.1889046479782</v>
      </c>
      <c r="J110" s="498" t="e">
        <f ca="1">_xll.ErBeta(H110,I110)</f>
        <v>#NAME?</v>
      </c>
      <c r="K110" s="1076" t="e">
        <f t="shared" ca="1" si="31"/>
        <v>#NAME?</v>
      </c>
      <c r="L110" s="453" t="e">
        <f t="shared" ca="1" si="59"/>
        <v>#NAME?</v>
      </c>
      <c r="M110" s="566" t="e">
        <f t="shared" ca="1" si="33"/>
        <v>#NAME?</v>
      </c>
      <c r="N110" s="567" t="e">
        <f t="shared" ca="1" si="34"/>
        <v>#NAME?</v>
      </c>
      <c r="O110" s="565" t="e">
        <f t="shared" ca="1" si="45"/>
        <v>#NAME?</v>
      </c>
      <c r="P110" s="453" t="e">
        <f t="shared" ca="1" si="54"/>
        <v>#NAME?</v>
      </c>
      <c r="Q110" s="566" t="e">
        <f t="shared" ca="1" si="36"/>
        <v>#NAME?</v>
      </c>
      <c r="R110" s="567" t="e">
        <f t="shared" ca="1" si="21"/>
        <v>#NAME?</v>
      </c>
      <c r="S110" s="1076" t="e">
        <f t="shared" ca="1" si="37"/>
        <v>#NAME?</v>
      </c>
      <c r="T110" s="453" t="e">
        <f t="shared" ca="1" si="55"/>
        <v>#NAME?</v>
      </c>
      <c r="U110" s="566" t="e">
        <f t="shared" ca="1" si="38"/>
        <v>#NAME?</v>
      </c>
      <c r="V110" s="567" t="e">
        <f t="shared" ca="1" si="39"/>
        <v>#NAME?</v>
      </c>
      <c r="W110" s="565" t="e">
        <f t="shared" ca="1" si="46"/>
        <v>#NAME?</v>
      </c>
      <c r="X110" s="453" t="e">
        <f t="shared" ca="1" si="56"/>
        <v>#NAME?</v>
      </c>
      <c r="Y110" s="566" t="e">
        <f t="shared" ca="1" si="40"/>
        <v>#NAME?</v>
      </c>
      <c r="Z110" s="567" t="e">
        <f t="shared" ca="1" si="24"/>
        <v>#NAME?</v>
      </c>
      <c r="AA110" s="1076" t="e">
        <f t="shared" ca="1" si="41"/>
        <v>#NAME?</v>
      </c>
      <c r="AB110" s="453" t="e">
        <f t="shared" ca="1" si="57"/>
        <v>#NAME?</v>
      </c>
      <c r="AC110" s="566" t="e">
        <f t="shared" ca="1" si="42"/>
        <v>#NAME?</v>
      </c>
      <c r="AD110" s="567" t="e">
        <f t="shared" ca="1" si="26"/>
        <v>#NAME?</v>
      </c>
      <c r="AE110" s="565" t="e">
        <f t="shared" ca="1" si="47"/>
        <v>#NAME?</v>
      </c>
      <c r="AF110" s="453" t="e">
        <f t="shared" ca="1" si="58"/>
        <v>#NAME?</v>
      </c>
      <c r="AG110" s="566" t="e">
        <f t="shared" ca="1" si="43"/>
        <v>#NAME?</v>
      </c>
      <c r="AH110" s="969" t="e">
        <f t="shared" ca="1" si="44"/>
        <v>#NAME?</v>
      </c>
      <c r="AI110" s="945"/>
      <c r="AJ110" s="967"/>
      <c r="AK110" s="946"/>
      <c r="AL110" s="947"/>
      <c r="AM110" s="948"/>
      <c r="AN110" s="949"/>
      <c r="AO110" s="968"/>
      <c r="AP110" s="950"/>
      <c r="AQ110" s="951"/>
      <c r="AR110" s="948"/>
      <c r="AS110" s="948"/>
      <c r="AT110" s="968"/>
      <c r="AU110" s="950"/>
      <c r="AV110" s="951"/>
      <c r="AW110" s="952"/>
      <c r="AX110" s="945"/>
      <c r="AY110" s="967"/>
      <c r="AZ110" s="946"/>
      <c r="BA110" s="947"/>
      <c r="BB110" s="948"/>
      <c r="BC110" s="949"/>
      <c r="BD110" s="968"/>
      <c r="BE110" s="950"/>
      <c r="BF110" s="951"/>
      <c r="BG110" s="948"/>
      <c r="BH110" s="948"/>
      <c r="BI110" s="968"/>
      <c r="BJ110" s="950"/>
      <c r="BK110" s="951"/>
      <c r="BL110" s="952"/>
      <c r="BM110" s="945"/>
      <c r="BN110" s="967"/>
      <c r="BO110" s="946"/>
      <c r="BP110" s="947"/>
      <c r="BQ110" s="948"/>
      <c r="BR110" s="949"/>
      <c r="BS110" s="968"/>
      <c r="BT110" s="950"/>
      <c r="BU110" s="951"/>
      <c r="BV110" s="948"/>
      <c r="BW110" s="948"/>
      <c r="BX110" s="968"/>
      <c r="BY110" s="950"/>
      <c r="BZ110" s="951"/>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'NSW Post Acute '!T41</f>
        <v>1.1515420906176199E-3</v>
      </c>
      <c r="E111" s="493">
        <f>'NSW Post Acute '!U41</f>
        <v>4.6413934013355378E-4</v>
      </c>
      <c r="F111" s="493">
        <f>'NSW Post Acute '!V41</f>
        <v>2.7520288982764438E-3</v>
      </c>
      <c r="G111" s="498">
        <f t="shared" si="28"/>
        <v>5.8364529544461478E-4</v>
      </c>
      <c r="H111" s="498">
        <f t="shared" si="29"/>
        <v>3.8871618266255732</v>
      </c>
      <c r="I111" s="498">
        <f t="shared" si="30"/>
        <v>3371.7270326495195</v>
      </c>
      <c r="J111" s="498" t="e">
        <f ca="1">_xll.ErBeta(H111,I111)</f>
        <v>#NAME?</v>
      </c>
      <c r="K111" s="1076" t="e">
        <f t="shared" ca="1" si="31"/>
        <v>#NAME?</v>
      </c>
      <c r="L111" s="453" t="e">
        <f t="shared" ca="1" si="59"/>
        <v>#NAME?</v>
      </c>
      <c r="M111" s="566" t="e">
        <f t="shared" ca="1" si="33"/>
        <v>#NAME?</v>
      </c>
      <c r="N111" s="567" t="e">
        <f t="shared" ca="1" si="34"/>
        <v>#NAME?</v>
      </c>
      <c r="O111" s="565" t="e">
        <f t="shared" ca="1" si="45"/>
        <v>#NAME?</v>
      </c>
      <c r="P111" s="453" t="e">
        <f t="shared" ca="1" si="54"/>
        <v>#NAME?</v>
      </c>
      <c r="Q111" s="566" t="e">
        <f t="shared" ca="1" si="36"/>
        <v>#NAME?</v>
      </c>
      <c r="R111" s="567" t="e">
        <f t="shared" ca="1" si="21"/>
        <v>#NAME?</v>
      </c>
      <c r="S111" s="1076" t="e">
        <f t="shared" ca="1" si="37"/>
        <v>#NAME?</v>
      </c>
      <c r="T111" s="453" t="e">
        <f t="shared" ca="1" si="55"/>
        <v>#NAME?</v>
      </c>
      <c r="U111" s="566" t="e">
        <f t="shared" ca="1" si="38"/>
        <v>#NAME?</v>
      </c>
      <c r="V111" s="567" t="e">
        <f t="shared" ca="1" si="39"/>
        <v>#NAME?</v>
      </c>
      <c r="W111" s="565" t="e">
        <f t="shared" ca="1" si="46"/>
        <v>#NAME?</v>
      </c>
      <c r="X111" s="453" t="e">
        <f t="shared" ca="1" si="56"/>
        <v>#NAME?</v>
      </c>
      <c r="Y111" s="566" t="e">
        <f t="shared" ca="1" si="40"/>
        <v>#NAME?</v>
      </c>
      <c r="Z111" s="567" t="e">
        <f t="shared" ca="1" si="24"/>
        <v>#NAME?</v>
      </c>
      <c r="AA111" s="1076" t="e">
        <f t="shared" ca="1" si="41"/>
        <v>#NAME?</v>
      </c>
      <c r="AB111" s="453" t="e">
        <f t="shared" ca="1" si="57"/>
        <v>#NAME?</v>
      </c>
      <c r="AC111" s="566" t="e">
        <f t="shared" ca="1" si="42"/>
        <v>#NAME?</v>
      </c>
      <c r="AD111" s="567" t="e">
        <f t="shared" ca="1" si="26"/>
        <v>#NAME?</v>
      </c>
      <c r="AE111" s="565" t="e">
        <f t="shared" ca="1" si="47"/>
        <v>#NAME?</v>
      </c>
      <c r="AF111" s="453" t="e">
        <f t="shared" ca="1" si="58"/>
        <v>#NAME?</v>
      </c>
      <c r="AG111" s="566" t="e">
        <f t="shared" ca="1" si="43"/>
        <v>#NAME?</v>
      </c>
      <c r="AH111" s="969" t="e">
        <f t="shared" ca="1" si="44"/>
        <v>#NAME?</v>
      </c>
      <c r="AI111" s="945"/>
      <c r="AJ111" s="967"/>
      <c r="AK111" s="946"/>
      <c r="AL111" s="947"/>
      <c r="AM111" s="948"/>
      <c r="AN111" s="949"/>
      <c r="AO111" s="968"/>
      <c r="AP111" s="950"/>
      <c r="AQ111" s="951"/>
      <c r="AR111" s="948"/>
      <c r="AS111" s="948"/>
      <c r="AT111" s="968"/>
      <c r="AU111" s="950"/>
      <c r="AV111" s="951"/>
      <c r="AW111" s="952"/>
      <c r="AX111" s="945"/>
      <c r="AY111" s="967"/>
      <c r="AZ111" s="946"/>
      <c r="BA111" s="947"/>
      <c r="BB111" s="948"/>
      <c r="BC111" s="949"/>
      <c r="BD111" s="968"/>
      <c r="BE111" s="950"/>
      <c r="BF111" s="951"/>
      <c r="BG111" s="948"/>
      <c r="BH111" s="948"/>
      <c r="BI111" s="968"/>
      <c r="BJ111" s="950"/>
      <c r="BK111" s="951"/>
      <c r="BL111" s="952"/>
      <c r="BM111" s="945"/>
      <c r="BN111" s="967"/>
      <c r="BO111" s="946"/>
      <c r="BP111" s="947"/>
      <c r="BQ111" s="948"/>
      <c r="BR111" s="949"/>
      <c r="BS111" s="968"/>
      <c r="BT111" s="950"/>
      <c r="BU111" s="951"/>
      <c r="BV111" s="948"/>
      <c r="BW111" s="948"/>
      <c r="BX111" s="968"/>
      <c r="BY111" s="950"/>
      <c r="BZ111" s="951"/>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'NSW Post Acute '!T42</f>
        <v>9.6957445732694895E-4</v>
      </c>
      <c r="E112" s="493">
        <f>'NSW Post Acute '!U42</f>
        <v>3.8038534669806849E-4</v>
      </c>
      <c r="F112" s="493">
        <f>'NSW Post Acute '!V42</f>
        <v>2.3781869718323351E-3</v>
      </c>
      <c r="G112" s="498">
        <f t="shared" si="28"/>
        <v>5.0964327171792523E-4</v>
      </c>
      <c r="H112" s="498">
        <f t="shared" si="29"/>
        <v>3.6148641948324034</v>
      </c>
      <c r="I112" s="498">
        <f t="shared" si="30"/>
        <v>3724.6848734017408</v>
      </c>
      <c r="J112" s="498" t="e">
        <f ca="1">_xll.ErBeta(H112,I112)</f>
        <v>#NAME?</v>
      </c>
      <c r="K112" s="1076" t="e">
        <f t="shared" ca="1" si="31"/>
        <v>#NAME?</v>
      </c>
      <c r="L112" s="453" t="e">
        <f t="shared" ca="1" si="59"/>
        <v>#NAME?</v>
      </c>
      <c r="M112" s="566" t="e">
        <f t="shared" ca="1" si="33"/>
        <v>#NAME?</v>
      </c>
      <c r="N112" s="567" t="e">
        <f t="shared" ca="1" si="34"/>
        <v>#NAME?</v>
      </c>
      <c r="O112" s="565" t="e">
        <f t="shared" ca="1" si="45"/>
        <v>#NAME?</v>
      </c>
      <c r="P112" s="453" t="e">
        <f t="shared" ca="1" si="54"/>
        <v>#NAME?</v>
      </c>
      <c r="Q112" s="566" t="e">
        <f t="shared" ca="1" si="36"/>
        <v>#NAME?</v>
      </c>
      <c r="R112" s="567" t="e">
        <f t="shared" ca="1" si="21"/>
        <v>#NAME?</v>
      </c>
      <c r="S112" s="1076" t="e">
        <f t="shared" ca="1" si="37"/>
        <v>#NAME?</v>
      </c>
      <c r="T112" s="453" t="e">
        <f t="shared" ca="1" si="55"/>
        <v>#NAME?</v>
      </c>
      <c r="U112" s="566" t="e">
        <f t="shared" ca="1" si="38"/>
        <v>#NAME?</v>
      </c>
      <c r="V112" s="567" t="e">
        <f t="shared" ca="1" si="39"/>
        <v>#NAME?</v>
      </c>
      <c r="W112" s="565" t="e">
        <f t="shared" ca="1" si="46"/>
        <v>#NAME?</v>
      </c>
      <c r="X112" s="453" t="e">
        <f t="shared" ca="1" si="56"/>
        <v>#NAME?</v>
      </c>
      <c r="Y112" s="566" t="e">
        <f t="shared" ca="1" si="40"/>
        <v>#NAME?</v>
      </c>
      <c r="Z112" s="567" t="e">
        <f t="shared" ca="1" si="24"/>
        <v>#NAME?</v>
      </c>
      <c r="AA112" s="1076" t="e">
        <f t="shared" ca="1" si="41"/>
        <v>#NAME?</v>
      </c>
      <c r="AB112" s="453" t="e">
        <f t="shared" ca="1" si="57"/>
        <v>#NAME?</v>
      </c>
      <c r="AC112" s="566" t="e">
        <f t="shared" ca="1" si="42"/>
        <v>#NAME?</v>
      </c>
      <c r="AD112" s="567" t="e">
        <f t="shared" ca="1" si="26"/>
        <v>#NAME?</v>
      </c>
      <c r="AE112" s="565" t="e">
        <f t="shared" ca="1" si="47"/>
        <v>#NAME?</v>
      </c>
      <c r="AF112" s="453" t="e">
        <f t="shared" ca="1" si="58"/>
        <v>#NAME?</v>
      </c>
      <c r="AG112" s="566" t="e">
        <f t="shared" ca="1" si="43"/>
        <v>#NAME?</v>
      </c>
      <c r="AH112" s="969" t="e">
        <f t="shared" ca="1" si="44"/>
        <v>#NAME?</v>
      </c>
      <c r="AI112" s="945"/>
      <c r="AJ112" s="967"/>
      <c r="AK112" s="946"/>
      <c r="AL112" s="947"/>
      <c r="AM112" s="948"/>
      <c r="AN112" s="949"/>
      <c r="AO112" s="968"/>
      <c r="AP112" s="950"/>
      <c r="AQ112" s="951"/>
      <c r="AR112" s="948"/>
      <c r="AS112" s="948"/>
      <c r="AT112" s="968"/>
      <c r="AU112" s="950"/>
      <c r="AV112" s="951"/>
      <c r="AW112" s="952"/>
      <c r="AX112" s="945"/>
      <c r="AY112" s="967"/>
      <c r="AZ112" s="946"/>
      <c r="BA112" s="947"/>
      <c r="BB112" s="948"/>
      <c r="BC112" s="949"/>
      <c r="BD112" s="968"/>
      <c r="BE112" s="950"/>
      <c r="BF112" s="951"/>
      <c r="BG112" s="948"/>
      <c r="BH112" s="948"/>
      <c r="BI112" s="968"/>
      <c r="BJ112" s="950"/>
      <c r="BK112" s="951"/>
      <c r="BL112" s="952"/>
      <c r="BM112" s="945"/>
      <c r="BN112" s="967"/>
      <c r="BO112" s="946"/>
      <c r="BP112" s="947"/>
      <c r="BQ112" s="948"/>
      <c r="BR112" s="949"/>
      <c r="BS112" s="968"/>
      <c r="BT112" s="950"/>
      <c r="BU112" s="951"/>
      <c r="BV112" s="948"/>
      <c r="BW112" s="948"/>
      <c r="BX112" s="968"/>
      <c r="BY112" s="950"/>
      <c r="BZ112" s="951"/>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'NSW Post Acute '!T43</f>
        <v>8.1636149990544173E-4</v>
      </c>
      <c r="E113" s="493">
        <f>'NSW Post Acute '!U43</f>
        <v>3.1174477031181003E-4</v>
      </c>
      <c r="F113" s="493">
        <f>'NSW Post Acute '!V43</f>
        <v>2.0551285913222696E-3</v>
      </c>
      <c r="G113" s="498">
        <f t="shared" si="28"/>
        <v>4.4474077066593358E-4</v>
      </c>
      <c r="H113" s="498">
        <f t="shared" si="29"/>
        <v>3.3658219028379661</v>
      </c>
      <c r="I113" s="498">
        <f t="shared" si="30"/>
        <v>4119.5893924572529</v>
      </c>
      <c r="J113" s="498" t="e">
        <f ca="1">_xll.ErBeta(H113,I113)</f>
        <v>#NAME?</v>
      </c>
      <c r="K113" s="1076" t="e">
        <f t="shared" ca="1" si="31"/>
        <v>#NAME?</v>
      </c>
      <c r="L113" s="453" t="e">
        <f t="shared" ca="1" si="59"/>
        <v>#NAME?</v>
      </c>
      <c r="M113" s="566" t="e">
        <f t="shared" ca="1" si="33"/>
        <v>#NAME?</v>
      </c>
      <c r="N113" s="567" t="e">
        <f t="shared" ca="1" si="34"/>
        <v>#NAME?</v>
      </c>
      <c r="O113" s="565" t="e">
        <f t="shared" ca="1" si="45"/>
        <v>#NAME?</v>
      </c>
      <c r="P113" s="453" t="e">
        <f t="shared" ca="1" si="54"/>
        <v>#NAME?</v>
      </c>
      <c r="Q113" s="566" t="e">
        <f t="shared" ca="1" si="36"/>
        <v>#NAME?</v>
      </c>
      <c r="R113" s="567" t="e">
        <f t="shared" ca="1" si="21"/>
        <v>#NAME?</v>
      </c>
      <c r="S113" s="1076" t="e">
        <f t="shared" ca="1" si="37"/>
        <v>#NAME?</v>
      </c>
      <c r="T113" s="453" t="e">
        <f t="shared" ca="1" si="55"/>
        <v>#NAME?</v>
      </c>
      <c r="U113" s="566" t="e">
        <f t="shared" ca="1" si="38"/>
        <v>#NAME?</v>
      </c>
      <c r="V113" s="567" t="e">
        <f t="shared" ca="1" si="39"/>
        <v>#NAME?</v>
      </c>
      <c r="W113" s="565" t="e">
        <f t="shared" ca="1" si="46"/>
        <v>#NAME?</v>
      </c>
      <c r="X113" s="453" t="e">
        <f t="shared" ca="1" si="56"/>
        <v>#NAME?</v>
      </c>
      <c r="Y113" s="566" t="e">
        <f t="shared" ca="1" si="40"/>
        <v>#NAME?</v>
      </c>
      <c r="Z113" s="567" t="e">
        <f t="shared" ca="1" si="24"/>
        <v>#NAME?</v>
      </c>
      <c r="AA113" s="1076" t="e">
        <f t="shared" ca="1" si="41"/>
        <v>#NAME?</v>
      </c>
      <c r="AB113" s="453" t="e">
        <f t="shared" ca="1" si="57"/>
        <v>#NAME?</v>
      </c>
      <c r="AC113" s="566" t="e">
        <f t="shared" ca="1" si="42"/>
        <v>#NAME?</v>
      </c>
      <c r="AD113" s="567" t="e">
        <f t="shared" ca="1" si="26"/>
        <v>#NAME?</v>
      </c>
      <c r="AE113" s="565" t="e">
        <f t="shared" ca="1" si="47"/>
        <v>#NAME?</v>
      </c>
      <c r="AF113" s="453" t="e">
        <f t="shared" ca="1" si="58"/>
        <v>#NAME?</v>
      </c>
      <c r="AG113" s="566" t="e">
        <f t="shared" ca="1" si="43"/>
        <v>#NAME?</v>
      </c>
      <c r="AH113" s="969" t="e">
        <f t="shared" ca="1" si="44"/>
        <v>#NAME?</v>
      </c>
      <c r="AI113" s="945"/>
      <c r="AJ113" s="967"/>
      <c r="AK113" s="946"/>
      <c r="AL113" s="947"/>
      <c r="AM113" s="948"/>
      <c r="AN113" s="949"/>
      <c r="AO113" s="968"/>
      <c r="AP113" s="950"/>
      <c r="AQ113" s="951"/>
      <c r="AR113" s="948"/>
      <c r="AS113" s="948"/>
      <c r="AT113" s="968"/>
      <c r="AU113" s="950"/>
      <c r="AV113" s="951"/>
      <c r="AW113" s="952"/>
      <c r="AX113" s="945"/>
      <c r="AY113" s="967"/>
      <c r="AZ113" s="946"/>
      <c r="BA113" s="947"/>
      <c r="BB113" s="948"/>
      <c r="BC113" s="949"/>
      <c r="BD113" s="968"/>
      <c r="BE113" s="950"/>
      <c r="BF113" s="951"/>
      <c r="BG113" s="948"/>
      <c r="BH113" s="948"/>
      <c r="BI113" s="968"/>
      <c r="BJ113" s="950"/>
      <c r="BK113" s="951"/>
      <c r="BL113" s="952"/>
      <c r="BM113" s="945"/>
      <c r="BN113" s="967"/>
      <c r="BO113" s="946"/>
      <c r="BP113" s="947"/>
      <c r="BQ113" s="948"/>
      <c r="BR113" s="949"/>
      <c r="BS113" s="968"/>
      <c r="BT113" s="950"/>
      <c r="BU113" s="951"/>
      <c r="BV113" s="948"/>
      <c r="BW113" s="948"/>
      <c r="BX113" s="968"/>
      <c r="BY113" s="950"/>
      <c r="BZ113" s="951"/>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'NSW Post Acute '!T44</f>
        <v>6.8735938069698047E-4</v>
      </c>
      <c r="E114" s="493">
        <f>'NSW Post Acute '!U44</f>
        <v>2.5549039325614134E-4</v>
      </c>
      <c r="F114" s="493">
        <f>'NSW Post Acute '!V44</f>
        <v>1.7759552032261428E-3</v>
      </c>
      <c r="G114" s="498">
        <f t="shared" si="28"/>
        <v>3.8787367601275549E-4</v>
      </c>
      <c r="H114" s="498">
        <f t="shared" si="29"/>
        <v>3.1375695724502211</v>
      </c>
      <c r="I114" s="498">
        <f t="shared" si="30"/>
        <v>4561.5336352763643</v>
      </c>
      <c r="J114" s="498" t="e">
        <f ca="1">_xll.ErBeta(H114,I114)</f>
        <v>#NAME?</v>
      </c>
      <c r="K114" s="1076" t="e">
        <f t="shared" ca="1" si="31"/>
        <v>#NAME?</v>
      </c>
      <c r="L114" s="453" t="e">
        <f t="shared" ca="1" si="59"/>
        <v>#NAME?</v>
      </c>
      <c r="M114" s="566" t="e">
        <f t="shared" ca="1" si="33"/>
        <v>#NAME?</v>
      </c>
      <c r="N114" s="567" t="e">
        <f t="shared" ca="1" si="34"/>
        <v>#NAME?</v>
      </c>
      <c r="O114" s="565" t="e">
        <f t="shared" ca="1" si="45"/>
        <v>#NAME?</v>
      </c>
      <c r="P114" s="453" t="e">
        <f t="shared" ca="1" si="54"/>
        <v>#NAME?</v>
      </c>
      <c r="Q114" s="566" t="e">
        <f t="shared" ca="1" si="36"/>
        <v>#NAME?</v>
      </c>
      <c r="R114" s="567" t="e">
        <f t="shared" ca="1" si="21"/>
        <v>#NAME?</v>
      </c>
      <c r="S114" s="1076" t="e">
        <f t="shared" ca="1" si="37"/>
        <v>#NAME?</v>
      </c>
      <c r="T114" s="453" t="e">
        <f t="shared" ca="1" si="55"/>
        <v>#NAME?</v>
      </c>
      <c r="U114" s="566" t="e">
        <f t="shared" ca="1" si="38"/>
        <v>#NAME?</v>
      </c>
      <c r="V114" s="567" t="e">
        <f t="shared" ca="1" si="39"/>
        <v>#NAME?</v>
      </c>
      <c r="W114" s="565" t="e">
        <f t="shared" ca="1" si="46"/>
        <v>#NAME?</v>
      </c>
      <c r="X114" s="453" t="e">
        <f t="shared" ca="1" si="56"/>
        <v>#NAME?</v>
      </c>
      <c r="Y114" s="566" t="e">
        <f t="shared" ca="1" si="40"/>
        <v>#NAME?</v>
      </c>
      <c r="Z114" s="567" t="e">
        <f t="shared" ca="1" si="24"/>
        <v>#NAME?</v>
      </c>
      <c r="AA114" s="1076" t="e">
        <f t="shared" ca="1" si="41"/>
        <v>#NAME?</v>
      </c>
      <c r="AB114" s="453" t="e">
        <f t="shared" ca="1" si="57"/>
        <v>#NAME?</v>
      </c>
      <c r="AC114" s="566" t="e">
        <f t="shared" ca="1" si="42"/>
        <v>#NAME?</v>
      </c>
      <c r="AD114" s="567" t="e">
        <f t="shared" ca="1" si="26"/>
        <v>#NAME?</v>
      </c>
      <c r="AE114" s="565" t="e">
        <f t="shared" ca="1" si="47"/>
        <v>#NAME?</v>
      </c>
      <c r="AF114" s="453" t="e">
        <f t="shared" ca="1" si="58"/>
        <v>#NAME?</v>
      </c>
      <c r="AG114" s="566" t="e">
        <f t="shared" ca="1" si="43"/>
        <v>#NAME?</v>
      </c>
      <c r="AH114" s="969" t="e">
        <f t="shared" ca="1" si="44"/>
        <v>#NAME?</v>
      </c>
      <c r="AI114" s="945"/>
      <c r="AJ114" s="967"/>
      <c r="AK114" s="946"/>
      <c r="AL114" s="947"/>
      <c r="AM114" s="948"/>
      <c r="AN114" s="949"/>
      <c r="AO114" s="968"/>
      <c r="AP114" s="950"/>
      <c r="AQ114" s="951"/>
      <c r="AR114" s="948"/>
      <c r="AS114" s="948"/>
      <c r="AT114" s="968"/>
      <c r="AU114" s="950"/>
      <c r="AV114" s="951"/>
      <c r="AW114" s="952"/>
      <c r="AX114" s="945"/>
      <c r="AY114" s="967"/>
      <c r="AZ114" s="946"/>
      <c r="BA114" s="947"/>
      <c r="BB114" s="948"/>
      <c r="BC114" s="949"/>
      <c r="BD114" s="968"/>
      <c r="BE114" s="950"/>
      <c r="BF114" s="951"/>
      <c r="BG114" s="948"/>
      <c r="BH114" s="948"/>
      <c r="BI114" s="968"/>
      <c r="BJ114" s="950"/>
      <c r="BK114" s="951"/>
      <c r="BL114" s="952"/>
      <c r="BM114" s="945"/>
      <c r="BN114" s="967"/>
      <c r="BO114" s="946"/>
      <c r="BP114" s="947"/>
      <c r="BQ114" s="948"/>
      <c r="BR114" s="949"/>
      <c r="BS114" s="968"/>
      <c r="BT114" s="950"/>
      <c r="BU114" s="951"/>
      <c r="BV114" s="948"/>
      <c r="BW114" s="948"/>
      <c r="BX114" s="968"/>
      <c r="BY114" s="950"/>
      <c r="BZ114" s="951"/>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'NSW Post Acute '!T45</f>
        <v>5.7874228302885581E-4</v>
      </c>
      <c r="E115" s="493">
        <f>'NSW Post Acute '!U45</f>
        <v>2.0938712454065771E-4</v>
      </c>
      <c r="F115" s="493">
        <f>'NSW Post Acute '!V45</f>
        <v>1.5347053693787192E-3</v>
      </c>
      <c r="G115" s="498">
        <f t="shared" si="28"/>
        <v>3.3809138898930144E-4</v>
      </c>
      <c r="H115" s="498">
        <f t="shared" si="29"/>
        <v>2.9279587586127285</v>
      </c>
      <c r="I115" s="498">
        <f t="shared" si="30"/>
        <v>5056.2475058181508</v>
      </c>
      <c r="J115" s="498" t="e">
        <f ca="1">_xll.ErBeta(H115,I115)</f>
        <v>#NAME?</v>
      </c>
      <c r="K115" s="1076" t="e">
        <f t="shared" ca="1" si="31"/>
        <v>#NAME?</v>
      </c>
      <c r="L115" s="453" t="e">
        <f t="shared" ca="1" si="59"/>
        <v>#NAME?</v>
      </c>
      <c r="M115" s="566" t="e">
        <f t="shared" ca="1" si="33"/>
        <v>#NAME?</v>
      </c>
      <c r="N115" s="567" t="e">
        <f t="shared" ca="1" si="34"/>
        <v>#NAME?</v>
      </c>
      <c r="O115" s="565" t="e">
        <f t="shared" ca="1" si="45"/>
        <v>#NAME?</v>
      </c>
      <c r="P115" s="453" t="e">
        <f t="shared" ca="1" si="54"/>
        <v>#NAME?</v>
      </c>
      <c r="Q115" s="566" t="e">
        <f t="shared" ca="1" si="36"/>
        <v>#NAME?</v>
      </c>
      <c r="R115" s="567" t="e">
        <f t="shared" ca="1" si="21"/>
        <v>#NAME?</v>
      </c>
      <c r="S115" s="1076" t="e">
        <f t="shared" ca="1" si="37"/>
        <v>#NAME?</v>
      </c>
      <c r="T115" s="453" t="e">
        <f t="shared" ca="1" si="55"/>
        <v>#NAME?</v>
      </c>
      <c r="U115" s="566" t="e">
        <f t="shared" ca="1" si="38"/>
        <v>#NAME?</v>
      </c>
      <c r="V115" s="567" t="e">
        <f t="shared" ca="1" si="39"/>
        <v>#NAME?</v>
      </c>
      <c r="W115" s="565" t="e">
        <f t="shared" ca="1" si="46"/>
        <v>#NAME?</v>
      </c>
      <c r="X115" s="453" t="e">
        <f t="shared" ca="1" si="56"/>
        <v>#NAME?</v>
      </c>
      <c r="Y115" s="566" t="e">
        <f t="shared" ca="1" si="40"/>
        <v>#NAME?</v>
      </c>
      <c r="Z115" s="567" t="e">
        <f t="shared" ca="1" si="24"/>
        <v>#NAME?</v>
      </c>
      <c r="AA115" s="1076" t="e">
        <f t="shared" ca="1" si="41"/>
        <v>#NAME?</v>
      </c>
      <c r="AB115" s="453" t="e">
        <f t="shared" ca="1" si="57"/>
        <v>#NAME?</v>
      </c>
      <c r="AC115" s="566" t="e">
        <f t="shared" ca="1" si="42"/>
        <v>#NAME?</v>
      </c>
      <c r="AD115" s="567" t="e">
        <f t="shared" ca="1" si="26"/>
        <v>#NAME?</v>
      </c>
      <c r="AE115" s="565" t="e">
        <f t="shared" ca="1" si="47"/>
        <v>#NAME?</v>
      </c>
      <c r="AF115" s="453" t="e">
        <f t="shared" ca="1" si="58"/>
        <v>#NAME?</v>
      </c>
      <c r="AG115" s="566" t="e">
        <f t="shared" ca="1" si="43"/>
        <v>#NAME?</v>
      </c>
      <c r="AH115" s="969" t="e">
        <f t="shared" ca="1" si="44"/>
        <v>#NAME?</v>
      </c>
      <c r="AI115" s="945"/>
      <c r="AJ115" s="967"/>
      <c r="AK115" s="946"/>
      <c r="AL115" s="947"/>
      <c r="AM115" s="948"/>
      <c r="AN115" s="949"/>
      <c r="AO115" s="968"/>
      <c r="AP115" s="950"/>
      <c r="AQ115" s="951"/>
      <c r="AR115" s="948"/>
      <c r="AS115" s="948"/>
      <c r="AT115" s="968"/>
      <c r="AU115" s="950"/>
      <c r="AV115" s="951"/>
      <c r="AW115" s="952"/>
      <c r="AX115" s="945"/>
      <c r="AY115" s="967"/>
      <c r="AZ115" s="946"/>
      <c r="BA115" s="947"/>
      <c r="BB115" s="948"/>
      <c r="BC115" s="949"/>
      <c r="BD115" s="968"/>
      <c r="BE115" s="950"/>
      <c r="BF115" s="951"/>
      <c r="BG115" s="948"/>
      <c r="BH115" s="948"/>
      <c r="BI115" s="968"/>
      <c r="BJ115" s="950"/>
      <c r="BK115" s="951"/>
      <c r="BL115" s="952"/>
      <c r="BM115" s="945"/>
      <c r="BN115" s="967"/>
      <c r="BO115" s="946"/>
      <c r="BP115" s="947"/>
      <c r="BQ115" s="948"/>
      <c r="BR115" s="949"/>
      <c r="BS115" s="968"/>
      <c r="BT115" s="950"/>
      <c r="BU115" s="951"/>
      <c r="BV115" s="948"/>
      <c r="BW115" s="948"/>
      <c r="BX115" s="968"/>
      <c r="BY115" s="950"/>
      <c r="BZ115" s="951"/>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'NSW Post Acute '!T46</f>
        <v>4.8728894894228575E-4</v>
      </c>
      <c r="E116" s="493">
        <f>'NSW Post Acute '!U46</f>
        <v>1.7160319558258408E-4</v>
      </c>
      <c r="F116" s="493">
        <f>'NSW Post Acute '!V46</f>
        <v>1.3262274670674528E-3</v>
      </c>
      <c r="G116" s="498">
        <f t="shared" si="28"/>
        <v>2.945470080318543E-4</v>
      </c>
      <c r="H116" s="498">
        <f t="shared" si="29"/>
        <v>2.7351103164091168</v>
      </c>
      <c r="I116" s="498">
        <f t="shared" si="30"/>
        <v>5610.1775616125869</v>
      </c>
      <c r="J116" s="498" t="e">
        <f ca="1">_xll.ErBeta(H116,I116)</f>
        <v>#NAME?</v>
      </c>
      <c r="K116" s="1076" t="e">
        <f t="shared" ca="1" si="31"/>
        <v>#NAME?</v>
      </c>
      <c r="L116" s="453" t="e">
        <f t="shared" ca="1" si="59"/>
        <v>#NAME?</v>
      </c>
      <c r="M116" s="566" t="e">
        <f t="shared" ca="1" si="33"/>
        <v>#NAME?</v>
      </c>
      <c r="N116" s="567" t="e">
        <f t="shared" ca="1" si="34"/>
        <v>#NAME?</v>
      </c>
      <c r="O116" s="565" t="e">
        <f t="shared" ca="1" si="45"/>
        <v>#NAME?</v>
      </c>
      <c r="P116" s="453" t="e">
        <f t="shared" ca="1" si="54"/>
        <v>#NAME?</v>
      </c>
      <c r="Q116" s="566" t="e">
        <f t="shared" ca="1" si="36"/>
        <v>#NAME?</v>
      </c>
      <c r="R116" s="567" t="e">
        <f t="shared" ca="1" si="21"/>
        <v>#NAME?</v>
      </c>
      <c r="S116" s="1076" t="e">
        <f t="shared" ca="1" si="37"/>
        <v>#NAME?</v>
      </c>
      <c r="T116" s="453" t="e">
        <f t="shared" ca="1" si="55"/>
        <v>#NAME?</v>
      </c>
      <c r="U116" s="566" t="e">
        <f t="shared" ca="1" si="38"/>
        <v>#NAME?</v>
      </c>
      <c r="V116" s="567" t="e">
        <f t="shared" ca="1" si="39"/>
        <v>#NAME?</v>
      </c>
      <c r="W116" s="565" t="e">
        <f t="shared" ca="1" si="46"/>
        <v>#NAME?</v>
      </c>
      <c r="X116" s="453" t="e">
        <f t="shared" ca="1" si="56"/>
        <v>#NAME?</v>
      </c>
      <c r="Y116" s="566" t="e">
        <f t="shared" ca="1" si="40"/>
        <v>#NAME?</v>
      </c>
      <c r="Z116" s="567" t="e">
        <f t="shared" ca="1" si="24"/>
        <v>#NAME?</v>
      </c>
      <c r="AA116" s="1076" t="e">
        <f t="shared" ca="1" si="41"/>
        <v>#NAME?</v>
      </c>
      <c r="AB116" s="453" t="e">
        <f t="shared" ca="1" si="57"/>
        <v>#NAME?</v>
      </c>
      <c r="AC116" s="566" t="e">
        <f t="shared" ca="1" si="42"/>
        <v>#NAME?</v>
      </c>
      <c r="AD116" s="567" t="e">
        <f t="shared" ca="1" si="26"/>
        <v>#NAME?</v>
      </c>
      <c r="AE116" s="565" t="e">
        <f t="shared" ca="1" si="47"/>
        <v>#NAME?</v>
      </c>
      <c r="AF116" s="453" t="e">
        <f t="shared" ca="1" si="58"/>
        <v>#NAME?</v>
      </c>
      <c r="AG116" s="566" t="e">
        <f t="shared" ca="1" si="43"/>
        <v>#NAME?</v>
      </c>
      <c r="AH116" s="969" t="e">
        <f t="shared" ca="1" si="44"/>
        <v>#NAME?</v>
      </c>
      <c r="AI116" s="945"/>
      <c r="AJ116" s="967"/>
      <c r="AK116" s="946"/>
      <c r="AL116" s="947"/>
      <c r="AM116" s="948"/>
      <c r="AN116" s="949"/>
      <c r="AO116" s="968"/>
      <c r="AP116" s="950"/>
      <c r="AQ116" s="951"/>
      <c r="AR116" s="948"/>
      <c r="AS116" s="948"/>
      <c r="AT116" s="968"/>
      <c r="AU116" s="950"/>
      <c r="AV116" s="951"/>
      <c r="AW116" s="952"/>
      <c r="AX116" s="945"/>
      <c r="AY116" s="967"/>
      <c r="AZ116" s="946"/>
      <c r="BA116" s="947"/>
      <c r="BB116" s="948"/>
      <c r="BC116" s="949"/>
      <c r="BD116" s="968"/>
      <c r="BE116" s="950"/>
      <c r="BF116" s="951"/>
      <c r="BG116" s="948"/>
      <c r="BH116" s="948"/>
      <c r="BI116" s="968"/>
      <c r="BJ116" s="950"/>
      <c r="BK116" s="951"/>
      <c r="BL116" s="952"/>
      <c r="BM116" s="945"/>
      <c r="BN116" s="967"/>
      <c r="BO116" s="946"/>
      <c r="BP116" s="947"/>
      <c r="BQ116" s="948"/>
      <c r="BR116" s="949"/>
      <c r="BS116" s="968"/>
      <c r="BT116" s="950"/>
      <c r="BU116" s="951"/>
      <c r="BV116" s="948"/>
      <c r="BW116" s="948"/>
      <c r="BX116" s="968"/>
      <c r="BY116" s="950"/>
      <c r="BZ116" s="951"/>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'NSW Post Acute '!T47</f>
        <v>4.1028714632457329E-4</v>
      </c>
      <c r="E117" s="493">
        <f>'NSW Post Acute '!U47</f>
        <v>1.4063738063529598E-4</v>
      </c>
      <c r="F117" s="493">
        <f>'NSW Post Acute '!V47</f>
        <v>1.1460696818413967E-3</v>
      </c>
      <c r="G117" s="498">
        <f t="shared" si="28"/>
        <v>2.5648783194033185E-4</v>
      </c>
      <c r="H117" s="498">
        <f t="shared" si="29"/>
        <v>2.5573748987254978</v>
      </c>
      <c r="I117" s="498">
        <f t="shared" si="30"/>
        <v>6230.5769595178563</v>
      </c>
      <c r="J117" s="498" t="e">
        <f ca="1">_xll.ErBeta(H117,I117)</f>
        <v>#NAME?</v>
      </c>
      <c r="K117" s="1076" t="e">
        <f t="shared" ca="1" si="31"/>
        <v>#NAME?</v>
      </c>
      <c r="L117" s="453" t="e">
        <f t="shared" ca="1" si="59"/>
        <v>#NAME?</v>
      </c>
      <c r="M117" s="566" t="e">
        <f t="shared" ca="1" si="33"/>
        <v>#NAME?</v>
      </c>
      <c r="N117" s="567" t="e">
        <f t="shared" ca="1" si="34"/>
        <v>#NAME?</v>
      </c>
      <c r="O117" s="565" t="e">
        <f t="shared" ca="1" si="45"/>
        <v>#NAME?</v>
      </c>
      <c r="P117" s="453" t="e">
        <f t="shared" ca="1" si="54"/>
        <v>#NAME?</v>
      </c>
      <c r="Q117" s="566" t="e">
        <f t="shared" ca="1" si="36"/>
        <v>#NAME?</v>
      </c>
      <c r="R117" s="567" t="e">
        <f t="shared" ca="1" si="21"/>
        <v>#NAME?</v>
      </c>
      <c r="S117" s="1076" t="e">
        <f t="shared" ca="1" si="37"/>
        <v>#NAME?</v>
      </c>
      <c r="T117" s="453" t="e">
        <f t="shared" ca="1" si="55"/>
        <v>#NAME?</v>
      </c>
      <c r="U117" s="566" t="e">
        <f t="shared" ca="1" si="38"/>
        <v>#NAME?</v>
      </c>
      <c r="V117" s="567" t="e">
        <f t="shared" ca="1" si="39"/>
        <v>#NAME?</v>
      </c>
      <c r="W117" s="565" t="e">
        <f t="shared" ca="1" si="46"/>
        <v>#NAME?</v>
      </c>
      <c r="X117" s="453" t="e">
        <f t="shared" ca="1" si="56"/>
        <v>#NAME?</v>
      </c>
      <c r="Y117" s="566" t="e">
        <f t="shared" ca="1" si="40"/>
        <v>#NAME?</v>
      </c>
      <c r="Z117" s="567" t="e">
        <f t="shared" ca="1" si="24"/>
        <v>#NAME?</v>
      </c>
      <c r="AA117" s="1076" t="e">
        <f t="shared" ca="1" si="41"/>
        <v>#NAME?</v>
      </c>
      <c r="AB117" s="453" t="e">
        <f t="shared" ca="1" si="57"/>
        <v>#NAME?</v>
      </c>
      <c r="AC117" s="566" t="e">
        <f t="shared" ca="1" si="42"/>
        <v>#NAME?</v>
      </c>
      <c r="AD117" s="567" t="e">
        <f t="shared" ca="1" si="26"/>
        <v>#NAME?</v>
      </c>
      <c r="AE117" s="565" t="e">
        <f t="shared" ca="1" si="47"/>
        <v>#NAME?</v>
      </c>
      <c r="AF117" s="453" t="e">
        <f t="shared" ca="1" si="58"/>
        <v>#NAME?</v>
      </c>
      <c r="AG117" s="566" t="e">
        <f t="shared" ca="1" si="43"/>
        <v>#NAME?</v>
      </c>
      <c r="AH117" s="969" t="e">
        <f t="shared" ca="1" si="44"/>
        <v>#NAME?</v>
      </c>
      <c r="AI117" s="945"/>
      <c r="AJ117" s="967"/>
      <c r="AK117" s="946"/>
      <c r="AL117" s="947"/>
      <c r="AM117" s="948"/>
      <c r="AN117" s="949"/>
      <c r="AO117" s="968"/>
      <c r="AP117" s="950"/>
      <c r="AQ117" s="951"/>
      <c r="AR117" s="948"/>
      <c r="AS117" s="948"/>
      <c r="AT117" s="968"/>
      <c r="AU117" s="950"/>
      <c r="AV117" s="951"/>
      <c r="AW117" s="952"/>
      <c r="AX117" s="945"/>
      <c r="AY117" s="967"/>
      <c r="AZ117" s="946"/>
      <c r="BA117" s="947"/>
      <c r="BB117" s="948"/>
      <c r="BC117" s="949"/>
      <c r="BD117" s="968"/>
      <c r="BE117" s="950"/>
      <c r="BF117" s="951"/>
      <c r="BG117" s="948"/>
      <c r="BH117" s="948"/>
      <c r="BI117" s="968"/>
      <c r="BJ117" s="950"/>
      <c r="BK117" s="951"/>
      <c r="BL117" s="952"/>
      <c r="BM117" s="945"/>
      <c r="BN117" s="967"/>
      <c r="BO117" s="946"/>
      <c r="BP117" s="947"/>
      <c r="BQ117" s="948"/>
      <c r="BR117" s="949"/>
      <c r="BS117" s="968"/>
      <c r="BT117" s="950"/>
      <c r="BU117" s="951"/>
      <c r="BV117" s="948"/>
      <c r="BW117" s="948"/>
      <c r="BX117" s="968"/>
      <c r="BY117" s="950"/>
      <c r="BZ117" s="951"/>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'NSW Post Acute '!T48</f>
        <v>3.4545323222402762E-4</v>
      </c>
      <c r="E118" s="493">
        <f>'NSW Post Acute '!U48</f>
        <v>1.152593502982789E-4</v>
      </c>
      <c r="F118" s="493">
        <f>'NSW Post Acute '!V48</f>
        <v>9.9038494394961571E-4</v>
      </c>
      <c r="G118" s="498">
        <f t="shared" si="28"/>
        <v>2.2324632491105531E-4</v>
      </c>
      <c r="H118" s="498">
        <f t="shared" si="29"/>
        <v>2.3933000387127756</v>
      </c>
      <c r="I118" s="498">
        <f t="shared" si="30"/>
        <v>6925.6068327280645</v>
      </c>
      <c r="J118" s="498" t="e">
        <f ca="1">_xll.ErBeta(H118,I118)</f>
        <v>#NAME?</v>
      </c>
      <c r="K118" s="1076" t="e">
        <f t="shared" ca="1" si="31"/>
        <v>#NAME?</v>
      </c>
      <c r="L118" s="453" t="e">
        <f t="shared" ca="1" si="59"/>
        <v>#NAME?</v>
      </c>
      <c r="M118" s="566" t="e">
        <f t="shared" ca="1" si="33"/>
        <v>#NAME?</v>
      </c>
      <c r="N118" s="567" t="e">
        <f t="shared" ca="1" si="34"/>
        <v>#NAME?</v>
      </c>
      <c r="O118" s="565" t="e">
        <f t="shared" ca="1" si="45"/>
        <v>#NAME?</v>
      </c>
      <c r="P118" s="453" t="e">
        <f t="shared" ca="1" si="54"/>
        <v>#NAME?</v>
      </c>
      <c r="Q118" s="566" t="e">
        <f t="shared" ca="1" si="36"/>
        <v>#NAME?</v>
      </c>
      <c r="R118" s="567" t="e">
        <f t="shared" ca="1" si="21"/>
        <v>#NAME?</v>
      </c>
      <c r="S118" s="1076" t="e">
        <f t="shared" ca="1" si="37"/>
        <v>#NAME?</v>
      </c>
      <c r="T118" s="453" t="e">
        <f t="shared" ca="1" si="55"/>
        <v>#NAME?</v>
      </c>
      <c r="U118" s="566" t="e">
        <f t="shared" ca="1" si="38"/>
        <v>#NAME?</v>
      </c>
      <c r="V118" s="567" t="e">
        <f t="shared" ca="1" si="39"/>
        <v>#NAME?</v>
      </c>
      <c r="W118" s="565" t="e">
        <f t="shared" ca="1" si="46"/>
        <v>#NAME?</v>
      </c>
      <c r="X118" s="453" t="e">
        <f t="shared" ca="1" si="56"/>
        <v>#NAME?</v>
      </c>
      <c r="Y118" s="566" t="e">
        <f t="shared" ca="1" si="40"/>
        <v>#NAME?</v>
      </c>
      <c r="Z118" s="567" t="e">
        <f t="shared" ca="1" si="24"/>
        <v>#NAME?</v>
      </c>
      <c r="AA118" s="1076" t="e">
        <f t="shared" ca="1" si="41"/>
        <v>#NAME?</v>
      </c>
      <c r="AB118" s="453" t="e">
        <f t="shared" ca="1" si="57"/>
        <v>#NAME?</v>
      </c>
      <c r="AC118" s="566" t="e">
        <f t="shared" ca="1" si="42"/>
        <v>#NAME?</v>
      </c>
      <c r="AD118" s="567" t="e">
        <f t="shared" ca="1" si="26"/>
        <v>#NAME?</v>
      </c>
      <c r="AE118" s="565" t="e">
        <f t="shared" ca="1" si="47"/>
        <v>#NAME?</v>
      </c>
      <c r="AF118" s="453" t="e">
        <f t="shared" ca="1" si="58"/>
        <v>#NAME?</v>
      </c>
      <c r="AG118" s="566" t="e">
        <f t="shared" ca="1" si="43"/>
        <v>#NAME?</v>
      </c>
      <c r="AH118" s="969" t="e">
        <f t="shared" ca="1" si="44"/>
        <v>#NAME?</v>
      </c>
      <c r="AI118" s="945"/>
      <c r="AJ118" s="967"/>
      <c r="AK118" s="946"/>
      <c r="AL118" s="947"/>
      <c r="AM118" s="948"/>
      <c r="AN118" s="949"/>
      <c r="AO118" s="968"/>
      <c r="AP118" s="950"/>
      <c r="AQ118" s="951"/>
      <c r="AR118" s="948"/>
      <c r="AS118" s="948"/>
      <c r="AT118" s="968"/>
      <c r="AU118" s="950"/>
      <c r="AV118" s="951"/>
      <c r="AW118" s="952"/>
      <c r="AX118" s="945"/>
      <c r="AY118" s="967"/>
      <c r="AZ118" s="946"/>
      <c r="BA118" s="947"/>
      <c r="BB118" s="948"/>
      <c r="BC118" s="949"/>
      <c r="BD118" s="968"/>
      <c r="BE118" s="950"/>
      <c r="BF118" s="951"/>
      <c r="BG118" s="948"/>
      <c r="BH118" s="948"/>
      <c r="BI118" s="968"/>
      <c r="BJ118" s="950"/>
      <c r="BK118" s="951"/>
      <c r="BL118" s="952"/>
      <c r="BM118" s="945"/>
      <c r="BN118" s="967"/>
      <c r="BO118" s="946"/>
      <c r="BP118" s="947"/>
      <c r="BQ118" s="948"/>
      <c r="BR118" s="949"/>
      <c r="BS118" s="968"/>
      <c r="BT118" s="950"/>
      <c r="BU118" s="951"/>
      <c r="BV118" s="948"/>
      <c r="BW118" s="948"/>
      <c r="BX118" s="968"/>
      <c r="BY118" s="950"/>
      <c r="BZ118" s="951"/>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'NSW Post Acute '!T49</f>
        <v>2.9086442683637234E-4</v>
      </c>
      <c r="E119" s="493">
        <f>'NSW Post Acute '!U49</f>
        <v>9.4460788242576801E-5</v>
      </c>
      <c r="F119" s="493">
        <f>'NSW Post Acute '!V49</f>
        <v>8.5584877843215119E-4</v>
      </c>
      <c r="G119" s="498">
        <f t="shared" si="28"/>
        <v>1.9423163015040164E-4</v>
      </c>
      <c r="H119" s="498">
        <f t="shared" si="29"/>
        <v>2.2416025940653155</v>
      </c>
      <c r="I119" s="498">
        <f t="shared" si="30"/>
        <v>7704.4505441439178</v>
      </c>
      <c r="J119" s="498" t="e">
        <f ca="1">_xll.ErBeta(H119,I119)</f>
        <v>#NAME?</v>
      </c>
      <c r="K119" s="1076" t="e">
        <f t="shared" ca="1" si="31"/>
        <v>#NAME?</v>
      </c>
      <c r="L119" s="453" t="e">
        <f t="shared" ca="1" si="59"/>
        <v>#NAME?</v>
      </c>
      <c r="M119" s="566" t="e">
        <f t="shared" ca="1" si="33"/>
        <v>#NAME?</v>
      </c>
      <c r="N119" s="567" t="e">
        <f t="shared" ca="1" si="34"/>
        <v>#NAME?</v>
      </c>
      <c r="O119" s="565" t="e">
        <f t="shared" ca="1" si="45"/>
        <v>#NAME?</v>
      </c>
      <c r="P119" s="453" t="e">
        <f t="shared" ca="1" si="54"/>
        <v>#NAME?</v>
      </c>
      <c r="Q119" s="566" t="e">
        <f t="shared" ca="1" si="36"/>
        <v>#NAME?</v>
      </c>
      <c r="R119" s="567" t="e">
        <f t="shared" ca="1" si="21"/>
        <v>#NAME?</v>
      </c>
      <c r="S119" s="1076" t="e">
        <f t="shared" ca="1" si="37"/>
        <v>#NAME?</v>
      </c>
      <c r="T119" s="453" t="e">
        <f t="shared" ca="1" si="55"/>
        <v>#NAME?</v>
      </c>
      <c r="U119" s="566" t="e">
        <f t="shared" ca="1" si="38"/>
        <v>#NAME?</v>
      </c>
      <c r="V119" s="567" t="e">
        <f t="shared" ca="1" si="39"/>
        <v>#NAME?</v>
      </c>
      <c r="W119" s="565" t="e">
        <f t="shared" ca="1" si="46"/>
        <v>#NAME?</v>
      </c>
      <c r="X119" s="453" t="e">
        <f t="shared" ca="1" si="56"/>
        <v>#NAME?</v>
      </c>
      <c r="Y119" s="566" t="e">
        <f t="shared" ca="1" si="40"/>
        <v>#NAME?</v>
      </c>
      <c r="Z119" s="567" t="e">
        <f t="shared" ca="1" si="24"/>
        <v>#NAME?</v>
      </c>
      <c r="AA119" s="1076" t="e">
        <f t="shared" ca="1" si="41"/>
        <v>#NAME?</v>
      </c>
      <c r="AB119" s="453" t="e">
        <f t="shared" ca="1" si="57"/>
        <v>#NAME?</v>
      </c>
      <c r="AC119" s="566" t="e">
        <f t="shared" ca="1" si="42"/>
        <v>#NAME?</v>
      </c>
      <c r="AD119" s="567" t="e">
        <f t="shared" ca="1" si="26"/>
        <v>#NAME?</v>
      </c>
      <c r="AE119" s="565" t="e">
        <f t="shared" ca="1" si="47"/>
        <v>#NAME?</v>
      </c>
      <c r="AF119" s="453" t="e">
        <f t="shared" ca="1" si="58"/>
        <v>#NAME?</v>
      </c>
      <c r="AG119" s="566" t="e">
        <f t="shared" ca="1" si="43"/>
        <v>#NAME?</v>
      </c>
      <c r="AH119" s="969" t="e">
        <f t="shared" ca="1" si="44"/>
        <v>#NAME?</v>
      </c>
      <c r="AI119" s="945"/>
      <c r="AJ119" s="967"/>
      <c r="AK119" s="946"/>
      <c r="AL119" s="947"/>
      <c r="AM119" s="948"/>
      <c r="AN119" s="949"/>
      <c r="AO119" s="968"/>
      <c r="AP119" s="950"/>
      <c r="AQ119" s="951"/>
      <c r="AR119" s="948"/>
      <c r="AS119" s="948"/>
      <c r="AT119" s="968"/>
      <c r="AU119" s="950"/>
      <c r="AV119" s="951"/>
      <c r="AW119" s="952"/>
      <c r="AX119" s="945"/>
      <c r="AY119" s="967"/>
      <c r="AZ119" s="946"/>
      <c r="BA119" s="947"/>
      <c r="BB119" s="948"/>
      <c r="BC119" s="949"/>
      <c r="BD119" s="968"/>
      <c r="BE119" s="950"/>
      <c r="BF119" s="951"/>
      <c r="BG119" s="948"/>
      <c r="BH119" s="948"/>
      <c r="BI119" s="968"/>
      <c r="BJ119" s="950"/>
      <c r="BK119" s="951"/>
      <c r="BL119" s="952"/>
      <c r="BM119" s="945"/>
      <c r="BN119" s="967"/>
      <c r="BO119" s="946"/>
      <c r="BP119" s="947"/>
      <c r="BQ119" s="948"/>
      <c r="BR119" s="949"/>
      <c r="BS119" s="968"/>
      <c r="BT119" s="950"/>
      <c r="BU119" s="951"/>
      <c r="BV119" s="948"/>
      <c r="BW119" s="948"/>
      <c r="BX119" s="968"/>
      <c r="BY119" s="950"/>
      <c r="BZ119" s="951"/>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'NSW Post Acute '!T50</f>
        <v>2.4490178961181854E-4</v>
      </c>
      <c r="E120" s="493">
        <f>'NSW Post Acute '!U50</f>
        <v>7.7415328928347901E-5</v>
      </c>
      <c r="F120" s="493">
        <f>'NSW Post Acute '!V50</f>
        <v>7.3958831464331E-4</v>
      </c>
      <c r="G120" s="498">
        <f t="shared" si="28"/>
        <v>1.6892168002932706E-4</v>
      </c>
      <c r="H120" s="498">
        <f t="shared" si="29"/>
        <v>2.1011455797226275</v>
      </c>
      <c r="I120" s="498">
        <f t="shared" si="30"/>
        <v>8577.4424463762516</v>
      </c>
      <c r="J120" s="498" t="e">
        <f ca="1">_xll.ErBeta(H120,I120)</f>
        <v>#NAME?</v>
      </c>
      <c r="K120" s="1076" t="e">
        <f t="shared" ca="1" si="31"/>
        <v>#NAME?</v>
      </c>
      <c r="L120" s="453" t="e">
        <f t="shared" ca="1" si="59"/>
        <v>#NAME?</v>
      </c>
      <c r="M120" s="566" t="e">
        <f t="shared" ca="1" si="33"/>
        <v>#NAME?</v>
      </c>
      <c r="N120" s="567" t="e">
        <f t="shared" ca="1" si="34"/>
        <v>#NAME?</v>
      </c>
      <c r="O120" s="565" t="e">
        <f t="shared" ca="1" si="45"/>
        <v>#NAME?</v>
      </c>
      <c r="P120" s="453" t="e">
        <f t="shared" ca="1" si="54"/>
        <v>#NAME?</v>
      </c>
      <c r="Q120" s="566" t="e">
        <f t="shared" ca="1" si="36"/>
        <v>#NAME?</v>
      </c>
      <c r="R120" s="567" t="e">
        <f t="shared" ca="1" si="21"/>
        <v>#NAME?</v>
      </c>
      <c r="S120" s="1076" t="e">
        <f t="shared" ca="1" si="37"/>
        <v>#NAME?</v>
      </c>
      <c r="T120" s="453" t="e">
        <f t="shared" ca="1" si="55"/>
        <v>#NAME?</v>
      </c>
      <c r="U120" s="566" t="e">
        <f t="shared" ca="1" si="38"/>
        <v>#NAME?</v>
      </c>
      <c r="V120" s="567" t="e">
        <f t="shared" ca="1" si="39"/>
        <v>#NAME?</v>
      </c>
      <c r="W120" s="565" t="e">
        <f t="shared" ca="1" si="46"/>
        <v>#NAME?</v>
      </c>
      <c r="X120" s="453" t="e">
        <f t="shared" ca="1" si="56"/>
        <v>#NAME?</v>
      </c>
      <c r="Y120" s="566" t="e">
        <f t="shared" ca="1" si="40"/>
        <v>#NAME?</v>
      </c>
      <c r="Z120" s="567" t="e">
        <f t="shared" ca="1" si="24"/>
        <v>#NAME?</v>
      </c>
      <c r="AA120" s="1076" t="e">
        <f t="shared" ca="1" si="41"/>
        <v>#NAME?</v>
      </c>
      <c r="AB120" s="453" t="e">
        <f t="shared" ca="1" si="57"/>
        <v>#NAME?</v>
      </c>
      <c r="AC120" s="566" t="e">
        <f t="shared" ca="1" si="42"/>
        <v>#NAME?</v>
      </c>
      <c r="AD120" s="567" t="e">
        <f t="shared" ca="1" si="26"/>
        <v>#NAME?</v>
      </c>
      <c r="AE120" s="565" t="e">
        <f t="shared" ca="1" si="47"/>
        <v>#NAME?</v>
      </c>
      <c r="AF120" s="453" t="e">
        <f t="shared" ca="1" si="58"/>
        <v>#NAME?</v>
      </c>
      <c r="AG120" s="566" t="e">
        <f t="shared" ca="1" si="43"/>
        <v>#NAME?</v>
      </c>
      <c r="AH120" s="969" t="e">
        <f t="shared" ca="1" si="44"/>
        <v>#NAME?</v>
      </c>
      <c r="AI120" s="945"/>
      <c r="AJ120" s="967"/>
      <c r="AK120" s="946"/>
      <c r="AL120" s="947"/>
      <c r="AM120" s="948"/>
      <c r="AN120" s="949"/>
      <c r="AO120" s="968"/>
      <c r="AP120" s="950"/>
      <c r="AQ120" s="951"/>
      <c r="AR120" s="948"/>
      <c r="AS120" s="948"/>
      <c r="AT120" s="968"/>
      <c r="AU120" s="950"/>
      <c r="AV120" s="951"/>
      <c r="AW120" s="952"/>
      <c r="AX120" s="945"/>
      <c r="AY120" s="967"/>
      <c r="AZ120" s="946"/>
      <c r="BA120" s="947"/>
      <c r="BB120" s="948"/>
      <c r="BC120" s="949"/>
      <c r="BD120" s="968"/>
      <c r="BE120" s="950"/>
      <c r="BF120" s="951"/>
      <c r="BG120" s="948"/>
      <c r="BH120" s="948"/>
      <c r="BI120" s="968"/>
      <c r="BJ120" s="950"/>
      <c r="BK120" s="951"/>
      <c r="BL120" s="952"/>
      <c r="BM120" s="945"/>
      <c r="BN120" s="967"/>
      <c r="BO120" s="946"/>
      <c r="BP120" s="947"/>
      <c r="BQ120" s="948"/>
      <c r="BR120" s="949"/>
      <c r="BS120" s="968"/>
      <c r="BT120" s="950"/>
      <c r="BU120" s="951"/>
      <c r="BV120" s="948"/>
      <c r="BW120" s="948"/>
      <c r="BX120" s="968"/>
      <c r="BY120" s="950"/>
      <c r="BZ120" s="951"/>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'NSW Post Acute '!T51</f>
        <v>2.0620220632484493E-4</v>
      </c>
      <c r="E121" s="493">
        <f>'NSW Post Acute '!U51</f>
        <v>6.3445724565560884E-5</v>
      </c>
      <c r="F121" s="493">
        <f>'NSW Post Acute '!V51</f>
        <v>6.391209392843638E-4</v>
      </c>
      <c r="G121" s="498">
        <f t="shared" si="28"/>
        <v>1.4685592212214361E-4</v>
      </c>
      <c r="H121" s="498">
        <f t="shared" si="29"/>
        <v>1.9709186098211189</v>
      </c>
      <c r="I121" s="498">
        <f t="shared" si="30"/>
        <v>9556.2129871248781</v>
      </c>
      <c r="J121" s="498" t="e">
        <f ca="1">_xll.ErBeta(H121,I121)</f>
        <v>#NAME?</v>
      </c>
      <c r="K121" s="1076" t="e">
        <f t="shared" ca="1" si="31"/>
        <v>#NAME?</v>
      </c>
      <c r="L121" s="453" t="e">
        <f t="shared" ca="1" si="59"/>
        <v>#NAME?</v>
      </c>
      <c r="M121" s="566" t="e">
        <f t="shared" ca="1" si="33"/>
        <v>#NAME?</v>
      </c>
      <c r="N121" s="567" t="e">
        <f t="shared" ca="1" si="34"/>
        <v>#NAME?</v>
      </c>
      <c r="O121" s="565" t="e">
        <f t="shared" ca="1" si="45"/>
        <v>#NAME?</v>
      </c>
      <c r="P121" s="453" t="e">
        <f t="shared" ca="1" si="54"/>
        <v>#NAME?</v>
      </c>
      <c r="Q121" s="566" t="e">
        <f t="shared" ca="1" si="36"/>
        <v>#NAME?</v>
      </c>
      <c r="R121" s="567" t="e">
        <f t="shared" ca="1" si="21"/>
        <v>#NAME?</v>
      </c>
      <c r="S121" s="1076" t="e">
        <f t="shared" ca="1" si="37"/>
        <v>#NAME?</v>
      </c>
      <c r="T121" s="453" t="e">
        <f t="shared" ca="1" si="55"/>
        <v>#NAME?</v>
      </c>
      <c r="U121" s="566" t="e">
        <f t="shared" ca="1" si="38"/>
        <v>#NAME?</v>
      </c>
      <c r="V121" s="567" t="e">
        <f t="shared" ca="1" si="39"/>
        <v>#NAME?</v>
      </c>
      <c r="W121" s="565" t="e">
        <f t="shared" ca="1" si="46"/>
        <v>#NAME?</v>
      </c>
      <c r="X121" s="453" t="e">
        <f t="shared" ca="1" si="56"/>
        <v>#NAME?</v>
      </c>
      <c r="Y121" s="566" t="e">
        <f t="shared" ca="1" si="40"/>
        <v>#NAME?</v>
      </c>
      <c r="Z121" s="567" t="e">
        <f t="shared" ca="1" si="24"/>
        <v>#NAME?</v>
      </c>
      <c r="AA121" s="1076" t="e">
        <f t="shared" ca="1" si="41"/>
        <v>#NAME?</v>
      </c>
      <c r="AB121" s="453" t="e">
        <f t="shared" ca="1" si="57"/>
        <v>#NAME?</v>
      </c>
      <c r="AC121" s="566" t="e">
        <f t="shared" ca="1" si="42"/>
        <v>#NAME?</v>
      </c>
      <c r="AD121" s="567" t="e">
        <f t="shared" ca="1" si="26"/>
        <v>#NAME?</v>
      </c>
      <c r="AE121" s="565" t="e">
        <f t="shared" ca="1" si="47"/>
        <v>#NAME?</v>
      </c>
      <c r="AF121" s="453" t="e">
        <f t="shared" ca="1" si="58"/>
        <v>#NAME?</v>
      </c>
      <c r="AG121" s="566" t="e">
        <f t="shared" ca="1" si="43"/>
        <v>#NAME?</v>
      </c>
      <c r="AH121" s="969" t="e">
        <f t="shared" ca="1" si="44"/>
        <v>#NAME?</v>
      </c>
      <c r="AI121" s="945"/>
      <c r="AJ121" s="967"/>
      <c r="AK121" s="946"/>
      <c r="AL121" s="947"/>
      <c r="AM121" s="948"/>
      <c r="AN121" s="949"/>
      <c r="AO121" s="968"/>
      <c r="AP121" s="950"/>
      <c r="AQ121" s="951"/>
      <c r="AR121" s="948"/>
      <c r="AS121" s="948"/>
      <c r="AT121" s="968"/>
      <c r="AU121" s="950"/>
      <c r="AV121" s="951"/>
      <c r="AW121" s="952"/>
      <c r="AX121" s="945"/>
      <c r="AY121" s="967"/>
      <c r="AZ121" s="946"/>
      <c r="BA121" s="947"/>
      <c r="BB121" s="948"/>
      <c r="BC121" s="949"/>
      <c r="BD121" s="968"/>
      <c r="BE121" s="950"/>
      <c r="BF121" s="951"/>
      <c r="BG121" s="948"/>
      <c r="BH121" s="948"/>
      <c r="BI121" s="968"/>
      <c r="BJ121" s="950"/>
      <c r="BK121" s="951"/>
      <c r="BL121" s="952"/>
      <c r="BM121" s="945"/>
      <c r="BN121" s="967"/>
      <c r="BO121" s="946"/>
      <c r="BP121" s="947"/>
      <c r="BQ121" s="948"/>
      <c r="BR121" s="949"/>
      <c r="BS121" s="968"/>
      <c r="BT121" s="950"/>
      <c r="BU121" s="951"/>
      <c r="BV121" s="948"/>
      <c r="BW121" s="948"/>
      <c r="BX121" s="968"/>
      <c r="BY121" s="950"/>
      <c r="BZ121" s="951"/>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'NSW Post Acute '!T52</f>
        <v>1.7361796318691325E-4</v>
      </c>
      <c r="E122" s="493">
        <f>'NSW Post Acute '!U52</f>
        <v>5.1996936800135608E-5</v>
      </c>
      <c r="F122" s="493">
        <f>'NSW Post Acute '!V52</f>
        <v>5.5230128294918735E-4</v>
      </c>
      <c r="G122" s="498">
        <f t="shared" si="28"/>
        <v>1.2762865973190096E-4</v>
      </c>
      <c r="H122" s="498">
        <f t="shared" si="29"/>
        <v>1.8500213218074371</v>
      </c>
      <c r="I122" s="498">
        <f t="shared" si="30"/>
        <v>10653.852233494677</v>
      </c>
      <c r="J122" s="498" t="e">
        <f ca="1">_xll.ErBeta(H122,I122)</f>
        <v>#NAME?</v>
      </c>
      <c r="K122" s="1076" t="e">
        <f t="shared" ca="1" si="31"/>
        <v>#NAME?</v>
      </c>
      <c r="L122" s="453" t="e">
        <f t="shared" ca="1" si="59"/>
        <v>#NAME?</v>
      </c>
      <c r="M122" s="566" t="e">
        <f t="shared" ca="1" si="33"/>
        <v>#NAME?</v>
      </c>
      <c r="N122" s="567" t="e">
        <f t="shared" ca="1" si="34"/>
        <v>#NAME?</v>
      </c>
      <c r="O122" s="565" t="e">
        <f t="shared" ca="1" si="45"/>
        <v>#NAME?</v>
      </c>
      <c r="P122" s="453" t="e">
        <f t="shared" ca="1" si="54"/>
        <v>#NAME?</v>
      </c>
      <c r="Q122" s="566" t="e">
        <f t="shared" ca="1" si="36"/>
        <v>#NAME?</v>
      </c>
      <c r="R122" s="567" t="e">
        <f t="shared" ca="1" si="21"/>
        <v>#NAME?</v>
      </c>
      <c r="S122" s="1076" t="e">
        <f t="shared" ca="1" si="37"/>
        <v>#NAME?</v>
      </c>
      <c r="T122" s="453" t="e">
        <f t="shared" ca="1" si="55"/>
        <v>#NAME?</v>
      </c>
      <c r="U122" s="566" t="e">
        <f t="shared" ca="1" si="38"/>
        <v>#NAME?</v>
      </c>
      <c r="V122" s="567" t="e">
        <f t="shared" ca="1" si="39"/>
        <v>#NAME?</v>
      </c>
      <c r="W122" s="565" t="e">
        <f t="shared" ca="1" si="46"/>
        <v>#NAME?</v>
      </c>
      <c r="X122" s="453" t="e">
        <f t="shared" ca="1" si="56"/>
        <v>#NAME?</v>
      </c>
      <c r="Y122" s="566" t="e">
        <f t="shared" ca="1" si="40"/>
        <v>#NAME?</v>
      </c>
      <c r="Z122" s="567" t="e">
        <f t="shared" ca="1" si="24"/>
        <v>#NAME?</v>
      </c>
      <c r="AA122" s="1076" t="e">
        <f t="shared" ca="1" si="41"/>
        <v>#NAME?</v>
      </c>
      <c r="AB122" s="453" t="e">
        <f t="shared" ca="1" si="57"/>
        <v>#NAME?</v>
      </c>
      <c r="AC122" s="566" t="e">
        <f t="shared" ca="1" si="42"/>
        <v>#NAME?</v>
      </c>
      <c r="AD122" s="567" t="e">
        <f t="shared" ca="1" si="26"/>
        <v>#NAME?</v>
      </c>
      <c r="AE122" s="565" t="e">
        <f t="shared" ca="1" si="47"/>
        <v>#NAME?</v>
      </c>
      <c r="AF122" s="453" t="e">
        <f t="shared" ca="1" si="58"/>
        <v>#NAME?</v>
      </c>
      <c r="AG122" s="566" t="e">
        <f t="shared" ca="1" si="43"/>
        <v>#NAME?</v>
      </c>
      <c r="AH122" s="969" t="e">
        <f t="shared" ca="1" si="44"/>
        <v>#NAME?</v>
      </c>
      <c r="AI122" s="945"/>
      <c r="AJ122" s="967"/>
      <c r="AK122" s="946"/>
      <c r="AL122" s="947"/>
      <c r="AM122" s="948"/>
      <c r="AN122" s="949"/>
      <c r="AO122" s="968"/>
      <c r="AP122" s="950"/>
      <c r="AQ122" s="951"/>
      <c r="AR122" s="948"/>
      <c r="AS122" s="948"/>
      <c r="AT122" s="968"/>
      <c r="AU122" s="950"/>
      <c r="AV122" s="951"/>
      <c r="AW122" s="952"/>
      <c r="AX122" s="945"/>
      <c r="AY122" s="967"/>
      <c r="AZ122" s="946"/>
      <c r="BA122" s="947"/>
      <c r="BB122" s="948"/>
      <c r="BC122" s="949"/>
      <c r="BD122" s="968"/>
      <c r="BE122" s="950"/>
      <c r="BF122" s="951"/>
      <c r="BG122" s="948"/>
      <c r="BH122" s="948"/>
      <c r="BI122" s="968"/>
      <c r="BJ122" s="950"/>
      <c r="BK122" s="951"/>
      <c r="BL122" s="952"/>
      <c r="BM122" s="945"/>
      <c r="BN122" s="967"/>
      <c r="BO122" s="946"/>
      <c r="BP122" s="947"/>
      <c r="BQ122" s="948"/>
      <c r="BR122" s="949"/>
      <c r="BS122" s="968"/>
      <c r="BT122" s="950"/>
      <c r="BU122" s="951"/>
      <c r="BV122" s="948"/>
      <c r="BW122" s="948"/>
      <c r="BX122" s="968"/>
      <c r="BY122" s="950"/>
      <c r="BZ122" s="951"/>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'NSW Post Acute '!T53</f>
        <v>1.4618270909131617E-4</v>
      </c>
      <c r="E123" s="493">
        <f>'NSW Post Acute '!U53</f>
        <v>4.2614084008190021E-5</v>
      </c>
      <c r="F123" s="493">
        <f>'NSW Post Acute '!V53</f>
        <v>4.7727540813930131E-4</v>
      </c>
      <c r="G123" s="498">
        <f t="shared" si="28"/>
        <v>1.108829908497733E-4</v>
      </c>
      <c r="H123" s="498">
        <f t="shared" si="29"/>
        <v>1.7376492754246315</v>
      </c>
      <c r="I123" s="498">
        <f t="shared" si="30"/>
        <v>11885.094153377593</v>
      </c>
      <c r="J123" s="498" t="e">
        <f ca="1">_xll.ErBeta(H123,I123)</f>
        <v>#NAME?</v>
      </c>
      <c r="K123" s="1076" t="e">
        <f t="shared" ca="1" si="31"/>
        <v>#NAME?</v>
      </c>
      <c r="L123" s="453" t="e">
        <f t="shared" ca="1" si="59"/>
        <v>#NAME?</v>
      </c>
      <c r="M123" s="566" t="e">
        <f t="shared" ca="1" si="33"/>
        <v>#NAME?</v>
      </c>
      <c r="N123" s="567" t="e">
        <f t="shared" ca="1" si="34"/>
        <v>#NAME?</v>
      </c>
      <c r="O123" s="565" t="e">
        <f t="shared" ca="1" si="45"/>
        <v>#NAME?</v>
      </c>
      <c r="P123" s="453" t="e">
        <f t="shared" ca="1" si="54"/>
        <v>#NAME?</v>
      </c>
      <c r="Q123" s="566" t="e">
        <f t="shared" ca="1" si="36"/>
        <v>#NAME?</v>
      </c>
      <c r="R123" s="567" t="e">
        <f t="shared" ca="1" si="21"/>
        <v>#NAME?</v>
      </c>
      <c r="S123" s="1076" t="e">
        <f t="shared" ca="1" si="37"/>
        <v>#NAME?</v>
      </c>
      <c r="T123" s="453" t="e">
        <f t="shared" ca="1" si="55"/>
        <v>#NAME?</v>
      </c>
      <c r="U123" s="566" t="e">
        <f t="shared" ca="1" si="38"/>
        <v>#NAME?</v>
      </c>
      <c r="V123" s="567" t="e">
        <f t="shared" ca="1" si="39"/>
        <v>#NAME?</v>
      </c>
      <c r="W123" s="565" t="e">
        <f t="shared" ca="1" si="46"/>
        <v>#NAME?</v>
      </c>
      <c r="X123" s="453" t="e">
        <f t="shared" ca="1" si="56"/>
        <v>#NAME?</v>
      </c>
      <c r="Y123" s="566" t="e">
        <f t="shared" ca="1" si="40"/>
        <v>#NAME?</v>
      </c>
      <c r="Z123" s="567" t="e">
        <f t="shared" ca="1" si="24"/>
        <v>#NAME?</v>
      </c>
      <c r="AA123" s="1076" t="e">
        <f t="shared" ca="1" si="41"/>
        <v>#NAME?</v>
      </c>
      <c r="AB123" s="453" t="e">
        <f t="shared" ca="1" si="57"/>
        <v>#NAME?</v>
      </c>
      <c r="AC123" s="566" t="e">
        <f t="shared" ca="1" si="42"/>
        <v>#NAME?</v>
      </c>
      <c r="AD123" s="567" t="e">
        <f t="shared" ca="1" si="26"/>
        <v>#NAME?</v>
      </c>
      <c r="AE123" s="565" t="e">
        <f t="shared" ca="1" si="47"/>
        <v>#NAME?</v>
      </c>
      <c r="AF123" s="453" t="e">
        <f t="shared" ca="1" si="58"/>
        <v>#NAME?</v>
      </c>
      <c r="AG123" s="566" t="e">
        <f t="shared" ca="1" si="43"/>
        <v>#NAME?</v>
      </c>
      <c r="AH123" s="969" t="e">
        <f t="shared" ca="1" si="44"/>
        <v>#NAME?</v>
      </c>
      <c r="AI123" s="945"/>
      <c r="AJ123" s="967"/>
      <c r="AK123" s="946"/>
      <c r="AL123" s="947"/>
      <c r="AM123" s="948"/>
      <c r="AN123" s="949"/>
      <c r="AO123" s="968"/>
      <c r="AP123" s="950"/>
      <c r="AQ123" s="951"/>
      <c r="AR123" s="948"/>
      <c r="AS123" s="948"/>
      <c r="AT123" s="968"/>
      <c r="AU123" s="950"/>
      <c r="AV123" s="951"/>
      <c r="AW123" s="952"/>
      <c r="AX123" s="945"/>
      <c r="AY123" s="967"/>
      <c r="AZ123" s="946"/>
      <c r="BA123" s="947"/>
      <c r="BB123" s="948"/>
      <c r="BC123" s="949"/>
      <c r="BD123" s="968"/>
      <c r="BE123" s="950"/>
      <c r="BF123" s="951"/>
      <c r="BG123" s="948"/>
      <c r="BH123" s="948"/>
      <c r="BI123" s="968"/>
      <c r="BJ123" s="950"/>
      <c r="BK123" s="951"/>
      <c r="BL123" s="952"/>
      <c r="BM123" s="945"/>
      <c r="BN123" s="967"/>
      <c r="BO123" s="946"/>
      <c r="BP123" s="947"/>
      <c r="BQ123" s="948"/>
      <c r="BR123" s="949"/>
      <c r="BS123" s="968"/>
      <c r="BT123" s="950"/>
      <c r="BU123" s="951"/>
      <c r="BV123" s="948"/>
      <c r="BW123" s="948"/>
      <c r="BX123" s="968"/>
      <c r="BY123" s="950"/>
      <c r="BZ123" s="951"/>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'NSW Post Acute '!T54</f>
        <v>1.230827965322379E-4</v>
      </c>
      <c r="E124" s="493">
        <f>'NSW Post Acute '!U54</f>
        <v>3.4924368003392401E-5</v>
      </c>
      <c r="F124" s="493">
        <f>'NSW Post Acute '!V54</f>
        <v>4.1244122048417117E-4</v>
      </c>
      <c r="G124" s="498">
        <f t="shared" si="28"/>
        <v>9.6305319510402748E-5</v>
      </c>
      <c r="H124" s="498">
        <f t="shared" si="29"/>
        <v>1.6330819141860848</v>
      </c>
      <c r="I124" s="498">
        <f t="shared" si="30"/>
        <v>13266.524290171094</v>
      </c>
      <c r="J124" s="498" t="e">
        <f ca="1">_xll.ErBeta(H124,I124)</f>
        <v>#NAME?</v>
      </c>
      <c r="K124" s="1076" t="e">
        <f t="shared" ca="1" si="31"/>
        <v>#NAME?</v>
      </c>
      <c r="L124" s="453" t="e">
        <f t="shared" ca="1" si="59"/>
        <v>#NAME?</v>
      </c>
      <c r="M124" s="566" t="e">
        <f t="shared" ca="1" si="33"/>
        <v>#NAME?</v>
      </c>
      <c r="N124" s="567" t="e">
        <f t="shared" ca="1" si="34"/>
        <v>#NAME?</v>
      </c>
      <c r="O124" s="565" t="e">
        <f t="shared" ca="1" si="45"/>
        <v>#NAME?</v>
      </c>
      <c r="P124" s="453" t="e">
        <f t="shared" ca="1" si="54"/>
        <v>#NAME?</v>
      </c>
      <c r="Q124" s="566" t="e">
        <f t="shared" ca="1" si="36"/>
        <v>#NAME?</v>
      </c>
      <c r="R124" s="567" t="e">
        <f t="shared" ca="1" si="21"/>
        <v>#NAME?</v>
      </c>
      <c r="S124" s="1076" t="e">
        <f t="shared" ca="1" si="37"/>
        <v>#NAME?</v>
      </c>
      <c r="T124" s="453" t="e">
        <f t="shared" ca="1" si="55"/>
        <v>#NAME?</v>
      </c>
      <c r="U124" s="566" t="e">
        <f t="shared" ca="1" si="38"/>
        <v>#NAME?</v>
      </c>
      <c r="V124" s="567" t="e">
        <f t="shared" ca="1" si="39"/>
        <v>#NAME?</v>
      </c>
      <c r="W124" s="565" t="e">
        <f t="shared" ca="1" si="46"/>
        <v>#NAME?</v>
      </c>
      <c r="X124" s="453" t="e">
        <f t="shared" ca="1" si="56"/>
        <v>#NAME?</v>
      </c>
      <c r="Y124" s="566" t="e">
        <f t="shared" ca="1" si="40"/>
        <v>#NAME?</v>
      </c>
      <c r="Z124" s="567" t="e">
        <f t="shared" ca="1" si="24"/>
        <v>#NAME?</v>
      </c>
      <c r="AA124" s="1076" t="e">
        <f t="shared" ca="1" si="41"/>
        <v>#NAME?</v>
      </c>
      <c r="AB124" s="453" t="e">
        <f t="shared" ca="1" si="57"/>
        <v>#NAME?</v>
      </c>
      <c r="AC124" s="566" t="e">
        <f t="shared" ca="1" si="42"/>
        <v>#NAME?</v>
      </c>
      <c r="AD124" s="567" t="e">
        <f t="shared" ca="1" si="26"/>
        <v>#NAME?</v>
      </c>
      <c r="AE124" s="565" t="e">
        <f t="shared" ca="1" si="47"/>
        <v>#NAME?</v>
      </c>
      <c r="AF124" s="453" t="e">
        <f t="shared" ca="1" si="58"/>
        <v>#NAME?</v>
      </c>
      <c r="AG124" s="566" t="e">
        <f t="shared" ca="1" si="43"/>
        <v>#NAME?</v>
      </c>
      <c r="AH124" s="969" t="e">
        <f t="shared" ca="1" si="44"/>
        <v>#NAME?</v>
      </c>
      <c r="AI124" s="945"/>
      <c r="AJ124" s="967"/>
      <c r="AK124" s="946"/>
      <c r="AL124" s="947"/>
      <c r="AM124" s="948"/>
      <c r="AN124" s="949"/>
      <c r="AO124" s="968"/>
      <c r="AP124" s="950"/>
      <c r="AQ124" s="951"/>
      <c r="AR124" s="948"/>
      <c r="AS124" s="948"/>
      <c r="AT124" s="968"/>
      <c r="AU124" s="950"/>
      <c r="AV124" s="951"/>
      <c r="AW124" s="952"/>
      <c r="AX124" s="945"/>
      <c r="AY124" s="967"/>
      <c r="AZ124" s="946"/>
      <c r="BA124" s="947"/>
      <c r="BB124" s="948"/>
      <c r="BC124" s="949"/>
      <c r="BD124" s="968"/>
      <c r="BE124" s="950"/>
      <c r="BF124" s="951"/>
      <c r="BG124" s="948"/>
      <c r="BH124" s="948"/>
      <c r="BI124" s="968"/>
      <c r="BJ124" s="950"/>
      <c r="BK124" s="951"/>
      <c r="BL124" s="952"/>
      <c r="BM124" s="945"/>
      <c r="BN124" s="967"/>
      <c r="BO124" s="946"/>
      <c r="BP124" s="947"/>
      <c r="BQ124" s="948"/>
      <c r="BR124" s="949"/>
      <c r="BS124" s="968"/>
      <c r="BT124" s="950"/>
      <c r="BU124" s="951"/>
      <c r="BV124" s="948"/>
      <c r="BW124" s="948"/>
      <c r="BX124" s="968"/>
      <c r="BY124" s="950"/>
      <c r="BZ124" s="951"/>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'NSW Post Acute '!T55</f>
        <v>1.0363315125548032E-4</v>
      </c>
      <c r="E125" s="493">
        <f>'NSW Post Acute '!U55</f>
        <v>2.8622262071900088E-5</v>
      </c>
      <c r="F125" s="493">
        <f>'NSW Post Acute '!V55</f>
        <v>3.5641425779227228E-4</v>
      </c>
      <c r="G125" s="498">
        <f t="shared" si="28"/>
        <v>8.3620407071523519E-5</v>
      </c>
      <c r="H125" s="498">
        <f t="shared" si="29"/>
        <v>1.535672252538129</v>
      </c>
      <c r="I125" s="498">
        <f t="shared" si="30"/>
        <v>14816.813803122695</v>
      </c>
      <c r="J125" s="498" t="e">
        <f ca="1">_xll.ErBeta(H125,I125)</f>
        <v>#NAME?</v>
      </c>
      <c r="K125" s="1076" t="e">
        <f t="shared" ca="1" si="31"/>
        <v>#NAME?</v>
      </c>
      <c r="L125" s="453" t="e">
        <f t="shared" ca="1" si="59"/>
        <v>#NAME?</v>
      </c>
      <c r="M125" s="566" t="e">
        <f t="shared" ca="1" si="33"/>
        <v>#NAME?</v>
      </c>
      <c r="N125" s="567" t="e">
        <f t="shared" ca="1" si="34"/>
        <v>#NAME?</v>
      </c>
      <c r="O125" s="565" t="e">
        <f t="shared" ca="1" si="45"/>
        <v>#NAME?</v>
      </c>
      <c r="P125" s="453" t="e">
        <f t="shared" ca="1" si="54"/>
        <v>#NAME?</v>
      </c>
      <c r="Q125" s="566" t="e">
        <f t="shared" ca="1" si="36"/>
        <v>#NAME?</v>
      </c>
      <c r="R125" s="567" t="e">
        <f t="shared" ca="1" si="21"/>
        <v>#NAME?</v>
      </c>
      <c r="S125" s="1076" t="e">
        <f t="shared" ca="1" si="37"/>
        <v>#NAME?</v>
      </c>
      <c r="T125" s="453" t="e">
        <f t="shared" ca="1" si="55"/>
        <v>#NAME?</v>
      </c>
      <c r="U125" s="566" t="e">
        <f t="shared" ca="1" si="38"/>
        <v>#NAME?</v>
      </c>
      <c r="V125" s="567" t="e">
        <f t="shared" ca="1" si="39"/>
        <v>#NAME?</v>
      </c>
      <c r="W125" s="565" t="e">
        <f t="shared" ca="1" si="46"/>
        <v>#NAME?</v>
      </c>
      <c r="X125" s="453" t="e">
        <f t="shared" ca="1" si="56"/>
        <v>#NAME?</v>
      </c>
      <c r="Y125" s="566" t="e">
        <f t="shared" ca="1" si="40"/>
        <v>#NAME?</v>
      </c>
      <c r="Z125" s="567" t="e">
        <f t="shared" ca="1" si="24"/>
        <v>#NAME?</v>
      </c>
      <c r="AA125" s="1076" t="e">
        <f t="shared" ca="1" si="41"/>
        <v>#NAME?</v>
      </c>
      <c r="AB125" s="453" t="e">
        <f t="shared" ca="1" si="57"/>
        <v>#NAME?</v>
      </c>
      <c r="AC125" s="566" t="e">
        <f t="shared" ca="1" si="42"/>
        <v>#NAME?</v>
      </c>
      <c r="AD125" s="567" t="e">
        <f t="shared" ca="1" si="26"/>
        <v>#NAME?</v>
      </c>
      <c r="AE125" s="565" t="e">
        <f t="shared" ca="1" si="47"/>
        <v>#NAME?</v>
      </c>
      <c r="AF125" s="453" t="e">
        <f t="shared" ca="1" si="58"/>
        <v>#NAME?</v>
      </c>
      <c r="AG125" s="566" t="e">
        <f t="shared" ca="1" si="43"/>
        <v>#NAME?</v>
      </c>
      <c r="AH125" s="969" t="e">
        <f t="shared" ca="1" si="44"/>
        <v>#NAME?</v>
      </c>
      <c r="AI125" s="945"/>
      <c r="AJ125" s="967"/>
      <c r="AK125" s="946"/>
      <c r="AL125" s="947"/>
      <c r="AM125" s="948"/>
      <c r="AN125" s="949"/>
      <c r="AO125" s="968"/>
      <c r="AP125" s="950"/>
      <c r="AQ125" s="951"/>
      <c r="AR125" s="948"/>
      <c r="AS125" s="948"/>
      <c r="AT125" s="968"/>
      <c r="AU125" s="950"/>
      <c r="AV125" s="951"/>
      <c r="AW125" s="952"/>
      <c r="AX125" s="945"/>
      <c r="AY125" s="967"/>
      <c r="AZ125" s="946"/>
      <c r="BA125" s="947"/>
      <c r="BB125" s="948"/>
      <c r="BC125" s="949"/>
      <c r="BD125" s="968"/>
      <c r="BE125" s="950"/>
      <c r="BF125" s="951"/>
      <c r="BG125" s="948"/>
      <c r="BH125" s="948"/>
      <c r="BI125" s="968"/>
      <c r="BJ125" s="950"/>
      <c r="BK125" s="951"/>
      <c r="BL125" s="952"/>
      <c r="BM125" s="945"/>
      <c r="BN125" s="967"/>
      <c r="BO125" s="946"/>
      <c r="BP125" s="947"/>
      <c r="BQ125" s="948"/>
      <c r="BR125" s="949"/>
      <c r="BS125" s="968"/>
      <c r="BT125" s="950"/>
      <c r="BU125" s="951"/>
      <c r="BV125" s="948"/>
      <c r="BW125" s="948"/>
      <c r="BX125" s="968"/>
      <c r="BY125" s="950"/>
      <c r="BZ125" s="951"/>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'NSW Post Acute '!T56</f>
        <v>8.7256955006935504E-5</v>
      </c>
      <c r="E126" s="493">
        <f>'NSW Post Acute '!U56</f>
        <v>2.3457371827972765E-5</v>
      </c>
      <c r="F126" s="493">
        <f>'NSW Post Acute '!V56</f>
        <v>3.079981263960292E-4</v>
      </c>
      <c r="G126" s="498">
        <f t="shared" si="28"/>
        <v>7.2586927185728679E-5</v>
      </c>
      <c r="H126" s="498">
        <f t="shared" si="29"/>
        <v>1.4448380124220248</v>
      </c>
      <c r="I126" s="498">
        <f t="shared" si="30"/>
        <v>16556.983224337266</v>
      </c>
      <c r="J126" s="498" t="e">
        <f ca="1">_xll.ErBeta(H126,I126)</f>
        <v>#NAME?</v>
      </c>
      <c r="K126" s="1076" t="e">
        <f t="shared" ca="1" si="31"/>
        <v>#NAME?</v>
      </c>
      <c r="L126" s="453" t="e">
        <f t="shared" ca="1" si="59"/>
        <v>#NAME?</v>
      </c>
      <c r="M126" s="566" t="e">
        <f t="shared" ca="1" si="33"/>
        <v>#NAME?</v>
      </c>
      <c r="N126" s="567" t="e">
        <f t="shared" ca="1" si="34"/>
        <v>#NAME?</v>
      </c>
      <c r="O126" s="565" t="e">
        <f t="shared" ca="1" si="45"/>
        <v>#NAME?</v>
      </c>
      <c r="P126" s="453" t="e">
        <f t="shared" ca="1" si="54"/>
        <v>#NAME?</v>
      </c>
      <c r="Q126" s="566" t="e">
        <f t="shared" ca="1" si="36"/>
        <v>#NAME?</v>
      </c>
      <c r="R126" s="567" t="e">
        <f t="shared" ca="1" si="21"/>
        <v>#NAME?</v>
      </c>
      <c r="S126" s="1076" t="e">
        <f t="shared" ca="1" si="37"/>
        <v>#NAME?</v>
      </c>
      <c r="T126" s="453" t="e">
        <f t="shared" ca="1" si="55"/>
        <v>#NAME?</v>
      </c>
      <c r="U126" s="566" t="e">
        <f t="shared" ca="1" si="38"/>
        <v>#NAME?</v>
      </c>
      <c r="V126" s="567" t="e">
        <f t="shared" ca="1" si="39"/>
        <v>#NAME?</v>
      </c>
      <c r="W126" s="565" t="e">
        <f t="shared" ca="1" si="46"/>
        <v>#NAME?</v>
      </c>
      <c r="X126" s="453" t="e">
        <f t="shared" ca="1" si="56"/>
        <v>#NAME?</v>
      </c>
      <c r="Y126" s="566" t="e">
        <f t="shared" ca="1" si="40"/>
        <v>#NAME?</v>
      </c>
      <c r="Z126" s="567" t="e">
        <f t="shared" ca="1" si="24"/>
        <v>#NAME?</v>
      </c>
      <c r="AA126" s="1076" t="e">
        <f t="shared" ca="1" si="41"/>
        <v>#NAME?</v>
      </c>
      <c r="AB126" s="453" t="e">
        <f t="shared" ca="1" si="57"/>
        <v>#NAME?</v>
      </c>
      <c r="AC126" s="566" t="e">
        <f t="shared" ca="1" si="42"/>
        <v>#NAME?</v>
      </c>
      <c r="AD126" s="567" t="e">
        <f t="shared" ca="1" si="26"/>
        <v>#NAME?</v>
      </c>
      <c r="AE126" s="565" t="e">
        <f t="shared" ca="1" si="47"/>
        <v>#NAME?</v>
      </c>
      <c r="AF126" s="453" t="e">
        <f t="shared" ca="1" si="58"/>
        <v>#NAME?</v>
      </c>
      <c r="AG126" s="566" t="e">
        <f t="shared" ca="1" si="43"/>
        <v>#NAME?</v>
      </c>
      <c r="AH126" s="969" t="e">
        <f t="shared" ca="1" si="44"/>
        <v>#NAME?</v>
      </c>
      <c r="AI126" s="945"/>
      <c r="AJ126" s="967"/>
      <c r="AK126" s="946"/>
      <c r="AL126" s="947"/>
      <c r="AM126" s="948"/>
      <c r="AN126" s="949"/>
      <c r="AO126" s="968"/>
      <c r="AP126" s="950"/>
      <c r="AQ126" s="951"/>
      <c r="AR126" s="948"/>
      <c r="AS126" s="948"/>
      <c r="AT126" s="968"/>
      <c r="AU126" s="950"/>
      <c r="AV126" s="951"/>
      <c r="AW126" s="952"/>
      <c r="AX126" s="945"/>
      <c r="AY126" s="967"/>
      <c r="AZ126" s="946"/>
      <c r="BA126" s="947"/>
      <c r="BB126" s="948"/>
      <c r="BC126" s="949"/>
      <c r="BD126" s="968"/>
      <c r="BE126" s="950"/>
      <c r="BF126" s="951"/>
      <c r="BG126" s="948"/>
      <c r="BH126" s="948"/>
      <c r="BI126" s="968"/>
      <c r="BJ126" s="950"/>
      <c r="BK126" s="951"/>
      <c r="BL126" s="952"/>
      <c r="BM126" s="945"/>
      <c r="BN126" s="967"/>
      <c r="BO126" s="946"/>
      <c r="BP126" s="947"/>
      <c r="BQ126" s="948"/>
      <c r="BR126" s="949"/>
      <c r="BS126" s="968"/>
      <c r="BT126" s="950"/>
      <c r="BU126" s="951"/>
      <c r="BV126" s="948"/>
      <c r="BW126" s="948"/>
      <c r="BX126" s="968"/>
      <c r="BY126" s="950"/>
      <c r="BZ126" s="951"/>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'NSW Post Acute '!T57</f>
        <v>7.3468538829940514E-5</v>
      </c>
      <c r="E127" s="493">
        <f>'NSW Post Acute '!U57</f>
        <v>1.9224486579485855E-5</v>
      </c>
      <c r="F127" s="493">
        <f>'NSW Post Acute '!V57</f>
        <v>2.6615895349156588E-4</v>
      </c>
      <c r="G127" s="498">
        <f t="shared" si="28"/>
        <v>6.2993486457163273E-5</v>
      </c>
      <c r="H127" s="498">
        <f t="shared" si="29"/>
        <v>1.3600539816227082</v>
      </c>
      <c r="I127" s="498">
        <f t="shared" si="30"/>
        <v>18510.699710414396</v>
      </c>
      <c r="J127" s="498" t="e">
        <f ca="1">_xll.ErBeta(H127,I127)</f>
        <v>#NAME?</v>
      </c>
      <c r="K127" s="1076" t="e">
        <f t="shared" ca="1" si="31"/>
        <v>#NAME?</v>
      </c>
      <c r="L127" s="453" t="e">
        <f t="shared" ca="1" si="59"/>
        <v>#NAME?</v>
      </c>
      <c r="M127" s="566" t="e">
        <f t="shared" ca="1" si="33"/>
        <v>#NAME?</v>
      </c>
      <c r="N127" s="567" t="e">
        <f t="shared" ca="1" si="34"/>
        <v>#NAME?</v>
      </c>
      <c r="O127" s="565" t="e">
        <f t="shared" ca="1" si="45"/>
        <v>#NAME?</v>
      </c>
      <c r="P127" s="453" t="e">
        <f t="shared" ca="1" si="54"/>
        <v>#NAME?</v>
      </c>
      <c r="Q127" s="566" t="e">
        <f t="shared" ca="1" si="36"/>
        <v>#NAME?</v>
      </c>
      <c r="R127" s="567" t="e">
        <f t="shared" ca="1" si="21"/>
        <v>#NAME?</v>
      </c>
      <c r="S127" s="1076" t="e">
        <f t="shared" ca="1" si="37"/>
        <v>#NAME?</v>
      </c>
      <c r="T127" s="453" t="e">
        <f t="shared" ca="1" si="55"/>
        <v>#NAME?</v>
      </c>
      <c r="U127" s="566" t="e">
        <f t="shared" ca="1" si="38"/>
        <v>#NAME?</v>
      </c>
      <c r="V127" s="567" t="e">
        <f t="shared" ca="1" si="39"/>
        <v>#NAME?</v>
      </c>
      <c r="W127" s="565" t="e">
        <f t="shared" ca="1" si="46"/>
        <v>#NAME?</v>
      </c>
      <c r="X127" s="453" t="e">
        <f t="shared" ca="1" si="56"/>
        <v>#NAME?</v>
      </c>
      <c r="Y127" s="566" t="e">
        <f t="shared" ca="1" si="40"/>
        <v>#NAME?</v>
      </c>
      <c r="Z127" s="567" t="e">
        <f t="shared" ca="1" si="24"/>
        <v>#NAME?</v>
      </c>
      <c r="AA127" s="1076" t="e">
        <f t="shared" ca="1" si="41"/>
        <v>#NAME?</v>
      </c>
      <c r="AB127" s="453" t="e">
        <f t="shared" ca="1" si="57"/>
        <v>#NAME?</v>
      </c>
      <c r="AC127" s="566" t="e">
        <f t="shared" ca="1" si="42"/>
        <v>#NAME?</v>
      </c>
      <c r="AD127" s="567" t="e">
        <f t="shared" ca="1" si="26"/>
        <v>#NAME?</v>
      </c>
      <c r="AE127" s="565" t="e">
        <f t="shared" ca="1" si="47"/>
        <v>#NAME?</v>
      </c>
      <c r="AF127" s="453" t="e">
        <f t="shared" ca="1" si="58"/>
        <v>#NAME?</v>
      </c>
      <c r="AG127" s="566" t="e">
        <f t="shared" ca="1" si="43"/>
        <v>#NAME?</v>
      </c>
      <c r="AH127" s="969" t="e">
        <f t="shared" ca="1" si="44"/>
        <v>#NAME?</v>
      </c>
      <c r="AI127" s="945"/>
      <c r="AJ127" s="967"/>
      <c r="AK127" s="946"/>
      <c r="AL127" s="947"/>
      <c r="AM127" s="948"/>
      <c r="AN127" s="949"/>
      <c r="AO127" s="968"/>
      <c r="AP127" s="950"/>
      <c r="AQ127" s="951"/>
      <c r="AR127" s="948"/>
      <c r="AS127" s="948"/>
      <c r="AT127" s="968"/>
      <c r="AU127" s="950"/>
      <c r="AV127" s="951"/>
      <c r="AW127" s="952"/>
      <c r="AX127" s="945"/>
      <c r="AY127" s="967"/>
      <c r="AZ127" s="946"/>
      <c r="BA127" s="947"/>
      <c r="BB127" s="948"/>
      <c r="BC127" s="949"/>
      <c r="BD127" s="968"/>
      <c r="BE127" s="950"/>
      <c r="BF127" s="951"/>
      <c r="BG127" s="948"/>
      <c r="BH127" s="948"/>
      <c r="BI127" s="968"/>
      <c r="BJ127" s="950"/>
      <c r="BK127" s="951"/>
      <c r="BL127" s="952"/>
      <c r="BM127" s="945"/>
      <c r="BN127" s="967"/>
      <c r="BO127" s="946"/>
      <c r="BP127" s="947"/>
      <c r="BQ127" s="948"/>
      <c r="BR127" s="949"/>
      <c r="BS127" s="968"/>
      <c r="BT127" s="950"/>
      <c r="BU127" s="951"/>
      <c r="BV127" s="948"/>
      <c r="BW127" s="948"/>
      <c r="BX127" s="968"/>
      <c r="BY127" s="950"/>
      <c r="BZ127" s="951"/>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'NSW Post Acute '!T58</f>
        <v>6.1858979577931103E-5</v>
      </c>
      <c r="E128" s="493">
        <f>'NSW Post Acute '!U58</f>
        <v>1.5755425925597896E-5</v>
      </c>
      <c r="F128" s="493">
        <f>'NSW Post Acute '!V58</f>
        <v>2.3000330993129975E-4</v>
      </c>
      <c r="G128" s="498">
        <f t="shared" si="28"/>
        <v>5.4655072450434145E-5</v>
      </c>
      <c r="H128" s="498">
        <f t="shared" si="29"/>
        <v>1.2808454056334482</v>
      </c>
      <c r="I128" s="498">
        <f t="shared" si="30"/>
        <v>20704.612047958621</v>
      </c>
      <c r="J128" s="498" t="e">
        <f ca="1">_xll.ErBeta(H128,I128)</f>
        <v>#NAME?</v>
      </c>
      <c r="K128" s="1076" t="e">
        <f t="shared" ca="1" si="31"/>
        <v>#NAME?</v>
      </c>
      <c r="L128" s="453" t="e">
        <f t="shared" ca="1" si="59"/>
        <v>#NAME?</v>
      </c>
      <c r="M128" s="566" t="e">
        <f t="shared" ca="1" si="33"/>
        <v>#NAME?</v>
      </c>
      <c r="N128" s="567" t="e">
        <f t="shared" ca="1" si="34"/>
        <v>#NAME?</v>
      </c>
      <c r="O128" s="565" t="e">
        <f t="shared" ca="1" si="45"/>
        <v>#NAME?</v>
      </c>
      <c r="P128" s="453" t="e">
        <f t="shared" ca="1" si="54"/>
        <v>#NAME?</v>
      </c>
      <c r="Q128" s="566" t="e">
        <f t="shared" ca="1" si="36"/>
        <v>#NAME?</v>
      </c>
      <c r="R128" s="567" t="e">
        <f t="shared" ca="1" si="21"/>
        <v>#NAME?</v>
      </c>
      <c r="S128" s="1076" t="e">
        <f t="shared" ca="1" si="37"/>
        <v>#NAME?</v>
      </c>
      <c r="T128" s="453" t="e">
        <f t="shared" ca="1" si="55"/>
        <v>#NAME?</v>
      </c>
      <c r="U128" s="566" t="e">
        <f t="shared" ca="1" si="38"/>
        <v>#NAME?</v>
      </c>
      <c r="V128" s="567" t="e">
        <f t="shared" ca="1" si="39"/>
        <v>#NAME?</v>
      </c>
      <c r="W128" s="565" t="e">
        <f t="shared" ca="1" si="46"/>
        <v>#NAME?</v>
      </c>
      <c r="X128" s="453" t="e">
        <f t="shared" ca="1" si="56"/>
        <v>#NAME?</v>
      </c>
      <c r="Y128" s="566" t="e">
        <f t="shared" ca="1" si="40"/>
        <v>#NAME?</v>
      </c>
      <c r="Z128" s="567" t="e">
        <f t="shared" ca="1" si="24"/>
        <v>#NAME?</v>
      </c>
      <c r="AA128" s="1076" t="e">
        <f t="shared" ca="1" si="41"/>
        <v>#NAME?</v>
      </c>
      <c r="AB128" s="453" t="e">
        <f t="shared" ca="1" si="57"/>
        <v>#NAME?</v>
      </c>
      <c r="AC128" s="566" t="e">
        <f t="shared" ca="1" si="42"/>
        <v>#NAME?</v>
      </c>
      <c r="AD128" s="567" t="e">
        <f t="shared" ca="1" si="26"/>
        <v>#NAME?</v>
      </c>
      <c r="AE128" s="565" t="e">
        <f t="shared" ca="1" si="47"/>
        <v>#NAME?</v>
      </c>
      <c r="AF128" s="453" t="e">
        <f t="shared" ca="1" si="58"/>
        <v>#NAME?</v>
      </c>
      <c r="AG128" s="566" t="e">
        <f t="shared" ca="1" si="43"/>
        <v>#NAME?</v>
      </c>
      <c r="AH128" s="969" t="e">
        <f t="shared" ca="1" si="44"/>
        <v>#NAME?</v>
      </c>
      <c r="AI128" s="945"/>
      <c r="AJ128" s="967"/>
      <c r="AK128" s="946"/>
      <c r="AL128" s="947"/>
      <c r="AM128" s="948"/>
      <c r="AN128" s="949"/>
      <c r="AO128" s="968"/>
      <c r="AP128" s="950"/>
      <c r="AQ128" s="951"/>
      <c r="AR128" s="948"/>
      <c r="AS128" s="948"/>
      <c r="AT128" s="968"/>
      <c r="AU128" s="950"/>
      <c r="AV128" s="951"/>
      <c r="AW128" s="952"/>
      <c r="AX128" s="945"/>
      <c r="AY128" s="967"/>
      <c r="AZ128" s="946"/>
      <c r="BA128" s="947"/>
      <c r="BB128" s="948"/>
      <c r="BC128" s="949"/>
      <c r="BD128" s="968"/>
      <c r="BE128" s="950"/>
      <c r="BF128" s="951"/>
      <c r="BG128" s="948"/>
      <c r="BH128" s="948"/>
      <c r="BI128" s="968"/>
      <c r="BJ128" s="950"/>
      <c r="BK128" s="951"/>
      <c r="BL128" s="952"/>
      <c r="BM128" s="945"/>
      <c r="BN128" s="967"/>
      <c r="BO128" s="946"/>
      <c r="BP128" s="947"/>
      <c r="BQ128" s="948"/>
      <c r="BR128" s="949"/>
      <c r="BS128" s="968"/>
      <c r="BT128" s="950"/>
      <c r="BU128" s="951"/>
      <c r="BV128" s="948"/>
      <c r="BW128" s="948"/>
      <c r="BX128" s="968"/>
      <c r="BY128" s="950"/>
      <c r="BZ128" s="951"/>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'NSW Post Acute '!T59</f>
        <v>5.208397247807361E-5</v>
      </c>
      <c r="E129" s="493">
        <f>'NSW Post Acute '!U59</f>
        <v>1.2912357636738569E-5</v>
      </c>
      <c r="F129" s="493">
        <f>'NSW Post Acute '!V59</f>
        <v>1.9875913203509755E-4</v>
      </c>
      <c r="G129" s="498">
        <f t="shared" si="28"/>
        <v>4.7409891428152804E-5</v>
      </c>
      <c r="H129" s="498">
        <f t="shared" si="29"/>
        <v>1.2067822567029267</v>
      </c>
      <c r="I129" s="498">
        <f t="shared" si="30"/>
        <v>23168.728214751445</v>
      </c>
      <c r="J129" s="498" t="e">
        <f ca="1">_xll.ErBeta(H129,I129)</f>
        <v>#NAME?</v>
      </c>
      <c r="K129" s="1076" t="e">
        <f t="shared" ca="1" si="31"/>
        <v>#NAME?</v>
      </c>
      <c r="L129" s="453" t="e">
        <f t="shared" ca="1" si="59"/>
        <v>#NAME?</v>
      </c>
      <c r="M129" s="566" t="e">
        <f t="shared" ca="1" si="33"/>
        <v>#NAME?</v>
      </c>
      <c r="N129" s="567" t="e">
        <f t="shared" ca="1" si="34"/>
        <v>#NAME?</v>
      </c>
      <c r="O129" s="565" t="e">
        <f t="shared" ca="1" si="45"/>
        <v>#NAME?</v>
      </c>
      <c r="P129" s="453" t="e">
        <f t="shared" ca="1" si="54"/>
        <v>#NAME?</v>
      </c>
      <c r="Q129" s="566" t="e">
        <f t="shared" ca="1" si="36"/>
        <v>#NAME?</v>
      </c>
      <c r="R129" s="567" t="e">
        <f t="shared" ca="1" si="21"/>
        <v>#NAME?</v>
      </c>
      <c r="S129" s="1076" t="e">
        <f t="shared" ca="1" si="37"/>
        <v>#NAME?</v>
      </c>
      <c r="T129" s="453" t="e">
        <f t="shared" ca="1" si="55"/>
        <v>#NAME?</v>
      </c>
      <c r="U129" s="566" t="e">
        <f t="shared" ca="1" si="38"/>
        <v>#NAME?</v>
      </c>
      <c r="V129" s="567" t="e">
        <f t="shared" ca="1" si="39"/>
        <v>#NAME?</v>
      </c>
      <c r="W129" s="565" t="e">
        <f t="shared" ca="1" si="46"/>
        <v>#NAME?</v>
      </c>
      <c r="X129" s="453" t="e">
        <f t="shared" ca="1" si="56"/>
        <v>#NAME?</v>
      </c>
      <c r="Y129" s="566" t="e">
        <f t="shared" ca="1" si="40"/>
        <v>#NAME?</v>
      </c>
      <c r="Z129" s="567" t="e">
        <f t="shared" ca="1" si="24"/>
        <v>#NAME?</v>
      </c>
      <c r="AA129" s="1076" t="e">
        <f t="shared" ca="1" si="41"/>
        <v>#NAME?</v>
      </c>
      <c r="AB129" s="453" t="e">
        <f t="shared" ca="1" si="57"/>
        <v>#NAME?</v>
      </c>
      <c r="AC129" s="566" t="e">
        <f t="shared" ca="1" si="42"/>
        <v>#NAME?</v>
      </c>
      <c r="AD129" s="567" t="e">
        <f t="shared" ca="1" si="26"/>
        <v>#NAME?</v>
      </c>
      <c r="AE129" s="565" t="e">
        <f t="shared" ca="1" si="47"/>
        <v>#NAME?</v>
      </c>
      <c r="AF129" s="453" t="e">
        <f t="shared" ca="1" si="58"/>
        <v>#NAME?</v>
      </c>
      <c r="AG129" s="566" t="e">
        <f t="shared" ca="1" si="43"/>
        <v>#NAME?</v>
      </c>
      <c r="AH129" s="969" t="e">
        <f t="shared" ca="1" si="44"/>
        <v>#NAME?</v>
      </c>
      <c r="AI129" s="945"/>
      <c r="AJ129" s="967"/>
      <c r="AK129" s="946"/>
      <c r="AL129" s="947"/>
      <c r="AM129" s="948"/>
      <c r="AN129" s="949"/>
      <c r="AO129" s="968"/>
      <c r="AP129" s="950"/>
      <c r="AQ129" s="951"/>
      <c r="AR129" s="948"/>
      <c r="AS129" s="948"/>
      <c r="AT129" s="968"/>
      <c r="AU129" s="950"/>
      <c r="AV129" s="951"/>
      <c r="AW129" s="952"/>
      <c r="AX129" s="945"/>
      <c r="AY129" s="967"/>
      <c r="AZ129" s="946"/>
      <c r="BA129" s="947"/>
      <c r="BB129" s="948"/>
      <c r="BC129" s="949"/>
      <c r="BD129" s="968"/>
      <c r="BE129" s="950"/>
      <c r="BF129" s="951"/>
      <c r="BG129" s="948"/>
      <c r="BH129" s="948"/>
      <c r="BI129" s="968"/>
      <c r="BJ129" s="950"/>
      <c r="BK129" s="951"/>
      <c r="BL129" s="952"/>
      <c r="BM129" s="945"/>
      <c r="BN129" s="967"/>
      <c r="BO129" s="946"/>
      <c r="BP129" s="947"/>
      <c r="BQ129" s="948"/>
      <c r="BR129" s="949"/>
      <c r="BS129" s="968"/>
      <c r="BT129" s="950"/>
      <c r="BU129" s="951"/>
      <c r="BV129" s="948"/>
      <c r="BW129" s="948"/>
      <c r="BX129" s="968"/>
      <c r="BY129" s="950"/>
      <c r="BZ129" s="951"/>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'NSW Post Acute '!T60</f>
        <v>4.3853620082419299E-5</v>
      </c>
      <c r="E130" s="493">
        <f>'NSW Post Acute '!U60</f>
        <v>1.0582321323865684E-5</v>
      </c>
      <c r="F130" s="493">
        <f>'NSW Post Acute '!V60</f>
        <v>1.7175923502642305E-4</v>
      </c>
      <c r="G130" s="498">
        <f t="shared" si="28"/>
        <v>4.1116559617999331E-5</v>
      </c>
      <c r="H130" s="498">
        <f t="shared" si="29"/>
        <v>1.137474249769592</v>
      </c>
      <c r="I130" s="498">
        <f t="shared" si="30"/>
        <v>25936.840910015933</v>
      </c>
      <c r="J130" s="498" t="e">
        <f ca="1">_xll.ErBeta(H130,I130)</f>
        <v>#NAME?</v>
      </c>
      <c r="K130" s="1076" t="e">
        <f t="shared" ca="1" si="31"/>
        <v>#NAME?</v>
      </c>
      <c r="L130" s="453" t="e">
        <f t="shared" ca="1" si="59"/>
        <v>#NAME?</v>
      </c>
      <c r="M130" s="566" t="e">
        <f t="shared" ca="1" si="33"/>
        <v>#NAME?</v>
      </c>
      <c r="N130" s="567" t="e">
        <f t="shared" ca="1" si="34"/>
        <v>#NAME?</v>
      </c>
      <c r="O130" s="565" t="e">
        <f t="shared" ca="1" si="45"/>
        <v>#NAME?</v>
      </c>
      <c r="P130" s="453" t="e">
        <f t="shared" ca="1" si="54"/>
        <v>#NAME?</v>
      </c>
      <c r="Q130" s="566" t="e">
        <f t="shared" ca="1" si="36"/>
        <v>#NAME?</v>
      </c>
      <c r="R130" s="567" t="e">
        <f t="shared" ca="1" si="21"/>
        <v>#NAME?</v>
      </c>
      <c r="S130" s="1076" t="e">
        <f t="shared" ca="1" si="37"/>
        <v>#NAME?</v>
      </c>
      <c r="T130" s="453" t="e">
        <f t="shared" ca="1" si="55"/>
        <v>#NAME?</v>
      </c>
      <c r="U130" s="566" t="e">
        <f t="shared" ca="1" si="38"/>
        <v>#NAME?</v>
      </c>
      <c r="V130" s="567" t="e">
        <f t="shared" ca="1" si="39"/>
        <v>#NAME?</v>
      </c>
      <c r="W130" s="565" t="e">
        <f t="shared" ca="1" si="46"/>
        <v>#NAME?</v>
      </c>
      <c r="X130" s="453" t="e">
        <f t="shared" ca="1" si="56"/>
        <v>#NAME?</v>
      </c>
      <c r="Y130" s="566" t="e">
        <f t="shared" ca="1" si="40"/>
        <v>#NAME?</v>
      </c>
      <c r="Z130" s="567" t="e">
        <f t="shared" ca="1" si="24"/>
        <v>#NAME?</v>
      </c>
      <c r="AA130" s="1076" t="e">
        <f t="shared" ca="1" si="41"/>
        <v>#NAME?</v>
      </c>
      <c r="AB130" s="453" t="e">
        <f t="shared" ca="1" si="57"/>
        <v>#NAME?</v>
      </c>
      <c r="AC130" s="566" t="e">
        <f t="shared" ca="1" si="42"/>
        <v>#NAME?</v>
      </c>
      <c r="AD130" s="567" t="e">
        <f t="shared" ca="1" si="26"/>
        <v>#NAME?</v>
      </c>
      <c r="AE130" s="565" t="e">
        <f t="shared" ca="1" si="47"/>
        <v>#NAME?</v>
      </c>
      <c r="AF130" s="453" t="e">
        <f t="shared" ca="1" si="58"/>
        <v>#NAME?</v>
      </c>
      <c r="AG130" s="566" t="e">
        <f t="shared" ca="1" si="43"/>
        <v>#NAME?</v>
      </c>
      <c r="AH130" s="969" t="e">
        <f t="shared" ca="1" si="44"/>
        <v>#NAME?</v>
      </c>
      <c r="AI130" s="945"/>
      <c r="AJ130" s="967"/>
      <c r="AK130" s="946"/>
      <c r="AL130" s="947"/>
      <c r="AM130" s="948"/>
      <c r="AN130" s="949"/>
      <c r="AO130" s="968"/>
      <c r="AP130" s="950"/>
      <c r="AQ130" s="951"/>
      <c r="AR130" s="948"/>
      <c r="AS130" s="948"/>
      <c r="AT130" s="968"/>
      <c r="AU130" s="950"/>
      <c r="AV130" s="951"/>
      <c r="AW130" s="952"/>
      <c r="AX130" s="945"/>
      <c r="AY130" s="967"/>
      <c r="AZ130" s="946"/>
      <c r="BA130" s="947"/>
      <c r="BB130" s="948"/>
      <c r="BC130" s="949"/>
      <c r="BD130" s="968"/>
      <c r="BE130" s="950"/>
      <c r="BF130" s="951"/>
      <c r="BG130" s="948"/>
      <c r="BH130" s="948"/>
      <c r="BI130" s="968"/>
      <c r="BJ130" s="950"/>
      <c r="BK130" s="951"/>
      <c r="BL130" s="952"/>
      <c r="BM130" s="945"/>
      <c r="BN130" s="967"/>
      <c r="BO130" s="946"/>
      <c r="BP130" s="947"/>
      <c r="BQ130" s="948"/>
      <c r="BR130" s="949"/>
      <c r="BS130" s="968"/>
      <c r="BT130" s="950"/>
      <c r="BU130" s="951"/>
      <c r="BV130" s="948"/>
      <c r="BW130" s="948"/>
      <c r="BX130" s="968"/>
      <c r="BY130" s="950"/>
      <c r="BZ130" s="951"/>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'NSW Post Acute '!T61</f>
        <v>3.6923834777440903E-5</v>
      </c>
      <c r="E131" s="493">
        <f>'NSW Post Acute '!U61</f>
        <v>8.6727403121888669E-6</v>
      </c>
      <c r="F131" s="493">
        <f>'NSW Post Acute '!V61</f>
        <v>1.4842706604118486E-4</v>
      </c>
      <c r="G131" s="498">
        <f t="shared" si="28"/>
        <v>3.5651613706376524E-5</v>
      </c>
      <c r="H131" s="498">
        <f t="shared" si="29"/>
        <v>1.0725664963030801</v>
      </c>
      <c r="I131" s="498">
        <f t="shared" si="30"/>
        <v>29047.00715675006</v>
      </c>
      <c r="J131" s="498" t="e">
        <f ca="1">_xll.ErBeta(H131,I131)</f>
        <v>#NAME?</v>
      </c>
      <c r="K131" s="1076" t="e">
        <f t="shared" ca="1" si="31"/>
        <v>#NAME?</v>
      </c>
      <c r="L131" s="453" t="e">
        <f t="shared" ca="1" si="59"/>
        <v>#NAME?</v>
      </c>
      <c r="M131" s="566" t="e">
        <f t="shared" ca="1" si="33"/>
        <v>#NAME?</v>
      </c>
      <c r="N131" s="567" t="e">
        <f t="shared" ca="1" si="34"/>
        <v>#NAME?</v>
      </c>
      <c r="O131" s="565" t="e">
        <f t="shared" ca="1" si="45"/>
        <v>#NAME?</v>
      </c>
      <c r="P131" s="453" t="e">
        <f t="shared" ca="1" si="54"/>
        <v>#NAME?</v>
      </c>
      <c r="Q131" s="566" t="e">
        <f t="shared" ca="1" si="36"/>
        <v>#NAME?</v>
      </c>
      <c r="R131" s="567" t="e">
        <f t="shared" ca="1" si="21"/>
        <v>#NAME?</v>
      </c>
      <c r="S131" s="1076" t="e">
        <f t="shared" ca="1" si="37"/>
        <v>#NAME?</v>
      </c>
      <c r="T131" s="453" t="e">
        <f t="shared" ca="1" si="55"/>
        <v>#NAME?</v>
      </c>
      <c r="U131" s="566" t="e">
        <f t="shared" ca="1" si="38"/>
        <v>#NAME?</v>
      </c>
      <c r="V131" s="567" t="e">
        <f t="shared" ca="1" si="39"/>
        <v>#NAME?</v>
      </c>
      <c r="W131" s="565" t="e">
        <f t="shared" ca="1" si="46"/>
        <v>#NAME?</v>
      </c>
      <c r="X131" s="453" t="e">
        <f t="shared" ca="1" si="56"/>
        <v>#NAME?</v>
      </c>
      <c r="Y131" s="566" t="e">
        <f t="shared" ca="1" si="40"/>
        <v>#NAME?</v>
      </c>
      <c r="Z131" s="567" t="e">
        <f t="shared" ca="1" si="24"/>
        <v>#NAME?</v>
      </c>
      <c r="AA131" s="1076" t="e">
        <f t="shared" ca="1" si="41"/>
        <v>#NAME?</v>
      </c>
      <c r="AB131" s="453" t="e">
        <f t="shared" ca="1" si="57"/>
        <v>#NAME?</v>
      </c>
      <c r="AC131" s="566" t="e">
        <f t="shared" ca="1" si="42"/>
        <v>#NAME?</v>
      </c>
      <c r="AD131" s="567" t="e">
        <f t="shared" ca="1" si="26"/>
        <v>#NAME?</v>
      </c>
      <c r="AE131" s="565" t="e">
        <f t="shared" ca="1" si="47"/>
        <v>#NAME?</v>
      </c>
      <c r="AF131" s="453" t="e">
        <f t="shared" ca="1" si="58"/>
        <v>#NAME?</v>
      </c>
      <c r="AG131" s="566" t="e">
        <f t="shared" ca="1" si="43"/>
        <v>#NAME?</v>
      </c>
      <c r="AH131" s="969" t="e">
        <f t="shared" ca="1" si="44"/>
        <v>#NAME?</v>
      </c>
      <c r="AI131" s="945"/>
      <c r="AJ131" s="967"/>
      <c r="AK131" s="946"/>
      <c r="AL131" s="947"/>
      <c r="AM131" s="948"/>
      <c r="AN131" s="949"/>
      <c r="AO131" s="968"/>
      <c r="AP131" s="950"/>
      <c r="AQ131" s="951"/>
      <c r="AR131" s="948"/>
      <c r="AS131" s="948"/>
      <c r="AT131" s="968"/>
      <c r="AU131" s="950"/>
      <c r="AV131" s="951"/>
      <c r="AW131" s="952"/>
      <c r="AX131" s="945"/>
      <c r="AY131" s="967"/>
      <c r="AZ131" s="946"/>
      <c r="BA131" s="947"/>
      <c r="BB131" s="948"/>
      <c r="BC131" s="949"/>
      <c r="BD131" s="968"/>
      <c r="BE131" s="950"/>
      <c r="BF131" s="951"/>
      <c r="BG131" s="948"/>
      <c r="BH131" s="948"/>
      <c r="BI131" s="968"/>
      <c r="BJ131" s="950"/>
      <c r="BK131" s="951"/>
      <c r="BL131" s="952"/>
      <c r="BM131" s="945"/>
      <c r="BN131" s="967"/>
      <c r="BO131" s="946"/>
      <c r="BP131" s="947"/>
      <c r="BQ131" s="948"/>
      <c r="BR131" s="949"/>
      <c r="BS131" s="968"/>
      <c r="BT131" s="950"/>
      <c r="BU131" s="951"/>
      <c r="BV131" s="948"/>
      <c r="BW131" s="948"/>
      <c r="BX131" s="968"/>
      <c r="BY131" s="950"/>
      <c r="BZ131" s="951"/>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'NSW Post Acute '!T62</f>
        <v>3.1089099876120029E-5</v>
      </c>
      <c r="E132" s="493">
        <f>'NSW Post Acute '!U62</f>
        <v>7.1077433977585514E-6</v>
      </c>
      <c r="F132" s="493">
        <f>'NSW Post Acute '!V62</f>
        <v>1.2826439248058574E-4</v>
      </c>
      <c r="G132" s="498">
        <f t="shared" si="28"/>
        <v>3.0907308439496736E-5</v>
      </c>
      <c r="H132" s="498">
        <f t="shared" si="29"/>
        <v>1.011735704589251</v>
      </c>
      <c r="I132" s="498">
        <f t="shared" si="30"/>
        <v>32542.088856486542</v>
      </c>
      <c r="J132" s="498" t="e">
        <f ca="1">_xll.ErBeta(H132,I132)</f>
        <v>#NAME?</v>
      </c>
      <c r="K132" s="1076" t="e">
        <f t="shared" ca="1" si="31"/>
        <v>#NAME?</v>
      </c>
      <c r="L132" s="453" t="e">
        <f t="shared" ca="1" si="59"/>
        <v>#NAME?</v>
      </c>
      <c r="M132" s="566" t="e">
        <f t="shared" ca="1" si="33"/>
        <v>#NAME?</v>
      </c>
      <c r="N132" s="567" t="e">
        <f t="shared" ca="1" si="34"/>
        <v>#NAME?</v>
      </c>
      <c r="O132" s="565" t="e">
        <f t="shared" ca="1" si="45"/>
        <v>#NAME?</v>
      </c>
      <c r="P132" s="453" t="e">
        <f t="shared" ca="1" si="54"/>
        <v>#NAME?</v>
      </c>
      <c r="Q132" s="566" t="e">
        <f t="shared" ca="1" si="36"/>
        <v>#NAME?</v>
      </c>
      <c r="R132" s="567" t="e">
        <f t="shared" ca="1" si="21"/>
        <v>#NAME?</v>
      </c>
      <c r="S132" s="1076" t="e">
        <f t="shared" ca="1" si="37"/>
        <v>#NAME?</v>
      </c>
      <c r="T132" s="453" t="e">
        <f t="shared" ca="1" si="55"/>
        <v>#NAME?</v>
      </c>
      <c r="U132" s="566" t="e">
        <f t="shared" ca="1" si="38"/>
        <v>#NAME?</v>
      </c>
      <c r="V132" s="567" t="e">
        <f t="shared" ca="1" si="39"/>
        <v>#NAME?</v>
      </c>
      <c r="W132" s="565" t="e">
        <f t="shared" ca="1" si="46"/>
        <v>#NAME?</v>
      </c>
      <c r="X132" s="453" t="e">
        <f t="shared" ca="1" si="56"/>
        <v>#NAME?</v>
      </c>
      <c r="Y132" s="566" t="e">
        <f t="shared" ca="1" si="40"/>
        <v>#NAME?</v>
      </c>
      <c r="Z132" s="567" t="e">
        <f t="shared" ca="1" si="24"/>
        <v>#NAME?</v>
      </c>
      <c r="AA132" s="1076" t="e">
        <f t="shared" ca="1" si="41"/>
        <v>#NAME?</v>
      </c>
      <c r="AB132" s="453" t="e">
        <f t="shared" ca="1" si="57"/>
        <v>#NAME?</v>
      </c>
      <c r="AC132" s="566" t="e">
        <f t="shared" ca="1" si="42"/>
        <v>#NAME?</v>
      </c>
      <c r="AD132" s="567" t="e">
        <f t="shared" ca="1" si="26"/>
        <v>#NAME?</v>
      </c>
      <c r="AE132" s="565" t="e">
        <f t="shared" ca="1" si="47"/>
        <v>#NAME?</v>
      </c>
      <c r="AF132" s="453" t="e">
        <f t="shared" ca="1" si="58"/>
        <v>#NAME?</v>
      </c>
      <c r="AG132" s="566" t="e">
        <f t="shared" ca="1" si="43"/>
        <v>#NAME?</v>
      </c>
      <c r="AH132" s="969" t="e">
        <f t="shared" ca="1" si="44"/>
        <v>#NAME?</v>
      </c>
      <c r="AI132" s="945"/>
      <c r="AJ132" s="967"/>
      <c r="AK132" s="946"/>
      <c r="AL132" s="947"/>
      <c r="AM132" s="948"/>
      <c r="AN132" s="949"/>
      <c r="AO132" s="968"/>
      <c r="AP132" s="950"/>
      <c r="AQ132" s="951"/>
      <c r="AR132" s="948"/>
      <c r="AS132" s="948"/>
      <c r="AT132" s="968"/>
      <c r="AU132" s="950"/>
      <c r="AV132" s="951"/>
      <c r="AW132" s="952"/>
      <c r="AX132" s="945"/>
      <c r="AY132" s="967"/>
      <c r="AZ132" s="946"/>
      <c r="BA132" s="947"/>
      <c r="BB132" s="948"/>
      <c r="BC132" s="949"/>
      <c r="BD132" s="968"/>
      <c r="BE132" s="950"/>
      <c r="BF132" s="951"/>
      <c r="BG132" s="948"/>
      <c r="BH132" s="948"/>
      <c r="BI132" s="968"/>
      <c r="BJ132" s="950"/>
      <c r="BK132" s="951"/>
      <c r="BL132" s="952"/>
      <c r="BM132" s="945"/>
      <c r="BN132" s="967"/>
      <c r="BO132" s="946"/>
      <c r="BP132" s="947"/>
      <c r="BQ132" s="948"/>
      <c r="BR132" s="949"/>
      <c r="BS132" s="968"/>
      <c r="BT132" s="950"/>
      <c r="BU132" s="951"/>
      <c r="BV132" s="948"/>
      <c r="BW132" s="948"/>
      <c r="BX132" s="968"/>
      <c r="BY132" s="950"/>
      <c r="BZ132" s="951"/>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'NSW Post Acute '!T63</f>
        <v>2.6176374608248442E-5</v>
      </c>
      <c r="E133" s="493">
        <f>'NSW Post Acute '!U63</f>
        <v>5.8251503434708272E-6</v>
      </c>
      <c r="F133" s="493">
        <f>'NSW Post Acute '!V63</f>
        <v>1.1084066280639645E-4</v>
      </c>
      <c r="G133" s="498">
        <f t="shared" si="28"/>
        <v>2.6789671546664699E-5</v>
      </c>
      <c r="H133" s="498">
        <f t="shared" si="29"/>
        <v>0.95468684944520588</v>
      </c>
      <c r="I133" s="498">
        <f t="shared" si="30"/>
        <v>36470.362053260716</v>
      </c>
      <c r="J133" s="498" t="e">
        <f ca="1">_xll.ErBeta(H133,I133)</f>
        <v>#NAME?</v>
      </c>
      <c r="K133" s="1076" t="e">
        <f t="shared" ca="1" si="31"/>
        <v>#NAME?</v>
      </c>
      <c r="L133" s="453" t="e">
        <f t="shared" ref="L133:L164" ca="1" si="60">K133*($D$21-PICSIA_V-Diab_Inc-Park_Inc-Dem_Inc-Anx_Inc-Isc_Inc)</f>
        <v>#NAME?</v>
      </c>
      <c r="M133" s="566" t="e">
        <f t="shared" ca="1" si="33"/>
        <v>#NAME?</v>
      </c>
      <c r="N133" s="567" t="e">
        <f t="shared" ca="1" si="34"/>
        <v>#NAME?</v>
      </c>
      <c r="O133" s="565" t="e">
        <f t="shared" ca="1" si="45"/>
        <v>#NAME?</v>
      </c>
      <c r="P133" s="453" t="e">
        <f t="shared" ref="P133:P164" ca="1" si="61">O133*($E$21-PICSIA_U-$H$201-$H$202-$H$203-$H$204-$H$205)</f>
        <v>#NAME?</v>
      </c>
      <c r="Q133" s="566" t="e">
        <f t="shared" ca="1" si="36"/>
        <v>#NAME?</v>
      </c>
      <c r="R133" s="567" t="e">
        <f t="shared" ca="1" si="21"/>
        <v>#NAME?</v>
      </c>
      <c r="S133" s="1076" t="e">
        <f t="shared" ca="1" si="37"/>
        <v>#NAME?</v>
      </c>
      <c r="T133" s="453" t="e">
        <f t="shared" ref="T133:T164" ca="1" si="62">S133*($F$21-PICSIB_V-$J$201-$J$202-$J$203-$J$204-$J$205)</f>
        <v>#NAME?</v>
      </c>
      <c r="U133" s="566" t="e">
        <f t="shared" ca="1" si="38"/>
        <v>#NAME?</v>
      </c>
      <c r="V133" s="567" t="e">
        <f t="shared" ca="1" si="39"/>
        <v>#NAME?</v>
      </c>
      <c r="W133" s="565" t="e">
        <f t="shared" ca="1" si="46"/>
        <v>#NAME?</v>
      </c>
      <c r="X133" s="453" t="e">
        <f t="shared" ref="X133:X164" ca="1" si="63">W133*($G$21-PICSIB_U-$L$201-$L$202-$L$203-$L$204-$L$205)</f>
        <v>#NAME?</v>
      </c>
      <c r="Y133" s="566" t="e">
        <f t="shared" ca="1" si="40"/>
        <v>#NAME?</v>
      </c>
      <c r="Z133" s="567" t="e">
        <f t="shared" ca="1" si="24"/>
        <v>#NAME?</v>
      </c>
      <c r="AA133" s="1076" t="e">
        <f t="shared" ca="1" si="41"/>
        <v>#NAME?</v>
      </c>
      <c r="AB133" s="453" t="e">
        <f t="shared" ref="AB133:AB164" ca="1" si="64">AA133*($H$21-PICSIC_V-$N$201-$N$202-$N$203-$N$204-$N$205)</f>
        <v>#NAME?</v>
      </c>
      <c r="AC133" s="566" t="e">
        <f t="shared" ca="1" si="42"/>
        <v>#NAME?</v>
      </c>
      <c r="AD133" s="567" t="e">
        <f t="shared" ca="1" si="26"/>
        <v>#NAME?</v>
      </c>
      <c r="AE133" s="565" t="e">
        <f t="shared" ca="1" si="47"/>
        <v>#NAME?</v>
      </c>
      <c r="AF133" s="453" t="e">
        <f t="shared" ref="AF133:AF164" ca="1" si="65">AE133*($I$21-PICSIC_U-$P$201-$P$202-$P$203-$P$204-$P$205)</f>
        <v>#NAME?</v>
      </c>
      <c r="AG133" s="566" t="e">
        <f t="shared" ca="1" si="43"/>
        <v>#NAME?</v>
      </c>
      <c r="AH133" s="969" t="e">
        <f t="shared" ca="1" si="44"/>
        <v>#NAME?</v>
      </c>
      <c r="AI133" s="945"/>
      <c r="AJ133" s="967"/>
      <c r="AK133" s="946"/>
      <c r="AL133" s="947"/>
      <c r="AM133" s="948"/>
      <c r="AN133" s="949"/>
      <c r="AO133" s="968"/>
      <c r="AP133" s="950"/>
      <c r="AQ133" s="951"/>
      <c r="AR133" s="948"/>
      <c r="AS133" s="948"/>
      <c r="AT133" s="968"/>
      <c r="AU133" s="950"/>
      <c r="AV133" s="951"/>
      <c r="AW133" s="952"/>
      <c r="AX133" s="945"/>
      <c r="AY133" s="967"/>
      <c r="AZ133" s="946"/>
      <c r="BA133" s="947"/>
      <c r="BB133" s="948"/>
      <c r="BC133" s="949"/>
      <c r="BD133" s="968"/>
      <c r="BE133" s="950"/>
      <c r="BF133" s="951"/>
      <c r="BG133" s="948"/>
      <c r="BH133" s="948"/>
      <c r="BI133" s="968"/>
      <c r="BJ133" s="950"/>
      <c r="BK133" s="951"/>
      <c r="BL133" s="952"/>
      <c r="BM133" s="945"/>
      <c r="BN133" s="967"/>
      <c r="BO133" s="946"/>
      <c r="BP133" s="947"/>
      <c r="BQ133" s="948"/>
      <c r="BR133" s="949"/>
      <c r="BS133" s="968"/>
      <c r="BT133" s="950"/>
      <c r="BU133" s="951"/>
      <c r="BV133" s="948"/>
      <c r="BW133" s="948"/>
      <c r="BX133" s="968"/>
      <c r="BY133" s="950"/>
      <c r="BZ133" s="951"/>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'NSW Post Acute '!T64</f>
        <v>2.2039962249201923E-5</v>
      </c>
      <c r="E134" s="493">
        <f>'NSW Post Acute '!U64</f>
        <v>4.7740013426397644E-6</v>
      </c>
      <c r="F134" s="493">
        <f>'NSW Post Acute '!V64</f>
        <v>9.5783812590239102E-5</v>
      </c>
      <c r="G134" s="498">
        <f t="shared" si="28"/>
        <v>2.3216788583571262E-5</v>
      </c>
      <c r="H134" s="498">
        <f t="shared" si="29"/>
        <v>0.90115024631292062</v>
      </c>
      <c r="I134" s="498">
        <f t="shared" si="30"/>
        <v>40886.203651648328</v>
      </c>
      <c r="J134" s="498" t="e">
        <f ca="1">_xll.ErBeta(H134,I134)</f>
        <v>#NAME?</v>
      </c>
      <c r="K134" s="1076" t="e">
        <f t="shared" ca="1" si="31"/>
        <v>#NAME?</v>
      </c>
      <c r="L134" s="453" t="e">
        <f t="shared" ca="1" si="60"/>
        <v>#NAME?</v>
      </c>
      <c r="M134" s="566" t="e">
        <f t="shared" ca="1" si="33"/>
        <v>#NAME?</v>
      </c>
      <c r="N134" s="567" t="e">
        <f t="shared" ca="1" si="34"/>
        <v>#NAME?</v>
      </c>
      <c r="O134" s="565" t="e">
        <f t="shared" ca="1" si="45"/>
        <v>#NAME?</v>
      </c>
      <c r="P134" s="453" t="e">
        <f t="shared" ca="1" si="61"/>
        <v>#NAME?</v>
      </c>
      <c r="Q134" s="566" t="e">
        <f t="shared" ca="1" si="36"/>
        <v>#NAME?</v>
      </c>
      <c r="R134" s="567" t="e">
        <f t="shared" ca="1" si="21"/>
        <v>#NAME?</v>
      </c>
      <c r="S134" s="1076" t="e">
        <f t="shared" ca="1" si="37"/>
        <v>#NAME?</v>
      </c>
      <c r="T134" s="453" t="e">
        <f t="shared" ca="1" si="62"/>
        <v>#NAME?</v>
      </c>
      <c r="U134" s="566" t="e">
        <f t="shared" ca="1" si="38"/>
        <v>#NAME?</v>
      </c>
      <c r="V134" s="567" t="e">
        <f t="shared" ca="1" si="39"/>
        <v>#NAME?</v>
      </c>
      <c r="W134" s="565" t="e">
        <f t="shared" ca="1" si="46"/>
        <v>#NAME?</v>
      </c>
      <c r="X134" s="453" t="e">
        <f t="shared" ca="1" si="63"/>
        <v>#NAME?</v>
      </c>
      <c r="Y134" s="566" t="e">
        <f t="shared" ca="1" si="40"/>
        <v>#NAME?</v>
      </c>
      <c r="Z134" s="567" t="e">
        <f t="shared" ca="1" si="24"/>
        <v>#NAME?</v>
      </c>
      <c r="AA134" s="1076" t="e">
        <f t="shared" ca="1" si="41"/>
        <v>#NAME?</v>
      </c>
      <c r="AB134" s="453" t="e">
        <f t="shared" ca="1" si="64"/>
        <v>#NAME?</v>
      </c>
      <c r="AC134" s="566" t="e">
        <f t="shared" ca="1" si="42"/>
        <v>#NAME?</v>
      </c>
      <c r="AD134" s="567" t="e">
        <f t="shared" ca="1" si="26"/>
        <v>#NAME?</v>
      </c>
      <c r="AE134" s="565" t="e">
        <f t="shared" ca="1" si="47"/>
        <v>#NAME?</v>
      </c>
      <c r="AF134" s="453" t="e">
        <f t="shared" ca="1" si="65"/>
        <v>#NAME?</v>
      </c>
      <c r="AG134" s="566" t="e">
        <f t="shared" ca="1" si="43"/>
        <v>#NAME?</v>
      </c>
      <c r="AH134" s="969" t="e">
        <f t="shared" ca="1" si="44"/>
        <v>#NAME?</v>
      </c>
      <c r="AI134" s="945"/>
      <c r="AJ134" s="967"/>
      <c r="AK134" s="946"/>
      <c r="AL134" s="947"/>
      <c r="AM134" s="948"/>
      <c r="AN134" s="949"/>
      <c r="AO134" s="968"/>
      <c r="AP134" s="950"/>
      <c r="AQ134" s="951"/>
      <c r="AR134" s="948"/>
      <c r="AS134" s="948"/>
      <c r="AT134" s="968"/>
      <c r="AU134" s="950"/>
      <c r="AV134" s="951"/>
      <c r="AW134" s="952"/>
      <c r="AX134" s="945"/>
      <c r="AY134" s="967"/>
      <c r="AZ134" s="946"/>
      <c r="BA134" s="947"/>
      <c r="BB134" s="948"/>
      <c r="BC134" s="949"/>
      <c r="BD134" s="968"/>
      <c r="BE134" s="950"/>
      <c r="BF134" s="951"/>
      <c r="BG134" s="948"/>
      <c r="BH134" s="948"/>
      <c r="BI134" s="968"/>
      <c r="BJ134" s="950"/>
      <c r="BK134" s="951"/>
      <c r="BL134" s="952"/>
      <c r="BM134" s="945"/>
      <c r="BN134" s="967"/>
      <c r="BO134" s="946"/>
      <c r="BP134" s="947"/>
      <c r="BQ134" s="948"/>
      <c r="BR134" s="949"/>
      <c r="BS134" s="968"/>
      <c r="BT134" s="950"/>
      <c r="BU134" s="951"/>
      <c r="BV134" s="948"/>
      <c r="BW134" s="948"/>
      <c r="BX134" s="968"/>
      <c r="BY134" s="950"/>
      <c r="BZ134" s="951"/>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'NSW Post Acute '!T65</f>
        <v>1.8557189191248007E-5</v>
      </c>
      <c r="E135" s="493">
        <f>'NSW Post Acute '!U65</f>
        <v>3.9125322911316634E-6</v>
      </c>
      <c r="F135" s="493">
        <f>'NSW Post Acute '!V65</f>
        <v>8.2772319490249225E-5</v>
      </c>
      <c r="G135" s="498">
        <f t="shared" si="28"/>
        <v>2.0117292652836112E-5</v>
      </c>
      <c r="H135" s="498">
        <f t="shared" si="29"/>
        <v>0.85087897461797957</v>
      </c>
      <c r="I135" s="498">
        <f t="shared" si="30"/>
        <v>45850.865447723903</v>
      </c>
      <c r="J135" s="498" t="e">
        <f ca="1">_xll.ErBeta(H135,I135)</f>
        <v>#NAME?</v>
      </c>
      <c r="K135" s="1076" t="e">
        <f t="shared" ca="1" si="31"/>
        <v>#NAME?</v>
      </c>
      <c r="L135" s="453" t="e">
        <f t="shared" ca="1" si="60"/>
        <v>#NAME?</v>
      </c>
      <c r="M135" s="566" t="e">
        <f t="shared" ca="1" si="33"/>
        <v>#NAME?</v>
      </c>
      <c r="N135" s="567" t="e">
        <f t="shared" ca="1" si="34"/>
        <v>#NAME?</v>
      </c>
      <c r="O135" s="565" t="e">
        <f t="shared" ca="1" si="45"/>
        <v>#NAME?</v>
      </c>
      <c r="P135" s="453" t="e">
        <f t="shared" ca="1" si="61"/>
        <v>#NAME?</v>
      </c>
      <c r="Q135" s="566" t="e">
        <f t="shared" ca="1" si="36"/>
        <v>#NAME?</v>
      </c>
      <c r="R135" s="567" t="e">
        <f t="shared" ca="1" si="21"/>
        <v>#NAME?</v>
      </c>
      <c r="S135" s="1076" t="e">
        <f t="shared" ca="1" si="37"/>
        <v>#NAME?</v>
      </c>
      <c r="T135" s="453" t="e">
        <f t="shared" ca="1" si="62"/>
        <v>#NAME?</v>
      </c>
      <c r="U135" s="566" t="e">
        <f t="shared" ca="1" si="38"/>
        <v>#NAME?</v>
      </c>
      <c r="V135" s="567" t="e">
        <f t="shared" ca="1" si="39"/>
        <v>#NAME?</v>
      </c>
      <c r="W135" s="565" t="e">
        <f t="shared" ca="1" si="46"/>
        <v>#NAME?</v>
      </c>
      <c r="X135" s="453" t="e">
        <f t="shared" ca="1" si="63"/>
        <v>#NAME?</v>
      </c>
      <c r="Y135" s="566" t="e">
        <f t="shared" ca="1" si="40"/>
        <v>#NAME?</v>
      </c>
      <c r="Z135" s="567" t="e">
        <f t="shared" ca="1" si="24"/>
        <v>#NAME?</v>
      </c>
      <c r="AA135" s="1076" t="e">
        <f t="shared" ca="1" si="41"/>
        <v>#NAME?</v>
      </c>
      <c r="AB135" s="453" t="e">
        <f t="shared" ca="1" si="64"/>
        <v>#NAME?</v>
      </c>
      <c r="AC135" s="566" t="e">
        <f t="shared" ca="1" si="42"/>
        <v>#NAME?</v>
      </c>
      <c r="AD135" s="567" t="e">
        <f t="shared" ca="1" si="26"/>
        <v>#NAME?</v>
      </c>
      <c r="AE135" s="565" t="e">
        <f t="shared" ca="1" si="47"/>
        <v>#NAME?</v>
      </c>
      <c r="AF135" s="453" t="e">
        <f t="shared" ca="1" si="65"/>
        <v>#NAME?</v>
      </c>
      <c r="AG135" s="566" t="e">
        <f t="shared" ca="1" si="43"/>
        <v>#NAME?</v>
      </c>
      <c r="AH135" s="969" t="e">
        <f t="shared" ca="1" si="44"/>
        <v>#NAME?</v>
      </c>
      <c r="AI135" s="945"/>
      <c r="AJ135" s="967"/>
      <c r="AK135" s="946"/>
      <c r="AL135" s="947"/>
      <c r="AM135" s="948"/>
      <c r="AN135" s="949"/>
      <c r="AO135" s="968"/>
      <c r="AP135" s="950"/>
      <c r="AQ135" s="951"/>
      <c r="AR135" s="948"/>
      <c r="AS135" s="948"/>
      <c r="AT135" s="968"/>
      <c r="AU135" s="950"/>
      <c r="AV135" s="951"/>
      <c r="AW135" s="952"/>
      <c r="AX135" s="945"/>
      <c r="AY135" s="967"/>
      <c r="AZ135" s="946"/>
      <c r="BA135" s="947"/>
      <c r="BB135" s="948"/>
      <c r="BC135" s="949"/>
      <c r="BD135" s="968"/>
      <c r="BE135" s="950"/>
      <c r="BF135" s="951"/>
      <c r="BG135" s="948"/>
      <c r="BH135" s="948"/>
      <c r="BI135" s="968"/>
      <c r="BJ135" s="950"/>
      <c r="BK135" s="951"/>
      <c r="BL135" s="952"/>
      <c r="BM135" s="945"/>
      <c r="BN135" s="967"/>
      <c r="BO135" s="946"/>
      <c r="BP135" s="947"/>
      <c r="BQ135" s="948"/>
      <c r="BR135" s="949"/>
      <c r="BS135" s="968"/>
      <c r="BT135" s="950"/>
      <c r="BU135" s="951"/>
      <c r="BV135" s="948"/>
      <c r="BW135" s="948"/>
      <c r="BX135" s="968"/>
      <c r="BY135" s="950"/>
      <c r="BZ135" s="951"/>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'NSW Post Acute '!T66</f>
        <v>1.5624766811578412E-5</v>
      </c>
      <c r="E136" s="493">
        <f>'NSW Post Acute '!U66</f>
        <v>3.2065154218585823E-6</v>
      </c>
      <c r="F136" s="493">
        <f>'NSW Post Acute '!V66</f>
        <v>7.1528337497959278E-5</v>
      </c>
      <c r="G136" s="498">
        <f t="shared" si="28"/>
        <v>1.7429036243903239E-5</v>
      </c>
      <c r="H136" s="498">
        <f t="shared" si="29"/>
        <v>0.80364660356288975</v>
      </c>
      <c r="I136" s="498">
        <f t="shared" si="30"/>
        <v>51433.346587713146</v>
      </c>
      <c r="J136" s="498" t="e">
        <f ca="1">_xll.ErBeta(H136,I136)</f>
        <v>#NAME?</v>
      </c>
      <c r="K136" s="1076" t="e">
        <f t="shared" ca="1" si="31"/>
        <v>#NAME?</v>
      </c>
      <c r="L136" s="453" t="e">
        <f t="shared" ca="1" si="60"/>
        <v>#NAME?</v>
      </c>
      <c r="M136" s="566" t="e">
        <f t="shared" ca="1" si="33"/>
        <v>#NAME?</v>
      </c>
      <c r="N136" s="567" t="e">
        <f t="shared" ca="1" si="34"/>
        <v>#NAME?</v>
      </c>
      <c r="O136" s="565" t="e">
        <f t="shared" ca="1" si="45"/>
        <v>#NAME?</v>
      </c>
      <c r="P136" s="453" t="e">
        <f t="shared" ca="1" si="61"/>
        <v>#NAME?</v>
      </c>
      <c r="Q136" s="566" t="e">
        <f t="shared" ca="1" si="36"/>
        <v>#NAME?</v>
      </c>
      <c r="R136" s="567" t="e">
        <f t="shared" ca="1" si="21"/>
        <v>#NAME?</v>
      </c>
      <c r="S136" s="1076" t="e">
        <f t="shared" ca="1" si="37"/>
        <v>#NAME?</v>
      </c>
      <c r="T136" s="453" t="e">
        <f t="shared" ca="1" si="62"/>
        <v>#NAME?</v>
      </c>
      <c r="U136" s="566" t="e">
        <f t="shared" ca="1" si="38"/>
        <v>#NAME?</v>
      </c>
      <c r="V136" s="567" t="e">
        <f t="shared" ca="1" si="39"/>
        <v>#NAME?</v>
      </c>
      <c r="W136" s="565" t="e">
        <f t="shared" ca="1" si="46"/>
        <v>#NAME?</v>
      </c>
      <c r="X136" s="453" t="e">
        <f t="shared" ca="1" si="63"/>
        <v>#NAME?</v>
      </c>
      <c r="Y136" s="566" t="e">
        <f t="shared" ca="1" si="40"/>
        <v>#NAME?</v>
      </c>
      <c r="Z136" s="567" t="e">
        <f t="shared" ca="1" si="24"/>
        <v>#NAME?</v>
      </c>
      <c r="AA136" s="1076" t="e">
        <f t="shared" ca="1" si="41"/>
        <v>#NAME?</v>
      </c>
      <c r="AB136" s="453" t="e">
        <f t="shared" ca="1" si="64"/>
        <v>#NAME?</v>
      </c>
      <c r="AC136" s="566" t="e">
        <f t="shared" ca="1" si="42"/>
        <v>#NAME?</v>
      </c>
      <c r="AD136" s="567" t="e">
        <f t="shared" ca="1" si="26"/>
        <v>#NAME?</v>
      </c>
      <c r="AE136" s="565" t="e">
        <f t="shared" ca="1" si="47"/>
        <v>#NAME?</v>
      </c>
      <c r="AF136" s="453" t="e">
        <f t="shared" ca="1" si="65"/>
        <v>#NAME?</v>
      </c>
      <c r="AG136" s="566" t="e">
        <f t="shared" ca="1" si="43"/>
        <v>#NAME?</v>
      </c>
      <c r="AH136" s="969" t="e">
        <f t="shared" ca="1" si="44"/>
        <v>#NAME?</v>
      </c>
      <c r="AI136" s="945"/>
      <c r="AJ136" s="967"/>
      <c r="AK136" s="946"/>
      <c r="AL136" s="947"/>
      <c r="AM136" s="948"/>
      <c r="AN136" s="949"/>
      <c r="AO136" s="968"/>
      <c r="AP136" s="950"/>
      <c r="AQ136" s="951"/>
      <c r="AR136" s="948"/>
      <c r="AS136" s="948"/>
      <c r="AT136" s="968"/>
      <c r="AU136" s="950"/>
      <c r="AV136" s="951"/>
      <c r="AW136" s="952"/>
      <c r="AX136" s="945"/>
      <c r="AY136" s="967"/>
      <c r="AZ136" s="946"/>
      <c r="BA136" s="947"/>
      <c r="BB136" s="948"/>
      <c r="BC136" s="949"/>
      <c r="BD136" s="968"/>
      <c r="BE136" s="950"/>
      <c r="BF136" s="951"/>
      <c r="BG136" s="948"/>
      <c r="BH136" s="948"/>
      <c r="BI136" s="968"/>
      <c r="BJ136" s="950"/>
      <c r="BK136" s="951"/>
      <c r="BL136" s="952"/>
      <c r="BM136" s="945"/>
      <c r="BN136" s="967"/>
      <c r="BO136" s="946"/>
      <c r="BP136" s="947"/>
      <c r="BQ136" s="948"/>
      <c r="BR136" s="949"/>
      <c r="BS136" s="968"/>
      <c r="BT136" s="950"/>
      <c r="BU136" s="951"/>
      <c r="BV136" s="948"/>
      <c r="BW136" s="948"/>
      <c r="BX136" s="968"/>
      <c r="BY136" s="950"/>
      <c r="BZ136" s="951"/>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'NSW Post Acute '!T67</f>
        <v>1.3155728240963404E-5</v>
      </c>
      <c r="E137" s="493">
        <f>'NSW Post Acute '!U67</f>
        <v>2.6278993719545826E-6</v>
      </c>
      <c r="F137" s="493">
        <f>'NSW Post Acute '!V67</f>
        <v>6.1811763844852395E-5</v>
      </c>
      <c r="G137" s="498">
        <f t="shared" si="28"/>
        <v>1.5097924610433115E-5</v>
      </c>
      <c r="H137" s="498">
        <f t="shared" si="29"/>
        <v>0.75924518045099709</v>
      </c>
      <c r="I137" s="498">
        <f t="shared" si="30"/>
        <v>57711.376985097668</v>
      </c>
      <c r="J137" s="498" t="e">
        <f ca="1">_xll.ErBeta(H137,I137)</f>
        <v>#NAME?</v>
      </c>
      <c r="K137" s="1076" t="e">
        <f t="shared" ca="1" si="31"/>
        <v>#NAME?</v>
      </c>
      <c r="L137" s="453" t="e">
        <f t="shared" ca="1" si="60"/>
        <v>#NAME?</v>
      </c>
      <c r="M137" s="566" t="e">
        <f t="shared" ca="1" si="33"/>
        <v>#NAME?</v>
      </c>
      <c r="N137" s="567" t="e">
        <f t="shared" ca="1" si="34"/>
        <v>#NAME?</v>
      </c>
      <c r="O137" s="565" t="e">
        <f t="shared" ca="1" si="45"/>
        <v>#NAME?</v>
      </c>
      <c r="P137" s="453" t="e">
        <f t="shared" ca="1" si="61"/>
        <v>#NAME?</v>
      </c>
      <c r="Q137" s="566" t="e">
        <f t="shared" ca="1" si="36"/>
        <v>#NAME?</v>
      </c>
      <c r="R137" s="567" t="e">
        <f t="shared" ca="1" si="21"/>
        <v>#NAME?</v>
      </c>
      <c r="S137" s="1076" t="e">
        <f t="shared" ca="1" si="37"/>
        <v>#NAME?</v>
      </c>
      <c r="T137" s="453" t="e">
        <f t="shared" ca="1" si="62"/>
        <v>#NAME?</v>
      </c>
      <c r="U137" s="566" t="e">
        <f t="shared" ca="1" si="38"/>
        <v>#NAME?</v>
      </c>
      <c r="V137" s="567" t="e">
        <f t="shared" ca="1" si="39"/>
        <v>#NAME?</v>
      </c>
      <c r="W137" s="565" t="e">
        <f t="shared" ca="1" si="46"/>
        <v>#NAME?</v>
      </c>
      <c r="X137" s="453" t="e">
        <f t="shared" ca="1" si="63"/>
        <v>#NAME?</v>
      </c>
      <c r="Y137" s="566" t="e">
        <f t="shared" ca="1" si="40"/>
        <v>#NAME?</v>
      </c>
      <c r="Z137" s="567" t="e">
        <f t="shared" ca="1" si="24"/>
        <v>#NAME?</v>
      </c>
      <c r="AA137" s="1076" t="e">
        <f t="shared" ca="1" si="41"/>
        <v>#NAME?</v>
      </c>
      <c r="AB137" s="453" t="e">
        <f t="shared" ca="1" si="64"/>
        <v>#NAME?</v>
      </c>
      <c r="AC137" s="566" t="e">
        <f t="shared" ca="1" si="42"/>
        <v>#NAME?</v>
      </c>
      <c r="AD137" s="567" t="e">
        <f t="shared" ca="1" si="26"/>
        <v>#NAME?</v>
      </c>
      <c r="AE137" s="565" t="e">
        <f t="shared" ca="1" si="47"/>
        <v>#NAME?</v>
      </c>
      <c r="AF137" s="453" t="e">
        <f t="shared" ca="1" si="65"/>
        <v>#NAME?</v>
      </c>
      <c r="AG137" s="566" t="e">
        <f t="shared" ca="1" si="43"/>
        <v>#NAME?</v>
      </c>
      <c r="AH137" s="969" t="e">
        <f t="shared" ca="1" si="44"/>
        <v>#NAME?</v>
      </c>
      <c r="AI137" s="945"/>
      <c r="AJ137" s="967"/>
      <c r="AK137" s="946"/>
      <c r="AL137" s="947"/>
      <c r="AM137" s="948"/>
      <c r="AN137" s="949"/>
      <c r="AO137" s="968"/>
      <c r="AP137" s="950"/>
      <c r="AQ137" s="951"/>
      <c r="AR137" s="948"/>
      <c r="AS137" s="948"/>
      <c r="AT137" s="968"/>
      <c r="AU137" s="950"/>
      <c r="AV137" s="951"/>
      <c r="AW137" s="952"/>
      <c r="AX137" s="945"/>
      <c r="AY137" s="967"/>
      <c r="AZ137" s="946"/>
      <c r="BA137" s="947"/>
      <c r="BB137" s="948"/>
      <c r="BC137" s="949"/>
      <c r="BD137" s="968"/>
      <c r="BE137" s="950"/>
      <c r="BF137" s="951"/>
      <c r="BG137" s="948"/>
      <c r="BH137" s="948"/>
      <c r="BI137" s="968"/>
      <c r="BJ137" s="950"/>
      <c r="BK137" s="951"/>
      <c r="BL137" s="952"/>
      <c r="BM137" s="945"/>
      <c r="BN137" s="967"/>
      <c r="BO137" s="946"/>
      <c r="BP137" s="947"/>
      <c r="BQ137" s="948"/>
      <c r="BR137" s="949"/>
      <c r="BS137" s="968"/>
      <c r="BT137" s="950"/>
      <c r="BU137" s="951"/>
      <c r="BV137" s="948"/>
      <c r="BW137" s="948"/>
      <c r="BX137" s="968"/>
      <c r="BY137" s="950"/>
      <c r="BZ137" s="951"/>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'NSW Post Acute '!T68</f>
        <v>1.1076849186755862E-5</v>
      </c>
      <c r="E138" s="493">
        <f>'NSW Post Acute '!U68</f>
        <v>2.1536946499750406E-6</v>
      </c>
      <c r="F138" s="493">
        <f>'NSW Post Acute '!V68</f>
        <v>5.3415111873959243E-5</v>
      </c>
      <c r="G138" s="498">
        <f t="shared" si="28"/>
        <v>1.3076892148975563E-5</v>
      </c>
      <c r="H138" s="498">
        <f t="shared" si="29"/>
        <v>0.71748344744624837</v>
      </c>
      <c r="I138" s="498">
        <f t="shared" si="30"/>
        <v>64772.525823332806</v>
      </c>
      <c r="J138" s="498" t="e">
        <f ca="1">_xll.ErBeta(H138,I138)</f>
        <v>#NAME?</v>
      </c>
      <c r="K138" s="1076" t="e">
        <f t="shared" ca="1" si="31"/>
        <v>#NAME?</v>
      </c>
      <c r="L138" s="453" t="e">
        <f t="shared" ca="1" si="60"/>
        <v>#NAME?</v>
      </c>
      <c r="M138" s="566" t="e">
        <f t="shared" ca="1" si="33"/>
        <v>#NAME?</v>
      </c>
      <c r="N138" s="567" t="e">
        <f t="shared" ca="1" si="34"/>
        <v>#NAME?</v>
      </c>
      <c r="O138" s="565" t="e">
        <f t="shared" ca="1" si="45"/>
        <v>#NAME?</v>
      </c>
      <c r="P138" s="453" t="e">
        <f t="shared" ca="1" si="61"/>
        <v>#NAME?</v>
      </c>
      <c r="Q138" s="566" t="e">
        <f t="shared" ca="1" si="36"/>
        <v>#NAME?</v>
      </c>
      <c r="R138" s="567" t="e">
        <f t="shared" ca="1" si="21"/>
        <v>#NAME?</v>
      </c>
      <c r="S138" s="1076" t="e">
        <f t="shared" ca="1" si="37"/>
        <v>#NAME?</v>
      </c>
      <c r="T138" s="453" t="e">
        <f t="shared" ca="1" si="62"/>
        <v>#NAME?</v>
      </c>
      <c r="U138" s="566" t="e">
        <f t="shared" ca="1" si="38"/>
        <v>#NAME?</v>
      </c>
      <c r="V138" s="567" t="e">
        <f t="shared" ca="1" si="39"/>
        <v>#NAME?</v>
      </c>
      <c r="W138" s="565" t="e">
        <f t="shared" ca="1" si="46"/>
        <v>#NAME?</v>
      </c>
      <c r="X138" s="453" t="e">
        <f t="shared" ca="1" si="63"/>
        <v>#NAME?</v>
      </c>
      <c r="Y138" s="566" t="e">
        <f t="shared" ca="1" si="40"/>
        <v>#NAME?</v>
      </c>
      <c r="Z138" s="567" t="e">
        <f t="shared" ca="1" si="24"/>
        <v>#NAME?</v>
      </c>
      <c r="AA138" s="1076" t="e">
        <f t="shared" ca="1" si="41"/>
        <v>#NAME?</v>
      </c>
      <c r="AB138" s="453" t="e">
        <f t="shared" ca="1" si="64"/>
        <v>#NAME?</v>
      </c>
      <c r="AC138" s="566" t="e">
        <f t="shared" ca="1" si="42"/>
        <v>#NAME?</v>
      </c>
      <c r="AD138" s="567" t="e">
        <f t="shared" ca="1" si="26"/>
        <v>#NAME?</v>
      </c>
      <c r="AE138" s="565" t="e">
        <f t="shared" ca="1" si="47"/>
        <v>#NAME?</v>
      </c>
      <c r="AF138" s="453" t="e">
        <f t="shared" ca="1" si="65"/>
        <v>#NAME?</v>
      </c>
      <c r="AG138" s="566" t="e">
        <f t="shared" ca="1" si="43"/>
        <v>#NAME?</v>
      </c>
      <c r="AH138" s="969" t="e">
        <f t="shared" ca="1" si="44"/>
        <v>#NAME?</v>
      </c>
      <c r="AI138" s="945"/>
      <c r="AJ138" s="967"/>
      <c r="AK138" s="946"/>
      <c r="AL138" s="947"/>
      <c r="AM138" s="948"/>
      <c r="AN138" s="949"/>
      <c r="AO138" s="968"/>
      <c r="AP138" s="950"/>
      <c r="AQ138" s="951"/>
      <c r="AR138" s="948"/>
      <c r="AS138" s="948"/>
      <c r="AT138" s="968"/>
      <c r="AU138" s="950"/>
      <c r="AV138" s="951"/>
      <c r="AW138" s="952"/>
      <c r="AX138" s="945"/>
      <c r="AY138" s="967"/>
      <c r="AZ138" s="946"/>
      <c r="BA138" s="947"/>
      <c r="BB138" s="948"/>
      <c r="BC138" s="949"/>
      <c r="BD138" s="968"/>
      <c r="BE138" s="950"/>
      <c r="BF138" s="951"/>
      <c r="BG138" s="948"/>
      <c r="BH138" s="948"/>
      <c r="BI138" s="968"/>
      <c r="BJ138" s="950"/>
      <c r="BK138" s="951"/>
      <c r="BL138" s="952"/>
      <c r="BM138" s="945"/>
      <c r="BN138" s="967"/>
      <c r="BO138" s="946"/>
      <c r="BP138" s="947"/>
      <c r="BQ138" s="948"/>
      <c r="BR138" s="949"/>
      <c r="BS138" s="968"/>
      <c r="BT138" s="950"/>
      <c r="BU138" s="951"/>
      <c r="BV138" s="948"/>
      <c r="BW138" s="948"/>
      <c r="BX138" s="968"/>
      <c r="BY138" s="950"/>
      <c r="BZ138" s="951"/>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'NSW Post Acute '!T69</f>
        <v>9.3264763195768664E-6</v>
      </c>
      <c r="E139" s="493">
        <f>'NSW Post Acute '!U69</f>
        <v>1.7650602206587375E-6</v>
      </c>
      <c r="F139" s="493">
        <f>'NSW Post Acute '!V69</f>
        <v>4.6159080392351321E-5</v>
      </c>
      <c r="G139" s="498">
        <f t="shared" si="28"/>
        <v>1.1325005145839945E-5</v>
      </c>
      <c r="H139" s="498">
        <f t="shared" si="29"/>
        <v>0.67818525756179526</v>
      </c>
      <c r="I139" s="498">
        <f t="shared" si="30"/>
        <v>72715.451071216419</v>
      </c>
      <c r="J139" s="498" t="e">
        <f ca="1">_xll.ErBeta(H139,I139)</f>
        <v>#NAME?</v>
      </c>
      <c r="K139" s="1076" t="e">
        <f t="shared" ca="1" si="31"/>
        <v>#NAME?</v>
      </c>
      <c r="L139" s="453" t="e">
        <f t="shared" ca="1" si="60"/>
        <v>#NAME?</v>
      </c>
      <c r="M139" s="566" t="e">
        <f t="shared" ca="1" si="33"/>
        <v>#NAME?</v>
      </c>
      <c r="N139" s="567" t="e">
        <f t="shared" ca="1" si="34"/>
        <v>#NAME?</v>
      </c>
      <c r="O139" s="565" t="e">
        <f t="shared" ca="1" si="45"/>
        <v>#NAME?</v>
      </c>
      <c r="P139" s="453" t="e">
        <f t="shared" ca="1" si="61"/>
        <v>#NAME?</v>
      </c>
      <c r="Q139" s="566" t="e">
        <f t="shared" ca="1" si="36"/>
        <v>#NAME?</v>
      </c>
      <c r="R139" s="567" t="e">
        <f t="shared" ref="R139:R179" ca="1" si="66">(Q139/$D$22)*100000</f>
        <v>#NAME?</v>
      </c>
      <c r="S139" s="1076" t="e">
        <f t="shared" ca="1" si="37"/>
        <v>#NAME?</v>
      </c>
      <c r="T139" s="453" t="e">
        <f t="shared" ca="1" si="62"/>
        <v>#NAME?</v>
      </c>
      <c r="U139" s="566" t="e">
        <f t="shared" ca="1" si="38"/>
        <v>#NAME?</v>
      </c>
      <c r="V139" s="567" t="e">
        <f t="shared" ca="1" si="39"/>
        <v>#NAME?</v>
      </c>
      <c r="W139" s="565" t="e">
        <f t="shared" ca="1" si="46"/>
        <v>#NAME?</v>
      </c>
      <c r="X139" s="453" t="e">
        <f t="shared" ca="1" si="63"/>
        <v>#NAME?</v>
      </c>
      <c r="Y139" s="566" t="e">
        <f t="shared" ca="1" si="40"/>
        <v>#NAME?</v>
      </c>
      <c r="Z139" s="567" t="e">
        <f t="shared" ref="Z139:Z179" ca="1" si="67">(Y139/$D$22)*100000</f>
        <v>#NAME?</v>
      </c>
      <c r="AA139" s="1076" t="e">
        <f t="shared" ca="1" si="41"/>
        <v>#NAME?</v>
      </c>
      <c r="AB139" s="453" t="e">
        <f t="shared" ca="1" si="64"/>
        <v>#NAME?</v>
      </c>
      <c r="AC139" s="566" t="e">
        <f t="shared" ca="1" si="42"/>
        <v>#NAME?</v>
      </c>
      <c r="AD139" s="567" t="e">
        <f t="shared" ref="AD139:AD179" ca="1" si="68">(AC139/$D$22)*100000</f>
        <v>#NAME?</v>
      </c>
      <c r="AE139" s="565" t="e">
        <f t="shared" ca="1" si="47"/>
        <v>#NAME?</v>
      </c>
      <c r="AF139" s="453" t="e">
        <f t="shared" ca="1" si="65"/>
        <v>#NAME?</v>
      </c>
      <c r="AG139" s="566" t="e">
        <f t="shared" ca="1" si="43"/>
        <v>#NAME?</v>
      </c>
      <c r="AH139" s="969" t="e">
        <f t="shared" ca="1" si="44"/>
        <v>#NAME?</v>
      </c>
      <c r="AI139" s="945"/>
      <c r="AJ139" s="967"/>
      <c r="AK139" s="946"/>
      <c r="AL139" s="947"/>
      <c r="AM139" s="948"/>
      <c r="AN139" s="949"/>
      <c r="AO139" s="968"/>
      <c r="AP139" s="950"/>
      <c r="AQ139" s="951"/>
      <c r="AR139" s="948"/>
      <c r="AS139" s="948"/>
      <c r="AT139" s="968"/>
      <c r="AU139" s="950"/>
      <c r="AV139" s="951"/>
      <c r="AW139" s="952"/>
      <c r="AX139" s="945"/>
      <c r="AY139" s="967"/>
      <c r="AZ139" s="946"/>
      <c r="BA139" s="947"/>
      <c r="BB139" s="948"/>
      <c r="BC139" s="949"/>
      <c r="BD139" s="968"/>
      <c r="BE139" s="950"/>
      <c r="BF139" s="951"/>
      <c r="BG139" s="948"/>
      <c r="BH139" s="948"/>
      <c r="BI139" s="968"/>
      <c r="BJ139" s="950"/>
      <c r="BK139" s="951"/>
      <c r="BL139" s="952"/>
      <c r="BM139" s="945"/>
      <c r="BN139" s="967"/>
      <c r="BO139" s="946"/>
      <c r="BP139" s="947"/>
      <c r="BQ139" s="948"/>
      <c r="BR139" s="949"/>
      <c r="BS139" s="968"/>
      <c r="BT139" s="950"/>
      <c r="BU139" s="951"/>
      <c r="BV139" s="948"/>
      <c r="BW139" s="948"/>
      <c r="BX139" s="968"/>
      <c r="BY139" s="950"/>
      <c r="BZ139" s="951"/>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'NSW Post Acute '!T70</f>
        <v>7.8526988201329187E-6</v>
      </c>
      <c r="E140" s="493">
        <f>'NSW Post Acute '!U70</f>
        <v>1.4465549155670588E-6</v>
      </c>
      <c r="F140" s="493">
        <f>'NSW Post Acute '!V70</f>
        <v>3.9888724892969565E-5</v>
      </c>
      <c r="G140" s="498">
        <f t="shared" ref="G140:G179" si="69">(F140-E140)/(2*1.96)</f>
        <v>9.8066760146434969E-6</v>
      </c>
      <c r="H140" s="498">
        <f t="shared" ref="H140:H179" si="70">(D140*(D140-D140^2-G140^2))/G140^2</f>
        <v>0.64118816479367446</v>
      </c>
      <c r="I140" s="498">
        <f t="shared" ref="I140:I179" si="71">H140*(1-D140)/D140</f>
        <v>81651.307967173037</v>
      </c>
      <c r="J140" s="498" t="e">
        <f ca="1">_xll.ErBeta(H140,I140)</f>
        <v>#NAME?</v>
      </c>
      <c r="K140" s="1076" t="e">
        <f t="shared" ref="K140:K179" ca="1" si="72">(1-EXP(-(-LN(1-(J140-J141)/1))*$N$44)*1)</f>
        <v>#NAME?</v>
      </c>
      <c r="L140" s="453" t="e">
        <f t="shared" ca="1" si="60"/>
        <v>#NAME?</v>
      </c>
      <c r="M140" s="566" t="e">
        <f t="shared" ref="M140:M178" ca="1" si="73">((L140*B141)/52*$J$33)</f>
        <v>#NAME?</v>
      </c>
      <c r="N140" s="567" t="e">
        <f t="shared" ref="N140:N179" ca="1" si="74">(M140/$D$22)*100000</f>
        <v>#NAME?</v>
      </c>
      <c r="O140" s="565" t="e">
        <f t="shared" ca="1" si="45"/>
        <v>#NAME?</v>
      </c>
      <c r="P140" s="453" t="e">
        <f t="shared" ca="1" si="61"/>
        <v>#NAME?</v>
      </c>
      <c r="Q140" s="566" t="e">
        <f t="shared" ref="Q140:Q178" ca="1" si="75">((P140*B141)/52*$J$33)</f>
        <v>#NAME?</v>
      </c>
      <c r="R140" s="567" t="e">
        <f t="shared" ca="1" si="66"/>
        <v>#NAME?</v>
      </c>
      <c r="S140" s="1076" t="e">
        <f t="shared" ref="S140:S179" ca="1" si="76">(1-EXP(-(-LN(1-(J140-J141)/1))*$N$44)*1)</f>
        <v>#NAME?</v>
      </c>
      <c r="T140" s="453" t="e">
        <f t="shared" ca="1" si="62"/>
        <v>#NAME?</v>
      </c>
      <c r="U140" s="566" t="e">
        <f t="shared" ref="U140:U178" ca="1" si="77">((T140*B141)/52*$J$33)</f>
        <v>#NAME?</v>
      </c>
      <c r="V140" s="567" t="e">
        <f t="shared" ref="V140:V179" ca="1" si="78">(U140/$D$22)*100000</f>
        <v>#NAME?</v>
      </c>
      <c r="W140" s="565" t="e">
        <f t="shared" ca="1" si="46"/>
        <v>#NAME?</v>
      </c>
      <c r="X140" s="453" t="e">
        <f t="shared" ca="1" si="63"/>
        <v>#NAME?</v>
      </c>
      <c r="Y140" s="566" t="e">
        <f t="shared" ref="Y140:Y178" ca="1" si="79">((X140*B141)/52*$J$33)</f>
        <v>#NAME?</v>
      </c>
      <c r="Z140" s="567" t="e">
        <f t="shared" ca="1" si="67"/>
        <v>#NAME?</v>
      </c>
      <c r="AA140" s="1076" t="e">
        <f t="shared" ref="AA140:AA179" ca="1" si="80">(1-EXP(-(-LN(1-(J140-J141)/1))*$N$44)*1)</f>
        <v>#NAME?</v>
      </c>
      <c r="AB140" s="453" t="e">
        <f t="shared" ca="1" si="64"/>
        <v>#NAME?</v>
      </c>
      <c r="AC140" s="566" t="e">
        <f t="shared" ref="AC140:AC178" ca="1" si="81">((AB140*B141)/52*$J$33)</f>
        <v>#NAME?</v>
      </c>
      <c r="AD140" s="567" t="e">
        <f t="shared" ca="1" si="68"/>
        <v>#NAME?</v>
      </c>
      <c r="AE140" s="565" t="e">
        <f t="shared" ca="1" si="47"/>
        <v>#NAME?</v>
      </c>
      <c r="AF140" s="453" t="e">
        <f t="shared" ca="1" si="65"/>
        <v>#NAME?</v>
      </c>
      <c r="AG140" s="566" t="e">
        <f t="shared" ref="AG140:AG178" ca="1" si="82">((AF140*B141)/52*$J$33)</f>
        <v>#NAME?</v>
      </c>
      <c r="AH140" s="969" t="e">
        <f t="shared" ref="AH140:AH179" ca="1" si="83">(AG140/$D$22)*100000</f>
        <v>#NAME?</v>
      </c>
      <c r="AI140" s="945"/>
      <c r="AJ140" s="967"/>
      <c r="AK140" s="946"/>
      <c r="AL140" s="947"/>
      <c r="AM140" s="948"/>
      <c r="AN140" s="949"/>
      <c r="AO140" s="968"/>
      <c r="AP140" s="950"/>
      <c r="AQ140" s="951"/>
      <c r="AR140" s="948"/>
      <c r="AS140" s="948"/>
      <c r="AT140" s="968"/>
      <c r="AU140" s="950"/>
      <c r="AV140" s="951"/>
      <c r="AW140" s="952"/>
      <c r="AX140" s="945"/>
      <c r="AY140" s="967"/>
      <c r="AZ140" s="946"/>
      <c r="BA140" s="947"/>
      <c r="BB140" s="948"/>
      <c r="BC140" s="949"/>
      <c r="BD140" s="968"/>
      <c r="BE140" s="950"/>
      <c r="BF140" s="951"/>
      <c r="BG140" s="948"/>
      <c r="BH140" s="948"/>
      <c r="BI140" s="968"/>
      <c r="BJ140" s="950"/>
      <c r="BK140" s="951"/>
      <c r="BL140" s="952"/>
      <c r="BM140" s="945"/>
      <c r="BN140" s="967"/>
      <c r="BO140" s="946"/>
      <c r="BP140" s="947"/>
      <c r="BQ140" s="948"/>
      <c r="BR140" s="949"/>
      <c r="BS140" s="968"/>
      <c r="BT140" s="950"/>
      <c r="BU140" s="951"/>
      <c r="BV140" s="948"/>
      <c r="BW140" s="948"/>
      <c r="BX140" s="968"/>
      <c r="BY140" s="950"/>
      <c r="BZ140" s="951"/>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'NSW Post Acute '!T71</f>
        <v>6.6118088597167779E-6</v>
      </c>
      <c r="E141" s="493">
        <f>'NSW Post Acute '!U71</f>
        <v>1.1855239267532023E-6</v>
      </c>
      <c r="F141" s="493">
        <f>'NSW Post Acute '!V71</f>
        <v>3.4470148886472697E-5</v>
      </c>
      <c r="G141" s="498">
        <f t="shared" si="69"/>
        <v>8.4909757550304838E-6</v>
      </c>
      <c r="H141" s="498">
        <f t="shared" si="70"/>
        <v>0.60634216680455044</v>
      </c>
      <c r="I141" s="498">
        <f t="shared" si="71"/>
        <v>91705.336716586957</v>
      </c>
      <c r="J141" s="498" t="e">
        <f ca="1">_xll.ErBeta(H141,I141)</f>
        <v>#NAME?</v>
      </c>
      <c r="K141" s="1076" t="e">
        <f t="shared" ca="1" si="72"/>
        <v>#NAME?</v>
      </c>
      <c r="L141" s="453" t="e">
        <f t="shared" ca="1" si="60"/>
        <v>#NAME?</v>
      </c>
      <c r="M141" s="566" t="e">
        <f t="shared" ca="1" si="73"/>
        <v>#NAME?</v>
      </c>
      <c r="N141" s="567" t="e">
        <f t="shared" ca="1" si="74"/>
        <v>#NAME?</v>
      </c>
      <c r="O141" s="565" t="e">
        <f t="shared" ref="O141:O179" ca="1" si="84">$J141-$J142</f>
        <v>#NAME?</v>
      </c>
      <c r="P141" s="453" t="e">
        <f t="shared" ca="1" si="61"/>
        <v>#NAME?</v>
      </c>
      <c r="Q141" s="566" t="e">
        <f t="shared" ca="1" si="75"/>
        <v>#NAME?</v>
      </c>
      <c r="R141" s="567" t="e">
        <f t="shared" ca="1" si="66"/>
        <v>#NAME?</v>
      </c>
      <c r="S141" s="1076" t="e">
        <f t="shared" ca="1" si="76"/>
        <v>#NAME?</v>
      </c>
      <c r="T141" s="453" t="e">
        <f t="shared" ca="1" si="62"/>
        <v>#NAME?</v>
      </c>
      <c r="U141" s="566" t="e">
        <f t="shared" ca="1" si="77"/>
        <v>#NAME?</v>
      </c>
      <c r="V141" s="567" t="e">
        <f t="shared" ca="1" si="78"/>
        <v>#NAME?</v>
      </c>
      <c r="W141" s="565" t="e">
        <f t="shared" ref="W141:W179" ca="1" si="85">$J141-$J142</f>
        <v>#NAME?</v>
      </c>
      <c r="X141" s="453" t="e">
        <f t="shared" ca="1" si="63"/>
        <v>#NAME?</v>
      </c>
      <c r="Y141" s="566" t="e">
        <f t="shared" ca="1" si="79"/>
        <v>#NAME?</v>
      </c>
      <c r="Z141" s="567" t="e">
        <f t="shared" ca="1" si="67"/>
        <v>#NAME?</v>
      </c>
      <c r="AA141" s="1076" t="e">
        <f t="shared" ca="1" si="80"/>
        <v>#NAME?</v>
      </c>
      <c r="AB141" s="453" t="e">
        <f t="shared" ca="1" si="64"/>
        <v>#NAME?</v>
      </c>
      <c r="AC141" s="566" t="e">
        <f t="shared" ca="1" si="81"/>
        <v>#NAME?</v>
      </c>
      <c r="AD141" s="567" t="e">
        <f t="shared" ca="1" si="68"/>
        <v>#NAME?</v>
      </c>
      <c r="AE141" s="565" t="e">
        <f t="shared" ref="AE141:AE179" ca="1" si="86">$J141-$J142</f>
        <v>#NAME?</v>
      </c>
      <c r="AF141" s="453" t="e">
        <f t="shared" ca="1" si="65"/>
        <v>#NAME?</v>
      </c>
      <c r="AG141" s="566" t="e">
        <f t="shared" ca="1" si="82"/>
        <v>#NAME?</v>
      </c>
      <c r="AH141" s="969" t="e">
        <f t="shared" ca="1" si="83"/>
        <v>#NAME?</v>
      </c>
      <c r="AI141" s="945"/>
      <c r="AJ141" s="967"/>
      <c r="AK141" s="946"/>
      <c r="AL141" s="947"/>
      <c r="AM141" s="948"/>
      <c r="AN141" s="949"/>
      <c r="AO141" s="968"/>
      <c r="AP141" s="950"/>
      <c r="AQ141" s="951"/>
      <c r="AR141" s="948"/>
      <c r="AS141" s="948"/>
      <c r="AT141" s="968"/>
      <c r="AU141" s="950"/>
      <c r="AV141" s="951"/>
      <c r="AW141" s="952"/>
      <c r="AX141" s="945"/>
      <c r="AY141" s="967"/>
      <c r="AZ141" s="946"/>
      <c r="BA141" s="947"/>
      <c r="BB141" s="948"/>
      <c r="BC141" s="949"/>
      <c r="BD141" s="968"/>
      <c r="BE141" s="950"/>
      <c r="BF141" s="951"/>
      <c r="BG141" s="948"/>
      <c r="BH141" s="948"/>
      <c r="BI141" s="968"/>
      <c r="BJ141" s="950"/>
      <c r="BK141" s="951"/>
      <c r="BL141" s="952"/>
      <c r="BM141" s="945"/>
      <c r="BN141" s="967"/>
      <c r="BO141" s="946"/>
      <c r="BP141" s="947"/>
      <c r="BQ141" s="948"/>
      <c r="BR141" s="949"/>
      <c r="BS141" s="968"/>
      <c r="BT141" s="950"/>
      <c r="BU141" s="951"/>
      <c r="BV141" s="948"/>
      <c r="BW141" s="948"/>
      <c r="BX141" s="968"/>
      <c r="BY141" s="950"/>
      <c r="BZ141" s="951"/>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'NSW Post Acute '!T72</f>
        <v>5.5670053568524918E-6</v>
      </c>
      <c r="E142" s="493">
        <f>'NSW Post Acute '!U72</f>
        <v>9.7159600771421835E-7</v>
      </c>
      <c r="F142" s="493">
        <f>'NSW Post Acute '!V72</f>
        <v>2.9787644690166897E-5</v>
      </c>
      <c r="G142" s="498">
        <f t="shared" si="69"/>
        <v>7.3510328271562956E-6</v>
      </c>
      <c r="H142" s="498">
        <f t="shared" si="70"/>
        <v>0.5735085815218407</v>
      </c>
      <c r="I142" s="498">
        <f t="shared" si="71"/>
        <v>103018.65222575377</v>
      </c>
      <c r="J142" s="498" t="e">
        <f ca="1">_xll.ErBeta(H142,I142)</f>
        <v>#NAME?</v>
      </c>
      <c r="K142" s="1076" t="e">
        <f t="shared" ca="1" si="72"/>
        <v>#NAME?</v>
      </c>
      <c r="L142" s="453" t="e">
        <f t="shared" ca="1" si="60"/>
        <v>#NAME?</v>
      </c>
      <c r="M142" s="566" t="e">
        <f t="shared" ca="1" si="73"/>
        <v>#NAME?</v>
      </c>
      <c r="N142" s="567" t="e">
        <f t="shared" ca="1" si="74"/>
        <v>#NAME?</v>
      </c>
      <c r="O142" s="565" t="e">
        <f t="shared" ca="1" si="84"/>
        <v>#NAME?</v>
      </c>
      <c r="P142" s="453" t="e">
        <f t="shared" ca="1" si="61"/>
        <v>#NAME?</v>
      </c>
      <c r="Q142" s="566" t="e">
        <f t="shared" ca="1" si="75"/>
        <v>#NAME?</v>
      </c>
      <c r="R142" s="567" t="e">
        <f t="shared" ca="1" si="66"/>
        <v>#NAME?</v>
      </c>
      <c r="S142" s="1076" t="e">
        <f t="shared" ca="1" si="76"/>
        <v>#NAME?</v>
      </c>
      <c r="T142" s="453" t="e">
        <f t="shared" ca="1" si="62"/>
        <v>#NAME?</v>
      </c>
      <c r="U142" s="566" t="e">
        <f t="shared" ca="1" si="77"/>
        <v>#NAME?</v>
      </c>
      <c r="V142" s="567" t="e">
        <f t="shared" ca="1" si="78"/>
        <v>#NAME?</v>
      </c>
      <c r="W142" s="565" t="e">
        <f t="shared" ca="1" si="85"/>
        <v>#NAME?</v>
      </c>
      <c r="X142" s="453" t="e">
        <f t="shared" ca="1" si="63"/>
        <v>#NAME?</v>
      </c>
      <c r="Y142" s="566" t="e">
        <f t="shared" ca="1" si="79"/>
        <v>#NAME?</v>
      </c>
      <c r="Z142" s="567" t="e">
        <f t="shared" ca="1" si="67"/>
        <v>#NAME?</v>
      </c>
      <c r="AA142" s="1076" t="e">
        <f t="shared" ca="1" si="80"/>
        <v>#NAME?</v>
      </c>
      <c r="AB142" s="453" t="e">
        <f t="shared" ca="1" si="64"/>
        <v>#NAME?</v>
      </c>
      <c r="AC142" s="566" t="e">
        <f t="shared" ca="1" si="81"/>
        <v>#NAME?</v>
      </c>
      <c r="AD142" s="567" t="e">
        <f t="shared" ca="1" si="68"/>
        <v>#NAME?</v>
      </c>
      <c r="AE142" s="565" t="e">
        <f t="shared" ca="1" si="86"/>
        <v>#NAME?</v>
      </c>
      <c r="AF142" s="453" t="e">
        <f t="shared" ca="1" si="65"/>
        <v>#NAME?</v>
      </c>
      <c r="AG142" s="566" t="e">
        <f t="shared" ca="1" si="82"/>
        <v>#NAME?</v>
      </c>
      <c r="AH142" s="969" t="e">
        <f t="shared" ca="1" si="83"/>
        <v>#NAME?</v>
      </c>
      <c r="AI142" s="945"/>
      <c r="AJ142" s="967"/>
      <c r="AK142" s="946"/>
      <c r="AL142" s="947"/>
      <c r="AM142" s="948"/>
      <c r="AN142" s="949"/>
      <c r="AO142" s="968"/>
      <c r="AP142" s="950"/>
      <c r="AQ142" s="951"/>
      <c r="AR142" s="948"/>
      <c r="AS142" s="948"/>
      <c r="AT142" s="968"/>
      <c r="AU142" s="950"/>
      <c r="AV142" s="951"/>
      <c r="AW142" s="952"/>
      <c r="AX142" s="945"/>
      <c r="AY142" s="967"/>
      <c r="AZ142" s="946"/>
      <c r="BA142" s="947"/>
      <c r="BB142" s="948"/>
      <c r="BC142" s="949"/>
      <c r="BD142" s="968"/>
      <c r="BE142" s="950"/>
      <c r="BF142" s="951"/>
      <c r="BG142" s="948"/>
      <c r="BH142" s="948"/>
      <c r="BI142" s="968"/>
      <c r="BJ142" s="950"/>
      <c r="BK142" s="951"/>
      <c r="BL142" s="952"/>
      <c r="BM142" s="945"/>
      <c r="BN142" s="967"/>
      <c r="BO142" s="946"/>
      <c r="BP142" s="947"/>
      <c r="BQ142" s="948"/>
      <c r="BR142" s="949"/>
      <c r="BS142" s="968"/>
      <c r="BT142" s="950"/>
      <c r="BU142" s="951"/>
      <c r="BV142" s="948"/>
      <c r="BW142" s="948"/>
      <c r="BX142" s="968"/>
      <c r="BY142" s="950"/>
      <c r="BZ142" s="951"/>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'NSW Post Acute '!T73</f>
        <v>4.6873025673872674E-6</v>
      </c>
      <c r="E143" s="493">
        <f>'NSW Post Acute '!U73</f>
        <v>7.9627140448488404E-7</v>
      </c>
      <c r="F143" s="493">
        <f>'NSW Post Acute '!V73</f>
        <v>2.5741222618734868E-5</v>
      </c>
      <c r="G143" s="498">
        <f t="shared" si="69"/>
        <v>6.3635079628188734E-6</v>
      </c>
      <c r="H143" s="498">
        <f t="shared" si="70"/>
        <v>0.54255904153158541</v>
      </c>
      <c r="I143" s="498">
        <f t="shared" si="71"/>
        <v>115750.26160421762</v>
      </c>
      <c r="J143" s="498" t="e">
        <f ca="1">_xll.ErBeta(H143,I143)</f>
        <v>#NAME?</v>
      </c>
      <c r="K143" s="1076" t="e">
        <f t="shared" ca="1" si="72"/>
        <v>#NAME?</v>
      </c>
      <c r="L143" s="453" t="e">
        <f t="shared" ca="1" si="60"/>
        <v>#NAME?</v>
      </c>
      <c r="M143" s="566" t="e">
        <f t="shared" ca="1" si="73"/>
        <v>#NAME?</v>
      </c>
      <c r="N143" s="567" t="e">
        <f t="shared" ca="1" si="74"/>
        <v>#NAME?</v>
      </c>
      <c r="O143" s="565" t="e">
        <f t="shared" ca="1" si="84"/>
        <v>#NAME?</v>
      </c>
      <c r="P143" s="453" t="e">
        <f t="shared" ca="1" si="61"/>
        <v>#NAME?</v>
      </c>
      <c r="Q143" s="566" t="e">
        <f t="shared" ca="1" si="75"/>
        <v>#NAME?</v>
      </c>
      <c r="R143" s="567" t="e">
        <f t="shared" ca="1" si="66"/>
        <v>#NAME?</v>
      </c>
      <c r="S143" s="1076" t="e">
        <f t="shared" ca="1" si="76"/>
        <v>#NAME?</v>
      </c>
      <c r="T143" s="453" t="e">
        <f t="shared" ca="1" si="62"/>
        <v>#NAME?</v>
      </c>
      <c r="U143" s="566" t="e">
        <f t="shared" ca="1" si="77"/>
        <v>#NAME?</v>
      </c>
      <c r="V143" s="567" t="e">
        <f t="shared" ca="1" si="78"/>
        <v>#NAME?</v>
      </c>
      <c r="W143" s="565" t="e">
        <f t="shared" ca="1" si="85"/>
        <v>#NAME?</v>
      </c>
      <c r="X143" s="453" t="e">
        <f t="shared" ca="1" si="63"/>
        <v>#NAME?</v>
      </c>
      <c r="Y143" s="566" t="e">
        <f t="shared" ca="1" si="79"/>
        <v>#NAME?</v>
      </c>
      <c r="Z143" s="567" t="e">
        <f t="shared" ca="1" si="67"/>
        <v>#NAME?</v>
      </c>
      <c r="AA143" s="1076" t="e">
        <f t="shared" ca="1" si="80"/>
        <v>#NAME?</v>
      </c>
      <c r="AB143" s="453" t="e">
        <f t="shared" ca="1" si="64"/>
        <v>#NAME?</v>
      </c>
      <c r="AC143" s="566" t="e">
        <f t="shared" ca="1" si="81"/>
        <v>#NAME?</v>
      </c>
      <c r="AD143" s="567" t="e">
        <f t="shared" ca="1" si="68"/>
        <v>#NAME?</v>
      </c>
      <c r="AE143" s="565" t="e">
        <f t="shared" ca="1" si="86"/>
        <v>#NAME?</v>
      </c>
      <c r="AF143" s="453" t="e">
        <f t="shared" ca="1" si="65"/>
        <v>#NAME?</v>
      </c>
      <c r="AG143" s="566" t="e">
        <f t="shared" ca="1" si="82"/>
        <v>#NAME?</v>
      </c>
      <c r="AH143" s="969" t="e">
        <f t="shared" ca="1" si="83"/>
        <v>#NAME?</v>
      </c>
      <c r="AI143" s="945"/>
      <c r="AJ143" s="967"/>
      <c r="AK143" s="946"/>
      <c r="AL143" s="947"/>
      <c r="AM143" s="948"/>
      <c r="AN143" s="949"/>
      <c r="AO143" s="968"/>
      <c r="AP143" s="950"/>
      <c r="AQ143" s="951"/>
      <c r="AR143" s="948"/>
      <c r="AS143" s="948"/>
      <c r="AT143" s="968"/>
      <c r="AU143" s="950"/>
      <c r="AV143" s="951"/>
      <c r="AW143" s="952"/>
      <c r="AX143" s="945"/>
      <c r="AY143" s="967"/>
      <c r="AZ143" s="946"/>
      <c r="BA143" s="947"/>
      <c r="BB143" s="948"/>
      <c r="BC143" s="949"/>
      <c r="BD143" s="968"/>
      <c r="BE143" s="950"/>
      <c r="BF143" s="951"/>
      <c r="BG143" s="948"/>
      <c r="BH143" s="948"/>
      <c r="BI143" s="968"/>
      <c r="BJ143" s="950"/>
      <c r="BK143" s="951"/>
      <c r="BL143" s="952"/>
      <c r="BM143" s="945"/>
      <c r="BN143" s="967"/>
      <c r="BO143" s="946"/>
      <c r="BP143" s="947"/>
      <c r="BQ143" s="948"/>
      <c r="BR143" s="949"/>
      <c r="BS143" s="968"/>
      <c r="BT143" s="950"/>
      <c r="BU143" s="951"/>
      <c r="BV143" s="948"/>
      <c r="BW143" s="948"/>
      <c r="BX143" s="968"/>
      <c r="BY143" s="950"/>
      <c r="BZ143" s="951"/>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'NSW Post Acute '!T74</f>
        <v>3.9466111400793227E-6</v>
      </c>
      <c r="E144" s="493">
        <f>'NSW Post Acute '!U74</f>
        <v>6.525841446096458E-7</v>
      </c>
      <c r="F144" s="493">
        <f>'NSW Post Acute '!V74</f>
        <v>2.2244475815370481E-5</v>
      </c>
      <c r="G144" s="498">
        <f t="shared" si="69"/>
        <v>5.5081356302961317E-6</v>
      </c>
      <c r="H144" s="498">
        <f t="shared" si="70"/>
        <v>0.51337459229551319</v>
      </c>
      <c r="I144" s="498">
        <f t="shared" si="71"/>
        <v>130079.33844612569</v>
      </c>
      <c r="J144" s="498" t="e">
        <f ca="1">_xll.ErBeta(H144,I144)</f>
        <v>#NAME?</v>
      </c>
      <c r="K144" s="1076" t="e">
        <f t="shared" ca="1" si="72"/>
        <v>#NAME?</v>
      </c>
      <c r="L144" s="453" t="e">
        <f t="shared" ca="1" si="60"/>
        <v>#NAME?</v>
      </c>
      <c r="M144" s="566" t="e">
        <f t="shared" ca="1" si="73"/>
        <v>#NAME?</v>
      </c>
      <c r="N144" s="567" t="e">
        <f t="shared" ca="1" si="74"/>
        <v>#NAME?</v>
      </c>
      <c r="O144" s="565" t="e">
        <f t="shared" ca="1" si="84"/>
        <v>#NAME?</v>
      </c>
      <c r="P144" s="453" t="e">
        <f t="shared" ca="1" si="61"/>
        <v>#NAME?</v>
      </c>
      <c r="Q144" s="566" t="e">
        <f t="shared" ca="1" si="75"/>
        <v>#NAME?</v>
      </c>
      <c r="R144" s="567" t="e">
        <f t="shared" ca="1" si="66"/>
        <v>#NAME?</v>
      </c>
      <c r="S144" s="1076" t="e">
        <f t="shared" ca="1" si="76"/>
        <v>#NAME?</v>
      </c>
      <c r="T144" s="453" t="e">
        <f t="shared" ca="1" si="62"/>
        <v>#NAME?</v>
      </c>
      <c r="U144" s="566" t="e">
        <f t="shared" ca="1" si="77"/>
        <v>#NAME?</v>
      </c>
      <c r="V144" s="567" t="e">
        <f t="shared" ca="1" si="78"/>
        <v>#NAME?</v>
      </c>
      <c r="W144" s="565" t="e">
        <f t="shared" ca="1" si="85"/>
        <v>#NAME?</v>
      </c>
      <c r="X144" s="453" t="e">
        <f t="shared" ca="1" si="63"/>
        <v>#NAME?</v>
      </c>
      <c r="Y144" s="566" t="e">
        <f t="shared" ca="1" si="79"/>
        <v>#NAME?</v>
      </c>
      <c r="Z144" s="567" t="e">
        <f t="shared" ca="1" si="67"/>
        <v>#NAME?</v>
      </c>
      <c r="AA144" s="1076" t="e">
        <f t="shared" ca="1" si="80"/>
        <v>#NAME?</v>
      </c>
      <c r="AB144" s="453" t="e">
        <f t="shared" ca="1" si="64"/>
        <v>#NAME?</v>
      </c>
      <c r="AC144" s="566" t="e">
        <f t="shared" ca="1" si="81"/>
        <v>#NAME?</v>
      </c>
      <c r="AD144" s="567" t="e">
        <f t="shared" ca="1" si="68"/>
        <v>#NAME?</v>
      </c>
      <c r="AE144" s="565" t="e">
        <f t="shared" ca="1" si="86"/>
        <v>#NAME?</v>
      </c>
      <c r="AF144" s="453" t="e">
        <f t="shared" ca="1" si="65"/>
        <v>#NAME?</v>
      </c>
      <c r="AG144" s="566" t="e">
        <f t="shared" ca="1" si="82"/>
        <v>#NAME?</v>
      </c>
      <c r="AH144" s="969" t="e">
        <f t="shared" ca="1" si="83"/>
        <v>#NAME?</v>
      </c>
      <c r="AI144" s="945"/>
      <c r="AJ144" s="967"/>
      <c r="AK144" s="946"/>
      <c r="AL144" s="947"/>
      <c r="AM144" s="948"/>
      <c r="AN144" s="949"/>
      <c r="AO144" s="968"/>
      <c r="AP144" s="950"/>
      <c r="AQ144" s="951"/>
      <c r="AR144" s="948"/>
      <c r="AS144" s="948"/>
      <c r="AT144" s="968"/>
      <c r="AU144" s="950"/>
      <c r="AV144" s="951"/>
      <c r="AW144" s="952"/>
      <c r="AX144" s="945"/>
      <c r="AY144" s="967"/>
      <c r="AZ144" s="946"/>
      <c r="BA144" s="947"/>
      <c r="BB144" s="948"/>
      <c r="BC144" s="949"/>
      <c r="BD144" s="968"/>
      <c r="BE144" s="950"/>
      <c r="BF144" s="951"/>
      <c r="BG144" s="948"/>
      <c r="BH144" s="948"/>
      <c r="BI144" s="968"/>
      <c r="BJ144" s="950"/>
      <c r="BK144" s="951"/>
      <c r="BL144" s="952"/>
      <c r="BM144" s="945"/>
      <c r="BN144" s="967"/>
      <c r="BO144" s="946"/>
      <c r="BP144" s="947"/>
      <c r="BQ144" s="948"/>
      <c r="BR144" s="949"/>
      <c r="BS144" s="968"/>
      <c r="BT144" s="950"/>
      <c r="BU144" s="951"/>
      <c r="BV144" s="948"/>
      <c r="BW144" s="948"/>
      <c r="BX144" s="968"/>
      <c r="BY144" s="950"/>
      <c r="BZ144" s="951"/>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'NSW Post Acute '!T75</f>
        <v>3.3229643845415774E-6</v>
      </c>
      <c r="E145" s="493">
        <f>'NSW Post Acute '!U75</f>
        <v>5.3482526610559283E-7</v>
      </c>
      <c r="F145" s="493">
        <f>'NSW Post Acute '!V75</f>
        <v>1.9222735129156906E-5</v>
      </c>
      <c r="G145" s="498">
        <f t="shared" si="69"/>
        <v>4.7673239446559471E-6</v>
      </c>
      <c r="H145" s="498">
        <f t="shared" si="70"/>
        <v>0.48584488205300419</v>
      </c>
      <c r="I145" s="498">
        <f t="shared" si="71"/>
        <v>146207.78659798656</v>
      </c>
      <c r="J145" s="498" t="e">
        <f ca="1">_xll.ErBeta(H145,I145)</f>
        <v>#NAME?</v>
      </c>
      <c r="K145" s="1076" t="e">
        <f t="shared" ca="1" si="72"/>
        <v>#NAME?</v>
      </c>
      <c r="L145" s="453" t="e">
        <f t="shared" ca="1" si="60"/>
        <v>#NAME?</v>
      </c>
      <c r="M145" s="566" t="e">
        <f t="shared" ca="1" si="73"/>
        <v>#NAME?</v>
      </c>
      <c r="N145" s="567" t="e">
        <f t="shared" ca="1" si="74"/>
        <v>#NAME?</v>
      </c>
      <c r="O145" s="565" t="e">
        <f t="shared" ca="1" si="84"/>
        <v>#NAME?</v>
      </c>
      <c r="P145" s="453" t="e">
        <f t="shared" ca="1" si="61"/>
        <v>#NAME?</v>
      </c>
      <c r="Q145" s="566" t="e">
        <f t="shared" ca="1" si="75"/>
        <v>#NAME?</v>
      </c>
      <c r="R145" s="567" t="e">
        <f t="shared" ca="1" si="66"/>
        <v>#NAME?</v>
      </c>
      <c r="S145" s="1076" t="e">
        <f t="shared" ca="1" si="76"/>
        <v>#NAME?</v>
      </c>
      <c r="T145" s="453" t="e">
        <f t="shared" ca="1" si="62"/>
        <v>#NAME?</v>
      </c>
      <c r="U145" s="566" t="e">
        <f t="shared" ca="1" si="77"/>
        <v>#NAME?</v>
      </c>
      <c r="V145" s="567" t="e">
        <f t="shared" ca="1" si="78"/>
        <v>#NAME?</v>
      </c>
      <c r="W145" s="565" t="e">
        <f t="shared" ca="1" si="85"/>
        <v>#NAME?</v>
      </c>
      <c r="X145" s="453" t="e">
        <f t="shared" ca="1" si="63"/>
        <v>#NAME?</v>
      </c>
      <c r="Y145" s="566" t="e">
        <f t="shared" ca="1" si="79"/>
        <v>#NAME?</v>
      </c>
      <c r="Z145" s="567" t="e">
        <f t="shared" ca="1" si="67"/>
        <v>#NAME?</v>
      </c>
      <c r="AA145" s="1076" t="e">
        <f t="shared" ca="1" si="80"/>
        <v>#NAME?</v>
      </c>
      <c r="AB145" s="453" t="e">
        <f t="shared" ca="1" si="64"/>
        <v>#NAME?</v>
      </c>
      <c r="AC145" s="566" t="e">
        <f t="shared" ca="1" si="81"/>
        <v>#NAME?</v>
      </c>
      <c r="AD145" s="567" t="e">
        <f t="shared" ca="1" si="68"/>
        <v>#NAME?</v>
      </c>
      <c r="AE145" s="565" t="e">
        <f t="shared" ca="1" si="86"/>
        <v>#NAME?</v>
      </c>
      <c r="AF145" s="453" t="e">
        <f t="shared" ca="1" si="65"/>
        <v>#NAME?</v>
      </c>
      <c r="AG145" s="566" t="e">
        <f t="shared" ca="1" si="82"/>
        <v>#NAME?</v>
      </c>
      <c r="AH145" s="969" t="e">
        <f t="shared" ca="1" si="83"/>
        <v>#NAME?</v>
      </c>
      <c r="AI145" s="945"/>
      <c r="AJ145" s="967"/>
      <c r="AK145" s="946"/>
      <c r="AL145" s="947"/>
      <c r="AM145" s="948"/>
      <c r="AN145" s="949"/>
      <c r="AO145" s="968"/>
      <c r="AP145" s="950"/>
      <c r="AQ145" s="951"/>
      <c r="AR145" s="948"/>
      <c r="AS145" s="948"/>
      <c r="AT145" s="968"/>
      <c r="AU145" s="950"/>
      <c r="AV145" s="951"/>
      <c r="AW145" s="952"/>
      <c r="AX145" s="945"/>
      <c r="AY145" s="967"/>
      <c r="AZ145" s="946"/>
      <c r="BA145" s="947"/>
      <c r="BB145" s="948"/>
      <c r="BC145" s="949"/>
      <c r="BD145" s="968"/>
      <c r="BE145" s="950"/>
      <c r="BF145" s="951"/>
      <c r="BG145" s="948"/>
      <c r="BH145" s="948"/>
      <c r="BI145" s="968"/>
      <c r="BJ145" s="950"/>
      <c r="BK145" s="951"/>
      <c r="BL145" s="952"/>
      <c r="BM145" s="945"/>
      <c r="BN145" s="967"/>
      <c r="BO145" s="946"/>
      <c r="BP145" s="947"/>
      <c r="BQ145" s="948"/>
      <c r="BR145" s="949"/>
      <c r="BS145" s="968"/>
      <c r="BT145" s="950"/>
      <c r="BU145" s="951"/>
      <c r="BV145" s="948"/>
      <c r="BW145" s="948"/>
      <c r="BX145" s="968"/>
      <c r="BY145" s="950"/>
      <c r="BZ145" s="951"/>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'NSW Post Acute '!T76</f>
        <v>2.797866804964689E-6</v>
      </c>
      <c r="E146" s="493">
        <f>'NSW Post Acute '!U76</f>
        <v>4.3831598978859221E-7</v>
      </c>
      <c r="F146" s="493">
        <f>'NSW Post Acute '!V76</f>
        <v>1.661147463813897E-5</v>
      </c>
      <c r="G146" s="498">
        <f t="shared" si="69"/>
        <v>4.1258057776404023E-6</v>
      </c>
      <c r="H146" s="498">
        <f t="shared" si="70"/>
        <v>0.45986743284126075</v>
      </c>
      <c r="I146" s="498">
        <f t="shared" si="71"/>
        <v>164363.1302881981</v>
      </c>
      <c r="J146" s="498" t="e">
        <f ca="1">_xll.ErBeta(H146,I146)</f>
        <v>#NAME?</v>
      </c>
      <c r="K146" s="1076" t="e">
        <f t="shared" ca="1" si="72"/>
        <v>#NAME?</v>
      </c>
      <c r="L146" s="453" t="e">
        <f t="shared" ca="1" si="60"/>
        <v>#NAME?</v>
      </c>
      <c r="M146" s="566" t="e">
        <f t="shared" ca="1" si="73"/>
        <v>#NAME?</v>
      </c>
      <c r="N146" s="567" t="e">
        <f t="shared" ca="1" si="74"/>
        <v>#NAME?</v>
      </c>
      <c r="O146" s="565" t="e">
        <f t="shared" ca="1" si="84"/>
        <v>#NAME?</v>
      </c>
      <c r="P146" s="453" t="e">
        <f t="shared" ca="1" si="61"/>
        <v>#NAME?</v>
      </c>
      <c r="Q146" s="566" t="e">
        <f t="shared" ca="1" si="75"/>
        <v>#NAME?</v>
      </c>
      <c r="R146" s="567" t="e">
        <f t="shared" ca="1" si="66"/>
        <v>#NAME?</v>
      </c>
      <c r="S146" s="1076" t="e">
        <f t="shared" ca="1" si="76"/>
        <v>#NAME?</v>
      </c>
      <c r="T146" s="453" t="e">
        <f t="shared" ca="1" si="62"/>
        <v>#NAME?</v>
      </c>
      <c r="U146" s="566" t="e">
        <f t="shared" ca="1" si="77"/>
        <v>#NAME?</v>
      </c>
      <c r="V146" s="567" t="e">
        <f t="shared" ca="1" si="78"/>
        <v>#NAME?</v>
      </c>
      <c r="W146" s="565" t="e">
        <f t="shared" ca="1" si="85"/>
        <v>#NAME?</v>
      </c>
      <c r="X146" s="453" t="e">
        <f t="shared" ca="1" si="63"/>
        <v>#NAME?</v>
      </c>
      <c r="Y146" s="566" t="e">
        <f t="shared" ca="1" si="79"/>
        <v>#NAME?</v>
      </c>
      <c r="Z146" s="567" t="e">
        <f t="shared" ca="1" si="67"/>
        <v>#NAME?</v>
      </c>
      <c r="AA146" s="1076" t="e">
        <f t="shared" ca="1" si="80"/>
        <v>#NAME?</v>
      </c>
      <c r="AB146" s="453" t="e">
        <f t="shared" ca="1" si="64"/>
        <v>#NAME?</v>
      </c>
      <c r="AC146" s="566" t="e">
        <f t="shared" ca="1" si="81"/>
        <v>#NAME?</v>
      </c>
      <c r="AD146" s="567" t="e">
        <f t="shared" ca="1" si="68"/>
        <v>#NAME?</v>
      </c>
      <c r="AE146" s="565" t="e">
        <f t="shared" ca="1" si="86"/>
        <v>#NAME?</v>
      </c>
      <c r="AF146" s="453" t="e">
        <f t="shared" ca="1" si="65"/>
        <v>#NAME?</v>
      </c>
      <c r="AG146" s="566" t="e">
        <f t="shared" ca="1" si="82"/>
        <v>#NAME?</v>
      </c>
      <c r="AH146" s="969" t="e">
        <f t="shared" ca="1" si="83"/>
        <v>#NAME?</v>
      </c>
      <c r="AI146" s="945"/>
      <c r="AJ146" s="967"/>
      <c r="AK146" s="946"/>
      <c r="AL146" s="947"/>
      <c r="AM146" s="948"/>
      <c r="AN146" s="949"/>
      <c r="AO146" s="968"/>
      <c r="AP146" s="950"/>
      <c r="AQ146" s="951"/>
      <c r="AR146" s="948"/>
      <c r="AS146" s="948"/>
      <c r="AT146" s="968"/>
      <c r="AU146" s="950"/>
      <c r="AV146" s="951"/>
      <c r="AW146" s="952"/>
      <c r="AX146" s="945"/>
      <c r="AY146" s="967"/>
      <c r="AZ146" s="946"/>
      <c r="BA146" s="947"/>
      <c r="BB146" s="948"/>
      <c r="BC146" s="949"/>
      <c r="BD146" s="968"/>
      <c r="BE146" s="950"/>
      <c r="BF146" s="951"/>
      <c r="BG146" s="948"/>
      <c r="BH146" s="948"/>
      <c r="BI146" s="968"/>
      <c r="BJ146" s="950"/>
      <c r="BK146" s="951"/>
      <c r="BL146" s="952"/>
      <c r="BM146" s="945"/>
      <c r="BN146" s="967"/>
      <c r="BO146" s="946"/>
      <c r="BP146" s="947"/>
      <c r="BQ146" s="948"/>
      <c r="BR146" s="949"/>
      <c r="BS146" s="968"/>
      <c r="BT146" s="950"/>
      <c r="BU146" s="951"/>
      <c r="BV146" s="948"/>
      <c r="BW146" s="948"/>
      <c r="BX146" s="968"/>
      <c r="BY146" s="950"/>
      <c r="BZ146" s="951"/>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'NSW Post Acute '!T77</f>
        <v>2.3557455790797643E-6</v>
      </c>
      <c r="E147" s="493">
        <f>'NSW Post Acute '!U77</f>
        <v>3.5922182267735653E-7</v>
      </c>
      <c r="F147" s="493">
        <f>'NSW Post Acute '!V77</f>
        <v>1.4354933769804129E-5</v>
      </c>
      <c r="G147" s="498">
        <f t="shared" si="69"/>
        <v>3.5703346803894831E-6</v>
      </c>
      <c r="H147" s="498">
        <f t="shared" si="70"/>
        <v>0.43534698341622796</v>
      </c>
      <c r="I147" s="498">
        <f t="shared" si="71"/>
        <v>184801.77219288581</v>
      </c>
      <c r="J147" s="498" t="e">
        <f ca="1">_xll.ErBeta(H147,I147)</f>
        <v>#NAME?</v>
      </c>
      <c r="K147" s="1076" t="e">
        <f t="shared" ca="1" si="72"/>
        <v>#NAME?</v>
      </c>
      <c r="L147" s="453" t="e">
        <f t="shared" ca="1" si="60"/>
        <v>#NAME?</v>
      </c>
      <c r="M147" s="566" t="e">
        <f t="shared" ca="1" si="73"/>
        <v>#NAME?</v>
      </c>
      <c r="N147" s="567" t="e">
        <f t="shared" ca="1" si="74"/>
        <v>#NAME?</v>
      </c>
      <c r="O147" s="565" t="e">
        <f t="shared" ca="1" si="84"/>
        <v>#NAME?</v>
      </c>
      <c r="P147" s="453" t="e">
        <f t="shared" ca="1" si="61"/>
        <v>#NAME?</v>
      </c>
      <c r="Q147" s="566" t="e">
        <f t="shared" ca="1" si="75"/>
        <v>#NAME?</v>
      </c>
      <c r="R147" s="567" t="e">
        <f t="shared" ca="1" si="66"/>
        <v>#NAME?</v>
      </c>
      <c r="S147" s="1076" t="e">
        <f t="shared" ca="1" si="76"/>
        <v>#NAME?</v>
      </c>
      <c r="T147" s="453" t="e">
        <f t="shared" ca="1" si="62"/>
        <v>#NAME?</v>
      </c>
      <c r="U147" s="566" t="e">
        <f t="shared" ca="1" si="77"/>
        <v>#NAME?</v>
      </c>
      <c r="V147" s="567" t="e">
        <f t="shared" ca="1" si="78"/>
        <v>#NAME?</v>
      </c>
      <c r="W147" s="565" t="e">
        <f t="shared" ca="1" si="85"/>
        <v>#NAME?</v>
      </c>
      <c r="X147" s="453" t="e">
        <f t="shared" ca="1" si="63"/>
        <v>#NAME?</v>
      </c>
      <c r="Y147" s="566" t="e">
        <f t="shared" ca="1" si="79"/>
        <v>#NAME?</v>
      </c>
      <c r="Z147" s="567" t="e">
        <f t="shared" ca="1" si="67"/>
        <v>#NAME?</v>
      </c>
      <c r="AA147" s="1076" t="e">
        <f t="shared" ca="1" si="80"/>
        <v>#NAME?</v>
      </c>
      <c r="AB147" s="453" t="e">
        <f t="shared" ca="1" si="64"/>
        <v>#NAME?</v>
      </c>
      <c r="AC147" s="566" t="e">
        <f t="shared" ca="1" si="81"/>
        <v>#NAME?</v>
      </c>
      <c r="AD147" s="567" t="e">
        <f t="shared" ca="1" si="68"/>
        <v>#NAME?</v>
      </c>
      <c r="AE147" s="565" t="e">
        <f t="shared" ca="1" si="86"/>
        <v>#NAME?</v>
      </c>
      <c r="AF147" s="453" t="e">
        <f t="shared" ca="1" si="65"/>
        <v>#NAME?</v>
      </c>
      <c r="AG147" s="566" t="e">
        <f t="shared" ca="1" si="82"/>
        <v>#NAME?</v>
      </c>
      <c r="AH147" s="969" t="e">
        <f t="shared" ca="1" si="83"/>
        <v>#NAME?</v>
      </c>
      <c r="AI147" s="945"/>
      <c r="AJ147" s="967"/>
      <c r="AK147" s="946"/>
      <c r="AL147" s="947"/>
      <c r="AM147" s="948"/>
      <c r="AN147" s="949"/>
      <c r="AO147" s="968"/>
      <c r="AP147" s="950"/>
      <c r="AQ147" s="951"/>
      <c r="AR147" s="948"/>
      <c r="AS147" s="948"/>
      <c r="AT147" s="968"/>
      <c r="AU147" s="950"/>
      <c r="AV147" s="951"/>
      <c r="AW147" s="952"/>
      <c r="AX147" s="945"/>
      <c r="AY147" s="967"/>
      <c r="AZ147" s="946"/>
      <c r="BA147" s="947"/>
      <c r="BB147" s="948"/>
      <c r="BC147" s="949"/>
      <c r="BD147" s="968"/>
      <c r="BE147" s="950"/>
      <c r="BF147" s="951"/>
      <c r="BG147" s="948"/>
      <c r="BH147" s="948"/>
      <c r="BI147" s="968"/>
      <c r="BJ147" s="950"/>
      <c r="BK147" s="951"/>
      <c r="BL147" s="952"/>
      <c r="BM147" s="945"/>
      <c r="BN147" s="967"/>
      <c r="BO147" s="946"/>
      <c r="BP147" s="947"/>
      <c r="BQ147" s="948"/>
      <c r="BR147" s="949"/>
      <c r="BS147" s="968"/>
      <c r="BT147" s="950"/>
      <c r="BU147" s="951"/>
      <c r="BV147" s="948"/>
      <c r="BW147" s="948"/>
      <c r="BX147" s="968"/>
      <c r="BY147" s="950"/>
      <c r="BZ147" s="951"/>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'NSW Post Acute '!T78</f>
        <v>1.9834887148689276E-6</v>
      </c>
      <c r="E148" s="493">
        <f>'NSW Post Acute '!U78</f>
        <v>2.9440020645808674E-7</v>
      </c>
      <c r="F148" s="493">
        <f>'NSW Post Acute '!V78</f>
        <v>1.2404926595881592E-5</v>
      </c>
      <c r="G148" s="498">
        <f t="shared" si="69"/>
        <v>3.0894199973019143E-6</v>
      </c>
      <c r="H148" s="498">
        <f t="shared" si="70"/>
        <v>0.4121948960182239</v>
      </c>
      <c r="I148" s="498">
        <f t="shared" si="71"/>
        <v>207812.66631080271</v>
      </c>
      <c r="J148" s="498" t="e">
        <f ca="1">_xll.ErBeta(H148,I148)</f>
        <v>#NAME?</v>
      </c>
      <c r="K148" s="1076" t="e">
        <f t="shared" ca="1" si="72"/>
        <v>#NAME?</v>
      </c>
      <c r="L148" s="453" t="e">
        <f t="shared" ca="1" si="60"/>
        <v>#NAME?</v>
      </c>
      <c r="M148" s="566" t="e">
        <f t="shared" ca="1" si="73"/>
        <v>#NAME?</v>
      </c>
      <c r="N148" s="567" t="e">
        <f t="shared" ca="1" si="74"/>
        <v>#NAME?</v>
      </c>
      <c r="O148" s="565" t="e">
        <f t="shared" ca="1" si="84"/>
        <v>#NAME?</v>
      </c>
      <c r="P148" s="453" t="e">
        <f t="shared" ca="1" si="61"/>
        <v>#NAME?</v>
      </c>
      <c r="Q148" s="566" t="e">
        <f t="shared" ca="1" si="75"/>
        <v>#NAME?</v>
      </c>
      <c r="R148" s="567" t="e">
        <f t="shared" ca="1" si="66"/>
        <v>#NAME?</v>
      </c>
      <c r="S148" s="1076" t="e">
        <f t="shared" ca="1" si="76"/>
        <v>#NAME?</v>
      </c>
      <c r="T148" s="453" t="e">
        <f t="shared" ca="1" si="62"/>
        <v>#NAME?</v>
      </c>
      <c r="U148" s="566" t="e">
        <f t="shared" ca="1" si="77"/>
        <v>#NAME?</v>
      </c>
      <c r="V148" s="567" t="e">
        <f t="shared" ca="1" si="78"/>
        <v>#NAME?</v>
      </c>
      <c r="W148" s="565" t="e">
        <f t="shared" ca="1" si="85"/>
        <v>#NAME?</v>
      </c>
      <c r="X148" s="453" t="e">
        <f t="shared" ca="1" si="63"/>
        <v>#NAME?</v>
      </c>
      <c r="Y148" s="566" t="e">
        <f t="shared" ca="1" si="79"/>
        <v>#NAME?</v>
      </c>
      <c r="Z148" s="567" t="e">
        <f t="shared" ca="1" si="67"/>
        <v>#NAME?</v>
      </c>
      <c r="AA148" s="1076" t="e">
        <f t="shared" ca="1" si="80"/>
        <v>#NAME?</v>
      </c>
      <c r="AB148" s="453" t="e">
        <f t="shared" ca="1" si="64"/>
        <v>#NAME?</v>
      </c>
      <c r="AC148" s="566" t="e">
        <f t="shared" ca="1" si="81"/>
        <v>#NAME?</v>
      </c>
      <c r="AD148" s="567" t="e">
        <f t="shared" ca="1" si="68"/>
        <v>#NAME?</v>
      </c>
      <c r="AE148" s="565" t="e">
        <f t="shared" ca="1" si="86"/>
        <v>#NAME?</v>
      </c>
      <c r="AF148" s="453" t="e">
        <f t="shared" ca="1" si="65"/>
        <v>#NAME?</v>
      </c>
      <c r="AG148" s="566" t="e">
        <f t="shared" ca="1" si="82"/>
        <v>#NAME?</v>
      </c>
      <c r="AH148" s="969" t="e">
        <f t="shared" ca="1" si="83"/>
        <v>#NAME?</v>
      </c>
      <c r="AI148" s="945"/>
      <c r="AJ148" s="967"/>
      <c r="AK148" s="946"/>
      <c r="AL148" s="947"/>
      <c r="AM148" s="948"/>
      <c r="AN148" s="949"/>
      <c r="AO148" s="968"/>
      <c r="AP148" s="950"/>
      <c r="AQ148" s="951"/>
      <c r="AR148" s="948"/>
      <c r="AS148" s="948"/>
      <c r="AT148" s="968"/>
      <c r="AU148" s="950"/>
      <c r="AV148" s="951"/>
      <c r="AW148" s="952"/>
      <c r="AX148" s="945"/>
      <c r="AY148" s="967"/>
      <c r="AZ148" s="946"/>
      <c r="BA148" s="947"/>
      <c r="BB148" s="948"/>
      <c r="BC148" s="949"/>
      <c r="BD148" s="968"/>
      <c r="BE148" s="950"/>
      <c r="BF148" s="951"/>
      <c r="BG148" s="948"/>
      <c r="BH148" s="948"/>
      <c r="BI148" s="968"/>
      <c r="BJ148" s="950"/>
      <c r="BK148" s="951"/>
      <c r="BL148" s="952"/>
      <c r="BM148" s="945"/>
      <c r="BN148" s="967"/>
      <c r="BO148" s="946"/>
      <c r="BP148" s="947"/>
      <c r="BQ148" s="948"/>
      <c r="BR148" s="949"/>
      <c r="BS148" s="968"/>
      <c r="BT148" s="950"/>
      <c r="BU148" s="951"/>
      <c r="BV148" s="948"/>
      <c r="BW148" s="948"/>
      <c r="BX148" s="968"/>
      <c r="BY148" s="950"/>
      <c r="BZ148" s="951"/>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'NSW Post Acute '!T79</f>
        <v>1.670056188134389E-6</v>
      </c>
      <c r="E149" s="493">
        <f>'NSW Post Acute '!U79</f>
        <v>2.4127565779991629E-7</v>
      </c>
      <c r="F149" s="493">
        <f>'NSW Post Acute '!V79</f>
        <v>1.0719812875271135E-5</v>
      </c>
      <c r="G149" s="498">
        <f t="shared" si="69"/>
        <v>2.6730962289467395E-6</v>
      </c>
      <c r="H149" s="498">
        <f t="shared" si="70"/>
        <v>0.39032861992763124</v>
      </c>
      <c r="I149" s="498">
        <f t="shared" si="71"/>
        <v>233721.45849352377</v>
      </c>
      <c r="J149" s="498" t="e">
        <f ca="1">_xll.ErBeta(H149,I149)</f>
        <v>#NAME?</v>
      </c>
      <c r="K149" s="1076" t="e">
        <f t="shared" ca="1" si="72"/>
        <v>#NAME?</v>
      </c>
      <c r="L149" s="453" t="e">
        <f t="shared" ca="1" si="60"/>
        <v>#NAME?</v>
      </c>
      <c r="M149" s="566" t="e">
        <f t="shared" ca="1" si="73"/>
        <v>#NAME?</v>
      </c>
      <c r="N149" s="567" t="e">
        <f t="shared" ca="1" si="74"/>
        <v>#NAME?</v>
      </c>
      <c r="O149" s="565" t="e">
        <f t="shared" ca="1" si="84"/>
        <v>#NAME?</v>
      </c>
      <c r="P149" s="453" t="e">
        <f t="shared" ca="1" si="61"/>
        <v>#NAME?</v>
      </c>
      <c r="Q149" s="566" t="e">
        <f t="shared" ca="1" si="75"/>
        <v>#NAME?</v>
      </c>
      <c r="R149" s="567" t="e">
        <f t="shared" ca="1" si="66"/>
        <v>#NAME?</v>
      </c>
      <c r="S149" s="1076" t="e">
        <f t="shared" ca="1" si="76"/>
        <v>#NAME?</v>
      </c>
      <c r="T149" s="453" t="e">
        <f t="shared" ca="1" si="62"/>
        <v>#NAME?</v>
      </c>
      <c r="U149" s="566" t="e">
        <f t="shared" ca="1" si="77"/>
        <v>#NAME?</v>
      </c>
      <c r="V149" s="567" t="e">
        <f t="shared" ca="1" si="78"/>
        <v>#NAME?</v>
      </c>
      <c r="W149" s="565" t="e">
        <f t="shared" ca="1" si="85"/>
        <v>#NAME?</v>
      </c>
      <c r="X149" s="453" t="e">
        <f t="shared" ca="1" si="63"/>
        <v>#NAME?</v>
      </c>
      <c r="Y149" s="566" t="e">
        <f t="shared" ca="1" si="79"/>
        <v>#NAME?</v>
      </c>
      <c r="Z149" s="567" t="e">
        <f t="shared" ca="1" si="67"/>
        <v>#NAME?</v>
      </c>
      <c r="AA149" s="1076" t="e">
        <f t="shared" ca="1" si="80"/>
        <v>#NAME?</v>
      </c>
      <c r="AB149" s="453" t="e">
        <f t="shared" ca="1" si="64"/>
        <v>#NAME?</v>
      </c>
      <c r="AC149" s="566" t="e">
        <f t="shared" ca="1" si="81"/>
        <v>#NAME?</v>
      </c>
      <c r="AD149" s="567" t="e">
        <f t="shared" ca="1" si="68"/>
        <v>#NAME?</v>
      </c>
      <c r="AE149" s="565" t="e">
        <f t="shared" ca="1" si="86"/>
        <v>#NAME?</v>
      </c>
      <c r="AF149" s="453" t="e">
        <f t="shared" ca="1" si="65"/>
        <v>#NAME?</v>
      </c>
      <c r="AG149" s="566" t="e">
        <f t="shared" ca="1" si="82"/>
        <v>#NAME?</v>
      </c>
      <c r="AH149" s="969" t="e">
        <f t="shared" ca="1" si="83"/>
        <v>#NAME?</v>
      </c>
      <c r="AI149" s="945"/>
      <c r="AJ149" s="967"/>
      <c r="AK149" s="946"/>
      <c r="AL149" s="947"/>
      <c r="AM149" s="948"/>
      <c r="AN149" s="949"/>
      <c r="AO149" s="968"/>
      <c r="AP149" s="950"/>
      <c r="AQ149" s="951"/>
      <c r="AR149" s="948"/>
      <c r="AS149" s="948"/>
      <c r="AT149" s="968"/>
      <c r="AU149" s="950"/>
      <c r="AV149" s="951"/>
      <c r="AW149" s="952"/>
      <c r="AX149" s="945"/>
      <c r="AY149" s="967"/>
      <c r="AZ149" s="946"/>
      <c r="BA149" s="947"/>
      <c r="BB149" s="948"/>
      <c r="BC149" s="949"/>
      <c r="BD149" s="968"/>
      <c r="BE149" s="950"/>
      <c r="BF149" s="951"/>
      <c r="BG149" s="948"/>
      <c r="BH149" s="948"/>
      <c r="BI149" s="968"/>
      <c r="BJ149" s="950"/>
      <c r="BK149" s="951"/>
      <c r="BL149" s="952"/>
      <c r="BM149" s="945"/>
      <c r="BN149" s="967"/>
      <c r="BO149" s="946"/>
      <c r="BP149" s="947"/>
      <c r="BQ149" s="948"/>
      <c r="BR149" s="949"/>
      <c r="BS149" s="968"/>
      <c r="BT149" s="950"/>
      <c r="BU149" s="951"/>
      <c r="BV149" s="948"/>
      <c r="BW149" s="948"/>
      <c r="BX149" s="968"/>
      <c r="BY149" s="950"/>
      <c r="BZ149" s="951"/>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'NSW Post Acute '!T80</f>
        <v>1.4061525284303314E-6</v>
      </c>
      <c r="E150" s="493">
        <f>'NSW Post Acute '!U80</f>
        <v>1.9773743961375287E-7</v>
      </c>
      <c r="F150" s="493">
        <f>'NSW Post Acute '!V80</f>
        <v>9.26360887286346E-6</v>
      </c>
      <c r="G150" s="498">
        <f t="shared" si="69"/>
        <v>2.3127223044004356E-6</v>
      </c>
      <c r="H150" s="498">
        <f t="shared" si="70"/>
        <v>0.36967120562155797</v>
      </c>
      <c r="I150" s="498">
        <f t="shared" si="71"/>
        <v>262895.1542121222</v>
      </c>
      <c r="J150" s="498" t="e">
        <f ca="1">_xll.ErBeta(H150,I150)</f>
        <v>#NAME?</v>
      </c>
      <c r="K150" s="1076" t="e">
        <f t="shared" ca="1" si="72"/>
        <v>#NAME?</v>
      </c>
      <c r="L150" s="453" t="e">
        <f t="shared" ca="1" si="60"/>
        <v>#NAME?</v>
      </c>
      <c r="M150" s="566" t="e">
        <f t="shared" ca="1" si="73"/>
        <v>#NAME?</v>
      </c>
      <c r="N150" s="567" t="e">
        <f t="shared" ca="1" si="74"/>
        <v>#NAME?</v>
      </c>
      <c r="O150" s="565" t="e">
        <f t="shared" ca="1" si="84"/>
        <v>#NAME?</v>
      </c>
      <c r="P150" s="453" t="e">
        <f t="shared" ca="1" si="61"/>
        <v>#NAME?</v>
      </c>
      <c r="Q150" s="566" t="e">
        <f t="shared" ca="1" si="75"/>
        <v>#NAME?</v>
      </c>
      <c r="R150" s="567" t="e">
        <f t="shared" ca="1" si="66"/>
        <v>#NAME?</v>
      </c>
      <c r="S150" s="1076" t="e">
        <f t="shared" ca="1" si="76"/>
        <v>#NAME?</v>
      </c>
      <c r="T150" s="453" t="e">
        <f t="shared" ca="1" si="62"/>
        <v>#NAME?</v>
      </c>
      <c r="U150" s="566" t="e">
        <f t="shared" ca="1" si="77"/>
        <v>#NAME?</v>
      </c>
      <c r="V150" s="567" t="e">
        <f t="shared" ca="1" si="78"/>
        <v>#NAME?</v>
      </c>
      <c r="W150" s="565" t="e">
        <f t="shared" ca="1" si="85"/>
        <v>#NAME?</v>
      </c>
      <c r="X150" s="453" t="e">
        <f t="shared" ca="1" si="63"/>
        <v>#NAME?</v>
      </c>
      <c r="Y150" s="566" t="e">
        <f t="shared" ca="1" si="79"/>
        <v>#NAME?</v>
      </c>
      <c r="Z150" s="567" t="e">
        <f t="shared" ca="1" si="67"/>
        <v>#NAME?</v>
      </c>
      <c r="AA150" s="1076" t="e">
        <f t="shared" ca="1" si="80"/>
        <v>#NAME?</v>
      </c>
      <c r="AB150" s="453" t="e">
        <f t="shared" ca="1" si="64"/>
        <v>#NAME?</v>
      </c>
      <c r="AC150" s="566" t="e">
        <f t="shared" ca="1" si="81"/>
        <v>#NAME?</v>
      </c>
      <c r="AD150" s="567" t="e">
        <f t="shared" ca="1" si="68"/>
        <v>#NAME?</v>
      </c>
      <c r="AE150" s="565" t="e">
        <f t="shared" ca="1" si="86"/>
        <v>#NAME?</v>
      </c>
      <c r="AF150" s="453" t="e">
        <f t="shared" ca="1" si="65"/>
        <v>#NAME?</v>
      </c>
      <c r="AG150" s="566" t="e">
        <f t="shared" ca="1" si="82"/>
        <v>#NAME?</v>
      </c>
      <c r="AH150" s="969" t="e">
        <f t="shared" ca="1" si="83"/>
        <v>#NAME?</v>
      </c>
      <c r="AI150" s="945"/>
      <c r="AJ150" s="967"/>
      <c r="AK150" s="946"/>
      <c r="AL150" s="947"/>
      <c r="AM150" s="948"/>
      <c r="AN150" s="949"/>
      <c r="AO150" s="968"/>
      <c r="AP150" s="950"/>
      <c r="AQ150" s="951"/>
      <c r="AR150" s="948"/>
      <c r="AS150" s="948"/>
      <c r="AT150" s="968"/>
      <c r="AU150" s="950"/>
      <c r="AV150" s="951"/>
      <c r="AW150" s="952"/>
      <c r="AX150" s="945"/>
      <c r="AY150" s="967"/>
      <c r="AZ150" s="946"/>
      <c r="BA150" s="947"/>
      <c r="BB150" s="948"/>
      <c r="BC150" s="949"/>
      <c r="BD150" s="968"/>
      <c r="BE150" s="950"/>
      <c r="BF150" s="951"/>
      <c r="BG150" s="948"/>
      <c r="BH150" s="948"/>
      <c r="BI150" s="968"/>
      <c r="BJ150" s="950"/>
      <c r="BK150" s="951"/>
      <c r="BL150" s="952"/>
      <c r="BM150" s="945"/>
      <c r="BN150" s="967"/>
      <c r="BO150" s="946"/>
      <c r="BP150" s="947"/>
      <c r="BQ150" s="948"/>
      <c r="BR150" s="949"/>
      <c r="BS150" s="968"/>
      <c r="BT150" s="950"/>
      <c r="BU150" s="951"/>
      <c r="BV150" s="948"/>
      <c r="BW150" s="948"/>
      <c r="BX150" s="968"/>
      <c r="BY150" s="950"/>
      <c r="BZ150" s="951"/>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'NSW Post Acute '!T81</f>
        <v>1.183951143236565E-6</v>
      </c>
      <c r="E151" s="493">
        <f>'NSW Post Acute '!U81</f>
        <v>1.6205569754337703E-7</v>
      </c>
      <c r="F151" s="493">
        <f>'NSW Post Acute '!V81</f>
        <v>8.0052189667745562E-6</v>
      </c>
      <c r="G151" s="498">
        <f t="shared" si="69"/>
        <v>2.0008069564365254E-6</v>
      </c>
      <c r="H151" s="498">
        <f t="shared" si="70"/>
        <v>0.35015086409181972</v>
      </c>
      <c r="I151" s="498">
        <f t="shared" si="71"/>
        <v>295747.38073489949</v>
      </c>
      <c r="J151" s="498" t="e">
        <f ca="1">_xll.ErBeta(H151,I151)</f>
        <v>#NAME?</v>
      </c>
      <c r="K151" s="1076" t="e">
        <f t="shared" ca="1" si="72"/>
        <v>#NAME?</v>
      </c>
      <c r="L151" s="453" t="e">
        <f t="shared" ca="1" si="60"/>
        <v>#NAME?</v>
      </c>
      <c r="M151" s="566" t="e">
        <f t="shared" ca="1" si="73"/>
        <v>#NAME?</v>
      </c>
      <c r="N151" s="567" t="e">
        <f t="shared" ca="1" si="74"/>
        <v>#NAME?</v>
      </c>
      <c r="O151" s="565" t="e">
        <f t="shared" ca="1" si="84"/>
        <v>#NAME?</v>
      </c>
      <c r="P151" s="453" t="e">
        <f t="shared" ca="1" si="61"/>
        <v>#NAME?</v>
      </c>
      <c r="Q151" s="566" t="e">
        <f t="shared" ca="1" si="75"/>
        <v>#NAME?</v>
      </c>
      <c r="R151" s="567" t="e">
        <f t="shared" ca="1" si="66"/>
        <v>#NAME?</v>
      </c>
      <c r="S151" s="1076" t="e">
        <f t="shared" ca="1" si="76"/>
        <v>#NAME?</v>
      </c>
      <c r="T151" s="453" t="e">
        <f t="shared" ca="1" si="62"/>
        <v>#NAME?</v>
      </c>
      <c r="U151" s="566" t="e">
        <f t="shared" ca="1" si="77"/>
        <v>#NAME?</v>
      </c>
      <c r="V151" s="567" t="e">
        <f t="shared" ca="1" si="78"/>
        <v>#NAME?</v>
      </c>
      <c r="W151" s="565" t="e">
        <f t="shared" ca="1" si="85"/>
        <v>#NAME?</v>
      </c>
      <c r="X151" s="453" t="e">
        <f t="shared" ca="1" si="63"/>
        <v>#NAME?</v>
      </c>
      <c r="Y151" s="566" t="e">
        <f t="shared" ca="1" si="79"/>
        <v>#NAME?</v>
      </c>
      <c r="Z151" s="567" t="e">
        <f t="shared" ca="1" si="67"/>
        <v>#NAME?</v>
      </c>
      <c r="AA151" s="1076" t="e">
        <f t="shared" ca="1" si="80"/>
        <v>#NAME?</v>
      </c>
      <c r="AB151" s="453" t="e">
        <f t="shared" ca="1" si="64"/>
        <v>#NAME?</v>
      </c>
      <c r="AC151" s="566" t="e">
        <f t="shared" ca="1" si="81"/>
        <v>#NAME?</v>
      </c>
      <c r="AD151" s="567" t="e">
        <f t="shared" ca="1" si="68"/>
        <v>#NAME?</v>
      </c>
      <c r="AE151" s="565" t="e">
        <f t="shared" ca="1" si="86"/>
        <v>#NAME?</v>
      </c>
      <c r="AF151" s="453" t="e">
        <f t="shared" ca="1" si="65"/>
        <v>#NAME?</v>
      </c>
      <c r="AG151" s="566" t="e">
        <f t="shared" ca="1" si="82"/>
        <v>#NAME?</v>
      </c>
      <c r="AH151" s="969" t="e">
        <f t="shared" ca="1" si="83"/>
        <v>#NAME?</v>
      </c>
      <c r="AI151" s="945"/>
      <c r="AJ151" s="967"/>
      <c r="AK151" s="946"/>
      <c r="AL151" s="947"/>
      <c r="AM151" s="948"/>
      <c r="AN151" s="949"/>
      <c r="AO151" s="968"/>
      <c r="AP151" s="950"/>
      <c r="AQ151" s="951"/>
      <c r="AR151" s="948"/>
      <c r="AS151" s="948"/>
      <c r="AT151" s="968"/>
      <c r="AU151" s="950"/>
      <c r="AV151" s="951"/>
      <c r="AW151" s="952"/>
      <c r="AX151" s="945"/>
      <c r="AY151" s="967"/>
      <c r="AZ151" s="946"/>
      <c r="BA151" s="947"/>
      <c r="BB151" s="948"/>
      <c r="BC151" s="949"/>
      <c r="BD151" s="968"/>
      <c r="BE151" s="950"/>
      <c r="BF151" s="951"/>
      <c r="BG151" s="948"/>
      <c r="BH151" s="948"/>
      <c r="BI151" s="968"/>
      <c r="BJ151" s="950"/>
      <c r="BK151" s="951"/>
      <c r="BL151" s="952"/>
      <c r="BM151" s="945"/>
      <c r="BN151" s="967"/>
      <c r="BO151" s="946"/>
      <c r="BP151" s="947"/>
      <c r="BQ151" s="948"/>
      <c r="BR151" s="949"/>
      <c r="BS151" s="968"/>
      <c r="BT151" s="950"/>
      <c r="BU151" s="951"/>
      <c r="BV151" s="948"/>
      <c r="BW151" s="948"/>
      <c r="BX151" s="968"/>
      <c r="BY151" s="950"/>
      <c r="BZ151" s="951"/>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'NSW Post Acute '!T82</f>
        <v>9.9686220465422267E-7</v>
      </c>
      <c r="E152" s="493">
        <f>'NSW Post Acute '!U82</f>
        <v>1.328127296356675E-7</v>
      </c>
      <c r="F152" s="493">
        <f>'NSW Post Acute '!V82</f>
        <v>6.9177716358180464E-6</v>
      </c>
      <c r="G152" s="498">
        <f t="shared" si="69"/>
        <v>1.7308568638220354E-6</v>
      </c>
      <c r="H152" s="498">
        <f t="shared" si="70"/>
        <v>0.3317005665349721</v>
      </c>
      <c r="I152" s="498">
        <f t="shared" si="71"/>
        <v>332744.31945212476</v>
      </c>
      <c r="J152" s="498" t="e">
        <f ca="1">_xll.ErBeta(H152,I152)</f>
        <v>#NAME?</v>
      </c>
      <c r="K152" s="1076" t="e">
        <f t="shared" ca="1" si="72"/>
        <v>#NAME?</v>
      </c>
      <c r="L152" s="453" t="e">
        <f t="shared" ca="1" si="60"/>
        <v>#NAME?</v>
      </c>
      <c r="M152" s="566" t="e">
        <f t="shared" ca="1" si="73"/>
        <v>#NAME?</v>
      </c>
      <c r="N152" s="567" t="e">
        <f t="shared" ca="1" si="74"/>
        <v>#NAME?</v>
      </c>
      <c r="O152" s="565" t="e">
        <f t="shared" ca="1" si="84"/>
        <v>#NAME?</v>
      </c>
      <c r="P152" s="453" t="e">
        <f t="shared" ca="1" si="61"/>
        <v>#NAME?</v>
      </c>
      <c r="Q152" s="566" t="e">
        <f t="shared" ca="1" si="75"/>
        <v>#NAME?</v>
      </c>
      <c r="R152" s="567" t="e">
        <f t="shared" ca="1" si="66"/>
        <v>#NAME?</v>
      </c>
      <c r="S152" s="1076" t="e">
        <f t="shared" ca="1" si="76"/>
        <v>#NAME?</v>
      </c>
      <c r="T152" s="453" t="e">
        <f t="shared" ca="1" si="62"/>
        <v>#NAME?</v>
      </c>
      <c r="U152" s="566" t="e">
        <f t="shared" ca="1" si="77"/>
        <v>#NAME?</v>
      </c>
      <c r="V152" s="567" t="e">
        <f t="shared" ca="1" si="78"/>
        <v>#NAME?</v>
      </c>
      <c r="W152" s="565" t="e">
        <f t="shared" ca="1" si="85"/>
        <v>#NAME?</v>
      </c>
      <c r="X152" s="453" t="e">
        <f t="shared" ca="1" si="63"/>
        <v>#NAME?</v>
      </c>
      <c r="Y152" s="566" t="e">
        <f t="shared" ca="1" si="79"/>
        <v>#NAME?</v>
      </c>
      <c r="Z152" s="567" t="e">
        <f t="shared" ca="1" si="67"/>
        <v>#NAME?</v>
      </c>
      <c r="AA152" s="1076" t="e">
        <f t="shared" ca="1" si="80"/>
        <v>#NAME?</v>
      </c>
      <c r="AB152" s="453" t="e">
        <f t="shared" ca="1" si="64"/>
        <v>#NAME?</v>
      </c>
      <c r="AC152" s="566" t="e">
        <f t="shared" ca="1" si="81"/>
        <v>#NAME?</v>
      </c>
      <c r="AD152" s="567" t="e">
        <f t="shared" ca="1" si="68"/>
        <v>#NAME?</v>
      </c>
      <c r="AE152" s="565" t="e">
        <f t="shared" ca="1" si="86"/>
        <v>#NAME?</v>
      </c>
      <c r="AF152" s="453" t="e">
        <f t="shared" ca="1" si="65"/>
        <v>#NAME?</v>
      </c>
      <c r="AG152" s="566" t="e">
        <f t="shared" ca="1" si="82"/>
        <v>#NAME?</v>
      </c>
      <c r="AH152" s="969" t="e">
        <f t="shared" ca="1" si="83"/>
        <v>#NAME?</v>
      </c>
      <c r="AI152" s="945"/>
      <c r="AJ152" s="967"/>
      <c r="AK152" s="946"/>
      <c r="AL152" s="947"/>
      <c r="AM152" s="948"/>
      <c r="AN152" s="949"/>
      <c r="AO152" s="968"/>
      <c r="AP152" s="950"/>
      <c r="AQ152" s="951"/>
      <c r="AR152" s="948"/>
      <c r="AS152" s="948"/>
      <c r="AT152" s="968"/>
      <c r="AU152" s="950"/>
      <c r="AV152" s="951"/>
      <c r="AW152" s="952"/>
      <c r="AX152" s="945"/>
      <c r="AY152" s="967"/>
      <c r="AZ152" s="946"/>
      <c r="BA152" s="947"/>
      <c r="BB152" s="948"/>
      <c r="BC152" s="949"/>
      <c r="BD152" s="968"/>
      <c r="BE152" s="950"/>
      <c r="BF152" s="951"/>
      <c r="BG152" s="948"/>
      <c r="BH152" s="948"/>
      <c r="BI152" s="968"/>
      <c r="BJ152" s="950"/>
      <c r="BK152" s="951"/>
      <c r="BL152" s="952"/>
      <c r="BM152" s="945"/>
      <c r="BN152" s="967"/>
      <c r="BO152" s="946"/>
      <c r="BP152" s="947"/>
      <c r="BQ152" s="948"/>
      <c r="BR152" s="949"/>
      <c r="BS152" s="968"/>
      <c r="BT152" s="950"/>
      <c r="BU152" s="951"/>
      <c r="BV152" s="948"/>
      <c r="BW152" s="948"/>
      <c r="BX152" s="968"/>
      <c r="BY152" s="950"/>
      <c r="BZ152" s="951"/>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'NSW Post Acute '!T83</f>
        <v>8.3933721483769139E-7</v>
      </c>
      <c r="E153" s="493">
        <f>'NSW Post Acute '!U83</f>
        <v>1.0884665840616602E-7</v>
      </c>
      <c r="F153" s="493">
        <f>'NSW Post Acute '!V83</f>
        <v>5.978045647964388E-6</v>
      </c>
      <c r="G153" s="498">
        <f t="shared" si="69"/>
        <v>1.497244640193424E-6</v>
      </c>
      <c r="H153" s="498">
        <f t="shared" si="70"/>
        <v>0.31425768019035055</v>
      </c>
      <c r="I153" s="498">
        <f t="shared" si="71"/>
        <v>374411.39373637177</v>
      </c>
      <c r="J153" s="498" t="e">
        <f ca="1">_xll.ErBeta(H153,I153)</f>
        <v>#NAME?</v>
      </c>
      <c r="K153" s="1076" t="e">
        <f t="shared" ca="1" si="72"/>
        <v>#NAME?</v>
      </c>
      <c r="L153" s="453" t="e">
        <f t="shared" ca="1" si="60"/>
        <v>#NAME?</v>
      </c>
      <c r="M153" s="566" t="e">
        <f t="shared" ca="1" si="73"/>
        <v>#NAME?</v>
      </c>
      <c r="N153" s="567" t="e">
        <f t="shared" ca="1" si="74"/>
        <v>#NAME?</v>
      </c>
      <c r="O153" s="565" t="e">
        <f t="shared" ca="1" si="84"/>
        <v>#NAME?</v>
      </c>
      <c r="P153" s="453" t="e">
        <f t="shared" ca="1" si="61"/>
        <v>#NAME?</v>
      </c>
      <c r="Q153" s="566" t="e">
        <f t="shared" ca="1" si="75"/>
        <v>#NAME?</v>
      </c>
      <c r="R153" s="567" t="e">
        <f t="shared" ca="1" si="66"/>
        <v>#NAME?</v>
      </c>
      <c r="S153" s="1076" t="e">
        <f t="shared" ca="1" si="76"/>
        <v>#NAME?</v>
      </c>
      <c r="T153" s="453" t="e">
        <f t="shared" ca="1" si="62"/>
        <v>#NAME?</v>
      </c>
      <c r="U153" s="566" t="e">
        <f t="shared" ca="1" si="77"/>
        <v>#NAME?</v>
      </c>
      <c r="V153" s="567" t="e">
        <f t="shared" ca="1" si="78"/>
        <v>#NAME?</v>
      </c>
      <c r="W153" s="565" t="e">
        <f t="shared" ca="1" si="85"/>
        <v>#NAME?</v>
      </c>
      <c r="X153" s="453" t="e">
        <f t="shared" ca="1" si="63"/>
        <v>#NAME?</v>
      </c>
      <c r="Y153" s="566" t="e">
        <f t="shared" ca="1" si="79"/>
        <v>#NAME?</v>
      </c>
      <c r="Z153" s="567" t="e">
        <f t="shared" ca="1" si="67"/>
        <v>#NAME?</v>
      </c>
      <c r="AA153" s="1076" t="e">
        <f t="shared" ca="1" si="80"/>
        <v>#NAME?</v>
      </c>
      <c r="AB153" s="453" t="e">
        <f t="shared" ca="1" si="64"/>
        <v>#NAME?</v>
      </c>
      <c r="AC153" s="566" t="e">
        <f t="shared" ca="1" si="81"/>
        <v>#NAME?</v>
      </c>
      <c r="AD153" s="567" t="e">
        <f t="shared" ca="1" si="68"/>
        <v>#NAME?</v>
      </c>
      <c r="AE153" s="565" t="e">
        <f t="shared" ca="1" si="86"/>
        <v>#NAME?</v>
      </c>
      <c r="AF153" s="453" t="e">
        <f t="shared" ca="1" si="65"/>
        <v>#NAME?</v>
      </c>
      <c r="AG153" s="566" t="e">
        <f t="shared" ca="1" si="82"/>
        <v>#NAME?</v>
      </c>
      <c r="AH153" s="969" t="e">
        <f t="shared" ca="1" si="83"/>
        <v>#NAME?</v>
      </c>
      <c r="AI153" s="945"/>
      <c r="AJ153" s="967"/>
      <c r="AK153" s="946"/>
      <c r="AL153" s="947"/>
      <c r="AM153" s="948"/>
      <c r="AN153" s="949"/>
      <c r="AO153" s="968"/>
      <c r="AP153" s="950"/>
      <c r="AQ153" s="951"/>
      <c r="AR153" s="948"/>
      <c r="AS153" s="948"/>
      <c r="AT153" s="968"/>
      <c r="AU153" s="950"/>
      <c r="AV153" s="951"/>
      <c r="AW153" s="952"/>
      <c r="AX153" s="945"/>
      <c r="AY153" s="967"/>
      <c r="AZ153" s="946"/>
      <c r="BA153" s="947"/>
      <c r="BB153" s="948"/>
      <c r="BC153" s="949"/>
      <c r="BD153" s="968"/>
      <c r="BE153" s="950"/>
      <c r="BF153" s="951"/>
      <c r="BG153" s="948"/>
      <c r="BH153" s="948"/>
      <c r="BI153" s="968"/>
      <c r="BJ153" s="950"/>
      <c r="BK153" s="951"/>
      <c r="BL153" s="952"/>
      <c r="BM153" s="945"/>
      <c r="BN153" s="967"/>
      <c r="BO153" s="946"/>
      <c r="BP153" s="947"/>
      <c r="BQ153" s="948"/>
      <c r="BR153" s="949"/>
      <c r="BS153" s="968"/>
      <c r="BT153" s="950"/>
      <c r="BU153" s="951"/>
      <c r="BV153" s="948"/>
      <c r="BW153" s="948"/>
      <c r="BX153" s="968"/>
      <c r="BY153" s="950"/>
      <c r="BZ153" s="951"/>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'NSW Post Acute '!T84</f>
        <v>7.0670445415859051E-7</v>
      </c>
      <c r="E154" s="493">
        <f>'NSW Post Acute '!U84</f>
        <v>8.9205267286418764E-8</v>
      </c>
      <c r="F154" s="493">
        <f>'NSW Post Acute '!V84</f>
        <v>5.1659741966778603E-6</v>
      </c>
      <c r="G154" s="498">
        <f t="shared" si="69"/>
        <v>1.2950941146406738E-6</v>
      </c>
      <c r="H154" s="498">
        <f t="shared" si="70"/>
        <v>0.29776363659446353</v>
      </c>
      <c r="I154" s="498">
        <f t="shared" si="71"/>
        <v>421340.80861015007</v>
      </c>
      <c r="J154" s="498" t="e">
        <f ca="1">_xll.ErBeta(H154,I154)</f>
        <v>#NAME?</v>
      </c>
      <c r="K154" s="1076" t="e">
        <f t="shared" ca="1" si="72"/>
        <v>#NAME?</v>
      </c>
      <c r="L154" s="453" t="e">
        <f t="shared" ca="1" si="60"/>
        <v>#NAME?</v>
      </c>
      <c r="M154" s="566" t="e">
        <f t="shared" ca="1" si="73"/>
        <v>#NAME?</v>
      </c>
      <c r="N154" s="567" t="e">
        <f t="shared" ca="1" si="74"/>
        <v>#NAME?</v>
      </c>
      <c r="O154" s="565" t="e">
        <f t="shared" ca="1" si="84"/>
        <v>#NAME?</v>
      </c>
      <c r="P154" s="453" t="e">
        <f t="shared" ca="1" si="61"/>
        <v>#NAME?</v>
      </c>
      <c r="Q154" s="566" t="e">
        <f t="shared" ca="1" si="75"/>
        <v>#NAME?</v>
      </c>
      <c r="R154" s="567" t="e">
        <f t="shared" ca="1" si="66"/>
        <v>#NAME?</v>
      </c>
      <c r="S154" s="1076" t="e">
        <f t="shared" ca="1" si="76"/>
        <v>#NAME?</v>
      </c>
      <c r="T154" s="453" t="e">
        <f t="shared" ca="1" si="62"/>
        <v>#NAME?</v>
      </c>
      <c r="U154" s="566" t="e">
        <f t="shared" ca="1" si="77"/>
        <v>#NAME?</v>
      </c>
      <c r="V154" s="567" t="e">
        <f t="shared" ca="1" si="78"/>
        <v>#NAME?</v>
      </c>
      <c r="W154" s="565" t="e">
        <f t="shared" ca="1" si="85"/>
        <v>#NAME?</v>
      </c>
      <c r="X154" s="453" t="e">
        <f t="shared" ca="1" si="63"/>
        <v>#NAME?</v>
      </c>
      <c r="Y154" s="566" t="e">
        <f t="shared" ca="1" si="79"/>
        <v>#NAME?</v>
      </c>
      <c r="Z154" s="567" t="e">
        <f t="shared" ca="1" si="67"/>
        <v>#NAME?</v>
      </c>
      <c r="AA154" s="1076" t="e">
        <f t="shared" ca="1" si="80"/>
        <v>#NAME?</v>
      </c>
      <c r="AB154" s="453" t="e">
        <f t="shared" ca="1" si="64"/>
        <v>#NAME?</v>
      </c>
      <c r="AC154" s="566" t="e">
        <f t="shared" ca="1" si="81"/>
        <v>#NAME?</v>
      </c>
      <c r="AD154" s="567" t="e">
        <f t="shared" ca="1" si="68"/>
        <v>#NAME?</v>
      </c>
      <c r="AE154" s="565" t="e">
        <f t="shared" ca="1" si="86"/>
        <v>#NAME?</v>
      </c>
      <c r="AF154" s="453" t="e">
        <f t="shared" ca="1" si="65"/>
        <v>#NAME?</v>
      </c>
      <c r="AG154" s="566" t="e">
        <f t="shared" ca="1" si="82"/>
        <v>#NAME?</v>
      </c>
      <c r="AH154" s="969" t="e">
        <f t="shared" ca="1" si="83"/>
        <v>#NAME?</v>
      </c>
      <c r="AI154" s="945"/>
      <c r="AJ154" s="967"/>
      <c r="AK154" s="946"/>
      <c r="AL154" s="947"/>
      <c r="AM154" s="948"/>
      <c r="AN154" s="949"/>
      <c r="AO154" s="968"/>
      <c r="AP154" s="950"/>
      <c r="AQ154" s="951"/>
      <c r="AR154" s="948"/>
      <c r="AS154" s="948"/>
      <c r="AT154" s="968"/>
      <c r="AU154" s="950"/>
      <c r="AV154" s="951"/>
      <c r="AW154" s="952"/>
      <c r="AX154" s="945"/>
      <c r="AY154" s="967"/>
      <c r="AZ154" s="946"/>
      <c r="BA154" s="947"/>
      <c r="BB154" s="948"/>
      <c r="BC154" s="949"/>
      <c r="BD154" s="968"/>
      <c r="BE154" s="950"/>
      <c r="BF154" s="951"/>
      <c r="BG154" s="948"/>
      <c r="BH154" s="948"/>
      <c r="BI154" s="968"/>
      <c r="BJ154" s="950"/>
      <c r="BK154" s="951"/>
      <c r="BL154" s="952"/>
      <c r="BM154" s="945"/>
      <c r="BN154" s="967"/>
      <c r="BO154" s="946"/>
      <c r="BP154" s="947"/>
      <c r="BQ154" s="948"/>
      <c r="BR154" s="949"/>
      <c r="BS154" s="968"/>
      <c r="BT154" s="950"/>
      <c r="BU154" s="951"/>
      <c r="BV154" s="948"/>
      <c r="BW154" s="948"/>
      <c r="BX154" s="968"/>
      <c r="BY154" s="950"/>
      <c r="BZ154" s="951"/>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'NSW Post Acute '!T85</f>
        <v>5.9503043198694678E-7</v>
      </c>
      <c r="E155" s="493">
        <f>'NSW Post Acute '!U85</f>
        <v>7.3108167289319514E-8</v>
      </c>
      <c r="F155" s="493">
        <f>'NSW Post Acute '!V85</f>
        <v>4.4642163965122653E-6</v>
      </c>
      <c r="G155" s="498">
        <f t="shared" si="69"/>
        <v>1.1201806707201394E-6</v>
      </c>
      <c r="H155" s="498">
        <f t="shared" si="70"/>
        <v>0.28216362894968366</v>
      </c>
      <c r="I155" s="498">
        <f t="shared" si="71"/>
        <v>474200.05076299602</v>
      </c>
      <c r="J155" s="498" t="e">
        <f ca="1">_xll.ErBeta(H155,I155)</f>
        <v>#NAME?</v>
      </c>
      <c r="K155" s="1076" t="e">
        <f t="shared" ca="1" si="72"/>
        <v>#NAME?</v>
      </c>
      <c r="L155" s="453" t="e">
        <f t="shared" ca="1" si="60"/>
        <v>#NAME?</v>
      </c>
      <c r="M155" s="566" t="e">
        <f t="shared" ca="1" si="73"/>
        <v>#NAME?</v>
      </c>
      <c r="N155" s="567" t="e">
        <f t="shared" ca="1" si="74"/>
        <v>#NAME?</v>
      </c>
      <c r="O155" s="565" t="e">
        <f t="shared" ca="1" si="84"/>
        <v>#NAME?</v>
      </c>
      <c r="P155" s="453" t="e">
        <f t="shared" ca="1" si="61"/>
        <v>#NAME?</v>
      </c>
      <c r="Q155" s="566" t="e">
        <f t="shared" ca="1" si="75"/>
        <v>#NAME?</v>
      </c>
      <c r="R155" s="567" t="e">
        <f t="shared" ca="1" si="66"/>
        <v>#NAME?</v>
      </c>
      <c r="S155" s="1076" t="e">
        <f t="shared" ca="1" si="76"/>
        <v>#NAME?</v>
      </c>
      <c r="T155" s="453" t="e">
        <f t="shared" ca="1" si="62"/>
        <v>#NAME?</v>
      </c>
      <c r="U155" s="566" t="e">
        <f t="shared" ca="1" si="77"/>
        <v>#NAME?</v>
      </c>
      <c r="V155" s="567" t="e">
        <f t="shared" ca="1" si="78"/>
        <v>#NAME?</v>
      </c>
      <c r="W155" s="565" t="e">
        <f t="shared" ca="1" si="85"/>
        <v>#NAME?</v>
      </c>
      <c r="X155" s="453" t="e">
        <f t="shared" ca="1" si="63"/>
        <v>#NAME?</v>
      </c>
      <c r="Y155" s="566" t="e">
        <f t="shared" ca="1" si="79"/>
        <v>#NAME?</v>
      </c>
      <c r="Z155" s="567" t="e">
        <f t="shared" ca="1" si="67"/>
        <v>#NAME?</v>
      </c>
      <c r="AA155" s="1076" t="e">
        <f t="shared" ca="1" si="80"/>
        <v>#NAME?</v>
      </c>
      <c r="AB155" s="453" t="e">
        <f t="shared" ca="1" si="64"/>
        <v>#NAME?</v>
      </c>
      <c r="AC155" s="566" t="e">
        <f t="shared" ca="1" si="81"/>
        <v>#NAME?</v>
      </c>
      <c r="AD155" s="567" t="e">
        <f t="shared" ca="1" si="68"/>
        <v>#NAME?</v>
      </c>
      <c r="AE155" s="565" t="e">
        <f t="shared" ca="1" si="86"/>
        <v>#NAME?</v>
      </c>
      <c r="AF155" s="453" t="e">
        <f t="shared" ca="1" si="65"/>
        <v>#NAME?</v>
      </c>
      <c r="AG155" s="566" t="e">
        <f t="shared" ca="1" si="82"/>
        <v>#NAME?</v>
      </c>
      <c r="AH155" s="969" t="e">
        <f t="shared" ca="1" si="83"/>
        <v>#NAME?</v>
      </c>
      <c r="AI155" s="945"/>
      <c r="AJ155" s="967"/>
      <c r="AK155" s="946"/>
      <c r="AL155" s="947"/>
      <c r="AM155" s="948"/>
      <c r="AN155" s="949"/>
      <c r="AO155" s="968"/>
      <c r="AP155" s="950"/>
      <c r="AQ155" s="951"/>
      <c r="AR155" s="948"/>
      <c r="AS155" s="948"/>
      <c r="AT155" s="968"/>
      <c r="AU155" s="950"/>
      <c r="AV155" s="951"/>
      <c r="AW155" s="952"/>
      <c r="AX155" s="945"/>
      <c r="AY155" s="967"/>
      <c r="AZ155" s="946"/>
      <c r="BA155" s="947"/>
      <c r="BB155" s="948"/>
      <c r="BC155" s="949"/>
      <c r="BD155" s="968"/>
      <c r="BE155" s="950"/>
      <c r="BF155" s="951"/>
      <c r="BG155" s="948"/>
      <c r="BH155" s="948"/>
      <c r="BI155" s="968"/>
      <c r="BJ155" s="950"/>
      <c r="BK155" s="951"/>
      <c r="BL155" s="952"/>
      <c r="BM155" s="945"/>
      <c r="BN155" s="967"/>
      <c r="BO155" s="946"/>
      <c r="BP155" s="947"/>
      <c r="BQ155" s="948"/>
      <c r="BR155" s="949"/>
      <c r="BS155" s="968"/>
      <c r="BT155" s="950"/>
      <c r="BU155" s="951"/>
      <c r="BV155" s="948"/>
      <c r="BW155" s="948"/>
      <c r="BX155" s="968"/>
      <c r="BY155" s="950"/>
      <c r="BZ155" s="951"/>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'NSW Post Acute '!T86</f>
        <v>5.0100323113446449E-7</v>
      </c>
      <c r="E156" s="493">
        <f>'NSW Post Acute '!U86</f>
        <v>5.9915790703727597E-8</v>
      </c>
      <c r="F156" s="493">
        <f>'NSW Post Acute '!V86</f>
        <v>3.8577869877292658E-6</v>
      </c>
      <c r="G156" s="498">
        <f t="shared" si="69"/>
        <v>9.688446931187597E-7</v>
      </c>
      <c r="H156" s="498">
        <f t="shared" si="70"/>
        <v>0.26740633568053734</v>
      </c>
      <c r="I156" s="498">
        <f t="shared" si="71"/>
        <v>533741.47129468282</v>
      </c>
      <c r="J156" s="498" t="e">
        <f ca="1">_xll.ErBeta(H156,I156)</f>
        <v>#NAME?</v>
      </c>
      <c r="K156" s="1076" t="e">
        <f t="shared" ca="1" si="72"/>
        <v>#NAME?</v>
      </c>
      <c r="L156" s="453" t="e">
        <f t="shared" ca="1" si="60"/>
        <v>#NAME?</v>
      </c>
      <c r="M156" s="566" t="e">
        <f t="shared" ca="1" si="73"/>
        <v>#NAME?</v>
      </c>
      <c r="N156" s="567" t="e">
        <f t="shared" ca="1" si="74"/>
        <v>#NAME?</v>
      </c>
      <c r="O156" s="565" t="e">
        <f t="shared" ca="1" si="84"/>
        <v>#NAME?</v>
      </c>
      <c r="P156" s="453" t="e">
        <f t="shared" ca="1" si="61"/>
        <v>#NAME?</v>
      </c>
      <c r="Q156" s="566" t="e">
        <f t="shared" ca="1" si="75"/>
        <v>#NAME?</v>
      </c>
      <c r="R156" s="567" t="e">
        <f t="shared" ca="1" si="66"/>
        <v>#NAME?</v>
      </c>
      <c r="S156" s="1076" t="e">
        <f t="shared" ca="1" si="76"/>
        <v>#NAME?</v>
      </c>
      <c r="T156" s="453" t="e">
        <f t="shared" ca="1" si="62"/>
        <v>#NAME?</v>
      </c>
      <c r="U156" s="566" t="e">
        <f t="shared" ca="1" si="77"/>
        <v>#NAME?</v>
      </c>
      <c r="V156" s="567" t="e">
        <f t="shared" ca="1" si="78"/>
        <v>#NAME?</v>
      </c>
      <c r="W156" s="565" t="e">
        <f t="shared" ca="1" si="85"/>
        <v>#NAME?</v>
      </c>
      <c r="X156" s="453" t="e">
        <f t="shared" ca="1" si="63"/>
        <v>#NAME?</v>
      </c>
      <c r="Y156" s="566" t="e">
        <f t="shared" ca="1" si="79"/>
        <v>#NAME?</v>
      </c>
      <c r="Z156" s="567" t="e">
        <f t="shared" ca="1" si="67"/>
        <v>#NAME?</v>
      </c>
      <c r="AA156" s="1076" t="e">
        <f t="shared" ca="1" si="80"/>
        <v>#NAME?</v>
      </c>
      <c r="AB156" s="453" t="e">
        <f t="shared" ca="1" si="64"/>
        <v>#NAME?</v>
      </c>
      <c r="AC156" s="566" t="e">
        <f t="shared" ca="1" si="81"/>
        <v>#NAME?</v>
      </c>
      <c r="AD156" s="567" t="e">
        <f t="shared" ca="1" si="68"/>
        <v>#NAME?</v>
      </c>
      <c r="AE156" s="565" t="e">
        <f t="shared" ca="1" si="86"/>
        <v>#NAME?</v>
      </c>
      <c r="AF156" s="453" t="e">
        <f t="shared" ca="1" si="65"/>
        <v>#NAME?</v>
      </c>
      <c r="AG156" s="566" t="e">
        <f t="shared" ca="1" si="82"/>
        <v>#NAME?</v>
      </c>
      <c r="AH156" s="969" t="e">
        <f t="shared" ca="1" si="83"/>
        <v>#NAME?</v>
      </c>
      <c r="AI156" s="945"/>
      <c r="AJ156" s="967"/>
      <c r="AK156" s="946"/>
      <c r="AL156" s="947"/>
      <c r="AM156" s="948"/>
      <c r="AN156" s="949"/>
      <c r="AO156" s="968"/>
      <c r="AP156" s="950"/>
      <c r="AQ156" s="951"/>
      <c r="AR156" s="948"/>
      <c r="AS156" s="948"/>
      <c r="AT156" s="968"/>
      <c r="AU156" s="950"/>
      <c r="AV156" s="951"/>
      <c r="AW156" s="952"/>
      <c r="AX156" s="945"/>
      <c r="AY156" s="967"/>
      <c r="AZ156" s="946"/>
      <c r="BA156" s="947"/>
      <c r="BB156" s="948"/>
      <c r="BC156" s="949"/>
      <c r="BD156" s="968"/>
      <c r="BE156" s="950"/>
      <c r="BF156" s="951"/>
      <c r="BG156" s="948"/>
      <c r="BH156" s="948"/>
      <c r="BI156" s="968"/>
      <c r="BJ156" s="950"/>
      <c r="BK156" s="951"/>
      <c r="BL156" s="952"/>
      <c r="BM156" s="945"/>
      <c r="BN156" s="967"/>
      <c r="BO156" s="946"/>
      <c r="BP156" s="947"/>
      <c r="BQ156" s="948"/>
      <c r="BR156" s="949"/>
      <c r="BS156" s="968"/>
      <c r="BT156" s="950"/>
      <c r="BU156" s="951"/>
      <c r="BV156" s="948"/>
      <c r="BW156" s="948"/>
      <c r="BX156" s="968"/>
      <c r="BY156" s="950"/>
      <c r="BZ156" s="951"/>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'NSW Post Acute '!T87</f>
        <v>4.2183428630534299E-7</v>
      </c>
      <c r="E157" s="493">
        <f>'NSW Post Acute '!U87</f>
        <v>4.9103979880197772E-8</v>
      </c>
      <c r="F157" s="493">
        <f>'NSW Post Acute '!V87</f>
        <v>3.3337363426917213E-6</v>
      </c>
      <c r="G157" s="498">
        <f t="shared" si="69"/>
        <v>8.3791641908457233E-7</v>
      </c>
      <c r="H157" s="498">
        <f t="shared" si="70"/>
        <v>0.25344366757972814</v>
      </c>
      <c r="I157" s="498">
        <f t="shared" si="71"/>
        <v>600813.08915948437</v>
      </c>
      <c r="J157" s="498" t="e">
        <f ca="1">_xll.ErBeta(H157,I157)</f>
        <v>#NAME?</v>
      </c>
      <c r="K157" s="1076" t="e">
        <f t="shared" ca="1" si="72"/>
        <v>#NAME?</v>
      </c>
      <c r="L157" s="453" t="e">
        <f t="shared" ca="1" si="60"/>
        <v>#NAME?</v>
      </c>
      <c r="M157" s="566" t="e">
        <f t="shared" ca="1" si="73"/>
        <v>#NAME?</v>
      </c>
      <c r="N157" s="567" t="e">
        <f t="shared" ca="1" si="74"/>
        <v>#NAME?</v>
      </c>
      <c r="O157" s="565" t="e">
        <f t="shared" ca="1" si="84"/>
        <v>#NAME?</v>
      </c>
      <c r="P157" s="453" t="e">
        <f t="shared" ca="1" si="61"/>
        <v>#NAME?</v>
      </c>
      <c r="Q157" s="566" t="e">
        <f t="shared" ca="1" si="75"/>
        <v>#NAME?</v>
      </c>
      <c r="R157" s="567" t="e">
        <f t="shared" ca="1" si="66"/>
        <v>#NAME?</v>
      </c>
      <c r="S157" s="1076" t="e">
        <f t="shared" ca="1" si="76"/>
        <v>#NAME?</v>
      </c>
      <c r="T157" s="453" t="e">
        <f t="shared" ca="1" si="62"/>
        <v>#NAME?</v>
      </c>
      <c r="U157" s="566" t="e">
        <f t="shared" ca="1" si="77"/>
        <v>#NAME?</v>
      </c>
      <c r="V157" s="567" t="e">
        <f t="shared" ca="1" si="78"/>
        <v>#NAME?</v>
      </c>
      <c r="W157" s="565" t="e">
        <f t="shared" ca="1" si="85"/>
        <v>#NAME?</v>
      </c>
      <c r="X157" s="453" t="e">
        <f t="shared" ca="1" si="63"/>
        <v>#NAME?</v>
      </c>
      <c r="Y157" s="566" t="e">
        <f t="shared" ca="1" si="79"/>
        <v>#NAME?</v>
      </c>
      <c r="Z157" s="567" t="e">
        <f t="shared" ca="1" si="67"/>
        <v>#NAME?</v>
      </c>
      <c r="AA157" s="1076" t="e">
        <f t="shared" ca="1" si="80"/>
        <v>#NAME?</v>
      </c>
      <c r="AB157" s="453" t="e">
        <f t="shared" ca="1" si="64"/>
        <v>#NAME?</v>
      </c>
      <c r="AC157" s="566" t="e">
        <f t="shared" ca="1" si="81"/>
        <v>#NAME?</v>
      </c>
      <c r="AD157" s="567" t="e">
        <f t="shared" ca="1" si="68"/>
        <v>#NAME?</v>
      </c>
      <c r="AE157" s="565" t="e">
        <f t="shared" ca="1" si="86"/>
        <v>#NAME?</v>
      </c>
      <c r="AF157" s="453" t="e">
        <f t="shared" ca="1" si="65"/>
        <v>#NAME?</v>
      </c>
      <c r="AG157" s="566" t="e">
        <f t="shared" ca="1" si="82"/>
        <v>#NAME?</v>
      </c>
      <c r="AH157" s="969" t="e">
        <f t="shared" ca="1" si="83"/>
        <v>#NAME?</v>
      </c>
      <c r="AI157" s="945"/>
      <c r="AJ157" s="967"/>
      <c r="AK157" s="946"/>
      <c r="AL157" s="947"/>
      <c r="AM157" s="948"/>
      <c r="AN157" s="949"/>
      <c r="AO157" s="968"/>
      <c r="AP157" s="950"/>
      <c r="AQ157" s="951"/>
      <c r="AR157" s="948"/>
      <c r="AS157" s="948"/>
      <c r="AT157" s="968"/>
      <c r="AU157" s="950"/>
      <c r="AV157" s="951"/>
      <c r="AW157" s="952"/>
      <c r="AX157" s="945"/>
      <c r="AY157" s="967"/>
      <c r="AZ157" s="946"/>
      <c r="BA157" s="947"/>
      <c r="BB157" s="948"/>
      <c r="BC157" s="949"/>
      <c r="BD157" s="968"/>
      <c r="BE157" s="950"/>
      <c r="BF157" s="951"/>
      <c r="BG157" s="948"/>
      <c r="BH157" s="948"/>
      <c r="BI157" s="968"/>
      <c r="BJ157" s="950"/>
      <c r="BK157" s="951"/>
      <c r="BL157" s="952"/>
      <c r="BM157" s="945"/>
      <c r="BN157" s="967"/>
      <c r="BO157" s="946"/>
      <c r="BP157" s="947"/>
      <c r="BQ157" s="948"/>
      <c r="BR157" s="949"/>
      <c r="BS157" s="968"/>
      <c r="BT157" s="950"/>
      <c r="BU157" s="951"/>
      <c r="BV157" s="948"/>
      <c r="BW157" s="948"/>
      <c r="BX157" s="968"/>
      <c r="BY157" s="950"/>
      <c r="BZ157" s="951"/>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'NSW Post Acute '!T88</f>
        <v>3.5517568359749735E-7</v>
      </c>
      <c r="E158" s="493">
        <f>'NSW Post Acute '!U88</f>
        <v>4.0243161473038288E-8</v>
      </c>
      <c r="F158" s="493">
        <f>'NSW Post Acute '!V88</f>
        <v>2.8808739409236515E-6</v>
      </c>
      <c r="G158" s="498">
        <f t="shared" si="69"/>
        <v>7.2465070904352378E-7</v>
      </c>
      <c r="H158" s="498">
        <f t="shared" si="70"/>
        <v>0.24023053623418239</v>
      </c>
      <c r="I158" s="498">
        <f t="shared" si="71"/>
        <v>676370.77087286883</v>
      </c>
      <c r="J158" s="498" t="e">
        <f ca="1">_xll.ErBeta(H158,I158)</f>
        <v>#NAME?</v>
      </c>
      <c r="K158" s="1076" t="e">
        <f t="shared" ca="1" si="72"/>
        <v>#NAME?</v>
      </c>
      <c r="L158" s="453" t="e">
        <f t="shared" ca="1" si="60"/>
        <v>#NAME?</v>
      </c>
      <c r="M158" s="566" t="e">
        <f t="shared" ca="1" si="73"/>
        <v>#NAME?</v>
      </c>
      <c r="N158" s="567" t="e">
        <f t="shared" ca="1" si="74"/>
        <v>#NAME?</v>
      </c>
      <c r="O158" s="565" t="e">
        <f t="shared" ca="1" si="84"/>
        <v>#NAME?</v>
      </c>
      <c r="P158" s="453" t="e">
        <f t="shared" ca="1" si="61"/>
        <v>#NAME?</v>
      </c>
      <c r="Q158" s="566" t="e">
        <f t="shared" ca="1" si="75"/>
        <v>#NAME?</v>
      </c>
      <c r="R158" s="567" t="e">
        <f t="shared" ca="1" si="66"/>
        <v>#NAME?</v>
      </c>
      <c r="S158" s="1076" t="e">
        <f t="shared" ca="1" si="76"/>
        <v>#NAME?</v>
      </c>
      <c r="T158" s="453" t="e">
        <f t="shared" ca="1" si="62"/>
        <v>#NAME?</v>
      </c>
      <c r="U158" s="566" t="e">
        <f t="shared" ca="1" si="77"/>
        <v>#NAME?</v>
      </c>
      <c r="V158" s="567" t="e">
        <f t="shared" ca="1" si="78"/>
        <v>#NAME?</v>
      </c>
      <c r="W158" s="565" t="e">
        <f t="shared" ca="1" si="85"/>
        <v>#NAME?</v>
      </c>
      <c r="X158" s="453" t="e">
        <f t="shared" ca="1" si="63"/>
        <v>#NAME?</v>
      </c>
      <c r="Y158" s="566" t="e">
        <f t="shared" ca="1" si="79"/>
        <v>#NAME?</v>
      </c>
      <c r="Z158" s="567" t="e">
        <f t="shared" ca="1" si="67"/>
        <v>#NAME?</v>
      </c>
      <c r="AA158" s="1076" t="e">
        <f t="shared" ca="1" si="80"/>
        <v>#NAME?</v>
      </c>
      <c r="AB158" s="453" t="e">
        <f t="shared" ca="1" si="64"/>
        <v>#NAME?</v>
      </c>
      <c r="AC158" s="566" t="e">
        <f t="shared" ca="1" si="81"/>
        <v>#NAME?</v>
      </c>
      <c r="AD158" s="567" t="e">
        <f t="shared" ca="1" si="68"/>
        <v>#NAME?</v>
      </c>
      <c r="AE158" s="565" t="e">
        <f t="shared" ca="1" si="86"/>
        <v>#NAME?</v>
      </c>
      <c r="AF158" s="453" t="e">
        <f t="shared" ca="1" si="65"/>
        <v>#NAME?</v>
      </c>
      <c r="AG158" s="566" t="e">
        <f t="shared" ca="1" si="82"/>
        <v>#NAME?</v>
      </c>
      <c r="AH158" s="969" t="e">
        <f t="shared" ca="1" si="83"/>
        <v>#NAME?</v>
      </c>
      <c r="AI158" s="945"/>
      <c r="AJ158" s="967"/>
      <c r="AK158" s="946"/>
      <c r="AL158" s="947"/>
      <c r="AM158" s="948"/>
      <c r="AN158" s="949"/>
      <c r="AO158" s="968"/>
      <c r="AP158" s="950"/>
      <c r="AQ158" s="951"/>
      <c r="AR158" s="948"/>
      <c r="AS158" s="948"/>
      <c r="AT158" s="968"/>
      <c r="AU158" s="950"/>
      <c r="AV158" s="951"/>
      <c r="AW158" s="952"/>
      <c r="AX158" s="945"/>
      <c r="AY158" s="967"/>
      <c r="AZ158" s="946"/>
      <c r="BA158" s="947"/>
      <c r="BB158" s="948"/>
      <c r="BC158" s="949"/>
      <c r="BD158" s="968"/>
      <c r="BE158" s="950"/>
      <c r="BF158" s="951"/>
      <c r="BG158" s="948"/>
      <c r="BH158" s="948"/>
      <c r="BI158" s="968"/>
      <c r="BJ158" s="950"/>
      <c r="BK158" s="951"/>
      <c r="BL158" s="952"/>
      <c r="BM158" s="945"/>
      <c r="BN158" s="967"/>
      <c r="BO158" s="946"/>
      <c r="BP158" s="947"/>
      <c r="BQ158" s="948"/>
      <c r="BR158" s="949"/>
      <c r="BS158" s="968"/>
      <c r="BT158" s="950"/>
      <c r="BU158" s="951"/>
      <c r="BV158" s="948"/>
      <c r="BW158" s="948"/>
      <c r="BX158" s="968"/>
      <c r="BY158" s="950"/>
      <c r="BZ158" s="951"/>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'NSW Post Acute '!T89</f>
        <v>2.9905052840497739E-7</v>
      </c>
      <c r="E159" s="493">
        <f>'NSW Post Acute '!U89</f>
        <v>3.2981278692608179E-8</v>
      </c>
      <c r="F159" s="493">
        <f>'NSW Post Acute '!V89</f>
        <v>2.489529407953071E-6</v>
      </c>
      <c r="G159" s="498">
        <f t="shared" si="69"/>
        <v>6.2667044113787314E-7</v>
      </c>
      <c r="H159" s="498">
        <f t="shared" si="70"/>
        <v>0.22772464167471326</v>
      </c>
      <c r="I159" s="498">
        <f t="shared" si="71"/>
        <v>761491.9618705766</v>
      </c>
      <c r="J159" s="498" t="e">
        <f ca="1">_xll.ErBeta(H159,I159)</f>
        <v>#NAME?</v>
      </c>
      <c r="K159" s="1076" t="e">
        <f t="shared" ca="1" si="72"/>
        <v>#NAME?</v>
      </c>
      <c r="L159" s="453" t="e">
        <f t="shared" ca="1" si="60"/>
        <v>#NAME?</v>
      </c>
      <c r="M159" s="566" t="e">
        <f t="shared" ca="1" si="73"/>
        <v>#NAME?</v>
      </c>
      <c r="N159" s="567" t="e">
        <f t="shared" ca="1" si="74"/>
        <v>#NAME?</v>
      </c>
      <c r="O159" s="565" t="e">
        <f t="shared" ca="1" si="84"/>
        <v>#NAME?</v>
      </c>
      <c r="P159" s="453" t="e">
        <f t="shared" ca="1" si="61"/>
        <v>#NAME?</v>
      </c>
      <c r="Q159" s="566" t="e">
        <f t="shared" ca="1" si="75"/>
        <v>#NAME?</v>
      </c>
      <c r="R159" s="567" t="e">
        <f t="shared" ca="1" si="66"/>
        <v>#NAME?</v>
      </c>
      <c r="S159" s="1076" t="e">
        <f t="shared" ca="1" si="76"/>
        <v>#NAME?</v>
      </c>
      <c r="T159" s="453" t="e">
        <f t="shared" ca="1" si="62"/>
        <v>#NAME?</v>
      </c>
      <c r="U159" s="566" t="e">
        <f t="shared" ca="1" si="77"/>
        <v>#NAME?</v>
      </c>
      <c r="V159" s="567" t="e">
        <f t="shared" ca="1" si="78"/>
        <v>#NAME?</v>
      </c>
      <c r="W159" s="565" t="e">
        <f t="shared" ca="1" si="85"/>
        <v>#NAME?</v>
      </c>
      <c r="X159" s="453" t="e">
        <f t="shared" ca="1" si="63"/>
        <v>#NAME?</v>
      </c>
      <c r="Y159" s="566" t="e">
        <f t="shared" ca="1" si="79"/>
        <v>#NAME?</v>
      </c>
      <c r="Z159" s="567" t="e">
        <f t="shared" ca="1" si="67"/>
        <v>#NAME?</v>
      </c>
      <c r="AA159" s="1076" t="e">
        <f t="shared" ca="1" si="80"/>
        <v>#NAME?</v>
      </c>
      <c r="AB159" s="453" t="e">
        <f t="shared" ca="1" si="64"/>
        <v>#NAME?</v>
      </c>
      <c r="AC159" s="566" t="e">
        <f t="shared" ca="1" si="81"/>
        <v>#NAME?</v>
      </c>
      <c r="AD159" s="567" t="e">
        <f t="shared" ca="1" si="68"/>
        <v>#NAME?</v>
      </c>
      <c r="AE159" s="565" t="e">
        <f t="shared" ca="1" si="86"/>
        <v>#NAME?</v>
      </c>
      <c r="AF159" s="453" t="e">
        <f t="shared" ca="1" si="65"/>
        <v>#NAME?</v>
      </c>
      <c r="AG159" s="566" t="e">
        <f t="shared" ca="1" si="82"/>
        <v>#NAME?</v>
      </c>
      <c r="AH159" s="969" t="e">
        <f t="shared" ca="1" si="83"/>
        <v>#NAME?</v>
      </c>
      <c r="AI159" s="945"/>
      <c r="AJ159" s="967"/>
      <c r="AK159" s="946"/>
      <c r="AL159" s="947"/>
      <c r="AM159" s="948"/>
      <c r="AN159" s="949"/>
      <c r="AO159" s="968"/>
      <c r="AP159" s="950"/>
      <c r="AQ159" s="951"/>
      <c r="AR159" s="948"/>
      <c r="AS159" s="948"/>
      <c r="AT159" s="968"/>
      <c r="AU159" s="950"/>
      <c r="AV159" s="951"/>
      <c r="AW159" s="952"/>
      <c r="AX159" s="945"/>
      <c r="AY159" s="967"/>
      <c r="AZ159" s="946"/>
      <c r="BA159" s="947"/>
      <c r="BB159" s="948"/>
      <c r="BC159" s="949"/>
      <c r="BD159" s="968"/>
      <c r="BE159" s="950"/>
      <c r="BF159" s="951"/>
      <c r="BG159" s="948"/>
      <c r="BH159" s="948"/>
      <c r="BI159" s="968"/>
      <c r="BJ159" s="950"/>
      <c r="BK159" s="951"/>
      <c r="BL159" s="952"/>
      <c r="BM159" s="945"/>
      <c r="BN159" s="967"/>
      <c r="BO159" s="946"/>
      <c r="BP159" s="947"/>
      <c r="BQ159" s="948"/>
      <c r="BR159" s="949"/>
      <c r="BS159" s="968"/>
      <c r="BT159" s="950"/>
      <c r="BU159" s="951"/>
      <c r="BV159" s="948"/>
      <c r="BW159" s="948"/>
      <c r="BX159" s="968"/>
      <c r="BY159" s="950"/>
      <c r="BZ159" s="951"/>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'NSW Post Acute '!T90</f>
        <v>2.5179431664202571E-7</v>
      </c>
      <c r="E160" s="493">
        <f>'NSW Post Acute '!U90</f>
        <v>2.7029803434510575E-8</v>
      </c>
      <c r="F160" s="493">
        <f>'NSW Post Acute '!V90</f>
        <v>2.1513460151873516E-6</v>
      </c>
      <c r="G160" s="498">
        <f t="shared" si="69"/>
        <v>5.4191740095735736E-7</v>
      </c>
      <c r="H160" s="498">
        <f t="shared" si="70"/>
        <v>0.21588627741561828</v>
      </c>
      <c r="I160" s="498">
        <f t="shared" si="71"/>
        <v>857391.16726611659</v>
      </c>
      <c r="J160" s="498" t="e">
        <f ca="1">_xll.ErBeta(H160,I160)</f>
        <v>#NAME?</v>
      </c>
      <c r="K160" s="1076" t="e">
        <f t="shared" ca="1" si="72"/>
        <v>#NAME?</v>
      </c>
      <c r="L160" s="453" t="e">
        <f t="shared" ca="1" si="60"/>
        <v>#NAME?</v>
      </c>
      <c r="M160" s="566" t="e">
        <f t="shared" ca="1" si="73"/>
        <v>#NAME?</v>
      </c>
      <c r="N160" s="567" t="e">
        <f t="shared" ca="1" si="74"/>
        <v>#NAME?</v>
      </c>
      <c r="O160" s="565" t="e">
        <f t="shared" ca="1" si="84"/>
        <v>#NAME?</v>
      </c>
      <c r="P160" s="453" t="e">
        <f t="shared" ca="1" si="61"/>
        <v>#NAME?</v>
      </c>
      <c r="Q160" s="566" t="e">
        <f t="shared" ca="1" si="75"/>
        <v>#NAME?</v>
      </c>
      <c r="R160" s="567" t="e">
        <f t="shared" ca="1" si="66"/>
        <v>#NAME?</v>
      </c>
      <c r="S160" s="1076" t="e">
        <f t="shared" ca="1" si="76"/>
        <v>#NAME?</v>
      </c>
      <c r="T160" s="453" t="e">
        <f t="shared" ca="1" si="62"/>
        <v>#NAME?</v>
      </c>
      <c r="U160" s="566" t="e">
        <f t="shared" ca="1" si="77"/>
        <v>#NAME?</v>
      </c>
      <c r="V160" s="567" t="e">
        <f t="shared" ca="1" si="78"/>
        <v>#NAME?</v>
      </c>
      <c r="W160" s="565" t="e">
        <f t="shared" ca="1" si="85"/>
        <v>#NAME?</v>
      </c>
      <c r="X160" s="453" t="e">
        <f t="shared" ca="1" si="63"/>
        <v>#NAME?</v>
      </c>
      <c r="Y160" s="566" t="e">
        <f t="shared" ca="1" si="79"/>
        <v>#NAME?</v>
      </c>
      <c r="Z160" s="567" t="e">
        <f t="shared" ca="1" si="67"/>
        <v>#NAME?</v>
      </c>
      <c r="AA160" s="1076" t="e">
        <f t="shared" ca="1" si="80"/>
        <v>#NAME?</v>
      </c>
      <c r="AB160" s="453" t="e">
        <f t="shared" ca="1" si="64"/>
        <v>#NAME?</v>
      </c>
      <c r="AC160" s="566" t="e">
        <f t="shared" ca="1" si="81"/>
        <v>#NAME?</v>
      </c>
      <c r="AD160" s="567" t="e">
        <f t="shared" ca="1" si="68"/>
        <v>#NAME?</v>
      </c>
      <c r="AE160" s="565" t="e">
        <f t="shared" ca="1" si="86"/>
        <v>#NAME?</v>
      </c>
      <c r="AF160" s="453" t="e">
        <f t="shared" ca="1" si="65"/>
        <v>#NAME?</v>
      </c>
      <c r="AG160" s="566" t="e">
        <f t="shared" ca="1" si="82"/>
        <v>#NAME?</v>
      </c>
      <c r="AH160" s="969" t="e">
        <f t="shared" ca="1" si="83"/>
        <v>#NAME?</v>
      </c>
      <c r="AI160" s="945"/>
      <c r="AJ160" s="967"/>
      <c r="AK160" s="946"/>
      <c r="AL160" s="947"/>
      <c r="AM160" s="948"/>
      <c r="AN160" s="949"/>
      <c r="AO160" s="968"/>
      <c r="AP160" s="950"/>
      <c r="AQ160" s="951"/>
      <c r="AR160" s="948"/>
      <c r="AS160" s="948"/>
      <c r="AT160" s="968"/>
      <c r="AU160" s="950"/>
      <c r="AV160" s="951"/>
      <c r="AW160" s="952"/>
      <c r="AX160" s="945"/>
      <c r="AY160" s="967"/>
      <c r="AZ160" s="946"/>
      <c r="BA160" s="947"/>
      <c r="BB160" s="948"/>
      <c r="BC160" s="949"/>
      <c r="BD160" s="968"/>
      <c r="BE160" s="950"/>
      <c r="BF160" s="951"/>
      <c r="BG160" s="948"/>
      <c r="BH160" s="948"/>
      <c r="BI160" s="968"/>
      <c r="BJ160" s="950"/>
      <c r="BK160" s="951"/>
      <c r="BL160" s="952"/>
      <c r="BM160" s="945"/>
      <c r="BN160" s="967"/>
      <c r="BO160" s="946"/>
      <c r="BP160" s="947"/>
      <c r="BQ160" s="948"/>
      <c r="BR160" s="949"/>
      <c r="BS160" s="968"/>
      <c r="BT160" s="950"/>
      <c r="BU160" s="951"/>
      <c r="BV160" s="948"/>
      <c r="BW160" s="948"/>
      <c r="BX160" s="968"/>
      <c r="BY160" s="950"/>
      <c r="BZ160" s="951"/>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'NSW Post Acute '!T91</f>
        <v>2.1200557053478053E-7</v>
      </c>
      <c r="E161" s="493">
        <f>'NSW Post Acute '!U91</f>
        <v>2.2152272521563051E-8</v>
      </c>
      <c r="F161" s="493">
        <f>'NSW Post Acute '!V91</f>
        <v>1.8591022312397337E-6</v>
      </c>
      <c r="G161" s="498">
        <f t="shared" si="69"/>
        <v>4.6860968334647208E-7</v>
      </c>
      <c r="H161" s="498">
        <f t="shared" si="70"/>
        <v>0.20467815124684546</v>
      </c>
      <c r="I161" s="498">
        <f t="shared" si="71"/>
        <v>965437.40495893627</v>
      </c>
      <c r="J161" s="498" t="e">
        <f ca="1">_xll.ErBeta(H161,I161)</f>
        <v>#NAME?</v>
      </c>
      <c r="K161" s="1076" t="e">
        <f t="shared" ca="1" si="72"/>
        <v>#NAME?</v>
      </c>
      <c r="L161" s="453" t="e">
        <f t="shared" ca="1" si="60"/>
        <v>#NAME?</v>
      </c>
      <c r="M161" s="566" t="e">
        <f t="shared" ca="1" si="73"/>
        <v>#NAME?</v>
      </c>
      <c r="N161" s="567" t="e">
        <f t="shared" ca="1" si="74"/>
        <v>#NAME?</v>
      </c>
      <c r="O161" s="565" t="e">
        <f t="shared" ca="1" si="84"/>
        <v>#NAME?</v>
      </c>
      <c r="P161" s="453" t="e">
        <f t="shared" ca="1" si="61"/>
        <v>#NAME?</v>
      </c>
      <c r="Q161" s="566" t="e">
        <f t="shared" ca="1" si="75"/>
        <v>#NAME?</v>
      </c>
      <c r="R161" s="567" t="e">
        <f t="shared" ca="1" si="66"/>
        <v>#NAME?</v>
      </c>
      <c r="S161" s="1076" t="e">
        <f t="shared" ca="1" si="76"/>
        <v>#NAME?</v>
      </c>
      <c r="T161" s="453" t="e">
        <f t="shared" ca="1" si="62"/>
        <v>#NAME?</v>
      </c>
      <c r="U161" s="566" t="e">
        <f t="shared" ca="1" si="77"/>
        <v>#NAME?</v>
      </c>
      <c r="V161" s="567" t="e">
        <f t="shared" ca="1" si="78"/>
        <v>#NAME?</v>
      </c>
      <c r="W161" s="565" t="e">
        <f t="shared" ca="1" si="85"/>
        <v>#NAME?</v>
      </c>
      <c r="X161" s="453" t="e">
        <f t="shared" ca="1" si="63"/>
        <v>#NAME?</v>
      </c>
      <c r="Y161" s="566" t="e">
        <f t="shared" ca="1" si="79"/>
        <v>#NAME?</v>
      </c>
      <c r="Z161" s="567" t="e">
        <f t="shared" ca="1" si="67"/>
        <v>#NAME?</v>
      </c>
      <c r="AA161" s="1076" t="e">
        <f t="shared" ca="1" si="80"/>
        <v>#NAME?</v>
      </c>
      <c r="AB161" s="453" t="e">
        <f t="shared" ca="1" si="64"/>
        <v>#NAME?</v>
      </c>
      <c r="AC161" s="566" t="e">
        <f t="shared" ca="1" si="81"/>
        <v>#NAME?</v>
      </c>
      <c r="AD161" s="567" t="e">
        <f t="shared" ca="1" si="68"/>
        <v>#NAME?</v>
      </c>
      <c r="AE161" s="565" t="e">
        <f t="shared" ca="1" si="86"/>
        <v>#NAME?</v>
      </c>
      <c r="AF161" s="453" t="e">
        <f t="shared" ca="1" si="65"/>
        <v>#NAME?</v>
      </c>
      <c r="AG161" s="566" t="e">
        <f t="shared" ca="1" si="82"/>
        <v>#NAME?</v>
      </c>
      <c r="AH161" s="969" t="e">
        <f t="shared" ca="1" si="83"/>
        <v>#NAME?</v>
      </c>
      <c r="AI161" s="945"/>
      <c r="AJ161" s="967"/>
      <c r="AK161" s="946"/>
      <c r="AL161" s="947"/>
      <c r="AM161" s="948"/>
      <c r="AN161" s="949"/>
      <c r="AO161" s="968"/>
      <c r="AP161" s="950"/>
      <c r="AQ161" s="951"/>
      <c r="AR161" s="948"/>
      <c r="AS161" s="948"/>
      <c r="AT161" s="968"/>
      <c r="AU161" s="950"/>
      <c r="AV161" s="951"/>
      <c r="AW161" s="952"/>
      <c r="AX161" s="945"/>
      <c r="AY161" s="967"/>
      <c r="AZ161" s="946"/>
      <c r="BA161" s="947"/>
      <c r="BB161" s="948"/>
      <c r="BC161" s="949"/>
      <c r="BD161" s="968"/>
      <c r="BE161" s="950"/>
      <c r="BF161" s="951"/>
      <c r="BG161" s="948"/>
      <c r="BH161" s="948"/>
      <c r="BI161" s="968"/>
      <c r="BJ161" s="950"/>
      <c r="BK161" s="951"/>
      <c r="BL161" s="952"/>
      <c r="BM161" s="945"/>
      <c r="BN161" s="967"/>
      <c r="BO161" s="946"/>
      <c r="BP161" s="947"/>
      <c r="BQ161" s="948"/>
      <c r="BR161" s="949"/>
      <c r="BS161" s="968"/>
      <c r="BT161" s="950"/>
      <c r="BU161" s="951"/>
      <c r="BV161" s="948"/>
      <c r="BW161" s="948"/>
      <c r="BX161" s="968"/>
      <c r="BY161" s="950"/>
      <c r="BZ161" s="951"/>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'NSW Post Acute '!T92</f>
        <v>1.7850427498599049E-7</v>
      </c>
      <c r="E162" s="493">
        <f>'NSW Post Acute '!U92</f>
        <v>1.8154892582128867E-8</v>
      </c>
      <c r="F162" s="493">
        <f>'NSW Post Acute '!V92</f>
        <v>1.6065575141335716E-6</v>
      </c>
      <c r="G162" s="498">
        <f t="shared" si="69"/>
        <v>4.0520475039577622E-7</v>
      </c>
      <c r="H162" s="498">
        <f t="shared" si="70"/>
        <v>0.19406522031456197</v>
      </c>
      <c r="I162" s="498">
        <f t="shared" si="71"/>
        <v>1087173.8824648389</v>
      </c>
      <c r="J162" s="498" t="e">
        <f ca="1">_xll.ErBeta(H162,I162)</f>
        <v>#NAME?</v>
      </c>
      <c r="K162" s="1076" t="e">
        <f t="shared" ca="1" si="72"/>
        <v>#NAME?</v>
      </c>
      <c r="L162" s="453" t="e">
        <f t="shared" ca="1" si="60"/>
        <v>#NAME?</v>
      </c>
      <c r="M162" s="566" t="e">
        <f t="shared" ca="1" si="73"/>
        <v>#NAME?</v>
      </c>
      <c r="N162" s="567" t="e">
        <f t="shared" ca="1" si="74"/>
        <v>#NAME?</v>
      </c>
      <c r="O162" s="565" t="e">
        <f t="shared" ca="1" si="84"/>
        <v>#NAME?</v>
      </c>
      <c r="P162" s="453" t="e">
        <f t="shared" ca="1" si="61"/>
        <v>#NAME?</v>
      </c>
      <c r="Q162" s="566" t="e">
        <f t="shared" ca="1" si="75"/>
        <v>#NAME?</v>
      </c>
      <c r="R162" s="567" t="e">
        <f t="shared" ca="1" si="66"/>
        <v>#NAME?</v>
      </c>
      <c r="S162" s="1076" t="e">
        <f t="shared" ca="1" si="76"/>
        <v>#NAME?</v>
      </c>
      <c r="T162" s="453" t="e">
        <f t="shared" ca="1" si="62"/>
        <v>#NAME?</v>
      </c>
      <c r="U162" s="566" t="e">
        <f t="shared" ca="1" si="77"/>
        <v>#NAME?</v>
      </c>
      <c r="V162" s="567" t="e">
        <f t="shared" ca="1" si="78"/>
        <v>#NAME?</v>
      </c>
      <c r="W162" s="565" t="e">
        <f t="shared" ca="1" si="85"/>
        <v>#NAME?</v>
      </c>
      <c r="X162" s="453" t="e">
        <f t="shared" ca="1" si="63"/>
        <v>#NAME?</v>
      </c>
      <c r="Y162" s="566" t="e">
        <f t="shared" ca="1" si="79"/>
        <v>#NAME?</v>
      </c>
      <c r="Z162" s="567" t="e">
        <f t="shared" ca="1" si="67"/>
        <v>#NAME?</v>
      </c>
      <c r="AA162" s="1076" t="e">
        <f t="shared" ca="1" si="80"/>
        <v>#NAME?</v>
      </c>
      <c r="AB162" s="453" t="e">
        <f t="shared" ca="1" si="64"/>
        <v>#NAME?</v>
      </c>
      <c r="AC162" s="566" t="e">
        <f t="shared" ca="1" si="81"/>
        <v>#NAME?</v>
      </c>
      <c r="AD162" s="567" t="e">
        <f t="shared" ca="1" si="68"/>
        <v>#NAME?</v>
      </c>
      <c r="AE162" s="565" t="e">
        <f t="shared" ca="1" si="86"/>
        <v>#NAME?</v>
      </c>
      <c r="AF162" s="453" t="e">
        <f t="shared" ca="1" si="65"/>
        <v>#NAME?</v>
      </c>
      <c r="AG162" s="566" t="e">
        <f t="shared" ca="1" si="82"/>
        <v>#NAME?</v>
      </c>
      <c r="AH162" s="969" t="e">
        <f t="shared" ca="1" si="83"/>
        <v>#NAME?</v>
      </c>
      <c r="AI162" s="945"/>
      <c r="AJ162" s="967"/>
      <c r="AK162" s="946"/>
      <c r="AL162" s="947"/>
      <c r="AM162" s="948"/>
      <c r="AN162" s="949"/>
      <c r="AO162" s="968"/>
      <c r="AP162" s="950"/>
      <c r="AQ162" s="951"/>
      <c r="AR162" s="948"/>
      <c r="AS162" s="948"/>
      <c r="AT162" s="968"/>
      <c r="AU162" s="950"/>
      <c r="AV162" s="951"/>
      <c r="AW162" s="952"/>
      <c r="AX162" s="945"/>
      <c r="AY162" s="967"/>
      <c r="AZ162" s="946"/>
      <c r="BA162" s="947"/>
      <c r="BB162" s="948"/>
      <c r="BC162" s="949"/>
      <c r="BD162" s="968"/>
      <c r="BE162" s="950"/>
      <c r="BF162" s="951"/>
      <c r="BG162" s="948"/>
      <c r="BH162" s="948"/>
      <c r="BI162" s="968"/>
      <c r="BJ162" s="950"/>
      <c r="BK162" s="951"/>
      <c r="BL162" s="952"/>
      <c r="BM162" s="945"/>
      <c r="BN162" s="967"/>
      <c r="BO162" s="946"/>
      <c r="BP162" s="947"/>
      <c r="BQ162" s="948"/>
      <c r="BR162" s="949"/>
      <c r="BS162" s="968"/>
      <c r="BT162" s="950"/>
      <c r="BU162" s="951"/>
      <c r="BV162" s="948"/>
      <c r="BW162" s="948"/>
      <c r="BX162" s="968"/>
      <c r="BY162" s="950"/>
      <c r="BZ162" s="951"/>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'NSW Post Acute '!T93</f>
        <v>1.502968818597467E-7</v>
      </c>
      <c r="E163" s="493">
        <f>'NSW Post Acute '!U93</f>
        <v>1.4878840279154467E-8</v>
      </c>
      <c r="F163" s="493">
        <f>'NSW Post Acute '!V93</f>
        <v>1.3883190514476981E-6</v>
      </c>
      <c r="G163" s="498">
        <f t="shared" si="69"/>
        <v>3.5036740080830197E-7</v>
      </c>
      <c r="H163" s="498">
        <f t="shared" si="70"/>
        <v>0.18401453917908914</v>
      </c>
      <c r="I163" s="498">
        <f t="shared" si="71"/>
        <v>1224340.180882764</v>
      </c>
      <c r="J163" s="498" t="e">
        <f ca="1">_xll.ErBeta(H163,I163)</f>
        <v>#NAME?</v>
      </c>
      <c r="K163" s="1076" t="e">
        <f t="shared" ca="1" si="72"/>
        <v>#NAME?</v>
      </c>
      <c r="L163" s="453" t="e">
        <f t="shared" ca="1" si="60"/>
        <v>#NAME?</v>
      </c>
      <c r="M163" s="566" t="e">
        <f t="shared" ca="1" si="73"/>
        <v>#NAME?</v>
      </c>
      <c r="N163" s="567" t="e">
        <f t="shared" ca="1" si="74"/>
        <v>#NAME?</v>
      </c>
      <c r="O163" s="565" t="e">
        <f t="shared" ca="1" si="84"/>
        <v>#NAME?</v>
      </c>
      <c r="P163" s="453" t="e">
        <f t="shared" ca="1" si="61"/>
        <v>#NAME?</v>
      </c>
      <c r="Q163" s="566" t="e">
        <f t="shared" ca="1" si="75"/>
        <v>#NAME?</v>
      </c>
      <c r="R163" s="567" t="e">
        <f t="shared" ca="1" si="66"/>
        <v>#NAME?</v>
      </c>
      <c r="S163" s="1076" t="e">
        <f t="shared" ca="1" si="76"/>
        <v>#NAME?</v>
      </c>
      <c r="T163" s="453" t="e">
        <f t="shared" ca="1" si="62"/>
        <v>#NAME?</v>
      </c>
      <c r="U163" s="566" t="e">
        <f t="shared" ca="1" si="77"/>
        <v>#NAME?</v>
      </c>
      <c r="V163" s="567" t="e">
        <f t="shared" ca="1" si="78"/>
        <v>#NAME?</v>
      </c>
      <c r="W163" s="565" t="e">
        <f t="shared" ca="1" si="85"/>
        <v>#NAME?</v>
      </c>
      <c r="X163" s="453" t="e">
        <f t="shared" ca="1" si="63"/>
        <v>#NAME?</v>
      </c>
      <c r="Y163" s="566" t="e">
        <f t="shared" ca="1" si="79"/>
        <v>#NAME?</v>
      </c>
      <c r="Z163" s="567" t="e">
        <f t="shared" ca="1" si="67"/>
        <v>#NAME?</v>
      </c>
      <c r="AA163" s="1076" t="e">
        <f t="shared" ca="1" si="80"/>
        <v>#NAME?</v>
      </c>
      <c r="AB163" s="453" t="e">
        <f t="shared" ca="1" si="64"/>
        <v>#NAME?</v>
      </c>
      <c r="AC163" s="566" t="e">
        <f t="shared" ca="1" si="81"/>
        <v>#NAME?</v>
      </c>
      <c r="AD163" s="567" t="e">
        <f t="shared" ca="1" si="68"/>
        <v>#NAME?</v>
      </c>
      <c r="AE163" s="565" t="e">
        <f t="shared" ca="1" si="86"/>
        <v>#NAME?</v>
      </c>
      <c r="AF163" s="453" t="e">
        <f t="shared" ca="1" si="65"/>
        <v>#NAME?</v>
      </c>
      <c r="AG163" s="566" t="e">
        <f t="shared" ca="1" si="82"/>
        <v>#NAME?</v>
      </c>
      <c r="AH163" s="969" t="e">
        <f t="shared" ca="1" si="83"/>
        <v>#NAME?</v>
      </c>
      <c r="AI163" s="945"/>
      <c r="AJ163" s="967"/>
      <c r="AK163" s="946"/>
      <c r="AL163" s="947"/>
      <c r="AM163" s="948"/>
      <c r="AN163" s="949"/>
      <c r="AO163" s="968"/>
      <c r="AP163" s="950"/>
      <c r="AQ163" s="951"/>
      <c r="AR163" s="948"/>
      <c r="AS163" s="948"/>
      <c r="AT163" s="968"/>
      <c r="AU163" s="950"/>
      <c r="AV163" s="951"/>
      <c r="AW163" s="952"/>
      <c r="AX163" s="945"/>
      <c r="AY163" s="967"/>
      <c r="AZ163" s="946"/>
      <c r="BA163" s="947"/>
      <c r="BB163" s="948"/>
      <c r="BC163" s="949"/>
      <c r="BD163" s="968"/>
      <c r="BE163" s="950"/>
      <c r="BF163" s="951"/>
      <c r="BG163" s="948"/>
      <c r="BH163" s="948"/>
      <c r="BI163" s="968"/>
      <c r="BJ163" s="950"/>
      <c r="BK163" s="951"/>
      <c r="BL163" s="952"/>
      <c r="BM163" s="945"/>
      <c r="BN163" s="967"/>
      <c r="BO163" s="946"/>
      <c r="BP163" s="947"/>
      <c r="BQ163" s="948"/>
      <c r="BR163" s="949"/>
      <c r="BS163" s="968"/>
      <c r="BT163" s="950"/>
      <c r="BU163" s="951"/>
      <c r="BV163" s="948"/>
      <c r="BW163" s="948"/>
      <c r="BX163" s="968"/>
      <c r="BY163" s="950"/>
      <c r="BZ163" s="951"/>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'NSW Post Acute '!T94</f>
        <v>1.2654684431807341E-7</v>
      </c>
      <c r="E164" s="493">
        <f>'NSW Post Acute '!U94</f>
        <v>1.219395196369866E-8</v>
      </c>
      <c r="F164" s="493">
        <f>'NSW Post Acute '!V94</f>
        <v>1.1997266027865235E-6</v>
      </c>
      <c r="G164" s="498">
        <f t="shared" si="69"/>
        <v>3.0294200276092474E-7</v>
      </c>
      <c r="H164" s="498">
        <f t="shared" si="70"/>
        <v>0.17449511967460365</v>
      </c>
      <c r="I164" s="498">
        <f t="shared" si="71"/>
        <v>1378897.265539126</v>
      </c>
      <c r="J164" s="498" t="e">
        <f ca="1">_xll.ErBeta(H164,I164)</f>
        <v>#NAME?</v>
      </c>
      <c r="K164" s="1076" t="e">
        <f t="shared" ca="1" si="72"/>
        <v>#NAME?</v>
      </c>
      <c r="L164" s="453" t="e">
        <f t="shared" ca="1" si="60"/>
        <v>#NAME?</v>
      </c>
      <c r="M164" s="566" t="e">
        <f t="shared" ca="1" si="73"/>
        <v>#NAME?</v>
      </c>
      <c r="N164" s="567" t="e">
        <f t="shared" ca="1" si="74"/>
        <v>#NAME?</v>
      </c>
      <c r="O164" s="565" t="e">
        <f t="shared" ca="1" si="84"/>
        <v>#NAME?</v>
      </c>
      <c r="P164" s="453" t="e">
        <f t="shared" ca="1" si="61"/>
        <v>#NAME?</v>
      </c>
      <c r="Q164" s="566" t="e">
        <f t="shared" ca="1" si="75"/>
        <v>#NAME?</v>
      </c>
      <c r="R164" s="567" t="e">
        <f t="shared" ca="1" si="66"/>
        <v>#NAME?</v>
      </c>
      <c r="S164" s="1076" t="e">
        <f t="shared" ca="1" si="76"/>
        <v>#NAME?</v>
      </c>
      <c r="T164" s="453" t="e">
        <f t="shared" ca="1" si="62"/>
        <v>#NAME?</v>
      </c>
      <c r="U164" s="566" t="e">
        <f t="shared" ca="1" si="77"/>
        <v>#NAME?</v>
      </c>
      <c r="V164" s="567" t="e">
        <f t="shared" ca="1" si="78"/>
        <v>#NAME?</v>
      </c>
      <c r="W164" s="565" t="e">
        <f t="shared" ca="1" si="85"/>
        <v>#NAME?</v>
      </c>
      <c r="X164" s="453" t="e">
        <f t="shared" ca="1" si="63"/>
        <v>#NAME?</v>
      </c>
      <c r="Y164" s="566" t="e">
        <f t="shared" ca="1" si="79"/>
        <v>#NAME?</v>
      </c>
      <c r="Z164" s="567" t="e">
        <f t="shared" ca="1" si="67"/>
        <v>#NAME?</v>
      </c>
      <c r="AA164" s="1076" t="e">
        <f t="shared" ca="1" si="80"/>
        <v>#NAME?</v>
      </c>
      <c r="AB164" s="453" t="e">
        <f t="shared" ca="1" si="64"/>
        <v>#NAME?</v>
      </c>
      <c r="AC164" s="566" t="e">
        <f t="shared" ca="1" si="81"/>
        <v>#NAME?</v>
      </c>
      <c r="AD164" s="567" t="e">
        <f t="shared" ca="1" si="68"/>
        <v>#NAME?</v>
      </c>
      <c r="AE164" s="565" t="e">
        <f t="shared" ca="1" si="86"/>
        <v>#NAME?</v>
      </c>
      <c r="AF164" s="453" t="e">
        <f t="shared" ca="1" si="65"/>
        <v>#NAME?</v>
      </c>
      <c r="AG164" s="566" t="e">
        <f t="shared" ca="1" si="82"/>
        <v>#NAME?</v>
      </c>
      <c r="AH164" s="969" t="e">
        <f t="shared" ca="1" si="83"/>
        <v>#NAME?</v>
      </c>
      <c r="AI164" s="945"/>
      <c r="AJ164" s="967"/>
      <c r="AK164" s="946"/>
      <c r="AL164" s="947"/>
      <c r="AM164" s="948"/>
      <c r="AN164" s="949"/>
      <c r="AO164" s="968"/>
      <c r="AP164" s="950"/>
      <c r="AQ164" s="951"/>
      <c r="AR164" s="948"/>
      <c r="AS164" s="948"/>
      <c r="AT164" s="968"/>
      <c r="AU164" s="950"/>
      <c r="AV164" s="951"/>
      <c r="AW164" s="952"/>
      <c r="AX164" s="945"/>
      <c r="AY164" s="967"/>
      <c r="AZ164" s="946"/>
      <c r="BA164" s="947"/>
      <c r="BB164" s="948"/>
      <c r="BC164" s="949"/>
      <c r="BD164" s="968"/>
      <c r="BE164" s="950"/>
      <c r="BF164" s="951"/>
      <c r="BG164" s="948"/>
      <c r="BH164" s="948"/>
      <c r="BI164" s="968"/>
      <c r="BJ164" s="950"/>
      <c r="BK164" s="951"/>
      <c r="BL164" s="952"/>
      <c r="BM164" s="945"/>
      <c r="BN164" s="967"/>
      <c r="BO164" s="946"/>
      <c r="BP164" s="947"/>
      <c r="BQ164" s="948"/>
      <c r="BR164" s="949"/>
      <c r="BS164" s="968"/>
      <c r="BT164" s="950"/>
      <c r="BU164" s="951"/>
      <c r="BV164" s="948"/>
      <c r="BW164" s="948"/>
      <c r="BX164" s="968"/>
      <c r="BY164" s="950"/>
      <c r="BZ164" s="951"/>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'NSW Post Acute '!T95</f>
        <v>1.0654980734601427E-7</v>
      </c>
      <c r="E165" s="493">
        <f>'NSW Post Acute '!U95</f>
        <v>9.9935520311560749E-9</v>
      </c>
      <c r="F165" s="493">
        <f>'NSW Post Acute '!V95</f>
        <v>1.0367529855135175E-6</v>
      </c>
      <c r="G165" s="498">
        <f t="shared" si="69"/>
        <v>2.6192842690876569E-7</v>
      </c>
      <c r="H165" s="498">
        <f t="shared" si="70"/>
        <v>0.16547780151510902</v>
      </c>
      <c r="I165" s="498">
        <f t="shared" si="71"/>
        <v>1553055.6835837511</v>
      </c>
      <c r="J165" s="498" t="e">
        <f ca="1">_xll.ErBeta(H165,I165)</f>
        <v>#NAME?</v>
      </c>
      <c r="K165" s="1076" t="e">
        <f t="shared" ca="1" si="72"/>
        <v>#NAME?</v>
      </c>
      <c r="L165" s="453" t="e">
        <f t="shared" ref="L165:L178" ca="1" si="87">K165*($D$21-PICSIA_V-Diab_Inc-Park_Inc-Dem_Inc-Anx_Inc-Isc_Inc)</f>
        <v>#NAME?</v>
      </c>
      <c r="M165" s="566" t="e">
        <f t="shared" ca="1" si="73"/>
        <v>#NAME?</v>
      </c>
      <c r="N165" s="567" t="e">
        <f t="shared" ca="1" si="74"/>
        <v>#NAME?</v>
      </c>
      <c r="O165" s="565" t="e">
        <f t="shared" ca="1" si="84"/>
        <v>#NAME?</v>
      </c>
      <c r="P165" s="453" t="e">
        <f t="shared" ref="P165:P178" ca="1" si="88">O165*($E$21-PICSIA_U-$H$201-$H$202-$H$203-$H$204-$H$205)</f>
        <v>#NAME?</v>
      </c>
      <c r="Q165" s="566" t="e">
        <f t="shared" ca="1" si="75"/>
        <v>#NAME?</v>
      </c>
      <c r="R165" s="567" t="e">
        <f t="shared" ca="1" si="66"/>
        <v>#NAME?</v>
      </c>
      <c r="S165" s="1076" t="e">
        <f t="shared" ca="1" si="76"/>
        <v>#NAME?</v>
      </c>
      <c r="T165" s="453" t="e">
        <f t="shared" ref="T165:T178" ca="1" si="89">S165*($F$21-PICSIB_V-$J$201-$J$202-$J$203-$J$204-$J$205)</f>
        <v>#NAME?</v>
      </c>
      <c r="U165" s="566" t="e">
        <f t="shared" ca="1" si="77"/>
        <v>#NAME?</v>
      </c>
      <c r="V165" s="567" t="e">
        <f t="shared" ca="1" si="78"/>
        <v>#NAME?</v>
      </c>
      <c r="W165" s="565" t="e">
        <f t="shared" ca="1" si="85"/>
        <v>#NAME?</v>
      </c>
      <c r="X165" s="453" t="e">
        <f t="shared" ref="X165:X178" ca="1" si="90">W165*($G$21-PICSIB_U-$L$201-$L$202-$L$203-$L$204-$L$205)</f>
        <v>#NAME?</v>
      </c>
      <c r="Y165" s="566" t="e">
        <f t="shared" ca="1" si="79"/>
        <v>#NAME?</v>
      </c>
      <c r="Z165" s="567" t="e">
        <f t="shared" ca="1" si="67"/>
        <v>#NAME?</v>
      </c>
      <c r="AA165" s="1076" t="e">
        <f t="shared" ca="1" si="80"/>
        <v>#NAME?</v>
      </c>
      <c r="AB165" s="453" t="e">
        <f t="shared" ref="AB165:AB178" ca="1" si="91">AA165*($H$21-PICSIC_V-$N$201-$N$202-$N$203-$N$204-$N$205)</f>
        <v>#NAME?</v>
      </c>
      <c r="AC165" s="566" t="e">
        <f t="shared" ca="1" si="81"/>
        <v>#NAME?</v>
      </c>
      <c r="AD165" s="567" t="e">
        <f t="shared" ca="1" si="68"/>
        <v>#NAME?</v>
      </c>
      <c r="AE165" s="565" t="e">
        <f t="shared" ca="1" si="86"/>
        <v>#NAME?</v>
      </c>
      <c r="AF165" s="453" t="e">
        <f t="shared" ref="AF165:AF178" ca="1" si="92">AE165*($I$21-PICSIC_U-$P$201-$P$202-$P$203-$P$204-$P$205)</f>
        <v>#NAME?</v>
      </c>
      <c r="AG165" s="566" t="e">
        <f t="shared" ca="1" si="82"/>
        <v>#NAME?</v>
      </c>
      <c r="AH165" s="969" t="e">
        <f t="shared" ca="1" si="83"/>
        <v>#NAME?</v>
      </c>
      <c r="AI165" s="945"/>
      <c r="AJ165" s="967"/>
      <c r="AK165" s="946"/>
      <c r="AL165" s="947"/>
      <c r="AM165" s="948"/>
      <c r="AN165" s="949"/>
      <c r="AO165" s="968"/>
      <c r="AP165" s="950"/>
      <c r="AQ165" s="951"/>
      <c r="AR165" s="948"/>
      <c r="AS165" s="948"/>
      <c r="AT165" s="968"/>
      <c r="AU165" s="950"/>
      <c r="AV165" s="951"/>
      <c r="AW165" s="952"/>
      <c r="AX165" s="945"/>
      <c r="AY165" s="967"/>
      <c r="AZ165" s="946"/>
      <c r="BA165" s="947"/>
      <c r="BB165" s="948"/>
      <c r="BC165" s="949"/>
      <c r="BD165" s="968"/>
      <c r="BE165" s="950"/>
      <c r="BF165" s="951"/>
      <c r="BG165" s="948"/>
      <c r="BH165" s="948"/>
      <c r="BI165" s="968"/>
      <c r="BJ165" s="950"/>
      <c r="BK165" s="951"/>
      <c r="BL165" s="952"/>
      <c r="BM165" s="945"/>
      <c r="BN165" s="967"/>
      <c r="BO165" s="946"/>
      <c r="BP165" s="947"/>
      <c r="BQ165" s="948"/>
      <c r="BR165" s="949"/>
      <c r="BS165" s="968"/>
      <c r="BT165" s="950"/>
      <c r="BU165" s="951"/>
      <c r="BV165" s="948"/>
      <c r="BW165" s="948"/>
      <c r="BX165" s="968"/>
      <c r="BY165" s="950"/>
      <c r="BZ165" s="951"/>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'NSW Post Acute '!T96</f>
        <v>8.9712718690459992E-8</v>
      </c>
      <c r="E166" s="493">
        <f>'NSW Post Acute '!U96</f>
        <v>8.1902145011509918E-9</v>
      </c>
      <c r="F166" s="493">
        <f>'NSW Post Acute '!V96</f>
        <v>8.9591807873118172E-7</v>
      </c>
      <c r="G166" s="498">
        <f t="shared" si="69"/>
        <v>2.2646118985459968E-7</v>
      </c>
      <c r="H166" s="498">
        <f t="shared" si="70"/>
        <v>0.15693513269777282</v>
      </c>
      <c r="I166" s="498">
        <f t="shared" si="71"/>
        <v>1749307.3547372478</v>
      </c>
      <c r="J166" s="498" t="e">
        <f ca="1">_xll.ErBeta(H166,I166)</f>
        <v>#NAME?</v>
      </c>
      <c r="K166" s="1076" t="e">
        <f t="shared" ca="1" si="72"/>
        <v>#NAME?</v>
      </c>
      <c r="L166" s="453" t="e">
        <f t="shared" ca="1" si="87"/>
        <v>#NAME?</v>
      </c>
      <c r="M166" s="566" t="e">
        <f t="shared" ca="1" si="73"/>
        <v>#NAME?</v>
      </c>
      <c r="N166" s="567" t="e">
        <f t="shared" ca="1" si="74"/>
        <v>#NAME?</v>
      </c>
      <c r="O166" s="565" t="e">
        <f t="shared" ca="1" si="84"/>
        <v>#NAME?</v>
      </c>
      <c r="P166" s="453" t="e">
        <f t="shared" ca="1" si="88"/>
        <v>#NAME?</v>
      </c>
      <c r="Q166" s="566" t="e">
        <f t="shared" ca="1" si="75"/>
        <v>#NAME?</v>
      </c>
      <c r="R166" s="567" t="e">
        <f t="shared" ca="1" si="66"/>
        <v>#NAME?</v>
      </c>
      <c r="S166" s="1076" t="e">
        <f t="shared" ca="1" si="76"/>
        <v>#NAME?</v>
      </c>
      <c r="T166" s="453" t="e">
        <f t="shared" ca="1" si="89"/>
        <v>#NAME?</v>
      </c>
      <c r="U166" s="566" t="e">
        <f t="shared" ca="1" si="77"/>
        <v>#NAME?</v>
      </c>
      <c r="V166" s="567" t="e">
        <f t="shared" ca="1" si="78"/>
        <v>#NAME?</v>
      </c>
      <c r="W166" s="565" t="e">
        <f t="shared" ca="1" si="85"/>
        <v>#NAME?</v>
      </c>
      <c r="X166" s="453" t="e">
        <f t="shared" ca="1" si="90"/>
        <v>#NAME?</v>
      </c>
      <c r="Y166" s="566" t="e">
        <f t="shared" ca="1" si="79"/>
        <v>#NAME?</v>
      </c>
      <c r="Z166" s="567" t="e">
        <f t="shared" ca="1" si="67"/>
        <v>#NAME?</v>
      </c>
      <c r="AA166" s="1076" t="e">
        <f t="shared" ca="1" si="80"/>
        <v>#NAME?</v>
      </c>
      <c r="AB166" s="453" t="e">
        <f t="shared" ca="1" si="91"/>
        <v>#NAME?</v>
      </c>
      <c r="AC166" s="566" t="e">
        <f t="shared" ca="1" si="81"/>
        <v>#NAME?</v>
      </c>
      <c r="AD166" s="567" t="e">
        <f t="shared" ca="1" si="68"/>
        <v>#NAME?</v>
      </c>
      <c r="AE166" s="565" t="e">
        <f t="shared" ca="1" si="86"/>
        <v>#NAME?</v>
      </c>
      <c r="AF166" s="453" t="e">
        <f t="shared" ca="1" si="92"/>
        <v>#NAME?</v>
      </c>
      <c r="AG166" s="566" t="e">
        <f t="shared" ca="1" si="82"/>
        <v>#NAME?</v>
      </c>
      <c r="AH166" s="969" t="e">
        <f t="shared" ca="1" si="83"/>
        <v>#NAME?</v>
      </c>
      <c r="AI166" s="945"/>
      <c r="AJ166" s="967"/>
      <c r="AK166" s="946"/>
      <c r="AL166" s="947"/>
      <c r="AM166" s="948"/>
      <c r="AN166" s="949"/>
      <c r="AO166" s="968"/>
      <c r="AP166" s="950"/>
      <c r="AQ166" s="951"/>
      <c r="AR166" s="948"/>
      <c r="AS166" s="948"/>
      <c r="AT166" s="968"/>
      <c r="AU166" s="950"/>
      <c r="AV166" s="951"/>
      <c r="AW166" s="952"/>
      <c r="AX166" s="945"/>
      <c r="AY166" s="967"/>
      <c r="AZ166" s="946"/>
      <c r="BA166" s="947"/>
      <c r="BB166" s="948"/>
      <c r="BC166" s="949"/>
      <c r="BD166" s="968"/>
      <c r="BE166" s="950"/>
      <c r="BF166" s="951"/>
      <c r="BG166" s="948"/>
      <c r="BH166" s="948"/>
      <c r="BI166" s="968"/>
      <c r="BJ166" s="950"/>
      <c r="BK166" s="951"/>
      <c r="BL166" s="952"/>
      <c r="BM166" s="945"/>
      <c r="BN166" s="967"/>
      <c r="BO166" s="946"/>
      <c r="BP166" s="947"/>
      <c r="BQ166" s="948"/>
      <c r="BR166" s="949"/>
      <c r="BS166" s="968"/>
      <c r="BT166" s="950"/>
      <c r="BU166" s="951"/>
      <c r="BV166" s="948"/>
      <c r="BW166" s="948"/>
      <c r="BX166" s="968"/>
      <c r="BY166" s="950"/>
      <c r="BZ166" s="951"/>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'NSW Post Acute '!T97</f>
        <v>7.5536240705691808E-8</v>
      </c>
      <c r="E167" s="493">
        <f>'NSW Post Acute '!U97</f>
        <v>6.7122894207920884E-9</v>
      </c>
      <c r="F167" s="493">
        <f>'NSW Post Acute '!V97</f>
        <v>7.7421450915793665E-7</v>
      </c>
      <c r="G167" s="498">
        <f t="shared" si="69"/>
        <v>1.9579138258600626E-7</v>
      </c>
      <c r="H167" s="498">
        <f t="shared" si="70"/>
        <v>0.14884125884937449</v>
      </c>
      <c r="I167" s="498">
        <f t="shared" si="71"/>
        <v>1970461.4131697163</v>
      </c>
      <c r="J167" s="498" t="e">
        <f ca="1">_xll.ErBeta(H167,I167)</f>
        <v>#NAME?</v>
      </c>
      <c r="K167" s="1076" t="e">
        <f t="shared" ca="1" si="72"/>
        <v>#NAME?</v>
      </c>
      <c r="L167" s="453" t="e">
        <f t="shared" ca="1" si="87"/>
        <v>#NAME?</v>
      </c>
      <c r="M167" s="566" t="e">
        <f t="shared" ca="1" si="73"/>
        <v>#NAME?</v>
      </c>
      <c r="N167" s="567" t="e">
        <f t="shared" ca="1" si="74"/>
        <v>#NAME?</v>
      </c>
      <c r="O167" s="565" t="e">
        <f t="shared" ca="1" si="84"/>
        <v>#NAME?</v>
      </c>
      <c r="P167" s="453" t="e">
        <f t="shared" ca="1" si="88"/>
        <v>#NAME?</v>
      </c>
      <c r="Q167" s="566" t="e">
        <f t="shared" ca="1" si="75"/>
        <v>#NAME?</v>
      </c>
      <c r="R167" s="567" t="e">
        <f t="shared" ca="1" si="66"/>
        <v>#NAME?</v>
      </c>
      <c r="S167" s="1076" t="e">
        <f t="shared" ca="1" si="76"/>
        <v>#NAME?</v>
      </c>
      <c r="T167" s="453" t="e">
        <f t="shared" ca="1" si="89"/>
        <v>#NAME?</v>
      </c>
      <c r="U167" s="566" t="e">
        <f t="shared" ca="1" si="77"/>
        <v>#NAME?</v>
      </c>
      <c r="V167" s="567" t="e">
        <f t="shared" ca="1" si="78"/>
        <v>#NAME?</v>
      </c>
      <c r="W167" s="565" t="e">
        <f t="shared" ca="1" si="85"/>
        <v>#NAME?</v>
      </c>
      <c r="X167" s="453" t="e">
        <f t="shared" ca="1" si="90"/>
        <v>#NAME?</v>
      </c>
      <c r="Y167" s="566" t="e">
        <f t="shared" ca="1" si="79"/>
        <v>#NAME?</v>
      </c>
      <c r="Z167" s="567" t="e">
        <f t="shared" ca="1" si="67"/>
        <v>#NAME?</v>
      </c>
      <c r="AA167" s="1076" t="e">
        <f t="shared" ca="1" si="80"/>
        <v>#NAME?</v>
      </c>
      <c r="AB167" s="453" t="e">
        <f t="shared" ca="1" si="91"/>
        <v>#NAME?</v>
      </c>
      <c r="AC167" s="566" t="e">
        <f t="shared" ca="1" si="81"/>
        <v>#NAME?</v>
      </c>
      <c r="AD167" s="567" t="e">
        <f t="shared" ca="1" si="68"/>
        <v>#NAME?</v>
      </c>
      <c r="AE167" s="565" t="e">
        <f t="shared" ca="1" si="86"/>
        <v>#NAME?</v>
      </c>
      <c r="AF167" s="453" t="e">
        <f t="shared" ca="1" si="92"/>
        <v>#NAME?</v>
      </c>
      <c r="AG167" s="566" t="e">
        <f t="shared" ca="1" si="82"/>
        <v>#NAME?</v>
      </c>
      <c r="AH167" s="969" t="e">
        <f t="shared" ca="1" si="83"/>
        <v>#NAME?</v>
      </c>
      <c r="AI167" s="945"/>
      <c r="AJ167" s="967"/>
      <c r="AK167" s="946"/>
      <c r="AL167" s="947"/>
      <c r="AM167" s="948"/>
      <c r="AN167" s="949"/>
      <c r="AO167" s="968"/>
      <c r="AP167" s="950"/>
      <c r="AQ167" s="951"/>
      <c r="AR167" s="948"/>
      <c r="AS167" s="948"/>
      <c r="AT167" s="968"/>
      <c r="AU167" s="950"/>
      <c r="AV167" s="951"/>
      <c r="AW167" s="952"/>
      <c r="AX167" s="945"/>
      <c r="AY167" s="967"/>
      <c r="AZ167" s="946"/>
      <c r="BA167" s="947"/>
      <c r="BB167" s="948"/>
      <c r="BC167" s="949"/>
      <c r="BD167" s="968"/>
      <c r="BE167" s="950"/>
      <c r="BF167" s="951"/>
      <c r="BG167" s="948"/>
      <c r="BH167" s="948"/>
      <c r="BI167" s="968"/>
      <c r="BJ167" s="950"/>
      <c r="BK167" s="951"/>
      <c r="BL167" s="952"/>
      <c r="BM167" s="945"/>
      <c r="BN167" s="967"/>
      <c r="BO167" s="946"/>
      <c r="BP167" s="947"/>
      <c r="BQ167" s="948"/>
      <c r="BR167" s="949"/>
      <c r="BS167" s="968"/>
      <c r="BT167" s="950"/>
      <c r="BU167" s="951"/>
      <c r="BV167" s="948"/>
      <c r="BW167" s="948"/>
      <c r="BX167" s="968"/>
      <c r="BY167" s="950"/>
      <c r="BZ167" s="951"/>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'NSW Post Acute '!T98</f>
        <v>6.3599941493635143E-8</v>
      </c>
      <c r="E168" s="493">
        <f>'NSW Post Acute '!U98</f>
        <v>5.5010560788298719E-9</v>
      </c>
      <c r="F168" s="493">
        <f>'NSW Post Acute '!V98</f>
        <v>6.6904343200614763E-7</v>
      </c>
      <c r="G168" s="498">
        <f t="shared" si="69"/>
        <v>1.6927101426717291E-7</v>
      </c>
      <c r="H168" s="498">
        <f t="shared" si="70"/>
        <v>0.14117182074594645</v>
      </c>
      <c r="I168" s="498">
        <f t="shared" si="71"/>
        <v>2219684.6168727195</v>
      </c>
      <c r="J168" s="498" t="e">
        <f ca="1">_xll.ErBeta(H168,I168)</f>
        <v>#NAME?</v>
      </c>
      <c r="K168" s="1076" t="e">
        <f t="shared" ca="1" si="72"/>
        <v>#NAME?</v>
      </c>
      <c r="L168" s="453" t="e">
        <f t="shared" ca="1" si="87"/>
        <v>#NAME?</v>
      </c>
      <c r="M168" s="566" t="e">
        <f t="shared" ca="1" si="73"/>
        <v>#NAME?</v>
      </c>
      <c r="N168" s="567" t="e">
        <f t="shared" ca="1" si="74"/>
        <v>#NAME?</v>
      </c>
      <c r="O168" s="565" t="e">
        <f t="shared" ca="1" si="84"/>
        <v>#NAME?</v>
      </c>
      <c r="P168" s="453" t="e">
        <f t="shared" ca="1" si="88"/>
        <v>#NAME?</v>
      </c>
      <c r="Q168" s="566" t="e">
        <f t="shared" ca="1" si="75"/>
        <v>#NAME?</v>
      </c>
      <c r="R168" s="567" t="e">
        <f t="shared" ca="1" si="66"/>
        <v>#NAME?</v>
      </c>
      <c r="S168" s="1076" t="e">
        <f t="shared" ca="1" si="76"/>
        <v>#NAME?</v>
      </c>
      <c r="T168" s="453" t="e">
        <f t="shared" ca="1" si="89"/>
        <v>#NAME?</v>
      </c>
      <c r="U168" s="566" t="e">
        <f t="shared" ca="1" si="77"/>
        <v>#NAME?</v>
      </c>
      <c r="V168" s="567" t="e">
        <f t="shared" ca="1" si="78"/>
        <v>#NAME?</v>
      </c>
      <c r="W168" s="565" t="e">
        <f t="shared" ca="1" si="85"/>
        <v>#NAME?</v>
      </c>
      <c r="X168" s="453" t="e">
        <f t="shared" ca="1" si="90"/>
        <v>#NAME?</v>
      </c>
      <c r="Y168" s="566" t="e">
        <f t="shared" ca="1" si="79"/>
        <v>#NAME?</v>
      </c>
      <c r="Z168" s="567" t="e">
        <f t="shared" ca="1" si="67"/>
        <v>#NAME?</v>
      </c>
      <c r="AA168" s="1076" t="e">
        <f t="shared" ca="1" si="80"/>
        <v>#NAME?</v>
      </c>
      <c r="AB168" s="453" t="e">
        <f t="shared" ca="1" si="91"/>
        <v>#NAME?</v>
      </c>
      <c r="AC168" s="566" t="e">
        <f t="shared" ca="1" si="81"/>
        <v>#NAME?</v>
      </c>
      <c r="AD168" s="567" t="e">
        <f t="shared" ca="1" si="68"/>
        <v>#NAME?</v>
      </c>
      <c r="AE168" s="565" t="e">
        <f t="shared" ca="1" si="86"/>
        <v>#NAME?</v>
      </c>
      <c r="AF168" s="453" t="e">
        <f t="shared" ca="1" si="92"/>
        <v>#NAME?</v>
      </c>
      <c r="AG168" s="566" t="e">
        <f t="shared" ca="1" si="82"/>
        <v>#NAME?</v>
      </c>
      <c r="AH168" s="969" t="e">
        <f t="shared" ca="1" si="83"/>
        <v>#NAME?</v>
      </c>
      <c r="AI168" s="945"/>
      <c r="AJ168" s="967"/>
      <c r="AK168" s="946"/>
      <c r="AL168" s="947"/>
      <c r="AM168" s="948"/>
      <c r="AN168" s="949"/>
      <c r="AO168" s="968"/>
      <c r="AP168" s="950"/>
      <c r="AQ168" s="951"/>
      <c r="AR168" s="948"/>
      <c r="AS168" s="948"/>
      <c r="AT168" s="968"/>
      <c r="AU168" s="950"/>
      <c r="AV168" s="951"/>
      <c r="AW168" s="952"/>
      <c r="AX168" s="945"/>
      <c r="AY168" s="967"/>
      <c r="AZ168" s="946"/>
      <c r="BA168" s="947"/>
      <c r="BB168" s="948"/>
      <c r="BC168" s="949"/>
      <c r="BD168" s="968"/>
      <c r="BE168" s="950"/>
      <c r="BF168" s="951"/>
      <c r="BG168" s="948"/>
      <c r="BH168" s="948"/>
      <c r="BI168" s="968"/>
      <c r="BJ168" s="950"/>
      <c r="BK168" s="951"/>
      <c r="BL168" s="952"/>
      <c r="BM168" s="945"/>
      <c r="BN168" s="967"/>
      <c r="BO168" s="946"/>
      <c r="BP168" s="947"/>
      <c r="BQ168" s="948"/>
      <c r="BR168" s="949"/>
      <c r="BS168" s="968"/>
      <c r="BT168" s="950"/>
      <c r="BU168" s="951"/>
      <c r="BV168" s="948"/>
      <c r="BW168" s="948"/>
      <c r="BX168" s="968"/>
      <c r="BY168" s="950"/>
      <c r="BZ168" s="951"/>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'NSW Post Acute '!T99</f>
        <v>5.3549826152375858E-8</v>
      </c>
      <c r="E169" s="493">
        <f>'NSW Post Acute '!U99</f>
        <v>4.5083899226234724E-9</v>
      </c>
      <c r="F169" s="493">
        <f>'NSW Post Acute '!V99</f>
        <v>5.7815903553320372E-7</v>
      </c>
      <c r="G169" s="498">
        <f t="shared" si="69"/>
        <v>1.4633945041086229E-7</v>
      </c>
      <c r="H169" s="498">
        <f t="shared" si="70"/>
        <v>0.13390385931074131</v>
      </c>
      <c r="I169" s="498">
        <f t="shared" si="71"/>
        <v>2500546.9067105828</v>
      </c>
      <c r="J169" s="498" t="e">
        <f ca="1">_xll.ErBeta(H169,I169)</f>
        <v>#NAME?</v>
      </c>
      <c r="K169" s="1076" t="e">
        <f t="shared" ca="1" si="72"/>
        <v>#NAME?</v>
      </c>
      <c r="L169" s="453" t="e">
        <f t="shared" ca="1" si="87"/>
        <v>#NAME?</v>
      </c>
      <c r="M169" s="566" t="e">
        <f t="shared" ca="1" si="73"/>
        <v>#NAME?</v>
      </c>
      <c r="N169" s="567" t="e">
        <f t="shared" ca="1" si="74"/>
        <v>#NAME?</v>
      </c>
      <c r="O169" s="565" t="e">
        <f t="shared" ca="1" si="84"/>
        <v>#NAME?</v>
      </c>
      <c r="P169" s="453" t="e">
        <f t="shared" ca="1" si="88"/>
        <v>#NAME?</v>
      </c>
      <c r="Q169" s="566" t="e">
        <f t="shared" ca="1" si="75"/>
        <v>#NAME?</v>
      </c>
      <c r="R169" s="567" t="e">
        <f t="shared" ca="1" si="66"/>
        <v>#NAME?</v>
      </c>
      <c r="S169" s="1076" t="e">
        <f t="shared" ca="1" si="76"/>
        <v>#NAME?</v>
      </c>
      <c r="T169" s="453" t="e">
        <f t="shared" ca="1" si="89"/>
        <v>#NAME?</v>
      </c>
      <c r="U169" s="566" t="e">
        <f t="shared" ca="1" si="77"/>
        <v>#NAME?</v>
      </c>
      <c r="V169" s="567" t="e">
        <f t="shared" ca="1" si="78"/>
        <v>#NAME?</v>
      </c>
      <c r="W169" s="565" t="e">
        <f t="shared" ca="1" si="85"/>
        <v>#NAME?</v>
      </c>
      <c r="X169" s="453" t="e">
        <f t="shared" ca="1" si="90"/>
        <v>#NAME?</v>
      </c>
      <c r="Y169" s="566" t="e">
        <f t="shared" ca="1" si="79"/>
        <v>#NAME?</v>
      </c>
      <c r="Z169" s="567" t="e">
        <f t="shared" ca="1" si="67"/>
        <v>#NAME?</v>
      </c>
      <c r="AA169" s="1076" t="e">
        <f t="shared" ca="1" si="80"/>
        <v>#NAME?</v>
      </c>
      <c r="AB169" s="453" t="e">
        <f t="shared" ca="1" si="91"/>
        <v>#NAME?</v>
      </c>
      <c r="AC169" s="566" t="e">
        <f t="shared" ca="1" si="81"/>
        <v>#NAME?</v>
      </c>
      <c r="AD169" s="567" t="e">
        <f t="shared" ca="1" si="68"/>
        <v>#NAME?</v>
      </c>
      <c r="AE169" s="565" t="e">
        <f t="shared" ca="1" si="86"/>
        <v>#NAME?</v>
      </c>
      <c r="AF169" s="453" t="e">
        <f t="shared" ca="1" si="92"/>
        <v>#NAME?</v>
      </c>
      <c r="AG169" s="566" t="e">
        <f t="shared" ca="1" si="82"/>
        <v>#NAME?</v>
      </c>
      <c r="AH169" s="969" t="e">
        <f t="shared" ca="1" si="83"/>
        <v>#NAME?</v>
      </c>
      <c r="AI169" s="945"/>
      <c r="AJ169" s="967"/>
      <c r="AK169" s="946"/>
      <c r="AL169" s="947"/>
      <c r="AM169" s="948"/>
      <c r="AN169" s="949"/>
      <c r="AO169" s="968"/>
      <c r="AP169" s="950"/>
      <c r="AQ169" s="951"/>
      <c r="AR169" s="948"/>
      <c r="AS169" s="948"/>
      <c r="AT169" s="968"/>
      <c r="AU169" s="950"/>
      <c r="AV169" s="951"/>
      <c r="AW169" s="952"/>
      <c r="AX169" s="945"/>
      <c r="AY169" s="967"/>
      <c r="AZ169" s="946"/>
      <c r="BA169" s="947"/>
      <c r="BB169" s="948"/>
      <c r="BC169" s="949"/>
      <c r="BD169" s="968"/>
      <c r="BE169" s="950"/>
      <c r="BF169" s="951"/>
      <c r="BG169" s="948"/>
      <c r="BH169" s="948"/>
      <c r="BI169" s="968"/>
      <c r="BJ169" s="950"/>
      <c r="BK169" s="951"/>
      <c r="BL169" s="952"/>
      <c r="BM169" s="945"/>
      <c r="BN169" s="967"/>
      <c r="BO169" s="946"/>
      <c r="BP169" s="947"/>
      <c r="BQ169" s="948"/>
      <c r="BR169" s="949"/>
      <c r="BS169" s="968"/>
      <c r="BT169" s="950"/>
      <c r="BU169" s="951"/>
      <c r="BV169" s="948"/>
      <c r="BW169" s="948"/>
      <c r="BX169" s="968"/>
      <c r="BY169" s="950"/>
      <c r="BZ169" s="951"/>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'NSW Post Acute '!T100</f>
        <v>4.508783834709431E-8</v>
      </c>
      <c r="E170" s="493">
        <f>'NSW Post Acute '!U100</f>
        <v>3.6948504801892974E-9</v>
      </c>
      <c r="F170" s="493">
        <f>'NSW Post Acute '!V100</f>
        <v>4.9962058422182128E-7</v>
      </c>
      <c r="G170" s="498">
        <f t="shared" si="69"/>
        <v>1.2651166677082446E-7</v>
      </c>
      <c r="H170" s="498">
        <f t="shared" si="70"/>
        <v>0.12701572746267134</v>
      </c>
      <c r="I170" s="498">
        <f t="shared" si="71"/>
        <v>2817072.7715535355</v>
      </c>
      <c r="J170" s="498" t="e">
        <f ca="1">_xll.ErBeta(H170,I170)</f>
        <v>#NAME?</v>
      </c>
      <c r="K170" s="1076" t="e">
        <f t="shared" ca="1" si="72"/>
        <v>#NAME?</v>
      </c>
      <c r="L170" s="453" t="e">
        <f t="shared" ca="1" si="87"/>
        <v>#NAME?</v>
      </c>
      <c r="M170" s="566" t="e">
        <f t="shared" ca="1" si="73"/>
        <v>#NAME?</v>
      </c>
      <c r="N170" s="567" t="e">
        <f t="shared" ca="1" si="74"/>
        <v>#NAME?</v>
      </c>
      <c r="O170" s="565" t="e">
        <f t="shared" ca="1" si="84"/>
        <v>#NAME?</v>
      </c>
      <c r="P170" s="453" t="e">
        <f t="shared" ca="1" si="88"/>
        <v>#NAME?</v>
      </c>
      <c r="Q170" s="566" t="e">
        <f t="shared" ca="1" si="75"/>
        <v>#NAME?</v>
      </c>
      <c r="R170" s="567" t="e">
        <f t="shared" ca="1" si="66"/>
        <v>#NAME?</v>
      </c>
      <c r="S170" s="1076" t="e">
        <f t="shared" ca="1" si="76"/>
        <v>#NAME?</v>
      </c>
      <c r="T170" s="453" t="e">
        <f t="shared" ca="1" si="89"/>
        <v>#NAME?</v>
      </c>
      <c r="U170" s="566" t="e">
        <f t="shared" ca="1" si="77"/>
        <v>#NAME?</v>
      </c>
      <c r="V170" s="567" t="e">
        <f t="shared" ca="1" si="78"/>
        <v>#NAME?</v>
      </c>
      <c r="W170" s="565" t="e">
        <f t="shared" ca="1" si="85"/>
        <v>#NAME?</v>
      </c>
      <c r="X170" s="453" t="e">
        <f t="shared" ca="1" si="90"/>
        <v>#NAME?</v>
      </c>
      <c r="Y170" s="566" t="e">
        <f t="shared" ca="1" si="79"/>
        <v>#NAME?</v>
      </c>
      <c r="Z170" s="567" t="e">
        <f t="shared" ca="1" si="67"/>
        <v>#NAME?</v>
      </c>
      <c r="AA170" s="1076" t="e">
        <f t="shared" ca="1" si="80"/>
        <v>#NAME?</v>
      </c>
      <c r="AB170" s="453" t="e">
        <f t="shared" ca="1" si="91"/>
        <v>#NAME?</v>
      </c>
      <c r="AC170" s="566" t="e">
        <f t="shared" ca="1" si="81"/>
        <v>#NAME?</v>
      </c>
      <c r="AD170" s="567" t="e">
        <f t="shared" ca="1" si="68"/>
        <v>#NAME?</v>
      </c>
      <c r="AE170" s="565" t="e">
        <f t="shared" ca="1" si="86"/>
        <v>#NAME?</v>
      </c>
      <c r="AF170" s="453" t="e">
        <f t="shared" ca="1" si="92"/>
        <v>#NAME?</v>
      </c>
      <c r="AG170" s="566" t="e">
        <f t="shared" ca="1" si="82"/>
        <v>#NAME?</v>
      </c>
      <c r="AH170" s="969" t="e">
        <f t="shared" ca="1" si="83"/>
        <v>#NAME?</v>
      </c>
      <c r="AI170" s="945"/>
      <c r="AJ170" s="967"/>
      <c r="AK170" s="946"/>
      <c r="AL170" s="947"/>
      <c r="AM170" s="948"/>
      <c r="AN170" s="949"/>
      <c r="AO170" s="968"/>
      <c r="AP170" s="950"/>
      <c r="AQ170" s="951"/>
      <c r="AR170" s="948"/>
      <c r="AS170" s="948"/>
      <c r="AT170" s="968"/>
      <c r="AU170" s="950"/>
      <c r="AV170" s="951"/>
      <c r="AW170" s="952"/>
      <c r="AX170" s="945"/>
      <c r="AY170" s="967"/>
      <c r="AZ170" s="946"/>
      <c r="BA170" s="947"/>
      <c r="BB170" s="948"/>
      <c r="BC170" s="949"/>
      <c r="BD170" s="968"/>
      <c r="BE170" s="950"/>
      <c r="BF170" s="951"/>
      <c r="BG170" s="948"/>
      <c r="BH170" s="948"/>
      <c r="BI170" s="968"/>
      <c r="BJ170" s="950"/>
      <c r="BK170" s="951"/>
      <c r="BL170" s="952"/>
      <c r="BM170" s="945"/>
      <c r="BN170" s="967"/>
      <c r="BO170" s="946"/>
      <c r="BP170" s="947"/>
      <c r="BQ170" s="948"/>
      <c r="BR170" s="949"/>
      <c r="BS170" s="968"/>
      <c r="BT170" s="950"/>
      <c r="BU170" s="951"/>
      <c r="BV170" s="948"/>
      <c r="BW170" s="948"/>
      <c r="BX170" s="968"/>
      <c r="BY170" s="950"/>
      <c r="BZ170" s="951"/>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'NSW Post Acute '!T101</f>
        <v>3.796302085144143E-8</v>
      </c>
      <c r="E171" s="493">
        <f>'NSW Post Acute '!U101</f>
        <v>3.028114316920254E-9</v>
      </c>
      <c r="F171" s="493">
        <f>'NSW Post Acute '!V101</f>
        <v>4.3175097652489883E-7</v>
      </c>
      <c r="G171" s="498">
        <f t="shared" si="69"/>
        <v>1.0936807709387209E-7</v>
      </c>
      <c r="H171" s="498">
        <f t="shared" si="70"/>
        <v>0.12048700824719709</v>
      </c>
      <c r="I171" s="498">
        <f t="shared" si="71"/>
        <v>3173799.1595727154</v>
      </c>
      <c r="J171" s="498" t="e">
        <f ca="1">_xll.ErBeta(H171,I171)</f>
        <v>#NAME?</v>
      </c>
      <c r="K171" s="1076" t="e">
        <f t="shared" ca="1" si="72"/>
        <v>#NAME?</v>
      </c>
      <c r="L171" s="453" t="e">
        <f t="shared" ca="1" si="87"/>
        <v>#NAME?</v>
      </c>
      <c r="M171" s="566" t="e">
        <f t="shared" ca="1" si="73"/>
        <v>#NAME?</v>
      </c>
      <c r="N171" s="567" t="e">
        <f t="shared" ca="1" si="74"/>
        <v>#NAME?</v>
      </c>
      <c r="O171" s="565" t="e">
        <f t="shared" ca="1" si="84"/>
        <v>#NAME?</v>
      </c>
      <c r="P171" s="453" t="e">
        <f t="shared" ca="1" si="88"/>
        <v>#NAME?</v>
      </c>
      <c r="Q171" s="566" t="e">
        <f t="shared" ca="1" si="75"/>
        <v>#NAME?</v>
      </c>
      <c r="R171" s="567" t="e">
        <f t="shared" ca="1" si="66"/>
        <v>#NAME?</v>
      </c>
      <c r="S171" s="1076" t="e">
        <f t="shared" ca="1" si="76"/>
        <v>#NAME?</v>
      </c>
      <c r="T171" s="453" t="e">
        <f t="shared" ca="1" si="89"/>
        <v>#NAME?</v>
      </c>
      <c r="U171" s="566" t="e">
        <f t="shared" ca="1" si="77"/>
        <v>#NAME?</v>
      </c>
      <c r="V171" s="567" t="e">
        <f t="shared" ca="1" si="78"/>
        <v>#NAME?</v>
      </c>
      <c r="W171" s="565" t="e">
        <f t="shared" ca="1" si="85"/>
        <v>#NAME?</v>
      </c>
      <c r="X171" s="453" t="e">
        <f t="shared" ca="1" si="90"/>
        <v>#NAME?</v>
      </c>
      <c r="Y171" s="566" t="e">
        <f t="shared" ca="1" si="79"/>
        <v>#NAME?</v>
      </c>
      <c r="Z171" s="567" t="e">
        <f t="shared" ca="1" si="67"/>
        <v>#NAME?</v>
      </c>
      <c r="AA171" s="1076" t="e">
        <f t="shared" ca="1" si="80"/>
        <v>#NAME?</v>
      </c>
      <c r="AB171" s="453" t="e">
        <f t="shared" ca="1" si="91"/>
        <v>#NAME?</v>
      </c>
      <c r="AC171" s="566" t="e">
        <f t="shared" ca="1" si="81"/>
        <v>#NAME?</v>
      </c>
      <c r="AD171" s="567" t="e">
        <f t="shared" ca="1" si="68"/>
        <v>#NAME?</v>
      </c>
      <c r="AE171" s="565" t="e">
        <f t="shared" ca="1" si="86"/>
        <v>#NAME?</v>
      </c>
      <c r="AF171" s="453" t="e">
        <f t="shared" ca="1" si="92"/>
        <v>#NAME?</v>
      </c>
      <c r="AG171" s="566" t="e">
        <f t="shared" ca="1" si="82"/>
        <v>#NAME?</v>
      </c>
      <c r="AH171" s="969" t="e">
        <f t="shared" ca="1" si="83"/>
        <v>#NAME?</v>
      </c>
      <c r="AI171" s="945"/>
      <c r="AJ171" s="967"/>
      <c r="AK171" s="946"/>
      <c r="AL171" s="947"/>
      <c r="AM171" s="948"/>
      <c r="AN171" s="949"/>
      <c r="AO171" s="968"/>
      <c r="AP171" s="950"/>
      <c r="AQ171" s="951"/>
      <c r="AR171" s="948"/>
      <c r="AS171" s="948"/>
      <c r="AT171" s="968"/>
      <c r="AU171" s="950"/>
      <c r="AV171" s="951"/>
      <c r="AW171" s="952"/>
      <c r="AX171" s="945"/>
      <c r="AY171" s="967"/>
      <c r="AZ171" s="946"/>
      <c r="BA171" s="947"/>
      <c r="BB171" s="948"/>
      <c r="BC171" s="949"/>
      <c r="BD171" s="968"/>
      <c r="BE171" s="950"/>
      <c r="BF171" s="951"/>
      <c r="BG171" s="948"/>
      <c r="BH171" s="948"/>
      <c r="BI171" s="968"/>
      <c r="BJ171" s="950"/>
      <c r="BK171" s="951"/>
      <c r="BL171" s="952"/>
      <c r="BM171" s="945"/>
      <c r="BN171" s="967"/>
      <c r="BO171" s="946"/>
      <c r="BP171" s="947"/>
      <c r="BQ171" s="948"/>
      <c r="BR171" s="949"/>
      <c r="BS171" s="968"/>
      <c r="BT171" s="950"/>
      <c r="BU171" s="951"/>
      <c r="BV171" s="948"/>
      <c r="BW171" s="948"/>
      <c r="BX171" s="968"/>
      <c r="BY171" s="950"/>
      <c r="BZ171" s="951"/>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'NSW Post Acute '!T102</f>
        <v>3.196407290747527E-8</v>
      </c>
      <c r="E172" s="493">
        <f>'NSW Post Acute '!U102</f>
        <v>2.4816907654318949E-9</v>
      </c>
      <c r="F172" s="493">
        <f>'NSW Post Acute '!V102</f>
        <v>3.7310093222148288E-7</v>
      </c>
      <c r="G172" s="498">
        <f t="shared" si="69"/>
        <v>9.4545724861237501E-8</v>
      </c>
      <c r="H172" s="498">
        <f t="shared" si="70"/>
        <v>0.1142984387351788</v>
      </c>
      <c r="I172" s="498">
        <f t="shared" si="71"/>
        <v>3575840.7701230338</v>
      </c>
      <c r="J172" s="498" t="e">
        <f ca="1">_xll.ErBeta(H172,I172)</f>
        <v>#NAME?</v>
      </c>
      <c r="K172" s="1076" t="e">
        <f t="shared" ca="1" si="72"/>
        <v>#NAME?</v>
      </c>
      <c r="L172" s="453" t="e">
        <f t="shared" ca="1" si="87"/>
        <v>#NAME?</v>
      </c>
      <c r="M172" s="566" t="e">
        <f t="shared" ca="1" si="73"/>
        <v>#NAME?</v>
      </c>
      <c r="N172" s="567" t="e">
        <f t="shared" ca="1" si="74"/>
        <v>#NAME?</v>
      </c>
      <c r="O172" s="565" t="e">
        <f t="shared" ca="1" si="84"/>
        <v>#NAME?</v>
      </c>
      <c r="P172" s="453" t="e">
        <f t="shared" ca="1" si="88"/>
        <v>#NAME?</v>
      </c>
      <c r="Q172" s="566" t="e">
        <f t="shared" ca="1" si="75"/>
        <v>#NAME?</v>
      </c>
      <c r="R172" s="567" t="e">
        <f t="shared" ca="1" si="66"/>
        <v>#NAME?</v>
      </c>
      <c r="S172" s="1076" t="e">
        <f t="shared" ca="1" si="76"/>
        <v>#NAME?</v>
      </c>
      <c r="T172" s="453" t="e">
        <f t="shared" ca="1" si="89"/>
        <v>#NAME?</v>
      </c>
      <c r="U172" s="566" t="e">
        <f t="shared" ca="1" si="77"/>
        <v>#NAME?</v>
      </c>
      <c r="V172" s="567" t="e">
        <f t="shared" ca="1" si="78"/>
        <v>#NAME?</v>
      </c>
      <c r="W172" s="565" t="e">
        <f t="shared" ca="1" si="85"/>
        <v>#NAME?</v>
      </c>
      <c r="X172" s="453" t="e">
        <f t="shared" ca="1" si="90"/>
        <v>#NAME?</v>
      </c>
      <c r="Y172" s="566" t="e">
        <f t="shared" ca="1" si="79"/>
        <v>#NAME?</v>
      </c>
      <c r="Z172" s="567" t="e">
        <f t="shared" ca="1" si="67"/>
        <v>#NAME?</v>
      </c>
      <c r="AA172" s="1076" t="e">
        <f t="shared" ca="1" si="80"/>
        <v>#NAME?</v>
      </c>
      <c r="AB172" s="453" t="e">
        <f t="shared" ca="1" si="91"/>
        <v>#NAME?</v>
      </c>
      <c r="AC172" s="566" t="e">
        <f t="shared" ca="1" si="81"/>
        <v>#NAME?</v>
      </c>
      <c r="AD172" s="567" t="e">
        <f t="shared" ca="1" si="68"/>
        <v>#NAME?</v>
      </c>
      <c r="AE172" s="565" t="e">
        <f t="shared" ca="1" si="86"/>
        <v>#NAME?</v>
      </c>
      <c r="AF172" s="453" t="e">
        <f t="shared" ca="1" si="92"/>
        <v>#NAME?</v>
      </c>
      <c r="AG172" s="566" t="e">
        <f t="shared" ca="1" si="82"/>
        <v>#NAME?</v>
      </c>
      <c r="AH172" s="969" t="e">
        <f t="shared" ca="1" si="83"/>
        <v>#NAME?</v>
      </c>
      <c r="AI172" s="945"/>
      <c r="AJ172" s="967"/>
      <c r="AK172" s="946"/>
      <c r="AL172" s="947"/>
      <c r="AM172" s="948"/>
      <c r="AN172" s="949"/>
      <c r="AO172" s="968"/>
      <c r="AP172" s="950"/>
      <c r="AQ172" s="951"/>
      <c r="AR172" s="948"/>
      <c r="AS172" s="948"/>
      <c r="AT172" s="968"/>
      <c r="AU172" s="950"/>
      <c r="AV172" s="951"/>
      <c r="AW172" s="952"/>
      <c r="AX172" s="945"/>
      <c r="AY172" s="967"/>
      <c r="AZ172" s="946"/>
      <c r="BA172" s="947"/>
      <c r="BB172" s="948"/>
      <c r="BC172" s="949"/>
      <c r="BD172" s="968"/>
      <c r="BE172" s="950"/>
      <c r="BF172" s="951"/>
      <c r="BG172" s="948"/>
      <c r="BH172" s="948"/>
      <c r="BI172" s="968"/>
      <c r="BJ172" s="950"/>
      <c r="BK172" s="951"/>
      <c r="BL172" s="952"/>
      <c r="BM172" s="945"/>
      <c r="BN172" s="967"/>
      <c r="BO172" s="946"/>
      <c r="BP172" s="947"/>
      <c r="BQ172" s="948"/>
      <c r="BR172" s="949"/>
      <c r="BS172" s="968"/>
      <c r="BT172" s="950"/>
      <c r="BU172" s="951"/>
      <c r="BV172" s="948"/>
      <c r="BW172" s="948"/>
      <c r="BX172" s="968"/>
      <c r="BY172" s="950"/>
      <c r="BZ172" s="951"/>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'NSW Post Acute '!T103</f>
        <v>2.6913083677733661E-8</v>
      </c>
      <c r="E173" s="493">
        <f>'NSW Post Acute '!U103</f>
        <v>2.0338694020950127E-9</v>
      </c>
      <c r="F173" s="493">
        <f>'NSW Post Acute '!V103</f>
        <v>3.2241804464456549E-7</v>
      </c>
      <c r="G173" s="498">
        <f t="shared" si="69"/>
        <v>8.173065694960983E-8</v>
      </c>
      <c r="H173" s="498">
        <f t="shared" si="70"/>
        <v>0.1084318392231023</v>
      </c>
      <c r="I173" s="498">
        <f t="shared" si="71"/>
        <v>4028963.6670129118</v>
      </c>
      <c r="J173" s="498" t="e">
        <f ca="1">_xll.ErBeta(H173,I173)</f>
        <v>#NAME?</v>
      </c>
      <c r="K173" s="1076" t="e">
        <f t="shared" ca="1" si="72"/>
        <v>#NAME?</v>
      </c>
      <c r="L173" s="453" t="e">
        <f t="shared" ca="1" si="87"/>
        <v>#NAME?</v>
      </c>
      <c r="M173" s="566" t="e">
        <f t="shared" ca="1" si="73"/>
        <v>#NAME?</v>
      </c>
      <c r="N173" s="567" t="e">
        <f t="shared" ca="1" si="74"/>
        <v>#NAME?</v>
      </c>
      <c r="O173" s="565" t="e">
        <f t="shared" ca="1" si="84"/>
        <v>#NAME?</v>
      </c>
      <c r="P173" s="453" t="e">
        <f t="shared" ca="1" si="88"/>
        <v>#NAME?</v>
      </c>
      <c r="Q173" s="566" t="e">
        <f t="shared" ca="1" si="75"/>
        <v>#NAME?</v>
      </c>
      <c r="R173" s="567" t="e">
        <f t="shared" ca="1" si="66"/>
        <v>#NAME?</v>
      </c>
      <c r="S173" s="1076" t="e">
        <f t="shared" ca="1" si="76"/>
        <v>#NAME?</v>
      </c>
      <c r="T173" s="453" t="e">
        <f t="shared" ca="1" si="89"/>
        <v>#NAME?</v>
      </c>
      <c r="U173" s="566" t="e">
        <f t="shared" ca="1" si="77"/>
        <v>#NAME?</v>
      </c>
      <c r="V173" s="567" t="e">
        <f t="shared" ca="1" si="78"/>
        <v>#NAME?</v>
      </c>
      <c r="W173" s="565" t="e">
        <f t="shared" ca="1" si="85"/>
        <v>#NAME?</v>
      </c>
      <c r="X173" s="453" t="e">
        <f t="shared" ca="1" si="90"/>
        <v>#NAME?</v>
      </c>
      <c r="Y173" s="566" t="e">
        <f t="shared" ca="1" si="79"/>
        <v>#NAME?</v>
      </c>
      <c r="Z173" s="567" t="e">
        <f t="shared" ca="1" si="67"/>
        <v>#NAME?</v>
      </c>
      <c r="AA173" s="1076" t="e">
        <f t="shared" ca="1" si="80"/>
        <v>#NAME?</v>
      </c>
      <c r="AB173" s="453" t="e">
        <f t="shared" ca="1" si="91"/>
        <v>#NAME?</v>
      </c>
      <c r="AC173" s="566" t="e">
        <f t="shared" ca="1" si="81"/>
        <v>#NAME?</v>
      </c>
      <c r="AD173" s="567" t="e">
        <f t="shared" ca="1" si="68"/>
        <v>#NAME?</v>
      </c>
      <c r="AE173" s="565" t="e">
        <f t="shared" ca="1" si="86"/>
        <v>#NAME?</v>
      </c>
      <c r="AF173" s="453" t="e">
        <f t="shared" ca="1" si="92"/>
        <v>#NAME?</v>
      </c>
      <c r="AG173" s="566" t="e">
        <f t="shared" ca="1" si="82"/>
        <v>#NAME?</v>
      </c>
      <c r="AH173" s="969" t="e">
        <f t="shared" ca="1" si="83"/>
        <v>#NAME?</v>
      </c>
      <c r="AI173" s="945"/>
      <c r="AJ173" s="967"/>
      <c r="AK173" s="946"/>
      <c r="AL173" s="947"/>
      <c r="AM173" s="948"/>
      <c r="AN173" s="949"/>
      <c r="AO173" s="968"/>
      <c r="AP173" s="950"/>
      <c r="AQ173" s="951"/>
      <c r="AR173" s="948"/>
      <c r="AS173" s="948"/>
      <c r="AT173" s="968"/>
      <c r="AU173" s="950"/>
      <c r="AV173" s="951"/>
      <c r="AW173" s="952"/>
      <c r="AX173" s="945"/>
      <c r="AY173" s="967"/>
      <c r="AZ173" s="946"/>
      <c r="BA173" s="947"/>
      <c r="BB173" s="948"/>
      <c r="BC173" s="949"/>
      <c r="BD173" s="968"/>
      <c r="BE173" s="950"/>
      <c r="BF173" s="951"/>
      <c r="BG173" s="948"/>
      <c r="BH173" s="948"/>
      <c r="BI173" s="968"/>
      <c r="BJ173" s="950"/>
      <c r="BK173" s="951"/>
      <c r="BL173" s="952"/>
      <c r="BM173" s="945"/>
      <c r="BN173" s="967"/>
      <c r="BO173" s="946"/>
      <c r="BP173" s="947"/>
      <c r="BQ173" s="948"/>
      <c r="BR173" s="949"/>
      <c r="BS173" s="968"/>
      <c r="BT173" s="950"/>
      <c r="BU173" s="951"/>
      <c r="BV173" s="948"/>
      <c r="BW173" s="948"/>
      <c r="BX173" s="968"/>
      <c r="BY173" s="950"/>
      <c r="BZ173" s="951"/>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'NSW Post Acute '!T104</f>
        <v>2.2660255942392824E-8</v>
      </c>
      <c r="E174" s="493">
        <f>'NSW Post Acute '!U104</f>
        <v>1.6668574515400721E-9</v>
      </c>
      <c r="F174" s="493">
        <f>'NSW Post Acute '!V104</f>
        <v>2.7862003692533158E-7</v>
      </c>
      <c r="G174" s="498">
        <f t="shared" si="69"/>
        <v>7.065132129433458E-8</v>
      </c>
      <c r="H174" s="498">
        <f t="shared" si="70"/>
        <v>0.1028700473110962</v>
      </c>
      <c r="I174" s="498">
        <f t="shared" si="71"/>
        <v>4539668.273895585</v>
      </c>
      <c r="J174" s="498" t="e">
        <f ca="1">_xll.ErBeta(H174,I174)</f>
        <v>#NAME?</v>
      </c>
      <c r="K174" s="1076" t="e">
        <f t="shared" ca="1" si="72"/>
        <v>#NAME?</v>
      </c>
      <c r="L174" s="453" t="e">
        <f t="shared" ca="1" si="87"/>
        <v>#NAME?</v>
      </c>
      <c r="M174" s="566" t="e">
        <f t="shared" ca="1" si="73"/>
        <v>#NAME?</v>
      </c>
      <c r="N174" s="567" t="e">
        <f t="shared" ca="1" si="74"/>
        <v>#NAME?</v>
      </c>
      <c r="O174" s="565" t="e">
        <f t="shared" ca="1" si="84"/>
        <v>#NAME?</v>
      </c>
      <c r="P174" s="453" t="e">
        <f t="shared" ca="1" si="88"/>
        <v>#NAME?</v>
      </c>
      <c r="Q174" s="566" t="e">
        <f t="shared" ca="1" si="75"/>
        <v>#NAME?</v>
      </c>
      <c r="R174" s="567" t="e">
        <f t="shared" ca="1" si="66"/>
        <v>#NAME?</v>
      </c>
      <c r="S174" s="1076" t="e">
        <f t="shared" ca="1" si="76"/>
        <v>#NAME?</v>
      </c>
      <c r="T174" s="453" t="e">
        <f t="shared" ca="1" si="89"/>
        <v>#NAME?</v>
      </c>
      <c r="U174" s="566" t="e">
        <f t="shared" ca="1" si="77"/>
        <v>#NAME?</v>
      </c>
      <c r="V174" s="567" t="e">
        <f t="shared" ca="1" si="78"/>
        <v>#NAME?</v>
      </c>
      <c r="W174" s="565" t="e">
        <f t="shared" ca="1" si="85"/>
        <v>#NAME?</v>
      </c>
      <c r="X174" s="453" t="e">
        <f t="shared" ca="1" si="90"/>
        <v>#NAME?</v>
      </c>
      <c r="Y174" s="566" t="e">
        <f t="shared" ca="1" si="79"/>
        <v>#NAME?</v>
      </c>
      <c r="Z174" s="567" t="e">
        <f t="shared" ca="1" si="67"/>
        <v>#NAME?</v>
      </c>
      <c r="AA174" s="1076" t="e">
        <f t="shared" ca="1" si="80"/>
        <v>#NAME?</v>
      </c>
      <c r="AB174" s="453" t="e">
        <f t="shared" ca="1" si="91"/>
        <v>#NAME?</v>
      </c>
      <c r="AC174" s="566" t="e">
        <f t="shared" ca="1" si="81"/>
        <v>#NAME?</v>
      </c>
      <c r="AD174" s="567" t="e">
        <f t="shared" ca="1" si="68"/>
        <v>#NAME?</v>
      </c>
      <c r="AE174" s="565" t="e">
        <f t="shared" ca="1" si="86"/>
        <v>#NAME?</v>
      </c>
      <c r="AF174" s="453" t="e">
        <f t="shared" ca="1" si="92"/>
        <v>#NAME?</v>
      </c>
      <c r="AG174" s="566" t="e">
        <f t="shared" ca="1" si="82"/>
        <v>#NAME?</v>
      </c>
      <c r="AH174" s="969" t="e">
        <f t="shared" ca="1" si="83"/>
        <v>#NAME?</v>
      </c>
      <c r="AI174" s="945"/>
      <c r="AJ174" s="967"/>
      <c r="AK174" s="946"/>
      <c r="AL174" s="947"/>
      <c r="AM174" s="948"/>
      <c r="AN174" s="949"/>
      <c r="AO174" s="968"/>
      <c r="AP174" s="950"/>
      <c r="AQ174" s="951"/>
      <c r="AR174" s="948"/>
      <c r="AS174" s="948"/>
      <c r="AT174" s="968"/>
      <c r="AU174" s="950"/>
      <c r="AV174" s="951"/>
      <c r="AW174" s="952"/>
      <c r="AX174" s="945"/>
      <c r="AY174" s="967"/>
      <c r="AZ174" s="946"/>
      <c r="BA174" s="947"/>
      <c r="BB174" s="948"/>
      <c r="BC174" s="949"/>
      <c r="BD174" s="968"/>
      <c r="BE174" s="950"/>
      <c r="BF174" s="951"/>
      <c r="BG174" s="948"/>
      <c r="BH174" s="948"/>
      <c r="BI174" s="968"/>
      <c r="BJ174" s="950"/>
      <c r="BK174" s="951"/>
      <c r="BL174" s="952"/>
      <c r="BM174" s="945"/>
      <c r="BN174" s="967"/>
      <c r="BO174" s="946"/>
      <c r="BP174" s="947"/>
      <c r="BQ174" s="948"/>
      <c r="BR174" s="949"/>
      <c r="BS174" s="968"/>
      <c r="BT174" s="950"/>
      <c r="BU174" s="951"/>
      <c r="BV174" s="948"/>
      <c r="BW174" s="948"/>
      <c r="BX174" s="968"/>
      <c r="BY174" s="950"/>
      <c r="BZ174" s="951"/>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'NSW Post Acute '!T105</f>
        <v>1.9079463562162486E-8</v>
      </c>
      <c r="E175" s="493">
        <f>'NSW Post Acute '!U105</f>
        <v>1.366072846610856E-9</v>
      </c>
      <c r="F175" s="493">
        <f>'NSW Post Acute '!V105</f>
        <v>2.4077165117061468E-7</v>
      </c>
      <c r="G175" s="498">
        <f t="shared" si="69"/>
        <v>6.1072851613266276E-8</v>
      </c>
      <c r="H175" s="498">
        <f t="shared" si="70"/>
        <v>9.7596856473675067E-2</v>
      </c>
      <c r="I175" s="498">
        <f t="shared" si="71"/>
        <v>5115282.947741203</v>
      </c>
      <c r="J175" s="498" t="e">
        <f ca="1">_xll.ErBeta(H175,I175)</f>
        <v>#NAME?</v>
      </c>
      <c r="K175" s="1076" t="e">
        <f t="shared" ca="1" si="72"/>
        <v>#NAME?</v>
      </c>
      <c r="L175" s="453" t="e">
        <f t="shared" ca="1" si="87"/>
        <v>#NAME?</v>
      </c>
      <c r="M175" s="566" t="e">
        <f t="shared" ca="1" si="73"/>
        <v>#NAME?</v>
      </c>
      <c r="N175" s="567" t="e">
        <f t="shared" ca="1" si="74"/>
        <v>#NAME?</v>
      </c>
      <c r="O175" s="565" t="e">
        <f t="shared" ca="1" si="84"/>
        <v>#NAME?</v>
      </c>
      <c r="P175" s="453" t="e">
        <f t="shared" ca="1" si="88"/>
        <v>#NAME?</v>
      </c>
      <c r="Q175" s="566" t="e">
        <f t="shared" ca="1" si="75"/>
        <v>#NAME?</v>
      </c>
      <c r="R175" s="567" t="e">
        <f t="shared" ca="1" si="66"/>
        <v>#NAME?</v>
      </c>
      <c r="S175" s="1076" t="e">
        <f t="shared" ca="1" si="76"/>
        <v>#NAME?</v>
      </c>
      <c r="T175" s="453" t="e">
        <f t="shared" ca="1" si="89"/>
        <v>#NAME?</v>
      </c>
      <c r="U175" s="566" t="e">
        <f t="shared" ca="1" si="77"/>
        <v>#NAME?</v>
      </c>
      <c r="V175" s="567" t="e">
        <f t="shared" ca="1" si="78"/>
        <v>#NAME?</v>
      </c>
      <c r="W175" s="565" t="e">
        <f t="shared" ca="1" si="85"/>
        <v>#NAME?</v>
      </c>
      <c r="X175" s="453" t="e">
        <f t="shared" ca="1" si="90"/>
        <v>#NAME?</v>
      </c>
      <c r="Y175" s="566" t="e">
        <f t="shared" ca="1" si="79"/>
        <v>#NAME?</v>
      </c>
      <c r="Z175" s="567" t="e">
        <f t="shared" ca="1" si="67"/>
        <v>#NAME?</v>
      </c>
      <c r="AA175" s="1076" t="e">
        <f t="shared" ca="1" si="80"/>
        <v>#NAME?</v>
      </c>
      <c r="AB175" s="453" t="e">
        <f t="shared" ca="1" si="91"/>
        <v>#NAME?</v>
      </c>
      <c r="AC175" s="566" t="e">
        <f t="shared" ca="1" si="81"/>
        <v>#NAME?</v>
      </c>
      <c r="AD175" s="567" t="e">
        <f t="shared" ca="1" si="68"/>
        <v>#NAME?</v>
      </c>
      <c r="AE175" s="565" t="e">
        <f t="shared" ca="1" si="86"/>
        <v>#NAME?</v>
      </c>
      <c r="AF175" s="453" t="e">
        <f t="shared" ca="1" si="92"/>
        <v>#NAME?</v>
      </c>
      <c r="AG175" s="566" t="e">
        <f t="shared" ca="1" si="82"/>
        <v>#NAME?</v>
      </c>
      <c r="AH175" s="969" t="e">
        <f t="shared" ca="1" si="83"/>
        <v>#NAME?</v>
      </c>
      <c r="AI175" s="945"/>
      <c r="AJ175" s="967"/>
      <c r="AK175" s="946"/>
      <c r="AL175" s="947"/>
      <c r="AM175" s="948"/>
      <c r="AN175" s="949"/>
      <c r="AO175" s="968"/>
      <c r="AP175" s="950"/>
      <c r="AQ175" s="951"/>
      <c r="AR175" s="948"/>
      <c r="AS175" s="948"/>
      <c r="AT175" s="968"/>
      <c r="AU175" s="950"/>
      <c r="AV175" s="951"/>
      <c r="AW175" s="952"/>
      <c r="AX175" s="945"/>
      <c r="AY175" s="967"/>
      <c r="AZ175" s="946"/>
      <c r="BA175" s="947"/>
      <c r="BB175" s="948"/>
      <c r="BC175" s="949"/>
      <c r="BD175" s="968"/>
      <c r="BE175" s="950"/>
      <c r="BF175" s="951"/>
      <c r="BG175" s="948"/>
      <c r="BH175" s="948"/>
      <c r="BI175" s="968"/>
      <c r="BJ175" s="950"/>
      <c r="BK175" s="951"/>
      <c r="BL175" s="952"/>
      <c r="BM175" s="945"/>
      <c r="BN175" s="967"/>
      <c r="BO175" s="946"/>
      <c r="BP175" s="947"/>
      <c r="BQ175" s="948"/>
      <c r="BR175" s="949"/>
      <c r="BS175" s="968"/>
      <c r="BT175" s="950"/>
      <c r="BU175" s="951"/>
      <c r="BV175" s="948"/>
      <c r="BW175" s="948"/>
      <c r="BX175" s="968"/>
      <c r="BY175" s="950"/>
      <c r="BZ175" s="951"/>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'NSW Post Acute '!T106</f>
        <v>1.6064510954568079E-8</v>
      </c>
      <c r="E176" s="493">
        <f>'NSW Post Acute '!U106</f>
        <v>1.1195648557249353E-9</v>
      </c>
      <c r="F176" s="493">
        <f>'NSW Post Acute '!V106</f>
        <v>2.0806467706757261E-7</v>
      </c>
      <c r="G176" s="498">
        <f t="shared" si="69"/>
        <v>5.2792120462206039E-8</v>
      </c>
      <c r="H176" s="498">
        <f t="shared" si="70"/>
        <v>9.2596958772829044E-2</v>
      </c>
      <c r="I176" s="498">
        <f t="shared" si="71"/>
        <v>5764069.4788143216</v>
      </c>
      <c r="J176" s="498" t="e">
        <f ca="1">_xll.ErBeta(H176,I176)</f>
        <v>#NAME?</v>
      </c>
      <c r="K176" s="1076" t="e">
        <f t="shared" ca="1" si="72"/>
        <v>#NAME?</v>
      </c>
      <c r="L176" s="453" t="e">
        <f t="shared" ca="1" si="87"/>
        <v>#NAME?</v>
      </c>
      <c r="M176" s="566" t="e">
        <f t="shared" ca="1" si="73"/>
        <v>#NAME?</v>
      </c>
      <c r="N176" s="567" t="e">
        <f t="shared" ca="1" si="74"/>
        <v>#NAME?</v>
      </c>
      <c r="O176" s="565" t="e">
        <f t="shared" ca="1" si="84"/>
        <v>#NAME?</v>
      </c>
      <c r="P176" s="453" t="e">
        <f t="shared" ca="1" si="88"/>
        <v>#NAME?</v>
      </c>
      <c r="Q176" s="566" t="e">
        <f t="shared" ca="1" si="75"/>
        <v>#NAME?</v>
      </c>
      <c r="R176" s="567" t="e">
        <f t="shared" ca="1" si="66"/>
        <v>#NAME?</v>
      </c>
      <c r="S176" s="1076" t="e">
        <f t="shared" ca="1" si="76"/>
        <v>#NAME?</v>
      </c>
      <c r="T176" s="453" t="e">
        <f t="shared" ca="1" si="89"/>
        <v>#NAME?</v>
      </c>
      <c r="U176" s="566" t="e">
        <f t="shared" ca="1" si="77"/>
        <v>#NAME?</v>
      </c>
      <c r="V176" s="567" t="e">
        <f t="shared" ca="1" si="78"/>
        <v>#NAME?</v>
      </c>
      <c r="W176" s="565" t="e">
        <f t="shared" ca="1" si="85"/>
        <v>#NAME?</v>
      </c>
      <c r="X176" s="453" t="e">
        <f t="shared" ca="1" si="90"/>
        <v>#NAME?</v>
      </c>
      <c r="Y176" s="566" t="e">
        <f t="shared" ca="1" si="79"/>
        <v>#NAME?</v>
      </c>
      <c r="Z176" s="567" t="e">
        <f t="shared" ca="1" si="67"/>
        <v>#NAME?</v>
      </c>
      <c r="AA176" s="1076" t="e">
        <f t="shared" ca="1" si="80"/>
        <v>#NAME?</v>
      </c>
      <c r="AB176" s="453" t="e">
        <f t="shared" ca="1" si="91"/>
        <v>#NAME?</v>
      </c>
      <c r="AC176" s="566" t="e">
        <f t="shared" ca="1" si="81"/>
        <v>#NAME?</v>
      </c>
      <c r="AD176" s="567" t="e">
        <f t="shared" ca="1" si="68"/>
        <v>#NAME?</v>
      </c>
      <c r="AE176" s="565" t="e">
        <f t="shared" ca="1" si="86"/>
        <v>#NAME?</v>
      </c>
      <c r="AF176" s="453" t="e">
        <f t="shared" ca="1" si="92"/>
        <v>#NAME?</v>
      </c>
      <c r="AG176" s="566" t="e">
        <f t="shared" ca="1" si="82"/>
        <v>#NAME?</v>
      </c>
      <c r="AH176" s="969" t="e">
        <f t="shared" ca="1" si="83"/>
        <v>#NAME?</v>
      </c>
      <c r="AI176" s="945"/>
      <c r="AJ176" s="967"/>
      <c r="AK176" s="946"/>
      <c r="AL176" s="947"/>
      <c r="AM176" s="948"/>
      <c r="AN176" s="949"/>
      <c r="AO176" s="968"/>
      <c r="AP176" s="950"/>
      <c r="AQ176" s="951"/>
      <c r="AR176" s="948"/>
      <c r="AS176" s="948"/>
      <c r="AT176" s="968"/>
      <c r="AU176" s="950"/>
      <c r="AV176" s="951"/>
      <c r="AW176" s="952"/>
      <c r="AX176" s="945"/>
      <c r="AY176" s="967"/>
      <c r="AZ176" s="946"/>
      <c r="BA176" s="947"/>
      <c r="BB176" s="948"/>
      <c r="BC176" s="949"/>
      <c r="BD176" s="968"/>
      <c r="BE176" s="950"/>
      <c r="BF176" s="951"/>
      <c r="BG176" s="948"/>
      <c r="BH176" s="948"/>
      <c r="BI176" s="968"/>
      <c r="BJ176" s="950"/>
      <c r="BK176" s="951"/>
      <c r="BL176" s="952"/>
      <c r="BM176" s="945"/>
      <c r="BN176" s="967"/>
      <c r="BO176" s="946"/>
      <c r="BP176" s="947"/>
      <c r="BQ176" s="948"/>
      <c r="BR176" s="949"/>
      <c r="BS176" s="968"/>
      <c r="BT176" s="950"/>
      <c r="BU176" s="951"/>
      <c r="BV176" s="948"/>
      <c r="BW176" s="948"/>
      <c r="BX176" s="968"/>
      <c r="BY176" s="950"/>
      <c r="BZ176" s="951"/>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'NSW Post Acute '!T107</f>
        <v>1.3525983650883583E-8</v>
      </c>
      <c r="E177" s="493">
        <f>'NSW Post Acute '!U107</f>
        <v>9.175392580886616E-10</v>
      </c>
      <c r="F177" s="493">
        <f>'NSW Post Acute '!V107</f>
        <v>1.798006934485678E-7</v>
      </c>
      <c r="G177" s="498">
        <f t="shared" si="69"/>
        <v>4.5633457701652844E-8</v>
      </c>
      <c r="H177" s="498">
        <f t="shared" si="70"/>
        <v>8.7855891394250166E-2</v>
      </c>
      <c r="I177" s="498">
        <f t="shared" si="71"/>
        <v>6495342.0374845453</v>
      </c>
      <c r="J177" s="498" t="e">
        <f ca="1">_xll.ErBeta(H177,I177)</f>
        <v>#NAME?</v>
      </c>
      <c r="K177" s="1076" t="e">
        <f t="shared" ca="1" si="72"/>
        <v>#NAME?</v>
      </c>
      <c r="L177" s="453" t="e">
        <f t="shared" ca="1" si="87"/>
        <v>#NAME?</v>
      </c>
      <c r="M177" s="566" t="e">
        <f t="shared" ca="1" si="73"/>
        <v>#NAME?</v>
      </c>
      <c r="N177" s="567" t="e">
        <f t="shared" ca="1" si="74"/>
        <v>#NAME?</v>
      </c>
      <c r="O177" s="565" t="e">
        <f t="shared" ca="1" si="84"/>
        <v>#NAME?</v>
      </c>
      <c r="P177" s="453" t="e">
        <f t="shared" ca="1" si="88"/>
        <v>#NAME?</v>
      </c>
      <c r="Q177" s="566" t="e">
        <f t="shared" ca="1" si="75"/>
        <v>#NAME?</v>
      </c>
      <c r="R177" s="567" t="e">
        <f t="shared" ca="1" si="66"/>
        <v>#NAME?</v>
      </c>
      <c r="S177" s="1076" t="e">
        <f t="shared" ca="1" si="76"/>
        <v>#NAME?</v>
      </c>
      <c r="T177" s="453" t="e">
        <f t="shared" ca="1" si="89"/>
        <v>#NAME?</v>
      </c>
      <c r="U177" s="566" t="e">
        <f t="shared" ca="1" si="77"/>
        <v>#NAME?</v>
      </c>
      <c r="V177" s="567" t="e">
        <f t="shared" ca="1" si="78"/>
        <v>#NAME?</v>
      </c>
      <c r="W177" s="565" t="e">
        <f t="shared" ca="1" si="85"/>
        <v>#NAME?</v>
      </c>
      <c r="X177" s="453" t="e">
        <f t="shared" ca="1" si="90"/>
        <v>#NAME?</v>
      </c>
      <c r="Y177" s="566" t="e">
        <f t="shared" ca="1" si="79"/>
        <v>#NAME?</v>
      </c>
      <c r="Z177" s="567" t="e">
        <f t="shared" ca="1" si="67"/>
        <v>#NAME?</v>
      </c>
      <c r="AA177" s="1076" t="e">
        <f t="shared" ca="1" si="80"/>
        <v>#NAME?</v>
      </c>
      <c r="AB177" s="453" t="e">
        <f t="shared" ca="1" si="91"/>
        <v>#NAME?</v>
      </c>
      <c r="AC177" s="566" t="e">
        <f t="shared" ca="1" si="81"/>
        <v>#NAME?</v>
      </c>
      <c r="AD177" s="567" t="e">
        <f t="shared" ca="1" si="68"/>
        <v>#NAME?</v>
      </c>
      <c r="AE177" s="565" t="e">
        <f t="shared" ca="1" si="86"/>
        <v>#NAME?</v>
      </c>
      <c r="AF177" s="453" t="e">
        <f t="shared" ca="1" si="92"/>
        <v>#NAME?</v>
      </c>
      <c r="AG177" s="566" t="e">
        <f t="shared" ca="1" si="82"/>
        <v>#NAME?</v>
      </c>
      <c r="AH177" s="969" t="e">
        <f t="shared" ca="1" si="83"/>
        <v>#NAME?</v>
      </c>
      <c r="AI177" s="945"/>
      <c r="AJ177" s="967"/>
      <c r="AK177" s="946"/>
      <c r="AL177" s="947"/>
      <c r="AM177" s="948"/>
      <c r="AN177" s="949"/>
      <c r="AO177" s="968"/>
      <c r="AP177" s="950"/>
      <c r="AQ177" s="951"/>
      <c r="AR177" s="948"/>
      <c r="AS177" s="948"/>
      <c r="AT177" s="968"/>
      <c r="AU177" s="950"/>
      <c r="AV177" s="951"/>
      <c r="AW177" s="952"/>
      <c r="AX177" s="945"/>
      <c r="AY177" s="967"/>
      <c r="AZ177" s="946"/>
      <c r="BA177" s="947"/>
      <c r="BB177" s="948"/>
      <c r="BC177" s="949"/>
      <c r="BD177" s="968"/>
      <c r="BE177" s="950"/>
      <c r="BF177" s="951"/>
      <c r="BG177" s="948"/>
      <c r="BH177" s="948"/>
      <c r="BI177" s="968"/>
      <c r="BJ177" s="950"/>
      <c r="BK177" s="951"/>
      <c r="BL177" s="952"/>
      <c r="BM177" s="945"/>
      <c r="BN177" s="967"/>
      <c r="BO177" s="946"/>
      <c r="BP177" s="947"/>
      <c r="BQ177" s="948"/>
      <c r="BR177" s="949"/>
      <c r="BS177" s="968"/>
      <c r="BT177" s="950"/>
      <c r="BU177" s="951"/>
      <c r="BV177" s="948"/>
      <c r="BW177" s="948"/>
      <c r="BX177" s="968"/>
      <c r="BY177" s="950"/>
      <c r="BZ177" s="951"/>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'NSW Post Acute '!T108</f>
        <v>1.1388596530661599E-8</v>
      </c>
      <c r="E178" s="493">
        <f>'NSW Post Acute '!U108</f>
        <v>7.5196920109533571E-10</v>
      </c>
      <c r="F178" s="493">
        <f>'NSW Post Acute '!V108</f>
        <v>1.5537615428152056E-7</v>
      </c>
      <c r="G178" s="498">
        <f t="shared" si="69"/>
        <v>3.9444945173577862E-8</v>
      </c>
      <c r="H178" s="498">
        <f t="shared" si="70"/>
        <v>8.335998671554154E-2</v>
      </c>
      <c r="I178" s="498">
        <f t="shared" si="71"/>
        <v>7319601.2820155332</v>
      </c>
      <c r="J178" s="498" t="e">
        <f ca="1">_xll.ErBeta(H178,I178)</f>
        <v>#NAME?</v>
      </c>
      <c r="K178" s="1076" t="e">
        <f t="shared" ca="1" si="72"/>
        <v>#NAME?</v>
      </c>
      <c r="L178" s="453" t="e">
        <f t="shared" ca="1" si="87"/>
        <v>#NAME?</v>
      </c>
      <c r="M178" s="566" t="e">
        <f t="shared" ca="1" si="73"/>
        <v>#NAME?</v>
      </c>
      <c r="N178" s="567" t="e">
        <f t="shared" ca="1" si="74"/>
        <v>#NAME?</v>
      </c>
      <c r="O178" s="565" t="e">
        <f t="shared" ca="1" si="84"/>
        <v>#NAME?</v>
      </c>
      <c r="P178" s="453" t="e">
        <f t="shared" ca="1" si="88"/>
        <v>#NAME?</v>
      </c>
      <c r="Q178" s="566" t="e">
        <f t="shared" ca="1" si="75"/>
        <v>#NAME?</v>
      </c>
      <c r="R178" s="567" t="e">
        <f t="shared" ca="1" si="66"/>
        <v>#NAME?</v>
      </c>
      <c r="S178" s="1076" t="e">
        <f t="shared" ca="1" si="76"/>
        <v>#NAME?</v>
      </c>
      <c r="T178" s="453" t="e">
        <f t="shared" ca="1" si="89"/>
        <v>#NAME?</v>
      </c>
      <c r="U178" s="566" t="e">
        <f t="shared" ca="1" si="77"/>
        <v>#NAME?</v>
      </c>
      <c r="V178" s="567" t="e">
        <f t="shared" ca="1" si="78"/>
        <v>#NAME?</v>
      </c>
      <c r="W178" s="565" t="e">
        <f t="shared" ca="1" si="85"/>
        <v>#NAME?</v>
      </c>
      <c r="X178" s="453" t="e">
        <f t="shared" ca="1" si="90"/>
        <v>#NAME?</v>
      </c>
      <c r="Y178" s="566" t="e">
        <f t="shared" ca="1" si="79"/>
        <v>#NAME?</v>
      </c>
      <c r="Z178" s="567" t="e">
        <f t="shared" ca="1" si="67"/>
        <v>#NAME?</v>
      </c>
      <c r="AA178" s="1076" t="e">
        <f t="shared" ca="1" si="80"/>
        <v>#NAME?</v>
      </c>
      <c r="AB178" s="453" t="e">
        <f t="shared" ca="1" si="91"/>
        <v>#NAME?</v>
      </c>
      <c r="AC178" s="566" t="e">
        <f t="shared" ca="1" si="81"/>
        <v>#NAME?</v>
      </c>
      <c r="AD178" s="567" t="e">
        <f t="shared" ca="1" si="68"/>
        <v>#NAME?</v>
      </c>
      <c r="AE178" s="565" t="e">
        <f t="shared" ca="1" si="86"/>
        <v>#NAME?</v>
      </c>
      <c r="AF178" s="453" t="e">
        <f t="shared" ca="1" si="92"/>
        <v>#NAME?</v>
      </c>
      <c r="AG178" s="566" t="e">
        <f t="shared" ca="1" si="82"/>
        <v>#NAME?</v>
      </c>
      <c r="AH178" s="969" t="e">
        <f t="shared" ca="1" si="83"/>
        <v>#NAME?</v>
      </c>
      <c r="AI178" s="945"/>
      <c r="AJ178" s="967"/>
      <c r="AK178" s="946"/>
      <c r="AL178" s="947"/>
      <c r="AM178" s="948"/>
      <c r="AN178" s="949"/>
      <c r="AO178" s="968"/>
      <c r="AP178" s="950"/>
      <c r="AQ178" s="951"/>
      <c r="AR178" s="948"/>
      <c r="AS178" s="948"/>
      <c r="AT178" s="968"/>
      <c r="AU178" s="950"/>
      <c r="AV178" s="951"/>
      <c r="AW178" s="952"/>
      <c r="AX178" s="945"/>
      <c r="AY178" s="967"/>
      <c r="AZ178" s="946"/>
      <c r="BA178" s="947"/>
      <c r="BB178" s="948"/>
      <c r="BC178" s="949"/>
      <c r="BD178" s="968"/>
      <c r="BE178" s="950"/>
      <c r="BF178" s="951"/>
      <c r="BG178" s="948"/>
      <c r="BH178" s="948"/>
      <c r="BI178" s="968"/>
      <c r="BJ178" s="950"/>
      <c r="BK178" s="951"/>
      <c r="BL178" s="952"/>
      <c r="BM178" s="945"/>
      <c r="BN178" s="967"/>
      <c r="BO178" s="946"/>
      <c r="BP178" s="947"/>
      <c r="BQ178" s="948"/>
      <c r="BR178" s="949"/>
      <c r="BS178" s="968"/>
      <c r="BT178" s="950"/>
      <c r="BU178" s="951"/>
      <c r="BV178" s="948"/>
      <c r="BW178" s="948"/>
      <c r="BX178" s="968"/>
      <c r="BY178" s="950"/>
      <c r="BZ178" s="951"/>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'NSW Post Acute '!T109</f>
        <v>9.5889610904360946E-9</v>
      </c>
      <c r="E179" s="493">
        <f>'NSW Post Acute '!U109</f>
        <v>6.1627627854732675E-10</v>
      </c>
      <c r="F179" s="493">
        <f>'NSW Post Acute '!V109</f>
        <v>1.3426950061358141E-7</v>
      </c>
      <c r="G179" s="700">
        <f t="shared" si="69"/>
        <v>3.4095210289549514E-8</v>
      </c>
      <c r="H179" s="700">
        <f t="shared" si="70"/>
        <v>7.9096325640610365E-2</v>
      </c>
      <c r="I179" s="700">
        <f t="shared" si="71"/>
        <v>8248685.5600079997</v>
      </c>
      <c r="J179" s="700" t="e">
        <f ca="1">_xll.ErBeta(H179,I179)</f>
        <v>#NAME?</v>
      </c>
      <c r="K179" s="1076" t="e">
        <f t="shared" ca="1" si="72"/>
        <v>#NAME?</v>
      </c>
      <c r="L179" s="453"/>
      <c r="M179" s="453"/>
      <c r="N179" s="567">
        <f t="shared" si="74"/>
        <v>0</v>
      </c>
      <c r="O179" s="565" t="e">
        <f t="shared" ca="1" si="84"/>
        <v>#NAME?</v>
      </c>
      <c r="P179" s="453"/>
      <c r="Q179" s="453"/>
      <c r="R179" s="567">
        <f t="shared" si="66"/>
        <v>0</v>
      </c>
      <c r="S179" s="1076" t="e">
        <f t="shared" ca="1" si="76"/>
        <v>#NAME?</v>
      </c>
      <c r="T179" s="453"/>
      <c r="U179" s="453"/>
      <c r="V179" s="567">
        <f t="shared" si="78"/>
        <v>0</v>
      </c>
      <c r="W179" s="565" t="e">
        <f t="shared" ca="1" si="85"/>
        <v>#NAME?</v>
      </c>
      <c r="X179" s="453"/>
      <c r="Y179" s="453"/>
      <c r="Z179" s="567">
        <f t="shared" si="67"/>
        <v>0</v>
      </c>
      <c r="AA179" s="1076" t="e">
        <f t="shared" ca="1" si="80"/>
        <v>#NAME?</v>
      </c>
      <c r="AB179" s="453"/>
      <c r="AC179" s="453"/>
      <c r="AD179" s="567">
        <f t="shared" si="68"/>
        <v>0</v>
      </c>
      <c r="AE179" s="565" t="e">
        <f t="shared" ca="1" si="86"/>
        <v>#NAME?</v>
      </c>
      <c r="AF179" s="453"/>
      <c r="AG179" s="453"/>
      <c r="AH179" s="969">
        <f t="shared" si="83"/>
        <v>0</v>
      </c>
      <c r="AI179" s="945"/>
      <c r="AJ179" s="946"/>
      <c r="AK179" s="946"/>
      <c r="AL179" s="947"/>
      <c r="AM179" s="948"/>
      <c r="AN179" s="949"/>
      <c r="AO179" s="950"/>
      <c r="AP179" s="950"/>
      <c r="AQ179" s="951"/>
      <c r="AR179" s="948"/>
      <c r="AS179" s="948"/>
      <c r="AT179" s="950"/>
      <c r="AU179" s="950"/>
      <c r="AV179" s="951"/>
      <c r="AW179" s="952"/>
      <c r="AX179" s="945"/>
      <c r="AY179" s="946"/>
      <c r="AZ179" s="946"/>
      <c r="BA179" s="947"/>
      <c r="BB179" s="948"/>
      <c r="BC179" s="949"/>
      <c r="BD179" s="950"/>
      <c r="BE179" s="950"/>
      <c r="BF179" s="951"/>
      <c r="BG179" s="948"/>
      <c r="BH179" s="948"/>
      <c r="BI179" s="950"/>
      <c r="BJ179" s="950"/>
      <c r="BK179" s="951"/>
      <c r="BL179" s="952"/>
      <c r="BM179" s="945"/>
      <c r="BN179" s="946"/>
      <c r="BO179" s="946"/>
      <c r="BP179" s="947"/>
      <c r="BQ179" s="948"/>
      <c r="BR179" s="949"/>
      <c r="BS179" s="950"/>
      <c r="BT179" s="950"/>
      <c r="BU179" s="951"/>
      <c r="BV179" s="948"/>
      <c r="BW179" s="948"/>
      <c r="BX179" s="950"/>
      <c r="BY179" s="950"/>
      <c r="BZ179" s="951"/>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740" t="e">
        <f ca="1">_xll.ErTotal(SUM(N78:N179))</f>
        <v>#NAME?</v>
      </c>
      <c r="O180" s="739"/>
      <c r="P180" s="739" t="e">
        <f ca="1">_xll.ErTotal(SUM(P78:P179))</f>
        <v>#NAME?</v>
      </c>
      <c r="Q180" s="740" t="e">
        <f ca="1">_xll.ErTotal(SUM(Q78:Q179))</f>
        <v>#NAME?</v>
      </c>
      <c r="R180" s="742" t="e">
        <f ca="1">_xll.ErTotal(SUM(R78:R179))</f>
        <v>#NAME?</v>
      </c>
      <c r="S180" s="738"/>
      <c r="T180" s="739" t="e">
        <f ca="1">_xll.ErTotal(SUM(T78:T179))</f>
        <v>#NAME?</v>
      </c>
      <c r="U180" s="740" t="e">
        <f ca="1">_xll.ErTotal(SUM(U78:U179))</f>
        <v>#NAME?</v>
      </c>
      <c r="V180" s="741"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742" t="e">
        <f ca="1">_xll.ErTotal(SUM(AD78:AD179))</f>
        <v>#NAME?</v>
      </c>
      <c r="AE180" s="739"/>
      <c r="AF180" s="739" t="e">
        <f ca="1">_xll.ErTotal(SUM(AF78:AF179))</f>
        <v>#NAME?</v>
      </c>
      <c r="AG180" s="740" t="e">
        <f ca="1">_xll.ErTotal(SUM(AG78:AG179))</f>
        <v>#NAME?</v>
      </c>
      <c r="AH180" s="742" t="e">
        <f ca="1">_xll.ErTotal(SUM(AH78:AH179))</f>
        <v>#NAME?</v>
      </c>
      <c r="AI180" s="970"/>
      <c r="AJ180" s="970"/>
      <c r="AK180" s="970"/>
      <c r="AL180" s="970"/>
      <c r="AM180" s="970"/>
      <c r="AN180" s="970"/>
      <c r="AO180" s="970"/>
      <c r="AP180" s="970"/>
      <c r="AQ180" s="970"/>
      <c r="AR180" s="970"/>
      <c r="AS180" s="970"/>
      <c r="AT180" s="970"/>
      <c r="AU180" s="970"/>
      <c r="AV180" s="970"/>
      <c r="AW180" s="970"/>
      <c r="AX180" s="970"/>
      <c r="AY180" s="970"/>
      <c r="AZ180" s="970"/>
      <c r="BA180" s="970"/>
      <c r="BB180" s="970"/>
      <c r="BC180" s="970"/>
      <c r="BD180" s="970"/>
      <c r="BE180" s="970"/>
      <c r="BF180" s="970"/>
      <c r="BG180" s="970"/>
      <c r="BH180" s="970"/>
      <c r="BI180" s="970"/>
      <c r="BJ180" s="970"/>
      <c r="BK180" s="970"/>
      <c r="BL180" s="970"/>
      <c r="BM180" s="970"/>
      <c r="BN180" s="970"/>
      <c r="BO180" s="970"/>
      <c r="BP180" s="970"/>
      <c r="BQ180" s="970"/>
      <c r="BR180" s="970"/>
      <c r="BS180" s="970"/>
      <c r="BT180" s="970"/>
      <c r="BU180" s="970"/>
      <c r="BV180" s="970"/>
      <c r="BW180" s="970"/>
      <c r="BX180" s="970"/>
      <c r="BY180" s="970"/>
      <c r="BZ180" s="970"/>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c r="AO183" s="917"/>
      <c r="AP183" s="917"/>
      <c r="AQ183" s="917"/>
      <c r="AR183" s="917"/>
      <c r="AS183" s="917"/>
      <c r="AT183" s="917"/>
      <c r="AU183" s="917"/>
      <c r="AV183" s="917"/>
      <c r="AW183" s="917"/>
      <c r="AX183" s="917"/>
      <c r="AY183" s="917"/>
      <c r="AZ183" s="917"/>
      <c r="BA183" s="917"/>
      <c r="BB183" s="917"/>
      <c r="BC183" s="917"/>
      <c r="BD183" s="917"/>
      <c r="BE183" s="917"/>
      <c r="BF183" s="917"/>
      <c r="BG183" s="917"/>
      <c r="BH183" s="917"/>
      <c r="BI183" s="917"/>
      <c r="BJ183" s="917"/>
      <c r="BK183" s="917"/>
      <c r="BL183" s="917"/>
      <c r="BM183" s="917"/>
      <c r="BN183" s="917"/>
      <c r="BO183" s="917"/>
      <c r="BP183" s="917"/>
      <c r="BQ183" s="917"/>
      <c r="BR183" s="917"/>
      <c r="BS183" s="917"/>
      <c r="BT183" s="917"/>
      <c r="BU183" s="917"/>
      <c r="BV183" s="917"/>
      <c r="BW183" s="917"/>
      <c r="BX183" s="917"/>
      <c r="BY183" s="917"/>
      <c r="BZ183" s="917"/>
    </row>
    <row r="184" spans="1:119" s="112" customFormat="1" ht="15.75" x14ac:dyDescent="0.25">
      <c r="D184" s="1697" t="s">
        <v>510</v>
      </c>
      <c r="E184" s="1697"/>
      <c r="F184" s="1697"/>
      <c r="G184" s="1697"/>
      <c r="H184" s="1697"/>
      <c r="I184" s="1697"/>
      <c r="J184" s="1697"/>
      <c r="K184" s="1697"/>
      <c r="L184" s="1697"/>
      <c r="M184" s="1697"/>
      <c r="N184" s="1697"/>
      <c r="O184" s="1698"/>
      <c r="P184" s="1691" t="s">
        <v>508</v>
      </c>
      <c r="Q184" s="1691"/>
      <c r="R184" s="1691"/>
      <c r="S184" s="1691"/>
      <c r="T184" s="1691"/>
      <c r="U184" s="1691"/>
      <c r="V184" s="1691"/>
      <c r="W184" s="1691"/>
      <c r="X184" s="1691"/>
      <c r="Y184" s="1691"/>
      <c r="Z184" s="1691"/>
      <c r="AA184" s="1703"/>
      <c r="AB184" s="1693" t="s">
        <v>509</v>
      </c>
      <c r="AC184" s="1693"/>
      <c r="AD184" s="1693"/>
      <c r="AE184" s="1693"/>
      <c r="AF184" s="1693"/>
      <c r="AG184" s="1693"/>
      <c r="AH184" s="1693"/>
      <c r="AI184" s="1693"/>
      <c r="AJ184" s="1693"/>
      <c r="AK184" s="1693"/>
      <c r="AL184" s="1693"/>
      <c r="AM184" s="1695"/>
      <c r="AO184" s="917"/>
      <c r="AP184" s="917"/>
      <c r="AQ184" s="917"/>
      <c r="AR184" s="917"/>
      <c r="AS184" s="917"/>
      <c r="AT184" s="917"/>
      <c r="AU184" s="917"/>
      <c r="AV184" s="917"/>
      <c r="AW184" s="917"/>
      <c r="AX184" s="917"/>
      <c r="AY184" s="917"/>
      <c r="AZ184" s="917"/>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c r="BZ184" s="917"/>
    </row>
    <row r="185" spans="1:119" x14ac:dyDescent="0.25">
      <c r="D185" s="1697" t="s">
        <v>497</v>
      </c>
      <c r="E185" s="1697"/>
      <c r="F185" s="1697"/>
      <c r="G185" s="1697"/>
      <c r="H185" s="1697"/>
      <c r="I185" s="1698"/>
      <c r="J185" s="1697" t="s">
        <v>498</v>
      </c>
      <c r="K185" s="1697"/>
      <c r="L185" s="1697"/>
      <c r="M185" s="1697"/>
      <c r="N185" s="1697"/>
      <c r="O185" s="1698"/>
      <c r="P185" s="1691" t="s">
        <v>511</v>
      </c>
      <c r="Q185" s="1691"/>
      <c r="R185" s="1691"/>
      <c r="S185" s="1691"/>
      <c r="T185" s="1691"/>
      <c r="U185" s="1691"/>
      <c r="V185" s="1691" t="s">
        <v>500</v>
      </c>
      <c r="W185" s="1691"/>
      <c r="X185" s="1691"/>
      <c r="Y185" s="1691"/>
      <c r="Z185" s="1691"/>
      <c r="AA185" s="1703"/>
      <c r="AB185" s="1693" t="s">
        <v>512</v>
      </c>
      <c r="AC185" s="1693"/>
      <c r="AD185" s="1693"/>
      <c r="AE185" s="1693"/>
      <c r="AF185" s="1693"/>
      <c r="AG185" s="1693"/>
      <c r="AH185" s="1693" t="s">
        <v>500</v>
      </c>
      <c r="AI185" s="1693"/>
      <c r="AJ185" s="1693"/>
      <c r="AK185" s="1693"/>
      <c r="AL185" s="1693"/>
      <c r="AM185" s="1695"/>
      <c r="AO185" s="971"/>
      <c r="AP185" s="971"/>
      <c r="AQ185" s="971"/>
      <c r="AR185" s="971"/>
      <c r="AS185" s="971"/>
      <c r="AT185" s="971"/>
      <c r="AU185" s="971"/>
      <c r="AV185" s="971"/>
      <c r="AW185" s="971"/>
      <c r="AX185" s="971"/>
      <c r="AY185" s="971"/>
      <c r="AZ185" s="971"/>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971"/>
    </row>
    <row r="186" spans="1:119" s="304" customFormat="1" x14ac:dyDescent="0.2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O186" s="971"/>
      <c r="AP186" s="971"/>
      <c r="AQ186" s="971"/>
      <c r="AR186" s="971"/>
      <c r="AS186" s="971"/>
      <c r="AT186" s="971"/>
      <c r="AU186" s="971"/>
      <c r="AV186" s="971"/>
      <c r="AW186" s="971"/>
      <c r="AX186" s="971"/>
      <c r="AY186" s="971"/>
      <c r="AZ186" s="971"/>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971"/>
    </row>
    <row r="187" spans="1:119" s="304" customFormat="1" x14ac:dyDescent="0.25">
      <c r="B187" s="304" t="s">
        <v>81</v>
      </c>
      <c r="D187" s="628">
        <f>T21</f>
        <v>165.93784887678717</v>
      </c>
      <c r="E187" s="628">
        <f>D187*$D$47</f>
        <v>150.33969108236917</v>
      </c>
      <c r="F187" s="628">
        <f>$D12</f>
        <v>21.402959811792403</v>
      </c>
      <c r="G187" s="628">
        <f>(F187*$D$27)-14</f>
        <v>7803.4310712571751</v>
      </c>
      <c r="H187" s="628">
        <f>(E187*G187)/$D$27</f>
        <v>3211.9518593712928</v>
      </c>
      <c r="I187" s="748" t="e">
        <f ca="1">H187*$J$34</f>
        <v>#NAME?</v>
      </c>
      <c r="J187" s="628">
        <f>U21</f>
        <v>183.6735194009533</v>
      </c>
      <c r="K187" s="628">
        <f>J187*$D$47</f>
        <v>166.40820857726368</v>
      </c>
      <c r="L187" s="628">
        <f>$D12</f>
        <v>21.402959811792403</v>
      </c>
      <c r="M187" s="628">
        <f>(L187*$D$27)-14</f>
        <v>7803.4310712571751</v>
      </c>
      <c r="N187" s="628">
        <f>(K187*M187)/$D$27</f>
        <v>3555.249788703803</v>
      </c>
      <c r="O187" s="748" t="e">
        <f ca="1">N187*$J$34</f>
        <v>#NAME?</v>
      </c>
      <c r="P187" s="628">
        <f>V21</f>
        <v>296.16140231450015</v>
      </c>
      <c r="Q187" s="628">
        <f>P187*$D$47</f>
        <v>268.32223049693715</v>
      </c>
      <c r="R187" s="628">
        <f>$D12</f>
        <v>21.402959811792403</v>
      </c>
      <c r="S187" s="628">
        <f>(R187*$D$27)-14</f>
        <v>7803.4310712571751</v>
      </c>
      <c r="T187" s="628">
        <f>(Q187*S187)/$D$27</f>
        <v>5732.6051487168488</v>
      </c>
      <c r="U187" s="748" t="e">
        <f ca="1">T187*$J$34</f>
        <v>#NAME?</v>
      </c>
      <c r="V187" s="628">
        <f>W21</f>
        <v>327.25956432947635</v>
      </c>
      <c r="W187" s="628">
        <f>V187*$D$47</f>
        <v>296.49716528250559</v>
      </c>
      <c r="X187" s="628">
        <f>$D12</f>
        <v>21.402959811792403</v>
      </c>
      <c r="Y187" s="628">
        <f>(X187*$D$27)-14</f>
        <v>7803.4310712571751</v>
      </c>
      <c r="Z187" s="628">
        <f>(W187*Y187)/$D$27</f>
        <v>6334.5522028889209</v>
      </c>
      <c r="AA187" s="748" t="e">
        <f ca="1">Z187*$J$34</f>
        <v>#NAME?</v>
      </c>
      <c r="AB187" s="383">
        <f>X21</f>
        <v>349.3684138869985</v>
      </c>
      <c r="AC187" s="383">
        <f>AB187*$D$47</f>
        <v>316.52778298162065</v>
      </c>
      <c r="AD187" s="628">
        <f>$D12</f>
        <v>21.402959811792403</v>
      </c>
      <c r="AE187" s="628">
        <f>(AD187*$D$27)-14</f>
        <v>7803.4310712571751</v>
      </c>
      <c r="AF187" s="628">
        <f>(AC187*AE187)/$D$27</f>
        <v>6762.4989367143771</v>
      </c>
      <c r="AG187" s="748" t="e">
        <f ca="1">AF187*$J$34</f>
        <v>#NAME?</v>
      </c>
      <c r="AH187" s="628">
        <f>Y21</f>
        <v>382.16725663716869</v>
      </c>
      <c r="AI187" s="628">
        <f>AH187*$D$47</f>
        <v>346.24353451327482</v>
      </c>
      <c r="AJ187" s="628">
        <f>$D12</f>
        <v>21.402959811792403</v>
      </c>
      <c r="AK187" s="628">
        <f>(AJ187*$D$27)-14</f>
        <v>7803.4310712571751</v>
      </c>
      <c r="AL187" s="628">
        <f>(AI187*AK187)/$D$27</f>
        <v>7397.3649704114841</v>
      </c>
      <c r="AM187" s="748" t="e">
        <f ca="1">AL187*$J$34</f>
        <v>#NAME?</v>
      </c>
      <c r="AO187" s="971"/>
      <c r="AP187" s="971"/>
      <c r="AQ187" s="971"/>
      <c r="AR187" s="971"/>
      <c r="AS187" s="971"/>
      <c r="AT187" s="971"/>
      <c r="AU187" s="971"/>
      <c r="AV187" s="971"/>
      <c r="AW187" s="971"/>
      <c r="AX187" s="971"/>
      <c r="AY187" s="971"/>
      <c r="AZ187" s="971"/>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971"/>
    </row>
    <row r="188" spans="1:119" s="304" customFormat="1" x14ac:dyDescent="0.25">
      <c r="B188" s="304" t="s">
        <v>82</v>
      </c>
      <c r="D188" s="628">
        <f t="shared" ref="D188:D190" si="93">T22</f>
        <v>75.971545268890509</v>
      </c>
      <c r="E188" s="628">
        <f>D188*$D$47</f>
        <v>68.830220013614806</v>
      </c>
      <c r="F188" s="628">
        <f t="shared" ref="F188:F190" si="94">$D13</f>
        <v>13.448502273927778</v>
      </c>
      <c r="G188" s="628">
        <f>(F188*$D$27)-14</f>
        <v>4898.0654555521205</v>
      </c>
      <c r="H188" s="628">
        <f>(E188*G188)/$D$27</f>
        <v>923.02511415944946</v>
      </c>
      <c r="I188" s="748" t="e">
        <f ca="1">H188*$J$34</f>
        <v>#NAME?</v>
      </c>
      <c r="J188" s="628">
        <f t="shared" ref="J188:J190" si="95">U22</f>
        <v>84.091490810075015</v>
      </c>
      <c r="K188" s="628">
        <f>J188*$D$47</f>
        <v>76.186890673927962</v>
      </c>
      <c r="L188" s="628">
        <f t="shared" ref="L188:L190" si="96">$D13</f>
        <v>13.448502273927778</v>
      </c>
      <c r="M188" s="628">
        <f>(L188*$D$27)-14</f>
        <v>4898.0654555521205</v>
      </c>
      <c r="N188" s="628">
        <f>(K188*M188)/$D$27</f>
        <v>1021.6793357313965</v>
      </c>
      <c r="O188" s="748" t="e">
        <f t="shared" ref="O188:O190" ca="1" si="97">N188*$J$34</f>
        <v>#NAME?</v>
      </c>
      <c r="P188" s="628">
        <f t="shared" ref="P188:P190" si="98">V22</f>
        <v>135.59196732471091</v>
      </c>
      <c r="Q188" s="628">
        <f>P188*$D$47</f>
        <v>122.84632239618809</v>
      </c>
      <c r="R188" s="628">
        <f t="shared" ref="R188:R190" si="99">$D13</f>
        <v>13.448502273927778</v>
      </c>
      <c r="S188" s="628">
        <f>(R188*$D$27)-14</f>
        <v>4898.0654555521205</v>
      </c>
      <c r="T188" s="628">
        <f>(Q188*S188)/$D$27</f>
        <v>1647.3903574822389</v>
      </c>
      <c r="U188" s="748" t="e">
        <f ca="1">T188*$J$34</f>
        <v>#NAME?</v>
      </c>
      <c r="V188" s="628">
        <f t="shared" ref="V188:V190" si="100">W22</f>
        <v>149.82968005445906</v>
      </c>
      <c r="W188" s="628">
        <f>V188*$D$47</f>
        <v>135.74569012933992</v>
      </c>
      <c r="X188" s="628">
        <f t="shared" ref="X188:X190" si="101">$D13</f>
        <v>13.448502273927778</v>
      </c>
      <c r="Y188" s="628">
        <f>(X188*$D$27)-14</f>
        <v>4898.0654555521205</v>
      </c>
      <c r="Z188" s="628">
        <f>(W188*Y188)/$D$27</f>
        <v>1820.3731021563376</v>
      </c>
      <c r="AA188" s="748" t="e">
        <f t="shared" ref="AA188:AA190" ca="1" si="102">Z188*$J$34</f>
        <v>#NAME?</v>
      </c>
      <c r="AB188" s="383">
        <f t="shared" ref="AB188:AB190" si="103">X22</f>
        <v>159.95180394826437</v>
      </c>
      <c r="AC188" s="628">
        <f>AB188*$D$47</f>
        <v>144.91633437712753</v>
      </c>
      <c r="AD188" s="628">
        <f t="shared" ref="AD188:AD190" si="104">$D13</f>
        <v>13.448502273927778</v>
      </c>
      <c r="AE188" s="628">
        <f>(AD188*$D$27)-14</f>
        <v>4898.0654555521205</v>
      </c>
      <c r="AF188" s="628">
        <f>(AC188*AE188)/$D$27</f>
        <v>1943.3530221980795</v>
      </c>
      <c r="AG188" s="748" t="e">
        <f ca="1">AF188*$J$34</f>
        <v>#NAME?</v>
      </c>
      <c r="AH188" s="628">
        <f t="shared" ref="AH188:AH190" si="105">Y22</f>
        <v>174.96814159292063</v>
      </c>
      <c r="AI188" s="628">
        <f>AH188*$D$47</f>
        <v>158.52113628318611</v>
      </c>
      <c r="AJ188" s="628">
        <f t="shared" ref="AJ188:AJ190" si="106">$D13</f>
        <v>13.448502273927778</v>
      </c>
      <c r="AK188" s="628">
        <f>(AJ188*$D$27)-14</f>
        <v>4898.0654555521205</v>
      </c>
      <c r="AL188" s="628">
        <f>(AI188*AK188)/$D$27</f>
        <v>2125.7957607215435</v>
      </c>
      <c r="AM188" s="748" t="e">
        <f t="shared" ref="AM188" ca="1" si="107">AL188*$J$34</f>
        <v>#NAME?</v>
      </c>
      <c r="AO188" s="971"/>
      <c r="AP188" s="971"/>
      <c r="AQ188" s="971"/>
      <c r="AR188" s="971"/>
      <c r="AS188" s="971"/>
      <c r="AT188" s="971"/>
      <c r="AU188" s="971"/>
      <c r="AV188" s="971"/>
      <c r="AW188" s="971"/>
      <c r="AX188" s="971"/>
      <c r="AY188" s="971"/>
      <c r="AZ188" s="971"/>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971"/>
    </row>
    <row r="189" spans="1:119" s="304" customFormat="1" x14ac:dyDescent="0.25">
      <c r="B189" s="304" t="s">
        <v>83</v>
      </c>
      <c r="D189" s="628">
        <f t="shared" si="93"/>
        <v>17.993260721579333</v>
      </c>
      <c r="E189" s="628">
        <f t="shared" ref="E189:E190" si="108">D189*$D$47</f>
        <v>16.301894213750877</v>
      </c>
      <c r="F189" s="628">
        <f t="shared" si="94"/>
        <v>7.1045363834463728</v>
      </c>
      <c r="G189" s="628">
        <f t="shared" ref="G189:G190" si="109">(F189*$D$27)-14</f>
        <v>2580.9319140537878</v>
      </c>
      <c r="H189" s="628">
        <f t="shared" ref="H189:H190" si="110">(E189*G189)/$D$27</f>
        <v>115.19255040601895</v>
      </c>
      <c r="I189" s="748" t="e">
        <f t="shared" ref="I189:I190" ca="1" si="111">H189*$J$34</f>
        <v>#NAME?</v>
      </c>
      <c r="J189" s="628">
        <f t="shared" si="95"/>
        <v>19.91640571817566</v>
      </c>
      <c r="K189" s="628">
        <f t="shared" ref="K189:K190" si="112">J189*$D$47</f>
        <v>18.044263580667149</v>
      </c>
      <c r="L189" s="628">
        <f t="shared" si="96"/>
        <v>7.1045363834463728</v>
      </c>
      <c r="M189" s="628">
        <f t="shared" ref="M189:M190" si="113">(L189*$D$27)-14</f>
        <v>2580.9319140537878</v>
      </c>
      <c r="N189" s="628">
        <f t="shared" ref="N189:N190" si="114">(K189*M189)/$D$27</f>
        <v>127.50449210388041</v>
      </c>
      <c r="O189" s="748" t="e">
        <f t="shared" ca="1" si="97"/>
        <v>#NAME?</v>
      </c>
      <c r="P189" s="628">
        <f t="shared" si="98"/>
        <v>32.113886997957849</v>
      </c>
      <c r="Q189" s="628">
        <f t="shared" ref="Q189:Q190" si="115">P189*$D$47</f>
        <v>29.095181620149813</v>
      </c>
      <c r="R189" s="628">
        <f t="shared" si="99"/>
        <v>7.1045363834463728</v>
      </c>
      <c r="S189" s="628">
        <f t="shared" ref="S189:S190" si="116">(R189*$D$27)-14</f>
        <v>2580.9319140537878</v>
      </c>
      <c r="T189" s="628">
        <f t="shared" ref="T189:T190" si="117">(Q189*S189)/$D$27</f>
        <v>205.59256068072781</v>
      </c>
      <c r="U189" s="748" t="e">
        <f t="shared" ref="U189:U190" ca="1" si="118">T189*$J$34</f>
        <v>#NAME?</v>
      </c>
      <c r="V189" s="628">
        <f t="shared" si="100"/>
        <v>35.485976855003464</v>
      </c>
      <c r="W189" s="628">
        <f t="shared" ref="W189:W190" si="119">V189*$D$47</f>
        <v>32.150295030633139</v>
      </c>
      <c r="X189" s="628">
        <f t="shared" si="101"/>
        <v>7.1045363834463728</v>
      </c>
      <c r="Y189" s="628">
        <f>(X189*$D$27)-14</f>
        <v>2580.9319140537878</v>
      </c>
      <c r="Z189" s="628">
        <f>(W189*Y189)/$D$27</f>
        <v>227.18062283588219</v>
      </c>
      <c r="AA189" s="748" t="e">
        <f ca="1">Z189*$J$34</f>
        <v>#NAME?</v>
      </c>
      <c r="AB189" s="383">
        <f t="shared" si="103"/>
        <v>37.883321987746825</v>
      </c>
      <c r="AC189" s="628">
        <f t="shared" ref="AC189:AC190" si="120">AB189*$D$47</f>
        <v>34.322289720898624</v>
      </c>
      <c r="AD189" s="628">
        <f t="shared" si="104"/>
        <v>7.1045363834463728</v>
      </c>
      <c r="AE189" s="628">
        <f t="shared" ref="AE189:AE190" si="121">(AD189*$D$27)-14</f>
        <v>2580.9319140537878</v>
      </c>
      <c r="AF189" s="628">
        <f t="shared" ref="AF189:AF190" si="122">(AC189*AE189)/$D$27</f>
        <v>242.5283857743122</v>
      </c>
      <c r="AG189" s="748" t="e">
        <f t="shared" ref="AG189:AG190" ca="1" si="123">AF189*$J$34</f>
        <v>#NAME?</v>
      </c>
      <c r="AH189" s="628">
        <f t="shared" si="105"/>
        <v>41.439823008849622</v>
      </c>
      <c r="AI189" s="628">
        <f t="shared" ref="AI189:AI190" si="124">AH189*$D$47</f>
        <v>37.544479646017756</v>
      </c>
      <c r="AJ189" s="628">
        <f t="shared" si="106"/>
        <v>7.1045363834463728</v>
      </c>
      <c r="AK189" s="628">
        <f>(AJ189*$D$27)-14</f>
        <v>2580.9319140537878</v>
      </c>
      <c r="AL189" s="628">
        <f>(AI189*AK189)/$D$27</f>
        <v>265.29704507857656</v>
      </c>
      <c r="AM189" s="748" t="e">
        <f ca="1">AL189*$J$34</f>
        <v>#NAME?</v>
      </c>
      <c r="AO189" s="971"/>
      <c r="AP189" s="971"/>
      <c r="AQ189" s="971"/>
      <c r="AR189" s="971"/>
      <c r="AS189" s="971"/>
      <c r="AT189" s="971"/>
      <c r="AU189" s="971"/>
      <c r="AV189" s="971"/>
      <c r="AW189" s="971"/>
      <c r="AX189" s="971"/>
      <c r="AY189" s="971"/>
      <c r="AZ189" s="971"/>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971"/>
    </row>
    <row r="190" spans="1:119" s="304" customFormat="1" x14ac:dyDescent="0.25">
      <c r="B190" s="304" t="s">
        <v>97</v>
      </c>
      <c r="D190" s="628">
        <f t="shared" si="93"/>
        <v>0</v>
      </c>
      <c r="E190" s="628">
        <f t="shared" si="108"/>
        <v>0</v>
      </c>
      <c r="F190" s="628">
        <f t="shared" si="94"/>
        <v>3.450685214125738</v>
      </c>
      <c r="G190" s="628">
        <f t="shared" si="109"/>
        <v>1246.3627744594257</v>
      </c>
      <c r="H190" s="628">
        <f t="shared" si="110"/>
        <v>0</v>
      </c>
      <c r="I190" s="748" t="e">
        <f t="shared" ca="1" si="111"/>
        <v>#NAME?</v>
      </c>
      <c r="J190" s="628">
        <f t="shared" si="95"/>
        <v>0</v>
      </c>
      <c r="K190" s="628">
        <f t="shared" si="112"/>
        <v>0</v>
      </c>
      <c r="L190" s="628">
        <f t="shared" si="96"/>
        <v>3.450685214125738</v>
      </c>
      <c r="M190" s="628">
        <f t="shared" si="113"/>
        <v>1246.3627744594257</v>
      </c>
      <c r="N190" s="628">
        <f t="shared" si="114"/>
        <v>0</v>
      </c>
      <c r="O190" s="748" t="e">
        <f t="shared" ca="1" si="97"/>
        <v>#NAME?</v>
      </c>
      <c r="P190" s="628">
        <f t="shared" si="98"/>
        <v>0</v>
      </c>
      <c r="Q190" s="628">
        <f t="shared" si="115"/>
        <v>0</v>
      </c>
      <c r="R190" s="628">
        <f t="shared" si="99"/>
        <v>3.450685214125738</v>
      </c>
      <c r="S190" s="628">
        <f t="shared" si="116"/>
        <v>1246.3627744594257</v>
      </c>
      <c r="T190" s="628">
        <f t="shared" si="117"/>
        <v>0</v>
      </c>
      <c r="U190" s="748" t="e">
        <f t="shared" ca="1" si="118"/>
        <v>#NAME?</v>
      </c>
      <c r="V190" s="628">
        <f t="shared" si="100"/>
        <v>0</v>
      </c>
      <c r="W190" s="628">
        <f t="shared" si="119"/>
        <v>0</v>
      </c>
      <c r="X190" s="628">
        <f t="shared" si="101"/>
        <v>3.450685214125738</v>
      </c>
      <c r="Y190" s="628">
        <f t="shared" ref="Y190" si="125">(X190*$D$27)-14</f>
        <v>1246.3627744594257</v>
      </c>
      <c r="Z190" s="628">
        <f t="shared" ref="Z190" si="126">(W190*Y190)/$D$27</f>
        <v>0</v>
      </c>
      <c r="AA190" s="748" t="e">
        <f t="shared" ca="1" si="102"/>
        <v>#NAME?</v>
      </c>
      <c r="AB190" s="383">
        <f t="shared" si="103"/>
        <v>0</v>
      </c>
      <c r="AC190" s="628">
        <f t="shared" si="120"/>
        <v>0</v>
      </c>
      <c r="AD190" s="628">
        <f t="shared" si="104"/>
        <v>3.450685214125738</v>
      </c>
      <c r="AE190" s="628">
        <f t="shared" si="121"/>
        <v>1246.3627744594257</v>
      </c>
      <c r="AF190" s="628">
        <f t="shared" si="122"/>
        <v>0</v>
      </c>
      <c r="AG190" s="748" t="e">
        <f t="shared" ca="1" si="123"/>
        <v>#NAME?</v>
      </c>
      <c r="AH190" s="628">
        <f t="shared" si="105"/>
        <v>0</v>
      </c>
      <c r="AI190" s="628">
        <f t="shared" si="124"/>
        <v>0</v>
      </c>
      <c r="AJ190" s="628">
        <f t="shared" si="106"/>
        <v>3.450685214125738</v>
      </c>
      <c r="AK190" s="628">
        <f t="shared" ref="AK190" si="127">(AJ190*$D$27)-14</f>
        <v>1246.3627744594257</v>
      </c>
      <c r="AL190" s="628">
        <f t="shared" ref="AL190" si="128">(AI190*AK190)/$D$27</f>
        <v>0</v>
      </c>
      <c r="AM190" s="748" t="e">
        <f t="shared" ref="AM190" ca="1" si="129">AL190*$J$34</f>
        <v>#NAME?</v>
      </c>
      <c r="AO190" s="971"/>
      <c r="AP190" s="971"/>
      <c r="AQ190" s="971"/>
      <c r="AR190" s="971"/>
      <c r="AS190" s="971"/>
      <c r="AT190" s="971"/>
      <c r="AU190" s="971"/>
      <c r="AV190" s="971"/>
      <c r="AW190" s="971"/>
      <c r="AX190" s="971"/>
      <c r="AY190" s="971"/>
      <c r="AZ190" s="971"/>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971"/>
    </row>
    <row r="191" spans="1:119" s="640" customFormat="1" x14ac:dyDescent="0.25">
      <c r="B191" s="749" t="s">
        <v>155</v>
      </c>
      <c r="C191" s="644"/>
      <c r="D191" s="647">
        <f>SUM(D187:D190)</f>
        <v>259.90265486725701</v>
      </c>
      <c r="E191" s="750">
        <f>SUM(E187:E190)</f>
        <v>235.47180530973486</v>
      </c>
      <c r="F191" s="644"/>
      <c r="G191" s="644"/>
      <c r="H191" s="750">
        <f>SUM(H187:H190)</f>
        <v>4250.1695239367609</v>
      </c>
      <c r="I191" s="751" t="e">
        <f ca="1">_xll.ErTotal(SUM(I187:I190))</f>
        <v>#NAME?</v>
      </c>
      <c r="J191" s="647">
        <f>SUM(J187:J190)</f>
        <v>287.68141592920398</v>
      </c>
      <c r="K191" s="750">
        <f>SUM(K187:K190)</f>
        <v>260.63936283185876</v>
      </c>
      <c r="L191" s="644"/>
      <c r="M191" s="644"/>
      <c r="N191" s="750">
        <f>SUM(N187:N190)</f>
        <v>4704.4336165390805</v>
      </c>
      <c r="O191" s="751" t="e">
        <f ca="1">_xll.ErTotal(SUM(O187:O190))</f>
        <v>#NAME?</v>
      </c>
      <c r="P191" s="647">
        <f>SUM(P187:P190)</f>
        <v>463.86725663716891</v>
      </c>
      <c r="Q191" s="750">
        <f>SUM(Q187:Q190)</f>
        <v>420.26373451327504</v>
      </c>
      <c r="R191" s="644"/>
      <c r="S191" s="644"/>
      <c r="T191" s="750">
        <f>SUM(T187:T190)</f>
        <v>7585.5880668798154</v>
      </c>
      <c r="U191" s="751" t="e">
        <f ca="1">_xll.ErTotal(SUM(U187:U190))</f>
        <v>#NAME?</v>
      </c>
      <c r="V191" s="647">
        <f>SUM(V187:V190)</f>
        <v>512.57522123893887</v>
      </c>
      <c r="W191" s="750">
        <f>SUM(W187:W190)</f>
        <v>464.39315044247866</v>
      </c>
      <c r="X191" s="644"/>
      <c r="Y191" s="644"/>
      <c r="Z191" s="750">
        <f>SUM(Z187:Z190)</f>
        <v>8382.1059278811408</v>
      </c>
      <c r="AA191" s="751" t="e">
        <f ca="1">_xll.ErTotal(SUM(AA187:AA190))</f>
        <v>#NAME?</v>
      </c>
      <c r="AB191" s="647">
        <f>SUM(AB187:AB190)</f>
        <v>547.20353982300969</v>
      </c>
      <c r="AC191" s="750">
        <f>SUM(AC187:AC190)</f>
        <v>495.7664070796468</v>
      </c>
      <c r="AD191" s="644"/>
      <c r="AE191" s="644"/>
      <c r="AF191" s="750">
        <f>SUM(AF187:AF190)</f>
        <v>8948.3803446867696</v>
      </c>
      <c r="AG191" s="751" t="e">
        <f ca="1">_xll.ErTotal(SUM(AG187:AG190))</f>
        <v>#NAME?</v>
      </c>
      <c r="AH191" s="647">
        <f>SUM(AH187:AH190)</f>
        <v>598.57522123893898</v>
      </c>
      <c r="AI191" s="750">
        <f>SUM(AI187:AI190)</f>
        <v>542.30915044247865</v>
      </c>
      <c r="AJ191" s="644"/>
      <c r="AK191" s="644"/>
      <c r="AL191" s="750">
        <f>SUM(AL187:AL190)</f>
        <v>9788.4577762116041</v>
      </c>
      <c r="AM191" s="751" t="e">
        <f ca="1">_xll.ErTotal(SUM(AM187:AM190))</f>
        <v>#NAME?</v>
      </c>
      <c r="AO191" s="919"/>
      <c r="AP191" s="919"/>
      <c r="AQ191" s="919"/>
      <c r="AR191" s="919"/>
      <c r="AS191" s="919"/>
      <c r="AT191" s="919"/>
      <c r="AU191" s="919"/>
      <c r="AV191" s="919"/>
      <c r="AW191" s="919"/>
      <c r="AX191" s="919"/>
      <c r="AY191" s="919"/>
      <c r="AZ191" s="919"/>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919"/>
    </row>
    <row r="192" spans="1:119" x14ac:dyDescent="0.25">
      <c r="D192" s="241"/>
      <c r="E192" s="241"/>
      <c r="F192" s="241"/>
      <c r="G192" s="241"/>
      <c r="H192" s="241"/>
      <c r="I192" s="241"/>
      <c r="J192" s="241"/>
      <c r="K192" s="241"/>
      <c r="L192" s="241"/>
      <c r="M192" s="241"/>
      <c r="N192" s="241"/>
      <c r="O192" s="159"/>
    </row>
    <row r="193" spans="1:35" s="160" customFormat="1" x14ac:dyDescent="0.25">
      <c r="A193" s="160" t="s">
        <v>183</v>
      </c>
    </row>
    <row r="194" spans="1:35" s="112" customFormat="1" ht="15.75" x14ac:dyDescent="0.25">
      <c r="I194" s="675"/>
    </row>
    <row r="195" spans="1:35" s="112" customFormat="1" ht="15.75" x14ac:dyDescent="0.25">
      <c r="F195" s="1697" t="s">
        <v>510</v>
      </c>
      <c r="G195" s="1697"/>
      <c r="H195" s="1697"/>
      <c r="I195" s="1698"/>
      <c r="J195" s="1691" t="s">
        <v>508</v>
      </c>
      <c r="K195" s="1691"/>
      <c r="L195" s="1691"/>
      <c r="M195" s="1691"/>
      <c r="N195" s="1693" t="s">
        <v>509</v>
      </c>
      <c r="O195" s="1693"/>
      <c r="P195" s="1693"/>
      <c r="Q195" s="1693"/>
      <c r="S195" s="917"/>
      <c r="T195" s="917"/>
      <c r="U195" s="917"/>
      <c r="V195" s="917"/>
      <c r="W195" s="917"/>
      <c r="X195" s="917"/>
      <c r="Y195" s="917"/>
      <c r="Z195" s="917"/>
      <c r="AA195" s="917"/>
      <c r="AB195" s="917"/>
      <c r="AC195" s="917"/>
      <c r="AD195" s="917"/>
      <c r="AE195" s="917"/>
      <c r="AF195" s="917"/>
      <c r="AG195" s="917"/>
      <c r="AH195" s="917"/>
      <c r="AI195" s="917"/>
    </row>
    <row r="196" spans="1:35" s="112" customFormat="1" ht="15.75" x14ac:dyDescent="0.25">
      <c r="F196" s="1697" t="s">
        <v>513</v>
      </c>
      <c r="G196" s="1698"/>
      <c r="H196" s="1697" t="s">
        <v>514</v>
      </c>
      <c r="I196" s="1698"/>
      <c r="J196" s="1690" t="s">
        <v>511</v>
      </c>
      <c r="K196" s="1703"/>
      <c r="L196" s="1690" t="s">
        <v>515</v>
      </c>
      <c r="M196" s="1703"/>
      <c r="N196" s="1693" t="s">
        <v>512</v>
      </c>
      <c r="O196" s="1695"/>
      <c r="P196" s="1693" t="s">
        <v>516</v>
      </c>
      <c r="Q196" s="1693"/>
      <c r="S196" s="917"/>
      <c r="T196" s="917"/>
      <c r="U196" s="917"/>
      <c r="V196" s="917"/>
      <c r="W196" s="917"/>
      <c r="X196" s="917"/>
      <c r="Y196" s="917"/>
      <c r="Z196" s="917"/>
      <c r="AA196" s="917"/>
      <c r="AB196" s="917"/>
      <c r="AC196" s="917"/>
      <c r="AD196" s="917"/>
      <c r="AE196" s="917"/>
      <c r="AF196" s="917"/>
      <c r="AG196" s="917"/>
      <c r="AH196" s="917"/>
      <c r="AI196" s="917"/>
    </row>
    <row r="197" spans="1:35"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R197" s="365"/>
      <c r="S197" s="971"/>
      <c r="T197" s="971"/>
      <c r="U197" s="971"/>
      <c r="V197" s="971"/>
      <c r="W197" s="971"/>
      <c r="X197" s="971"/>
      <c r="Y197" s="971"/>
      <c r="Z197" s="971"/>
      <c r="AA197" s="971"/>
      <c r="AB197" s="971"/>
      <c r="AC197" s="971"/>
      <c r="AD197" s="971"/>
      <c r="AE197" s="971"/>
      <c r="AF197" s="971"/>
      <c r="AG197" s="971"/>
      <c r="AH197" s="971"/>
      <c r="AI197" s="971"/>
    </row>
    <row r="198" spans="1:35"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R198" s="365"/>
      <c r="S198" s="971"/>
      <c r="T198" s="971"/>
      <c r="U198" s="971"/>
      <c r="V198" s="971"/>
      <c r="W198" s="971"/>
      <c r="X198" s="971"/>
      <c r="Y198" s="971"/>
      <c r="Z198" s="971"/>
      <c r="AA198" s="971"/>
      <c r="AB198" s="971"/>
      <c r="AC198" s="971"/>
      <c r="AD198" s="971"/>
      <c r="AE198" s="971"/>
      <c r="AF198" s="971"/>
      <c r="AG198" s="971"/>
      <c r="AH198" s="971"/>
      <c r="AI198" s="971"/>
    </row>
    <row r="199" spans="1:35"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365"/>
      <c r="S199" s="971"/>
      <c r="T199" s="971"/>
      <c r="U199" s="971"/>
      <c r="V199" s="971"/>
      <c r="W199" s="971"/>
      <c r="X199" s="971"/>
      <c r="Y199" s="919"/>
      <c r="Z199" s="919"/>
      <c r="AA199" s="919"/>
      <c r="AB199" s="919"/>
      <c r="AC199" s="919"/>
      <c r="AD199" s="919"/>
      <c r="AE199" s="919"/>
      <c r="AF199" s="919"/>
      <c r="AG199" s="919"/>
      <c r="AH199" s="919"/>
      <c r="AI199" s="919"/>
    </row>
    <row r="200" spans="1:35" s="304" customFormat="1" x14ac:dyDescent="0.25">
      <c r="F200" s="365"/>
      <c r="G200" s="684"/>
      <c r="H200" s="365"/>
      <c r="I200" s="684"/>
      <c r="J200" s="759"/>
      <c r="K200" s="684"/>
      <c r="L200" s="759"/>
      <c r="M200" s="684"/>
      <c r="N200" s="365"/>
      <c r="O200" s="684"/>
      <c r="R200" s="365"/>
      <c r="S200" s="971"/>
      <c r="T200" s="971"/>
      <c r="U200" s="971"/>
      <c r="V200" s="971"/>
      <c r="W200" s="971"/>
      <c r="X200" s="971"/>
      <c r="Y200" s="971"/>
      <c r="Z200" s="971"/>
      <c r="AA200" s="971"/>
      <c r="AB200" s="971"/>
      <c r="AC200" s="971"/>
      <c r="AD200" s="971"/>
      <c r="AE200" s="971"/>
      <c r="AF200" s="971"/>
      <c r="AG200" s="971"/>
      <c r="AH200" s="971"/>
      <c r="AI200" s="971"/>
    </row>
    <row r="201" spans="1:35"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R201" s="365"/>
      <c r="S201" s="971"/>
      <c r="T201" s="971"/>
      <c r="U201" s="971"/>
      <c r="V201" s="971"/>
      <c r="W201" s="971"/>
      <c r="X201" s="971"/>
      <c r="Y201" s="971"/>
      <c r="Z201" s="971"/>
      <c r="AA201" s="971"/>
      <c r="AB201" s="971"/>
      <c r="AC201" s="971"/>
      <c r="AD201" s="971"/>
      <c r="AE201" s="971"/>
      <c r="AF201" s="971"/>
      <c r="AG201" s="971"/>
      <c r="AH201" s="971"/>
      <c r="AI201" s="971"/>
    </row>
    <row r="202" spans="1:35" s="304" customFormat="1" ht="15.75" x14ac:dyDescent="0.25">
      <c r="A202" s="304">
        <v>2</v>
      </c>
      <c r="B202" s="171" t="s">
        <v>193</v>
      </c>
      <c r="C202" s="756">
        <v>544</v>
      </c>
      <c r="D202" s="161">
        <f>'Permanent Disb'!F24</f>
        <v>6598.0075184347397</v>
      </c>
      <c r="E202" s="161">
        <f>'Permanent Disb'!C24</f>
        <v>38742.4546285135</v>
      </c>
      <c r="F202" s="754" t="e">
        <f ca="1">$L$51*D24</f>
        <v>#NAME?</v>
      </c>
      <c r="G202" s="755" t="e">
        <f t="shared" ref="G202:G205" ca="1" si="130">($E202/$D202)*F202</f>
        <v>#NAME?</v>
      </c>
      <c r="H202" s="754" t="e">
        <f ca="1">$L$51*E24</f>
        <v>#NAME?</v>
      </c>
      <c r="I202" s="755" t="e">
        <f t="shared" ref="I202:I205" ca="1" si="131">($E202/$D202)*H202</f>
        <v>#NAME?</v>
      </c>
      <c r="J202" s="760" t="e">
        <f ca="1">$L$51*F24</f>
        <v>#NAME?</v>
      </c>
      <c r="K202" s="755" t="e">
        <f t="shared" ref="K202:K205" ca="1" si="132">($E202/$D202)*J202</f>
        <v>#NAME?</v>
      </c>
      <c r="L202" s="760" t="e">
        <f ca="1">$L$51*G24</f>
        <v>#NAME?</v>
      </c>
      <c r="M202" s="755" t="e">
        <f t="shared" ref="M202:M205" ca="1" si="133">($E202/$D202)*L202</f>
        <v>#NAME?</v>
      </c>
      <c r="N202" s="754" t="e">
        <f ca="1">$L$51*H24</f>
        <v>#NAME?</v>
      </c>
      <c r="O202" s="755" t="e">
        <f t="shared" ref="O202:O205" ca="1" si="134">($E202/$D202)*N202</f>
        <v>#NAME?</v>
      </c>
      <c r="P202" s="487" t="e">
        <f ca="1">$L$51*I24</f>
        <v>#NAME?</v>
      </c>
      <c r="Q202" s="487" t="e">
        <f t="shared" ref="Q202:Q205" ca="1" si="135">($E202/$D202)*P202</f>
        <v>#NAME?</v>
      </c>
      <c r="R202" s="365"/>
      <c r="S202" s="971"/>
      <c r="T202" s="971"/>
      <c r="U202" s="971"/>
      <c r="V202" s="971"/>
      <c r="W202" s="971"/>
      <c r="X202" s="971"/>
      <c r="Y202" s="971"/>
      <c r="Z202" s="971"/>
      <c r="AA202" s="971"/>
      <c r="AB202" s="971"/>
      <c r="AC202" s="971"/>
      <c r="AD202" s="971"/>
      <c r="AE202" s="971"/>
      <c r="AF202" s="971"/>
      <c r="AG202" s="971"/>
      <c r="AH202" s="971"/>
      <c r="AI202" s="971"/>
    </row>
    <row r="203" spans="1:35" s="304" customFormat="1" ht="15.75" x14ac:dyDescent="0.25">
      <c r="A203" s="304">
        <v>3</v>
      </c>
      <c r="B203" s="171" t="s">
        <v>194</v>
      </c>
      <c r="C203" s="753">
        <v>543</v>
      </c>
      <c r="D203" s="161">
        <f>'Permanent Disb'!F25</f>
        <v>43968.576282222399</v>
      </c>
      <c r="E203" s="161">
        <f>'Permanent Disb'!C25</f>
        <v>154293.142132498</v>
      </c>
      <c r="F203" s="754" t="e">
        <f ca="1">$L$52*D24</f>
        <v>#NAME?</v>
      </c>
      <c r="G203" s="755" t="e">
        <f t="shared" ca="1" si="130"/>
        <v>#NAME?</v>
      </c>
      <c r="H203" s="754" t="e">
        <f ca="1">$L$52*E24</f>
        <v>#NAME?</v>
      </c>
      <c r="I203" s="755" t="e">
        <f t="shared" ca="1" si="131"/>
        <v>#NAME?</v>
      </c>
      <c r="J203" s="760" t="e">
        <f ca="1">$L$52*F24</f>
        <v>#NAME?</v>
      </c>
      <c r="K203" s="755" t="e">
        <f t="shared" ca="1" si="132"/>
        <v>#NAME?</v>
      </c>
      <c r="L203" s="760" t="e">
        <f ca="1">$L$52*G24</f>
        <v>#NAME?</v>
      </c>
      <c r="M203" s="755" t="e">
        <f t="shared" ca="1" si="133"/>
        <v>#NAME?</v>
      </c>
      <c r="N203" s="754" t="e">
        <f ca="1">$L$52*H24</f>
        <v>#NAME?</v>
      </c>
      <c r="O203" s="755" t="e">
        <f t="shared" ca="1" si="134"/>
        <v>#NAME?</v>
      </c>
      <c r="P203" s="487" t="e">
        <f ca="1">$L$52*I24</f>
        <v>#NAME?</v>
      </c>
      <c r="Q203" s="487" t="e">
        <f t="shared" ca="1" si="135"/>
        <v>#NAME?</v>
      </c>
      <c r="R203" s="365"/>
      <c r="S203" s="971"/>
      <c r="T203" s="971"/>
      <c r="U203" s="971"/>
      <c r="V203" s="971"/>
      <c r="W203" s="971"/>
      <c r="X203" s="971"/>
      <c r="Y203" s="971"/>
      <c r="Z203" s="971"/>
      <c r="AA203" s="971"/>
      <c r="AB203" s="971"/>
      <c r="AC203" s="971"/>
      <c r="AD203" s="971"/>
      <c r="AE203" s="971"/>
      <c r="AF203" s="971"/>
      <c r="AG203" s="971"/>
      <c r="AH203" s="971"/>
      <c r="AI203" s="971"/>
    </row>
    <row r="204" spans="1:35" s="304" customFormat="1" ht="31.5" x14ac:dyDescent="0.25">
      <c r="A204" s="304">
        <v>4</v>
      </c>
      <c r="B204" s="171" t="s">
        <v>195</v>
      </c>
      <c r="C204" s="753">
        <v>571</v>
      </c>
      <c r="D204" s="161">
        <f>'Permanent Disb'!F26</f>
        <v>188749.597470596</v>
      </c>
      <c r="E204" s="161">
        <f>'Permanent Disb'!C26</f>
        <v>139107.980565215</v>
      </c>
      <c r="F204" s="754" t="e">
        <f ca="1">$L$53*D24</f>
        <v>#NAME?</v>
      </c>
      <c r="G204" s="755" t="e">
        <f t="shared" ca="1" si="130"/>
        <v>#NAME?</v>
      </c>
      <c r="H204" s="754" t="e">
        <f ca="1">$L$53*E24</f>
        <v>#NAME?</v>
      </c>
      <c r="I204" s="755" t="e">
        <f t="shared" ca="1" si="131"/>
        <v>#NAME?</v>
      </c>
      <c r="J204" s="760" t="e">
        <f ca="1">$L$53*F24</f>
        <v>#NAME?</v>
      </c>
      <c r="K204" s="755" t="e">
        <f t="shared" ca="1" si="132"/>
        <v>#NAME?</v>
      </c>
      <c r="L204" s="760" t="e">
        <f ca="1">$L$53*G24</f>
        <v>#NAME?</v>
      </c>
      <c r="M204" s="755" t="e">
        <f t="shared" ca="1" si="133"/>
        <v>#NAME?</v>
      </c>
      <c r="N204" s="754" t="e">
        <f ca="1">$L$53*H24</f>
        <v>#NAME?</v>
      </c>
      <c r="O204" s="755" t="e">
        <f t="shared" ca="1" si="134"/>
        <v>#NAME?</v>
      </c>
      <c r="P204" s="487" t="e">
        <f ca="1">$L$53*I24</f>
        <v>#NAME?</v>
      </c>
      <c r="Q204" s="487" t="e">
        <f t="shared" ca="1" si="135"/>
        <v>#NAME?</v>
      </c>
      <c r="R204" s="365"/>
      <c r="S204" s="971"/>
      <c r="T204" s="971"/>
      <c r="U204" s="971"/>
      <c r="V204" s="971"/>
      <c r="W204" s="971"/>
      <c r="X204" s="971"/>
      <c r="Y204" s="971"/>
      <c r="Z204" s="971"/>
      <c r="AA204" s="971"/>
      <c r="AB204" s="971"/>
      <c r="AC204" s="971"/>
      <c r="AD204" s="971"/>
      <c r="AE204" s="971"/>
      <c r="AF204" s="971"/>
      <c r="AG204" s="971"/>
      <c r="AH204" s="971"/>
      <c r="AI204" s="971"/>
    </row>
    <row r="205" spans="1:35" s="304" customFormat="1" ht="15.75" x14ac:dyDescent="0.25">
      <c r="A205" s="304">
        <v>5</v>
      </c>
      <c r="B205" s="171" t="s">
        <v>196</v>
      </c>
      <c r="C205" s="753">
        <v>495</v>
      </c>
      <c r="D205" s="161">
        <f>'Permanent Disb'!F27</f>
        <v>17984.101535608901</v>
      </c>
      <c r="E205" s="161">
        <f>'Permanent Disb'!C27</f>
        <v>114238.128354292</v>
      </c>
      <c r="F205" s="754" t="e">
        <f ca="1">$L$54*D24</f>
        <v>#NAME?</v>
      </c>
      <c r="G205" s="755" t="e">
        <f t="shared" ca="1" si="130"/>
        <v>#NAME?</v>
      </c>
      <c r="H205" s="754" t="e">
        <f ca="1">$L$54*E24</f>
        <v>#NAME?</v>
      </c>
      <c r="I205" s="755" t="e">
        <f t="shared" ca="1" si="131"/>
        <v>#NAME?</v>
      </c>
      <c r="J205" s="760" t="e">
        <f ca="1">$L$54*F24</f>
        <v>#NAME?</v>
      </c>
      <c r="K205" s="755" t="e">
        <f t="shared" ca="1" si="132"/>
        <v>#NAME?</v>
      </c>
      <c r="L205" s="760" t="e">
        <f ca="1">$L$54*G24</f>
        <v>#NAME?</v>
      </c>
      <c r="M205" s="755" t="e">
        <f t="shared" ca="1" si="133"/>
        <v>#NAME?</v>
      </c>
      <c r="N205" s="754" t="e">
        <f ca="1">$L$54*H24</f>
        <v>#NAME?</v>
      </c>
      <c r="O205" s="755" t="e">
        <f t="shared" ca="1" si="134"/>
        <v>#NAME?</v>
      </c>
      <c r="P205" s="487" t="e">
        <f ca="1">$L$54*I24</f>
        <v>#NAME?</v>
      </c>
      <c r="Q205" s="487" t="e">
        <f t="shared" ca="1" si="135"/>
        <v>#NAME?</v>
      </c>
      <c r="R205" s="365"/>
      <c r="S205" s="971"/>
      <c r="T205" s="971"/>
      <c r="U205" s="971"/>
      <c r="V205" s="971"/>
      <c r="W205" s="971"/>
      <c r="X205" s="971"/>
      <c r="Y205" s="971"/>
      <c r="Z205" s="971"/>
      <c r="AA205" s="971"/>
      <c r="AB205" s="971"/>
      <c r="AC205" s="971"/>
      <c r="AD205" s="971"/>
      <c r="AE205" s="971"/>
      <c r="AF205" s="971"/>
      <c r="AG205" s="971"/>
      <c r="AH205" s="971"/>
      <c r="AI205" s="971"/>
    </row>
    <row r="206" spans="1:35" s="535" customFormat="1" ht="31.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R206" s="365"/>
      <c r="S206" s="971"/>
      <c r="T206" s="971"/>
      <c r="U206" s="971"/>
      <c r="V206" s="971"/>
      <c r="W206" s="971"/>
      <c r="X206" s="971"/>
      <c r="Y206" s="971"/>
      <c r="Z206" s="971"/>
      <c r="AA206" s="971"/>
      <c r="AB206" s="971"/>
      <c r="AC206" s="971"/>
      <c r="AD206" s="971"/>
      <c r="AE206" s="971"/>
      <c r="AF206" s="971"/>
      <c r="AG206" s="971"/>
      <c r="AH206" s="971"/>
      <c r="AI206" s="971"/>
    </row>
    <row r="207" spans="1:35" s="283" customFormat="1" ht="31.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R207" s="365"/>
      <c r="S207" s="971"/>
      <c r="T207" s="971"/>
      <c r="U207" s="971"/>
      <c r="V207" s="971"/>
      <c r="W207" s="971"/>
      <c r="X207" s="971"/>
      <c r="Y207" s="971"/>
      <c r="Z207" s="971"/>
      <c r="AA207" s="971"/>
      <c r="AB207" s="971"/>
      <c r="AC207" s="971"/>
      <c r="AD207" s="971"/>
      <c r="AE207" s="971"/>
      <c r="AF207" s="971"/>
      <c r="AG207" s="971"/>
      <c r="AH207" s="971"/>
      <c r="AI207" s="971"/>
    </row>
    <row r="208" spans="1:35" x14ac:dyDescent="0.25">
      <c r="R208" s="365"/>
    </row>
    <row r="209" spans="1:64" s="85" customFormat="1" x14ac:dyDescent="0.25">
      <c r="A209" s="85" t="s">
        <v>182</v>
      </c>
    </row>
    <row r="210" spans="1:64" s="702" customFormat="1" ht="15.75" x14ac:dyDescent="0.25">
      <c r="A210" s="701"/>
    </row>
    <row r="211" spans="1:64" s="770" customFormat="1" ht="18.75" x14ac:dyDescent="0.3">
      <c r="D211" s="1694" t="s">
        <v>497</v>
      </c>
      <c r="E211" s="1694"/>
      <c r="F211" s="1694"/>
      <c r="G211" s="1694"/>
      <c r="H211" s="1694"/>
      <c r="I211" s="771"/>
      <c r="J211" s="771"/>
      <c r="K211" s="1694" t="s">
        <v>498</v>
      </c>
      <c r="L211" s="1694"/>
      <c r="M211" s="1694"/>
      <c r="N211" s="1694"/>
      <c r="O211" s="1694"/>
      <c r="R211" s="1689" t="s">
        <v>499</v>
      </c>
      <c r="S211" s="1689"/>
      <c r="T211" s="1689"/>
      <c r="U211" s="1689"/>
      <c r="V211" s="1689"/>
      <c r="Y211" s="1689" t="s">
        <v>500</v>
      </c>
      <c r="Z211" s="1689"/>
      <c r="AA211" s="1689"/>
      <c r="AB211" s="1689"/>
      <c r="AC211" s="1689"/>
      <c r="AF211" s="1689" t="s">
        <v>517</v>
      </c>
      <c r="AG211" s="1689"/>
      <c r="AH211" s="1689"/>
      <c r="AI211" s="1689"/>
      <c r="AJ211" s="1689"/>
      <c r="AM211" s="1689" t="s">
        <v>518</v>
      </c>
      <c r="AN211" s="1689"/>
      <c r="AO211" s="1689"/>
      <c r="AP211" s="1689"/>
      <c r="AQ211" s="1689"/>
    </row>
    <row r="212" spans="1:64" s="34" customFormat="1" x14ac:dyDescent="0.25">
      <c r="D212" s="1720" t="s">
        <v>201</v>
      </c>
      <c r="E212" s="1720"/>
      <c r="F212" s="1720"/>
      <c r="G212" s="1720"/>
      <c r="H212" s="1721" t="s">
        <v>202</v>
      </c>
      <c r="I212"/>
      <c r="K212" s="1644" t="s">
        <v>201</v>
      </c>
      <c r="L212" s="1644"/>
      <c r="M212" s="1644"/>
      <c r="N212" s="1644"/>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S212"/>
      <c r="AT212"/>
      <c r="AU212"/>
      <c r="AV212"/>
      <c r="AW212"/>
      <c r="AX212"/>
      <c r="AY212"/>
      <c r="AZ212"/>
      <c r="BA212"/>
      <c r="BB212"/>
      <c r="BC212"/>
      <c r="BD212"/>
      <c r="BE212"/>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S213"/>
      <c r="AT213"/>
      <c r="AU213"/>
      <c r="AV213"/>
      <c r="AW213"/>
      <c r="AX213"/>
      <c r="AY213"/>
      <c r="AZ213"/>
      <c r="BA213"/>
      <c r="BB213"/>
      <c r="BC213"/>
      <c r="BD213"/>
      <c r="BE213"/>
      <c r="BF213"/>
      <c r="BG213"/>
      <c r="BH213"/>
      <c r="BI213"/>
      <c r="BJ213"/>
      <c r="BK213"/>
      <c r="BL213"/>
    </row>
    <row r="214" spans="1:64" x14ac:dyDescent="0.25">
      <c r="B214" s="549" t="s">
        <v>1014</v>
      </c>
      <c r="C214" s="283"/>
      <c r="D214" s="553">
        <f>K16</f>
        <v>13855.426490053396</v>
      </c>
      <c r="E214" s="547"/>
      <c r="F214" s="547"/>
      <c r="G214" s="547"/>
      <c r="H214" s="557" t="e">
        <f ca="1">_xll.ErRunOutput(B214,D214)</f>
        <v>#NAME?</v>
      </c>
      <c r="J214" s="549" t="s">
        <v>1015</v>
      </c>
      <c r="K214" s="553">
        <f>L16</f>
        <v>29036.880986313856</v>
      </c>
      <c r="L214" s="547"/>
      <c r="M214" s="547"/>
      <c r="N214" s="547"/>
      <c r="O214" s="557" t="e">
        <f ca="1">_xll.ErRunOutput(J214,K214)</f>
        <v>#NAME?</v>
      </c>
      <c r="Q214" s="549" t="s">
        <v>1016</v>
      </c>
      <c r="R214" s="553">
        <f>M16</f>
        <v>21801.153361892608</v>
      </c>
      <c r="S214" s="547"/>
      <c r="T214" s="547"/>
      <c r="U214" s="547"/>
      <c r="V214" s="557" t="e">
        <f ca="1">_xll.ErRunOutput(Q214,R214)</f>
        <v>#NAME?</v>
      </c>
      <c r="X214" s="549" t="s">
        <v>1017</v>
      </c>
      <c r="Y214" s="553">
        <f>N16</f>
        <v>45043.187549427537</v>
      </c>
      <c r="Z214" s="547"/>
      <c r="AA214" s="547"/>
      <c r="AB214" s="547"/>
      <c r="AC214" s="557" t="e">
        <f ca="1">_xll.ErRunOutput(X214,Y214)</f>
        <v>#NAME?</v>
      </c>
      <c r="AE214" s="549" t="s">
        <v>1018</v>
      </c>
      <c r="AF214" s="553">
        <f>O16</f>
        <v>23878.945277130457</v>
      </c>
      <c r="AG214" s="547"/>
      <c r="AH214" s="547"/>
      <c r="AI214" s="547"/>
      <c r="AJ214" s="557" t="e">
        <f ca="1">_xll.ErRunOutput(AE214,AF214)</f>
        <v>#NAME?</v>
      </c>
      <c r="AL214" s="549" t="s">
        <v>1019</v>
      </c>
      <c r="AM214" s="553">
        <f>P16</f>
        <v>46275.245067005759</v>
      </c>
      <c r="AN214" s="547"/>
      <c r="AO214" s="547"/>
      <c r="AP214" s="547"/>
      <c r="AQ214" s="557" t="e">
        <f ca="1">_xll.ErRunOutput(AL214,AM214)</f>
        <v>#NAME?</v>
      </c>
    </row>
    <row r="215" spans="1:64" x14ac:dyDescent="0.25">
      <c r="B215" s="521" t="s">
        <v>1020</v>
      </c>
      <c r="C215" s="535"/>
      <c r="D215" s="536"/>
      <c r="E215" s="537" t="e">
        <f ca="1">F66</f>
        <v>#NAME?</v>
      </c>
      <c r="F215" s="536"/>
      <c r="G215" s="536"/>
      <c r="H215" s="558" t="e">
        <f ca="1">_xll.ErRunOutput(B215,E215)</f>
        <v>#NAME?</v>
      </c>
      <c r="J215" s="521" t="s">
        <v>1021</v>
      </c>
      <c r="K215" s="536"/>
      <c r="L215" s="537" t="e">
        <f ca="1">I66</f>
        <v>#NAME?</v>
      </c>
      <c r="M215" s="536"/>
      <c r="N215" s="536"/>
      <c r="O215" s="558" t="e">
        <f ca="1">_xll.ErRunOutput(J215,L215)</f>
        <v>#NAME?</v>
      </c>
      <c r="Q215" s="521" t="s">
        <v>1022</v>
      </c>
      <c r="R215" s="536"/>
      <c r="S215" s="537" t="e">
        <f ca="1">L66</f>
        <v>#NAME?</v>
      </c>
      <c r="T215" s="536"/>
      <c r="U215" s="536"/>
      <c r="V215" s="558" t="e">
        <f ca="1">_xll.ErRunOutput(Q215,S215)</f>
        <v>#NAME?</v>
      </c>
      <c r="X215" s="521" t="s">
        <v>1023</v>
      </c>
      <c r="Y215" s="536"/>
      <c r="Z215" s="537" t="e">
        <f ca="1">O66</f>
        <v>#NAME?</v>
      </c>
      <c r="AA215" s="536"/>
      <c r="AB215" s="536"/>
      <c r="AC215" s="558" t="e">
        <f ca="1">_xll.ErRunOutput(X215,Z215)</f>
        <v>#NAME?</v>
      </c>
      <c r="AE215" s="521" t="s">
        <v>1024</v>
      </c>
      <c r="AF215" s="536"/>
      <c r="AG215" s="537" t="e">
        <f ca="1">R66</f>
        <v>#NAME?</v>
      </c>
      <c r="AH215" s="536"/>
      <c r="AI215" s="536"/>
      <c r="AJ215" s="558" t="e">
        <f ca="1">_xll.ErRunOutput(AE215,AG215)</f>
        <v>#NAME?</v>
      </c>
      <c r="AL215" s="521" t="s">
        <v>1025</v>
      </c>
      <c r="AM215" s="536"/>
      <c r="AN215" s="537" t="e">
        <f ca="1">U66</f>
        <v>#NAME?</v>
      </c>
      <c r="AO215" s="536"/>
      <c r="AP215" s="536"/>
      <c r="AQ215" s="558" t="e">
        <f ca="1">_xll.ErRunOutput(AL215,AN215)</f>
        <v>#NAME?</v>
      </c>
    </row>
    <row r="216" spans="1:64" s="79" customFormat="1" x14ac:dyDescent="0.25">
      <c r="B216" s="527" t="s">
        <v>1026</v>
      </c>
      <c r="C216" s="528"/>
      <c r="D216" s="313"/>
      <c r="E216" s="314" t="e">
        <f ca="1">M180</f>
        <v>#NAME?</v>
      </c>
      <c r="F216" s="313"/>
      <c r="G216" s="313"/>
      <c r="H216" s="559" t="e">
        <f ca="1">_xll.ErRunOutput(B216,E216)</f>
        <v>#NAME?</v>
      </c>
      <c r="I216"/>
      <c r="J216" s="527" t="s">
        <v>1027</v>
      </c>
      <c r="K216" s="313"/>
      <c r="L216" s="314" t="e">
        <f ca="1">Q180</f>
        <v>#NAME?</v>
      </c>
      <c r="M216" s="313"/>
      <c r="N216" s="313"/>
      <c r="O216" s="559" t="e">
        <f ca="1">_xll.ErRunOutput(J216,L216)</f>
        <v>#NAME?</v>
      </c>
      <c r="Q216" s="527" t="s">
        <v>1028</v>
      </c>
      <c r="R216" s="313"/>
      <c r="S216" s="314" t="e">
        <f ca="1">U180</f>
        <v>#NAME?</v>
      </c>
      <c r="T216" s="313"/>
      <c r="U216" s="313"/>
      <c r="V216" s="559" t="e">
        <f ca="1">_xll.ErRunOutput(Q216,S216)</f>
        <v>#NAME?</v>
      </c>
      <c r="W216"/>
      <c r="X216" s="527" t="s">
        <v>1029</v>
      </c>
      <c r="Y216" s="313"/>
      <c r="Z216" s="314" t="e">
        <f ca="1">Y180</f>
        <v>#NAME?</v>
      </c>
      <c r="AA216" s="313"/>
      <c r="AB216" s="313"/>
      <c r="AC216" s="559" t="e">
        <f ca="1">_xll.ErRunOutput(X216,Z216)</f>
        <v>#NAME?</v>
      </c>
      <c r="AD216"/>
      <c r="AE216" s="527" t="s">
        <v>1030</v>
      </c>
      <c r="AF216" s="313"/>
      <c r="AG216" s="314" t="e">
        <f ca="1">AC180</f>
        <v>#NAME?</v>
      </c>
      <c r="AH216" s="313"/>
      <c r="AI216" s="313"/>
      <c r="AJ216" s="559" t="e">
        <f ca="1">_xll.ErRunOutput(AE216,AG216)</f>
        <v>#NAME?</v>
      </c>
      <c r="AK216"/>
      <c r="AL216" s="527" t="s">
        <v>1031</v>
      </c>
      <c r="AM216" s="313"/>
      <c r="AN216" s="314" t="e">
        <f ca="1">AG180</f>
        <v>#NAME?</v>
      </c>
      <c r="AO216" s="313"/>
      <c r="AP216" s="313"/>
      <c r="AQ216" s="559" t="e">
        <f ca="1">_xll.ErRunOutput(AL216,AN216)</f>
        <v>#NAME?</v>
      </c>
      <c r="AR216"/>
      <c r="AS216"/>
      <c r="AT216"/>
      <c r="AU216"/>
      <c r="AV216"/>
      <c r="AW216"/>
      <c r="AX216"/>
      <c r="AY216"/>
      <c r="AZ216"/>
      <c r="BA216"/>
      <c r="BB216"/>
      <c r="BC216"/>
      <c r="BD216"/>
      <c r="BE216"/>
      <c r="BF216"/>
      <c r="BG216"/>
      <c r="BH216"/>
      <c r="BI216"/>
      <c r="BJ216"/>
      <c r="BK216"/>
      <c r="BL216"/>
    </row>
    <row r="217" spans="1:64" s="79" customFormat="1" x14ac:dyDescent="0.25">
      <c r="B217" s="527" t="s">
        <v>1032</v>
      </c>
      <c r="C217" s="528"/>
      <c r="D217" s="313"/>
      <c r="E217" s="314" t="e">
        <f ca="1">I191</f>
        <v>#NAME?</v>
      </c>
      <c r="F217" s="313"/>
      <c r="G217" s="313"/>
      <c r="H217" s="559" t="e">
        <f ca="1">_xll.ErRunOutput(B217,E217)</f>
        <v>#NAME?</v>
      </c>
      <c r="I217"/>
      <c r="J217" s="527" t="s">
        <v>1033</v>
      </c>
      <c r="K217" s="313"/>
      <c r="L217" s="314" t="e">
        <f ca="1">O191</f>
        <v>#NAME?</v>
      </c>
      <c r="M217" s="313"/>
      <c r="N217" s="313"/>
      <c r="O217" s="559" t="e">
        <f ca="1">_xll.ErRunOutput(J217,L217)</f>
        <v>#NAME?</v>
      </c>
      <c r="Q217" s="527" t="s">
        <v>1034</v>
      </c>
      <c r="R217" s="313"/>
      <c r="S217" s="314" t="e">
        <f ca="1">U191</f>
        <v>#NAME?</v>
      </c>
      <c r="T217" s="313"/>
      <c r="U217" s="313"/>
      <c r="V217" s="559" t="e">
        <f ca="1">_xll.ErRunOutput(Q217,S217)</f>
        <v>#NAME?</v>
      </c>
      <c r="W217"/>
      <c r="X217" s="527" t="s">
        <v>1035</v>
      </c>
      <c r="Y217" s="313"/>
      <c r="Z217" s="314" t="e">
        <f ca="1">AA191</f>
        <v>#NAME?</v>
      </c>
      <c r="AA217" s="313"/>
      <c r="AB217" s="313"/>
      <c r="AC217" s="559" t="e">
        <f ca="1">_xll.ErRunOutput(X217,Z217)</f>
        <v>#NAME?</v>
      </c>
      <c r="AD217"/>
      <c r="AE217" s="527" t="s">
        <v>1036</v>
      </c>
      <c r="AF217" s="313"/>
      <c r="AG217" s="314" t="e">
        <f ca="1">AG191</f>
        <v>#NAME?</v>
      </c>
      <c r="AH217" s="313"/>
      <c r="AI217" s="313"/>
      <c r="AJ217" s="559" t="e">
        <f ca="1">_xll.ErRunOutput(AE217,AG217)</f>
        <v>#NAME?</v>
      </c>
      <c r="AK217"/>
      <c r="AL217" s="527" t="s">
        <v>1037</v>
      </c>
      <c r="AM217" s="313"/>
      <c r="AN217" s="314" t="e">
        <f ca="1">AM191</f>
        <v>#NAME?</v>
      </c>
      <c r="AO217" s="313"/>
      <c r="AP217" s="313"/>
      <c r="AQ217" s="559" t="e">
        <f ca="1">_xll.ErRunOutput(AL217,AN217)</f>
        <v>#NAME?</v>
      </c>
      <c r="AR217"/>
      <c r="AS217"/>
      <c r="AT217"/>
      <c r="AU217"/>
      <c r="AV217"/>
      <c r="AW217"/>
      <c r="AX217"/>
      <c r="AY217"/>
      <c r="AZ217"/>
      <c r="BA217"/>
      <c r="BB217"/>
      <c r="BC217"/>
      <c r="BD217"/>
      <c r="BE217"/>
      <c r="BF217"/>
      <c r="BG217"/>
      <c r="BH217"/>
      <c r="BI217"/>
      <c r="BJ217"/>
      <c r="BK217"/>
      <c r="BL217"/>
    </row>
    <row r="218" spans="1:64" s="79" customFormat="1" x14ac:dyDescent="0.25">
      <c r="B218" s="527" t="s">
        <v>1038</v>
      </c>
      <c r="C218" s="528"/>
      <c r="D218" s="313"/>
      <c r="E218" s="314" t="e">
        <f ca="1">G206</f>
        <v>#NAME?</v>
      </c>
      <c r="F218" s="313"/>
      <c r="G218" s="313"/>
      <c r="H218" s="559" t="e">
        <f ca="1">_xll.ErRunOutput(B218,E218)</f>
        <v>#NAME?</v>
      </c>
      <c r="I218"/>
      <c r="J218" s="527" t="s">
        <v>1039</v>
      </c>
      <c r="K218" s="313"/>
      <c r="L218" s="314" t="e">
        <f ca="1">I206</f>
        <v>#NAME?</v>
      </c>
      <c r="M218" s="313"/>
      <c r="N218" s="313"/>
      <c r="O218" s="559" t="e">
        <f ca="1">_xll.ErRunOutput(J218,L218)</f>
        <v>#NAME?</v>
      </c>
      <c r="Q218" s="527" t="s">
        <v>1040</v>
      </c>
      <c r="R218" s="313"/>
      <c r="S218" s="314" t="e">
        <f ca="1">K206</f>
        <v>#NAME?</v>
      </c>
      <c r="T218" s="313"/>
      <c r="U218" s="313"/>
      <c r="V218" s="559" t="e">
        <f ca="1">_xll.ErRunOutput(Q218,S218)</f>
        <v>#NAME?</v>
      </c>
      <c r="W218"/>
      <c r="X218" s="527" t="s">
        <v>1041</v>
      </c>
      <c r="Y218" s="313"/>
      <c r="Z218" s="314" t="e">
        <f ca="1">M206</f>
        <v>#NAME?</v>
      </c>
      <c r="AA218" s="313"/>
      <c r="AB218" s="313"/>
      <c r="AC218" s="559" t="e">
        <f ca="1">_xll.ErRunOutput(X218,Z218)</f>
        <v>#NAME?</v>
      </c>
      <c r="AD218"/>
      <c r="AE218" s="527" t="s">
        <v>1042</v>
      </c>
      <c r="AF218" s="313"/>
      <c r="AG218" s="314" t="e">
        <f ca="1">O206</f>
        <v>#NAME?</v>
      </c>
      <c r="AH218" s="313"/>
      <c r="AI218" s="313"/>
      <c r="AJ218" s="559" t="e">
        <f ca="1">_xll.ErRunOutput(AE218,AG218)</f>
        <v>#NAME?</v>
      </c>
      <c r="AK218"/>
      <c r="AL218" s="527" t="s">
        <v>1043</v>
      </c>
      <c r="AM218" s="313"/>
      <c r="AN218" s="314" t="e">
        <f ca="1">Q206</f>
        <v>#NAME?</v>
      </c>
      <c r="AO218" s="313"/>
      <c r="AP218" s="313"/>
      <c r="AQ218" s="559" t="e">
        <f ca="1">_xll.ErRunOutput(AL218,AN218)</f>
        <v>#NAME?</v>
      </c>
      <c r="AR218"/>
      <c r="AS218"/>
      <c r="AT218"/>
      <c r="AU218"/>
      <c r="AV218"/>
      <c r="AW218"/>
      <c r="AX218"/>
      <c r="AY218"/>
      <c r="AZ218"/>
      <c r="BA218"/>
      <c r="BB218"/>
      <c r="BC218"/>
      <c r="BD218"/>
      <c r="BE218"/>
      <c r="BF218"/>
      <c r="BG218"/>
      <c r="BH218"/>
      <c r="BI218"/>
      <c r="BJ218"/>
      <c r="BK218"/>
      <c r="BL218"/>
    </row>
    <row r="219" spans="1:64" s="79" customFormat="1" x14ac:dyDescent="0.25">
      <c r="B219" s="529" t="s">
        <v>1044</v>
      </c>
      <c r="C219" s="530"/>
      <c r="D219" s="531"/>
      <c r="E219" s="532" t="e">
        <f ca="1">G207</f>
        <v>#NAME?</v>
      </c>
      <c r="F219" s="531"/>
      <c r="G219" s="531"/>
      <c r="H219" s="560" t="e">
        <f ca="1">_xll.ErRunOutput(B219,E219)</f>
        <v>#NAME?</v>
      </c>
      <c r="I219"/>
      <c r="J219" s="529" t="s">
        <v>1045</v>
      </c>
      <c r="K219" s="531"/>
      <c r="L219" s="532" t="e">
        <f ca="1">I207</f>
        <v>#NAME?</v>
      </c>
      <c r="M219" s="531"/>
      <c r="N219" s="531"/>
      <c r="O219" s="560" t="e">
        <f ca="1">_xll.ErRunOutput(J219,L219)</f>
        <v>#NAME?</v>
      </c>
      <c r="Q219" s="529" t="s">
        <v>1046</v>
      </c>
      <c r="R219" s="531"/>
      <c r="S219" s="532" t="e">
        <f ca="1">K207</f>
        <v>#NAME?</v>
      </c>
      <c r="T219" s="531"/>
      <c r="U219" s="531"/>
      <c r="V219" s="560" t="e">
        <f ca="1">_xll.ErRunOutput(Q219,S219)</f>
        <v>#NAME?</v>
      </c>
      <c r="W219"/>
      <c r="X219" s="529" t="s">
        <v>1047</v>
      </c>
      <c r="Y219" s="531"/>
      <c r="Z219" s="532" t="e">
        <f ca="1">M207</f>
        <v>#NAME?</v>
      </c>
      <c r="AA219" s="531"/>
      <c r="AB219" s="531"/>
      <c r="AC219" s="560" t="e">
        <f ca="1">_xll.ErRunOutput(X219,Z219)</f>
        <v>#NAME?</v>
      </c>
      <c r="AD219"/>
      <c r="AE219" s="529" t="s">
        <v>1048</v>
      </c>
      <c r="AF219" s="531"/>
      <c r="AG219" s="532" t="e">
        <f ca="1">O207</f>
        <v>#NAME?</v>
      </c>
      <c r="AH219" s="531"/>
      <c r="AI219" s="531"/>
      <c r="AJ219" s="560" t="e">
        <f ca="1">_xll.ErRunOutput(AE219,AG219)</f>
        <v>#NAME?</v>
      </c>
      <c r="AK219"/>
      <c r="AL219" s="529" t="s">
        <v>1049</v>
      </c>
      <c r="AM219" s="531"/>
      <c r="AN219" s="532" t="e">
        <f ca="1">Q207</f>
        <v>#NAME?</v>
      </c>
      <c r="AO219" s="531"/>
      <c r="AP219" s="531"/>
      <c r="AQ219" s="560" t="e">
        <f ca="1">_xll.ErRunOutput(AL219,AN219)</f>
        <v>#NAME?</v>
      </c>
      <c r="AR219"/>
      <c r="AS219"/>
      <c r="AT219"/>
      <c r="AU219"/>
      <c r="AV219"/>
      <c r="AW219"/>
      <c r="AX219"/>
      <c r="AY219"/>
      <c r="AZ219"/>
      <c r="BA219"/>
      <c r="BB219"/>
      <c r="BC219"/>
      <c r="BD219"/>
      <c r="BE219"/>
      <c r="BF219"/>
      <c r="BG219"/>
      <c r="BH219"/>
      <c r="BI219"/>
      <c r="BJ219"/>
      <c r="BK219"/>
      <c r="BL219"/>
    </row>
    <row r="220" spans="1:64" s="79" customFormat="1" x14ac:dyDescent="0.25">
      <c r="B220" s="521" t="s">
        <v>1050</v>
      </c>
      <c r="C220" s="522"/>
      <c r="D220" s="523"/>
      <c r="E220" s="524" t="e">
        <f ca="1">_xll.ErTotal(SUM(E215:E217))</f>
        <v>#NAME?</v>
      </c>
      <c r="F220" s="523"/>
      <c r="G220" s="542" t="e">
        <f ca="1">(E220/$D$22)*100000</f>
        <v>#NAME?</v>
      </c>
      <c r="H220" s="558" t="e">
        <f ca="1">_xll.ErRunOutput(B220,E220)</f>
        <v>#NAME?</v>
      </c>
      <c r="I220"/>
      <c r="J220" s="521" t="s">
        <v>1051</v>
      </c>
      <c r="K220" s="523"/>
      <c r="L220" s="524" t="e">
        <f ca="1">_xll.ErTotal(SUM(L215:L217))</f>
        <v>#NAME?</v>
      </c>
      <c r="M220" s="523"/>
      <c r="N220" s="542" t="e">
        <f ca="1">(L220/$D$22)*100000</f>
        <v>#NAME?</v>
      </c>
      <c r="O220" s="558" t="e">
        <f ca="1">_xll.ErRunOutput(J220,L220)</f>
        <v>#NAME?</v>
      </c>
      <c r="Q220" s="521" t="s">
        <v>1052</v>
      </c>
      <c r="R220" s="523"/>
      <c r="S220" s="524" t="e">
        <f ca="1">_xll.ErTotal(SUM(S215:S217))</f>
        <v>#NAME?</v>
      </c>
      <c r="T220" s="523"/>
      <c r="U220" s="542" t="e">
        <f ca="1">(S220/$D$22)*100000</f>
        <v>#NAME?</v>
      </c>
      <c r="V220" s="558" t="e">
        <f ca="1">_xll.ErRunOutput(Q220,S220)</f>
        <v>#NAME?</v>
      </c>
      <c r="W220"/>
      <c r="X220" s="521" t="s">
        <v>1053</v>
      </c>
      <c r="Y220" s="523"/>
      <c r="Z220" s="524" t="e">
        <f ca="1">_xll.ErTotal(SUM(Z215:Z217))</f>
        <v>#NAME?</v>
      </c>
      <c r="AA220" s="523"/>
      <c r="AB220" s="542" t="e">
        <f ca="1">(Z220/$D$22)*100000</f>
        <v>#NAME?</v>
      </c>
      <c r="AC220" s="558" t="e">
        <f ca="1">_xll.ErRunOutput(X220,Z220)</f>
        <v>#NAME?</v>
      </c>
      <c r="AD220"/>
      <c r="AE220" s="521" t="s">
        <v>1054</v>
      </c>
      <c r="AF220" s="523"/>
      <c r="AG220" s="524" t="e">
        <f ca="1">_xll.ErTotal(SUM(AG215:AG217))</f>
        <v>#NAME?</v>
      </c>
      <c r="AH220" s="523"/>
      <c r="AI220" s="542" t="e">
        <f ca="1">(AG220/$D$22)*100000</f>
        <v>#NAME?</v>
      </c>
      <c r="AJ220" s="558" t="e">
        <f ca="1">_xll.ErRunOutput(AE220,AG220)</f>
        <v>#NAME?</v>
      </c>
      <c r="AK220"/>
      <c r="AL220" s="521" t="s">
        <v>1055</v>
      </c>
      <c r="AM220" s="523"/>
      <c r="AN220" s="524" t="e">
        <f ca="1">_xll.ErTotal(SUM(AN215:AN217))</f>
        <v>#NAME?</v>
      </c>
      <c r="AO220" s="523"/>
      <c r="AP220" s="542" t="e">
        <f ca="1">(AN220/$D$22)*100000</f>
        <v>#NAME?</v>
      </c>
      <c r="AQ220" s="558" t="e">
        <f ca="1">_xll.ErRunOutput(AL220,AN220)</f>
        <v>#NAME?</v>
      </c>
      <c r="AR220"/>
      <c r="AS220"/>
      <c r="AT220"/>
      <c r="AU220"/>
      <c r="AV220"/>
      <c r="AW220"/>
      <c r="AX220"/>
      <c r="AY220"/>
      <c r="AZ220"/>
      <c r="BA220"/>
      <c r="BB220"/>
      <c r="BC220"/>
      <c r="BD220"/>
      <c r="BE220"/>
      <c r="BF220"/>
      <c r="BG220"/>
      <c r="BH220"/>
      <c r="BI220"/>
      <c r="BJ220"/>
      <c r="BK220"/>
      <c r="BL220"/>
    </row>
    <row r="221" spans="1:64" s="79" customFormat="1" x14ac:dyDescent="0.25">
      <c r="B221" s="527" t="s">
        <v>1056</v>
      </c>
      <c r="C221" s="528"/>
      <c r="D221" s="313"/>
      <c r="E221" s="314" t="e">
        <f ca="1">_xll.ErTotal(SUM(E215:E218))</f>
        <v>#NAME?</v>
      </c>
      <c r="F221" s="313"/>
      <c r="G221" s="540" t="e">
        <f ca="1">(E221/$D$22)*100000</f>
        <v>#NAME?</v>
      </c>
      <c r="H221" s="559" t="e">
        <f ca="1">_xll.ErRunOutput(B221,E221)</f>
        <v>#NAME?</v>
      </c>
      <c r="I221"/>
      <c r="J221" s="527" t="s">
        <v>1057</v>
      </c>
      <c r="K221" s="313"/>
      <c r="L221" s="314" t="e">
        <f ca="1">_xll.ErTotal(SUM(L215:L218))</f>
        <v>#NAME?</v>
      </c>
      <c r="M221" s="313"/>
      <c r="N221" s="540" t="e">
        <f ca="1">(L221/$D$22)*100000</f>
        <v>#NAME?</v>
      </c>
      <c r="O221" s="559" t="e">
        <f ca="1">_xll.ErRunOutput(J221,L221)</f>
        <v>#NAME?</v>
      </c>
      <c r="Q221" s="527" t="s">
        <v>1058</v>
      </c>
      <c r="R221" s="313"/>
      <c r="S221" s="314" t="e">
        <f ca="1">_xll.ErTotal(SUM(S215:S218))</f>
        <v>#NAME?</v>
      </c>
      <c r="T221" s="313"/>
      <c r="U221" s="540" t="e">
        <f ca="1">(S221/$D$22)*100000</f>
        <v>#NAME?</v>
      </c>
      <c r="V221" s="559" t="e">
        <f ca="1">_xll.ErRunOutput(Q221,S221)</f>
        <v>#NAME?</v>
      </c>
      <c r="W221"/>
      <c r="X221" s="527" t="s">
        <v>1059</v>
      </c>
      <c r="Y221" s="313"/>
      <c r="Z221" s="314" t="e">
        <f ca="1">_xll.ErTotal(SUM(Z215:Z218))</f>
        <v>#NAME?</v>
      </c>
      <c r="AA221" s="313"/>
      <c r="AB221" s="540" t="e">
        <f ca="1">(Z221/$D$22)*100000</f>
        <v>#NAME?</v>
      </c>
      <c r="AC221" s="559" t="e">
        <f ca="1">_xll.ErRunOutput(X221,Z221)</f>
        <v>#NAME?</v>
      </c>
      <c r="AD221"/>
      <c r="AE221" s="527" t="s">
        <v>1060</v>
      </c>
      <c r="AF221" s="313"/>
      <c r="AG221" s="314" t="e">
        <f ca="1">_xll.ErTotal(SUM(AG215:AG218))</f>
        <v>#NAME?</v>
      </c>
      <c r="AH221" s="313"/>
      <c r="AI221" s="540" t="e">
        <f ca="1">(AG221/$D$22)*100000</f>
        <v>#NAME?</v>
      </c>
      <c r="AJ221" s="559" t="e">
        <f ca="1">_xll.ErRunOutput(AE221,AG221)</f>
        <v>#NAME?</v>
      </c>
      <c r="AK221"/>
      <c r="AL221" s="527" t="s">
        <v>1061</v>
      </c>
      <c r="AM221" s="313"/>
      <c r="AN221" s="314" t="e">
        <f ca="1">_xll.ErTotal(SUM(AN215:AN218))</f>
        <v>#NAME?</v>
      </c>
      <c r="AO221" s="313"/>
      <c r="AP221" s="540" t="e">
        <f ca="1">(AN221/$D$22)*100000</f>
        <v>#NAME?</v>
      </c>
      <c r="AQ221" s="559" t="e">
        <f ca="1">_xll.ErRunOutput(AL221,AN221)</f>
        <v>#NAME?</v>
      </c>
      <c r="AR221"/>
      <c r="AS221"/>
      <c r="AT221"/>
      <c r="AU221"/>
      <c r="AV221"/>
      <c r="AW221"/>
      <c r="AX221"/>
      <c r="AY221"/>
      <c r="AZ221"/>
      <c r="BA221"/>
      <c r="BB221"/>
      <c r="BC221"/>
      <c r="BD221"/>
      <c r="BE221"/>
      <c r="BF221"/>
      <c r="BG221"/>
      <c r="BH221"/>
      <c r="BI221"/>
      <c r="BJ221"/>
      <c r="BK221"/>
      <c r="BL221"/>
    </row>
    <row r="222" spans="1:64" s="79" customFormat="1" x14ac:dyDescent="0.25">
      <c r="B222" s="529" t="s">
        <v>1062</v>
      </c>
      <c r="C222" s="530"/>
      <c r="D222" s="531"/>
      <c r="E222" s="532" t="e">
        <f ca="1">_xll.ErTotal(SUM(E215:E217,E219))</f>
        <v>#NAME?</v>
      </c>
      <c r="F222" s="531"/>
      <c r="G222" s="554" t="e">
        <f ca="1">(E222/$D$22)*100000</f>
        <v>#NAME?</v>
      </c>
      <c r="H222" s="560" t="e">
        <f ca="1">_xll.ErRunOutput(B222,E222)</f>
        <v>#NAME?</v>
      </c>
      <c r="I222"/>
      <c r="J222" s="529" t="s">
        <v>1063</v>
      </c>
      <c r="K222" s="531"/>
      <c r="L222" s="532" t="e">
        <f ca="1">_xll.ErTotal(SUM(L215:L217,L219))</f>
        <v>#NAME?</v>
      </c>
      <c r="M222" s="531"/>
      <c r="N222" s="554" t="e">
        <f ca="1">(L222/$D$22)*100000</f>
        <v>#NAME?</v>
      </c>
      <c r="O222" s="560" t="e">
        <f ca="1">_xll.ErRunOutput(J222,L222)</f>
        <v>#NAME?</v>
      </c>
      <c r="Q222" s="529" t="s">
        <v>1064</v>
      </c>
      <c r="R222" s="531"/>
      <c r="S222" s="532" t="e">
        <f ca="1">_xll.ErTotal(SUM(S215:S217,S219))</f>
        <v>#NAME?</v>
      </c>
      <c r="T222" s="531"/>
      <c r="U222" s="554" t="e">
        <f ca="1">(S222/$D$22)*100000</f>
        <v>#NAME?</v>
      </c>
      <c r="V222" s="560" t="e">
        <f ca="1">_xll.ErRunOutput(Q222,S222)</f>
        <v>#NAME?</v>
      </c>
      <c r="W222"/>
      <c r="X222" s="529" t="s">
        <v>1065</v>
      </c>
      <c r="Y222" s="531"/>
      <c r="Z222" s="532" t="e">
        <f ca="1">_xll.ErTotal(SUM(Z215:Z217,Z219))</f>
        <v>#NAME?</v>
      </c>
      <c r="AA222" s="531"/>
      <c r="AB222" s="554" t="e">
        <f ca="1">(Z222/$D$22)*100000</f>
        <v>#NAME?</v>
      </c>
      <c r="AC222" s="560" t="e">
        <f ca="1">_xll.ErRunOutput(X222,Z222)</f>
        <v>#NAME?</v>
      </c>
      <c r="AD222"/>
      <c r="AE222" s="529" t="s">
        <v>1066</v>
      </c>
      <c r="AF222" s="531"/>
      <c r="AG222" s="532" t="e">
        <f ca="1">_xll.ErTotal(SUM(AG215:AG217,AG219))</f>
        <v>#NAME?</v>
      </c>
      <c r="AH222" s="531"/>
      <c r="AI222" s="554" t="e">
        <f ca="1">(AG222/$D$22)*100000</f>
        <v>#NAME?</v>
      </c>
      <c r="AJ222" s="560" t="e">
        <f ca="1">_xll.ErRunOutput(AE222,AG222)</f>
        <v>#NAME?</v>
      </c>
      <c r="AK222"/>
      <c r="AL222" s="529" t="s">
        <v>1067</v>
      </c>
      <c r="AM222" s="531"/>
      <c r="AN222" s="532" t="e">
        <f ca="1">_xll.ErTotal(SUM(AN215:AN217,AN219))</f>
        <v>#NAME?</v>
      </c>
      <c r="AO222" s="531"/>
      <c r="AP222" s="554" t="e">
        <f ca="1">(AN222/$D$22)*100000</f>
        <v>#NAME?</v>
      </c>
      <c r="AQ222" s="560" t="e">
        <f ca="1">_xll.ErRunOutput(AL222,AN222)</f>
        <v>#NAME?</v>
      </c>
      <c r="AR222"/>
      <c r="AS222"/>
      <c r="AT222"/>
      <c r="AU222"/>
      <c r="AV222"/>
      <c r="AW222"/>
      <c r="AX222"/>
      <c r="AY222"/>
      <c r="AZ222"/>
      <c r="BA222"/>
      <c r="BB222"/>
      <c r="BC222"/>
      <c r="BD222"/>
      <c r="BE222"/>
      <c r="BF222"/>
      <c r="BG222"/>
      <c r="BH222"/>
      <c r="BI222"/>
      <c r="BJ222"/>
      <c r="BK222"/>
      <c r="BL222"/>
    </row>
    <row r="223" spans="1:64" s="79" customFormat="1" x14ac:dyDescent="0.25">
      <c r="B223" s="521" t="s">
        <v>1068</v>
      </c>
      <c r="C223" s="522"/>
      <c r="D223" s="523"/>
      <c r="E223" s="524"/>
      <c r="F223" s="542" t="e">
        <f ca="1">_xll.ErTotal(SUM(D214,E215:E217))</f>
        <v>#NAME?</v>
      </c>
      <c r="G223" s="542" t="e">
        <f ca="1">(F223/$D$22)*100000</f>
        <v>#NAME?</v>
      </c>
      <c r="H223" s="558" t="e">
        <f ca="1">_xll.ErRunOutput(B223,F223)</f>
        <v>#NAME?</v>
      </c>
      <c r="I223"/>
      <c r="J223" s="521" t="s">
        <v>1069</v>
      </c>
      <c r="K223" s="523"/>
      <c r="L223" s="524"/>
      <c r="M223" s="542" t="e">
        <f ca="1">_xll.ErTotal(SUM(K214,L215:L217))</f>
        <v>#NAME?</v>
      </c>
      <c r="N223" s="542" t="e">
        <f ca="1">(M223/$D$22)*100000</f>
        <v>#NAME?</v>
      </c>
      <c r="O223" s="558" t="e">
        <f ca="1">_xll.ErRunOutput(J223,M223)</f>
        <v>#NAME?</v>
      </c>
      <c r="Q223" s="521" t="s">
        <v>1070</v>
      </c>
      <c r="R223" s="523"/>
      <c r="S223" s="524"/>
      <c r="T223" s="542" t="e">
        <f ca="1">_xll.ErTotal(SUM(R214,S215:S217))</f>
        <v>#NAME?</v>
      </c>
      <c r="U223" s="542" t="e">
        <f ca="1">(T223/$D$22)*100000</f>
        <v>#NAME?</v>
      </c>
      <c r="V223" s="558" t="e">
        <f ca="1">_xll.ErRunOutput(Q223,T223)</f>
        <v>#NAME?</v>
      </c>
      <c r="W223"/>
      <c r="X223" s="521" t="s">
        <v>1071</v>
      </c>
      <c r="Y223" s="523"/>
      <c r="Z223" s="524"/>
      <c r="AA223" s="542" t="e">
        <f ca="1">_xll.ErTotal(SUM(Y214,Z215:Z217))</f>
        <v>#NAME?</v>
      </c>
      <c r="AB223" s="542" t="e">
        <f ca="1">(AA223/$D$22)*100000</f>
        <v>#NAME?</v>
      </c>
      <c r="AC223" s="558" t="e">
        <f ca="1">_xll.ErRunOutput(X223,AA223)</f>
        <v>#NAME?</v>
      </c>
      <c r="AD223"/>
      <c r="AE223" s="521" t="s">
        <v>1072</v>
      </c>
      <c r="AF223" s="523"/>
      <c r="AG223" s="524"/>
      <c r="AH223" s="542" t="e">
        <f ca="1">_xll.ErTotal(SUM(AF214,AG215:AG217))</f>
        <v>#NAME?</v>
      </c>
      <c r="AI223" s="542" t="e">
        <f ca="1">(AH223/$D$22)*100000</f>
        <v>#NAME?</v>
      </c>
      <c r="AJ223" s="558" t="e">
        <f ca="1">_xll.ErRunOutput(AE223,AH223)</f>
        <v>#NAME?</v>
      </c>
      <c r="AK223"/>
      <c r="AL223" s="521" t="s">
        <v>1073</v>
      </c>
      <c r="AM223" s="523"/>
      <c r="AN223" s="524"/>
      <c r="AO223" s="542" t="e">
        <f ca="1">_xll.ErTotal(SUM(AM214,AN215:AN217))</f>
        <v>#NAME?</v>
      </c>
      <c r="AP223" s="542" t="e">
        <f ca="1">(AO223/$D$22)*100000</f>
        <v>#NAME?</v>
      </c>
      <c r="AQ223" s="558" t="e">
        <f ca="1">_xll.ErRunOutput(AL223,AO223)</f>
        <v>#NAME?</v>
      </c>
      <c r="AR223"/>
      <c r="AS223"/>
      <c r="AT223"/>
      <c r="AU223"/>
      <c r="AV223"/>
      <c r="AW223"/>
      <c r="AX223"/>
      <c r="AY223"/>
      <c r="AZ223"/>
      <c r="BA223"/>
      <c r="BB223"/>
      <c r="BC223"/>
      <c r="BD223"/>
      <c r="BE223"/>
      <c r="BF223"/>
      <c r="BG223"/>
      <c r="BH223"/>
      <c r="BI223"/>
      <c r="BJ223"/>
      <c r="BK223"/>
      <c r="BL223"/>
    </row>
    <row r="224" spans="1:64" x14ac:dyDescent="0.25">
      <c r="B224" s="527" t="s">
        <v>1074</v>
      </c>
      <c r="C224" s="241"/>
      <c r="D224" s="311"/>
      <c r="E224" s="311"/>
      <c r="F224" s="310" t="e">
        <f ca="1">_xll.ErTotal(SUM(D214:E218))</f>
        <v>#NAME?</v>
      </c>
      <c r="G224" s="470" t="e">
        <f ca="1">(F224/$D$22)*100000</f>
        <v>#NAME?</v>
      </c>
      <c r="H224" s="559" t="e">
        <f ca="1">_xll.ErRunOutput(B224,F224)</f>
        <v>#NAME?</v>
      </c>
      <c r="J224" s="527" t="s">
        <v>1075</v>
      </c>
      <c r="K224" s="311"/>
      <c r="L224" s="311"/>
      <c r="M224" s="310" t="e">
        <f ca="1">_xll.ErTotal(SUM(K214:L218))</f>
        <v>#NAME?</v>
      </c>
      <c r="N224" s="470" t="e">
        <f ca="1">(M224/$D$22)*100000</f>
        <v>#NAME?</v>
      </c>
      <c r="O224" s="559" t="e">
        <f ca="1">_xll.ErRunOutput(J224,M224)</f>
        <v>#NAME?</v>
      </c>
      <c r="Q224" s="527" t="s">
        <v>1076</v>
      </c>
      <c r="R224" s="311"/>
      <c r="S224" s="311"/>
      <c r="T224" s="310" t="e">
        <f ca="1">_xll.ErTotal(SUM(R214:S218))</f>
        <v>#NAME?</v>
      </c>
      <c r="U224" s="470" t="e">
        <f ca="1">(T224/$D$22)*100000</f>
        <v>#NAME?</v>
      </c>
      <c r="V224" s="559" t="e">
        <f ca="1">_xll.ErRunOutput(Q224,T224)</f>
        <v>#NAME?</v>
      </c>
      <c r="X224" s="527" t="s">
        <v>1077</v>
      </c>
      <c r="Y224" s="311"/>
      <c r="Z224" s="311"/>
      <c r="AA224" s="310" t="e">
        <f ca="1">_xll.ErTotal(SUM(Y214:Z218))</f>
        <v>#NAME?</v>
      </c>
      <c r="AB224" s="470" t="e">
        <f ca="1">(AA224/$D$22)*100000</f>
        <v>#NAME?</v>
      </c>
      <c r="AC224" s="559" t="e">
        <f ca="1">_xll.ErRunOutput(X224,AA224)</f>
        <v>#NAME?</v>
      </c>
      <c r="AE224" s="527" t="s">
        <v>1078</v>
      </c>
      <c r="AF224" s="311"/>
      <c r="AG224" s="311"/>
      <c r="AH224" s="310" t="e">
        <f ca="1">_xll.ErTotal(SUM(AF214:AG218))</f>
        <v>#NAME?</v>
      </c>
      <c r="AI224" s="470" t="e">
        <f ca="1">(AH224/$D$22)*100000</f>
        <v>#NAME?</v>
      </c>
      <c r="AJ224" s="559" t="e">
        <f ca="1">_xll.ErRunOutput(AE224,AH224)</f>
        <v>#NAME?</v>
      </c>
      <c r="AL224" s="527" t="s">
        <v>1079</v>
      </c>
      <c r="AM224" s="311"/>
      <c r="AN224" s="311"/>
      <c r="AO224" s="310" t="e">
        <f ca="1">_xll.ErTotal(SUM(AM214:AN218))</f>
        <v>#NAME?</v>
      </c>
      <c r="AP224" s="470" t="e">
        <f ca="1">(AO224/$D$22)*100000</f>
        <v>#NAME?</v>
      </c>
      <c r="AQ224" s="559" t="e">
        <f ca="1">_xll.ErRunOutput(AL224,AO224)</f>
        <v>#NAME?</v>
      </c>
    </row>
    <row r="225" spans="1:43" x14ac:dyDescent="0.25">
      <c r="B225" s="529" t="s">
        <v>1080</v>
      </c>
      <c r="C225" s="303"/>
      <c r="D225" s="550"/>
      <c r="E225" s="550"/>
      <c r="F225" s="551" t="e">
        <f ca="1">_xll.ErTotal(SUM(D214,E215:E217,E219))</f>
        <v>#NAME?</v>
      </c>
      <c r="G225" s="555" t="e">
        <f ca="1">(F225/$D$22)*100000</f>
        <v>#NAME?</v>
      </c>
      <c r="H225" s="560" t="e">
        <f ca="1">_xll.ErRunOutput(B225,F225)</f>
        <v>#NAME?</v>
      </c>
      <c r="J225" s="529" t="s">
        <v>1081</v>
      </c>
      <c r="K225" s="550"/>
      <c r="L225" s="550"/>
      <c r="M225" s="551" t="e">
        <f ca="1">_xll.ErTotal(SUM(K214,L215:L217,L219))</f>
        <v>#NAME?</v>
      </c>
      <c r="N225" s="555" t="e">
        <f ca="1">(M225/$D$22)*100000</f>
        <v>#NAME?</v>
      </c>
      <c r="O225" s="560" t="e">
        <f ca="1">_xll.ErRunOutput(J225,M225)</f>
        <v>#NAME?</v>
      </c>
      <c r="Q225" s="529" t="s">
        <v>1082</v>
      </c>
      <c r="R225" s="550"/>
      <c r="S225" s="550"/>
      <c r="T225" s="551" t="e">
        <f ca="1">_xll.ErTotal(SUM(R214,S215:S217,S219))</f>
        <v>#NAME?</v>
      </c>
      <c r="U225" s="555" t="e">
        <f ca="1">(T225/$D$22)*100000</f>
        <v>#NAME?</v>
      </c>
      <c r="V225" s="560" t="e">
        <f ca="1">_xll.ErRunOutput(Q225,T225)</f>
        <v>#NAME?</v>
      </c>
      <c r="X225" s="529" t="s">
        <v>1083</v>
      </c>
      <c r="Y225" s="550"/>
      <c r="Z225" s="550"/>
      <c r="AA225" s="551" t="e">
        <f ca="1">_xll.ErTotal(SUM(Y214,Z215:Z217,Z219))</f>
        <v>#NAME?</v>
      </c>
      <c r="AB225" s="555" t="e">
        <f ca="1">(AA225/$D$22)*100000</f>
        <v>#NAME?</v>
      </c>
      <c r="AC225" s="560" t="e">
        <f ca="1">_xll.ErRunOutput(X225,AA225)</f>
        <v>#NAME?</v>
      </c>
      <c r="AE225" s="529" t="s">
        <v>1084</v>
      </c>
      <c r="AF225" s="550"/>
      <c r="AG225" s="550"/>
      <c r="AH225" s="551" t="e">
        <f ca="1">_xll.ErTotal(SUM(AF214,AG215:AG217,AG219))</f>
        <v>#NAME?</v>
      </c>
      <c r="AI225" s="555" t="e">
        <f ca="1">(AH225/$D$22)*100000</f>
        <v>#NAME?</v>
      </c>
      <c r="AJ225" s="560" t="e">
        <f ca="1">_xll.ErRunOutput(AE225,AH225)</f>
        <v>#NAME?</v>
      </c>
      <c r="AL225" s="529" t="s">
        <v>1085</v>
      </c>
      <c r="AM225" s="550"/>
      <c r="AN225" s="550"/>
      <c r="AO225" s="551" t="e">
        <f ca="1">_xll.ErTotal(SUM(AM214,AN215:AN217,AN219))</f>
        <v>#NAME?</v>
      </c>
      <c r="AP225" s="555" t="e">
        <f ca="1">(AO225/$D$22)*100000</f>
        <v>#NAME?</v>
      </c>
      <c r="AQ225" s="560" t="e">
        <f ca="1">_xll.ErRunOutput(AL225,AO225)</f>
        <v>#NAME?</v>
      </c>
    </row>
    <row r="226" spans="1:43" x14ac:dyDescent="0.25">
      <c r="B226" s="145"/>
      <c r="D226" s="311"/>
      <c r="E226" s="311"/>
      <c r="F226" s="310"/>
      <c r="G226" s="470"/>
      <c r="H226" s="539"/>
      <c r="J226" s="145"/>
      <c r="K226" s="311"/>
      <c r="L226" s="311"/>
      <c r="M226" s="310"/>
      <c r="N226" s="470"/>
      <c r="O226" s="539"/>
    </row>
    <row r="227" spans="1:43"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row>
    <row r="228" spans="1:43"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row>
    <row r="229" spans="1:43"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row>
    <row r="230" spans="1:43"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row>
    <row r="231" spans="1:43"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row>
    <row r="232" spans="1:43"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row>
    <row r="233" spans="1:43"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row>
    <row r="234" spans="1:43"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row>
    <row r="235" spans="1:43"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row>
    <row r="236" spans="1:43"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row>
    <row r="237" spans="1:43"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row>
    <row r="238" spans="1:43"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row>
    <row r="239" spans="1:43"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row>
    <row r="240" spans="1:43"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row>
    <row r="241" spans="1:43"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row>
    <row r="242" spans="1:43"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row>
    <row r="243" spans="1:43"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row>
    <row r="244" spans="1:43"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row>
    <row r="248" spans="1:43" ht="18.75" x14ac:dyDescent="0.3">
      <c r="B248" s="770"/>
      <c r="C248" s="770"/>
      <c r="D248" s="1694" t="s">
        <v>591</v>
      </c>
      <c r="E248" s="1694"/>
      <c r="F248" s="1694"/>
      <c r="G248" s="1694"/>
      <c r="H248" s="1694"/>
      <c r="Q248" s="1694" t="s">
        <v>592</v>
      </c>
      <c r="R248" s="1694"/>
      <c r="S248" s="1694"/>
      <c r="T248" s="1694"/>
      <c r="U248" s="1694"/>
      <c r="V248" s="1694"/>
      <c r="AE248" s="1694" t="s">
        <v>279</v>
      </c>
      <c r="AF248" s="1694"/>
      <c r="AG248" s="1694"/>
      <c r="AH248" s="1694"/>
      <c r="AI248" s="1694"/>
      <c r="AJ248" s="1694"/>
    </row>
    <row r="249" spans="1:43" x14ac:dyDescent="0.25">
      <c r="B249" s="34"/>
      <c r="C249" s="34"/>
      <c r="D249" s="1724" t="s">
        <v>201</v>
      </c>
      <c r="E249" s="1724"/>
      <c r="F249" s="1724"/>
      <c r="G249" s="1724"/>
      <c r="H249" s="1721" t="s">
        <v>202</v>
      </c>
      <c r="Q249" s="34"/>
      <c r="R249" s="1641" t="s">
        <v>201</v>
      </c>
      <c r="S249" s="1641"/>
      <c r="T249" s="1641"/>
      <c r="U249" s="1641"/>
      <c r="V249" s="1642" t="s">
        <v>202</v>
      </c>
      <c r="AE249" s="34"/>
      <c r="AF249" s="1641" t="s">
        <v>201</v>
      </c>
      <c r="AG249" s="1641"/>
      <c r="AH249" s="1641"/>
      <c r="AI249" s="1641"/>
      <c r="AJ249" s="1642" t="s">
        <v>202</v>
      </c>
    </row>
    <row r="250" spans="1:43" ht="30" x14ac:dyDescent="0.25">
      <c r="B250" s="4"/>
      <c r="C250" s="4"/>
      <c r="D250" s="1077" t="s">
        <v>65</v>
      </c>
      <c r="E250" s="1077" t="s">
        <v>203</v>
      </c>
      <c r="F250" s="1077" t="s">
        <v>182</v>
      </c>
      <c r="G250" s="1078" t="s">
        <v>204</v>
      </c>
      <c r="H250" s="1722"/>
      <c r="Q250" s="4"/>
      <c r="R250" s="1077" t="s">
        <v>65</v>
      </c>
      <c r="S250" s="1077" t="s">
        <v>203</v>
      </c>
      <c r="T250" s="1077" t="s">
        <v>182</v>
      </c>
      <c r="U250" s="1078" t="s">
        <v>204</v>
      </c>
      <c r="V250" s="1643"/>
      <c r="AE250" s="4"/>
      <c r="AF250" s="1077" t="s">
        <v>65</v>
      </c>
      <c r="AG250" s="1077" t="s">
        <v>203</v>
      </c>
      <c r="AH250" s="1077" t="s">
        <v>182</v>
      </c>
      <c r="AI250" s="1078" t="s">
        <v>204</v>
      </c>
      <c r="AJ250" s="1643"/>
    </row>
    <row r="251" spans="1:43" x14ac:dyDescent="0.25">
      <c r="B251" s="549" t="s">
        <v>1086</v>
      </c>
      <c r="C251" s="283"/>
      <c r="D251" s="1079" t="e">
        <f ca="1">_xll.ErTotal(SUM(D214,K214))</f>
        <v>#NAME?</v>
      </c>
      <c r="E251" s="1080"/>
      <c r="F251" s="1080"/>
      <c r="G251" s="1080"/>
      <c r="H251" s="557" t="e">
        <f ca="1">_xll.ErRunOutput(B251,D251)</f>
        <v>#NAME?</v>
      </c>
      <c r="Q251" s="549" t="s">
        <v>1087</v>
      </c>
      <c r="R251" s="1079" t="e">
        <f ca="1">_xll.ErTotal(SUM(R214,Y214))</f>
        <v>#NAME?</v>
      </c>
      <c r="S251" s="1080"/>
      <c r="T251" s="1080"/>
      <c r="U251" s="1080"/>
      <c r="V251" s="557" t="e">
        <f ca="1">_xll.ErRunOutput(Q251,R251)</f>
        <v>#NAME?</v>
      </c>
      <c r="AE251" s="549" t="s">
        <v>1088</v>
      </c>
      <c r="AF251" s="1079" t="e">
        <f ca="1">_xll.ErTotal(SUM(AF214,AM214))</f>
        <v>#NAME?</v>
      </c>
      <c r="AG251" s="1080"/>
      <c r="AH251" s="1080"/>
      <c r="AI251" s="1080"/>
      <c r="AJ251" s="557" t="e">
        <f ca="1">_xll.ErRunOutput(AE251,AF251)</f>
        <v>#NAME?</v>
      </c>
    </row>
    <row r="252" spans="1:43" x14ac:dyDescent="0.25">
      <c r="B252" s="521" t="s">
        <v>1089</v>
      </c>
      <c r="C252" s="535"/>
      <c r="D252" s="1081"/>
      <c r="E252" s="1082" t="e">
        <f ca="1">_xll.ErTotal(SUM(E215,L215))</f>
        <v>#NAME?</v>
      </c>
      <c r="F252" s="1081"/>
      <c r="G252" s="1081"/>
      <c r="H252" s="558" t="e">
        <f ca="1">_xll.ErRunOutput(B252,E252)</f>
        <v>#NAME?</v>
      </c>
      <c r="Q252" s="521" t="s">
        <v>1090</v>
      </c>
      <c r="R252" s="1081"/>
      <c r="S252" s="1082" t="e">
        <f ca="1">_xll.ErTotal(SUM(S215,Z215))</f>
        <v>#NAME?</v>
      </c>
      <c r="T252" s="1081"/>
      <c r="U252" s="1081"/>
      <c r="V252" s="558" t="e">
        <f ca="1">_xll.ErRunOutput(Q252,S252)</f>
        <v>#NAME?</v>
      </c>
      <c r="AE252" s="521" t="s">
        <v>1091</v>
      </c>
      <c r="AF252" s="1081"/>
      <c r="AG252" s="1082" t="e">
        <f ca="1">_xll.ErTotal(SUM(AG215,AN215))</f>
        <v>#NAME?</v>
      </c>
      <c r="AH252" s="1081"/>
      <c r="AI252" s="1081"/>
      <c r="AJ252" s="558" t="e">
        <f ca="1">_xll.ErRunOutput(AE252,AG252)</f>
        <v>#NAME?</v>
      </c>
    </row>
    <row r="253" spans="1:43" x14ac:dyDescent="0.25">
      <c r="B253" s="527" t="s">
        <v>1092</v>
      </c>
      <c r="C253" s="528"/>
      <c r="D253" s="1083"/>
      <c r="E253" s="1084" t="e">
        <f ca="1">_xll.ErTotal(SUM(E216,L216))</f>
        <v>#NAME?</v>
      </c>
      <c r="F253" s="1083"/>
      <c r="G253" s="1083"/>
      <c r="H253" s="559" t="e">
        <f ca="1">_xll.ErRunOutput(B253,E253)</f>
        <v>#NAME?</v>
      </c>
      <c r="Q253" s="527" t="s">
        <v>1093</v>
      </c>
      <c r="R253" s="1083"/>
      <c r="S253" s="1084" t="e">
        <f ca="1">_xll.ErTotal(SUM(S216,Z216))</f>
        <v>#NAME?</v>
      </c>
      <c r="T253" s="1083"/>
      <c r="U253" s="1083"/>
      <c r="V253" s="559" t="e">
        <f ca="1">_xll.ErRunOutput(Q253,S253)</f>
        <v>#NAME?</v>
      </c>
      <c r="AE253" s="527" t="s">
        <v>1094</v>
      </c>
      <c r="AF253" s="1083"/>
      <c r="AG253" s="1084" t="e">
        <f ca="1">_xll.ErTotal(SUM(AG216,AN216))</f>
        <v>#NAME?</v>
      </c>
      <c r="AH253" s="1083"/>
      <c r="AI253" s="1083"/>
      <c r="AJ253" s="559" t="e">
        <f ca="1">_xll.ErRunOutput(AE253,AG253)</f>
        <v>#NAME?</v>
      </c>
    </row>
    <row r="254" spans="1:43" x14ac:dyDescent="0.25">
      <c r="B254" s="527" t="s">
        <v>1095</v>
      </c>
      <c r="C254" s="528"/>
      <c r="D254" s="1083"/>
      <c r="E254" s="1084" t="e">
        <f ca="1">_xll.ErTotal(SUM(E217,L217))</f>
        <v>#NAME?</v>
      </c>
      <c r="F254" s="1083"/>
      <c r="G254" s="1083"/>
      <c r="H254" s="559" t="e">
        <f ca="1">_xll.ErRunOutput(B254,E254)</f>
        <v>#NAME?</v>
      </c>
      <c r="Q254" s="527" t="s">
        <v>1096</v>
      </c>
      <c r="R254" s="1083"/>
      <c r="S254" s="1084" t="e">
        <f ca="1">_xll.ErTotal(SUM(S217,Z217))</f>
        <v>#NAME?</v>
      </c>
      <c r="T254" s="1083"/>
      <c r="U254" s="1083"/>
      <c r="V254" s="559" t="e">
        <f ca="1">_xll.ErRunOutput(Q254,S254)</f>
        <v>#NAME?</v>
      </c>
      <c r="AE254" s="527" t="s">
        <v>1097</v>
      </c>
      <c r="AF254" s="1083"/>
      <c r="AG254" s="1084" t="e">
        <f ca="1">_xll.ErTotal(SUM(AG217,AN217))</f>
        <v>#NAME?</v>
      </c>
      <c r="AH254" s="1083"/>
      <c r="AI254" s="1083"/>
      <c r="AJ254" s="559" t="e">
        <f ca="1">_xll.ErRunOutput(AE254,AG254)</f>
        <v>#NAME?</v>
      </c>
    </row>
    <row r="255" spans="1:43" x14ac:dyDescent="0.25">
      <c r="B255" s="527" t="s">
        <v>1098</v>
      </c>
      <c r="C255" s="528"/>
      <c r="D255" s="1083"/>
      <c r="E255" s="1084" t="e">
        <f ca="1">_xll.ErTotal(SUM(E218,L218))</f>
        <v>#NAME?</v>
      </c>
      <c r="F255" s="1083"/>
      <c r="G255" s="1083"/>
      <c r="H255" s="559" t="e">
        <f ca="1">_xll.ErRunOutput(B255,E255)</f>
        <v>#NAME?</v>
      </c>
      <c r="Q255" s="527" t="s">
        <v>1099</v>
      </c>
      <c r="R255" s="1083"/>
      <c r="S255" s="1084" t="e">
        <f ca="1">_xll.ErTotal(SUM(S218,Z218))</f>
        <v>#NAME?</v>
      </c>
      <c r="T255" s="1083"/>
      <c r="U255" s="1083"/>
      <c r="V255" s="559" t="e">
        <f ca="1">_xll.ErRunOutput(Q255,S255)</f>
        <v>#NAME?</v>
      </c>
      <c r="AE255" s="527" t="s">
        <v>1100</v>
      </c>
      <c r="AF255" s="1083"/>
      <c r="AG255" s="1084" t="e">
        <f ca="1">_xll.ErTotal(SUM(AG218,AN218))</f>
        <v>#NAME?</v>
      </c>
      <c r="AH255" s="1083"/>
      <c r="AI255" s="1083"/>
      <c r="AJ255" s="559" t="e">
        <f ca="1">_xll.ErRunOutput(AE255,AG255)</f>
        <v>#NAME?</v>
      </c>
    </row>
    <row r="256" spans="1:43" x14ac:dyDescent="0.25">
      <c r="B256" s="529" t="s">
        <v>1101</v>
      </c>
      <c r="C256" s="530"/>
      <c r="D256" s="1085"/>
      <c r="E256" s="1086" t="e">
        <f ca="1">_xll.ErTotal(SUM(E219,L219))</f>
        <v>#NAME?</v>
      </c>
      <c r="F256" s="1085"/>
      <c r="G256" s="1085"/>
      <c r="H256" s="560" t="e">
        <f ca="1">_xll.ErRunOutput(B256,E256)</f>
        <v>#NAME?</v>
      </c>
      <c r="Q256" s="529" t="s">
        <v>1102</v>
      </c>
      <c r="R256" s="1085"/>
      <c r="S256" s="1086" t="e">
        <f ca="1">_xll.ErTotal(SUM(S219,Z219))</f>
        <v>#NAME?</v>
      </c>
      <c r="T256" s="1085"/>
      <c r="U256" s="1085"/>
      <c r="V256" s="560" t="e">
        <f ca="1">_xll.ErRunOutput(Q256,S256)</f>
        <v>#NAME?</v>
      </c>
      <c r="AE256" s="529" t="s">
        <v>1103</v>
      </c>
      <c r="AF256" s="1085"/>
      <c r="AG256" s="1086" t="e">
        <f ca="1">_xll.ErTotal(SUM(AG219,AN219))</f>
        <v>#NAME?</v>
      </c>
      <c r="AH256" s="1085"/>
      <c r="AI256" s="1085"/>
      <c r="AJ256" s="560" t="e">
        <f ca="1">_xll.ErRunOutput(AE256,AG256)</f>
        <v>#NAME?</v>
      </c>
    </row>
    <row r="257" spans="2:36" x14ac:dyDescent="0.25">
      <c r="B257" s="521" t="s">
        <v>1104</v>
      </c>
      <c r="C257" s="522"/>
      <c r="D257" s="1087"/>
      <c r="E257" s="1088" t="e">
        <f ca="1">_xll.ErTotal(SUM(E252:E254))</f>
        <v>#NAME?</v>
      </c>
      <c r="F257" s="1087"/>
      <c r="G257" s="1089" t="e">
        <f ca="1">(E257/$D$22)*100000</f>
        <v>#NAME?</v>
      </c>
      <c r="H257" s="558" t="e">
        <f ca="1">_xll.ErRunOutput(B257,E257)</f>
        <v>#NAME?</v>
      </c>
      <c r="Q257" s="521" t="s">
        <v>1105</v>
      </c>
      <c r="R257" s="1087"/>
      <c r="S257" s="1088" t="e">
        <f ca="1">_xll.ErTotal(SUM(S252:S254))</f>
        <v>#NAME?</v>
      </c>
      <c r="T257" s="1087"/>
      <c r="U257" s="1089" t="e">
        <f ca="1">(S257/$D$22)*100000</f>
        <v>#NAME?</v>
      </c>
      <c r="V257" s="558" t="e">
        <f ca="1">_xll.ErRunOutput(Q257,S257)</f>
        <v>#NAME?</v>
      </c>
      <c r="AE257" s="521" t="s">
        <v>1106</v>
      </c>
      <c r="AF257" s="1087"/>
      <c r="AG257" s="1088" t="e">
        <f ca="1">_xll.ErTotal(SUM(AG252:AG254))</f>
        <v>#NAME?</v>
      </c>
      <c r="AH257" s="1087"/>
      <c r="AI257" s="1089" t="e">
        <f ca="1">(AG257/$D$22)*100000</f>
        <v>#NAME?</v>
      </c>
      <c r="AJ257" s="558" t="e">
        <f ca="1">_xll.ErRunOutput(AE257,AG257)</f>
        <v>#NAME?</v>
      </c>
    </row>
    <row r="258" spans="2:36" x14ac:dyDescent="0.25">
      <c r="B258" s="527" t="s">
        <v>1107</v>
      </c>
      <c r="C258" s="528"/>
      <c r="D258" s="1083"/>
      <c r="E258" s="1084" t="e">
        <f ca="1">_xll.ErTotal(SUM(E252:E255))</f>
        <v>#NAME?</v>
      </c>
      <c r="F258" s="1083"/>
      <c r="G258" s="1090" t="e">
        <f ca="1">(E258/$D$22)*100000</f>
        <v>#NAME?</v>
      </c>
      <c r="H258" s="559" t="e">
        <f ca="1">_xll.ErRunOutput(B258,E258)</f>
        <v>#NAME?</v>
      </c>
      <c r="Q258" s="527" t="s">
        <v>1108</v>
      </c>
      <c r="R258" s="1083"/>
      <c r="S258" s="1084" t="e">
        <f ca="1">_xll.ErTotal(SUM(S252:S255))</f>
        <v>#NAME?</v>
      </c>
      <c r="T258" s="1083"/>
      <c r="U258" s="1090" t="e">
        <f ca="1">(S258/$D$22)*100000</f>
        <v>#NAME?</v>
      </c>
      <c r="V258" s="559" t="e">
        <f ca="1">_xll.ErRunOutput(Q258,S258)</f>
        <v>#NAME?</v>
      </c>
      <c r="AE258" s="527" t="s">
        <v>1109</v>
      </c>
      <c r="AF258" s="1083"/>
      <c r="AG258" s="1084" t="e">
        <f ca="1">_xll.ErTotal(SUM(AG252:AG255))</f>
        <v>#NAME?</v>
      </c>
      <c r="AH258" s="1083"/>
      <c r="AI258" s="1090" t="e">
        <f ca="1">(AG258/$D$22)*100000</f>
        <v>#NAME?</v>
      </c>
      <c r="AJ258" s="559" t="e">
        <f ca="1">_xll.ErRunOutput(AE258,AG258)</f>
        <v>#NAME?</v>
      </c>
    </row>
    <row r="259" spans="2:36" x14ac:dyDescent="0.25">
      <c r="B259" s="529" t="s">
        <v>1110</v>
      </c>
      <c r="C259" s="530"/>
      <c r="D259" s="1085"/>
      <c r="E259" s="1086" t="e">
        <f ca="1">_xll.ErTotal(SUM(E252:E254,E256))</f>
        <v>#NAME?</v>
      </c>
      <c r="F259" s="1085"/>
      <c r="G259" s="1091" t="e">
        <f ca="1">(E259/$D$22)*100000</f>
        <v>#NAME?</v>
      </c>
      <c r="H259" s="560" t="e">
        <f ca="1">_xll.ErRunOutput(B259,E259)</f>
        <v>#NAME?</v>
      </c>
      <c r="Q259" s="529" t="s">
        <v>1111</v>
      </c>
      <c r="R259" s="1085"/>
      <c r="S259" s="1086" t="e">
        <f ca="1">_xll.ErTotal(SUM(S252:S254,S256))</f>
        <v>#NAME?</v>
      </c>
      <c r="T259" s="1085"/>
      <c r="U259" s="1091" t="e">
        <f ca="1">(S259/$D$22)*100000</f>
        <v>#NAME?</v>
      </c>
      <c r="V259" s="560" t="e">
        <f ca="1">_xll.ErRunOutput(Q259,S259)</f>
        <v>#NAME?</v>
      </c>
      <c r="AE259" s="529" t="s">
        <v>1112</v>
      </c>
      <c r="AF259" s="1085"/>
      <c r="AG259" s="1086" t="e">
        <f ca="1">_xll.ErTotal(SUM(AG252:AG254,AG256))</f>
        <v>#NAME?</v>
      </c>
      <c r="AH259" s="1085"/>
      <c r="AI259" s="1091" t="e">
        <f ca="1">(AG259/$D$22)*100000</f>
        <v>#NAME?</v>
      </c>
      <c r="AJ259" s="560" t="e">
        <f ca="1">_xll.ErRunOutput(AE259,AG259)</f>
        <v>#NAME?</v>
      </c>
    </row>
    <row r="260" spans="2:36" x14ac:dyDescent="0.25">
      <c r="B260" s="521" t="s">
        <v>1113</v>
      </c>
      <c r="C260" s="522"/>
      <c r="D260" s="1087"/>
      <c r="E260" s="1088"/>
      <c r="F260" s="1089" t="e">
        <f ca="1">_xll.ErTotal(SUM(D251,E252:E254))</f>
        <v>#NAME?</v>
      </c>
      <c r="G260" s="1089" t="e">
        <f ca="1">(F260/$D$22)*100000</f>
        <v>#NAME?</v>
      </c>
      <c r="H260" s="558" t="e">
        <f ca="1">_xll.ErRunOutput(B260,F260)</f>
        <v>#NAME?</v>
      </c>
      <c r="Q260" s="521" t="s">
        <v>1114</v>
      </c>
      <c r="R260" s="1087"/>
      <c r="S260" s="1088"/>
      <c r="T260" s="1089" t="e">
        <f ca="1">_xll.ErTotal(SUM(R251,S252:S254))</f>
        <v>#NAME?</v>
      </c>
      <c r="U260" s="1089" t="e">
        <f ca="1">(T260/$D$22)*100000</f>
        <v>#NAME?</v>
      </c>
      <c r="V260" s="558" t="e">
        <f ca="1">_xll.ErRunOutput(Q260,T260)</f>
        <v>#NAME?</v>
      </c>
      <c r="AE260" s="521" t="s">
        <v>1115</v>
      </c>
      <c r="AF260" s="1087"/>
      <c r="AG260" s="1088"/>
      <c r="AH260" s="1089" t="e">
        <f ca="1">_xll.ErTotal(SUM(AF251,AG252:AG254))</f>
        <v>#NAME?</v>
      </c>
      <c r="AI260" s="1089" t="e">
        <f ca="1">(AH260/$D$22)*100000</f>
        <v>#NAME?</v>
      </c>
      <c r="AJ260" s="558" t="e">
        <f ca="1">_xll.ErRunOutput(AE260,AH260)</f>
        <v>#NAME?</v>
      </c>
    </row>
    <row r="261" spans="2:36" x14ac:dyDescent="0.25">
      <c r="B261" s="527" t="s">
        <v>1116</v>
      </c>
      <c r="C261" s="241"/>
      <c r="D261" s="1077"/>
      <c r="E261" s="1077"/>
      <c r="F261" s="1092" t="e">
        <f ca="1">_xll.ErTotal(SUM(D251:E255))</f>
        <v>#NAME?</v>
      </c>
      <c r="G261" s="1093" t="e">
        <f ca="1">(F261/$D$22)*100000</f>
        <v>#NAME?</v>
      </c>
      <c r="H261" s="559" t="e">
        <f ca="1">_xll.ErRunOutput(B261,F261)</f>
        <v>#NAME?</v>
      </c>
      <c r="Q261" s="527" t="s">
        <v>1117</v>
      </c>
      <c r="R261" s="1077"/>
      <c r="S261" s="1077"/>
      <c r="T261" s="1092" t="e">
        <f ca="1">_xll.ErTotal(SUM(R251:S255))</f>
        <v>#NAME?</v>
      </c>
      <c r="U261" s="1093" t="e">
        <f ca="1">(T261/$D$22)*100000</f>
        <v>#NAME?</v>
      </c>
      <c r="V261" s="559" t="e">
        <f ca="1">_xll.ErRunOutput(Q261,T261)</f>
        <v>#NAME?</v>
      </c>
      <c r="AE261" s="527" t="s">
        <v>1118</v>
      </c>
      <c r="AF261" s="1077"/>
      <c r="AG261" s="1077"/>
      <c r="AH261" s="1092" t="e">
        <f ca="1">_xll.ErTotal(SUM(AF251:AG255))</f>
        <v>#NAME?</v>
      </c>
      <c r="AI261" s="1093" t="e">
        <f ca="1">(AH261/$D$22)*100000</f>
        <v>#NAME?</v>
      </c>
      <c r="AJ261" s="559" t="e">
        <f ca="1">_xll.ErRunOutput(AE261,AH261)</f>
        <v>#NAME?</v>
      </c>
    </row>
    <row r="262" spans="2:36" x14ac:dyDescent="0.25">
      <c r="B262" s="529" t="s">
        <v>1119</v>
      </c>
      <c r="C262" s="303"/>
      <c r="D262" s="1094"/>
      <c r="E262" s="1094"/>
      <c r="F262" s="1095" t="e">
        <f ca="1">_xll.ErTotal(SUM(D251,E252:E254,E256))</f>
        <v>#NAME?</v>
      </c>
      <c r="G262" s="1096" t="e">
        <f ca="1">(F262/$D$22)*100000</f>
        <v>#NAME?</v>
      </c>
      <c r="H262" s="560" t="e">
        <f ca="1">_xll.ErRunOutput(B262,F262)</f>
        <v>#NAME?</v>
      </c>
      <c r="Q262" s="529" t="s">
        <v>1120</v>
      </c>
      <c r="R262" s="1094"/>
      <c r="S262" s="1094"/>
      <c r="T262" s="1095" t="e">
        <f ca="1">_xll.ErTotal(SUM(R251,S252:S254,S256))</f>
        <v>#NAME?</v>
      </c>
      <c r="U262" s="1096" t="e">
        <f ca="1">(T262/$D$22)*100000</f>
        <v>#NAME?</v>
      </c>
      <c r="V262" s="560" t="e">
        <f ca="1">_xll.ErRunOutput(Q262,T262)</f>
        <v>#NAME?</v>
      </c>
      <c r="AE262" s="529" t="s">
        <v>1121</v>
      </c>
      <c r="AF262" s="1094"/>
      <c r="AG262" s="1094"/>
      <c r="AH262" s="1095" t="e">
        <f ca="1">_xll.ErTotal(SUM(AF251,AG252:AG254,AG256))</f>
        <v>#NAME?</v>
      </c>
      <c r="AI262" s="1096" t="e">
        <f ca="1">(AH262/$D$22)*100000</f>
        <v>#NAME?</v>
      </c>
      <c r="AJ262" s="560" t="e">
        <f ca="1">_xll.ErRunOutput(AE262,AH262)</f>
        <v>#NAME?</v>
      </c>
    </row>
  </sheetData>
  <mergeCells count="82">
    <mergeCell ref="Q248:V248"/>
    <mergeCell ref="AE248:AJ248"/>
    <mergeCell ref="F42:H42"/>
    <mergeCell ref="D248:H248"/>
    <mergeCell ref="D249:G249"/>
    <mergeCell ref="H249:H250"/>
    <mergeCell ref="S60:U60"/>
    <mergeCell ref="D71:H71"/>
    <mergeCell ref="K71:R71"/>
    <mergeCell ref="S71:Z71"/>
    <mergeCell ref="AA71:AH71"/>
    <mergeCell ref="D60:F60"/>
    <mergeCell ref="G60:I60"/>
    <mergeCell ref="J60:L60"/>
    <mergeCell ref="M60:O60"/>
    <mergeCell ref="P60:R60"/>
    <mergeCell ref="E4:J4"/>
    <mergeCell ref="K4:P4"/>
    <mergeCell ref="D59:I59"/>
    <mergeCell ref="J59:O59"/>
    <mergeCell ref="P59:U59"/>
    <mergeCell ref="AW72:BK72"/>
    <mergeCell ref="BL72:BZ72"/>
    <mergeCell ref="CA72:CO72"/>
    <mergeCell ref="CP72:DD72"/>
    <mergeCell ref="D73:F73"/>
    <mergeCell ref="G73:J73"/>
    <mergeCell ref="K73:N73"/>
    <mergeCell ref="O73:R73"/>
    <mergeCell ref="S73:V73"/>
    <mergeCell ref="W73:Z73"/>
    <mergeCell ref="K72:N72"/>
    <mergeCell ref="CZ73:DD73"/>
    <mergeCell ref="BM73:BP73"/>
    <mergeCell ref="BQ73:BU73"/>
    <mergeCell ref="BV73:BZ73"/>
    <mergeCell ref="CB73:CE73"/>
    <mergeCell ref="D184:O184"/>
    <mergeCell ref="P184:AA184"/>
    <mergeCell ref="AB184:AM184"/>
    <mergeCell ref="BB73:BF73"/>
    <mergeCell ref="BG73:BK73"/>
    <mergeCell ref="AA73:AD73"/>
    <mergeCell ref="AE73:AH73"/>
    <mergeCell ref="AI73:AL73"/>
    <mergeCell ref="AM73:AQ73"/>
    <mergeCell ref="AR73:AV73"/>
    <mergeCell ref="AX73:BA73"/>
    <mergeCell ref="AH185:AM185"/>
    <mergeCell ref="CF73:CJ73"/>
    <mergeCell ref="CK73:CO73"/>
    <mergeCell ref="CQ73:CT73"/>
    <mergeCell ref="CU73:CY73"/>
    <mergeCell ref="D185:I185"/>
    <mergeCell ref="J185:O185"/>
    <mergeCell ref="P185:U185"/>
    <mergeCell ref="V185:AA185"/>
    <mergeCell ref="AB185:AG185"/>
    <mergeCell ref="F195:I195"/>
    <mergeCell ref="J195:M195"/>
    <mergeCell ref="N195:Q195"/>
    <mergeCell ref="F196:G196"/>
    <mergeCell ref="H196:I196"/>
    <mergeCell ref="J196:K196"/>
    <mergeCell ref="L196:M196"/>
    <mergeCell ref="N196:O196"/>
    <mergeCell ref="P196:Q196"/>
    <mergeCell ref="AM211:AQ211"/>
    <mergeCell ref="D212:G212"/>
    <mergeCell ref="H212:H213"/>
    <mergeCell ref="P197:Q197"/>
    <mergeCell ref="D211:H211"/>
    <mergeCell ref="K211:O211"/>
    <mergeCell ref="R211:V211"/>
    <mergeCell ref="Y211:AC211"/>
    <mergeCell ref="AF211:AJ211"/>
    <mergeCell ref="D197:E198"/>
    <mergeCell ref="F197:G197"/>
    <mergeCell ref="H197:I197"/>
    <mergeCell ref="J197:K197"/>
    <mergeCell ref="L197:M197"/>
    <mergeCell ref="N197:O197"/>
  </mergeCells>
  <hyperlinks>
    <hyperlink ref="A2" location="'Read me'!A1" display="Back to &quot;read me&quot;" xr:uid="{27306577-6106-4A09-84D3-88320FF3C40E}"/>
  </hyperlink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9ABDC-BA5A-4DB1-925C-A2E1CB5910DE}">
  <sheetPr>
    <tabColor rgb="FF7030A0"/>
  </sheetPr>
  <dimension ref="A1:DO262"/>
  <sheetViews>
    <sheetView zoomScale="70" zoomScaleNormal="70" workbookViewId="0">
      <selection activeCell="G26" sqref="G26"/>
    </sheetView>
  </sheetViews>
  <sheetFormatPr defaultColWidth="17.42578125" defaultRowHeight="15" x14ac:dyDescent="0.25"/>
  <cols>
    <col min="3" max="3" width="2" customWidth="1"/>
    <col min="18" max="18" width="17.42578125" customWidth="1"/>
  </cols>
  <sheetData>
    <row r="1" spans="1:23" ht="23.25" customHeight="1" x14ac:dyDescent="0.25">
      <c r="A1" s="4" t="s">
        <v>629</v>
      </c>
    </row>
    <row r="2" spans="1:23" x14ac:dyDescent="0.25">
      <c r="A2" s="13" t="s">
        <v>62</v>
      </c>
    </row>
    <row r="3" spans="1:23" s="160" customFormat="1" x14ac:dyDescent="0.25">
      <c r="A3" s="705" t="s">
        <v>63</v>
      </c>
      <c r="C3" s="705"/>
      <c r="D3" s="705"/>
      <c r="E3" s="705"/>
      <c r="F3" s="705"/>
      <c r="G3" s="705"/>
      <c r="H3" s="705"/>
      <c r="I3" s="705"/>
    </row>
    <row r="4" spans="1:23" s="723" customFormat="1" ht="18.75" x14ac:dyDescent="0.3">
      <c r="A4" s="722"/>
      <c r="C4" s="722"/>
      <c r="D4" s="722"/>
      <c r="E4" s="1708" t="s">
        <v>64</v>
      </c>
      <c r="F4" s="1708"/>
      <c r="G4" s="1708"/>
      <c r="H4" s="1708"/>
      <c r="I4" s="1708"/>
      <c r="J4" s="1708"/>
      <c r="K4" s="1708" t="s">
        <v>65</v>
      </c>
      <c r="L4" s="1708"/>
      <c r="M4" s="1708"/>
      <c r="N4" s="1708"/>
      <c r="O4" s="1708"/>
      <c r="P4" s="1708"/>
      <c r="Q4" s="724"/>
      <c r="R4" s="724"/>
      <c r="S4" s="724"/>
      <c r="T4" s="724"/>
      <c r="U4" s="724"/>
    </row>
    <row r="5" spans="1:23" ht="46.5" customHeight="1" x14ac:dyDescent="0.25">
      <c r="B5" s="912" t="s">
        <v>66</v>
      </c>
      <c r="C5" s="70" t="s">
        <v>67</v>
      </c>
      <c r="D5" s="4" t="s">
        <v>68</v>
      </c>
      <c r="E5" s="707" t="s">
        <v>630</v>
      </c>
      <c r="F5" s="707" t="s">
        <v>631</v>
      </c>
      <c r="G5" s="708" t="s">
        <v>632</v>
      </c>
      <c r="H5" s="714" t="s">
        <v>633</v>
      </c>
      <c r="I5" s="717" t="s">
        <v>634</v>
      </c>
      <c r="J5" s="709" t="s">
        <v>635</v>
      </c>
      <c r="K5" s="707" t="s">
        <v>630</v>
      </c>
      <c r="L5" s="707" t="s">
        <v>631</v>
      </c>
      <c r="M5" s="708" t="s">
        <v>632</v>
      </c>
      <c r="N5" s="714" t="s">
        <v>633</v>
      </c>
      <c r="O5" s="717" t="s">
        <v>634</v>
      </c>
      <c r="P5" s="709" t="s">
        <v>635</v>
      </c>
      <c r="V5" s="16"/>
      <c r="W5" s="16"/>
    </row>
    <row r="6" spans="1:23" ht="15.75" x14ac:dyDescent="0.25">
      <c r="A6" s="79"/>
      <c r="B6" s="29" t="s">
        <v>75</v>
      </c>
      <c r="C6" s="71">
        <v>5</v>
      </c>
      <c r="D6" s="324">
        <f>VLOOKUP(C6,'AusLT17-19'!A4:L106,12)</f>
        <v>78.213823105577319</v>
      </c>
      <c r="E6" s="627">
        <f>'Doherty Data '!V22</f>
        <v>0</v>
      </c>
      <c r="F6" s="627">
        <f>'Doherty Data '!W22</f>
        <v>0</v>
      </c>
      <c r="G6" s="627">
        <f>'Doherty Data '!X22</f>
        <v>0</v>
      </c>
      <c r="H6" s="715">
        <f>'Doherty Data '!Y22</f>
        <v>0</v>
      </c>
      <c r="I6" s="715">
        <f>'Doherty Data '!Z22</f>
        <v>0</v>
      </c>
      <c r="J6" s="627">
        <f>'Doherty Data '!AA22</f>
        <v>0</v>
      </c>
      <c r="K6" s="718">
        <f t="shared" ref="K6:P15" si="0">$D6*E6</f>
        <v>0</v>
      </c>
      <c r="L6" s="718">
        <f t="shared" si="0"/>
        <v>0</v>
      </c>
      <c r="M6" s="718">
        <f t="shared" si="0"/>
        <v>0</v>
      </c>
      <c r="N6" s="718">
        <f t="shared" si="0"/>
        <v>0</v>
      </c>
      <c r="O6" s="718">
        <f t="shared" si="0"/>
        <v>0</v>
      </c>
      <c r="P6" s="710">
        <f t="shared" si="0"/>
        <v>0</v>
      </c>
      <c r="V6" s="16"/>
      <c r="W6" s="16"/>
    </row>
    <row r="7" spans="1:23" ht="15.75" x14ac:dyDescent="0.25">
      <c r="A7" s="79"/>
      <c r="B7" s="32" t="s">
        <v>76</v>
      </c>
      <c r="C7" s="71">
        <v>15</v>
      </c>
      <c r="D7" s="324">
        <f>VLOOKUP(C7,'AusLT17-19'!A5:L107,12)</f>
        <v>68.265851805329959</v>
      </c>
      <c r="E7" s="627">
        <f>'Doherty Data '!V23</f>
        <v>6.1208875286916601E-3</v>
      </c>
      <c r="F7" s="627">
        <f>'Doherty Data '!W23</f>
        <v>1.4537107880642693E-2</v>
      </c>
      <c r="G7" s="627">
        <f>'Doherty Data '!X23</f>
        <v>8.7987758224942619E-2</v>
      </c>
      <c r="H7" s="715">
        <f>'Doherty Data '!Y23</f>
        <v>0.19816373374139248</v>
      </c>
      <c r="I7" s="715">
        <f>'Doherty Data '!Z23</f>
        <v>0.39479724560061208</v>
      </c>
      <c r="J7" s="627">
        <f>'Doherty Data '!AA23</f>
        <v>0.88905891354246358</v>
      </c>
      <c r="K7" s="718">
        <f>$D7*E7</f>
        <v>0.41784760095075718</v>
      </c>
      <c r="L7" s="718">
        <f t="shared" si="0"/>
        <v>0.99238805225804838</v>
      </c>
      <c r="M7" s="718">
        <f t="shared" si="0"/>
        <v>6.0065592636671354</v>
      </c>
      <c r="N7" s="718">
        <f t="shared" si="0"/>
        <v>13.527816080780763</v>
      </c>
      <c r="O7" s="718">
        <f t="shared" si="0"/>
        <v>26.951170261323838</v>
      </c>
      <c r="P7" s="710">
        <f t="shared" si="0"/>
        <v>60.69236403809748</v>
      </c>
      <c r="V7" s="16"/>
      <c r="W7" s="16"/>
    </row>
    <row r="8" spans="1:23" ht="15.75" x14ac:dyDescent="0.25">
      <c r="A8" s="79"/>
      <c r="B8" s="33" t="s">
        <v>77</v>
      </c>
      <c r="C8" s="71">
        <v>25</v>
      </c>
      <c r="D8" s="324">
        <f>VLOOKUP(C8,'AusLT17-19'!A6:L108,12)</f>
        <v>58.511546023428302</v>
      </c>
      <c r="E8" s="627">
        <f>'Doherty Data '!V24</f>
        <v>4.2846212700841622E-2</v>
      </c>
      <c r="F8" s="627">
        <f>'Doherty Data '!W24</f>
        <v>0.10175975516449885</v>
      </c>
      <c r="G8" s="627">
        <f>'Doherty Data '!X24</f>
        <v>0.61591430757459831</v>
      </c>
      <c r="H8" s="715">
        <f>'Doherty Data '!Y24</f>
        <v>1.3871461361897475</v>
      </c>
      <c r="I8" s="715">
        <f>'Doherty Data '!Z24</f>
        <v>2.7635807192042847</v>
      </c>
      <c r="J8" s="627">
        <f>'Doherty Data '!AA24</f>
        <v>6.2234123947972453</v>
      </c>
      <c r="K8" s="718">
        <f t="shared" si="0"/>
        <v>2.5069981463748929</v>
      </c>
      <c r="L8" s="718">
        <f t="shared" si="0"/>
        <v>5.9541205976403706</v>
      </c>
      <c r="M8" s="718">
        <f t="shared" si="0"/>
        <v>36.03809835413908</v>
      </c>
      <c r="N8" s="718">
        <f t="shared" si="0"/>
        <v>81.164064988887148</v>
      </c>
      <c r="O8" s="718">
        <f t="shared" si="0"/>
        <v>161.70138044118059</v>
      </c>
      <c r="P8" s="710">
        <f t="shared" si="0"/>
        <v>364.14148076095319</v>
      </c>
      <c r="V8" s="471"/>
      <c r="W8" s="16"/>
    </row>
    <row r="9" spans="1:23" ht="15.75" x14ac:dyDescent="0.25">
      <c r="A9" s="79"/>
      <c r="B9" s="33" t="s">
        <v>78</v>
      </c>
      <c r="C9" s="71">
        <v>35</v>
      </c>
      <c r="D9" s="324">
        <f>VLOOKUP(C9,'AusLT17-19'!A7:L109,12)</f>
        <v>48.854560692942847</v>
      </c>
      <c r="E9" s="627">
        <f>'Doherty Data '!V25</f>
        <v>5.5087987758224939E-2</v>
      </c>
      <c r="F9" s="627">
        <f>'Doherty Data '!W25</f>
        <v>0.13083397092578422</v>
      </c>
      <c r="G9" s="627">
        <f>'Doherty Data '!X25</f>
        <v>0.79188982402448349</v>
      </c>
      <c r="H9" s="715">
        <f>'Doherty Data '!Y25</f>
        <v>1.7834736036725325</v>
      </c>
      <c r="I9" s="715">
        <f>'Doherty Data '!Z25</f>
        <v>3.5531752104055085</v>
      </c>
      <c r="J9" s="627">
        <f>'Doherty Data '!AA25</f>
        <v>8.001530221882172</v>
      </c>
      <c r="K9" s="718">
        <f t="shared" si="0"/>
        <v>2.6912994413862927</v>
      </c>
      <c r="L9" s="718">
        <f t="shared" si="0"/>
        <v>6.3918361732924449</v>
      </c>
      <c r="M9" s="718">
        <f t="shared" si="0"/>
        <v>38.687429469927963</v>
      </c>
      <c r="N9" s="718">
        <f t="shared" si="0"/>
        <v>87.130819414881231</v>
      </c>
      <c r="O9" s="718">
        <f t="shared" si="0"/>
        <v>173.5888139694159</v>
      </c>
      <c r="P9" s="710">
        <f t="shared" si="0"/>
        <v>390.91124386135903</v>
      </c>
      <c r="V9" s="471"/>
      <c r="W9" s="16"/>
    </row>
    <row r="10" spans="1:23" ht="15.75" x14ac:dyDescent="0.25">
      <c r="A10" s="79"/>
      <c r="B10" s="33" t="s">
        <v>79</v>
      </c>
      <c r="C10" s="71">
        <v>45</v>
      </c>
      <c r="D10" s="324">
        <f>VLOOKUP(C10,'AusLT17-19'!A8:L110,12)</f>
        <v>39.301760548899118</v>
      </c>
      <c r="E10" s="627">
        <f>'Doherty Data '!V26</f>
        <v>0.12853863810252486</v>
      </c>
      <c r="F10" s="627">
        <f>'Doherty Data '!W26</f>
        <v>0.30527926549349654</v>
      </c>
      <c r="G10" s="627">
        <f>'Doherty Data '!X26</f>
        <v>1.8477429227237949</v>
      </c>
      <c r="H10" s="715">
        <f>'Doherty Data '!Y26</f>
        <v>4.161438408569242</v>
      </c>
      <c r="I10" s="715">
        <f>'Doherty Data '!Z26</f>
        <v>8.2907421576128542</v>
      </c>
      <c r="J10" s="627">
        <f>'Doherty Data '!AA26</f>
        <v>18.670237184391738</v>
      </c>
      <c r="K10" s="718">
        <f t="shared" si="0"/>
        <v>5.051794775987033</v>
      </c>
      <c r="L10" s="718">
        <f t="shared" si="0"/>
        <v>11.998012592969202</v>
      </c>
      <c r="M10" s="718">
        <f t="shared" si="0"/>
        <v>72.619549904813596</v>
      </c>
      <c r="N10" s="718">
        <f t="shared" si="0"/>
        <v>163.55185587258018</v>
      </c>
      <c r="O10" s="718">
        <f t="shared" si="0"/>
        <v>325.84076305116361</v>
      </c>
      <c r="P10" s="710">
        <f t="shared" si="0"/>
        <v>733.77319121211656</v>
      </c>
      <c r="V10" s="471"/>
      <c r="W10" s="16"/>
    </row>
    <row r="11" spans="1:23" ht="15.75" x14ac:dyDescent="0.25">
      <c r="A11" s="79"/>
      <c r="B11" s="33" t="s">
        <v>80</v>
      </c>
      <c r="C11" s="71">
        <v>55</v>
      </c>
      <c r="D11" s="324">
        <f>VLOOKUP(C11,'AusLT17-19'!A9:L111,12)</f>
        <v>30.093279749301921</v>
      </c>
      <c r="E11" s="627">
        <f>'Doherty Data '!V27</f>
        <v>0.33664881407804131</v>
      </c>
      <c r="F11" s="627">
        <f>'Doherty Data '!W27</f>
        <v>0.79954093343534816</v>
      </c>
      <c r="G11" s="627">
        <f>'Doherty Data '!X27</f>
        <v>4.839326702371844</v>
      </c>
      <c r="H11" s="715">
        <f>'Doherty Data '!Y27</f>
        <v>10.899005355776588</v>
      </c>
      <c r="I11" s="715">
        <f>'Doherty Data '!Z27</f>
        <v>21.713848508033664</v>
      </c>
      <c r="J11" s="627">
        <f>'Doherty Data '!AA27</f>
        <v>48.898240244835499</v>
      </c>
      <c r="K11" s="718">
        <f t="shared" si="0"/>
        <v>10.130866939321228</v>
      </c>
      <c r="L11" s="718">
        <f t="shared" si="0"/>
        <v>24.060808980887916</v>
      </c>
      <c r="M11" s="718">
        <f t="shared" si="0"/>
        <v>145.63121225274267</v>
      </c>
      <c r="N11" s="718">
        <f t="shared" si="0"/>
        <v>327.98681716052477</v>
      </c>
      <c r="O11" s="718">
        <f t="shared" si="0"/>
        <v>653.44091758621914</v>
      </c>
      <c r="P11" s="710">
        <f t="shared" si="0"/>
        <v>1471.5084229364084</v>
      </c>
      <c r="V11" s="471"/>
      <c r="W11" s="16"/>
    </row>
    <row r="12" spans="1:23" ht="15.75" x14ac:dyDescent="0.25">
      <c r="A12" s="79"/>
      <c r="B12" s="33" t="s">
        <v>81</v>
      </c>
      <c r="C12" s="71">
        <v>65</v>
      </c>
      <c r="D12" s="324">
        <f>VLOOKUP(C12,'AusLT17-19'!A10:L112,12)</f>
        <v>21.402959811792403</v>
      </c>
      <c r="E12" s="627">
        <f>'Doherty Data '!V28</f>
        <v>0.57536342769701609</v>
      </c>
      <c r="F12" s="627">
        <f>'Doherty Data '!W28</f>
        <v>1.3664881407804133</v>
      </c>
      <c r="G12" s="627">
        <f>'Doherty Data '!X28</f>
        <v>8.2708492731446057</v>
      </c>
      <c r="H12" s="715">
        <f>'Doherty Data '!Y28</f>
        <v>18.627390971690897</v>
      </c>
      <c r="I12" s="715">
        <f>'Doherty Data '!Z28</f>
        <v>37.110941086457537</v>
      </c>
      <c r="J12" s="627">
        <f>'Doherty Data '!AA28</f>
        <v>83.571537872991584</v>
      </c>
      <c r="K12" s="718">
        <f t="shared" si="0"/>
        <v>12.31448032017436</v>
      </c>
      <c r="L12" s="718">
        <f t="shared" si="0"/>
        <v>29.246890760414104</v>
      </c>
      <c r="M12" s="718">
        <f t="shared" si="0"/>
        <v>177.0206546025064</v>
      </c>
      <c r="N12" s="718">
        <f t="shared" si="0"/>
        <v>398.68130036564492</v>
      </c>
      <c r="O12" s="718">
        <f t="shared" si="0"/>
        <v>794.28398065124611</v>
      </c>
      <c r="P12" s="710">
        <f t="shared" si="0"/>
        <v>1788.6782665053256</v>
      </c>
      <c r="V12" s="471"/>
      <c r="W12" s="16"/>
    </row>
    <row r="13" spans="1:23" ht="15.75" x14ac:dyDescent="0.25">
      <c r="A13" s="79"/>
      <c r="B13" s="33" t="s">
        <v>82</v>
      </c>
      <c r="C13" s="71">
        <v>75</v>
      </c>
      <c r="D13" s="324">
        <f>VLOOKUP(C13,'AusLT17-19'!A11:L113,12)</f>
        <v>13.448502273927778</v>
      </c>
      <c r="E13" s="627">
        <f>'Doherty Data '!V29</f>
        <v>1.5424636572302983</v>
      </c>
      <c r="F13" s="627">
        <f>'Doherty Data '!W29</f>
        <v>3.6633511859219583</v>
      </c>
      <c r="G13" s="627">
        <f>'Doherty Data '!X29</f>
        <v>22.172915072685537</v>
      </c>
      <c r="H13" s="715">
        <f>'Doherty Data '!Y29</f>
        <v>49.937260902830907</v>
      </c>
      <c r="I13" s="715">
        <f>'Doherty Data '!Z29</f>
        <v>99.488905891354236</v>
      </c>
      <c r="J13" s="627">
        <f>'Doherty Data '!AA29</f>
        <v>224.04284621270082</v>
      </c>
      <c r="K13" s="718">
        <f t="shared" si="0"/>
        <v>20.743826001712623</v>
      </c>
      <c r="L13" s="718">
        <f t="shared" si="0"/>
        <v>49.266586754067475</v>
      </c>
      <c r="M13" s="718">
        <f t="shared" si="0"/>
        <v>298.19249877461897</v>
      </c>
      <c r="N13" s="718">
        <f t="shared" si="0"/>
        <v>671.58136680544612</v>
      </c>
      <c r="O13" s="718">
        <f>$D13*I13</f>
        <v>1337.9767771104641</v>
      </c>
      <c r="P13" s="710">
        <f t="shared" si="0"/>
        <v>3013.0407267487585</v>
      </c>
      <c r="V13" s="471"/>
      <c r="W13" s="16"/>
    </row>
    <row r="14" spans="1:23" ht="15.75" x14ac:dyDescent="0.25">
      <c r="A14" s="79"/>
      <c r="B14" s="33" t="s">
        <v>83</v>
      </c>
      <c r="C14" s="71">
        <v>85</v>
      </c>
      <c r="D14" s="324">
        <f>VLOOKUP(C14,'AusLT17-19'!A12:L114,12)</f>
        <v>7.1045363834463728</v>
      </c>
      <c r="E14" s="627">
        <f>'Doherty Data '!V30</f>
        <v>3.1032899770466718</v>
      </c>
      <c r="F14" s="627">
        <f>'Doherty Data '!W30</f>
        <v>7.3703136954858453</v>
      </c>
      <c r="G14" s="627">
        <f>'Doherty Data '!X30</f>
        <v>44.609793420045904</v>
      </c>
      <c r="H14" s="715">
        <f>'Doherty Data '!Y30</f>
        <v>100.469013006886</v>
      </c>
      <c r="I14" s="715">
        <f>'Doherty Data '!Z30</f>
        <v>200.16220351951034</v>
      </c>
      <c r="J14" s="627">
        <f>'Doherty Data '!AA30</f>
        <v>450.75286916602909</v>
      </c>
      <c r="K14" s="718">
        <f t="shared" si="0"/>
        <v>22.04743655031254</v>
      </c>
      <c r="L14" s="718">
        <f t="shared" si="0"/>
        <v>52.362661806992278</v>
      </c>
      <c r="M14" s="718">
        <f t="shared" si="0"/>
        <v>316.93190041074274</v>
      </c>
      <c r="N14" s="718">
        <f t="shared" si="0"/>
        <v>713.78575831636851</v>
      </c>
      <c r="O14" s="718">
        <f t="shared" si="0"/>
        <v>1422.0596574951589</v>
      </c>
      <c r="P14" s="710">
        <f t="shared" si="0"/>
        <v>3202.3901589328962</v>
      </c>
      <c r="V14" s="471"/>
      <c r="W14" s="16"/>
    </row>
    <row r="15" spans="1:23" ht="15.75" x14ac:dyDescent="0.25">
      <c r="A15" s="79"/>
      <c r="B15" s="33" t="s">
        <v>84</v>
      </c>
      <c r="C15" s="71">
        <v>95</v>
      </c>
      <c r="D15" s="324">
        <f>VLOOKUP(C15,'AusLT17-19'!A13:L115,12)</f>
        <v>3.450685214125738</v>
      </c>
      <c r="E15" s="627">
        <f>'Doherty Data '!V31</f>
        <v>2.2096403978576893</v>
      </c>
      <c r="F15" s="627">
        <f>'Doherty Data '!W31</f>
        <v>5.2478959449120124</v>
      </c>
      <c r="G15" s="627">
        <f>'Doherty Data '!X31</f>
        <v>31.763580719204285</v>
      </c>
      <c r="H15" s="715">
        <f>'Doherty Data '!Y31</f>
        <v>71.537107880642694</v>
      </c>
      <c r="I15" s="715">
        <f>'Doherty Data '!Z31</f>
        <v>142.52180566182096</v>
      </c>
      <c r="J15" s="627">
        <f>'Doherty Data '!AA31</f>
        <v>320.95026778882936</v>
      </c>
      <c r="K15" s="718">
        <f t="shared" si="0"/>
        <v>7.6247734494224417</v>
      </c>
      <c r="L15" s="718">
        <f t="shared" si="0"/>
        <v>18.1088369423783</v>
      </c>
      <c r="M15" s="718">
        <f t="shared" si="0"/>
        <v>109.6061183354476</v>
      </c>
      <c r="N15" s="718">
        <f t="shared" si="0"/>
        <v>246.85204042505154</v>
      </c>
      <c r="O15" s="718">
        <f t="shared" si="0"/>
        <v>491.79788748774752</v>
      </c>
      <c r="P15" s="710">
        <f t="shared" si="0"/>
        <v>1107.4983435286097</v>
      </c>
      <c r="V15" s="471"/>
      <c r="W15" s="16"/>
    </row>
    <row r="16" spans="1:23" s="669" customFormat="1" ht="16.5" thickBot="1" x14ac:dyDescent="0.3">
      <c r="A16" s="666"/>
      <c r="B16" s="93" t="s">
        <v>85</v>
      </c>
      <c r="C16" s="93"/>
      <c r="D16" s="665"/>
      <c r="E16" s="670">
        <f>SUM(E6:E15)</f>
        <v>8</v>
      </c>
      <c r="F16" s="670">
        <f t="shared" ref="F16:J16" si="1">SUM(F6:F15)</f>
        <v>19</v>
      </c>
      <c r="G16" s="670">
        <f t="shared" si="1"/>
        <v>115</v>
      </c>
      <c r="H16" s="716">
        <f t="shared" si="1"/>
        <v>259</v>
      </c>
      <c r="I16" s="716">
        <f t="shared" si="1"/>
        <v>516</v>
      </c>
      <c r="J16" s="670">
        <f t="shared" si="1"/>
        <v>1162</v>
      </c>
      <c r="K16" s="719">
        <f>SUM(K6:K15)</f>
        <v>83.529323225642173</v>
      </c>
      <c r="L16" s="719">
        <f t="shared" ref="L16:P16" si="2">SUM(L6:L15)</f>
        <v>198.38214266090014</v>
      </c>
      <c r="M16" s="719">
        <f t="shared" si="2"/>
        <v>1200.7340213686061</v>
      </c>
      <c r="N16" s="719">
        <f t="shared" si="2"/>
        <v>2704.2618394301653</v>
      </c>
      <c r="O16" s="719">
        <f t="shared" si="2"/>
        <v>5387.6413480539195</v>
      </c>
      <c r="P16" s="671">
        <f t="shared" si="2"/>
        <v>12132.634198524525</v>
      </c>
      <c r="Q16" s="97"/>
      <c r="R16" s="97"/>
      <c r="S16" s="97"/>
      <c r="T16" s="97"/>
      <c r="V16" s="667"/>
      <c r="W16" s="668"/>
    </row>
    <row r="17" spans="1:25" x14ac:dyDescent="0.25">
      <c r="F17" s="25"/>
      <c r="H17" s="25"/>
      <c r="O17" s="72"/>
      <c r="Q17" s="487"/>
      <c r="R17" s="488"/>
      <c r="S17" s="304"/>
    </row>
    <row r="18" spans="1:25" s="706" customFormat="1" ht="21.75" customHeight="1" x14ac:dyDescent="0.25">
      <c r="A18" s="706" t="s">
        <v>86</v>
      </c>
    </row>
    <row r="19" spans="1:25" s="35" customFormat="1" ht="15.75" customHeight="1" x14ac:dyDescent="0.25">
      <c r="A19" s="36" t="s">
        <v>87</v>
      </c>
      <c r="B19" s="36"/>
      <c r="C19" s="36"/>
      <c r="D19" s="36"/>
      <c r="F19" s="36"/>
      <c r="G19" s="36"/>
      <c r="H19" s="36"/>
    </row>
    <row r="20" spans="1:25" s="34" customFormat="1" ht="30" x14ac:dyDescent="0.25">
      <c r="A20" s="913" t="s">
        <v>88</v>
      </c>
      <c r="B20" s="38"/>
      <c r="C20" s="38"/>
      <c r="D20" s="707" t="s">
        <v>630</v>
      </c>
      <c r="E20" s="707" t="s">
        <v>631</v>
      </c>
      <c r="F20" s="708" t="s">
        <v>632</v>
      </c>
      <c r="G20" s="714" t="s">
        <v>633</v>
      </c>
      <c r="H20" s="717" t="s">
        <v>634</v>
      </c>
      <c r="I20" s="709" t="s">
        <v>635</v>
      </c>
      <c r="K20" s="879"/>
      <c r="L20" s="707" t="s">
        <v>630</v>
      </c>
      <c r="M20" s="707" t="s">
        <v>631</v>
      </c>
      <c r="N20" s="708" t="s">
        <v>632</v>
      </c>
      <c r="O20" s="714" t="s">
        <v>633</v>
      </c>
      <c r="P20" s="717" t="s">
        <v>634</v>
      </c>
      <c r="Q20" s="709" t="s">
        <v>635</v>
      </c>
      <c r="S20" s="35" t="s">
        <v>89</v>
      </c>
      <c r="T20" s="707" t="s">
        <v>630</v>
      </c>
      <c r="U20" s="707" t="s">
        <v>631</v>
      </c>
      <c r="V20" s="708" t="s">
        <v>632</v>
      </c>
      <c r="W20" s="714" t="s">
        <v>633</v>
      </c>
      <c r="X20" s="717" t="s">
        <v>634</v>
      </c>
      <c r="Y20" s="709" t="s">
        <v>635</v>
      </c>
    </row>
    <row r="21" spans="1:25" s="34" customFormat="1" ht="15.75" x14ac:dyDescent="0.25">
      <c r="A21" s="41" t="s">
        <v>90</v>
      </c>
      <c r="B21" s="38"/>
      <c r="C21" s="38"/>
      <c r="D21" s="672">
        <f>'Doherty Data '!V99</f>
        <v>716</v>
      </c>
      <c r="E21" s="672">
        <f>'Doherty Data '!W99</f>
        <v>4884</v>
      </c>
      <c r="F21" s="672">
        <f>'Doherty Data '!X99</f>
        <v>9779</v>
      </c>
      <c r="G21" s="672">
        <f>'Doherty Data '!Y99</f>
        <v>63036</v>
      </c>
      <c r="H21" s="672">
        <f>'Doherty Data '!Z99</f>
        <v>40671</v>
      </c>
      <c r="I21" s="672">
        <f>'Doherty Data '!AA99</f>
        <v>234412</v>
      </c>
      <c r="K21" s="304" t="s">
        <v>154</v>
      </c>
      <c r="L21" s="34">
        <f>'Doherty Data '!V43</f>
        <v>671</v>
      </c>
      <c r="M21" s="34">
        <f>'Doherty Data '!W43</f>
        <v>4750</v>
      </c>
      <c r="N21" s="34">
        <f>'Doherty Data '!X43</f>
        <v>9166</v>
      </c>
      <c r="O21" s="34">
        <f>'Doherty Data '!Y43</f>
        <v>61244</v>
      </c>
      <c r="P21" s="34">
        <f>'Doherty Data '!Z43</f>
        <v>38072</v>
      </c>
      <c r="Q21" s="34">
        <f>'Doherty Data '!AA43</f>
        <v>227016</v>
      </c>
      <c r="S21" s="304" t="s">
        <v>81</v>
      </c>
      <c r="T21" s="834">
        <f>'Doherty Data '!V89</f>
        <v>0.97181756296800692</v>
      </c>
      <c r="U21" s="834">
        <f>'Doherty Data '!W89</f>
        <v>1.2147719537100086</v>
      </c>
      <c r="V21" s="834">
        <f>'Doherty Data '!X89</f>
        <v>12.633628318584089</v>
      </c>
      <c r="W21" s="834">
        <f>'Doherty Data '!Y89</f>
        <v>14.334309053778099</v>
      </c>
      <c r="X21" s="834">
        <f>'Doherty Data '!Z89</f>
        <v>63.168141592920449</v>
      </c>
      <c r="Y21" s="834">
        <f>'Doherty Data '!AA89</f>
        <v>72.400408441116511</v>
      </c>
    </row>
    <row r="22" spans="1:25" s="34" customFormat="1" ht="15.75" x14ac:dyDescent="0.25">
      <c r="A22" s="41" t="s">
        <v>92</v>
      </c>
      <c r="B22" s="38"/>
      <c r="C22" s="38"/>
      <c r="D22" s="869">
        <v>25694393</v>
      </c>
      <c r="E22" s="974">
        <v>25694393</v>
      </c>
      <c r="F22" s="975">
        <v>25694393</v>
      </c>
      <c r="G22" s="974">
        <v>25694393</v>
      </c>
      <c r="H22" s="975">
        <v>25694393</v>
      </c>
      <c r="I22" s="976">
        <v>25694393</v>
      </c>
      <c r="K22" s="304" t="s">
        <v>93</v>
      </c>
      <c r="L22" s="34">
        <f>'Doherty Data '!V53</f>
        <v>44</v>
      </c>
      <c r="M22" s="34">
        <f>'Doherty Data '!W53</f>
        <v>131</v>
      </c>
      <c r="N22" s="34">
        <f>'Doherty Data '!X53</f>
        <v>620</v>
      </c>
      <c r="O22" s="34">
        <f>'Doherty Data '!Y53</f>
        <v>1787</v>
      </c>
      <c r="P22" s="34">
        <f>'Doherty Data '!Z53</f>
        <v>2558</v>
      </c>
      <c r="Q22" s="34">
        <f>'Doherty Data '!AA53</f>
        <v>7206</v>
      </c>
      <c r="S22" s="304" t="s">
        <v>82</v>
      </c>
      <c r="T22" s="834">
        <f>'Doherty Data '!V90</f>
        <v>0.44492852280462969</v>
      </c>
      <c r="U22" s="834">
        <f>'Doherty Data '!W90</f>
        <v>0.55616065350578703</v>
      </c>
      <c r="V22" s="834">
        <f>'Doherty Data '!X90</f>
        <v>5.7840707964601856</v>
      </c>
      <c r="W22" s="834">
        <f>'Doherty Data '!Y90</f>
        <v>6.5626957113682876</v>
      </c>
      <c r="X22" s="834">
        <f>'Doherty Data '!Z90</f>
        <v>28.920353982300931</v>
      </c>
      <c r="Y22" s="834">
        <f>'Doherty Data '!AA90</f>
        <v>33.147174948944915</v>
      </c>
    </row>
    <row r="23" spans="1:25" s="34" customFormat="1" ht="15.75" x14ac:dyDescent="0.25">
      <c r="A23" s="41" t="s">
        <v>94</v>
      </c>
      <c r="B23" s="38"/>
      <c r="C23" s="38"/>
      <c r="D23" s="673">
        <f>'Doherty Data '!V100</f>
        <v>724</v>
      </c>
      <c r="E23" s="673">
        <f>'Doherty Data '!W100</f>
        <v>4903</v>
      </c>
      <c r="F23" s="673">
        <f>'Doherty Data '!X100</f>
        <v>9894</v>
      </c>
      <c r="G23" s="673">
        <f>'Doherty Data '!Y100</f>
        <v>63295</v>
      </c>
      <c r="H23" s="673">
        <f>'Doherty Data '!Z100</f>
        <v>41187</v>
      </c>
      <c r="I23" s="673">
        <f>'Doherty Data '!AA100</f>
        <v>235574</v>
      </c>
      <c r="K23" s="304" t="s">
        <v>95</v>
      </c>
      <c r="L23" s="34">
        <f>'Doherty Data '!V73</f>
        <v>9</v>
      </c>
      <c r="M23" s="34">
        <f>'Doherty Data '!W73</f>
        <v>22</v>
      </c>
      <c r="N23" s="34">
        <f>'Doherty Data '!X73</f>
        <v>108</v>
      </c>
      <c r="O23" s="34">
        <f>'Doherty Data '!Y73</f>
        <v>264</v>
      </c>
      <c r="P23" s="34">
        <f>'Doherty Data '!Z73</f>
        <v>557</v>
      </c>
      <c r="Q23" s="34">
        <f>'Doherty Data '!AA73</f>
        <v>1352</v>
      </c>
      <c r="S23" s="304" t="s">
        <v>83</v>
      </c>
      <c r="T23" s="834">
        <f>'Doherty Data '!V91</f>
        <v>0.10537780803267546</v>
      </c>
      <c r="U23" s="834">
        <f>'Doherty Data '!W91</f>
        <v>0.13172226004084431</v>
      </c>
      <c r="V23" s="834">
        <f>'Doherty Data '!X91</f>
        <v>1.3699115044247809</v>
      </c>
      <c r="W23" s="834">
        <f>'Doherty Data '!Y91</f>
        <v>1.5543226684819629</v>
      </c>
      <c r="X23" s="834">
        <f>'Doherty Data '!Z91</f>
        <v>6.8495575221239049</v>
      </c>
      <c r="Y23" s="834">
        <f>'Doherty Data '!AA91</f>
        <v>7.8506466984343213</v>
      </c>
    </row>
    <row r="24" spans="1:25" s="34" customFormat="1" ht="15.75" x14ac:dyDescent="0.25">
      <c r="A24" s="41" t="s">
        <v>96</v>
      </c>
      <c r="B24" s="38"/>
      <c r="C24" s="38"/>
      <c r="D24" s="673">
        <f>'Doherty Data '!V101</f>
        <v>716</v>
      </c>
      <c r="E24" s="673">
        <f>'Doherty Data '!W101</f>
        <v>2575.375</v>
      </c>
      <c r="F24" s="673">
        <f>'Doherty Data '!X101</f>
        <v>9779</v>
      </c>
      <c r="G24" s="673">
        <f>'Doherty Data '!Y101</f>
        <v>33655.6875</v>
      </c>
      <c r="H24" s="673">
        <f>'Doherty Data '!Z101</f>
        <v>40671</v>
      </c>
      <c r="I24" s="673">
        <f>'Doherty Data '!AA101</f>
        <v>129500.875</v>
      </c>
      <c r="S24" s="304" t="s">
        <v>97</v>
      </c>
      <c r="T24" s="834">
        <f>'Doherty Data '!V92</f>
        <v>0</v>
      </c>
      <c r="U24" s="834">
        <f>'Doherty Data '!W92</f>
        <v>0</v>
      </c>
      <c r="V24" s="834">
        <f>'Doherty Data '!X92</f>
        <v>0</v>
      </c>
      <c r="W24" s="834">
        <f>'Doherty Data '!Y92</f>
        <v>0</v>
      </c>
      <c r="X24" s="834">
        <f>'Doherty Data '!Z92</f>
        <v>0</v>
      </c>
      <c r="Y24" s="834">
        <f>'Doherty Data '!AA92</f>
        <v>0</v>
      </c>
    </row>
    <row r="25" spans="1:25" s="34" customFormat="1" ht="15.75" x14ac:dyDescent="0.25">
      <c r="A25" s="41" t="s">
        <v>98</v>
      </c>
      <c r="B25" s="38"/>
      <c r="C25" s="38"/>
      <c r="D25" s="673">
        <f>'Doherty Data '!V102</f>
        <v>542.16666666666674</v>
      </c>
      <c r="E25" s="673">
        <f>'Doherty Data '!W102</f>
        <v>966</v>
      </c>
      <c r="F25" s="673">
        <f>'Doherty Data '!X102</f>
        <v>7356.9999999999991</v>
      </c>
      <c r="G25" s="673">
        <f>'Doherty Data '!Y102</f>
        <v>12802.833333333334</v>
      </c>
      <c r="H25" s="673">
        <f>'Doherty Data '!Z102</f>
        <v>30096.333333333332</v>
      </c>
      <c r="I25" s="673">
        <f>'Doherty Data '!AA102</f>
        <v>51051.916666666664</v>
      </c>
      <c r="S25" s="35" t="s">
        <v>99</v>
      </c>
      <c r="T25" s="835">
        <f>'Doherty Data '!V93</f>
        <v>1.5221238938053121</v>
      </c>
      <c r="U25" s="835">
        <f>'Doherty Data '!W93</f>
        <v>1.9026548672566399</v>
      </c>
      <c r="V25" s="835">
        <f>'Doherty Data '!X93</f>
        <v>19.787610619469056</v>
      </c>
      <c r="W25" s="835">
        <f>'Doherty Data '!Y93</f>
        <v>22.45132743362835</v>
      </c>
      <c r="X25" s="835">
        <f>'Doherty Data '!Z93</f>
        <v>98.938053097345275</v>
      </c>
      <c r="Y25" s="835">
        <f>'Doherty Data '!AA93</f>
        <v>113.39823008849574</v>
      </c>
    </row>
    <row r="26" spans="1:25" s="34" customFormat="1" ht="15.75" x14ac:dyDescent="0.25">
      <c r="A26" s="41"/>
      <c r="B26" s="38"/>
      <c r="C26" s="38"/>
      <c r="D26" s="43"/>
      <c r="E26" s="44"/>
      <c r="F26" s="45"/>
      <c r="G26" s="38"/>
      <c r="H26" s="38"/>
      <c r="S26" s="35"/>
      <c r="T26" s="35"/>
      <c r="U26" s="35"/>
      <c r="V26" s="35"/>
      <c r="W26" s="35"/>
      <c r="X26" s="35"/>
      <c r="Y26" s="35"/>
    </row>
    <row r="27" spans="1:25" s="34" customFormat="1" ht="15.75" x14ac:dyDescent="0.25">
      <c r="A27" s="36" t="s">
        <v>100</v>
      </c>
      <c r="B27" s="38"/>
      <c r="C27" s="38"/>
      <c r="D27" s="38">
        <v>365.25</v>
      </c>
      <c r="E27" s="38"/>
      <c r="F27" s="38"/>
      <c r="G27" s="38"/>
      <c r="H27" s="38"/>
    </row>
    <row r="28" spans="1:25" s="34" customFormat="1" ht="15.75" x14ac:dyDescent="0.25">
      <c r="A28" s="38"/>
      <c r="B28" s="38"/>
      <c r="C28" s="38"/>
      <c r="D28" s="38"/>
      <c r="E28" s="38"/>
      <c r="F28" s="38"/>
      <c r="G28" s="38"/>
      <c r="H28" s="38"/>
      <c r="I28" s="38"/>
      <c r="J28" s="38"/>
      <c r="K28" s="38"/>
    </row>
    <row r="29" spans="1:25" s="34" customFormat="1" ht="15.75" x14ac:dyDescent="0.25">
      <c r="A29" s="46" t="s">
        <v>101</v>
      </c>
      <c r="B29" s="38"/>
      <c r="C29" s="38"/>
      <c r="D29" s="47" t="s">
        <v>102</v>
      </c>
      <c r="E29" s="40" t="s">
        <v>103</v>
      </c>
      <c r="F29" s="40" t="s">
        <v>104</v>
      </c>
      <c r="G29" s="466" t="s">
        <v>105</v>
      </c>
      <c r="H29" s="466" t="s">
        <v>106</v>
      </c>
      <c r="I29" s="466" t="s">
        <v>107</v>
      </c>
      <c r="J29" s="466" t="s">
        <v>108</v>
      </c>
      <c r="K29" s="38"/>
      <c r="L29"/>
    </row>
    <row r="30" spans="1:25" s="34" customFormat="1" ht="15.75" x14ac:dyDescent="0.25">
      <c r="A30" s="41" t="s">
        <v>109</v>
      </c>
      <c r="B30" s="38"/>
      <c r="C30" s="38"/>
      <c r="D30" s="44">
        <v>5.0999999999999997E-2</v>
      </c>
      <c r="E30" s="44">
        <v>3.2000000000000001E-2</v>
      </c>
      <c r="F30" s="44">
        <v>7.3999999999999996E-2</v>
      </c>
      <c r="G30" s="467">
        <f>(F30-E30)/(2*1.96)</f>
        <v>1.0714285714285713E-2</v>
      </c>
      <c r="H30" s="468">
        <f>(D30*(D30-D30^2-G30^2))/G30^2</f>
        <v>21.451062400000001</v>
      </c>
      <c r="I30" s="468">
        <f>H30*(1-D30)/D30</f>
        <v>399.15800426666669</v>
      </c>
      <c r="J30" s="469" t="e">
        <f ca="1">_xll.ErBeta(H30,I30)</f>
        <v>#NAME?</v>
      </c>
      <c r="K30" s="38"/>
      <c r="L30"/>
    </row>
    <row r="31" spans="1:25" s="34" customFormat="1" ht="15.75" x14ac:dyDescent="0.25">
      <c r="A31" s="41" t="s">
        <v>110</v>
      </c>
      <c r="B31" s="38"/>
      <c r="C31" s="38"/>
      <c r="D31" s="44">
        <v>0.13300000000000001</v>
      </c>
      <c r="E31" s="44">
        <v>8.7999999999999995E-2</v>
      </c>
      <c r="F31" s="44">
        <v>0.19</v>
      </c>
      <c r="G31" s="467">
        <f t="shared" ref="G31:G34" si="3">(F31-E31)/(2*1.96)</f>
        <v>2.6020408163265309E-2</v>
      </c>
      <c r="H31" s="468">
        <f t="shared" ref="H31:H34" si="4">(D31*(D31-D31^2-G31^2))/G31^2</f>
        <v>22.518354133333329</v>
      </c>
      <c r="I31" s="468">
        <f t="shared" ref="I31:I34" si="5">H31*(1-D31)/D31</f>
        <v>146.79257919999998</v>
      </c>
      <c r="J31" s="469" t="e">
        <f ca="1">_xll.ErBeta(H31,I31)</f>
        <v>#NAME?</v>
      </c>
      <c r="K31" s="38"/>
      <c r="L31"/>
    </row>
    <row r="32" spans="1:25" s="34" customFormat="1" ht="15.75" x14ac:dyDescent="0.25">
      <c r="A32" s="41" t="s">
        <v>111</v>
      </c>
      <c r="B32" s="38"/>
      <c r="C32" s="38"/>
      <c r="D32" s="44">
        <v>0.65500000000000003</v>
      </c>
      <c r="E32" s="44">
        <v>0.57899999999999996</v>
      </c>
      <c r="F32" s="44">
        <v>0.72699999999999998</v>
      </c>
      <c r="G32" s="467">
        <f t="shared" si="3"/>
        <v>3.7755102040816335E-2</v>
      </c>
      <c r="H32" s="468">
        <f t="shared" si="4"/>
        <v>103.18158542731915</v>
      </c>
      <c r="I32" s="468">
        <f t="shared" si="5"/>
        <v>54.347552629656647</v>
      </c>
      <c r="J32" s="469" t="e">
        <f ca="1">_xll.ErBeta(H32,I32)</f>
        <v>#NAME?</v>
      </c>
      <c r="K32" s="38"/>
      <c r="L32"/>
    </row>
    <row r="33" spans="1:16" s="34" customFormat="1" ht="15.75" customHeight="1" x14ac:dyDescent="0.25">
      <c r="A33" s="41" t="s">
        <v>112</v>
      </c>
      <c r="B33" s="38"/>
      <c r="C33" s="38"/>
      <c r="D33" s="44">
        <v>0.219</v>
      </c>
      <c r="E33" s="44">
        <v>0.14799999999999999</v>
      </c>
      <c r="F33" s="44">
        <v>0.308</v>
      </c>
      <c r="G33" s="467">
        <f t="shared" si="3"/>
        <v>4.0816326530612249E-2</v>
      </c>
      <c r="H33" s="468">
        <f t="shared" si="4"/>
        <v>22.264888985249996</v>
      </c>
      <c r="I33" s="468">
        <f t="shared" si="5"/>
        <v>79.401270764749981</v>
      </c>
      <c r="J33" s="469" t="e">
        <f ca="1">_xll.ErBeta(H33,I33)</f>
        <v>#NAME?</v>
      </c>
      <c r="K33" s="38"/>
      <c r="L33"/>
    </row>
    <row r="34" spans="1:16" s="298" customFormat="1" ht="15.75" customHeight="1" x14ac:dyDescent="0.25">
      <c r="A34" s="322" t="s">
        <v>113</v>
      </c>
      <c r="B34" s="318"/>
      <c r="C34" s="318"/>
      <c r="D34" s="323">
        <v>0.224</v>
      </c>
      <c r="E34" s="323">
        <v>0.151</v>
      </c>
      <c r="F34" s="323">
        <v>0.312</v>
      </c>
      <c r="G34" s="467">
        <f t="shared" si="3"/>
        <v>4.1071428571428571E-2</v>
      </c>
      <c r="H34" s="468">
        <f t="shared" si="4"/>
        <v>22.858249968998113</v>
      </c>
      <c r="I34" s="468">
        <f t="shared" si="5"/>
        <v>79.187508821172031</v>
      </c>
      <c r="J34" s="469" t="e">
        <f ca="1">_xll.ErBeta(H34,I34)</f>
        <v>#NAME?</v>
      </c>
      <c r="K34" s="38"/>
      <c r="M34" s="154"/>
      <c r="N34" s="154"/>
      <c r="O34" s="154"/>
      <c r="P34" s="154"/>
    </row>
    <row r="35" spans="1:16" s="154" customFormat="1" ht="15.75" customHeight="1" x14ac:dyDescent="0.25">
      <c r="A35" s="41"/>
      <c r="B35" s="131"/>
      <c r="C35" s="131"/>
      <c r="D35" s="44"/>
      <c r="E35" s="44"/>
      <c r="F35" s="44"/>
      <c r="G35" s="131"/>
      <c r="H35" s="131"/>
      <c r="I35" s="131"/>
      <c r="J35" s="131"/>
      <c r="K35" s="131"/>
    </row>
    <row r="36" spans="1:16" s="35" customFormat="1" ht="15.75" x14ac:dyDescent="0.25">
      <c r="A36" s="36" t="s">
        <v>114</v>
      </c>
      <c r="B36" s="36"/>
      <c r="C36" s="36"/>
      <c r="D36" s="36"/>
      <c r="E36" s="36"/>
      <c r="F36" s="36"/>
      <c r="G36" s="36"/>
      <c r="H36" s="36"/>
      <c r="I36" s="131"/>
      <c r="M36" s="154"/>
      <c r="N36" s="154"/>
      <c r="O36" s="154"/>
      <c r="P36" s="154"/>
    </row>
    <row r="37" spans="1:16" s="35" customFormat="1" ht="16.5" thickBot="1" x14ac:dyDescent="0.3">
      <c r="A37" s="54" t="s">
        <v>115</v>
      </c>
      <c r="B37" s="54"/>
      <c r="C37" s="54"/>
      <c r="D37" s="55" t="s">
        <v>116</v>
      </c>
      <c r="E37" s="55" t="s">
        <v>117</v>
      </c>
      <c r="F37" s="36"/>
      <c r="G37" s="36"/>
      <c r="H37" s="36"/>
      <c r="K37" s="131"/>
      <c r="L37" s="131"/>
      <c r="M37" s="154"/>
      <c r="N37" s="154"/>
      <c r="O37" s="154"/>
      <c r="P37" s="154"/>
    </row>
    <row r="38" spans="1:16" s="34" customFormat="1" ht="15.75" x14ac:dyDescent="0.25">
      <c r="A38" s="48" t="s">
        <v>118</v>
      </c>
      <c r="B38" s="38"/>
      <c r="C38" s="38"/>
      <c r="D38" s="868" t="s">
        <v>119</v>
      </c>
      <c r="E38" s="307">
        <v>14</v>
      </c>
      <c r="F38" s="36"/>
      <c r="G38" s="36"/>
      <c r="H38" s="36"/>
      <c r="I38" s="35"/>
      <c r="J38" s="35"/>
      <c r="K38" s="131"/>
      <c r="L38" s="131"/>
      <c r="M38" s="154"/>
      <c r="N38" s="154"/>
      <c r="O38" s="154"/>
      <c r="P38" s="154"/>
    </row>
    <row r="39" spans="1:16" s="34" customFormat="1" ht="15.75" x14ac:dyDescent="0.25">
      <c r="A39" s="48" t="s">
        <v>120</v>
      </c>
      <c r="B39" s="38"/>
      <c r="C39" s="38"/>
      <c r="D39" s="868" t="s">
        <v>119</v>
      </c>
      <c r="E39" s="307">
        <v>14</v>
      </c>
      <c r="F39" s="36"/>
      <c r="G39" s="36"/>
      <c r="H39" s="36"/>
      <c r="I39" s="35"/>
      <c r="J39" s="35"/>
      <c r="K39" s="131"/>
      <c r="L39" s="131"/>
      <c r="M39" s="154"/>
      <c r="N39" s="154"/>
      <c r="O39" s="154"/>
      <c r="P39" s="154"/>
    </row>
    <row r="40" spans="1:16" s="34" customFormat="1" ht="15.75" x14ac:dyDescent="0.25">
      <c r="A40" s="48" t="s">
        <v>121</v>
      </c>
      <c r="B40" s="38"/>
      <c r="C40" s="38"/>
      <c r="D40" s="868" t="s">
        <v>119</v>
      </c>
      <c r="E40" s="308">
        <v>14</v>
      </c>
      <c r="F40" s="36"/>
      <c r="G40" s="36"/>
      <c r="H40" s="36"/>
      <c r="I40" s="35"/>
      <c r="J40" s="35"/>
      <c r="K40" s="131"/>
      <c r="L40" s="131"/>
      <c r="M40" s="154"/>
      <c r="N40" s="154"/>
      <c r="O40" s="154"/>
      <c r="P40" s="154"/>
    </row>
    <row r="41" spans="1:16" s="34" customFormat="1" ht="15.75" x14ac:dyDescent="0.25">
      <c r="A41" s="48" t="s">
        <v>122</v>
      </c>
      <c r="B41" s="38"/>
      <c r="C41" s="38"/>
      <c r="D41" s="868" t="s">
        <v>119</v>
      </c>
      <c r="E41" s="308">
        <v>14</v>
      </c>
      <c r="F41" s="36"/>
      <c r="G41" s="36"/>
      <c r="I41" s="35"/>
      <c r="J41" s="35"/>
      <c r="K41" s="131"/>
      <c r="L41" s="131"/>
      <c r="M41" s="154"/>
      <c r="N41" s="154"/>
      <c r="O41" s="154"/>
      <c r="P41" s="154"/>
    </row>
    <row r="42" spans="1:16" s="34" customFormat="1" ht="15.75" x14ac:dyDescent="0.25">
      <c r="A42" s="38"/>
      <c r="B42" s="38"/>
      <c r="C42" s="38"/>
      <c r="D42" s="321"/>
      <c r="E42" s="321"/>
      <c r="F42" s="1742"/>
      <c r="G42" s="1742"/>
      <c r="H42" s="1742"/>
      <c r="I42" s="35"/>
      <c r="M42" s="154"/>
      <c r="N42" s="154"/>
      <c r="O42" s="154"/>
      <c r="P42" s="154"/>
    </row>
    <row r="43" spans="1:16" s="34" customFormat="1" ht="15.75" x14ac:dyDescent="0.25">
      <c r="A43" s="135" t="s">
        <v>123</v>
      </c>
      <c r="B43" s="136"/>
      <c r="C43" s="136"/>
      <c r="D43" s="137" t="s">
        <v>116</v>
      </c>
      <c r="E43" s="140" t="s">
        <v>117</v>
      </c>
      <c r="F43" s="298"/>
      <c r="G43" s="140" t="s">
        <v>124</v>
      </c>
      <c r="H43" s="1111" t="s">
        <v>125</v>
      </c>
      <c r="I43" s="1111" t="s">
        <v>126</v>
      </c>
      <c r="J43" s="140" t="s">
        <v>127</v>
      </c>
      <c r="K43" s="140" t="s">
        <v>103</v>
      </c>
      <c r="L43" s="1122" t="s">
        <v>104</v>
      </c>
      <c r="M43" s="1116" t="s">
        <v>128</v>
      </c>
      <c r="N43" s="1117" t="s">
        <v>129</v>
      </c>
      <c r="O43" s="154"/>
      <c r="P43" s="154"/>
    </row>
    <row r="44" spans="1:16" s="34" customFormat="1" ht="15.75" x14ac:dyDescent="0.25">
      <c r="A44" s="49" t="s">
        <v>130</v>
      </c>
      <c r="B44" s="299"/>
      <c r="C44" s="299"/>
      <c r="D44" s="146" t="s">
        <v>131</v>
      </c>
      <c r="E44" s="147"/>
      <c r="F44" s="298" t="s">
        <v>132</v>
      </c>
      <c r="G44" s="1075">
        <v>0.51</v>
      </c>
      <c r="H44" s="1075">
        <v>0.32</v>
      </c>
      <c r="I44" s="1075">
        <v>0.82</v>
      </c>
      <c r="J44" s="1112">
        <f>G44/((1-11.4%)+(11.4%*G44))</f>
        <v>0.54017412671849518</v>
      </c>
      <c r="K44" s="1112">
        <f>H44/((1-11.4%)+(11.4%*H44))</f>
        <v>0.34689098950654756</v>
      </c>
      <c r="L44" s="1112">
        <f>I44/((1-11.4%)+(11.4%*I44))</f>
        <v>0.83717891125903532</v>
      </c>
      <c r="M44" s="1115">
        <f>LN(L44)-LN(K44)/3.92</f>
        <v>9.2370455252127143E-2</v>
      </c>
      <c r="N44" s="1114" t="e" cm="1">
        <f t="array" aca="1" ref="N44" ca="1">_xll.ErLognormal(J44,M44)</f>
        <v>#NAME?</v>
      </c>
      <c r="O44" s="154"/>
      <c r="P44" s="154"/>
    </row>
    <row r="45" spans="1:16" s="34" customFormat="1" ht="15.75" x14ac:dyDescent="0.25">
      <c r="A45" s="49"/>
      <c r="B45" s="131"/>
      <c r="C45" s="131"/>
      <c r="D45" s="146"/>
      <c r="E45" s="147"/>
      <c r="F45" s="36"/>
      <c r="G45" s="36"/>
      <c r="H45" s="36"/>
      <c r="I45" s="35"/>
    </row>
    <row r="46" spans="1:16" s="34" customFormat="1" ht="15.75" x14ac:dyDescent="0.25">
      <c r="A46" s="135" t="s">
        <v>133</v>
      </c>
      <c r="B46" s="136"/>
      <c r="C46" s="136"/>
      <c r="D46" s="137" t="s">
        <v>116</v>
      </c>
      <c r="E46" s="140" t="s">
        <v>117</v>
      </c>
      <c r="F46" s="36"/>
      <c r="G46" s="36"/>
      <c r="H46" s="36"/>
    </row>
    <row r="47" spans="1:16" s="34" customFormat="1" ht="15.75" x14ac:dyDescent="0.25">
      <c r="A47" s="49" t="s">
        <v>134</v>
      </c>
      <c r="B47" s="318"/>
      <c r="C47" s="318"/>
      <c r="D47" s="319">
        <f>'Permanent Disb'!K10</f>
        <v>0.90600000000000003</v>
      </c>
      <c r="E47" s="320" t="s">
        <v>135</v>
      </c>
      <c r="F47" s="36"/>
      <c r="G47" s="36"/>
      <c r="H47" s="36"/>
    </row>
    <row r="48" spans="1:16" s="34" customFormat="1" ht="15.75" x14ac:dyDescent="0.25">
      <c r="A48" s="49"/>
      <c r="B48" s="38"/>
      <c r="C48" s="38"/>
      <c r="D48" s="38"/>
      <c r="E48" s="50"/>
      <c r="F48" s="51"/>
      <c r="G48" s="38"/>
      <c r="H48" s="38"/>
    </row>
    <row r="49" spans="1:43" s="154" customFormat="1" ht="15.75" x14ac:dyDescent="0.25">
      <c r="A49" s="188" t="s">
        <v>136</v>
      </c>
      <c r="B49" s="189"/>
      <c r="C49" s="189"/>
      <c r="D49" s="190" t="s">
        <v>116</v>
      </c>
      <c r="E49" s="686" t="s">
        <v>103</v>
      </c>
      <c r="F49" s="687" t="s">
        <v>104</v>
      </c>
      <c r="G49" s="189"/>
      <c r="H49" s="193" t="s">
        <v>137</v>
      </c>
      <c r="I49" s="466" t="s">
        <v>105</v>
      </c>
      <c r="J49" s="466" t="s">
        <v>106</v>
      </c>
      <c r="K49" s="466" t="s">
        <v>107</v>
      </c>
      <c r="L49" s="485" t="s">
        <v>129</v>
      </c>
    </row>
    <row r="50" spans="1:43" s="154" customFormat="1" ht="15.75" x14ac:dyDescent="0.25">
      <c r="A50" s="156" t="s">
        <v>138</v>
      </c>
      <c r="B50" s="131"/>
      <c r="C50" s="131"/>
      <c r="D50" s="155">
        <f>'Permanent Disb'!C6</f>
        <v>2.82920668759425E-2</v>
      </c>
      <c r="E50" s="155">
        <f>'Permanent Disb'!D6</f>
        <v>2.56649103912506E-2</v>
      </c>
      <c r="F50" s="155">
        <f>'Permanent Disb'!E6</f>
        <v>3.1202822359023798E-2</v>
      </c>
      <c r="G50" s="131"/>
      <c r="H50" s="157" t="s">
        <v>135</v>
      </c>
      <c r="I50" s="503">
        <f>(F50-E50)/(2*1.96)</f>
        <v>1.4127326448401015E-3</v>
      </c>
      <c r="J50" s="503">
        <f>(D50*(D50-D50^2-I50^2))/I50^2</f>
        <v>389.684928329694</v>
      </c>
      <c r="K50" s="503">
        <f>J50*(1-D50)/D50</f>
        <v>13383.961586731159</v>
      </c>
      <c r="L50" s="576" t="e">
        <f ca="1">_xll.ErBeta(J50,K50)</f>
        <v>#NAME?</v>
      </c>
    </row>
    <row r="51" spans="1:43" s="154" customFormat="1" ht="15.75" x14ac:dyDescent="0.25">
      <c r="A51" s="156" t="s">
        <v>139</v>
      </c>
      <c r="B51" s="131"/>
      <c r="C51" s="131"/>
      <c r="D51" s="178">
        <f>'Permanent Disb'!G7</f>
        <v>1.1000000000000001E-3</v>
      </c>
      <c r="E51" s="178">
        <f>'Permanent Disb'!H7</f>
        <v>7.9000000000000001E-4</v>
      </c>
      <c r="F51" s="178">
        <f>'Permanent Disb'!I7</f>
        <v>1.4E-3</v>
      </c>
      <c r="G51" s="131"/>
      <c r="H51" s="157" t="s">
        <v>135</v>
      </c>
      <c r="I51" s="503">
        <f>(F51-E51)/(2*1.96)</f>
        <v>1.5561224489795918E-4</v>
      </c>
      <c r="J51" s="503">
        <f>(D51*(D51-D51^2-I51^2))/I51^2</f>
        <v>49.91260954474604</v>
      </c>
      <c r="K51" s="503">
        <f>J51*(1-D51)/D51</f>
        <v>45325.186976588018</v>
      </c>
      <c r="L51" s="576" t="e">
        <f ca="1">_xll.ErBeta(J51,K51)</f>
        <v>#NAME?</v>
      </c>
    </row>
    <row r="52" spans="1:43" s="154" customFormat="1" ht="15.75" x14ac:dyDescent="0.25">
      <c r="A52" s="156" t="s">
        <v>140</v>
      </c>
      <c r="B52" s="131"/>
      <c r="C52" s="131"/>
      <c r="D52" s="178">
        <f>'Permanent Disb'!G8</f>
        <v>6.7000000000000002E-3</v>
      </c>
      <c r="E52" s="178">
        <f>'Permanent Disb'!H8</f>
        <v>5.8999999999999999E-3</v>
      </c>
      <c r="F52" s="178">
        <f>'Permanent Disb'!I8</f>
        <v>7.4999999999999997E-3</v>
      </c>
      <c r="G52" s="131"/>
      <c r="H52" s="157" t="s">
        <v>135</v>
      </c>
      <c r="I52" s="503">
        <f>(F52-E52)/(2*1.96)</f>
        <v>4.0816326530612241E-4</v>
      </c>
      <c r="J52" s="503">
        <f>(D52*(D52-D52^2-I52^2))/I52^2</f>
        <v>267.64019509250005</v>
      </c>
      <c r="K52" s="503">
        <f>J52*(1-D52)/D52</f>
        <v>39678.657579907507</v>
      </c>
      <c r="L52" s="576" t="e">
        <f ca="1">_xll.ErBeta(J52,K52)</f>
        <v>#NAME?</v>
      </c>
    </row>
    <row r="53" spans="1:43" s="154" customFormat="1" ht="15.75" x14ac:dyDescent="0.25">
      <c r="A53" s="156" t="s">
        <v>141</v>
      </c>
      <c r="B53" s="131" t="s">
        <v>142</v>
      </c>
      <c r="C53" s="131"/>
      <c r="D53" s="178">
        <f>'Permanent Disb'!G9</f>
        <v>7.1099999999999997E-2</v>
      </c>
      <c r="E53" s="178">
        <f>'Permanent Disb'!H9</f>
        <v>6.8199999999999997E-2</v>
      </c>
      <c r="F53" s="178">
        <f>'Permanent Disb'!I9</f>
        <v>7.4099999999999999E-2</v>
      </c>
      <c r="G53" s="131"/>
      <c r="H53" s="157" t="s">
        <v>135</v>
      </c>
      <c r="I53" s="503">
        <f>(F53-E53)/(2*1.96)</f>
        <v>1.5051020408163272E-3</v>
      </c>
      <c r="J53" s="503">
        <f>(D53*(D53-D53^2-I53^2))/I53^2</f>
        <v>2072.8189890859385</v>
      </c>
      <c r="K53" s="503">
        <f>J53*(1-D53)/D53</f>
        <v>27080.753290603778</v>
      </c>
      <c r="L53" s="576" t="e">
        <f ca="1">_xll.ErBeta(J53,K53)</f>
        <v>#NAME?</v>
      </c>
    </row>
    <row r="54" spans="1:43" s="154" customFormat="1" ht="15.75" x14ac:dyDescent="0.25">
      <c r="A54" s="156" t="s">
        <v>143</v>
      </c>
      <c r="B54" s="131"/>
      <c r="C54" s="131"/>
      <c r="D54" s="178">
        <f>'Permanent Disb'!G5</f>
        <v>7.6E-3</v>
      </c>
      <c r="E54" s="178">
        <f>'Permanent Disb'!H5</f>
        <v>6.7999999999999996E-3</v>
      </c>
      <c r="F54" s="178">
        <f>'Permanent Disb'!I5</f>
        <v>8.5000000000000006E-3</v>
      </c>
      <c r="G54" s="131"/>
      <c r="H54" s="157" t="s">
        <v>135</v>
      </c>
      <c r="I54" s="503">
        <f>(F54-E54)/(2*1.96)</f>
        <v>4.3367346938775537E-4</v>
      </c>
      <c r="J54" s="503">
        <f>(D54*(D54-D54^2-I54^2))/I54^2</f>
        <v>304.77363985937683</v>
      </c>
      <c r="K54" s="503">
        <f>J54*(1-D54)/D54</f>
        <v>39797.02107847968</v>
      </c>
      <c r="L54" s="576" t="e">
        <f ca="1">_xll.ErBeta(J54,K54)</f>
        <v>#NAME?</v>
      </c>
    </row>
    <row r="55" spans="1:43" s="123" customFormat="1" ht="15.75" x14ac:dyDescent="0.25">
      <c r="A55" s="124"/>
      <c r="B55" s="120"/>
      <c r="C55" s="120"/>
      <c r="D55" s="151"/>
      <c r="E55" s="121"/>
      <c r="F55" s="122"/>
      <c r="G55" s="120"/>
      <c r="H55" s="125"/>
    </row>
    <row r="56" spans="1:43" s="160" customFormat="1" x14ac:dyDescent="0.25">
      <c r="A56" s="160" t="s">
        <v>144</v>
      </c>
    </row>
    <row r="57" spans="1:43" s="160" customFormat="1" x14ac:dyDescent="0.25">
      <c r="A57" s="160" t="s">
        <v>145</v>
      </c>
    </row>
    <row r="58" spans="1:43" s="112" customFormat="1" ht="15.75" x14ac:dyDescent="0.25">
      <c r="I58" s="675"/>
    </row>
    <row r="59" spans="1:43" s="112" customFormat="1" ht="15.75" x14ac:dyDescent="0.25">
      <c r="D59" s="1718" t="s">
        <v>636</v>
      </c>
      <c r="E59" s="1718"/>
      <c r="F59" s="1718"/>
      <c r="G59" s="1718"/>
      <c r="H59" s="1718"/>
      <c r="I59" s="1725"/>
      <c r="J59" s="1726" t="s">
        <v>637</v>
      </c>
      <c r="K59" s="1718"/>
      <c r="L59" s="1718"/>
      <c r="M59" s="1718"/>
      <c r="N59" s="1718"/>
      <c r="O59" s="1718"/>
      <c r="P59" s="1726" t="s">
        <v>638</v>
      </c>
      <c r="Q59" s="1718"/>
      <c r="R59" s="1718"/>
      <c r="S59" s="1718"/>
      <c r="T59" s="1718"/>
      <c r="U59" s="1718"/>
      <c r="W59" s="917"/>
      <c r="X59" s="917"/>
      <c r="Y59" s="917"/>
      <c r="Z59" s="917"/>
      <c r="AA59" s="917"/>
      <c r="AB59" s="917"/>
      <c r="AC59" s="917"/>
      <c r="AD59" s="917"/>
      <c r="AE59" s="917"/>
      <c r="AF59" s="917"/>
      <c r="AG59" s="917"/>
      <c r="AH59" s="917"/>
      <c r="AI59" s="917"/>
      <c r="AJ59" s="917"/>
      <c r="AK59" s="917"/>
      <c r="AL59" s="917"/>
      <c r="AM59" s="917"/>
      <c r="AN59" s="917"/>
      <c r="AO59" s="917"/>
      <c r="AP59" s="917"/>
      <c r="AQ59" s="917"/>
    </row>
    <row r="60" spans="1:43" s="112" customFormat="1" ht="15.75" x14ac:dyDescent="0.25">
      <c r="D60" s="1697" t="s">
        <v>639</v>
      </c>
      <c r="E60" s="1697"/>
      <c r="F60" s="1698"/>
      <c r="G60" s="1697" t="s">
        <v>631</v>
      </c>
      <c r="H60" s="1697"/>
      <c r="I60" s="1698"/>
      <c r="J60" s="1690" t="s">
        <v>632</v>
      </c>
      <c r="K60" s="1691"/>
      <c r="L60" s="1703"/>
      <c r="M60" s="1691" t="s">
        <v>633</v>
      </c>
      <c r="N60" s="1691"/>
      <c r="O60" s="1703"/>
      <c r="P60" s="1692" t="s">
        <v>634</v>
      </c>
      <c r="Q60" s="1693"/>
      <c r="R60" s="1695"/>
      <c r="S60" s="1693" t="s">
        <v>635</v>
      </c>
      <c r="T60" s="1693"/>
      <c r="U60" s="1695"/>
      <c r="W60" s="917"/>
      <c r="X60" s="917"/>
      <c r="Y60" s="917"/>
      <c r="Z60" s="917"/>
      <c r="AA60" s="917"/>
      <c r="AB60" s="917"/>
      <c r="AC60" s="917"/>
      <c r="AD60" s="917"/>
      <c r="AE60" s="917"/>
      <c r="AF60" s="917"/>
      <c r="AG60" s="917"/>
      <c r="AH60" s="917"/>
      <c r="AI60" s="917"/>
      <c r="AJ60" s="917"/>
      <c r="AK60" s="917"/>
      <c r="AL60" s="917"/>
      <c r="AM60" s="917"/>
      <c r="AN60" s="917"/>
      <c r="AO60" s="917"/>
      <c r="AP60" s="917"/>
      <c r="AQ60" s="917"/>
    </row>
    <row r="61" spans="1:43" s="678" customFormat="1" x14ac:dyDescent="0.25">
      <c r="D61" s="679"/>
      <c r="E61" s="679" t="s">
        <v>150</v>
      </c>
      <c r="F61" s="681" t="s">
        <v>151</v>
      </c>
      <c r="G61" s="679"/>
      <c r="H61" s="679" t="s">
        <v>150</v>
      </c>
      <c r="I61" s="681" t="s">
        <v>151</v>
      </c>
      <c r="J61" s="676"/>
      <c r="K61" s="679" t="s">
        <v>150</v>
      </c>
      <c r="L61" s="681" t="s">
        <v>151</v>
      </c>
      <c r="M61" s="679"/>
      <c r="N61" s="679" t="s">
        <v>150</v>
      </c>
      <c r="O61" s="681" t="s">
        <v>151</v>
      </c>
      <c r="P61" s="676"/>
      <c r="Q61" s="679" t="s">
        <v>150</v>
      </c>
      <c r="R61" s="681" t="s">
        <v>151</v>
      </c>
      <c r="S61" s="679"/>
      <c r="T61" s="679" t="s">
        <v>150</v>
      </c>
      <c r="U61" s="681" t="s">
        <v>151</v>
      </c>
      <c r="W61" s="919"/>
      <c r="X61" s="919"/>
      <c r="Y61" s="919"/>
      <c r="Z61" s="919"/>
      <c r="AA61" s="919"/>
      <c r="AB61" s="919"/>
      <c r="AC61" s="919"/>
      <c r="AD61" s="919"/>
      <c r="AE61" s="919"/>
      <c r="AF61" s="919"/>
      <c r="AG61" s="919"/>
      <c r="AH61" s="919"/>
      <c r="AI61" s="919"/>
      <c r="AJ61" s="919"/>
      <c r="AK61" s="919"/>
      <c r="AL61" s="919"/>
      <c r="AM61" s="919"/>
      <c r="AN61" s="919"/>
      <c r="AO61" s="919"/>
      <c r="AP61" s="919"/>
      <c r="AQ61" s="919"/>
    </row>
    <row r="62" spans="1:43" s="678" customFormat="1" x14ac:dyDescent="0.25">
      <c r="D62" s="680" t="s">
        <v>152</v>
      </c>
      <c r="E62" s="680" t="s">
        <v>152</v>
      </c>
      <c r="F62" s="682" t="s">
        <v>153</v>
      </c>
      <c r="G62" s="680" t="s">
        <v>152</v>
      </c>
      <c r="H62" s="680" t="s">
        <v>152</v>
      </c>
      <c r="I62" s="682" t="s">
        <v>153</v>
      </c>
      <c r="J62" s="677" t="s">
        <v>152</v>
      </c>
      <c r="K62" s="680" t="s">
        <v>152</v>
      </c>
      <c r="L62" s="682" t="s">
        <v>153</v>
      </c>
      <c r="M62" s="680" t="s">
        <v>152</v>
      </c>
      <c r="N62" s="680" t="s">
        <v>152</v>
      </c>
      <c r="O62" s="682" t="s">
        <v>153</v>
      </c>
      <c r="P62" s="677" t="s">
        <v>152</v>
      </c>
      <c r="Q62" s="680" t="s">
        <v>152</v>
      </c>
      <c r="R62" s="682" t="s">
        <v>153</v>
      </c>
      <c r="S62" s="680" t="s">
        <v>152</v>
      </c>
      <c r="T62" s="680" t="s">
        <v>152</v>
      </c>
      <c r="U62" s="682" t="s">
        <v>153</v>
      </c>
      <c r="W62" s="919"/>
      <c r="X62" s="919"/>
      <c r="Y62" s="919"/>
      <c r="Z62" s="919"/>
      <c r="AA62" s="919"/>
      <c r="AB62" s="919"/>
      <c r="AC62" s="919"/>
      <c r="AD62" s="919"/>
      <c r="AE62" s="919"/>
      <c r="AF62" s="919"/>
      <c r="AG62" s="919"/>
      <c r="AH62" s="919"/>
      <c r="AI62" s="919"/>
      <c r="AJ62" s="919"/>
      <c r="AK62" s="919"/>
      <c r="AL62" s="919"/>
      <c r="AM62" s="919"/>
      <c r="AN62" s="919"/>
      <c r="AO62" s="919"/>
      <c r="AP62" s="919"/>
      <c r="AQ62" s="919"/>
    </row>
    <row r="63" spans="1:43" s="304" customFormat="1" x14ac:dyDescent="0.25">
      <c r="B63" s="304" t="s">
        <v>154</v>
      </c>
      <c r="D63" s="61">
        <f>L21</f>
        <v>671</v>
      </c>
      <c r="E63" s="628">
        <f>(D63*$E39)/$D$27</f>
        <v>25.71937029431896</v>
      </c>
      <c r="F63" s="683" t="e">
        <f ca="1">$E63*$J$30</f>
        <v>#NAME?</v>
      </c>
      <c r="G63" s="61">
        <f>M21</f>
        <v>4750</v>
      </c>
      <c r="H63" s="628">
        <f>(G63*$E39)/$D$27</f>
        <v>182.06707734428474</v>
      </c>
      <c r="I63" s="683" t="e">
        <f ca="1">H63*$J$30</f>
        <v>#NAME?</v>
      </c>
      <c r="J63" s="674">
        <f>N21</f>
        <v>9166</v>
      </c>
      <c r="K63" s="628">
        <f>(J63*$E39)/$D$27</f>
        <v>351.33196440793978</v>
      </c>
      <c r="L63" s="683" t="e">
        <f ca="1">K63*$J30</f>
        <v>#NAME?</v>
      </c>
      <c r="M63" s="61">
        <f>O21</f>
        <v>61244</v>
      </c>
      <c r="N63" s="628">
        <f>(M63*$E39)/$D$27</f>
        <v>2347.4770704996577</v>
      </c>
      <c r="O63" s="683" t="e">
        <f ca="1">N63*$J30</f>
        <v>#NAME?</v>
      </c>
      <c r="P63" s="674">
        <f>P21</f>
        <v>38072</v>
      </c>
      <c r="Q63" s="628">
        <f>(P63*$E39)/$D$27</f>
        <v>1459.2963723477071</v>
      </c>
      <c r="R63" s="683" t="e">
        <f ca="1">Q63*$J30</f>
        <v>#NAME?</v>
      </c>
      <c r="S63" s="61">
        <f>Q21</f>
        <v>227016</v>
      </c>
      <c r="T63" s="628">
        <f>(S63*$E39)/$D$27</f>
        <v>8701.5030800821351</v>
      </c>
      <c r="U63" s="683" t="e">
        <f ca="1">T63*$J30</f>
        <v>#NAME?</v>
      </c>
      <c r="W63" s="971"/>
      <c r="X63" s="971"/>
      <c r="Y63" s="971"/>
      <c r="Z63" s="971"/>
      <c r="AA63" s="971"/>
      <c r="AB63" s="971"/>
      <c r="AC63" s="971"/>
      <c r="AD63" s="971"/>
      <c r="AE63" s="971"/>
      <c r="AF63" s="971"/>
      <c r="AG63" s="971"/>
      <c r="AH63" s="971"/>
      <c r="AI63" s="971"/>
      <c r="AJ63" s="971"/>
      <c r="AK63" s="971"/>
      <c r="AL63" s="971"/>
      <c r="AM63" s="971"/>
      <c r="AN63" s="971"/>
      <c r="AO63" s="971"/>
      <c r="AP63" s="971"/>
      <c r="AQ63" s="971"/>
    </row>
    <row r="64" spans="1:43" s="304" customFormat="1" x14ac:dyDescent="0.25">
      <c r="B64" s="304" t="s">
        <v>93</v>
      </c>
      <c r="D64" s="61">
        <f t="shared" ref="D64:D65" si="6">L22</f>
        <v>44</v>
      </c>
      <c r="E64" s="628">
        <f t="shared" ref="E64:E65" si="7">(D64*$E40)/$D$27</f>
        <v>1.6865160848733745</v>
      </c>
      <c r="F64" s="683" t="e">
        <f ca="1">$E64*$J$31</f>
        <v>#NAME?</v>
      </c>
      <c r="G64" s="61">
        <f t="shared" ref="G64:G65" si="8">M22</f>
        <v>131</v>
      </c>
      <c r="H64" s="628">
        <f t="shared" ref="H64:H65" si="9">(G64*$E40)/$D$27</f>
        <v>5.0212183436002737</v>
      </c>
      <c r="I64" s="683" t="e">
        <f ca="1">H64*$J$31</f>
        <v>#NAME?</v>
      </c>
      <c r="J64" s="674">
        <f t="shared" ref="J64:J65" si="10">N22</f>
        <v>620</v>
      </c>
      <c r="K64" s="628">
        <f t="shared" ref="K64:K65" si="11">(J64*$E40)/$D$27</f>
        <v>23.76454483230664</v>
      </c>
      <c r="L64" s="683" t="e">
        <f t="shared" ref="L64:L65" ca="1" si="12">K64*$J31</f>
        <v>#NAME?</v>
      </c>
      <c r="M64" s="61">
        <f t="shared" ref="M64:M65" si="13">O22</f>
        <v>1787</v>
      </c>
      <c r="N64" s="628">
        <f t="shared" ref="N64:N65" si="14">(M64*$E40)/$D$27</f>
        <v>68.495550992470911</v>
      </c>
      <c r="O64" s="683" t="e">
        <f t="shared" ref="O64:O65" ca="1" si="15">N64*$J31</f>
        <v>#NAME?</v>
      </c>
      <c r="P64" s="674">
        <f t="shared" ref="P64:P65" si="16">P22</f>
        <v>2558</v>
      </c>
      <c r="Q64" s="628">
        <f t="shared" ref="Q64:Q65" si="17">(P64*$E40)/$D$27</f>
        <v>98.047912388774819</v>
      </c>
      <c r="R64" s="683" t="e">
        <f t="shared" ref="R64:R65" ca="1" si="18">Q64*$J31</f>
        <v>#NAME?</v>
      </c>
      <c r="S64" s="61">
        <f t="shared" ref="S64:S65" si="19">Q22</f>
        <v>7206</v>
      </c>
      <c r="T64" s="628">
        <f t="shared" ref="T64:T65" si="20">(S64*$E40)/$D$27</f>
        <v>276.20533880903491</v>
      </c>
      <c r="U64" s="683" t="e">
        <f t="shared" ref="U64:U65" ca="1" si="21">T64*$J31</f>
        <v>#NAME?</v>
      </c>
      <c r="W64" s="971"/>
      <c r="X64" s="971"/>
      <c r="Y64" s="971"/>
      <c r="Z64" s="971"/>
      <c r="AA64" s="971"/>
      <c r="AB64" s="971"/>
      <c r="AC64" s="971"/>
      <c r="AD64" s="971"/>
      <c r="AE64" s="971"/>
      <c r="AF64" s="971"/>
      <c r="AG64" s="971"/>
      <c r="AH64" s="971"/>
      <c r="AI64" s="971"/>
      <c r="AJ64" s="971"/>
      <c r="AK64" s="971"/>
      <c r="AL64" s="971"/>
      <c r="AM64" s="971"/>
      <c r="AN64" s="971"/>
      <c r="AO64" s="971"/>
      <c r="AP64" s="971"/>
      <c r="AQ64" s="971"/>
    </row>
    <row r="65" spans="1:108" s="304" customFormat="1" x14ac:dyDescent="0.25">
      <c r="B65" s="304" t="s">
        <v>95</v>
      </c>
      <c r="D65" s="61">
        <f t="shared" si="6"/>
        <v>9</v>
      </c>
      <c r="E65" s="628">
        <f t="shared" si="7"/>
        <v>0.34496919917864477</v>
      </c>
      <c r="F65" s="683" t="e">
        <f ca="1">$E65*$J$32</f>
        <v>#NAME?</v>
      </c>
      <c r="G65" s="61">
        <f t="shared" si="8"/>
        <v>22</v>
      </c>
      <c r="H65" s="628">
        <f t="shared" si="9"/>
        <v>0.84325804243668723</v>
      </c>
      <c r="I65" s="683" t="e">
        <f ca="1">H65*$J$32</f>
        <v>#NAME?</v>
      </c>
      <c r="J65" s="674">
        <f t="shared" si="10"/>
        <v>108</v>
      </c>
      <c r="K65" s="628">
        <f t="shared" si="11"/>
        <v>4.1396303901437372</v>
      </c>
      <c r="L65" s="683" t="e">
        <f t="shared" ca="1" si="12"/>
        <v>#NAME?</v>
      </c>
      <c r="M65" s="61">
        <f t="shared" si="13"/>
        <v>264</v>
      </c>
      <c r="N65" s="628">
        <f t="shared" si="14"/>
        <v>10.119096509240247</v>
      </c>
      <c r="O65" s="683" t="e">
        <f t="shared" ca="1" si="15"/>
        <v>#NAME?</v>
      </c>
      <c r="P65" s="674">
        <f t="shared" si="16"/>
        <v>557</v>
      </c>
      <c r="Q65" s="628">
        <f t="shared" si="17"/>
        <v>21.349760438056126</v>
      </c>
      <c r="R65" s="683" t="e">
        <f t="shared" ca="1" si="18"/>
        <v>#NAME?</v>
      </c>
      <c r="S65" s="61">
        <f t="shared" si="19"/>
        <v>1352</v>
      </c>
      <c r="T65" s="628">
        <f t="shared" si="20"/>
        <v>51.822039698836413</v>
      </c>
      <c r="U65" s="683" t="e">
        <f t="shared" ca="1" si="21"/>
        <v>#NAME?</v>
      </c>
      <c r="W65" s="971"/>
      <c r="X65" s="971"/>
      <c r="Y65" s="971"/>
      <c r="Z65" s="971"/>
      <c r="AA65" s="971"/>
      <c r="AB65" s="971"/>
      <c r="AC65" s="971"/>
      <c r="AD65" s="971"/>
      <c r="AE65" s="971"/>
      <c r="AF65" s="971"/>
      <c r="AG65" s="971"/>
      <c r="AH65" s="971"/>
      <c r="AI65" s="971"/>
      <c r="AJ65" s="971"/>
      <c r="AK65" s="971"/>
      <c r="AL65" s="971"/>
      <c r="AM65" s="971"/>
      <c r="AN65" s="971"/>
      <c r="AO65" s="971"/>
      <c r="AP65" s="971"/>
      <c r="AQ65" s="971"/>
    </row>
    <row r="66" spans="1:108" s="640" customFormat="1" x14ac:dyDescent="0.25">
      <c r="B66" s="733" t="s">
        <v>155</v>
      </c>
      <c r="F66" s="734" t="e">
        <f ca="1">_xll.ErTotal(SUM(F63:F65))</f>
        <v>#NAME?</v>
      </c>
      <c r="I66" s="734" t="e">
        <f ca="1">_xll.ErTotal(SUM(I63:I65))</f>
        <v>#NAME?</v>
      </c>
      <c r="J66" s="643"/>
      <c r="K66" s="644"/>
      <c r="L66" s="734" t="e">
        <f ca="1">_xll.ErTotal(SUM(L63:L65))</f>
        <v>#NAME?</v>
      </c>
      <c r="M66" s="644"/>
      <c r="N66" s="644"/>
      <c r="O66" s="734" t="e">
        <f ca="1">_xll.ErTotal(SUM(O63:O65))</f>
        <v>#NAME?</v>
      </c>
      <c r="P66" s="643"/>
      <c r="Q66" s="644"/>
      <c r="R66" s="734" t="e">
        <f ca="1">_xll.ErTotal(SUM(R63:R65))</f>
        <v>#NAME?</v>
      </c>
      <c r="S66" s="644"/>
      <c r="T66" s="644"/>
      <c r="U66" s="734" t="e">
        <f ca="1">_xll.ErTotal(SUM(U63:U65))</f>
        <v>#NAME?</v>
      </c>
      <c r="W66" s="919"/>
      <c r="X66" s="919"/>
      <c r="Y66" s="919"/>
      <c r="Z66" s="919"/>
      <c r="AA66" s="919"/>
      <c r="AB66" s="919"/>
      <c r="AC66" s="919"/>
      <c r="AD66" s="919"/>
      <c r="AE66" s="919"/>
      <c r="AF66" s="919"/>
      <c r="AG66" s="919"/>
      <c r="AH66" s="919"/>
      <c r="AI66" s="919"/>
      <c r="AJ66" s="919"/>
      <c r="AK66" s="919"/>
      <c r="AL66" s="919"/>
      <c r="AM66" s="919"/>
      <c r="AN66" s="919"/>
      <c r="AO66" s="919"/>
      <c r="AP66" s="919"/>
      <c r="AQ66" s="919"/>
    </row>
    <row r="67" spans="1:108" x14ac:dyDescent="0.25">
      <c r="D67" s="241"/>
      <c r="E67" s="241"/>
      <c r="F67" s="241"/>
      <c r="G67" s="241"/>
      <c r="H67" s="241"/>
      <c r="I67" s="159"/>
      <c r="J67" s="365"/>
      <c r="K67" s="365"/>
      <c r="L67" s="365"/>
      <c r="M67" s="365"/>
      <c r="N67" s="365"/>
      <c r="O67" s="684"/>
      <c r="P67" s="365"/>
      <c r="Q67" s="365"/>
      <c r="R67" s="365"/>
      <c r="S67" s="365"/>
      <c r="T67" s="365"/>
      <c r="U67" s="684"/>
      <c r="W67" s="971"/>
      <c r="X67" s="971"/>
      <c r="Y67" s="971"/>
      <c r="Z67" s="971"/>
      <c r="AA67" s="971"/>
      <c r="AB67" s="971"/>
      <c r="AC67" s="971"/>
      <c r="AD67" s="971"/>
      <c r="AE67" s="971"/>
      <c r="AF67" s="971"/>
      <c r="AG67" s="971"/>
      <c r="AH67" s="971"/>
      <c r="AI67" s="971"/>
      <c r="AJ67" s="971"/>
      <c r="AK67" s="971"/>
      <c r="AL67" s="971"/>
      <c r="AM67" s="971"/>
      <c r="AN67" s="971"/>
      <c r="AO67" s="971"/>
      <c r="AP67" s="971"/>
      <c r="AQ67" s="971"/>
    </row>
    <row r="68" spans="1:108" s="160" customFormat="1" x14ac:dyDescent="0.25">
      <c r="A68" s="160" t="s">
        <v>156</v>
      </c>
    </row>
    <row r="69" spans="1:108" s="112" customFormat="1" ht="15.75" x14ac:dyDescent="0.25"/>
    <row r="70" spans="1:108" s="112" customFormat="1" ht="15.75" x14ac:dyDescent="0.25">
      <c r="E70" s="685"/>
      <c r="F70" s="685"/>
      <c r="G70" s="685"/>
      <c r="H70" s="685"/>
    </row>
    <row r="71" spans="1:108" s="112" customFormat="1" ht="15.75" x14ac:dyDescent="0.25">
      <c r="D71" s="1718"/>
      <c r="E71" s="1718"/>
      <c r="F71" s="1718"/>
      <c r="G71" s="1718"/>
      <c r="H71" s="1718"/>
      <c r="K71" s="1697" t="s">
        <v>640</v>
      </c>
      <c r="L71" s="1697"/>
      <c r="M71" s="1697"/>
      <c r="N71" s="1697"/>
      <c r="O71" s="1697"/>
      <c r="P71" s="1697"/>
      <c r="Q71" s="1697"/>
      <c r="R71" s="1698"/>
      <c r="S71" s="1690" t="s">
        <v>641</v>
      </c>
      <c r="T71" s="1691"/>
      <c r="U71" s="1691"/>
      <c r="V71" s="1691"/>
      <c r="W71" s="1691"/>
      <c r="X71" s="1691"/>
      <c r="Y71" s="1691"/>
      <c r="Z71" s="1691"/>
      <c r="AA71" s="1692" t="s">
        <v>642</v>
      </c>
      <c r="AB71" s="1693"/>
      <c r="AC71" s="1693"/>
      <c r="AD71" s="1693"/>
      <c r="AE71" s="1693"/>
      <c r="AF71" s="1693"/>
      <c r="AG71" s="1693"/>
      <c r="AH71" s="1693"/>
      <c r="AI71" s="703"/>
      <c r="AJ71" s="703"/>
      <c r="AK71" s="703"/>
      <c r="AL71" s="703"/>
      <c r="AM71" s="703"/>
      <c r="AN71" s="703"/>
      <c r="AO71" s="703"/>
      <c r="AP71" s="703"/>
      <c r="AQ71" s="703"/>
      <c r="AR71" s="703"/>
      <c r="AS71" s="703"/>
      <c r="AT71" s="703"/>
      <c r="AU71" s="703"/>
      <c r="AV71" s="703"/>
    </row>
    <row r="72" spans="1:108" s="112" customFormat="1" ht="14.25" customHeight="1" x14ac:dyDescent="0.25">
      <c r="D72" s="502"/>
      <c r="E72" s="502"/>
      <c r="F72" s="502"/>
      <c r="G72" s="502"/>
      <c r="H72" s="502"/>
      <c r="I72" s="502"/>
      <c r="J72" s="502"/>
      <c r="K72" s="1702"/>
      <c r="L72" s="1702"/>
      <c r="M72" s="1702"/>
      <c r="N72" s="1702"/>
      <c r="O72" s="725"/>
      <c r="P72" s="725"/>
      <c r="Q72" s="725"/>
      <c r="R72" s="726"/>
      <c r="S72" s="729"/>
      <c r="T72" s="729"/>
      <c r="U72" s="729"/>
      <c r="V72" s="729"/>
      <c r="W72" s="729"/>
      <c r="X72" s="729"/>
      <c r="Y72" s="729"/>
      <c r="Z72" s="729"/>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row>
    <row r="73" spans="1:108" x14ac:dyDescent="0.25">
      <c r="D73" s="1700" t="s">
        <v>760</v>
      </c>
      <c r="E73" s="1700"/>
      <c r="F73" s="1701"/>
      <c r="G73" s="1704" t="s">
        <v>129</v>
      </c>
      <c r="H73" s="1705"/>
      <c r="I73" s="1705"/>
      <c r="J73" s="1705"/>
      <c r="K73" s="1697" t="s">
        <v>643</v>
      </c>
      <c r="L73" s="1697"/>
      <c r="M73" s="1697"/>
      <c r="N73" s="1698"/>
      <c r="O73" s="1697" t="s">
        <v>631</v>
      </c>
      <c r="P73" s="1697"/>
      <c r="Q73" s="1697"/>
      <c r="R73" s="1698"/>
      <c r="S73" s="1690" t="s">
        <v>632</v>
      </c>
      <c r="T73" s="1691"/>
      <c r="U73" s="1691"/>
      <c r="V73" s="1691"/>
      <c r="W73" s="1691" t="s">
        <v>633</v>
      </c>
      <c r="X73" s="1691"/>
      <c r="Y73" s="1691"/>
      <c r="Z73" s="1691"/>
      <c r="AA73" s="1692" t="s">
        <v>634</v>
      </c>
      <c r="AB73" s="1693"/>
      <c r="AC73" s="1693"/>
      <c r="AD73" s="1693"/>
      <c r="AE73" s="1693" t="s">
        <v>635</v>
      </c>
      <c r="AF73" s="1693"/>
      <c r="AG73" s="1693"/>
      <c r="AH73" s="1693"/>
      <c r="AI73" s="1693"/>
      <c r="AJ73" s="1693"/>
      <c r="AK73" s="1693"/>
      <c r="AL73" s="1693"/>
      <c r="AM73" s="1693"/>
      <c r="AN73" s="1693"/>
      <c r="AO73" s="1693"/>
      <c r="AP73" s="1693"/>
      <c r="AQ73" s="1693"/>
      <c r="AR73" s="1693"/>
      <c r="AS73" s="1693"/>
      <c r="AT73" s="1693"/>
      <c r="AU73" s="1693"/>
      <c r="AV73" s="1693"/>
      <c r="AW73" s="195"/>
      <c r="AX73" s="1706"/>
      <c r="AY73" s="1706"/>
      <c r="AZ73" s="1706"/>
      <c r="BA73" s="1706"/>
      <c r="BB73" s="1707"/>
      <c r="BC73" s="1707"/>
      <c r="BD73" s="1707"/>
      <c r="BE73" s="1707"/>
      <c r="BF73" s="1707"/>
      <c r="BG73" s="1707"/>
      <c r="BH73" s="1707"/>
      <c r="BI73" s="1707"/>
      <c r="BJ73" s="1707"/>
      <c r="BK73" s="1707"/>
      <c r="BL73" s="181"/>
      <c r="BM73" s="1707"/>
      <c r="BN73" s="1707"/>
      <c r="BO73" s="1707"/>
      <c r="BP73" s="1707"/>
      <c r="BQ73" s="1707"/>
      <c r="BR73" s="1707"/>
      <c r="BS73" s="1707"/>
      <c r="BT73" s="1707"/>
      <c r="BU73" s="1707"/>
      <c r="BV73" s="1707"/>
      <c r="BW73" s="1707"/>
      <c r="BX73" s="1707"/>
      <c r="BY73" s="1707"/>
      <c r="BZ73" s="1707"/>
      <c r="CA73" s="181"/>
      <c r="CB73" s="1707"/>
      <c r="CC73" s="1707"/>
      <c r="CD73" s="1707"/>
      <c r="CE73" s="1707"/>
      <c r="CF73" s="1707"/>
      <c r="CG73" s="1707"/>
      <c r="CH73" s="1707"/>
      <c r="CI73" s="1707"/>
      <c r="CJ73" s="1707"/>
      <c r="CK73" s="1707"/>
      <c r="CL73" s="1707"/>
      <c r="CM73" s="1707"/>
      <c r="CN73" s="1707"/>
      <c r="CO73" s="1707"/>
      <c r="CP73" s="181"/>
      <c r="CQ73" s="1707"/>
      <c r="CR73" s="1707"/>
      <c r="CS73" s="1707"/>
      <c r="CT73" s="1707"/>
      <c r="CU73" s="1707"/>
      <c r="CV73" s="1707"/>
      <c r="CW73" s="1707"/>
      <c r="CX73" s="1707"/>
      <c r="CY73" s="1707"/>
      <c r="CZ73" s="1707"/>
      <c r="DA73" s="1707"/>
      <c r="DB73" s="1707"/>
      <c r="DC73" s="1707"/>
      <c r="DD73" s="1707"/>
    </row>
    <row r="74" spans="1:108" s="329" customFormat="1" ht="45" x14ac:dyDescent="0.25">
      <c r="B74" s="439" t="s">
        <v>162</v>
      </c>
      <c r="D74" s="443" t="s">
        <v>163</v>
      </c>
      <c r="E74" s="443" t="s">
        <v>103</v>
      </c>
      <c r="F74" s="443" t="s">
        <v>104</v>
      </c>
      <c r="G74" s="498" t="s">
        <v>105</v>
      </c>
      <c r="H74" s="498" t="s">
        <v>106</v>
      </c>
      <c r="I74" s="498" t="s">
        <v>107</v>
      </c>
      <c r="J74" s="498" t="s">
        <v>164</v>
      </c>
      <c r="K74" s="711" t="s">
        <v>165</v>
      </c>
      <c r="L74" s="727" t="s">
        <v>166</v>
      </c>
      <c r="M74" s="727" t="s">
        <v>167</v>
      </c>
      <c r="N74" s="728" t="s">
        <v>168</v>
      </c>
      <c r="O74" s="711" t="s">
        <v>165</v>
      </c>
      <c r="P74" s="727" t="s">
        <v>166</v>
      </c>
      <c r="Q74" s="727" t="s">
        <v>167</v>
      </c>
      <c r="R74" s="728" t="s">
        <v>168</v>
      </c>
      <c r="S74" s="712" t="s">
        <v>165</v>
      </c>
      <c r="T74" s="730" t="s">
        <v>166</v>
      </c>
      <c r="U74" s="730" t="s">
        <v>167</v>
      </c>
      <c r="V74" s="731" t="s">
        <v>168</v>
      </c>
      <c r="W74" s="712" t="s">
        <v>165</v>
      </c>
      <c r="X74" s="730" t="s">
        <v>166</v>
      </c>
      <c r="Y74" s="730" t="s">
        <v>167</v>
      </c>
      <c r="Z74" s="731" t="s">
        <v>168</v>
      </c>
      <c r="AA74" s="713" t="s">
        <v>165</v>
      </c>
      <c r="AB74" s="703" t="s">
        <v>166</v>
      </c>
      <c r="AC74" s="703" t="s">
        <v>167</v>
      </c>
      <c r="AD74" s="704" t="s">
        <v>168</v>
      </c>
      <c r="AE74" s="713" t="s">
        <v>165</v>
      </c>
      <c r="AF74" s="703" t="s">
        <v>166</v>
      </c>
      <c r="AG74" s="703" t="s">
        <v>167</v>
      </c>
      <c r="AH74" s="704" t="s">
        <v>168</v>
      </c>
      <c r="AI74" s="713"/>
      <c r="AJ74" s="703"/>
      <c r="AK74" s="703"/>
      <c r="AL74" s="703"/>
      <c r="AM74" s="703"/>
      <c r="AN74" s="713"/>
      <c r="AO74" s="703"/>
      <c r="AP74" s="703"/>
      <c r="AQ74" s="703"/>
      <c r="AR74" s="703"/>
      <c r="AS74" s="713"/>
      <c r="AT74" s="703"/>
      <c r="AU74" s="703"/>
      <c r="AV74" s="703"/>
      <c r="AW74" s="444"/>
      <c r="AX74" s="445"/>
      <c r="AY74" s="444"/>
      <c r="AZ74" s="444"/>
      <c r="BA74" s="444"/>
      <c r="BB74" s="446"/>
      <c r="BC74" s="447"/>
      <c r="BD74" s="446"/>
      <c r="BE74" s="446"/>
      <c r="BF74" s="446"/>
      <c r="BG74" s="446"/>
      <c r="BH74" s="447"/>
      <c r="BI74" s="446"/>
      <c r="BJ74" s="446"/>
      <c r="BK74" s="446"/>
      <c r="BL74" s="444"/>
      <c r="BM74" s="445"/>
      <c r="BN74" s="444"/>
      <c r="BO74" s="444"/>
      <c r="BP74" s="444"/>
      <c r="BQ74" s="446"/>
      <c r="BR74" s="447"/>
      <c r="BS74" s="446"/>
      <c r="BT74" s="446"/>
      <c r="BU74" s="446"/>
      <c r="BV74" s="446"/>
      <c r="BW74" s="447"/>
      <c r="BX74" s="446"/>
      <c r="BY74" s="446"/>
      <c r="BZ74" s="446"/>
      <c r="CA74" s="444"/>
      <c r="CB74" s="445"/>
      <c r="CC74" s="444"/>
      <c r="CD74" s="444"/>
      <c r="CE74" s="444"/>
      <c r="CF74" s="446"/>
      <c r="CG74" s="447"/>
      <c r="CH74" s="446"/>
      <c r="CI74" s="446"/>
      <c r="CJ74" s="446"/>
      <c r="CK74" s="446"/>
      <c r="CL74" s="447"/>
      <c r="CM74" s="446"/>
      <c r="CN74" s="446"/>
      <c r="CO74" s="446"/>
      <c r="CP74" s="444"/>
      <c r="CQ74" s="445"/>
      <c r="CR74" s="444"/>
      <c r="CS74" s="444"/>
      <c r="CT74" s="444"/>
      <c r="CU74" s="446"/>
      <c r="CV74" s="447"/>
      <c r="CW74" s="446"/>
      <c r="CX74" s="446"/>
      <c r="CY74" s="446"/>
      <c r="CZ74" s="446"/>
      <c r="DA74" s="447"/>
      <c r="DB74" s="446"/>
      <c r="DC74" s="446"/>
      <c r="DD74" s="446"/>
    </row>
    <row r="75" spans="1:108" s="168" customFormat="1" x14ac:dyDescent="0.25">
      <c r="B75" s="439">
        <v>0</v>
      </c>
      <c r="C75" s="329"/>
      <c r="D75" s="565">
        <f>'NSW Post Acute '!T5</f>
        <v>0.56289999999999996</v>
      </c>
      <c r="E75" s="493">
        <f>'NSW Post Acute '!U5</f>
        <v>0.59970000000000001</v>
      </c>
      <c r="F75" s="493">
        <f>'NSW Post Acute '!V5</f>
        <v>0.52759999999999996</v>
      </c>
      <c r="G75" s="498">
        <f>(F75-E75)/(2*1.96)</f>
        <v>-1.8392857142857155E-2</v>
      </c>
      <c r="H75" s="498">
        <f>(D75*(D75-D75^2-G75^2))/G75^2</f>
        <v>408.83433804250672</v>
      </c>
      <c r="I75" s="498">
        <f>H75*(1-D75)/D75</f>
        <v>317.46578283599166</v>
      </c>
      <c r="J75" s="498" t="e">
        <f ca="1">_xll.ErBeta(H75,I75)</f>
        <v>#NAME?</v>
      </c>
      <c r="K75" s="1076" t="e">
        <f ca="1">(1-EXP(-(-LN(1-(J75-J76)/1))*$N$44)*1)</f>
        <v>#NAME?</v>
      </c>
      <c r="L75" s="566" t="e">
        <f ca="1">K75*($D$21-PICSIA_V)</f>
        <v>#NAME?</v>
      </c>
      <c r="M75" s="1124" t="e">
        <f t="shared" ref="M75:M138" ca="1" si="22">((L75*B76)/52*$J$33)</f>
        <v>#NAME?</v>
      </c>
      <c r="N75" s="567" t="e">
        <f ca="1">(M75/$D$22)*100000</f>
        <v>#NAME?</v>
      </c>
      <c r="O75" s="565" t="e">
        <f ca="1">$J75-$J76</f>
        <v>#NAME?</v>
      </c>
      <c r="P75" s="566" t="e">
        <f ca="1">O75*($E$21-PICSIA_U)</f>
        <v>#NAME?</v>
      </c>
      <c r="Q75" s="566" t="e">
        <f ca="1">((P75*B76)/52*$J$33)</f>
        <v>#NAME?</v>
      </c>
      <c r="R75" s="567" t="e">
        <f t="shared" ref="R75:R138" ca="1" si="23">(Q75/$D$22)*100000</f>
        <v>#NAME?</v>
      </c>
      <c r="S75" s="1076" t="e">
        <f ca="1">(1-EXP(-(-LN(1-(J75-J76)/1))*$N$44)*1)</f>
        <v>#NAME?</v>
      </c>
      <c r="T75" s="566" t="e">
        <f t="shared" ref="T75:T94" ca="1" si="24">S75*($F$21-PICSIB_V)</f>
        <v>#NAME?</v>
      </c>
      <c r="U75" s="566" t="e">
        <f ca="1">((T75*B76)/52*$J$33)</f>
        <v>#NAME?</v>
      </c>
      <c r="V75" s="567" t="e">
        <f ca="1">(U75/$D$22)*100000</f>
        <v>#NAME?</v>
      </c>
      <c r="W75" s="565" t="e">
        <f ca="1">$J75-$J76</f>
        <v>#NAME?</v>
      </c>
      <c r="X75" s="566" t="e">
        <f t="shared" ref="X75:X94" ca="1" si="25">W75*($G$21-PICSIB_U)</f>
        <v>#NAME?</v>
      </c>
      <c r="Y75" s="566" t="e">
        <f ca="1">((X75*B76)/52*$J$33)</f>
        <v>#NAME?</v>
      </c>
      <c r="Z75" s="567" t="e">
        <f t="shared" ref="Z75:Z138" ca="1" si="26">(Y75/$D$22)*100000</f>
        <v>#NAME?</v>
      </c>
      <c r="AA75" s="1076" t="e">
        <f ca="1">(1-EXP(-(-LN(1-(J75-J76)/1))*$N$44)*1)</f>
        <v>#NAME?</v>
      </c>
      <c r="AB75" s="566" t="e">
        <f t="shared" ref="AB75:AB94" ca="1" si="27">AA75*($H$21-PICSIC_V)</f>
        <v>#NAME?</v>
      </c>
      <c r="AC75" s="566" t="e">
        <f ca="1">((AB75*B76)/52*$J$33)</f>
        <v>#NAME?</v>
      </c>
      <c r="AD75" s="567" t="e">
        <f t="shared" ref="AD75:AD138" ca="1" si="28">(AC75/$D$22)*100000</f>
        <v>#NAME?</v>
      </c>
      <c r="AE75" s="565" t="e">
        <f ca="1">$J75-$J76</f>
        <v>#NAME?</v>
      </c>
      <c r="AF75" s="453" t="e">
        <f ca="1">AE75*($I$21-PICSIC_U)</f>
        <v>#NAME?</v>
      </c>
      <c r="AG75" s="566" t="e">
        <f ca="1">((AF75*B76)/52*$J$33)</f>
        <v>#NAME?</v>
      </c>
      <c r="AH75" s="567" t="e">
        <f t="shared" ref="AH75:AH138" ca="1" si="29">(AG75/$D$22)*100000</f>
        <v>#NAME?</v>
      </c>
      <c r="AI75" s="197"/>
      <c r="AJ75" s="198"/>
      <c r="AK75" s="198"/>
      <c r="AL75" s="199"/>
      <c r="AM75" s="182"/>
      <c r="AN75" s="183"/>
      <c r="AO75" s="184"/>
      <c r="AP75" s="184"/>
      <c r="AQ75" s="200"/>
      <c r="AR75" s="182"/>
      <c r="AS75" s="182"/>
      <c r="AT75" s="184"/>
      <c r="AU75" s="184"/>
      <c r="AV75" s="200"/>
      <c r="AW75" s="196"/>
      <c r="AX75" s="197"/>
      <c r="AY75" s="198"/>
      <c r="AZ75" s="198"/>
      <c r="BA75" s="199"/>
      <c r="BB75" s="182"/>
      <c r="BC75" s="183"/>
      <c r="BD75" s="184"/>
      <c r="BE75" s="184"/>
      <c r="BF75" s="200"/>
      <c r="BG75" s="182"/>
      <c r="BH75" s="182"/>
      <c r="BI75" s="184"/>
      <c r="BJ75" s="184"/>
      <c r="BK75" s="200"/>
      <c r="BL75" s="196"/>
      <c r="BM75" s="197"/>
      <c r="BN75" s="198"/>
      <c r="BO75" s="198"/>
      <c r="BP75" s="199"/>
      <c r="BQ75" s="182"/>
      <c r="BR75" s="183"/>
      <c r="BS75" s="184"/>
      <c r="BT75" s="184"/>
      <c r="BU75" s="200"/>
      <c r="BV75" s="182"/>
      <c r="BW75" s="182"/>
      <c r="BX75" s="184"/>
      <c r="BY75" s="184"/>
      <c r="BZ75" s="200"/>
      <c r="CA75" s="196"/>
      <c r="CB75" s="197"/>
      <c r="CC75" s="198"/>
      <c r="CD75" s="198"/>
      <c r="CE75" s="199"/>
      <c r="CF75" s="182"/>
      <c r="CG75" s="183"/>
      <c r="CH75" s="184"/>
      <c r="CI75" s="184"/>
      <c r="CJ75" s="200"/>
      <c r="CK75" s="182"/>
      <c r="CL75" s="182"/>
      <c r="CM75" s="184"/>
      <c r="CN75" s="184"/>
      <c r="CO75" s="200"/>
      <c r="CP75" s="196"/>
      <c r="CQ75" s="197"/>
      <c r="CR75" s="198"/>
      <c r="CS75" s="198"/>
      <c r="CT75" s="199"/>
      <c r="CU75" s="182"/>
      <c r="CV75" s="183"/>
      <c r="CW75" s="184"/>
      <c r="CX75" s="184"/>
      <c r="CY75" s="200"/>
      <c r="CZ75" s="182"/>
      <c r="DA75" s="182"/>
      <c r="DB75" s="184"/>
      <c r="DC75" s="184"/>
      <c r="DD75" s="200"/>
    </row>
    <row r="76" spans="1:108" s="168" customFormat="1" x14ac:dyDescent="0.25">
      <c r="B76" s="439">
        <v>1</v>
      </c>
      <c r="C76" s="329"/>
      <c r="D76" s="565">
        <f>'NSW Post Acute '!T6</f>
        <v>0.47395007657654858</v>
      </c>
      <c r="E76" s="493">
        <f>'NSW Post Acute '!U6</f>
        <v>0.49148407103175551</v>
      </c>
      <c r="F76" s="493">
        <f>'NSW Post Acute '!V6</f>
        <v>0.4559296042002175</v>
      </c>
      <c r="G76" s="498">
        <f t="shared" ref="G76:G139" si="30">(F76-E76)/(2*1.96)</f>
        <v>-9.0700170488617372E-3</v>
      </c>
      <c r="H76" s="498">
        <f t="shared" ref="H76:H139" si="31">(D76*(D76-D76^2-G76^2))/G76^2</f>
        <v>1435.9278822603201</v>
      </c>
      <c r="I76" s="498">
        <f t="shared" ref="I76:I139" si="32">H76*(1-D76)/D76</f>
        <v>1593.7749350329286</v>
      </c>
      <c r="J76" s="498" t="e">
        <f ca="1">_xll.ErBeta(H76,I76)</f>
        <v>#NAME?</v>
      </c>
      <c r="K76" s="1076" t="e">
        <f t="shared" ref="K76:K139" ca="1" si="33">(1-EXP(-(-LN(1-(J76-J77)/1))*$N$44)*1)</f>
        <v>#NAME?</v>
      </c>
      <c r="L76" s="566" t="e">
        <f t="shared" ref="L76:L94" ca="1" si="34">K76*($D$21-PICSIA_V)</f>
        <v>#NAME?</v>
      </c>
      <c r="M76" s="1124" t="e">
        <f t="shared" ca="1" si="22"/>
        <v>#NAME?</v>
      </c>
      <c r="N76" s="567" t="e">
        <f t="shared" ref="N76:N139" ca="1" si="35">(M76/$D$22)*100000</f>
        <v>#NAME?</v>
      </c>
      <c r="O76" s="565" t="e">
        <f ca="1">$J76-$J77</f>
        <v>#NAME?</v>
      </c>
      <c r="P76" s="566" t="e">
        <f t="shared" ref="P76:P94" ca="1" si="36">O76*($E$21-PICSIA_U)</f>
        <v>#NAME?</v>
      </c>
      <c r="Q76" s="566" t="e">
        <f t="shared" ref="Q76:Q139" ca="1" si="37">((P76*B77)/52*$J$33)</f>
        <v>#NAME?</v>
      </c>
      <c r="R76" s="567" t="e">
        <f t="shared" ca="1" si="23"/>
        <v>#NAME?</v>
      </c>
      <c r="S76" s="1076" t="e">
        <f t="shared" ref="S76:S139" ca="1" si="38">(1-EXP(-(-LN(1-(J76-J77)/1))*$N$44)*1)</f>
        <v>#NAME?</v>
      </c>
      <c r="T76" s="566" t="e">
        <f t="shared" ca="1" si="24"/>
        <v>#NAME?</v>
      </c>
      <c r="U76" s="566" t="e">
        <f t="shared" ref="U76:U139" ca="1" si="39">((T76*B77)/52*$J$33)</f>
        <v>#NAME?</v>
      </c>
      <c r="V76" s="567" t="e">
        <f t="shared" ref="V76:V139" ca="1" si="40">(U76/$D$22)*100000</f>
        <v>#NAME?</v>
      </c>
      <c r="W76" s="565" t="e">
        <f ca="1">$J76-$J77</f>
        <v>#NAME?</v>
      </c>
      <c r="X76" s="566" t="e">
        <f t="shared" ca="1" si="25"/>
        <v>#NAME?</v>
      </c>
      <c r="Y76" s="566" t="e">
        <f t="shared" ref="Y76:Y139" ca="1" si="41">((X76*B77)/52*$J$33)</f>
        <v>#NAME?</v>
      </c>
      <c r="Z76" s="567" t="e">
        <f t="shared" ca="1" si="26"/>
        <v>#NAME?</v>
      </c>
      <c r="AA76" s="1076" t="e">
        <f t="shared" ref="AA76:AA139" ca="1" si="42">(1-EXP(-(-LN(1-(J76-J77)/1))*$N$44)*1)</f>
        <v>#NAME?</v>
      </c>
      <c r="AB76" s="566" t="e">
        <f t="shared" ca="1" si="27"/>
        <v>#NAME?</v>
      </c>
      <c r="AC76" s="566" t="e">
        <f t="shared" ref="AC76:AC139" ca="1" si="43">((AB76*B77)/52*$J$33)</f>
        <v>#NAME?</v>
      </c>
      <c r="AD76" s="567" t="e">
        <f t="shared" ca="1" si="28"/>
        <v>#NAME?</v>
      </c>
      <c r="AE76" s="565" t="e">
        <f ca="1">$J76-$J77</f>
        <v>#NAME?</v>
      </c>
      <c r="AF76" s="453" t="e">
        <f t="shared" ref="AF76:AF94" ca="1" si="44">AE76*($I$21-PICSIC_U)</f>
        <v>#NAME?</v>
      </c>
      <c r="AG76" s="566" t="e">
        <f t="shared" ref="AG76:AG139" ca="1" si="45">((AF76*B77)/52*$J$33)</f>
        <v>#NAME?</v>
      </c>
      <c r="AH76" s="567" t="e">
        <f t="shared" ca="1" si="29"/>
        <v>#NAME?</v>
      </c>
      <c r="AI76" s="197"/>
      <c r="AJ76" s="198"/>
      <c r="AK76" s="198"/>
      <c r="AL76" s="199"/>
      <c r="AM76" s="182"/>
      <c r="AN76" s="183"/>
      <c r="AO76" s="184"/>
      <c r="AP76" s="184"/>
      <c r="AQ76" s="200"/>
      <c r="AR76" s="182"/>
      <c r="AS76" s="182"/>
      <c r="AT76" s="184"/>
      <c r="AU76" s="184"/>
      <c r="AV76" s="200"/>
      <c r="AW76" s="196"/>
      <c r="AX76" s="197"/>
      <c r="AY76" s="198"/>
      <c r="AZ76" s="198"/>
      <c r="BA76" s="199"/>
      <c r="BB76" s="182"/>
      <c r="BC76" s="183"/>
      <c r="BD76" s="184"/>
      <c r="BE76" s="184"/>
      <c r="BF76" s="200"/>
      <c r="BG76" s="182"/>
      <c r="BH76" s="182"/>
      <c r="BI76" s="184"/>
      <c r="BJ76" s="184"/>
      <c r="BK76" s="200"/>
      <c r="BL76" s="196"/>
      <c r="BM76" s="197"/>
      <c r="BN76" s="198"/>
      <c r="BO76" s="198"/>
      <c r="BP76" s="199"/>
      <c r="BQ76" s="182"/>
      <c r="BR76" s="183"/>
      <c r="BS76" s="184"/>
      <c r="BT76" s="184"/>
      <c r="BU76" s="200"/>
      <c r="BV76" s="182"/>
      <c r="BW76" s="182"/>
      <c r="BX76" s="184"/>
      <c r="BY76" s="184"/>
      <c r="BZ76" s="200"/>
      <c r="CA76" s="196"/>
      <c r="CB76" s="197"/>
      <c r="CC76" s="198"/>
      <c r="CD76" s="198"/>
      <c r="CE76" s="199"/>
      <c r="CF76" s="182"/>
      <c r="CG76" s="183"/>
      <c r="CH76" s="184"/>
      <c r="CI76" s="184"/>
      <c r="CJ76" s="200"/>
      <c r="CK76" s="182"/>
      <c r="CL76" s="182"/>
      <c r="CM76" s="184"/>
      <c r="CN76" s="184"/>
      <c r="CO76" s="200"/>
      <c r="CP76" s="196"/>
      <c r="CQ76" s="197"/>
      <c r="CR76" s="198"/>
      <c r="CS76" s="198"/>
      <c r="CT76" s="199"/>
      <c r="CU76" s="182"/>
      <c r="CV76" s="183"/>
      <c r="CW76" s="184"/>
      <c r="CX76" s="184"/>
      <c r="CY76" s="200"/>
      <c r="CZ76" s="182"/>
      <c r="DA76" s="182"/>
      <c r="DB76" s="184"/>
      <c r="DC76" s="184"/>
      <c r="DD76" s="200"/>
    </row>
    <row r="77" spans="1:108" s="168" customFormat="1" x14ac:dyDescent="0.25">
      <c r="B77" s="439">
        <v>2</v>
      </c>
      <c r="C77" s="329"/>
      <c r="D77" s="565">
        <f>'NSW Post Acute '!T7</f>
        <v>0.39905609359906957</v>
      </c>
      <c r="E77" s="493">
        <f>'NSW Post Acute '!U7</f>
        <v>0.40279571798890729</v>
      </c>
      <c r="F77" s="493">
        <f>'NSW Post Acute '!V7</f>
        <v>0.39399507957954322</v>
      </c>
      <c r="G77" s="498">
        <f t="shared" si="30"/>
        <v>-2.2450608187153239E-3</v>
      </c>
      <c r="H77" s="498">
        <f t="shared" si="31"/>
        <v>18986.13132108171</v>
      </c>
      <c r="I77" s="498">
        <f t="shared" si="32"/>
        <v>28591.468985297819</v>
      </c>
      <c r="J77" s="498" t="e">
        <f ca="1">_xll.ErBeta(H77,I77)</f>
        <v>#NAME?</v>
      </c>
      <c r="K77" s="1076" t="e">
        <f t="shared" ca="1" si="33"/>
        <v>#NAME?</v>
      </c>
      <c r="L77" s="566" t="e">
        <f t="shared" ca="1" si="34"/>
        <v>#NAME?</v>
      </c>
      <c r="M77" s="1124" t="e">
        <f t="shared" ca="1" si="22"/>
        <v>#NAME?</v>
      </c>
      <c r="N77" s="567" t="e">
        <f t="shared" ca="1" si="35"/>
        <v>#NAME?</v>
      </c>
      <c r="O77" s="565" t="e">
        <f t="shared" ref="O77:O140" ca="1" si="46">$J77-$J78</f>
        <v>#NAME?</v>
      </c>
      <c r="P77" s="566" t="e">
        <f t="shared" ca="1" si="36"/>
        <v>#NAME?</v>
      </c>
      <c r="Q77" s="566" t="e">
        <f t="shared" ca="1" si="37"/>
        <v>#NAME?</v>
      </c>
      <c r="R77" s="567" t="e">
        <f t="shared" ca="1" si="23"/>
        <v>#NAME?</v>
      </c>
      <c r="S77" s="1076" t="e">
        <f t="shared" ca="1" si="38"/>
        <v>#NAME?</v>
      </c>
      <c r="T77" s="566" t="e">
        <f t="shared" ca="1" si="24"/>
        <v>#NAME?</v>
      </c>
      <c r="U77" s="566" t="e">
        <f t="shared" ca="1" si="39"/>
        <v>#NAME?</v>
      </c>
      <c r="V77" s="567" t="e">
        <f t="shared" ca="1" si="40"/>
        <v>#NAME?</v>
      </c>
      <c r="W77" s="565" t="e">
        <f t="shared" ref="W77:W140" ca="1" si="47">$J77-$J78</f>
        <v>#NAME?</v>
      </c>
      <c r="X77" s="566" t="e">
        <f t="shared" ca="1" si="25"/>
        <v>#NAME?</v>
      </c>
      <c r="Y77" s="566" t="e">
        <f t="shared" ca="1" si="41"/>
        <v>#NAME?</v>
      </c>
      <c r="Z77" s="567" t="e">
        <f t="shared" ca="1" si="26"/>
        <v>#NAME?</v>
      </c>
      <c r="AA77" s="1076" t="e">
        <f t="shared" ca="1" si="42"/>
        <v>#NAME?</v>
      </c>
      <c r="AB77" s="566" t="e">
        <f t="shared" ca="1" si="27"/>
        <v>#NAME?</v>
      </c>
      <c r="AC77" s="566" t="e">
        <f t="shared" ca="1" si="43"/>
        <v>#NAME?</v>
      </c>
      <c r="AD77" s="567" t="e">
        <f t="shared" ca="1" si="28"/>
        <v>#NAME?</v>
      </c>
      <c r="AE77" s="565" t="e">
        <f t="shared" ref="AE77:AE140" ca="1" si="48">$J77-$J78</f>
        <v>#NAME?</v>
      </c>
      <c r="AF77" s="453" t="e">
        <f t="shared" ca="1" si="44"/>
        <v>#NAME?</v>
      </c>
      <c r="AG77" s="566" t="e">
        <f t="shared" ca="1" si="45"/>
        <v>#NAME?</v>
      </c>
      <c r="AH77" s="567" t="e">
        <f t="shared" ca="1" si="29"/>
        <v>#NAME?</v>
      </c>
      <c r="AI77" s="197"/>
      <c r="AJ77" s="198"/>
      <c r="AK77" s="198"/>
      <c r="AL77" s="199"/>
      <c r="AM77" s="182"/>
      <c r="AN77" s="183"/>
      <c r="AO77" s="184"/>
      <c r="AP77" s="184"/>
      <c r="AQ77" s="200"/>
      <c r="AR77" s="182"/>
      <c r="AS77" s="182"/>
      <c r="AT77" s="184"/>
      <c r="AU77" s="184"/>
      <c r="AV77" s="200"/>
      <c r="AW77" s="196"/>
      <c r="AX77" s="197"/>
      <c r="AY77" s="198"/>
      <c r="AZ77" s="198"/>
      <c r="BA77" s="199"/>
      <c r="BB77" s="182"/>
      <c r="BC77" s="183"/>
      <c r="BD77" s="184"/>
      <c r="BE77" s="184"/>
      <c r="BF77" s="200"/>
      <c r="BG77" s="182"/>
      <c r="BH77" s="182"/>
      <c r="BI77" s="184"/>
      <c r="BJ77" s="184"/>
      <c r="BK77" s="200"/>
      <c r="BL77" s="196"/>
      <c r="BM77" s="197"/>
      <c r="BN77" s="198"/>
      <c r="BO77" s="198"/>
      <c r="BP77" s="199"/>
      <c r="BQ77" s="182"/>
      <c r="BR77" s="183"/>
      <c r="BS77" s="184"/>
      <c r="BT77" s="184"/>
      <c r="BU77" s="200"/>
      <c r="BV77" s="182"/>
      <c r="BW77" s="182"/>
      <c r="BX77" s="184"/>
      <c r="BY77" s="184"/>
      <c r="BZ77" s="200"/>
      <c r="CA77" s="196"/>
      <c r="CB77" s="197"/>
      <c r="CC77" s="198"/>
      <c r="CD77" s="198"/>
      <c r="CE77" s="199"/>
      <c r="CF77" s="182"/>
      <c r="CG77" s="183"/>
      <c r="CH77" s="184"/>
      <c r="CI77" s="184"/>
      <c r="CJ77" s="200"/>
      <c r="CK77" s="182"/>
      <c r="CL77" s="182"/>
      <c r="CM77" s="184"/>
      <c r="CN77" s="184"/>
      <c r="CO77" s="200"/>
      <c r="CP77" s="196"/>
      <c r="CQ77" s="197"/>
      <c r="CR77" s="198"/>
      <c r="CS77" s="198"/>
      <c r="CT77" s="199"/>
      <c r="CU77" s="182"/>
      <c r="CV77" s="183"/>
      <c r="CW77" s="184"/>
      <c r="CX77" s="184"/>
      <c r="CY77" s="200"/>
      <c r="CZ77" s="182"/>
      <c r="DA77" s="182"/>
      <c r="DB77" s="184"/>
      <c r="DC77" s="184"/>
      <c r="DD77" s="200"/>
    </row>
    <row r="78" spans="1:108" s="116" customFormat="1" x14ac:dyDescent="0.25">
      <c r="B78" s="1237">
        <v>3</v>
      </c>
      <c r="C78" s="1238"/>
      <c r="D78" s="1239">
        <f>'NSW Post Acute '!T8</f>
        <v>0.335996919736396</v>
      </c>
      <c r="E78" s="1240">
        <f>'NSW Post Acute '!U8</f>
        <v>0.33011118771276815</v>
      </c>
      <c r="F78" s="1240">
        <f>'NSW Post Acute '!V8</f>
        <v>0.34047388303550857</v>
      </c>
      <c r="G78" s="1241">
        <f t="shared" si="30"/>
        <v>2.6435447251888836E-3</v>
      </c>
      <c r="H78" s="1241">
        <f t="shared" si="31"/>
        <v>10726.394295565515</v>
      </c>
      <c r="I78" s="1241">
        <f t="shared" si="32"/>
        <v>21197.690913253755</v>
      </c>
      <c r="J78" s="1241" t="e">
        <f ca="1">_xll.ErBeta(H78,I78)</f>
        <v>#NAME?</v>
      </c>
      <c r="K78" s="1239" t="e">
        <f t="shared" ca="1" si="33"/>
        <v>#NAME?</v>
      </c>
      <c r="L78" s="1242" t="e">
        <f ca="1">K78*($D$21-PICSIA_V)</f>
        <v>#NAME?</v>
      </c>
      <c r="M78" s="1245" t="e">
        <f t="shared" ca="1" si="22"/>
        <v>#NAME?</v>
      </c>
      <c r="N78" s="1244" t="e">
        <f t="shared" ca="1" si="35"/>
        <v>#NAME?</v>
      </c>
      <c r="O78" s="1239" t="e">
        <f t="shared" ca="1" si="46"/>
        <v>#NAME?</v>
      </c>
      <c r="P78" s="1242" t="e">
        <f ca="1">O78*($E$21-PICSIA_U)</f>
        <v>#NAME?</v>
      </c>
      <c r="Q78" s="1243" t="e">
        <f t="shared" ca="1" si="37"/>
        <v>#NAME?</v>
      </c>
      <c r="R78" s="1244" t="e">
        <f t="shared" ca="1" si="23"/>
        <v>#NAME?</v>
      </c>
      <c r="S78" s="1239" t="e">
        <f t="shared" ca="1" si="38"/>
        <v>#NAME?</v>
      </c>
      <c r="T78" s="1242" t="e">
        <f t="shared" ca="1" si="24"/>
        <v>#NAME?</v>
      </c>
      <c r="U78" s="1243" t="e">
        <f t="shared" ca="1" si="39"/>
        <v>#NAME?</v>
      </c>
      <c r="V78" s="1244" t="e">
        <f t="shared" ca="1" si="40"/>
        <v>#NAME?</v>
      </c>
      <c r="W78" s="1239" t="e">
        <f t="shared" ca="1" si="47"/>
        <v>#NAME?</v>
      </c>
      <c r="X78" s="1242" t="e">
        <f ca="1">W78*($G$21-PICSIB_U)</f>
        <v>#NAME?</v>
      </c>
      <c r="Y78" s="1243" t="e">
        <f t="shared" ca="1" si="41"/>
        <v>#NAME?</v>
      </c>
      <c r="Z78" s="1244" t="e">
        <f t="shared" ca="1" si="26"/>
        <v>#NAME?</v>
      </c>
      <c r="AA78" s="1239" t="e">
        <f t="shared" ca="1" si="42"/>
        <v>#NAME?</v>
      </c>
      <c r="AB78" s="1242" t="e">
        <f ca="1">AA78*($H$21-PICSIC_V)</f>
        <v>#NAME?</v>
      </c>
      <c r="AC78" s="1243" t="e">
        <f t="shared" ca="1" si="43"/>
        <v>#NAME?</v>
      </c>
      <c r="AD78" s="1244" t="e">
        <f t="shared" ca="1" si="28"/>
        <v>#NAME?</v>
      </c>
      <c r="AE78" s="1239" t="e">
        <f t="shared" ca="1" si="48"/>
        <v>#NAME?</v>
      </c>
      <c r="AF78" s="1242" t="e">
        <f ca="1">AE78*($I$21-PICSIC_U)</f>
        <v>#NAME?</v>
      </c>
      <c r="AG78" s="1243" t="e">
        <f t="shared" ca="1" si="45"/>
        <v>#NAME?</v>
      </c>
      <c r="AH78" s="1244" t="e">
        <f t="shared" ca="1" si="29"/>
        <v>#NAME?</v>
      </c>
      <c r="AI78" s="432"/>
      <c r="AJ78" s="209"/>
      <c r="AK78" s="209"/>
      <c r="AL78" s="433"/>
      <c r="AM78" s="438"/>
      <c r="AN78" s="435"/>
      <c r="AO78" s="187"/>
      <c r="AP78" s="187"/>
      <c r="AQ78" s="436"/>
      <c r="AR78" s="438"/>
      <c r="AS78" s="438"/>
      <c r="AT78" s="187"/>
      <c r="AU78" s="187"/>
      <c r="AV78" s="436"/>
      <c r="AW78" s="437"/>
      <c r="AX78" s="432"/>
      <c r="AY78" s="209"/>
      <c r="AZ78" s="209"/>
      <c r="BA78" s="433"/>
      <c r="BB78" s="438"/>
      <c r="BC78" s="435"/>
      <c r="BD78" s="187"/>
      <c r="BE78" s="187"/>
      <c r="BF78" s="436"/>
      <c r="BG78" s="438"/>
      <c r="BH78" s="438"/>
      <c r="BI78" s="187"/>
      <c r="BJ78" s="187"/>
      <c r="BK78" s="436"/>
      <c r="BL78" s="437"/>
      <c r="BM78" s="432"/>
      <c r="BN78" s="209"/>
      <c r="BO78" s="209"/>
      <c r="BP78" s="433"/>
      <c r="BQ78" s="438"/>
      <c r="BR78" s="435"/>
      <c r="BS78" s="187"/>
      <c r="BT78" s="187"/>
      <c r="BU78" s="436"/>
      <c r="BV78" s="438"/>
      <c r="BW78" s="438"/>
      <c r="BX78" s="187"/>
      <c r="BY78" s="187"/>
      <c r="BZ78" s="436"/>
      <c r="CA78" s="437"/>
      <c r="CB78" s="432"/>
      <c r="CC78" s="209"/>
      <c r="CD78" s="209"/>
      <c r="CE78" s="433"/>
      <c r="CF78" s="438"/>
      <c r="CG78" s="435"/>
      <c r="CH78" s="187"/>
      <c r="CI78" s="187"/>
      <c r="CJ78" s="436"/>
      <c r="CK78" s="438"/>
      <c r="CL78" s="438"/>
      <c r="CM78" s="187"/>
      <c r="CN78" s="187"/>
      <c r="CO78" s="436"/>
      <c r="CP78" s="437"/>
      <c r="CQ78" s="432"/>
      <c r="CR78" s="209"/>
      <c r="CS78" s="209"/>
      <c r="CT78" s="433"/>
      <c r="CU78" s="438"/>
      <c r="CV78" s="435"/>
      <c r="CW78" s="187"/>
      <c r="CX78" s="187"/>
      <c r="CY78" s="436"/>
      <c r="CZ78" s="438"/>
      <c r="DA78" s="438"/>
      <c r="DB78" s="187"/>
      <c r="DC78" s="187"/>
      <c r="DD78" s="436"/>
    </row>
    <row r="79" spans="1:108" s="329" customFormat="1" x14ac:dyDescent="0.25">
      <c r="B79" s="439">
        <v>4</v>
      </c>
      <c r="D79" s="565">
        <f>'NSW Post Acute '!T9</f>
        <v>0.28290240866681365</v>
      </c>
      <c r="E79" s="493">
        <f>'NSW Post Acute '!U9</f>
        <v>0.27054258867800451</v>
      </c>
      <c r="F79" s="493">
        <f>'NSW Post Acute '!V9</f>
        <v>0.29422312875832185</v>
      </c>
      <c r="G79" s="498">
        <f t="shared" si="30"/>
        <v>6.0409541021217697E-3</v>
      </c>
      <c r="H79" s="498">
        <f t="shared" si="31"/>
        <v>1572.3975249051989</v>
      </c>
      <c r="I79" s="498">
        <f t="shared" si="32"/>
        <v>3985.6941587788347</v>
      </c>
      <c r="J79" s="498" t="e">
        <f ca="1">_xll.ErBeta(H79,I79)</f>
        <v>#NAME?</v>
      </c>
      <c r="K79" s="1076" t="e">
        <f t="shared" ca="1" si="33"/>
        <v>#NAME?</v>
      </c>
      <c r="L79" s="566" t="e">
        <f t="shared" ca="1" si="34"/>
        <v>#NAME?</v>
      </c>
      <c r="M79" s="1124" t="e">
        <f t="shared" ca="1" si="22"/>
        <v>#NAME?</v>
      </c>
      <c r="N79" s="567" t="e">
        <f t="shared" ca="1" si="35"/>
        <v>#NAME?</v>
      </c>
      <c r="O79" s="565" t="e">
        <f t="shared" ca="1" si="46"/>
        <v>#NAME?</v>
      </c>
      <c r="P79" s="453" t="e">
        <f t="shared" ca="1" si="36"/>
        <v>#NAME?</v>
      </c>
      <c r="Q79" s="566" t="e">
        <f t="shared" ca="1" si="37"/>
        <v>#NAME?</v>
      </c>
      <c r="R79" s="567" t="e">
        <f t="shared" ca="1" si="23"/>
        <v>#NAME?</v>
      </c>
      <c r="S79" s="1076" t="e">
        <f t="shared" ca="1" si="38"/>
        <v>#NAME?</v>
      </c>
      <c r="T79" s="566" t="e">
        <f t="shared" ca="1" si="24"/>
        <v>#NAME?</v>
      </c>
      <c r="U79" s="566" t="e">
        <f t="shared" ca="1" si="39"/>
        <v>#NAME?</v>
      </c>
      <c r="V79" s="567" t="e">
        <f t="shared" ca="1" si="40"/>
        <v>#NAME?</v>
      </c>
      <c r="W79" s="565" t="e">
        <f t="shared" ca="1" si="47"/>
        <v>#NAME?</v>
      </c>
      <c r="X79" s="453" t="e">
        <f t="shared" ca="1" si="25"/>
        <v>#NAME?</v>
      </c>
      <c r="Y79" s="566" t="e">
        <f t="shared" ca="1" si="41"/>
        <v>#NAME?</v>
      </c>
      <c r="Z79" s="567" t="e">
        <f t="shared" ca="1" si="26"/>
        <v>#NAME?</v>
      </c>
      <c r="AA79" s="1076" t="e">
        <f t="shared" ca="1" si="42"/>
        <v>#NAME?</v>
      </c>
      <c r="AB79" s="453" t="e">
        <f t="shared" ca="1" si="27"/>
        <v>#NAME?</v>
      </c>
      <c r="AC79" s="566" t="e">
        <f t="shared" ca="1" si="43"/>
        <v>#NAME?</v>
      </c>
      <c r="AD79" s="567" t="e">
        <f t="shared" ca="1" si="28"/>
        <v>#NAME?</v>
      </c>
      <c r="AE79" s="565" t="e">
        <f t="shared" ca="1" si="48"/>
        <v>#NAME?</v>
      </c>
      <c r="AF79" s="453" t="e">
        <f t="shared" ca="1" si="44"/>
        <v>#NAME?</v>
      </c>
      <c r="AG79" s="566" t="e">
        <f t="shared" ca="1" si="45"/>
        <v>#NAME?</v>
      </c>
      <c r="AH79" s="567" t="e">
        <f t="shared" ca="1" si="29"/>
        <v>#NAME?</v>
      </c>
      <c r="AI79" s="207"/>
      <c r="AJ79" s="206"/>
      <c r="AK79" s="206"/>
      <c r="AL79" s="208"/>
      <c r="AM79" s="449"/>
      <c r="AN79" s="454"/>
      <c r="AO79" s="448"/>
      <c r="AP79" s="448"/>
      <c r="AQ79" s="455"/>
      <c r="AR79" s="449"/>
      <c r="AS79" s="449"/>
      <c r="AT79" s="448"/>
      <c r="AU79" s="448"/>
      <c r="AV79" s="455"/>
      <c r="AW79" s="205"/>
      <c r="AX79" s="207"/>
      <c r="AY79" s="206"/>
      <c r="AZ79" s="206"/>
      <c r="BA79" s="208"/>
      <c r="BB79" s="449"/>
      <c r="BC79" s="454"/>
      <c r="BD79" s="448"/>
      <c r="BE79" s="448"/>
      <c r="BF79" s="455"/>
      <c r="BG79" s="449"/>
      <c r="BH79" s="449"/>
      <c r="BI79" s="448"/>
      <c r="BJ79" s="448"/>
      <c r="BK79" s="455"/>
      <c r="BL79" s="205"/>
      <c r="BM79" s="207"/>
      <c r="BN79" s="206"/>
      <c r="BO79" s="206"/>
      <c r="BP79" s="208"/>
      <c r="BQ79" s="449"/>
      <c r="BR79" s="454"/>
      <c r="BS79" s="448"/>
      <c r="BT79" s="448"/>
      <c r="BU79" s="455"/>
      <c r="BV79" s="449"/>
      <c r="BW79" s="449"/>
      <c r="BX79" s="448"/>
      <c r="BY79" s="448"/>
      <c r="BZ79" s="455"/>
      <c r="CA79" s="205"/>
      <c r="CB79" s="207"/>
      <c r="CC79" s="206"/>
      <c r="CD79" s="206"/>
      <c r="CE79" s="208"/>
      <c r="CF79" s="449"/>
      <c r="CG79" s="454"/>
      <c r="CH79" s="448"/>
      <c r="CI79" s="448"/>
      <c r="CJ79" s="455"/>
      <c r="CK79" s="449"/>
      <c r="CL79" s="449"/>
      <c r="CM79" s="448"/>
      <c r="CN79" s="448"/>
      <c r="CO79" s="455"/>
      <c r="CP79" s="205"/>
      <c r="CQ79" s="207"/>
      <c r="CR79" s="206"/>
      <c r="CS79" s="206"/>
      <c r="CT79" s="208"/>
      <c r="CU79" s="449"/>
      <c r="CV79" s="454"/>
      <c r="CW79" s="448"/>
      <c r="CX79" s="448"/>
      <c r="CY79" s="455"/>
      <c r="CZ79" s="449"/>
      <c r="DA79" s="449"/>
      <c r="DB79" s="448"/>
      <c r="DC79" s="448"/>
      <c r="DD79" s="455"/>
    </row>
    <row r="80" spans="1:108" s="329" customFormat="1" x14ac:dyDescent="0.25">
      <c r="B80" s="439">
        <v>5</v>
      </c>
      <c r="D80" s="565">
        <f>'NSW Post Acute '!T10</f>
        <v>0.23819793613666082</v>
      </c>
      <c r="E80" s="493">
        <f>'NSW Post Acute '!U10</f>
        <v>0.22172314969307214</v>
      </c>
      <c r="F80" s="493">
        <f>'NSW Post Acute '!V10</f>
        <v>0.25425518317159079</v>
      </c>
      <c r="G80" s="498">
        <f t="shared" si="30"/>
        <v>8.2989881322751684E-3</v>
      </c>
      <c r="H80" s="498">
        <f t="shared" si="31"/>
        <v>627.33999782348963</v>
      </c>
      <c r="I80" s="498">
        <f t="shared" si="32"/>
        <v>2006.3519979945056</v>
      </c>
      <c r="J80" s="498" t="e">
        <f ca="1">_xll.ErBeta(H80,I80)</f>
        <v>#NAME?</v>
      </c>
      <c r="K80" s="1076" t="e">
        <f t="shared" ca="1" si="33"/>
        <v>#NAME?</v>
      </c>
      <c r="L80" s="566" t="e">
        <f t="shared" ca="1" si="34"/>
        <v>#NAME?</v>
      </c>
      <c r="M80" s="1124" t="e">
        <f t="shared" ca="1" si="22"/>
        <v>#NAME?</v>
      </c>
      <c r="N80" s="567" t="e">
        <f t="shared" ca="1" si="35"/>
        <v>#NAME?</v>
      </c>
      <c r="O80" s="565" t="e">
        <f t="shared" ca="1" si="46"/>
        <v>#NAME?</v>
      </c>
      <c r="P80" s="453" t="e">
        <f t="shared" ca="1" si="36"/>
        <v>#NAME?</v>
      </c>
      <c r="Q80" s="566" t="e">
        <f t="shared" ca="1" si="37"/>
        <v>#NAME?</v>
      </c>
      <c r="R80" s="567" t="e">
        <f t="shared" ca="1" si="23"/>
        <v>#NAME?</v>
      </c>
      <c r="S80" s="1076" t="e">
        <f t="shared" ca="1" si="38"/>
        <v>#NAME?</v>
      </c>
      <c r="T80" s="566" t="e">
        <f t="shared" ca="1" si="24"/>
        <v>#NAME?</v>
      </c>
      <c r="U80" s="566" t="e">
        <f t="shared" ca="1" si="39"/>
        <v>#NAME?</v>
      </c>
      <c r="V80" s="567" t="e">
        <f t="shared" ca="1" si="40"/>
        <v>#NAME?</v>
      </c>
      <c r="W80" s="565" t="e">
        <f t="shared" ca="1" si="47"/>
        <v>#NAME?</v>
      </c>
      <c r="X80" s="453" t="e">
        <f t="shared" ca="1" si="25"/>
        <v>#NAME?</v>
      </c>
      <c r="Y80" s="566" t="e">
        <f t="shared" ca="1" si="41"/>
        <v>#NAME?</v>
      </c>
      <c r="Z80" s="567" t="e">
        <f t="shared" ca="1" si="26"/>
        <v>#NAME?</v>
      </c>
      <c r="AA80" s="1076" t="e">
        <f t="shared" ca="1" si="42"/>
        <v>#NAME?</v>
      </c>
      <c r="AB80" s="453" t="e">
        <f t="shared" ca="1" si="27"/>
        <v>#NAME?</v>
      </c>
      <c r="AC80" s="566" t="e">
        <f t="shared" ca="1" si="43"/>
        <v>#NAME?</v>
      </c>
      <c r="AD80" s="567" t="e">
        <f t="shared" ca="1" si="28"/>
        <v>#NAME?</v>
      </c>
      <c r="AE80" s="565" t="e">
        <f t="shared" ca="1" si="48"/>
        <v>#NAME?</v>
      </c>
      <c r="AF80" s="453" t="e">
        <f t="shared" ca="1" si="44"/>
        <v>#NAME?</v>
      </c>
      <c r="AG80" s="566" t="e">
        <f t="shared" ca="1" si="45"/>
        <v>#NAME?</v>
      </c>
      <c r="AH80" s="567" t="e">
        <f t="shared" ca="1" si="29"/>
        <v>#NAME?</v>
      </c>
      <c r="AI80" s="207"/>
      <c r="AJ80" s="206"/>
      <c r="AK80" s="206"/>
      <c r="AL80" s="208"/>
      <c r="AM80" s="449"/>
      <c r="AN80" s="454"/>
      <c r="AO80" s="448"/>
      <c r="AP80" s="448"/>
      <c r="AQ80" s="455"/>
      <c r="AR80" s="449"/>
      <c r="AS80" s="449"/>
      <c r="AT80" s="448"/>
      <c r="AU80" s="448"/>
      <c r="AV80" s="455"/>
      <c r="AW80" s="205"/>
      <c r="AX80" s="207"/>
      <c r="AY80" s="206"/>
      <c r="AZ80" s="206"/>
      <c r="BA80" s="208"/>
      <c r="BB80" s="449"/>
      <c r="BC80" s="454"/>
      <c r="BD80" s="448"/>
      <c r="BE80" s="448"/>
      <c r="BF80" s="455"/>
      <c r="BG80" s="449"/>
      <c r="BH80" s="449"/>
      <c r="BI80" s="448"/>
      <c r="BJ80" s="448"/>
      <c r="BK80" s="455"/>
      <c r="BL80" s="205"/>
      <c r="BM80" s="207"/>
      <c r="BN80" s="206"/>
      <c r="BO80" s="206"/>
      <c r="BP80" s="208"/>
      <c r="BQ80" s="449"/>
      <c r="BR80" s="454"/>
      <c r="BS80" s="448"/>
      <c r="BT80" s="448"/>
      <c r="BU80" s="455"/>
      <c r="BV80" s="449"/>
      <c r="BW80" s="449"/>
      <c r="BX80" s="448"/>
      <c r="BY80" s="448"/>
      <c r="BZ80" s="455"/>
      <c r="CA80" s="205"/>
      <c r="CB80" s="207"/>
      <c r="CC80" s="206"/>
      <c r="CD80" s="206"/>
      <c r="CE80" s="208"/>
      <c r="CF80" s="449"/>
      <c r="CG80" s="454"/>
      <c r="CH80" s="448"/>
      <c r="CI80" s="448"/>
      <c r="CJ80" s="455"/>
      <c r="CK80" s="449"/>
      <c r="CL80" s="449"/>
      <c r="CM80" s="448"/>
      <c r="CN80" s="448"/>
      <c r="CO80" s="455"/>
      <c r="CP80" s="205"/>
      <c r="CQ80" s="207"/>
      <c r="CR80" s="206"/>
      <c r="CS80" s="206"/>
      <c r="CT80" s="208"/>
      <c r="CU80" s="449"/>
      <c r="CV80" s="454"/>
      <c r="CW80" s="448"/>
      <c r="CX80" s="448"/>
      <c r="CY80" s="455"/>
      <c r="CZ80" s="449"/>
      <c r="DA80" s="449"/>
      <c r="DB80" s="448"/>
      <c r="DC80" s="448"/>
      <c r="DD80" s="455"/>
    </row>
    <row r="81" spans="1:118" s="457" customFormat="1" x14ac:dyDescent="0.25">
      <c r="A81" s="456"/>
      <c r="B81" s="163">
        <v>6</v>
      </c>
      <c r="C81" s="456"/>
      <c r="D81" s="565">
        <f>'NSW Post Acute '!T11</f>
        <v>0.20055770131878878</v>
      </c>
      <c r="E81" s="493">
        <f>'NSW Post Acute '!U11</f>
        <v>0.18171318368039763</v>
      </c>
      <c r="F81" s="493">
        <f>'NSW Post Acute '!V11</f>
        <v>0.21971657511235254</v>
      </c>
      <c r="G81" s="498">
        <f t="shared" si="30"/>
        <v>9.6947427122333965E-3</v>
      </c>
      <c r="H81" s="498">
        <f t="shared" si="31"/>
        <v>341.93107829094254</v>
      </c>
      <c r="I81" s="498">
        <f t="shared" si="32"/>
        <v>1362.9701847497579</v>
      </c>
      <c r="J81" s="498" t="e">
        <f ca="1">_xll.ErBeta(H81,I81)</f>
        <v>#NAME?</v>
      </c>
      <c r="K81" s="1076" t="e">
        <f t="shared" ca="1" si="33"/>
        <v>#NAME?</v>
      </c>
      <c r="L81" s="566" t="e">
        <f t="shared" ca="1" si="34"/>
        <v>#NAME?</v>
      </c>
      <c r="M81" s="1124" t="e">
        <f t="shared" ca="1" si="22"/>
        <v>#NAME?</v>
      </c>
      <c r="N81" s="567" t="e">
        <f t="shared" ca="1" si="35"/>
        <v>#NAME?</v>
      </c>
      <c r="O81" s="565" t="e">
        <f t="shared" ca="1" si="46"/>
        <v>#NAME?</v>
      </c>
      <c r="P81" s="453" t="e">
        <f t="shared" ca="1" si="36"/>
        <v>#NAME?</v>
      </c>
      <c r="Q81" s="566" t="e">
        <f t="shared" ca="1" si="37"/>
        <v>#NAME?</v>
      </c>
      <c r="R81" s="567" t="e">
        <f t="shared" ca="1" si="23"/>
        <v>#NAME?</v>
      </c>
      <c r="S81" s="1076" t="e">
        <f t="shared" ca="1" si="38"/>
        <v>#NAME?</v>
      </c>
      <c r="T81" s="566" t="e">
        <f t="shared" ca="1" si="24"/>
        <v>#NAME?</v>
      </c>
      <c r="U81" s="566" t="e">
        <f t="shared" ca="1" si="39"/>
        <v>#NAME?</v>
      </c>
      <c r="V81" s="567" t="e">
        <f t="shared" ca="1" si="40"/>
        <v>#NAME?</v>
      </c>
      <c r="W81" s="565" t="e">
        <f t="shared" ca="1" si="47"/>
        <v>#NAME?</v>
      </c>
      <c r="X81" s="453" t="e">
        <f t="shared" ca="1" si="25"/>
        <v>#NAME?</v>
      </c>
      <c r="Y81" s="566" t="e">
        <f t="shared" ca="1" si="41"/>
        <v>#NAME?</v>
      </c>
      <c r="Z81" s="567" t="e">
        <f t="shared" ca="1" si="26"/>
        <v>#NAME?</v>
      </c>
      <c r="AA81" s="1076" t="e">
        <f t="shared" ca="1" si="42"/>
        <v>#NAME?</v>
      </c>
      <c r="AB81" s="453" t="e">
        <f t="shared" ca="1" si="27"/>
        <v>#NAME?</v>
      </c>
      <c r="AC81" s="566" t="e">
        <f t="shared" ca="1" si="43"/>
        <v>#NAME?</v>
      </c>
      <c r="AD81" s="567" t="e">
        <f t="shared" ca="1" si="28"/>
        <v>#NAME?</v>
      </c>
      <c r="AE81" s="565" t="e">
        <f t="shared" ca="1" si="48"/>
        <v>#NAME?</v>
      </c>
      <c r="AF81" s="453" t="e">
        <f t="shared" ca="1" si="44"/>
        <v>#NAME?</v>
      </c>
      <c r="AG81" s="566" t="e">
        <f t="shared" ca="1" si="45"/>
        <v>#NAME?</v>
      </c>
      <c r="AH81" s="567" t="e">
        <f t="shared" ca="1" si="29"/>
        <v>#NAME?</v>
      </c>
      <c r="AI81" s="207"/>
      <c r="AJ81" s="206"/>
      <c r="AK81" s="206"/>
      <c r="AL81" s="208"/>
      <c r="AM81" s="449"/>
      <c r="AN81" s="454"/>
      <c r="AO81" s="448"/>
      <c r="AP81" s="448"/>
      <c r="AQ81" s="455"/>
      <c r="AR81" s="449"/>
      <c r="AS81" s="449"/>
      <c r="AT81" s="448"/>
      <c r="AU81" s="448"/>
      <c r="AV81" s="455"/>
      <c r="AW81" s="205"/>
      <c r="AX81" s="207"/>
      <c r="AY81" s="206"/>
      <c r="AZ81" s="206"/>
      <c r="BA81" s="208"/>
      <c r="BB81" s="449"/>
      <c r="BC81" s="454"/>
      <c r="BD81" s="448"/>
      <c r="BE81" s="448"/>
      <c r="BF81" s="455"/>
      <c r="BG81" s="449"/>
      <c r="BH81" s="449"/>
      <c r="BI81" s="448"/>
      <c r="BJ81" s="448"/>
      <c r="BK81" s="455"/>
      <c r="BL81" s="205"/>
      <c r="BM81" s="207"/>
      <c r="BN81" s="206"/>
      <c r="BO81" s="206"/>
      <c r="BP81" s="208"/>
      <c r="BQ81" s="449"/>
      <c r="BR81" s="454"/>
      <c r="BS81" s="448"/>
      <c r="BT81" s="448"/>
      <c r="BU81" s="455"/>
      <c r="BV81" s="449"/>
      <c r="BW81" s="449"/>
      <c r="BX81" s="448"/>
      <c r="BY81" s="448"/>
      <c r="BZ81" s="455"/>
      <c r="CA81" s="205"/>
      <c r="CB81" s="207"/>
      <c r="CC81" s="206"/>
      <c r="CD81" s="206"/>
      <c r="CE81" s="208"/>
      <c r="CF81" s="449"/>
      <c r="CG81" s="454"/>
      <c r="CH81" s="448"/>
      <c r="CI81" s="448"/>
      <c r="CJ81" s="455"/>
      <c r="CK81" s="449"/>
      <c r="CL81" s="449"/>
      <c r="CM81" s="448"/>
      <c r="CN81" s="448"/>
      <c r="CO81" s="455"/>
      <c r="CP81" s="205"/>
      <c r="CQ81" s="207"/>
      <c r="CR81" s="206"/>
      <c r="CS81" s="206"/>
      <c r="CT81" s="208"/>
      <c r="CU81" s="449"/>
      <c r="CV81" s="454"/>
      <c r="CW81" s="448"/>
      <c r="CX81" s="448"/>
      <c r="CY81" s="455"/>
      <c r="CZ81" s="449"/>
      <c r="DA81" s="449"/>
      <c r="DB81" s="448"/>
      <c r="DC81" s="448"/>
      <c r="DD81" s="455"/>
      <c r="DE81" s="456"/>
      <c r="DF81" s="456"/>
      <c r="DG81" s="456"/>
      <c r="DH81" s="456"/>
      <c r="DI81" s="456"/>
      <c r="DJ81" s="456"/>
      <c r="DK81" s="456"/>
      <c r="DL81" s="456"/>
      <c r="DM81" s="456"/>
      <c r="DN81" s="456"/>
    </row>
    <row r="82" spans="1:118" s="329" customFormat="1" x14ac:dyDescent="0.25">
      <c r="B82" s="439">
        <v>7</v>
      </c>
      <c r="D82" s="565">
        <f>'NSW Post Acute '!T12</f>
        <v>0.16886540752896875</v>
      </c>
      <c r="E82" s="493">
        <f>'NSW Post Acute '!U12</f>
        <v>0.14892302030245619</v>
      </c>
      <c r="F82" s="493">
        <f>'NSW Post Acute '!V12</f>
        <v>0.1898697709006866</v>
      </c>
      <c r="G82" s="498">
        <f t="shared" si="30"/>
        <v>1.0445599642405719E-2</v>
      </c>
      <c r="H82" s="498">
        <f t="shared" si="31"/>
        <v>217.04422310020476</v>
      </c>
      <c r="I82" s="498">
        <f t="shared" si="32"/>
        <v>1068.2647473765992</v>
      </c>
      <c r="J82" s="498" t="e">
        <f ca="1">_xll.ErBeta(H82,I82)</f>
        <v>#NAME?</v>
      </c>
      <c r="K82" s="1076" t="e">
        <f t="shared" ca="1" si="33"/>
        <v>#NAME?</v>
      </c>
      <c r="L82" s="566" t="e">
        <f t="shared" ca="1" si="34"/>
        <v>#NAME?</v>
      </c>
      <c r="M82" s="1124" t="e">
        <f t="shared" ca="1" si="22"/>
        <v>#NAME?</v>
      </c>
      <c r="N82" s="567" t="e">
        <f t="shared" ca="1" si="35"/>
        <v>#NAME?</v>
      </c>
      <c r="O82" s="565" t="e">
        <f t="shared" ca="1" si="46"/>
        <v>#NAME?</v>
      </c>
      <c r="P82" s="453" t="e">
        <f t="shared" ca="1" si="36"/>
        <v>#NAME?</v>
      </c>
      <c r="Q82" s="566" t="e">
        <f t="shared" ca="1" si="37"/>
        <v>#NAME?</v>
      </c>
      <c r="R82" s="567" t="e">
        <f t="shared" ca="1" si="23"/>
        <v>#NAME?</v>
      </c>
      <c r="S82" s="1076" t="e">
        <f t="shared" ca="1" si="38"/>
        <v>#NAME?</v>
      </c>
      <c r="T82" s="566" t="e">
        <f t="shared" ca="1" si="24"/>
        <v>#NAME?</v>
      </c>
      <c r="U82" s="566" t="e">
        <f t="shared" ca="1" si="39"/>
        <v>#NAME?</v>
      </c>
      <c r="V82" s="567" t="e">
        <f t="shared" ca="1" si="40"/>
        <v>#NAME?</v>
      </c>
      <c r="W82" s="565" t="e">
        <f t="shared" ca="1" si="47"/>
        <v>#NAME?</v>
      </c>
      <c r="X82" s="453" t="e">
        <f t="shared" ca="1" si="25"/>
        <v>#NAME?</v>
      </c>
      <c r="Y82" s="566" t="e">
        <f t="shared" ca="1" si="41"/>
        <v>#NAME?</v>
      </c>
      <c r="Z82" s="567" t="e">
        <f t="shared" ca="1" si="26"/>
        <v>#NAME?</v>
      </c>
      <c r="AA82" s="1076" t="e">
        <f t="shared" ca="1" si="42"/>
        <v>#NAME?</v>
      </c>
      <c r="AB82" s="453" t="e">
        <f t="shared" ca="1" si="27"/>
        <v>#NAME?</v>
      </c>
      <c r="AC82" s="566" t="e">
        <f t="shared" ca="1" si="43"/>
        <v>#NAME?</v>
      </c>
      <c r="AD82" s="567" t="e">
        <f t="shared" ca="1" si="28"/>
        <v>#NAME?</v>
      </c>
      <c r="AE82" s="565" t="e">
        <f t="shared" ca="1" si="48"/>
        <v>#NAME?</v>
      </c>
      <c r="AF82" s="453" t="e">
        <f t="shared" ca="1" si="44"/>
        <v>#NAME?</v>
      </c>
      <c r="AG82" s="566" t="e">
        <f t="shared" ca="1" si="45"/>
        <v>#NAME?</v>
      </c>
      <c r="AH82" s="567" t="e">
        <f t="shared" ca="1" si="29"/>
        <v>#NAME?</v>
      </c>
      <c r="AI82" s="207"/>
      <c r="AJ82" s="206"/>
      <c r="AK82" s="206"/>
      <c r="AL82" s="208"/>
      <c r="AM82" s="449"/>
      <c r="AN82" s="454"/>
      <c r="AO82" s="448"/>
      <c r="AP82" s="448"/>
      <c r="AQ82" s="455"/>
      <c r="AR82" s="449"/>
      <c r="AS82" s="449"/>
      <c r="AT82" s="448"/>
      <c r="AU82" s="448"/>
      <c r="AV82" s="455"/>
      <c r="AW82" s="205"/>
      <c r="AX82" s="207"/>
      <c r="AY82" s="206"/>
      <c r="AZ82" s="206"/>
      <c r="BA82" s="208"/>
      <c r="BB82" s="449"/>
      <c r="BC82" s="454"/>
      <c r="BD82" s="448"/>
      <c r="BE82" s="448"/>
      <c r="BF82" s="455"/>
      <c r="BG82" s="449"/>
      <c r="BH82" s="449"/>
      <c r="BI82" s="448"/>
      <c r="BJ82" s="448"/>
      <c r="BK82" s="455"/>
      <c r="BL82" s="205"/>
      <c r="BM82" s="207"/>
      <c r="BN82" s="206"/>
      <c r="BO82" s="206"/>
      <c r="BP82" s="208"/>
      <c r="BQ82" s="449"/>
      <c r="BR82" s="454"/>
      <c r="BS82" s="448"/>
      <c r="BT82" s="448"/>
      <c r="BU82" s="455"/>
      <c r="BV82" s="449"/>
      <c r="BW82" s="449"/>
      <c r="BX82" s="448"/>
      <c r="BY82" s="448"/>
      <c r="BZ82" s="455"/>
      <c r="CA82" s="205"/>
      <c r="CB82" s="207"/>
      <c r="CC82" s="206"/>
      <c r="CD82" s="206"/>
      <c r="CE82" s="208"/>
      <c r="CF82" s="449"/>
      <c r="CG82" s="454"/>
      <c r="CH82" s="448"/>
      <c r="CI82" s="448"/>
      <c r="CJ82" s="455"/>
      <c r="CK82" s="449"/>
      <c r="CL82" s="449"/>
      <c r="CM82" s="448"/>
      <c r="CN82" s="448"/>
      <c r="CO82" s="455"/>
      <c r="CP82" s="205"/>
      <c r="CQ82" s="207"/>
      <c r="CR82" s="206"/>
      <c r="CS82" s="206"/>
      <c r="CT82" s="208"/>
      <c r="CU82" s="449"/>
      <c r="CV82" s="454"/>
      <c r="CW82" s="448"/>
      <c r="CX82" s="448"/>
      <c r="CY82" s="455"/>
      <c r="CZ82" s="449"/>
      <c r="DA82" s="449"/>
      <c r="DB82" s="448"/>
      <c r="DC82" s="448"/>
      <c r="DD82" s="455"/>
    </row>
    <row r="83" spans="1:118" s="329" customFormat="1" x14ac:dyDescent="0.25">
      <c r="B83" s="439">
        <v>8</v>
      </c>
      <c r="D83" s="565">
        <f>'NSW Post Acute '!T13</f>
        <v>0.14218115620800292</v>
      </c>
      <c r="E83" s="493">
        <f>'NSW Post Acute '!U13</f>
        <v>0.12204984540369507</v>
      </c>
      <c r="F83" s="493">
        <f>'NSW Post Acute '!V13</f>
        <v>0.16407742512573165</v>
      </c>
      <c r="G83" s="498">
        <f t="shared" si="30"/>
        <v>1.0721321357662393E-2</v>
      </c>
      <c r="H83" s="498">
        <f t="shared" si="31"/>
        <v>150.72092250503917</v>
      </c>
      <c r="I83" s="498">
        <f t="shared" si="32"/>
        <v>909.34165206386547</v>
      </c>
      <c r="J83" s="498" t="e">
        <f ca="1">_xll.ErBeta(H83,I83)</f>
        <v>#NAME?</v>
      </c>
      <c r="K83" s="1076" t="e">
        <f t="shared" ca="1" si="33"/>
        <v>#NAME?</v>
      </c>
      <c r="L83" s="566" t="e">
        <f t="shared" ca="1" si="34"/>
        <v>#NAME?</v>
      </c>
      <c r="M83" s="1124" t="e">
        <f t="shared" ca="1" si="22"/>
        <v>#NAME?</v>
      </c>
      <c r="N83" s="567" t="e">
        <f t="shared" ca="1" si="35"/>
        <v>#NAME?</v>
      </c>
      <c r="O83" s="565" t="e">
        <f t="shared" ca="1" si="46"/>
        <v>#NAME?</v>
      </c>
      <c r="P83" s="453" t="e">
        <f t="shared" ca="1" si="36"/>
        <v>#NAME?</v>
      </c>
      <c r="Q83" s="566" t="e">
        <f t="shared" ca="1" si="37"/>
        <v>#NAME?</v>
      </c>
      <c r="R83" s="567" t="e">
        <f t="shared" ca="1" si="23"/>
        <v>#NAME?</v>
      </c>
      <c r="S83" s="1076" t="e">
        <f t="shared" ca="1" si="38"/>
        <v>#NAME?</v>
      </c>
      <c r="T83" s="566" t="e">
        <f t="shared" ca="1" si="24"/>
        <v>#NAME?</v>
      </c>
      <c r="U83" s="566" t="e">
        <f t="shared" ca="1" si="39"/>
        <v>#NAME?</v>
      </c>
      <c r="V83" s="567" t="e">
        <f t="shared" ca="1" si="40"/>
        <v>#NAME?</v>
      </c>
      <c r="W83" s="565" t="e">
        <f t="shared" ca="1" si="47"/>
        <v>#NAME?</v>
      </c>
      <c r="X83" s="453" t="e">
        <f t="shared" ca="1" si="25"/>
        <v>#NAME?</v>
      </c>
      <c r="Y83" s="566" t="e">
        <f t="shared" ca="1" si="41"/>
        <v>#NAME?</v>
      </c>
      <c r="Z83" s="567" t="e">
        <f t="shared" ca="1" si="26"/>
        <v>#NAME?</v>
      </c>
      <c r="AA83" s="1076" t="e">
        <f t="shared" ca="1" si="42"/>
        <v>#NAME?</v>
      </c>
      <c r="AB83" s="453" t="e">
        <f t="shared" ca="1" si="27"/>
        <v>#NAME?</v>
      </c>
      <c r="AC83" s="566" t="e">
        <f t="shared" ca="1" si="43"/>
        <v>#NAME?</v>
      </c>
      <c r="AD83" s="567" t="e">
        <f t="shared" ca="1" si="28"/>
        <v>#NAME?</v>
      </c>
      <c r="AE83" s="565" t="e">
        <f t="shared" ca="1" si="48"/>
        <v>#NAME?</v>
      </c>
      <c r="AF83" s="453" t="e">
        <f t="shared" ca="1" si="44"/>
        <v>#NAME?</v>
      </c>
      <c r="AG83" s="566" t="e">
        <f t="shared" ca="1" si="45"/>
        <v>#NAME?</v>
      </c>
      <c r="AH83" s="567" t="e">
        <f t="shared" ca="1" si="29"/>
        <v>#NAME?</v>
      </c>
      <c r="AI83" s="207"/>
      <c r="AJ83" s="206"/>
      <c r="AK83" s="206"/>
      <c r="AL83" s="208"/>
      <c r="AM83" s="449"/>
      <c r="AN83" s="454"/>
      <c r="AO83" s="448"/>
      <c r="AP83" s="448"/>
      <c r="AQ83" s="455"/>
      <c r="AR83" s="449"/>
      <c r="AS83" s="449"/>
      <c r="AT83" s="448"/>
      <c r="AU83" s="448"/>
      <c r="AV83" s="455"/>
      <c r="AW83" s="205"/>
      <c r="AX83" s="207"/>
      <c r="AY83" s="206"/>
      <c r="AZ83" s="206"/>
      <c r="BA83" s="208"/>
      <c r="BB83" s="449"/>
      <c r="BC83" s="454"/>
      <c r="BD83" s="448"/>
      <c r="BE83" s="448"/>
      <c r="BF83" s="455"/>
      <c r="BG83" s="449"/>
      <c r="BH83" s="449"/>
      <c r="BI83" s="448"/>
      <c r="BJ83" s="448"/>
      <c r="BK83" s="455"/>
      <c r="BL83" s="205"/>
      <c r="BM83" s="207"/>
      <c r="BN83" s="206"/>
      <c r="BO83" s="206"/>
      <c r="BP83" s="208"/>
      <c r="BQ83" s="449"/>
      <c r="BR83" s="454"/>
      <c r="BS83" s="448"/>
      <c r="BT83" s="448"/>
      <c r="BU83" s="455"/>
      <c r="BV83" s="449"/>
      <c r="BW83" s="449"/>
      <c r="BX83" s="448"/>
      <c r="BY83" s="448"/>
      <c r="BZ83" s="455"/>
      <c r="CA83" s="205"/>
      <c r="CB83" s="207"/>
      <c r="CC83" s="206"/>
      <c r="CD83" s="206"/>
      <c r="CE83" s="208"/>
      <c r="CF83" s="449"/>
      <c r="CG83" s="454"/>
      <c r="CH83" s="448"/>
      <c r="CI83" s="448"/>
      <c r="CJ83" s="455"/>
      <c r="CK83" s="449"/>
      <c r="CL83" s="449"/>
      <c r="CM83" s="448"/>
      <c r="CN83" s="448"/>
      <c r="CO83" s="455"/>
      <c r="CP83" s="205"/>
      <c r="CQ83" s="207"/>
      <c r="CR83" s="206"/>
      <c r="CS83" s="206"/>
      <c r="CT83" s="208"/>
      <c r="CU83" s="449"/>
      <c r="CV83" s="454"/>
      <c r="CW83" s="448"/>
      <c r="CX83" s="448"/>
      <c r="CY83" s="455"/>
      <c r="CZ83" s="449"/>
      <c r="DA83" s="449"/>
      <c r="DB83" s="448"/>
      <c r="DC83" s="448"/>
      <c r="DD83" s="455"/>
    </row>
    <row r="84" spans="1:118" s="329" customFormat="1" x14ac:dyDescent="0.25">
      <c r="B84" s="439">
        <v>9</v>
      </c>
      <c r="D84" s="565">
        <f>'NSW Post Acute '!T14</f>
        <v>0.11971357234415562</v>
      </c>
      <c r="E84" s="493">
        <f>'NSW Post Acute '!U14</f>
        <v>0.10002593778189835</v>
      </c>
      <c r="F84" s="493">
        <f>'NSW Post Acute '!V14</f>
        <v>0.14178877084110247</v>
      </c>
      <c r="G84" s="498">
        <f t="shared" si="30"/>
        <v>1.0653783943674522E-2</v>
      </c>
      <c r="H84" s="498">
        <f t="shared" si="31"/>
        <v>111.02863566006684</v>
      </c>
      <c r="I84" s="498">
        <f t="shared" si="32"/>
        <v>816.42372822795494</v>
      </c>
      <c r="J84" s="498" t="e">
        <f ca="1">_xll.ErBeta(H84,I84)</f>
        <v>#NAME?</v>
      </c>
      <c r="K84" s="1076" t="e">
        <f t="shared" ca="1" si="33"/>
        <v>#NAME?</v>
      </c>
      <c r="L84" s="566" t="e">
        <f t="shared" ca="1" si="34"/>
        <v>#NAME?</v>
      </c>
      <c r="M84" s="1124" t="e">
        <f t="shared" ca="1" si="22"/>
        <v>#NAME?</v>
      </c>
      <c r="N84" s="567" t="e">
        <f t="shared" ca="1" si="35"/>
        <v>#NAME?</v>
      </c>
      <c r="O84" s="565" t="e">
        <f t="shared" ca="1" si="46"/>
        <v>#NAME?</v>
      </c>
      <c r="P84" s="453" t="e">
        <f t="shared" ca="1" si="36"/>
        <v>#NAME?</v>
      </c>
      <c r="Q84" s="566" t="e">
        <f t="shared" ca="1" si="37"/>
        <v>#NAME?</v>
      </c>
      <c r="R84" s="567" t="e">
        <f t="shared" ca="1" si="23"/>
        <v>#NAME?</v>
      </c>
      <c r="S84" s="1076" t="e">
        <f t="shared" ca="1" si="38"/>
        <v>#NAME?</v>
      </c>
      <c r="T84" s="566" t="e">
        <f t="shared" ca="1" si="24"/>
        <v>#NAME?</v>
      </c>
      <c r="U84" s="566" t="e">
        <f t="shared" ca="1" si="39"/>
        <v>#NAME?</v>
      </c>
      <c r="V84" s="567" t="e">
        <f t="shared" ca="1" si="40"/>
        <v>#NAME?</v>
      </c>
      <c r="W84" s="565" t="e">
        <f t="shared" ca="1" si="47"/>
        <v>#NAME?</v>
      </c>
      <c r="X84" s="453" t="e">
        <f t="shared" ca="1" si="25"/>
        <v>#NAME?</v>
      </c>
      <c r="Y84" s="566" t="e">
        <f t="shared" ca="1" si="41"/>
        <v>#NAME?</v>
      </c>
      <c r="Z84" s="567" t="e">
        <f t="shared" ca="1" si="26"/>
        <v>#NAME?</v>
      </c>
      <c r="AA84" s="1076" t="e">
        <f t="shared" ca="1" si="42"/>
        <v>#NAME?</v>
      </c>
      <c r="AB84" s="453" t="e">
        <f t="shared" ca="1" si="27"/>
        <v>#NAME?</v>
      </c>
      <c r="AC84" s="566" t="e">
        <f t="shared" ca="1" si="43"/>
        <v>#NAME?</v>
      </c>
      <c r="AD84" s="567" t="e">
        <f t="shared" ca="1" si="28"/>
        <v>#NAME?</v>
      </c>
      <c r="AE84" s="565" t="e">
        <f t="shared" ca="1" si="48"/>
        <v>#NAME?</v>
      </c>
      <c r="AF84" s="453" t="e">
        <f t="shared" ca="1" si="44"/>
        <v>#NAME?</v>
      </c>
      <c r="AG84" s="566" t="e">
        <f t="shared" ca="1" si="45"/>
        <v>#NAME?</v>
      </c>
      <c r="AH84" s="567" t="e">
        <f t="shared" ca="1" si="29"/>
        <v>#NAME?</v>
      </c>
      <c r="AI84" s="207"/>
      <c r="AJ84" s="206"/>
      <c r="AK84" s="206"/>
      <c r="AL84" s="208"/>
      <c r="AM84" s="449"/>
      <c r="AN84" s="454"/>
      <c r="AO84" s="448"/>
      <c r="AP84" s="448"/>
      <c r="AQ84" s="455"/>
      <c r="AR84" s="449"/>
      <c r="AS84" s="449"/>
      <c r="AT84" s="448"/>
      <c r="AU84" s="448"/>
      <c r="AV84" s="455"/>
      <c r="AW84" s="205"/>
      <c r="AX84" s="207"/>
      <c r="AY84" s="206"/>
      <c r="AZ84" s="206"/>
      <c r="BA84" s="208"/>
      <c r="BB84" s="449"/>
      <c r="BC84" s="454"/>
      <c r="BD84" s="448"/>
      <c r="BE84" s="448"/>
      <c r="BF84" s="455"/>
      <c r="BG84" s="449"/>
      <c r="BH84" s="449"/>
      <c r="BI84" s="448"/>
      <c r="BJ84" s="448"/>
      <c r="BK84" s="455"/>
      <c r="BL84" s="205"/>
      <c r="BM84" s="207"/>
      <c r="BN84" s="206"/>
      <c r="BO84" s="206"/>
      <c r="BP84" s="208"/>
      <c r="BQ84" s="449"/>
      <c r="BR84" s="454"/>
      <c r="BS84" s="448"/>
      <c r="BT84" s="448"/>
      <c r="BU84" s="455"/>
      <c r="BV84" s="449"/>
      <c r="BW84" s="449"/>
      <c r="BX84" s="448"/>
      <c r="BY84" s="448"/>
      <c r="BZ84" s="455"/>
      <c r="CA84" s="205"/>
      <c r="CB84" s="207"/>
      <c r="CC84" s="206"/>
      <c r="CD84" s="206"/>
      <c r="CE84" s="208"/>
      <c r="CF84" s="449"/>
      <c r="CG84" s="454"/>
      <c r="CH84" s="448"/>
      <c r="CI84" s="448"/>
      <c r="CJ84" s="455"/>
      <c r="CK84" s="449"/>
      <c r="CL84" s="449"/>
      <c r="CM84" s="448"/>
      <c r="CN84" s="448"/>
      <c r="CO84" s="455"/>
      <c r="CP84" s="205"/>
      <c r="CQ84" s="207"/>
      <c r="CR84" s="206"/>
      <c r="CS84" s="206"/>
      <c r="CT84" s="208"/>
      <c r="CU84" s="449"/>
      <c r="CV84" s="454"/>
      <c r="CW84" s="448"/>
      <c r="CX84" s="448"/>
      <c r="CY84" s="455"/>
      <c r="CZ84" s="449"/>
      <c r="DA84" s="449"/>
      <c r="DB84" s="448"/>
      <c r="DC84" s="448"/>
      <c r="DD84" s="455"/>
    </row>
    <row r="85" spans="1:118" s="329" customFormat="1" x14ac:dyDescent="0.25">
      <c r="B85" s="439">
        <v>10</v>
      </c>
      <c r="D85" s="565">
        <f>'NSW Post Acute '!T15</f>
        <v>0.10079633465937955</v>
      </c>
      <c r="E85" s="493">
        <f>'NSW Post Acute '!U15</f>
        <v>8.1976246639680631E-2</v>
      </c>
      <c r="F85" s="493">
        <f>'NSW Post Acute '!V15</f>
        <v>0.12252785854742075</v>
      </c>
      <c r="G85" s="498">
        <f t="shared" si="30"/>
        <v>1.0344798956056153E-2</v>
      </c>
      <c r="H85" s="498">
        <f t="shared" si="31"/>
        <v>85.268841366194238</v>
      </c>
      <c r="I85" s="498">
        <f t="shared" si="32"/>
        <v>760.68296486111274</v>
      </c>
      <c r="J85" s="498" t="e">
        <f ca="1">_xll.ErBeta(H85,I85)</f>
        <v>#NAME?</v>
      </c>
      <c r="K85" s="1076" t="e">
        <f t="shared" ca="1" si="33"/>
        <v>#NAME?</v>
      </c>
      <c r="L85" s="566" t="e">
        <f t="shared" ca="1" si="34"/>
        <v>#NAME?</v>
      </c>
      <c r="M85" s="1124" t="e">
        <f t="shared" ca="1" si="22"/>
        <v>#NAME?</v>
      </c>
      <c r="N85" s="567" t="e">
        <f t="shared" ca="1" si="35"/>
        <v>#NAME?</v>
      </c>
      <c r="O85" s="565" t="e">
        <f t="shared" ca="1" si="46"/>
        <v>#NAME?</v>
      </c>
      <c r="P85" s="453" t="e">
        <f t="shared" ca="1" si="36"/>
        <v>#NAME?</v>
      </c>
      <c r="Q85" s="566" t="e">
        <f ca="1">((P85*B86)/52*$J$33)</f>
        <v>#NAME?</v>
      </c>
      <c r="R85" s="567" t="e">
        <f t="shared" ca="1" si="23"/>
        <v>#NAME?</v>
      </c>
      <c r="S85" s="1076" t="e">
        <f t="shared" ca="1" si="38"/>
        <v>#NAME?</v>
      </c>
      <c r="T85" s="566" t="e">
        <f t="shared" ca="1" si="24"/>
        <v>#NAME?</v>
      </c>
      <c r="U85" s="566" t="e">
        <f t="shared" ca="1" si="39"/>
        <v>#NAME?</v>
      </c>
      <c r="V85" s="567" t="e">
        <f t="shared" ca="1" si="40"/>
        <v>#NAME?</v>
      </c>
      <c r="W85" s="565" t="e">
        <f t="shared" ca="1" si="47"/>
        <v>#NAME?</v>
      </c>
      <c r="X85" s="453" t="e">
        <f t="shared" ca="1" si="25"/>
        <v>#NAME?</v>
      </c>
      <c r="Y85" s="566" t="e">
        <f t="shared" ca="1" si="41"/>
        <v>#NAME?</v>
      </c>
      <c r="Z85" s="567" t="e">
        <f t="shared" ca="1" si="26"/>
        <v>#NAME?</v>
      </c>
      <c r="AA85" s="1076" t="e">
        <f t="shared" ca="1" si="42"/>
        <v>#NAME?</v>
      </c>
      <c r="AB85" s="453" t="e">
        <f t="shared" ca="1" si="27"/>
        <v>#NAME?</v>
      </c>
      <c r="AC85" s="566" t="e">
        <f t="shared" ca="1" si="43"/>
        <v>#NAME?</v>
      </c>
      <c r="AD85" s="567" t="e">
        <f t="shared" ca="1" si="28"/>
        <v>#NAME?</v>
      </c>
      <c r="AE85" s="565" t="e">
        <f t="shared" ca="1" si="48"/>
        <v>#NAME?</v>
      </c>
      <c r="AF85" s="453" t="e">
        <f t="shared" ca="1" si="44"/>
        <v>#NAME?</v>
      </c>
      <c r="AG85" s="566" t="e">
        <f t="shared" ca="1" si="45"/>
        <v>#NAME?</v>
      </c>
      <c r="AH85" s="567" t="e">
        <f t="shared" ca="1" si="29"/>
        <v>#NAME?</v>
      </c>
      <c r="AI85" s="207"/>
      <c r="AJ85" s="206"/>
      <c r="AK85" s="206"/>
      <c r="AL85" s="208"/>
      <c r="AM85" s="449"/>
      <c r="AN85" s="454"/>
      <c r="AO85" s="448"/>
      <c r="AP85" s="448"/>
      <c r="AQ85" s="455"/>
      <c r="AR85" s="449"/>
      <c r="AS85" s="449"/>
      <c r="AT85" s="448"/>
      <c r="AU85" s="448"/>
      <c r="AV85" s="455"/>
      <c r="AW85" s="205"/>
      <c r="AX85" s="207"/>
      <c r="AY85" s="206"/>
      <c r="AZ85" s="206"/>
      <c r="BA85" s="208"/>
      <c r="BB85" s="449"/>
      <c r="BC85" s="454"/>
      <c r="BD85" s="448"/>
      <c r="BE85" s="448"/>
      <c r="BF85" s="455"/>
      <c r="BG85" s="449"/>
      <c r="BH85" s="449"/>
      <c r="BI85" s="448"/>
      <c r="BJ85" s="448"/>
      <c r="BK85" s="455"/>
      <c r="BL85" s="205"/>
      <c r="BM85" s="207"/>
      <c r="BN85" s="206"/>
      <c r="BO85" s="206"/>
      <c r="BP85" s="208"/>
      <c r="BQ85" s="449"/>
      <c r="BR85" s="454"/>
      <c r="BS85" s="448"/>
      <c r="BT85" s="448"/>
      <c r="BU85" s="455"/>
      <c r="BV85" s="449"/>
      <c r="BW85" s="449"/>
      <c r="BX85" s="448"/>
      <c r="BY85" s="448"/>
      <c r="BZ85" s="455"/>
      <c r="CA85" s="205"/>
      <c r="CB85" s="207"/>
      <c r="CC85" s="206"/>
      <c r="CD85" s="206"/>
      <c r="CE85" s="208"/>
      <c r="CF85" s="449"/>
      <c r="CG85" s="454"/>
      <c r="CH85" s="448"/>
      <c r="CI85" s="448"/>
      <c r="CJ85" s="455"/>
      <c r="CK85" s="449"/>
      <c r="CL85" s="449"/>
      <c r="CM85" s="448"/>
      <c r="CN85" s="448"/>
      <c r="CO85" s="455"/>
      <c r="CP85" s="205"/>
      <c r="CQ85" s="207"/>
      <c r="CR85" s="206"/>
      <c r="CS85" s="206"/>
      <c r="CT85" s="208"/>
      <c r="CU85" s="449"/>
      <c r="CV85" s="454"/>
      <c r="CW85" s="448"/>
      <c r="CX85" s="448"/>
      <c r="CY85" s="455"/>
      <c r="CZ85" s="449"/>
      <c r="DA85" s="449"/>
      <c r="DB85" s="448"/>
      <c r="DC85" s="448"/>
      <c r="DD85" s="455"/>
    </row>
    <row r="86" spans="1:118" s="329" customFormat="1" x14ac:dyDescent="0.25">
      <c r="B86" s="439">
        <v>11</v>
      </c>
      <c r="D86" s="565">
        <f>'NSW Post Acute '!T16</f>
        <v>8.4868414514919804E-2</v>
      </c>
      <c r="E86" s="493">
        <f>'NSW Post Acute '!U16</f>
        <v>6.7183624189383881E-2</v>
      </c>
      <c r="F86" s="493">
        <f>'NSW Post Acute '!V16</f>
        <v>0.10588339281847192</v>
      </c>
      <c r="G86" s="498">
        <f t="shared" si="30"/>
        <v>9.87238995640001E-3</v>
      </c>
      <c r="H86" s="498">
        <f t="shared" si="31"/>
        <v>67.54384414587625</v>
      </c>
      <c r="I86" s="498">
        <f t="shared" si="32"/>
        <v>728.32166756345464</v>
      </c>
      <c r="J86" s="498" t="e">
        <f ca="1">_xll.ErBeta(H86,I86)</f>
        <v>#NAME?</v>
      </c>
      <c r="K86" s="1076" t="e">
        <f t="shared" ca="1" si="33"/>
        <v>#NAME?</v>
      </c>
      <c r="L86" s="566" t="e">
        <f t="shared" ca="1" si="34"/>
        <v>#NAME?</v>
      </c>
      <c r="M86" s="1124" t="e">
        <f t="shared" ca="1" si="22"/>
        <v>#NAME?</v>
      </c>
      <c r="N86" s="567" t="e">
        <f t="shared" ca="1" si="35"/>
        <v>#NAME?</v>
      </c>
      <c r="O86" s="565" t="e">
        <f t="shared" ca="1" si="46"/>
        <v>#NAME?</v>
      </c>
      <c r="P86" s="453" t="e">
        <f t="shared" ca="1" si="36"/>
        <v>#NAME?</v>
      </c>
      <c r="Q86" s="566" t="e">
        <f t="shared" ca="1" si="37"/>
        <v>#NAME?</v>
      </c>
      <c r="R86" s="567" t="e">
        <f t="shared" ca="1" si="23"/>
        <v>#NAME?</v>
      </c>
      <c r="S86" s="1076" t="e">
        <f t="shared" ca="1" si="38"/>
        <v>#NAME?</v>
      </c>
      <c r="T86" s="566" t="e">
        <f t="shared" ca="1" si="24"/>
        <v>#NAME?</v>
      </c>
      <c r="U86" s="566" t="e">
        <f t="shared" ca="1" si="39"/>
        <v>#NAME?</v>
      </c>
      <c r="V86" s="567" t="e">
        <f t="shared" ca="1" si="40"/>
        <v>#NAME?</v>
      </c>
      <c r="W86" s="565" t="e">
        <f t="shared" ca="1" si="47"/>
        <v>#NAME?</v>
      </c>
      <c r="X86" s="453" t="e">
        <f t="shared" ca="1" si="25"/>
        <v>#NAME?</v>
      </c>
      <c r="Y86" s="566" t="e">
        <f t="shared" ca="1" si="41"/>
        <v>#NAME?</v>
      </c>
      <c r="Z86" s="567" t="e">
        <f t="shared" ca="1" si="26"/>
        <v>#NAME?</v>
      </c>
      <c r="AA86" s="1076" t="e">
        <f t="shared" ca="1" si="42"/>
        <v>#NAME?</v>
      </c>
      <c r="AB86" s="453" t="e">
        <f t="shared" ca="1" si="27"/>
        <v>#NAME?</v>
      </c>
      <c r="AC86" s="566" t="e">
        <f t="shared" ca="1" si="43"/>
        <v>#NAME?</v>
      </c>
      <c r="AD86" s="567" t="e">
        <f t="shared" ca="1" si="28"/>
        <v>#NAME?</v>
      </c>
      <c r="AE86" s="565" t="e">
        <f t="shared" ca="1" si="48"/>
        <v>#NAME?</v>
      </c>
      <c r="AF86" s="453" t="e">
        <f t="shared" ca="1" si="44"/>
        <v>#NAME?</v>
      </c>
      <c r="AG86" s="566" t="e">
        <f t="shared" ca="1" si="45"/>
        <v>#NAME?</v>
      </c>
      <c r="AH86" s="567" t="e">
        <f t="shared" ca="1" si="29"/>
        <v>#NAME?</v>
      </c>
      <c r="AI86" s="207"/>
      <c r="AJ86" s="206"/>
      <c r="AK86" s="206"/>
      <c r="AL86" s="208"/>
      <c r="AM86" s="449"/>
      <c r="AN86" s="454"/>
      <c r="AO86" s="448"/>
      <c r="AP86" s="448"/>
      <c r="AQ86" s="455"/>
      <c r="AR86" s="449"/>
      <c r="AS86" s="449"/>
      <c r="AT86" s="448"/>
      <c r="AU86" s="448"/>
      <c r="AV86" s="455"/>
      <c r="AW86" s="205"/>
      <c r="AX86" s="207"/>
      <c r="AY86" s="206"/>
      <c r="AZ86" s="206"/>
      <c r="BA86" s="208"/>
      <c r="BB86" s="449"/>
      <c r="BC86" s="454"/>
      <c r="BD86" s="448"/>
      <c r="BE86" s="448"/>
      <c r="BF86" s="455"/>
      <c r="BG86" s="449"/>
      <c r="BH86" s="449"/>
      <c r="BI86" s="448"/>
      <c r="BJ86" s="448"/>
      <c r="BK86" s="455"/>
      <c r="BL86" s="205"/>
      <c r="BM86" s="207"/>
      <c r="BN86" s="206"/>
      <c r="BO86" s="206"/>
      <c r="BP86" s="208"/>
      <c r="BQ86" s="449"/>
      <c r="BR86" s="454"/>
      <c r="BS86" s="448"/>
      <c r="BT86" s="448"/>
      <c r="BU86" s="455"/>
      <c r="BV86" s="449"/>
      <c r="BW86" s="449"/>
      <c r="BX86" s="448"/>
      <c r="BY86" s="448"/>
      <c r="BZ86" s="455"/>
      <c r="CA86" s="205"/>
      <c r="CB86" s="207"/>
      <c r="CC86" s="206"/>
      <c r="CD86" s="206"/>
      <c r="CE86" s="208"/>
      <c r="CF86" s="449"/>
      <c r="CG86" s="454"/>
      <c r="CH86" s="448"/>
      <c r="CI86" s="448"/>
      <c r="CJ86" s="455"/>
      <c r="CK86" s="449"/>
      <c r="CL86" s="449"/>
      <c r="CM86" s="448"/>
      <c r="CN86" s="448"/>
      <c r="CO86" s="455"/>
      <c r="CP86" s="205"/>
      <c r="CQ86" s="207"/>
      <c r="CR86" s="206"/>
      <c r="CS86" s="206"/>
      <c r="CT86" s="208"/>
      <c r="CU86" s="449"/>
      <c r="CV86" s="454"/>
      <c r="CW86" s="448"/>
      <c r="CX86" s="448"/>
      <c r="CY86" s="455"/>
      <c r="CZ86" s="449"/>
      <c r="DA86" s="449"/>
      <c r="DB86" s="448"/>
      <c r="DC86" s="448"/>
      <c r="DD86" s="455"/>
    </row>
    <row r="87" spans="1:118" s="329" customFormat="1" x14ac:dyDescent="0.25">
      <c r="B87" s="439">
        <v>12</v>
      </c>
      <c r="D87" s="565">
        <f>'NSW Post Acute '!T17</f>
        <v>7.1457437481393674E-2</v>
      </c>
      <c r="E87" s="493">
        <f>'NSW Post Acute '!U17</f>
        <v>5.5060332038128934E-2</v>
      </c>
      <c r="F87" s="493">
        <f>'NSW Post Acute '!V17</f>
        <v>9.1499949543407996E-2</v>
      </c>
      <c r="G87" s="498">
        <f t="shared" si="30"/>
        <v>9.2958207921630259E-3</v>
      </c>
      <c r="H87" s="498">
        <f t="shared" si="31"/>
        <v>54.796804899341787</v>
      </c>
      <c r="I87" s="498">
        <f t="shared" si="32"/>
        <v>712.04856250709452</v>
      </c>
      <c r="J87" s="498" t="e">
        <f ca="1">_xll.ErBeta(H87,I87)</f>
        <v>#NAME?</v>
      </c>
      <c r="K87" s="1076" t="e">
        <f t="shared" ca="1" si="33"/>
        <v>#NAME?</v>
      </c>
      <c r="L87" s="566" t="e">
        <f t="shared" ca="1" si="34"/>
        <v>#NAME?</v>
      </c>
      <c r="M87" s="1124" t="e">
        <f t="shared" ca="1" si="22"/>
        <v>#NAME?</v>
      </c>
      <c r="N87" s="567" t="e">
        <f t="shared" ca="1" si="35"/>
        <v>#NAME?</v>
      </c>
      <c r="O87" s="565" t="e">
        <f t="shared" ca="1" si="46"/>
        <v>#NAME?</v>
      </c>
      <c r="P87" s="453" t="e">
        <f t="shared" ca="1" si="36"/>
        <v>#NAME?</v>
      </c>
      <c r="Q87" s="566" t="e">
        <f t="shared" ca="1" si="37"/>
        <v>#NAME?</v>
      </c>
      <c r="R87" s="567" t="e">
        <f t="shared" ca="1" si="23"/>
        <v>#NAME?</v>
      </c>
      <c r="S87" s="1076" t="e">
        <f t="shared" ca="1" si="38"/>
        <v>#NAME?</v>
      </c>
      <c r="T87" s="566" t="e">
        <f t="shared" ca="1" si="24"/>
        <v>#NAME?</v>
      </c>
      <c r="U87" s="566" t="e">
        <f t="shared" ca="1" si="39"/>
        <v>#NAME?</v>
      </c>
      <c r="V87" s="567" t="e">
        <f t="shared" ca="1" si="40"/>
        <v>#NAME?</v>
      </c>
      <c r="W87" s="565" t="e">
        <f t="shared" ca="1" si="47"/>
        <v>#NAME?</v>
      </c>
      <c r="X87" s="453" t="e">
        <f t="shared" ca="1" si="25"/>
        <v>#NAME?</v>
      </c>
      <c r="Y87" s="566" t="e">
        <f t="shared" ca="1" si="41"/>
        <v>#NAME?</v>
      </c>
      <c r="Z87" s="567" t="e">
        <f t="shared" ca="1" si="26"/>
        <v>#NAME?</v>
      </c>
      <c r="AA87" s="1076" t="e">
        <f t="shared" ca="1" si="42"/>
        <v>#NAME?</v>
      </c>
      <c r="AB87" s="453" t="e">
        <f t="shared" ca="1" si="27"/>
        <v>#NAME?</v>
      </c>
      <c r="AC87" s="566" t="e">
        <f t="shared" ca="1" si="43"/>
        <v>#NAME?</v>
      </c>
      <c r="AD87" s="567" t="e">
        <f t="shared" ca="1" si="28"/>
        <v>#NAME?</v>
      </c>
      <c r="AE87" s="565" t="e">
        <f t="shared" ca="1" si="48"/>
        <v>#NAME?</v>
      </c>
      <c r="AF87" s="453" t="e">
        <f t="shared" ca="1" si="44"/>
        <v>#NAME?</v>
      </c>
      <c r="AG87" s="566" t="e">
        <f t="shared" ca="1" si="45"/>
        <v>#NAME?</v>
      </c>
      <c r="AH87" s="567" t="e">
        <f t="shared" ca="1" si="29"/>
        <v>#NAME?</v>
      </c>
      <c r="AI87" s="207"/>
      <c r="AJ87" s="206"/>
      <c r="AK87" s="206"/>
      <c r="AL87" s="208"/>
      <c r="AM87" s="449"/>
      <c r="AN87" s="454"/>
      <c r="AO87" s="448"/>
      <c r="AP87" s="448"/>
      <c r="AQ87" s="455"/>
      <c r="AR87" s="449"/>
      <c r="AS87" s="449"/>
      <c r="AT87" s="448"/>
      <c r="AU87" s="448"/>
      <c r="AV87" s="455"/>
      <c r="AW87" s="205"/>
      <c r="AX87" s="207"/>
      <c r="AY87" s="206"/>
      <c r="AZ87" s="206"/>
      <c r="BA87" s="208"/>
      <c r="BB87" s="449"/>
      <c r="BC87" s="454"/>
      <c r="BD87" s="448"/>
      <c r="BE87" s="448"/>
      <c r="BF87" s="455"/>
      <c r="BG87" s="449"/>
      <c r="BH87" s="449"/>
      <c r="BI87" s="448"/>
      <c r="BJ87" s="448"/>
      <c r="BK87" s="455"/>
      <c r="BL87" s="205"/>
      <c r="BM87" s="207"/>
      <c r="BN87" s="206"/>
      <c r="BO87" s="206"/>
      <c r="BP87" s="208"/>
      <c r="BQ87" s="449"/>
      <c r="BR87" s="454"/>
      <c r="BS87" s="448"/>
      <c r="BT87" s="448"/>
      <c r="BU87" s="455"/>
      <c r="BV87" s="449"/>
      <c r="BW87" s="449"/>
      <c r="BX87" s="448"/>
      <c r="BY87" s="448"/>
      <c r="BZ87" s="455"/>
      <c r="CA87" s="205"/>
      <c r="CB87" s="207"/>
      <c r="CC87" s="206"/>
      <c r="CD87" s="206"/>
      <c r="CE87" s="208"/>
      <c r="CF87" s="449"/>
      <c r="CG87" s="454"/>
      <c r="CH87" s="448"/>
      <c r="CI87" s="448"/>
      <c r="CJ87" s="455"/>
      <c r="CK87" s="449"/>
      <c r="CL87" s="449"/>
      <c r="CM87" s="448"/>
      <c r="CN87" s="448"/>
      <c r="CO87" s="455"/>
      <c r="CP87" s="205"/>
      <c r="CQ87" s="207"/>
      <c r="CR87" s="206"/>
      <c r="CS87" s="206"/>
      <c r="CT87" s="208"/>
      <c r="CU87" s="449"/>
      <c r="CV87" s="454"/>
      <c r="CW87" s="448"/>
      <c r="CX87" s="448"/>
      <c r="CY87" s="455"/>
      <c r="CZ87" s="449"/>
      <c r="DA87" s="449"/>
      <c r="DB87" s="448"/>
      <c r="DC87" s="448"/>
      <c r="DD87" s="455"/>
    </row>
    <row r="88" spans="1:118" s="170" customFormat="1" x14ac:dyDescent="0.25">
      <c r="A88" s="169"/>
      <c r="B88" s="163">
        <v>13</v>
      </c>
      <c r="C88" s="169"/>
      <c r="D88" s="565">
        <f>'NSW Post Acute '!T18</f>
        <v>6.0165674127323633E-2</v>
      </c>
      <c r="E88" s="493">
        <f>'NSW Post Acute '!U18</f>
        <v>4.5124689248724016E-2</v>
      </c>
      <c r="F88" s="493">
        <f>'NSW Post Acute '!V18</f>
        <v>7.907038623894215E-2</v>
      </c>
      <c r="G88" s="498">
        <f t="shared" si="30"/>
        <v>8.65961657913728E-3</v>
      </c>
      <c r="H88" s="498">
        <f t="shared" si="31"/>
        <v>45.308034515758145</v>
      </c>
      <c r="I88" s="498">
        <f t="shared" si="32"/>
        <v>707.74651316331392</v>
      </c>
      <c r="J88" s="498" t="e">
        <f ca="1">_xll.ErBeta(H88,I88)</f>
        <v>#NAME?</v>
      </c>
      <c r="K88" s="1076" t="e">
        <f t="shared" ca="1" si="33"/>
        <v>#NAME?</v>
      </c>
      <c r="L88" s="566" t="e">
        <f t="shared" ca="1" si="34"/>
        <v>#NAME?</v>
      </c>
      <c r="M88" s="1124" t="e">
        <f t="shared" ca="1" si="22"/>
        <v>#NAME?</v>
      </c>
      <c r="N88" s="567" t="e">
        <f t="shared" ca="1" si="35"/>
        <v>#NAME?</v>
      </c>
      <c r="O88" s="565" t="e">
        <f t="shared" ca="1" si="46"/>
        <v>#NAME?</v>
      </c>
      <c r="P88" s="453" t="e">
        <f t="shared" ca="1" si="36"/>
        <v>#NAME?</v>
      </c>
      <c r="Q88" s="566" t="e">
        <f t="shared" ca="1" si="37"/>
        <v>#NAME?</v>
      </c>
      <c r="R88" s="567" t="e">
        <f t="shared" ca="1" si="23"/>
        <v>#NAME?</v>
      </c>
      <c r="S88" s="1076" t="e">
        <f t="shared" ca="1" si="38"/>
        <v>#NAME?</v>
      </c>
      <c r="T88" s="566" t="e">
        <f t="shared" ca="1" si="24"/>
        <v>#NAME?</v>
      </c>
      <c r="U88" s="566" t="e">
        <f t="shared" ca="1" si="39"/>
        <v>#NAME?</v>
      </c>
      <c r="V88" s="567" t="e">
        <f t="shared" ca="1" si="40"/>
        <v>#NAME?</v>
      </c>
      <c r="W88" s="565" t="e">
        <f t="shared" ca="1" si="47"/>
        <v>#NAME?</v>
      </c>
      <c r="X88" s="453" t="e">
        <f t="shared" ca="1" si="25"/>
        <v>#NAME?</v>
      </c>
      <c r="Y88" s="566" t="e">
        <f t="shared" ca="1" si="41"/>
        <v>#NAME?</v>
      </c>
      <c r="Z88" s="567" t="e">
        <f t="shared" ca="1" si="26"/>
        <v>#NAME?</v>
      </c>
      <c r="AA88" s="1076" t="e">
        <f t="shared" ca="1" si="42"/>
        <v>#NAME?</v>
      </c>
      <c r="AB88" s="453" t="e">
        <f t="shared" ca="1" si="27"/>
        <v>#NAME?</v>
      </c>
      <c r="AC88" s="566" t="e">
        <f t="shared" ca="1" si="43"/>
        <v>#NAME?</v>
      </c>
      <c r="AD88" s="567" t="e">
        <f t="shared" ca="1" si="28"/>
        <v>#NAME?</v>
      </c>
      <c r="AE88" s="565" t="e">
        <f t="shared" ca="1" si="48"/>
        <v>#NAME?</v>
      </c>
      <c r="AF88" s="453" t="e">
        <f t="shared" ca="1" si="44"/>
        <v>#NAME?</v>
      </c>
      <c r="AG88" s="566" t="e">
        <f t="shared" ca="1" si="45"/>
        <v>#NAME?</v>
      </c>
      <c r="AH88" s="567" t="e">
        <f t="shared" ca="1" si="29"/>
        <v>#NAME?</v>
      </c>
      <c r="AI88" s="202"/>
      <c r="AJ88" s="206"/>
      <c r="AK88" s="206"/>
      <c r="AL88" s="203"/>
      <c r="AM88" s="449"/>
      <c r="AN88" s="186"/>
      <c r="AO88" s="448"/>
      <c r="AP88" s="448"/>
      <c r="AQ88" s="204"/>
      <c r="AR88" s="449"/>
      <c r="AS88" s="449"/>
      <c r="AT88" s="448"/>
      <c r="AU88" s="448"/>
      <c r="AV88" s="204"/>
      <c r="AW88" s="205"/>
      <c r="AX88" s="202"/>
      <c r="AY88" s="206"/>
      <c r="AZ88" s="206"/>
      <c r="BA88" s="203"/>
      <c r="BB88" s="449"/>
      <c r="BC88" s="186"/>
      <c r="BD88" s="448"/>
      <c r="BE88" s="448"/>
      <c r="BF88" s="204"/>
      <c r="BG88" s="449"/>
      <c r="BH88" s="449"/>
      <c r="BI88" s="448"/>
      <c r="BJ88" s="448"/>
      <c r="BK88" s="204"/>
      <c r="BL88" s="205"/>
      <c r="BM88" s="202"/>
      <c r="BN88" s="206"/>
      <c r="BO88" s="206"/>
      <c r="BP88" s="203"/>
      <c r="BQ88" s="449"/>
      <c r="BR88" s="186"/>
      <c r="BS88" s="448"/>
      <c r="BT88" s="448"/>
      <c r="BU88" s="204"/>
      <c r="BV88" s="449"/>
      <c r="BW88" s="449"/>
      <c r="BX88" s="448"/>
      <c r="BY88" s="448"/>
      <c r="BZ88" s="204"/>
      <c r="CA88" s="205"/>
      <c r="CB88" s="202"/>
      <c r="CC88" s="206"/>
      <c r="CD88" s="206"/>
      <c r="CE88" s="203"/>
      <c r="CF88" s="449"/>
      <c r="CG88" s="186"/>
      <c r="CH88" s="448"/>
      <c r="CI88" s="448"/>
      <c r="CJ88" s="204"/>
      <c r="CK88" s="449"/>
      <c r="CL88" s="449"/>
      <c r="CM88" s="448"/>
      <c r="CN88" s="448"/>
      <c r="CO88" s="204"/>
      <c r="CP88" s="205"/>
      <c r="CQ88" s="202"/>
      <c r="CR88" s="206"/>
      <c r="CS88" s="206"/>
      <c r="CT88" s="203"/>
      <c r="CU88" s="449"/>
      <c r="CV88" s="186"/>
      <c r="CW88" s="448"/>
      <c r="CX88" s="448"/>
      <c r="CY88" s="204"/>
      <c r="CZ88" s="449"/>
      <c r="DA88" s="449"/>
      <c r="DB88" s="448"/>
      <c r="DC88" s="448"/>
      <c r="DD88" s="204"/>
      <c r="DE88" s="169"/>
      <c r="DF88" s="169"/>
      <c r="DG88" s="169"/>
      <c r="DH88" s="169"/>
      <c r="DI88" s="169"/>
      <c r="DJ88" s="169"/>
      <c r="DK88" s="169"/>
      <c r="DL88" s="169"/>
      <c r="DM88" s="169"/>
      <c r="DN88" s="169"/>
    </row>
    <row r="89" spans="1:118" s="329" customFormat="1" x14ac:dyDescent="0.25">
      <c r="B89" s="439">
        <v>14</v>
      </c>
      <c r="D89" s="565">
        <f>'NSW Post Acute '!T19</f>
        <v>5.0658244554849352E-2</v>
      </c>
      <c r="E89" s="493">
        <f>'NSW Post Acute '!U19</f>
        <v>3.6981934260473193E-2</v>
      </c>
      <c r="F89" s="493">
        <f>'NSW Post Acute '!V19</f>
        <v>6.8329283362166815E-2</v>
      </c>
      <c r="G89" s="498">
        <f t="shared" si="30"/>
        <v>7.9967727300238826E-3</v>
      </c>
      <c r="H89" s="498">
        <f t="shared" si="31"/>
        <v>38.046567268657384</v>
      </c>
      <c r="I89" s="498">
        <f t="shared" si="32"/>
        <v>712.99736650727743</v>
      </c>
      <c r="J89" s="498" t="e">
        <f ca="1">_xll.ErBeta(H89,I89)</f>
        <v>#NAME?</v>
      </c>
      <c r="K89" s="1076" t="e">
        <f t="shared" ca="1" si="33"/>
        <v>#NAME?</v>
      </c>
      <c r="L89" s="566" t="e">
        <f t="shared" ca="1" si="34"/>
        <v>#NAME?</v>
      </c>
      <c r="M89" s="1124" t="e">
        <f t="shared" ca="1" si="22"/>
        <v>#NAME?</v>
      </c>
      <c r="N89" s="567" t="e">
        <f t="shared" ca="1" si="35"/>
        <v>#NAME?</v>
      </c>
      <c r="O89" s="565" t="e">
        <f t="shared" ca="1" si="46"/>
        <v>#NAME?</v>
      </c>
      <c r="P89" s="453" t="e">
        <f t="shared" ca="1" si="36"/>
        <v>#NAME?</v>
      </c>
      <c r="Q89" s="566" t="e">
        <f t="shared" ca="1" si="37"/>
        <v>#NAME?</v>
      </c>
      <c r="R89" s="567" t="e">
        <f t="shared" ca="1" si="23"/>
        <v>#NAME?</v>
      </c>
      <c r="S89" s="1076" t="e">
        <f t="shared" ca="1" si="38"/>
        <v>#NAME?</v>
      </c>
      <c r="T89" s="566" t="e">
        <f t="shared" ca="1" si="24"/>
        <v>#NAME?</v>
      </c>
      <c r="U89" s="566" t="e">
        <f t="shared" ca="1" si="39"/>
        <v>#NAME?</v>
      </c>
      <c r="V89" s="567" t="e">
        <f t="shared" ca="1" si="40"/>
        <v>#NAME?</v>
      </c>
      <c r="W89" s="565" t="e">
        <f t="shared" ca="1" si="47"/>
        <v>#NAME?</v>
      </c>
      <c r="X89" s="453" t="e">
        <f t="shared" ca="1" si="25"/>
        <v>#NAME?</v>
      </c>
      <c r="Y89" s="566" t="e">
        <f t="shared" ca="1" si="41"/>
        <v>#NAME?</v>
      </c>
      <c r="Z89" s="567" t="e">
        <f t="shared" ca="1" si="26"/>
        <v>#NAME?</v>
      </c>
      <c r="AA89" s="1076" t="e">
        <f t="shared" ca="1" si="42"/>
        <v>#NAME?</v>
      </c>
      <c r="AB89" s="453" t="e">
        <f t="shared" ca="1" si="27"/>
        <v>#NAME?</v>
      </c>
      <c r="AC89" s="566" t="e">
        <f t="shared" ca="1" si="43"/>
        <v>#NAME?</v>
      </c>
      <c r="AD89" s="567" t="e">
        <f t="shared" ca="1" si="28"/>
        <v>#NAME?</v>
      </c>
      <c r="AE89" s="565" t="e">
        <f t="shared" ca="1" si="48"/>
        <v>#NAME?</v>
      </c>
      <c r="AF89" s="453" t="e">
        <f t="shared" ca="1" si="44"/>
        <v>#NAME?</v>
      </c>
      <c r="AG89" s="566" t="e">
        <f t="shared" ca="1" si="45"/>
        <v>#NAME?</v>
      </c>
      <c r="AH89" s="567" t="e">
        <f t="shared" ca="1" si="29"/>
        <v>#NAME?</v>
      </c>
      <c r="AI89" s="207"/>
      <c r="AJ89" s="206"/>
      <c r="AK89" s="206"/>
      <c r="AL89" s="208"/>
      <c r="AM89" s="449"/>
      <c r="AN89" s="454"/>
      <c r="AO89" s="448"/>
      <c r="AP89" s="448"/>
      <c r="AQ89" s="455"/>
      <c r="AR89" s="449"/>
      <c r="AS89" s="449"/>
      <c r="AT89" s="448"/>
      <c r="AU89" s="448"/>
      <c r="AV89" s="455"/>
      <c r="AW89" s="205"/>
      <c r="AX89" s="207"/>
      <c r="AY89" s="206"/>
      <c r="AZ89" s="206"/>
      <c r="BA89" s="208"/>
      <c r="BB89" s="449"/>
      <c r="BC89" s="454"/>
      <c r="BD89" s="448"/>
      <c r="BE89" s="448"/>
      <c r="BF89" s="455"/>
      <c r="BG89" s="449"/>
      <c r="BH89" s="449"/>
      <c r="BI89" s="448"/>
      <c r="BJ89" s="448"/>
      <c r="BK89" s="455"/>
      <c r="BL89" s="205"/>
      <c r="BM89" s="207"/>
      <c r="BN89" s="206"/>
      <c r="BO89" s="206"/>
      <c r="BP89" s="208"/>
      <c r="BQ89" s="449"/>
      <c r="BR89" s="454"/>
      <c r="BS89" s="448"/>
      <c r="BT89" s="448"/>
      <c r="BU89" s="455"/>
      <c r="BV89" s="449"/>
      <c r="BW89" s="449"/>
      <c r="BX89" s="448"/>
      <c r="BY89" s="448"/>
      <c r="BZ89" s="455"/>
      <c r="CA89" s="205"/>
      <c r="CB89" s="207"/>
      <c r="CC89" s="206"/>
      <c r="CD89" s="206"/>
      <c r="CE89" s="208"/>
      <c r="CF89" s="449"/>
      <c r="CG89" s="454"/>
      <c r="CH89" s="448"/>
      <c r="CI89" s="448"/>
      <c r="CJ89" s="455"/>
      <c r="CK89" s="449"/>
      <c r="CL89" s="449"/>
      <c r="CM89" s="448"/>
      <c r="CN89" s="448"/>
      <c r="CO89" s="455"/>
      <c r="CP89" s="205"/>
      <c r="CQ89" s="207"/>
      <c r="CR89" s="206"/>
      <c r="CS89" s="206"/>
      <c r="CT89" s="208"/>
      <c r="CU89" s="449"/>
      <c r="CV89" s="454"/>
      <c r="CW89" s="448"/>
      <c r="CX89" s="448"/>
      <c r="CY89" s="455"/>
      <c r="CZ89" s="449"/>
      <c r="DA89" s="449"/>
      <c r="DB89" s="448"/>
      <c r="DC89" s="448"/>
      <c r="DD89" s="455"/>
    </row>
    <row r="90" spans="1:118" s="329" customFormat="1" x14ac:dyDescent="0.25">
      <c r="B90" s="439">
        <v>15</v>
      </c>
      <c r="D90" s="565">
        <f>'NSW Post Acute '!T20</f>
        <v>4.2653186864459736E-2</v>
      </c>
      <c r="E90" s="493">
        <f>'NSW Post Acute '!U20</f>
        <v>3.0308540278416066E-2</v>
      </c>
      <c r="F90" s="493">
        <f>'NSW Post Acute '!V20</f>
        <v>5.904727657050271E-2</v>
      </c>
      <c r="G90" s="498">
        <f t="shared" si="30"/>
        <v>7.3313102785935317E-3</v>
      </c>
      <c r="H90" s="498">
        <f t="shared" si="31"/>
        <v>32.362125973572361</v>
      </c>
      <c r="I90" s="498">
        <f t="shared" si="32"/>
        <v>726.36490833714458</v>
      </c>
      <c r="J90" s="498" t="e">
        <f ca="1">_xll.ErBeta(H90,I90)</f>
        <v>#NAME?</v>
      </c>
      <c r="K90" s="1076" t="e">
        <f t="shared" ca="1" si="33"/>
        <v>#NAME?</v>
      </c>
      <c r="L90" s="566" t="e">
        <f t="shared" ca="1" si="34"/>
        <v>#NAME?</v>
      </c>
      <c r="M90" s="1124" t="e">
        <f t="shared" ca="1" si="22"/>
        <v>#NAME?</v>
      </c>
      <c r="N90" s="567" t="e">
        <f t="shared" ca="1" si="35"/>
        <v>#NAME?</v>
      </c>
      <c r="O90" s="565" t="e">
        <f t="shared" ca="1" si="46"/>
        <v>#NAME?</v>
      </c>
      <c r="P90" s="453" t="e">
        <f t="shared" ca="1" si="36"/>
        <v>#NAME?</v>
      </c>
      <c r="Q90" s="566" t="e">
        <f t="shared" ca="1" si="37"/>
        <v>#NAME?</v>
      </c>
      <c r="R90" s="567" t="e">
        <f t="shared" ca="1" si="23"/>
        <v>#NAME?</v>
      </c>
      <c r="S90" s="1076" t="e">
        <f t="shared" ca="1" si="38"/>
        <v>#NAME?</v>
      </c>
      <c r="T90" s="566" t="e">
        <f t="shared" ca="1" si="24"/>
        <v>#NAME?</v>
      </c>
      <c r="U90" s="566" t="e">
        <f t="shared" ca="1" si="39"/>
        <v>#NAME?</v>
      </c>
      <c r="V90" s="567" t="e">
        <f t="shared" ca="1" si="40"/>
        <v>#NAME?</v>
      </c>
      <c r="W90" s="565" t="e">
        <f t="shared" ca="1" si="47"/>
        <v>#NAME?</v>
      </c>
      <c r="X90" s="453" t="e">
        <f t="shared" ca="1" si="25"/>
        <v>#NAME?</v>
      </c>
      <c r="Y90" s="566" t="e">
        <f t="shared" ca="1" si="41"/>
        <v>#NAME?</v>
      </c>
      <c r="Z90" s="567" t="e">
        <f t="shared" ca="1" si="26"/>
        <v>#NAME?</v>
      </c>
      <c r="AA90" s="1076" t="e">
        <f t="shared" ca="1" si="42"/>
        <v>#NAME?</v>
      </c>
      <c r="AB90" s="453" t="e">
        <f t="shared" ca="1" si="27"/>
        <v>#NAME?</v>
      </c>
      <c r="AC90" s="566" t="e">
        <f t="shared" ca="1" si="43"/>
        <v>#NAME?</v>
      </c>
      <c r="AD90" s="567" t="e">
        <f t="shared" ca="1" si="28"/>
        <v>#NAME?</v>
      </c>
      <c r="AE90" s="565" t="e">
        <f t="shared" ca="1" si="48"/>
        <v>#NAME?</v>
      </c>
      <c r="AF90" s="453" t="e">
        <f t="shared" ca="1" si="44"/>
        <v>#NAME?</v>
      </c>
      <c r="AG90" s="566" t="e">
        <f t="shared" ca="1" si="45"/>
        <v>#NAME?</v>
      </c>
      <c r="AH90" s="567" t="e">
        <f t="shared" ca="1" si="29"/>
        <v>#NAME?</v>
      </c>
      <c r="AI90" s="207"/>
      <c r="AJ90" s="206"/>
      <c r="AK90" s="206"/>
      <c r="AL90" s="208"/>
      <c r="AM90" s="449"/>
      <c r="AN90" s="454"/>
      <c r="AO90" s="448"/>
      <c r="AP90" s="448"/>
      <c r="AQ90" s="455"/>
      <c r="AR90" s="449"/>
      <c r="AS90" s="449"/>
      <c r="AT90" s="448"/>
      <c r="AU90" s="448"/>
      <c r="AV90" s="455"/>
      <c r="AW90" s="205"/>
      <c r="AX90" s="207"/>
      <c r="AY90" s="206"/>
      <c r="AZ90" s="206"/>
      <c r="BA90" s="208"/>
      <c r="BB90" s="449"/>
      <c r="BC90" s="454"/>
      <c r="BD90" s="448"/>
      <c r="BE90" s="448"/>
      <c r="BF90" s="455"/>
      <c r="BG90" s="449"/>
      <c r="BH90" s="449"/>
      <c r="BI90" s="448"/>
      <c r="BJ90" s="448"/>
      <c r="BK90" s="455"/>
      <c r="BL90" s="205"/>
      <c r="BM90" s="207"/>
      <c r="BN90" s="206"/>
      <c r="BO90" s="206"/>
      <c r="BP90" s="208"/>
      <c r="BQ90" s="449"/>
      <c r="BR90" s="454"/>
      <c r="BS90" s="448"/>
      <c r="BT90" s="448"/>
      <c r="BU90" s="455"/>
      <c r="BV90" s="449"/>
      <c r="BW90" s="449"/>
      <c r="BX90" s="448"/>
      <c r="BY90" s="448"/>
      <c r="BZ90" s="455"/>
      <c r="CA90" s="205"/>
      <c r="CB90" s="207"/>
      <c r="CC90" s="206"/>
      <c r="CD90" s="206"/>
      <c r="CE90" s="208"/>
      <c r="CF90" s="449"/>
      <c r="CG90" s="454"/>
      <c r="CH90" s="448"/>
      <c r="CI90" s="448"/>
      <c r="CJ90" s="455"/>
      <c r="CK90" s="449"/>
      <c r="CL90" s="449"/>
      <c r="CM90" s="448"/>
      <c r="CN90" s="448"/>
      <c r="CO90" s="455"/>
      <c r="CP90" s="205"/>
      <c r="CQ90" s="207"/>
      <c r="CR90" s="206"/>
      <c r="CS90" s="206"/>
      <c r="CT90" s="208"/>
      <c r="CU90" s="449"/>
      <c r="CV90" s="454"/>
      <c r="CW90" s="448"/>
      <c r="CX90" s="448"/>
      <c r="CY90" s="455"/>
      <c r="CZ90" s="449"/>
      <c r="DA90" s="449"/>
      <c r="DB90" s="448"/>
      <c r="DC90" s="448"/>
      <c r="DD90" s="455"/>
    </row>
    <row r="91" spans="1:118" s="329" customFormat="1" x14ac:dyDescent="0.25">
      <c r="B91" s="439">
        <v>16</v>
      </c>
      <c r="D91" s="565">
        <f>'NSW Post Acute '!T21</f>
        <v>3.591309500913932E-2</v>
      </c>
      <c r="E91" s="493">
        <f>'NSW Post Acute '!U21</f>
        <v>2.483936095225257E-2</v>
      </c>
      <c r="F91" s="493">
        <f>'NSW Post Acute '!V21</f>
        <v>5.1026158900473996E-2</v>
      </c>
      <c r="G91" s="498">
        <f t="shared" si="30"/>
        <v>6.6803055990360787E-3</v>
      </c>
      <c r="H91" s="498">
        <f t="shared" si="31"/>
        <v>27.827171423934281</v>
      </c>
      <c r="I91" s="498">
        <f t="shared" si="32"/>
        <v>747.02031573507281</v>
      </c>
      <c r="J91" s="498" t="e">
        <f ca="1">_xll.ErBeta(H91,I91)</f>
        <v>#NAME?</v>
      </c>
      <c r="K91" s="1076" t="e">
        <f t="shared" ca="1" si="33"/>
        <v>#NAME?</v>
      </c>
      <c r="L91" s="566" t="e">
        <f t="shared" ca="1" si="34"/>
        <v>#NAME?</v>
      </c>
      <c r="M91" s="1124" t="e">
        <f t="shared" ca="1" si="22"/>
        <v>#NAME?</v>
      </c>
      <c r="N91" s="567" t="e">
        <f t="shared" ca="1" si="35"/>
        <v>#NAME?</v>
      </c>
      <c r="O91" s="565" t="e">
        <f t="shared" ca="1" si="46"/>
        <v>#NAME?</v>
      </c>
      <c r="P91" s="453" t="e">
        <f t="shared" ca="1" si="36"/>
        <v>#NAME?</v>
      </c>
      <c r="Q91" s="566" t="e">
        <f t="shared" ca="1" si="37"/>
        <v>#NAME?</v>
      </c>
      <c r="R91" s="567" t="e">
        <f t="shared" ca="1" si="23"/>
        <v>#NAME?</v>
      </c>
      <c r="S91" s="1076" t="e">
        <f t="shared" ca="1" si="38"/>
        <v>#NAME?</v>
      </c>
      <c r="T91" s="566" t="e">
        <f t="shared" ca="1" si="24"/>
        <v>#NAME?</v>
      </c>
      <c r="U91" s="566" t="e">
        <f t="shared" ca="1" si="39"/>
        <v>#NAME?</v>
      </c>
      <c r="V91" s="567" t="e">
        <f t="shared" ca="1" si="40"/>
        <v>#NAME?</v>
      </c>
      <c r="W91" s="565" t="e">
        <f t="shared" ca="1" si="47"/>
        <v>#NAME?</v>
      </c>
      <c r="X91" s="453" t="e">
        <f t="shared" ca="1" si="25"/>
        <v>#NAME?</v>
      </c>
      <c r="Y91" s="566" t="e">
        <f t="shared" ca="1" si="41"/>
        <v>#NAME?</v>
      </c>
      <c r="Z91" s="567" t="e">
        <f t="shared" ca="1" si="26"/>
        <v>#NAME?</v>
      </c>
      <c r="AA91" s="1076" t="e">
        <f t="shared" ca="1" si="42"/>
        <v>#NAME?</v>
      </c>
      <c r="AB91" s="453" t="e">
        <f t="shared" ca="1" si="27"/>
        <v>#NAME?</v>
      </c>
      <c r="AC91" s="566" t="e">
        <f t="shared" ca="1" si="43"/>
        <v>#NAME?</v>
      </c>
      <c r="AD91" s="567" t="e">
        <f t="shared" ca="1" si="28"/>
        <v>#NAME?</v>
      </c>
      <c r="AE91" s="565" t="e">
        <f t="shared" ca="1" si="48"/>
        <v>#NAME?</v>
      </c>
      <c r="AF91" s="453" t="e">
        <f t="shared" ca="1" si="44"/>
        <v>#NAME?</v>
      </c>
      <c r="AG91" s="566" t="e">
        <f t="shared" ca="1" si="45"/>
        <v>#NAME?</v>
      </c>
      <c r="AH91" s="567" t="e">
        <f t="shared" ca="1" si="29"/>
        <v>#NAME?</v>
      </c>
      <c r="AI91" s="207"/>
      <c r="AJ91" s="206"/>
      <c r="AK91" s="206"/>
      <c r="AL91" s="208"/>
      <c r="AM91" s="449"/>
      <c r="AN91" s="454"/>
      <c r="AO91" s="448"/>
      <c r="AP91" s="448"/>
      <c r="AQ91" s="455"/>
      <c r="AR91" s="449"/>
      <c r="AS91" s="449"/>
      <c r="AT91" s="448"/>
      <c r="AU91" s="448"/>
      <c r="AV91" s="455"/>
      <c r="AW91" s="205"/>
      <c r="AX91" s="207"/>
      <c r="AY91" s="206"/>
      <c r="AZ91" s="206"/>
      <c r="BA91" s="208"/>
      <c r="BB91" s="449"/>
      <c r="BC91" s="454"/>
      <c r="BD91" s="448"/>
      <c r="BE91" s="448"/>
      <c r="BF91" s="455"/>
      <c r="BG91" s="449"/>
      <c r="BH91" s="449"/>
      <c r="BI91" s="448"/>
      <c r="BJ91" s="448"/>
      <c r="BK91" s="455"/>
      <c r="BL91" s="205"/>
      <c r="BM91" s="207"/>
      <c r="BN91" s="206"/>
      <c r="BO91" s="206"/>
      <c r="BP91" s="208"/>
      <c r="BQ91" s="449"/>
      <c r="BR91" s="454"/>
      <c r="BS91" s="448"/>
      <c r="BT91" s="448"/>
      <c r="BU91" s="455"/>
      <c r="BV91" s="449"/>
      <c r="BW91" s="449"/>
      <c r="BX91" s="448"/>
      <c r="BY91" s="448"/>
      <c r="BZ91" s="455"/>
      <c r="CA91" s="205"/>
      <c r="CB91" s="207"/>
      <c r="CC91" s="206"/>
      <c r="CD91" s="206"/>
      <c r="CE91" s="208"/>
      <c r="CF91" s="449"/>
      <c r="CG91" s="454"/>
      <c r="CH91" s="448"/>
      <c r="CI91" s="448"/>
      <c r="CJ91" s="455"/>
      <c r="CK91" s="449"/>
      <c r="CL91" s="449"/>
      <c r="CM91" s="448"/>
      <c r="CN91" s="448"/>
      <c r="CO91" s="455"/>
      <c r="CP91" s="205"/>
      <c r="CQ91" s="207"/>
      <c r="CR91" s="206"/>
      <c r="CS91" s="206"/>
      <c r="CT91" s="208"/>
      <c r="CU91" s="449"/>
      <c r="CV91" s="454"/>
      <c r="CW91" s="448"/>
      <c r="CX91" s="448"/>
      <c r="CY91" s="455"/>
      <c r="CZ91" s="449"/>
      <c r="DA91" s="449"/>
      <c r="DB91" s="448"/>
      <c r="DC91" s="448"/>
      <c r="DD91" s="455"/>
    </row>
    <row r="92" spans="1:118" s="329" customFormat="1" x14ac:dyDescent="0.25">
      <c r="B92" s="439">
        <v>17</v>
      </c>
      <c r="D92" s="565">
        <f>'NSW Post Acute '!T22</f>
        <v>3.0238078041716902E-2</v>
      </c>
      <c r="E92" s="493">
        <f>'NSW Post Acute '!U22</f>
        <v>2.0357095618876636E-2</v>
      </c>
      <c r="F92" s="493">
        <f>'NSW Post Acute '!V22</f>
        <v>4.4094648277768232E-2</v>
      </c>
      <c r="G92" s="498">
        <f t="shared" si="30"/>
        <v>6.0554981272682648E-3</v>
      </c>
      <c r="H92" s="498">
        <f t="shared" si="31"/>
        <v>24.150733480035427</v>
      </c>
      <c r="I92" s="498">
        <f t="shared" si="32"/>
        <v>774.53539487497164</v>
      </c>
      <c r="J92" s="498" t="e">
        <f ca="1">_xll.ErBeta(H92,I92)</f>
        <v>#NAME?</v>
      </c>
      <c r="K92" s="1076" t="e">
        <f t="shared" ca="1" si="33"/>
        <v>#NAME?</v>
      </c>
      <c r="L92" s="566" t="e">
        <f t="shared" ca="1" si="34"/>
        <v>#NAME?</v>
      </c>
      <c r="M92" s="1124" t="e">
        <f t="shared" ca="1" si="22"/>
        <v>#NAME?</v>
      </c>
      <c r="N92" s="567" t="e">
        <f t="shared" ca="1" si="35"/>
        <v>#NAME?</v>
      </c>
      <c r="O92" s="565" t="e">
        <f t="shared" ca="1" si="46"/>
        <v>#NAME?</v>
      </c>
      <c r="P92" s="453" t="e">
        <f t="shared" ca="1" si="36"/>
        <v>#NAME?</v>
      </c>
      <c r="Q92" s="566" t="e">
        <f t="shared" ca="1" si="37"/>
        <v>#NAME?</v>
      </c>
      <c r="R92" s="567" t="e">
        <f t="shared" ca="1" si="23"/>
        <v>#NAME?</v>
      </c>
      <c r="S92" s="1076" t="e">
        <f t="shared" ca="1" si="38"/>
        <v>#NAME?</v>
      </c>
      <c r="T92" s="566" t="e">
        <f t="shared" ca="1" si="24"/>
        <v>#NAME?</v>
      </c>
      <c r="U92" s="566" t="e">
        <f t="shared" ca="1" si="39"/>
        <v>#NAME?</v>
      </c>
      <c r="V92" s="567" t="e">
        <f t="shared" ca="1" si="40"/>
        <v>#NAME?</v>
      </c>
      <c r="W92" s="565" t="e">
        <f t="shared" ca="1" si="47"/>
        <v>#NAME?</v>
      </c>
      <c r="X92" s="453" t="e">
        <f t="shared" ca="1" si="25"/>
        <v>#NAME?</v>
      </c>
      <c r="Y92" s="566" t="e">
        <f t="shared" ca="1" si="41"/>
        <v>#NAME?</v>
      </c>
      <c r="Z92" s="567" t="e">
        <f t="shared" ca="1" si="26"/>
        <v>#NAME?</v>
      </c>
      <c r="AA92" s="1076" t="e">
        <f t="shared" ca="1" si="42"/>
        <v>#NAME?</v>
      </c>
      <c r="AB92" s="453" t="e">
        <f t="shared" ca="1" si="27"/>
        <v>#NAME?</v>
      </c>
      <c r="AC92" s="566" t="e">
        <f t="shared" ca="1" si="43"/>
        <v>#NAME?</v>
      </c>
      <c r="AD92" s="567" t="e">
        <f t="shared" ca="1" si="28"/>
        <v>#NAME?</v>
      </c>
      <c r="AE92" s="565" t="e">
        <f t="shared" ca="1" si="48"/>
        <v>#NAME?</v>
      </c>
      <c r="AF92" s="453" t="e">
        <f t="shared" ca="1" si="44"/>
        <v>#NAME?</v>
      </c>
      <c r="AG92" s="566" t="e">
        <f t="shared" ca="1" si="45"/>
        <v>#NAME?</v>
      </c>
      <c r="AH92" s="567" t="e">
        <f t="shared" ca="1" si="29"/>
        <v>#NAME?</v>
      </c>
      <c r="AI92" s="207"/>
      <c r="AJ92" s="206"/>
      <c r="AK92" s="206"/>
      <c r="AL92" s="208"/>
      <c r="AM92" s="449"/>
      <c r="AN92" s="454"/>
      <c r="AO92" s="448"/>
      <c r="AP92" s="448"/>
      <c r="AQ92" s="455"/>
      <c r="AR92" s="449"/>
      <c r="AS92" s="449"/>
      <c r="AT92" s="448"/>
      <c r="AU92" s="448"/>
      <c r="AV92" s="455"/>
      <c r="AW92" s="205"/>
      <c r="AX92" s="207"/>
      <c r="AY92" s="206"/>
      <c r="AZ92" s="206"/>
      <c r="BA92" s="208"/>
      <c r="BB92" s="449"/>
      <c r="BC92" s="454"/>
      <c r="BD92" s="448"/>
      <c r="BE92" s="448"/>
      <c r="BF92" s="455"/>
      <c r="BG92" s="449"/>
      <c r="BH92" s="449"/>
      <c r="BI92" s="448"/>
      <c r="BJ92" s="448"/>
      <c r="BK92" s="455"/>
      <c r="BL92" s="205"/>
      <c r="BM92" s="207"/>
      <c r="BN92" s="206"/>
      <c r="BO92" s="206"/>
      <c r="BP92" s="208"/>
      <c r="BQ92" s="449"/>
      <c r="BR92" s="454"/>
      <c r="BS92" s="448"/>
      <c r="BT92" s="448"/>
      <c r="BU92" s="455"/>
      <c r="BV92" s="449"/>
      <c r="BW92" s="449"/>
      <c r="BX92" s="448"/>
      <c r="BY92" s="448"/>
      <c r="BZ92" s="455"/>
      <c r="CA92" s="205"/>
      <c r="CB92" s="207"/>
      <c r="CC92" s="206"/>
      <c r="CD92" s="206"/>
      <c r="CE92" s="208"/>
      <c r="CF92" s="449"/>
      <c r="CG92" s="454"/>
      <c r="CH92" s="448"/>
      <c r="CI92" s="448"/>
      <c r="CJ92" s="455"/>
      <c r="CK92" s="449"/>
      <c r="CL92" s="449"/>
      <c r="CM92" s="448"/>
      <c r="CN92" s="448"/>
      <c r="CO92" s="455"/>
      <c r="CP92" s="205"/>
      <c r="CQ92" s="207"/>
      <c r="CR92" s="206"/>
      <c r="CS92" s="206"/>
      <c r="CT92" s="208"/>
      <c r="CU92" s="449"/>
      <c r="CV92" s="454"/>
      <c r="CW92" s="448"/>
      <c r="CX92" s="448"/>
      <c r="CY92" s="455"/>
      <c r="CZ92" s="449"/>
      <c r="DA92" s="449"/>
      <c r="DB92" s="448"/>
      <c r="DC92" s="448"/>
      <c r="DD92" s="455"/>
    </row>
    <row r="93" spans="1:118" s="329" customFormat="1" x14ac:dyDescent="0.25">
      <c r="B93" s="439">
        <v>18</v>
      </c>
      <c r="D93" s="565">
        <f>'NSW Post Acute '!T23</f>
        <v>2.5459831947769376E-2</v>
      </c>
      <c r="E93" s="493">
        <f>'NSW Post Acute '!U23</f>
        <v>1.6683655543018507E-2</v>
      </c>
      <c r="F93" s="493">
        <f>'NSW Post Acute '!V23</f>
        <v>3.8104729978450859E-2</v>
      </c>
      <c r="G93" s="498">
        <f t="shared" si="30"/>
        <v>5.4645598049572327E-3</v>
      </c>
      <c r="H93" s="498">
        <f t="shared" si="31"/>
        <v>21.128927069857706</v>
      </c>
      <c r="I93" s="498">
        <f t="shared" si="32"/>
        <v>808.76370981806508</v>
      </c>
      <c r="J93" s="498" t="e">
        <f ca="1">_xll.ErBeta(H93,I93)</f>
        <v>#NAME?</v>
      </c>
      <c r="K93" s="1076" t="e">
        <f t="shared" ca="1" si="33"/>
        <v>#NAME?</v>
      </c>
      <c r="L93" s="566" t="e">
        <f t="shared" ca="1" si="34"/>
        <v>#NAME?</v>
      </c>
      <c r="M93" s="1124" t="e">
        <f t="shared" ca="1" si="22"/>
        <v>#NAME?</v>
      </c>
      <c r="N93" s="567" t="e">
        <f t="shared" ca="1" si="35"/>
        <v>#NAME?</v>
      </c>
      <c r="O93" s="565" t="e">
        <f t="shared" ca="1" si="46"/>
        <v>#NAME?</v>
      </c>
      <c r="P93" s="453" t="e">
        <f t="shared" ca="1" si="36"/>
        <v>#NAME?</v>
      </c>
      <c r="Q93" s="566" t="e">
        <f t="shared" ca="1" si="37"/>
        <v>#NAME?</v>
      </c>
      <c r="R93" s="567" t="e">
        <f t="shared" ca="1" si="23"/>
        <v>#NAME?</v>
      </c>
      <c r="S93" s="1076" t="e">
        <f t="shared" ca="1" si="38"/>
        <v>#NAME?</v>
      </c>
      <c r="T93" s="566" t="e">
        <f t="shared" ca="1" si="24"/>
        <v>#NAME?</v>
      </c>
      <c r="U93" s="566" t="e">
        <f t="shared" ca="1" si="39"/>
        <v>#NAME?</v>
      </c>
      <c r="V93" s="567" t="e">
        <f t="shared" ca="1" si="40"/>
        <v>#NAME?</v>
      </c>
      <c r="W93" s="565" t="e">
        <f t="shared" ca="1" si="47"/>
        <v>#NAME?</v>
      </c>
      <c r="X93" s="453" t="e">
        <f t="shared" ca="1" si="25"/>
        <v>#NAME?</v>
      </c>
      <c r="Y93" s="566" t="e">
        <f t="shared" ca="1" si="41"/>
        <v>#NAME?</v>
      </c>
      <c r="Z93" s="567" t="e">
        <f t="shared" ca="1" si="26"/>
        <v>#NAME?</v>
      </c>
      <c r="AA93" s="1076" t="e">
        <f t="shared" ca="1" si="42"/>
        <v>#NAME?</v>
      </c>
      <c r="AB93" s="453" t="e">
        <f t="shared" ca="1" si="27"/>
        <v>#NAME?</v>
      </c>
      <c r="AC93" s="566" t="e">
        <f t="shared" ca="1" si="43"/>
        <v>#NAME?</v>
      </c>
      <c r="AD93" s="567" t="e">
        <f t="shared" ca="1" si="28"/>
        <v>#NAME?</v>
      </c>
      <c r="AE93" s="565" t="e">
        <f t="shared" ca="1" si="48"/>
        <v>#NAME?</v>
      </c>
      <c r="AF93" s="453" t="e">
        <f t="shared" ca="1" si="44"/>
        <v>#NAME?</v>
      </c>
      <c r="AG93" s="566" t="e">
        <f t="shared" ca="1" si="45"/>
        <v>#NAME?</v>
      </c>
      <c r="AH93" s="567" t="e">
        <f t="shared" ca="1" si="29"/>
        <v>#NAME?</v>
      </c>
      <c r="AI93" s="207"/>
      <c r="AJ93" s="206"/>
      <c r="AK93" s="206"/>
      <c r="AL93" s="208"/>
      <c r="AM93" s="449"/>
      <c r="AN93" s="454"/>
      <c r="AO93" s="448"/>
      <c r="AP93" s="448"/>
      <c r="AQ93" s="455"/>
      <c r="AR93" s="449"/>
      <c r="AS93" s="449"/>
      <c r="AT93" s="448"/>
      <c r="AU93" s="448"/>
      <c r="AV93" s="455"/>
      <c r="AW93" s="205"/>
      <c r="AX93" s="207"/>
      <c r="AY93" s="206"/>
      <c r="AZ93" s="206"/>
      <c r="BA93" s="208"/>
      <c r="BB93" s="449"/>
      <c r="BC93" s="454"/>
      <c r="BD93" s="448"/>
      <c r="BE93" s="448"/>
      <c r="BF93" s="455"/>
      <c r="BG93" s="449"/>
      <c r="BH93" s="449"/>
      <c r="BI93" s="448"/>
      <c r="BJ93" s="448"/>
      <c r="BK93" s="455"/>
      <c r="BL93" s="205"/>
      <c r="BM93" s="207"/>
      <c r="BN93" s="206"/>
      <c r="BO93" s="206"/>
      <c r="BP93" s="208"/>
      <c r="BQ93" s="449"/>
      <c r="BR93" s="454"/>
      <c r="BS93" s="448"/>
      <c r="BT93" s="448"/>
      <c r="BU93" s="455"/>
      <c r="BV93" s="449"/>
      <c r="BW93" s="449"/>
      <c r="BX93" s="448"/>
      <c r="BY93" s="448"/>
      <c r="BZ93" s="455"/>
      <c r="CA93" s="205"/>
      <c r="CB93" s="207"/>
      <c r="CC93" s="206"/>
      <c r="CD93" s="206"/>
      <c r="CE93" s="208"/>
      <c r="CF93" s="449"/>
      <c r="CG93" s="454"/>
      <c r="CH93" s="448"/>
      <c r="CI93" s="448"/>
      <c r="CJ93" s="455"/>
      <c r="CK93" s="449"/>
      <c r="CL93" s="449"/>
      <c r="CM93" s="448"/>
      <c r="CN93" s="448"/>
      <c r="CO93" s="455"/>
      <c r="CP93" s="205"/>
      <c r="CQ93" s="207"/>
      <c r="CR93" s="206"/>
      <c r="CS93" s="206"/>
      <c r="CT93" s="208"/>
      <c r="CU93" s="449"/>
      <c r="CV93" s="454"/>
      <c r="CW93" s="448"/>
      <c r="CX93" s="448"/>
      <c r="CY93" s="455"/>
      <c r="CZ93" s="449"/>
      <c r="DA93" s="449"/>
      <c r="DB93" s="448"/>
      <c r="DC93" s="448"/>
      <c r="DD93" s="455"/>
    </row>
    <row r="94" spans="1:118" s="329" customFormat="1" x14ac:dyDescent="0.25">
      <c r="B94" s="439">
        <v>19</v>
      </c>
      <c r="D94" s="565">
        <f>'NSW Post Acute '!T24</f>
        <v>2.1436648252391818E-2</v>
      </c>
      <c r="E94" s="493">
        <f>'NSW Post Acute '!U24</f>
        <v>1.3673088120684093E-2</v>
      </c>
      <c r="F94" s="493">
        <f>'NSW Post Acute '!V24</f>
        <v>3.2928495938649084E-2</v>
      </c>
      <c r="G94" s="498">
        <f t="shared" si="30"/>
        <v>4.9120938311135176E-3</v>
      </c>
      <c r="H94" s="498">
        <f t="shared" si="31"/>
        <v>18.615279999973794</v>
      </c>
      <c r="I94" s="498">
        <f t="shared" si="32"/>
        <v>849.77047605667894</v>
      </c>
      <c r="J94" s="498" t="e">
        <f ca="1">_xll.ErBeta(H94,I94)</f>
        <v>#NAME?</v>
      </c>
      <c r="K94" s="1076" t="e">
        <f t="shared" ca="1" si="33"/>
        <v>#NAME?</v>
      </c>
      <c r="L94" s="566" t="e">
        <f t="shared" ca="1" si="34"/>
        <v>#NAME?</v>
      </c>
      <c r="M94" s="1124" t="e">
        <f t="shared" ca="1" si="22"/>
        <v>#NAME?</v>
      </c>
      <c r="N94" s="567" t="e">
        <f t="shared" ca="1" si="35"/>
        <v>#NAME?</v>
      </c>
      <c r="O94" s="565" t="e">
        <f t="shared" ca="1" si="46"/>
        <v>#NAME?</v>
      </c>
      <c r="P94" s="453" t="e">
        <f t="shared" ca="1" si="36"/>
        <v>#NAME?</v>
      </c>
      <c r="Q94" s="566" t="e">
        <f t="shared" ca="1" si="37"/>
        <v>#NAME?</v>
      </c>
      <c r="R94" s="567" t="e">
        <f t="shared" ca="1" si="23"/>
        <v>#NAME?</v>
      </c>
      <c r="S94" s="1076" t="e">
        <f t="shared" ca="1" si="38"/>
        <v>#NAME?</v>
      </c>
      <c r="T94" s="566" t="e">
        <f t="shared" ca="1" si="24"/>
        <v>#NAME?</v>
      </c>
      <c r="U94" s="566" t="e">
        <f t="shared" ca="1" si="39"/>
        <v>#NAME?</v>
      </c>
      <c r="V94" s="567" t="e">
        <f t="shared" ca="1" si="40"/>
        <v>#NAME?</v>
      </c>
      <c r="W94" s="565" t="e">
        <f t="shared" ca="1" si="47"/>
        <v>#NAME?</v>
      </c>
      <c r="X94" s="453" t="e">
        <f t="shared" ca="1" si="25"/>
        <v>#NAME?</v>
      </c>
      <c r="Y94" s="566" t="e">
        <f t="shared" ca="1" si="41"/>
        <v>#NAME?</v>
      </c>
      <c r="Z94" s="567" t="e">
        <f t="shared" ca="1" si="26"/>
        <v>#NAME?</v>
      </c>
      <c r="AA94" s="1076" t="e">
        <f t="shared" ca="1" si="42"/>
        <v>#NAME?</v>
      </c>
      <c r="AB94" s="453" t="e">
        <f t="shared" ca="1" si="27"/>
        <v>#NAME?</v>
      </c>
      <c r="AC94" s="566" t="e">
        <f t="shared" ca="1" si="43"/>
        <v>#NAME?</v>
      </c>
      <c r="AD94" s="567" t="e">
        <f t="shared" ca="1" si="28"/>
        <v>#NAME?</v>
      </c>
      <c r="AE94" s="565" t="e">
        <f t="shared" ca="1" si="48"/>
        <v>#NAME?</v>
      </c>
      <c r="AF94" s="453" t="e">
        <f t="shared" ca="1" si="44"/>
        <v>#NAME?</v>
      </c>
      <c r="AG94" s="566" t="e">
        <f t="shared" ca="1" si="45"/>
        <v>#NAME?</v>
      </c>
      <c r="AH94" s="567" t="e">
        <f t="shared" ca="1" si="29"/>
        <v>#NAME?</v>
      </c>
      <c r="AI94" s="207"/>
      <c r="AJ94" s="206"/>
      <c r="AK94" s="206"/>
      <c r="AL94" s="208"/>
      <c r="AM94" s="449"/>
      <c r="AN94" s="454"/>
      <c r="AO94" s="448"/>
      <c r="AP94" s="448"/>
      <c r="AQ94" s="455"/>
      <c r="AR94" s="449"/>
      <c r="AS94" s="449"/>
      <c r="AT94" s="448"/>
      <c r="AU94" s="448"/>
      <c r="AV94" s="455"/>
      <c r="AW94" s="205"/>
      <c r="AX94" s="207"/>
      <c r="AY94" s="206"/>
      <c r="AZ94" s="206"/>
      <c r="BA94" s="208"/>
      <c r="BB94" s="449"/>
      <c r="BC94" s="454"/>
      <c r="BD94" s="448"/>
      <c r="BE94" s="448"/>
      <c r="BF94" s="455"/>
      <c r="BG94" s="449"/>
      <c r="BH94" s="449"/>
      <c r="BI94" s="448"/>
      <c r="BJ94" s="448"/>
      <c r="BK94" s="455"/>
      <c r="BL94" s="205"/>
      <c r="BM94" s="207"/>
      <c r="BN94" s="206"/>
      <c r="BO94" s="206"/>
      <c r="BP94" s="208"/>
      <c r="BQ94" s="449"/>
      <c r="BR94" s="454"/>
      <c r="BS94" s="448"/>
      <c r="BT94" s="448"/>
      <c r="BU94" s="455"/>
      <c r="BV94" s="449"/>
      <c r="BW94" s="449"/>
      <c r="BX94" s="448"/>
      <c r="BY94" s="448"/>
      <c r="BZ94" s="455"/>
      <c r="CA94" s="205"/>
      <c r="CB94" s="207"/>
      <c r="CC94" s="206"/>
      <c r="CD94" s="206"/>
      <c r="CE94" s="208"/>
      <c r="CF94" s="449"/>
      <c r="CG94" s="454"/>
      <c r="CH94" s="448"/>
      <c r="CI94" s="448"/>
      <c r="CJ94" s="455"/>
      <c r="CK94" s="449"/>
      <c r="CL94" s="449"/>
      <c r="CM94" s="448"/>
      <c r="CN94" s="448"/>
      <c r="CO94" s="455"/>
      <c r="CP94" s="205"/>
      <c r="CQ94" s="207"/>
      <c r="CR94" s="206"/>
      <c r="CS94" s="206"/>
      <c r="CT94" s="208"/>
      <c r="CU94" s="449"/>
      <c r="CV94" s="454"/>
      <c r="CW94" s="448"/>
      <c r="CX94" s="448"/>
      <c r="CY94" s="455"/>
      <c r="CZ94" s="449"/>
      <c r="DA94" s="449"/>
      <c r="DB94" s="448"/>
      <c r="DC94" s="448"/>
      <c r="DD94" s="455"/>
    </row>
    <row r="95" spans="1:118" s="212" customFormat="1" ht="18.75" x14ac:dyDescent="0.3">
      <c r="A95" s="212" t="s">
        <v>334</v>
      </c>
      <c r="B95" s="213">
        <v>20</v>
      </c>
      <c r="D95" s="565">
        <f>'NSW Post Acute '!T25</f>
        <v>1.8049211371052833E-2</v>
      </c>
      <c r="E95" s="493">
        <f>'NSW Post Acute '!U25</f>
        <v>1.1205777910838337E-2</v>
      </c>
      <c r="F95" s="493">
        <f>'NSW Post Acute '!V25</f>
        <v>2.8455413419667834E-2</v>
      </c>
      <c r="G95" s="498">
        <f t="shared" si="30"/>
        <v>4.4004172216401786E-3</v>
      </c>
      <c r="H95" s="498">
        <f t="shared" si="31"/>
        <v>16.502271486136021</v>
      </c>
      <c r="I95" s="498">
        <f t="shared" si="32"/>
        <v>897.79094315271618</v>
      </c>
      <c r="J95" s="498" t="e">
        <f ca="1">_xll.ErBeta(H95,I95)</f>
        <v>#NAME?</v>
      </c>
      <c r="K95" s="1076" t="e">
        <f t="shared" ca="1" si="33"/>
        <v>#NAME?</v>
      </c>
      <c r="L95" s="698" t="e">
        <f ca="1">K95*($D$21-PICSIA_V-Diab_Inc)</f>
        <v>#NAME?</v>
      </c>
      <c r="M95" s="1124" t="e">
        <f t="shared" ca="1" si="22"/>
        <v>#NAME?</v>
      </c>
      <c r="N95" s="567" t="e">
        <f t="shared" ca="1" si="35"/>
        <v>#NAME?</v>
      </c>
      <c r="O95" s="565" t="e">
        <f t="shared" ca="1" si="46"/>
        <v>#NAME?</v>
      </c>
      <c r="P95" s="698" t="e">
        <f ca="1">O95*($E$21-PICSIA_U-$H$201)</f>
        <v>#NAME?</v>
      </c>
      <c r="Q95" s="566" t="e">
        <f t="shared" ca="1" si="37"/>
        <v>#NAME?</v>
      </c>
      <c r="R95" s="567" t="e">
        <f t="shared" ca="1" si="23"/>
        <v>#NAME?</v>
      </c>
      <c r="S95" s="1076" t="e">
        <f t="shared" ca="1" si="38"/>
        <v>#NAME?</v>
      </c>
      <c r="T95" s="698" t="e">
        <f ca="1">S95*($F$21-PICSIB_V-$J$201)</f>
        <v>#NAME?</v>
      </c>
      <c r="U95" s="566" t="e">
        <f t="shared" ca="1" si="39"/>
        <v>#NAME?</v>
      </c>
      <c r="V95" s="567" t="e">
        <f t="shared" ca="1" si="40"/>
        <v>#NAME?</v>
      </c>
      <c r="W95" s="565" t="e">
        <f t="shared" ca="1" si="47"/>
        <v>#NAME?</v>
      </c>
      <c r="X95" s="698" t="e">
        <f ca="1">W95*($G$21-PICSIB_U-$L$201)</f>
        <v>#NAME?</v>
      </c>
      <c r="Y95" s="566" t="e">
        <f t="shared" ca="1" si="41"/>
        <v>#NAME?</v>
      </c>
      <c r="Z95" s="567" t="e">
        <f t="shared" ca="1" si="26"/>
        <v>#NAME?</v>
      </c>
      <c r="AA95" s="1076" t="e">
        <f t="shared" ca="1" si="42"/>
        <v>#NAME?</v>
      </c>
      <c r="AB95" s="698" t="e">
        <f ca="1">AA95*($H$21-PICSIC_V-$N$201)</f>
        <v>#NAME?</v>
      </c>
      <c r="AC95" s="566" t="e">
        <f t="shared" ca="1" si="43"/>
        <v>#NAME?</v>
      </c>
      <c r="AD95" s="567" t="e">
        <f t="shared" ca="1" si="28"/>
        <v>#NAME?</v>
      </c>
      <c r="AE95" s="565" t="e">
        <f t="shared" ca="1" si="48"/>
        <v>#NAME?</v>
      </c>
      <c r="AF95" s="698" t="e">
        <f ca="1">AE95*($I$21-PICSIC_U-$P$201)</f>
        <v>#NAME?</v>
      </c>
      <c r="AG95" s="566" t="e">
        <f t="shared" ca="1" si="45"/>
        <v>#NAME?</v>
      </c>
      <c r="AH95" s="567" t="e">
        <f t="shared" ca="1" si="29"/>
        <v>#NAME?</v>
      </c>
      <c r="AI95" s="219"/>
      <c r="AJ95" s="220"/>
      <c r="AK95" s="220"/>
      <c r="AL95" s="221"/>
      <c r="AM95" s="222"/>
      <c r="AN95" s="223"/>
      <c r="AO95" s="224"/>
      <c r="AP95" s="224"/>
      <c r="AQ95" s="225"/>
      <c r="AR95" s="222"/>
      <c r="AS95" s="222"/>
      <c r="AT95" s="224"/>
      <c r="AU95" s="224"/>
      <c r="AV95" s="225"/>
      <c r="AW95" s="218"/>
      <c r="AX95" s="219"/>
      <c r="AY95" s="220"/>
      <c r="AZ95" s="220"/>
      <c r="BA95" s="221"/>
      <c r="BB95" s="222"/>
      <c r="BC95" s="223"/>
      <c r="BD95" s="224"/>
      <c r="BE95" s="224"/>
      <c r="BF95" s="225"/>
      <c r="BG95" s="222"/>
      <c r="BH95" s="222"/>
      <c r="BI95" s="224"/>
      <c r="BJ95" s="224"/>
      <c r="BK95" s="225"/>
      <c r="BL95" s="218"/>
      <c r="BM95" s="219"/>
      <c r="BN95" s="220"/>
      <c r="BO95" s="220"/>
      <c r="BP95" s="221"/>
      <c r="BQ95" s="222"/>
      <c r="BR95" s="223"/>
      <c r="BS95" s="224"/>
      <c r="BT95" s="224"/>
      <c r="BU95" s="225"/>
      <c r="BV95" s="222"/>
      <c r="BW95" s="222"/>
      <c r="BX95" s="224"/>
      <c r="BY95" s="224"/>
      <c r="BZ95" s="225"/>
      <c r="CA95" s="218"/>
      <c r="CB95" s="219"/>
      <c r="CC95" s="220"/>
      <c r="CD95" s="220"/>
      <c r="CE95" s="221"/>
      <c r="CF95" s="222"/>
      <c r="CG95" s="223"/>
      <c r="CH95" s="224"/>
      <c r="CI95" s="224"/>
      <c r="CJ95" s="225"/>
      <c r="CK95" s="222"/>
      <c r="CL95" s="222"/>
      <c r="CM95" s="224"/>
      <c r="CN95" s="224"/>
      <c r="CO95" s="225"/>
      <c r="CP95" s="218"/>
      <c r="CQ95" s="219"/>
      <c r="CR95" s="220"/>
      <c r="CS95" s="220"/>
      <c r="CT95" s="221"/>
      <c r="CU95" s="222"/>
      <c r="CV95" s="223"/>
      <c r="CW95" s="224"/>
      <c r="CX95" s="224"/>
      <c r="CY95" s="225"/>
      <c r="CZ95" s="222"/>
      <c r="DA95" s="222"/>
      <c r="DB95" s="224"/>
      <c r="DC95" s="224"/>
      <c r="DD95" s="225"/>
    </row>
    <row r="96" spans="1:118" s="329" customFormat="1" x14ac:dyDescent="0.25">
      <c r="B96" s="439">
        <v>21</v>
      </c>
      <c r="D96" s="565">
        <f>'NSW Post Acute '!T26</f>
        <v>1.5197060066542549E-2</v>
      </c>
      <c r="E96" s="493">
        <f>'NSW Post Acute '!U26</f>
        <v>9.1836940915400161E-3</v>
      </c>
      <c r="F96" s="493">
        <f>'NSW Post Acute '!V26</f>
        <v>2.4589964703909617E-2</v>
      </c>
      <c r="G96" s="498">
        <f t="shared" si="30"/>
        <v>3.9301710745840816E-3</v>
      </c>
      <c r="H96" s="498">
        <f t="shared" si="31"/>
        <v>14.709473484578405</v>
      </c>
      <c r="I96" s="498">
        <f t="shared" si="32"/>
        <v>953.20625627965399</v>
      </c>
      <c r="J96" s="498" t="e">
        <f ca="1">_xll.ErBeta(H96,I96)</f>
        <v>#NAME?</v>
      </c>
      <c r="K96" s="1076" t="e">
        <f t="shared" ca="1" si="33"/>
        <v>#NAME?</v>
      </c>
      <c r="L96" s="453" t="e">
        <f t="shared" ref="L96:L100" ca="1" si="49">K96*($D$21-PICSIA_V-Diab_Inc)</f>
        <v>#NAME?</v>
      </c>
      <c r="M96" s="1124" t="e">
        <f t="shared" ca="1" si="22"/>
        <v>#NAME?</v>
      </c>
      <c r="N96" s="567" t="e">
        <f t="shared" ca="1" si="35"/>
        <v>#NAME?</v>
      </c>
      <c r="O96" s="565" t="e">
        <f t="shared" ca="1" si="46"/>
        <v>#NAME?</v>
      </c>
      <c r="P96" s="453" t="e">
        <f t="shared" ref="P96:P100" ca="1" si="50">O96*($E$21-PICSIA_U-$H$201)</f>
        <v>#NAME?</v>
      </c>
      <c r="Q96" s="566" t="e">
        <f t="shared" ca="1" si="37"/>
        <v>#NAME?</v>
      </c>
      <c r="R96" s="567" t="e">
        <f t="shared" ca="1" si="23"/>
        <v>#NAME?</v>
      </c>
      <c r="S96" s="1076" t="e">
        <f t="shared" ca="1" si="38"/>
        <v>#NAME?</v>
      </c>
      <c r="T96" s="453" t="e">
        <f t="shared" ref="T96:T100" ca="1" si="51">S96*($F$21-PICSIB_V-$J$201)</f>
        <v>#NAME?</v>
      </c>
      <c r="U96" s="566" t="e">
        <f t="shared" ca="1" si="39"/>
        <v>#NAME?</v>
      </c>
      <c r="V96" s="567" t="e">
        <f t="shared" ca="1" si="40"/>
        <v>#NAME?</v>
      </c>
      <c r="W96" s="565" t="e">
        <f t="shared" ca="1" si="47"/>
        <v>#NAME?</v>
      </c>
      <c r="X96" s="453" t="e">
        <f t="shared" ref="X96:X100" ca="1" si="52">W96*($G$21-PICSIB_U-$L$201)</f>
        <v>#NAME?</v>
      </c>
      <c r="Y96" s="566" t="e">
        <f t="shared" ca="1" si="41"/>
        <v>#NAME?</v>
      </c>
      <c r="Z96" s="567" t="e">
        <f t="shared" ca="1" si="26"/>
        <v>#NAME?</v>
      </c>
      <c r="AA96" s="1076" t="e">
        <f t="shared" ca="1" si="42"/>
        <v>#NAME?</v>
      </c>
      <c r="AB96" s="453" t="e">
        <f t="shared" ref="AB96:AB100" ca="1" si="53">AA96*($H$21-PICSIC_V-$N$201)</f>
        <v>#NAME?</v>
      </c>
      <c r="AC96" s="566" t="e">
        <f t="shared" ca="1" si="43"/>
        <v>#NAME?</v>
      </c>
      <c r="AD96" s="567" t="e">
        <f t="shared" ca="1" si="28"/>
        <v>#NAME?</v>
      </c>
      <c r="AE96" s="565" t="e">
        <f t="shared" ca="1" si="48"/>
        <v>#NAME?</v>
      </c>
      <c r="AF96" s="453" t="e">
        <f t="shared" ref="AF96:AF100" ca="1" si="54">AE96*($I$21-PICSIC_U-$P$201)</f>
        <v>#NAME?</v>
      </c>
      <c r="AG96" s="566" t="e">
        <f t="shared" ca="1" si="45"/>
        <v>#NAME?</v>
      </c>
      <c r="AH96" s="567" t="e">
        <f t="shared" ca="1" si="29"/>
        <v>#NAME?</v>
      </c>
      <c r="AI96" s="207"/>
      <c r="AJ96" s="206"/>
      <c r="AK96" s="206"/>
      <c r="AL96" s="208"/>
      <c r="AM96" s="449"/>
      <c r="AN96" s="454"/>
      <c r="AO96" s="448"/>
      <c r="AP96" s="448"/>
      <c r="AQ96" s="455"/>
      <c r="AR96" s="449"/>
      <c r="AS96" s="449"/>
      <c r="AT96" s="448"/>
      <c r="AU96" s="448"/>
      <c r="AV96" s="455"/>
      <c r="AW96" s="205"/>
      <c r="AX96" s="207"/>
      <c r="AY96" s="206"/>
      <c r="AZ96" s="206"/>
      <c r="BA96" s="208"/>
      <c r="BB96" s="449"/>
      <c r="BC96" s="454"/>
      <c r="BD96" s="448"/>
      <c r="BE96" s="448"/>
      <c r="BF96" s="455"/>
      <c r="BG96" s="449"/>
      <c r="BH96" s="449"/>
      <c r="BI96" s="448"/>
      <c r="BJ96" s="448"/>
      <c r="BK96" s="455"/>
      <c r="BL96" s="205"/>
      <c r="BM96" s="207"/>
      <c r="BN96" s="206"/>
      <c r="BO96" s="206"/>
      <c r="BP96" s="208"/>
      <c r="BQ96" s="449"/>
      <c r="BR96" s="454"/>
      <c r="BS96" s="448"/>
      <c r="BT96" s="448"/>
      <c r="BU96" s="455"/>
      <c r="BV96" s="449"/>
      <c r="BW96" s="449"/>
      <c r="BX96" s="448"/>
      <c r="BY96" s="448"/>
      <c r="BZ96" s="455"/>
      <c r="CA96" s="205"/>
      <c r="CB96" s="207"/>
      <c r="CC96" s="206"/>
      <c r="CD96" s="206"/>
      <c r="CE96" s="208"/>
      <c r="CF96" s="449"/>
      <c r="CG96" s="454"/>
      <c r="CH96" s="448"/>
      <c r="CI96" s="448"/>
      <c r="CJ96" s="455"/>
      <c r="CK96" s="449"/>
      <c r="CL96" s="449"/>
      <c r="CM96" s="448"/>
      <c r="CN96" s="448"/>
      <c r="CO96" s="455"/>
      <c r="CP96" s="205"/>
      <c r="CQ96" s="207"/>
      <c r="CR96" s="206"/>
      <c r="CS96" s="206"/>
      <c r="CT96" s="208"/>
      <c r="CU96" s="449"/>
      <c r="CV96" s="454"/>
      <c r="CW96" s="448"/>
      <c r="CX96" s="448"/>
      <c r="CY96" s="455"/>
      <c r="CZ96" s="449"/>
      <c r="DA96" s="449"/>
      <c r="DB96" s="448"/>
      <c r="DC96" s="448"/>
      <c r="DD96" s="455"/>
    </row>
    <row r="97" spans="2:108" s="329" customFormat="1" x14ac:dyDescent="0.25">
      <c r="B97" s="439">
        <v>22</v>
      </c>
      <c r="D97" s="565">
        <f>'NSW Post Acute '!T27</f>
        <v>1.2795608069419522E-2</v>
      </c>
      <c r="E97" s="493">
        <f>'NSW Post Acute '!U27</f>
        <v>7.5264955131238405E-3</v>
      </c>
      <c r="F97" s="493">
        <f>'NSW Post Acute '!V27</f>
        <v>2.1249607419921969E-2</v>
      </c>
      <c r="G97" s="498">
        <f t="shared" si="30"/>
        <v>3.5007938537750332E-3</v>
      </c>
      <c r="H97" s="498">
        <f t="shared" si="31"/>
        <v>13.175718291932213</v>
      </c>
      <c r="I97" s="498">
        <f t="shared" si="32"/>
        <v>1016.5305856563049</v>
      </c>
      <c r="J97" s="498" t="e">
        <f ca="1">_xll.ErBeta(H97,I97)</f>
        <v>#NAME?</v>
      </c>
      <c r="K97" s="1076" t="e">
        <f t="shared" ca="1" si="33"/>
        <v>#NAME?</v>
      </c>
      <c r="L97" s="453" t="e">
        <f t="shared" ca="1" si="49"/>
        <v>#NAME?</v>
      </c>
      <c r="M97" s="1124" t="e">
        <f t="shared" ca="1" si="22"/>
        <v>#NAME?</v>
      </c>
      <c r="N97" s="567" t="e">
        <f t="shared" ca="1" si="35"/>
        <v>#NAME?</v>
      </c>
      <c r="O97" s="565" t="e">
        <f t="shared" ca="1" si="46"/>
        <v>#NAME?</v>
      </c>
      <c r="P97" s="453" t="e">
        <f t="shared" ca="1" si="50"/>
        <v>#NAME?</v>
      </c>
      <c r="Q97" s="566" t="e">
        <f t="shared" ca="1" si="37"/>
        <v>#NAME?</v>
      </c>
      <c r="R97" s="567" t="e">
        <f t="shared" ca="1" si="23"/>
        <v>#NAME?</v>
      </c>
      <c r="S97" s="1076" t="e">
        <f t="shared" ca="1" si="38"/>
        <v>#NAME?</v>
      </c>
      <c r="T97" s="453" t="e">
        <f t="shared" ca="1" si="51"/>
        <v>#NAME?</v>
      </c>
      <c r="U97" s="566" t="e">
        <f t="shared" ca="1" si="39"/>
        <v>#NAME?</v>
      </c>
      <c r="V97" s="567" t="e">
        <f t="shared" ca="1" si="40"/>
        <v>#NAME?</v>
      </c>
      <c r="W97" s="565" t="e">
        <f t="shared" ca="1" si="47"/>
        <v>#NAME?</v>
      </c>
      <c r="X97" s="453" t="e">
        <f t="shared" ca="1" si="52"/>
        <v>#NAME?</v>
      </c>
      <c r="Y97" s="566" t="e">
        <f t="shared" ca="1" si="41"/>
        <v>#NAME?</v>
      </c>
      <c r="Z97" s="567" t="e">
        <f t="shared" ca="1" si="26"/>
        <v>#NAME?</v>
      </c>
      <c r="AA97" s="1076" t="e">
        <f t="shared" ca="1" si="42"/>
        <v>#NAME?</v>
      </c>
      <c r="AB97" s="453" t="e">
        <f t="shared" ca="1" si="53"/>
        <v>#NAME?</v>
      </c>
      <c r="AC97" s="566" t="e">
        <f t="shared" ca="1" si="43"/>
        <v>#NAME?</v>
      </c>
      <c r="AD97" s="567" t="e">
        <f t="shared" ca="1" si="28"/>
        <v>#NAME?</v>
      </c>
      <c r="AE97" s="565" t="e">
        <f t="shared" ca="1" si="48"/>
        <v>#NAME?</v>
      </c>
      <c r="AF97" s="453" t="e">
        <f t="shared" ca="1" si="54"/>
        <v>#NAME?</v>
      </c>
      <c r="AG97" s="566" t="e">
        <f t="shared" ca="1" si="45"/>
        <v>#NAME?</v>
      </c>
      <c r="AH97" s="567" t="e">
        <f t="shared" ca="1" si="29"/>
        <v>#NAME?</v>
      </c>
      <c r="AI97" s="207"/>
      <c r="AJ97" s="206"/>
      <c r="AK97" s="206"/>
      <c r="AL97" s="208"/>
      <c r="AM97" s="449"/>
      <c r="AN97" s="454"/>
      <c r="AO97" s="448"/>
      <c r="AP97" s="448"/>
      <c r="AQ97" s="455"/>
      <c r="AR97" s="449"/>
      <c r="AS97" s="449"/>
      <c r="AT97" s="448"/>
      <c r="AU97" s="448"/>
      <c r="AV97" s="455"/>
      <c r="AW97" s="205"/>
      <c r="AX97" s="207"/>
      <c r="AY97" s="206"/>
      <c r="AZ97" s="206"/>
      <c r="BA97" s="208"/>
      <c r="BB97" s="449"/>
      <c r="BC97" s="454"/>
      <c r="BD97" s="448"/>
      <c r="BE97" s="448"/>
      <c r="BF97" s="455"/>
      <c r="BG97" s="449"/>
      <c r="BH97" s="449"/>
      <c r="BI97" s="448"/>
      <c r="BJ97" s="448"/>
      <c r="BK97" s="455"/>
      <c r="BL97" s="205"/>
      <c r="BM97" s="207"/>
      <c r="BN97" s="206"/>
      <c r="BO97" s="206"/>
      <c r="BP97" s="208"/>
      <c r="BQ97" s="449"/>
      <c r="BR97" s="454"/>
      <c r="BS97" s="448"/>
      <c r="BT97" s="448"/>
      <c r="BU97" s="455"/>
      <c r="BV97" s="449"/>
      <c r="BW97" s="449"/>
      <c r="BX97" s="448"/>
      <c r="BY97" s="448"/>
      <c r="BZ97" s="455"/>
      <c r="CA97" s="205"/>
      <c r="CB97" s="207"/>
      <c r="CC97" s="206"/>
      <c r="CD97" s="206"/>
      <c r="CE97" s="208"/>
      <c r="CF97" s="449"/>
      <c r="CG97" s="454"/>
      <c r="CH97" s="448"/>
      <c r="CI97" s="448"/>
      <c r="CJ97" s="455"/>
      <c r="CK97" s="449"/>
      <c r="CL97" s="449"/>
      <c r="CM97" s="448"/>
      <c r="CN97" s="448"/>
      <c r="CO97" s="455"/>
      <c r="CP97" s="205"/>
      <c r="CQ97" s="207"/>
      <c r="CR97" s="206"/>
      <c r="CS97" s="206"/>
      <c r="CT97" s="208"/>
      <c r="CU97" s="449"/>
      <c r="CV97" s="454"/>
      <c r="CW97" s="448"/>
      <c r="CX97" s="448"/>
      <c r="CY97" s="455"/>
      <c r="CZ97" s="449"/>
      <c r="DA97" s="449"/>
      <c r="DB97" s="448"/>
      <c r="DC97" s="448"/>
      <c r="DD97" s="455"/>
    </row>
    <row r="98" spans="2:108" s="329" customFormat="1" x14ac:dyDescent="0.25">
      <c r="B98" s="439">
        <v>23</v>
      </c>
      <c r="D98" s="565">
        <f>'NSW Post Acute '!T28</f>
        <v>1.0773635502478039E-2</v>
      </c>
      <c r="E98" s="493">
        <f>'NSW Post Acute '!U28</f>
        <v>6.1683385949513883E-3</v>
      </c>
      <c r="F98" s="493">
        <f>'NSW Post Acute '!V28</f>
        <v>1.8363011941575115E-2</v>
      </c>
      <c r="G98" s="498">
        <f t="shared" si="30"/>
        <v>3.110886057812175E-3</v>
      </c>
      <c r="H98" s="498">
        <f t="shared" si="31"/>
        <v>11.853797101082387</v>
      </c>
      <c r="I98" s="498">
        <f t="shared" si="32"/>
        <v>1088.4059154496069</v>
      </c>
      <c r="J98" s="498" t="e">
        <f ca="1">_xll.ErBeta(H98,I98)</f>
        <v>#NAME?</v>
      </c>
      <c r="K98" s="1076" t="e">
        <f t="shared" ca="1" si="33"/>
        <v>#NAME?</v>
      </c>
      <c r="L98" s="453" t="e">
        <f t="shared" ca="1" si="49"/>
        <v>#NAME?</v>
      </c>
      <c r="M98" s="1124" t="e">
        <f t="shared" ca="1" si="22"/>
        <v>#NAME?</v>
      </c>
      <c r="N98" s="567" t="e">
        <f t="shared" ca="1" si="35"/>
        <v>#NAME?</v>
      </c>
      <c r="O98" s="565" t="e">
        <f t="shared" ca="1" si="46"/>
        <v>#NAME?</v>
      </c>
      <c r="P98" s="453" t="e">
        <f t="shared" ca="1" si="50"/>
        <v>#NAME?</v>
      </c>
      <c r="Q98" s="566" t="e">
        <f t="shared" ca="1" si="37"/>
        <v>#NAME?</v>
      </c>
      <c r="R98" s="567" t="e">
        <f t="shared" ca="1" si="23"/>
        <v>#NAME?</v>
      </c>
      <c r="S98" s="1076" t="e">
        <f t="shared" ca="1" si="38"/>
        <v>#NAME?</v>
      </c>
      <c r="T98" s="453" t="e">
        <f t="shared" ca="1" si="51"/>
        <v>#NAME?</v>
      </c>
      <c r="U98" s="566" t="e">
        <f t="shared" ca="1" si="39"/>
        <v>#NAME?</v>
      </c>
      <c r="V98" s="567" t="e">
        <f t="shared" ca="1" si="40"/>
        <v>#NAME?</v>
      </c>
      <c r="W98" s="565" t="e">
        <f t="shared" ca="1" si="47"/>
        <v>#NAME?</v>
      </c>
      <c r="X98" s="453" t="e">
        <f t="shared" ca="1" si="52"/>
        <v>#NAME?</v>
      </c>
      <c r="Y98" s="566" t="e">
        <f t="shared" ca="1" si="41"/>
        <v>#NAME?</v>
      </c>
      <c r="Z98" s="567" t="e">
        <f t="shared" ca="1" si="26"/>
        <v>#NAME?</v>
      </c>
      <c r="AA98" s="1076" t="e">
        <f t="shared" ca="1" si="42"/>
        <v>#NAME?</v>
      </c>
      <c r="AB98" s="453" t="e">
        <f t="shared" ca="1" si="53"/>
        <v>#NAME?</v>
      </c>
      <c r="AC98" s="566" t="e">
        <f t="shared" ca="1" si="43"/>
        <v>#NAME?</v>
      </c>
      <c r="AD98" s="567" t="e">
        <f t="shared" ca="1" si="28"/>
        <v>#NAME?</v>
      </c>
      <c r="AE98" s="565" t="e">
        <f t="shared" ca="1" si="48"/>
        <v>#NAME?</v>
      </c>
      <c r="AF98" s="453" t="e">
        <f t="shared" ca="1" si="54"/>
        <v>#NAME?</v>
      </c>
      <c r="AG98" s="566" t="e">
        <f t="shared" ca="1" si="45"/>
        <v>#NAME?</v>
      </c>
      <c r="AH98" s="567" t="e">
        <f t="shared" ca="1" si="29"/>
        <v>#NAME?</v>
      </c>
      <c r="AI98" s="207"/>
      <c r="AJ98" s="206"/>
      <c r="AK98" s="206"/>
      <c r="AL98" s="208"/>
      <c r="AM98" s="449"/>
      <c r="AN98" s="454"/>
      <c r="AO98" s="448"/>
      <c r="AP98" s="448"/>
      <c r="AQ98" s="455"/>
      <c r="AR98" s="449"/>
      <c r="AS98" s="449"/>
      <c r="AT98" s="448"/>
      <c r="AU98" s="448"/>
      <c r="AV98" s="455"/>
      <c r="AW98" s="205"/>
      <c r="AX98" s="207"/>
      <c r="AY98" s="206"/>
      <c r="AZ98" s="206"/>
      <c r="BA98" s="208"/>
      <c r="BB98" s="449"/>
      <c r="BC98" s="454"/>
      <c r="BD98" s="448"/>
      <c r="BE98" s="448"/>
      <c r="BF98" s="455"/>
      <c r="BG98" s="449"/>
      <c r="BH98" s="449"/>
      <c r="BI98" s="448"/>
      <c r="BJ98" s="448"/>
      <c r="BK98" s="455"/>
      <c r="BL98" s="205"/>
      <c r="BM98" s="207"/>
      <c r="BN98" s="206"/>
      <c r="BO98" s="206"/>
      <c r="BP98" s="208"/>
      <c r="BQ98" s="449"/>
      <c r="BR98" s="454"/>
      <c r="BS98" s="448"/>
      <c r="BT98" s="448"/>
      <c r="BU98" s="455"/>
      <c r="BV98" s="449"/>
      <c r="BW98" s="449"/>
      <c r="BX98" s="448"/>
      <c r="BY98" s="448"/>
      <c r="BZ98" s="455"/>
      <c r="CA98" s="205"/>
      <c r="CB98" s="207"/>
      <c r="CC98" s="206"/>
      <c r="CD98" s="206"/>
      <c r="CE98" s="208"/>
      <c r="CF98" s="449"/>
      <c r="CG98" s="454"/>
      <c r="CH98" s="448"/>
      <c r="CI98" s="448"/>
      <c r="CJ98" s="455"/>
      <c r="CK98" s="449"/>
      <c r="CL98" s="449"/>
      <c r="CM98" s="448"/>
      <c r="CN98" s="448"/>
      <c r="CO98" s="455"/>
      <c r="CP98" s="205"/>
      <c r="CQ98" s="207"/>
      <c r="CR98" s="206"/>
      <c r="CS98" s="206"/>
      <c r="CT98" s="208"/>
      <c r="CU98" s="449"/>
      <c r="CV98" s="454"/>
      <c r="CW98" s="448"/>
      <c r="CX98" s="448"/>
      <c r="CY98" s="455"/>
      <c r="CZ98" s="449"/>
      <c r="DA98" s="449"/>
      <c r="DB98" s="448"/>
      <c r="DC98" s="448"/>
      <c r="DD98" s="455"/>
    </row>
    <row r="99" spans="2:108" s="456" customFormat="1" x14ac:dyDescent="0.25">
      <c r="B99" s="163">
        <v>24</v>
      </c>
      <c r="D99" s="565">
        <f>'NSW Post Acute '!T29</f>
        <v>9.0711767123952489E-3</v>
      </c>
      <c r="E99" s="493">
        <f>'NSW Post Acute '!U29</f>
        <v>5.0552612375337792E-3</v>
      </c>
      <c r="F99" s="493">
        <f>'NSW Post Acute '!V29</f>
        <v>1.586853822298372E-2</v>
      </c>
      <c r="G99" s="498">
        <f t="shared" si="30"/>
        <v>2.7584890269004951E-3</v>
      </c>
      <c r="H99" s="498">
        <f t="shared" si="31"/>
        <v>10.706792852104313</v>
      </c>
      <c r="I99" s="498">
        <f t="shared" si="32"/>
        <v>1169.6023546341405</v>
      </c>
      <c r="J99" s="498" t="e">
        <f ca="1">_xll.ErBeta(H99,I99)</f>
        <v>#NAME?</v>
      </c>
      <c r="K99" s="1076" t="e">
        <f t="shared" ca="1" si="33"/>
        <v>#NAME?</v>
      </c>
      <c r="L99" s="453" t="e">
        <f t="shared" ca="1" si="49"/>
        <v>#NAME?</v>
      </c>
      <c r="M99" s="1124" t="e">
        <f t="shared" ca="1" si="22"/>
        <v>#NAME?</v>
      </c>
      <c r="N99" s="567" t="e">
        <f t="shared" ca="1" si="35"/>
        <v>#NAME?</v>
      </c>
      <c r="O99" s="565" t="e">
        <f t="shared" ca="1" si="46"/>
        <v>#NAME?</v>
      </c>
      <c r="P99" s="453" t="e">
        <f t="shared" ca="1" si="50"/>
        <v>#NAME?</v>
      </c>
      <c r="Q99" s="566" t="e">
        <f t="shared" ca="1" si="37"/>
        <v>#NAME?</v>
      </c>
      <c r="R99" s="567" t="e">
        <f t="shared" ca="1" si="23"/>
        <v>#NAME?</v>
      </c>
      <c r="S99" s="1076" t="e">
        <f t="shared" ca="1" si="38"/>
        <v>#NAME?</v>
      </c>
      <c r="T99" s="453" t="e">
        <f t="shared" ca="1" si="51"/>
        <v>#NAME?</v>
      </c>
      <c r="U99" s="566" t="e">
        <f t="shared" ca="1" si="39"/>
        <v>#NAME?</v>
      </c>
      <c r="V99" s="567" t="e">
        <f t="shared" ca="1" si="40"/>
        <v>#NAME?</v>
      </c>
      <c r="W99" s="565" t="e">
        <f t="shared" ca="1" si="47"/>
        <v>#NAME?</v>
      </c>
      <c r="X99" s="453" t="e">
        <f t="shared" ca="1" si="52"/>
        <v>#NAME?</v>
      </c>
      <c r="Y99" s="566" t="e">
        <f t="shared" ca="1" si="41"/>
        <v>#NAME?</v>
      </c>
      <c r="Z99" s="567" t="e">
        <f t="shared" ca="1" si="26"/>
        <v>#NAME?</v>
      </c>
      <c r="AA99" s="1076" t="e">
        <f t="shared" ca="1" si="42"/>
        <v>#NAME?</v>
      </c>
      <c r="AB99" s="453" t="e">
        <f t="shared" ca="1" si="53"/>
        <v>#NAME?</v>
      </c>
      <c r="AC99" s="566" t="e">
        <f t="shared" ca="1" si="43"/>
        <v>#NAME?</v>
      </c>
      <c r="AD99" s="567" t="e">
        <f t="shared" ca="1" si="28"/>
        <v>#NAME?</v>
      </c>
      <c r="AE99" s="565" t="e">
        <f t="shared" ca="1" si="48"/>
        <v>#NAME?</v>
      </c>
      <c r="AF99" s="453" t="e">
        <f t="shared" ca="1" si="54"/>
        <v>#NAME?</v>
      </c>
      <c r="AG99" s="566" t="e">
        <f t="shared" ca="1" si="45"/>
        <v>#NAME?</v>
      </c>
      <c r="AH99" s="567" t="e">
        <f t="shared" ca="1" si="29"/>
        <v>#NAME?</v>
      </c>
      <c r="AI99" s="207"/>
      <c r="AJ99" s="206"/>
      <c r="AK99" s="206"/>
      <c r="AL99" s="208"/>
      <c r="AM99" s="449"/>
      <c r="AN99" s="454"/>
      <c r="AO99" s="448"/>
      <c r="AP99" s="448"/>
      <c r="AQ99" s="455"/>
      <c r="AR99" s="449"/>
      <c r="AS99" s="449"/>
      <c r="AT99" s="448"/>
      <c r="AU99" s="448"/>
      <c r="AV99" s="455"/>
      <c r="AW99" s="205"/>
      <c r="AX99" s="207"/>
      <c r="AY99" s="206"/>
      <c r="AZ99" s="206"/>
      <c r="BA99" s="208"/>
      <c r="BB99" s="449"/>
      <c r="BC99" s="454"/>
      <c r="BD99" s="448"/>
      <c r="BE99" s="448"/>
      <c r="BF99" s="455"/>
      <c r="BG99" s="449"/>
      <c r="BH99" s="449"/>
      <c r="BI99" s="448"/>
      <c r="BJ99" s="448"/>
      <c r="BK99" s="455"/>
      <c r="BL99" s="205"/>
      <c r="BM99" s="207"/>
      <c r="BN99" s="206"/>
      <c r="BO99" s="206"/>
      <c r="BP99" s="208"/>
      <c r="BQ99" s="449"/>
      <c r="BR99" s="454"/>
      <c r="BS99" s="448"/>
      <c r="BT99" s="448"/>
      <c r="BU99" s="455"/>
      <c r="BV99" s="449"/>
      <c r="BW99" s="449"/>
      <c r="BX99" s="448"/>
      <c r="BY99" s="448"/>
      <c r="BZ99" s="455"/>
      <c r="CA99" s="205"/>
      <c r="CB99" s="207"/>
      <c r="CC99" s="206"/>
      <c r="CD99" s="206"/>
      <c r="CE99" s="208"/>
      <c r="CF99" s="449"/>
      <c r="CG99" s="454"/>
      <c r="CH99" s="448"/>
      <c r="CI99" s="448"/>
      <c r="CJ99" s="455"/>
      <c r="CK99" s="449"/>
      <c r="CL99" s="449"/>
      <c r="CM99" s="448"/>
      <c r="CN99" s="448"/>
      <c r="CO99" s="455"/>
      <c r="CP99" s="205"/>
      <c r="CQ99" s="207"/>
      <c r="CR99" s="206"/>
      <c r="CS99" s="206"/>
      <c r="CT99" s="208"/>
      <c r="CU99" s="449"/>
      <c r="CV99" s="454"/>
      <c r="CW99" s="448"/>
      <c r="CX99" s="448"/>
      <c r="CY99" s="455"/>
      <c r="CZ99" s="449"/>
      <c r="DA99" s="449"/>
      <c r="DB99" s="448"/>
      <c r="DC99" s="448"/>
      <c r="DD99" s="455"/>
    </row>
    <row r="100" spans="2:108" s="329" customFormat="1" x14ac:dyDescent="0.25">
      <c r="B100" s="439">
        <v>25</v>
      </c>
      <c r="D100" s="565">
        <f>'NSW Post Acute '!T30</f>
        <v>7.637741867967905E-3</v>
      </c>
      <c r="E100" s="493">
        <f>'NSW Post Acute '!U30</f>
        <v>4.143038807990879E-3</v>
      </c>
      <c r="F100" s="493">
        <f>'NSW Post Acute '!V30</f>
        <v>1.371291954367132E-2</v>
      </c>
      <c r="G100" s="498">
        <f t="shared" si="30"/>
        <v>2.441296106040929E-3</v>
      </c>
      <c r="H100" s="498">
        <f t="shared" si="31"/>
        <v>9.7054939010835</v>
      </c>
      <c r="I100" s="498">
        <f t="shared" si="32"/>
        <v>1261.0226962970671</v>
      </c>
      <c r="J100" s="498" t="e">
        <f ca="1">_xll.ErBeta(H100,I100)</f>
        <v>#NAME?</v>
      </c>
      <c r="K100" s="1076" t="e">
        <f t="shared" ca="1" si="33"/>
        <v>#NAME?</v>
      </c>
      <c r="L100" s="453" t="e">
        <f t="shared" ca="1" si="49"/>
        <v>#NAME?</v>
      </c>
      <c r="M100" s="1124" t="e">
        <f t="shared" ca="1" si="22"/>
        <v>#NAME?</v>
      </c>
      <c r="N100" s="567" t="e">
        <f t="shared" ca="1" si="35"/>
        <v>#NAME?</v>
      </c>
      <c r="O100" s="565" t="e">
        <f t="shared" ca="1" si="46"/>
        <v>#NAME?</v>
      </c>
      <c r="P100" s="453" t="e">
        <f t="shared" ca="1" si="50"/>
        <v>#NAME?</v>
      </c>
      <c r="Q100" s="566" t="e">
        <f t="shared" ca="1" si="37"/>
        <v>#NAME?</v>
      </c>
      <c r="R100" s="567" t="e">
        <f t="shared" ca="1" si="23"/>
        <v>#NAME?</v>
      </c>
      <c r="S100" s="1076" t="e">
        <f t="shared" ca="1" si="38"/>
        <v>#NAME?</v>
      </c>
      <c r="T100" s="453" t="e">
        <f t="shared" ca="1" si="51"/>
        <v>#NAME?</v>
      </c>
      <c r="U100" s="566" t="e">
        <f t="shared" ca="1" si="39"/>
        <v>#NAME?</v>
      </c>
      <c r="V100" s="567" t="e">
        <f t="shared" ca="1" si="40"/>
        <v>#NAME?</v>
      </c>
      <c r="W100" s="565" t="e">
        <f t="shared" ca="1" si="47"/>
        <v>#NAME?</v>
      </c>
      <c r="X100" s="453" t="e">
        <f t="shared" ca="1" si="52"/>
        <v>#NAME?</v>
      </c>
      <c r="Y100" s="566" t="e">
        <f t="shared" ca="1" si="41"/>
        <v>#NAME?</v>
      </c>
      <c r="Z100" s="567" t="e">
        <f t="shared" ca="1" si="26"/>
        <v>#NAME?</v>
      </c>
      <c r="AA100" s="1076" t="e">
        <f t="shared" ca="1" si="42"/>
        <v>#NAME?</v>
      </c>
      <c r="AB100" s="453" t="e">
        <f t="shared" ca="1" si="53"/>
        <v>#NAME?</v>
      </c>
      <c r="AC100" s="566" t="e">
        <f t="shared" ca="1" si="43"/>
        <v>#NAME?</v>
      </c>
      <c r="AD100" s="567" t="e">
        <f t="shared" ca="1" si="28"/>
        <v>#NAME?</v>
      </c>
      <c r="AE100" s="565" t="e">
        <f t="shared" ca="1" si="48"/>
        <v>#NAME?</v>
      </c>
      <c r="AF100" s="453" t="e">
        <f t="shared" ca="1" si="54"/>
        <v>#NAME?</v>
      </c>
      <c r="AG100" s="566" t="e">
        <f t="shared" ca="1" si="45"/>
        <v>#NAME?</v>
      </c>
      <c r="AH100" s="567" t="e">
        <f t="shared" ca="1" si="29"/>
        <v>#NAME?</v>
      </c>
      <c r="AI100" s="207"/>
      <c r="AJ100" s="206"/>
      <c r="AK100" s="206"/>
      <c r="AL100" s="208"/>
      <c r="AM100" s="449"/>
      <c r="AN100" s="454"/>
      <c r="AO100" s="448"/>
      <c r="AP100" s="448"/>
      <c r="AQ100" s="455"/>
      <c r="AR100" s="449"/>
      <c r="AS100" s="449"/>
      <c r="AT100" s="448"/>
      <c r="AU100" s="448"/>
      <c r="AV100" s="455"/>
      <c r="AW100" s="205"/>
      <c r="AX100" s="207"/>
      <c r="AY100" s="206"/>
      <c r="AZ100" s="206"/>
      <c r="BA100" s="208"/>
      <c r="BB100" s="449"/>
      <c r="BC100" s="454"/>
      <c r="BD100" s="448"/>
      <c r="BE100" s="448"/>
      <c r="BF100" s="455"/>
      <c r="BG100" s="449"/>
      <c r="BH100" s="449"/>
      <c r="BI100" s="448"/>
      <c r="BJ100" s="448"/>
      <c r="BK100" s="455"/>
      <c r="BL100" s="205"/>
      <c r="BM100" s="207"/>
      <c r="BN100" s="206"/>
      <c r="BO100" s="206"/>
      <c r="BP100" s="208"/>
      <c r="BQ100" s="449"/>
      <c r="BR100" s="454"/>
      <c r="BS100" s="448"/>
      <c r="BT100" s="448"/>
      <c r="BU100" s="455"/>
      <c r="BV100" s="449"/>
      <c r="BW100" s="449"/>
      <c r="BX100" s="448"/>
      <c r="BY100" s="448"/>
      <c r="BZ100" s="455"/>
      <c r="CA100" s="205"/>
      <c r="CB100" s="207"/>
      <c r="CC100" s="206"/>
      <c r="CD100" s="206"/>
      <c r="CE100" s="208"/>
      <c r="CF100" s="449"/>
      <c r="CG100" s="454"/>
      <c r="CH100" s="448"/>
      <c r="CI100" s="448"/>
      <c r="CJ100" s="455"/>
      <c r="CK100" s="449"/>
      <c r="CL100" s="449"/>
      <c r="CM100" s="448"/>
      <c r="CN100" s="448"/>
      <c r="CO100" s="455"/>
      <c r="CP100" s="205"/>
      <c r="CQ100" s="207"/>
      <c r="CR100" s="206"/>
      <c r="CS100" s="206"/>
      <c r="CT100" s="208"/>
      <c r="CU100" s="449"/>
      <c r="CV100" s="454"/>
      <c r="CW100" s="448"/>
      <c r="CX100" s="448"/>
      <c r="CY100" s="455"/>
      <c r="CZ100" s="449"/>
      <c r="DA100" s="449"/>
      <c r="DB100" s="448"/>
      <c r="DC100" s="448"/>
      <c r="DD100" s="455"/>
    </row>
    <row r="101" spans="2:108" s="235" customFormat="1" ht="18.75" x14ac:dyDescent="0.3">
      <c r="B101" s="228">
        <v>26</v>
      </c>
      <c r="C101" s="229"/>
      <c r="D101" s="565">
        <f>'NSW Post Acute '!T31</f>
        <v>6.4308195828660522E-3</v>
      </c>
      <c r="E101" s="493">
        <f>'NSW Post Acute '!U31</f>
        <v>3.3954270131630968E-3</v>
      </c>
      <c r="F101" s="493">
        <f>'NSW Post Acute '!V31</f>
        <v>1.1850125056814809E-2</v>
      </c>
      <c r="G101" s="498">
        <f t="shared" si="30"/>
        <v>2.1568107254213553E-3</v>
      </c>
      <c r="H101" s="498">
        <f t="shared" si="31"/>
        <v>8.8265379263793609</v>
      </c>
      <c r="I101" s="498">
        <f t="shared" si="32"/>
        <v>1363.7104789565601</v>
      </c>
      <c r="J101" s="498" t="e">
        <f ca="1">_xll.ErBeta(H101,I101)</f>
        <v>#NAME?</v>
      </c>
      <c r="K101" s="1076" t="e">
        <f t="shared" ca="1" si="33"/>
        <v>#NAME?</v>
      </c>
      <c r="L101" s="698" t="e">
        <f ca="1">K101*($D$21-PICSIA_V-Diab_Inc-Park_Inc-Dem_Inc-Anx_Inc-Isc_Inc)</f>
        <v>#NAME?</v>
      </c>
      <c r="M101" s="1124" t="e">
        <f t="shared" ca="1" si="22"/>
        <v>#NAME?</v>
      </c>
      <c r="N101" s="567" t="e">
        <f t="shared" ca="1" si="35"/>
        <v>#NAME?</v>
      </c>
      <c r="O101" s="565" t="e">
        <f t="shared" ca="1" si="46"/>
        <v>#NAME?</v>
      </c>
      <c r="P101" s="698" t="e">
        <f ca="1">O101*($E$21-PICSIA_U-$H$201-$H$202-$H$203-$H$204-$H$205)</f>
        <v>#NAME?</v>
      </c>
      <c r="Q101" s="566" t="e">
        <f t="shared" ca="1" si="37"/>
        <v>#NAME?</v>
      </c>
      <c r="R101" s="567" t="e">
        <f t="shared" ca="1" si="23"/>
        <v>#NAME?</v>
      </c>
      <c r="S101" s="1076" t="e">
        <f t="shared" ca="1" si="38"/>
        <v>#NAME?</v>
      </c>
      <c r="T101" s="698" t="e">
        <f ca="1">S101*($F$21-PICSIB_V-$J$201-$J$202-$J$203-$J$204-$J$205)</f>
        <v>#NAME?</v>
      </c>
      <c r="U101" s="566" t="e">
        <f t="shared" ca="1" si="39"/>
        <v>#NAME?</v>
      </c>
      <c r="V101" s="567" t="e">
        <f t="shared" ca="1" si="40"/>
        <v>#NAME?</v>
      </c>
      <c r="W101" s="565" t="e">
        <f t="shared" ca="1" si="47"/>
        <v>#NAME?</v>
      </c>
      <c r="X101" s="698" t="e">
        <f ca="1">W101*($G$21-PICSIB_U-$L$201-$L$202-$L$203-$L$204-$L$205)</f>
        <v>#NAME?</v>
      </c>
      <c r="Y101" s="566" t="e">
        <f t="shared" ca="1" si="41"/>
        <v>#NAME?</v>
      </c>
      <c r="Z101" s="567" t="e">
        <f t="shared" ca="1" si="26"/>
        <v>#NAME?</v>
      </c>
      <c r="AA101" s="1076" t="e">
        <f t="shared" ca="1" si="42"/>
        <v>#NAME?</v>
      </c>
      <c r="AB101" s="698" t="e">
        <f ca="1">AA101*($H$21-PICSIC_V-$N$201-$N$202-$N$203-$N$204-$N$205)</f>
        <v>#NAME?</v>
      </c>
      <c r="AC101" s="566" t="e">
        <f t="shared" ca="1" si="43"/>
        <v>#NAME?</v>
      </c>
      <c r="AD101" s="567" t="e">
        <f t="shared" ca="1" si="28"/>
        <v>#NAME?</v>
      </c>
      <c r="AE101" s="565" t="e">
        <f t="shared" ca="1" si="48"/>
        <v>#NAME?</v>
      </c>
      <c r="AF101" s="698" t="e">
        <f ca="1">AE101*($I$21-PICSIC_U-$P$201-$P$202-$P$203-$P$204-$P$205)</f>
        <v>#NAME?</v>
      </c>
      <c r="AG101" s="566" t="e">
        <f t="shared" ca="1" si="45"/>
        <v>#NAME?</v>
      </c>
      <c r="AH101" s="567" t="e">
        <f t="shared" ca="1" si="29"/>
        <v>#NAME?</v>
      </c>
      <c r="AI101" s="219"/>
      <c r="AJ101" s="220"/>
      <c r="AK101" s="220"/>
      <c r="AL101" s="221"/>
      <c r="AM101" s="222"/>
      <c r="AN101" s="226"/>
      <c r="AO101" s="224"/>
      <c r="AP101" s="224"/>
      <c r="AQ101" s="227"/>
      <c r="AR101" s="222"/>
      <c r="AS101" s="222"/>
      <c r="AT101" s="224"/>
      <c r="AU101" s="224"/>
      <c r="AV101" s="227"/>
      <c r="AW101" s="218"/>
      <c r="AX101" s="219"/>
      <c r="AY101" s="220"/>
      <c r="AZ101" s="220"/>
      <c r="BA101" s="221"/>
      <c r="BB101" s="222"/>
      <c r="BC101" s="226"/>
      <c r="BD101" s="224"/>
      <c r="BE101" s="224"/>
      <c r="BF101" s="227"/>
      <c r="BG101" s="222"/>
      <c r="BH101" s="222"/>
      <c r="BI101" s="224"/>
      <c r="BJ101" s="224"/>
      <c r="BK101" s="227"/>
      <c r="BL101" s="218"/>
      <c r="BM101" s="219"/>
      <c r="BN101" s="220"/>
      <c r="BO101" s="220"/>
      <c r="BP101" s="221"/>
      <c r="BQ101" s="222"/>
      <c r="BR101" s="226"/>
      <c r="BS101" s="224"/>
      <c r="BT101" s="224"/>
      <c r="BU101" s="227"/>
      <c r="BV101" s="222"/>
      <c r="BW101" s="222"/>
      <c r="BX101" s="224"/>
      <c r="BY101" s="224"/>
      <c r="BZ101" s="227"/>
      <c r="CA101" s="218"/>
      <c r="CB101" s="219"/>
      <c r="CC101" s="220"/>
      <c r="CD101" s="220"/>
      <c r="CE101" s="221"/>
      <c r="CF101" s="222"/>
      <c r="CG101" s="226"/>
      <c r="CH101" s="224"/>
      <c r="CI101" s="224"/>
      <c r="CJ101" s="227"/>
      <c r="CK101" s="222"/>
      <c r="CL101" s="222"/>
      <c r="CM101" s="224"/>
      <c r="CN101" s="224"/>
      <c r="CO101" s="227"/>
      <c r="CP101" s="218"/>
      <c r="CQ101" s="219"/>
      <c r="CR101" s="220"/>
      <c r="CS101" s="220"/>
      <c r="CT101" s="221"/>
      <c r="CU101" s="222"/>
      <c r="CV101" s="226"/>
      <c r="CW101" s="224"/>
      <c r="CX101" s="224"/>
      <c r="CY101" s="227"/>
      <c r="CZ101" s="222"/>
      <c r="DA101" s="222"/>
      <c r="DB101" s="224"/>
      <c r="DC101" s="224"/>
      <c r="DD101" s="227"/>
    </row>
    <row r="102" spans="2:108" s="329" customFormat="1" ht="15.75" x14ac:dyDescent="0.25">
      <c r="B102" s="439">
        <v>27</v>
      </c>
      <c r="D102" s="565">
        <f>'NSW Post Acute '!T32</f>
        <v>5.4146161551773576E-3</v>
      </c>
      <c r="E102" s="493">
        <f>'NSW Post Acute '!U32</f>
        <v>2.7827218464575505E-3</v>
      </c>
      <c r="F102" s="493">
        <f>'NSW Post Acute '!V32</f>
        <v>1.0240376851547869E-2</v>
      </c>
      <c r="G102" s="498">
        <f t="shared" si="30"/>
        <v>1.9024630115026325E-3</v>
      </c>
      <c r="H102" s="498">
        <f t="shared" si="31"/>
        <v>8.0510588019160956</v>
      </c>
      <c r="I102" s="498">
        <f t="shared" si="32"/>
        <v>1478.8611379597728</v>
      </c>
      <c r="J102" s="498" t="e">
        <f ca="1">_xll.ErBeta(H102,I102)</f>
        <v>#NAME?</v>
      </c>
      <c r="K102" s="1076" t="e">
        <f t="shared" ca="1" si="33"/>
        <v>#NAME?</v>
      </c>
      <c r="L102" s="453" t="e">
        <f t="shared" ref="L102:L132" ca="1" si="55">K102*($D$21-PICSIA_V-Diab_Inc-Park_Inc-Dem_Inc-Anx_Inc-Isc_Inc)</f>
        <v>#NAME?</v>
      </c>
      <c r="M102" s="1124" t="e">
        <f t="shared" ca="1" si="22"/>
        <v>#NAME?</v>
      </c>
      <c r="N102" s="567" t="e">
        <f t="shared" ca="1" si="35"/>
        <v>#NAME?</v>
      </c>
      <c r="O102" s="565" t="e">
        <f t="shared" ca="1" si="46"/>
        <v>#NAME?</v>
      </c>
      <c r="P102" s="453" t="e">
        <f t="shared" ref="P102:P132" ca="1" si="56">O102*($E$21-PICSIA_U-$H$201-$H$202-$H$203-$H$204-$H$205)</f>
        <v>#NAME?</v>
      </c>
      <c r="Q102" s="566" t="e">
        <f t="shared" ca="1" si="37"/>
        <v>#NAME?</v>
      </c>
      <c r="R102" s="567" t="e">
        <f t="shared" ca="1" si="23"/>
        <v>#NAME?</v>
      </c>
      <c r="S102" s="1076" t="e">
        <f t="shared" ca="1" si="38"/>
        <v>#NAME?</v>
      </c>
      <c r="T102" s="453" t="e">
        <f t="shared" ref="T102:T132" ca="1" si="57">S102*($F$21-PICSIB_V-$J$201-$J$202-$J$203-$J$204-$J$205)</f>
        <v>#NAME?</v>
      </c>
      <c r="U102" s="566" t="e">
        <f t="shared" ca="1" si="39"/>
        <v>#NAME?</v>
      </c>
      <c r="V102" s="567" t="e">
        <f t="shared" ca="1" si="40"/>
        <v>#NAME?</v>
      </c>
      <c r="W102" s="565" t="e">
        <f t="shared" ca="1" si="47"/>
        <v>#NAME?</v>
      </c>
      <c r="X102" s="453" t="e">
        <f t="shared" ref="X102:X132" ca="1" si="58">W102*($G$21-PICSIB_U-$L$201-$L$202-$L$203-$L$204-$L$205)</f>
        <v>#NAME?</v>
      </c>
      <c r="Y102" s="566" t="e">
        <f t="shared" ca="1" si="41"/>
        <v>#NAME?</v>
      </c>
      <c r="Z102" s="567" t="e">
        <f t="shared" ca="1" si="26"/>
        <v>#NAME?</v>
      </c>
      <c r="AA102" s="1076" t="e">
        <f t="shared" ca="1" si="42"/>
        <v>#NAME?</v>
      </c>
      <c r="AB102" s="453" t="e">
        <f t="shared" ref="AB102:AB132" ca="1" si="59">AA102*($H$21-PICSIC_V-$N$201-$N$202-$N$203-$N$204-$N$205)</f>
        <v>#NAME?</v>
      </c>
      <c r="AC102" s="566" t="e">
        <f t="shared" ca="1" si="43"/>
        <v>#NAME?</v>
      </c>
      <c r="AD102" s="567" t="e">
        <f t="shared" ca="1" si="28"/>
        <v>#NAME?</v>
      </c>
      <c r="AE102" s="565" t="e">
        <f t="shared" ca="1" si="48"/>
        <v>#NAME?</v>
      </c>
      <c r="AF102" s="453" t="e">
        <f t="shared" ref="AF102:AF132" ca="1" si="60">AE102*($I$21-PICSIC_U-$P$201-$P$202-$P$203-$P$204-$P$205)</f>
        <v>#NAME?</v>
      </c>
      <c r="AG102" s="566" t="e">
        <f t="shared" ca="1" si="45"/>
        <v>#NAME?</v>
      </c>
      <c r="AH102" s="567" t="e">
        <f t="shared" ca="1" si="29"/>
        <v>#NAME?</v>
      </c>
      <c r="AI102" s="207"/>
      <c r="AJ102" s="460"/>
      <c r="AK102" s="206"/>
      <c r="AL102" s="208"/>
      <c r="AM102" s="449"/>
      <c r="AN102" s="454"/>
      <c r="AO102" s="461"/>
      <c r="AP102" s="448"/>
      <c r="AQ102" s="455"/>
      <c r="AR102" s="449"/>
      <c r="AS102" s="449"/>
      <c r="AT102" s="461"/>
      <c r="AU102" s="448"/>
      <c r="AV102" s="455"/>
      <c r="AW102" s="205"/>
      <c r="AX102" s="207"/>
      <c r="AY102" s="460"/>
      <c r="AZ102" s="206"/>
      <c r="BA102" s="208"/>
      <c r="BB102" s="449"/>
      <c r="BC102" s="454"/>
      <c r="BD102" s="461"/>
      <c r="BE102" s="448"/>
      <c r="BF102" s="455"/>
      <c r="BG102" s="449"/>
      <c r="BH102" s="449"/>
      <c r="BI102" s="461"/>
      <c r="BJ102" s="448"/>
      <c r="BK102" s="455"/>
      <c r="BL102" s="205"/>
      <c r="BM102" s="207"/>
      <c r="BN102" s="460"/>
      <c r="BO102" s="206"/>
      <c r="BP102" s="208"/>
      <c r="BQ102" s="449"/>
      <c r="BR102" s="454"/>
      <c r="BS102" s="461"/>
      <c r="BT102" s="448"/>
      <c r="BU102" s="455"/>
      <c r="BV102" s="449"/>
      <c r="BW102" s="449"/>
      <c r="BX102" s="461"/>
      <c r="BY102" s="448"/>
      <c r="BZ102" s="455"/>
      <c r="CA102" s="205"/>
      <c r="CB102" s="207"/>
      <c r="CC102" s="206"/>
      <c r="CD102" s="206"/>
      <c r="CE102" s="208"/>
      <c r="CF102" s="449"/>
      <c r="CG102" s="454"/>
      <c r="CH102" s="448"/>
      <c r="CI102" s="448"/>
      <c r="CJ102" s="455"/>
      <c r="CK102" s="449"/>
      <c r="CL102" s="449"/>
      <c r="CM102" s="448"/>
      <c r="CN102" s="448"/>
      <c r="CO102" s="455"/>
      <c r="CP102" s="205"/>
      <c r="CQ102" s="207"/>
      <c r="CR102" s="206"/>
      <c r="CS102" s="206"/>
      <c r="CT102" s="208"/>
      <c r="CU102" s="449"/>
      <c r="CV102" s="454"/>
      <c r="CW102" s="448"/>
      <c r="CX102" s="448"/>
      <c r="CY102" s="455"/>
      <c r="CZ102" s="449"/>
      <c r="DA102" s="449"/>
      <c r="DB102" s="448"/>
      <c r="DC102" s="448"/>
      <c r="DD102" s="455"/>
    </row>
    <row r="103" spans="2:108" s="329" customFormat="1" ht="15.75" x14ac:dyDescent="0.25">
      <c r="B103" s="439">
        <v>28</v>
      </c>
      <c r="D103" s="565">
        <f>'NSW Post Acute '!T33</f>
        <v>4.5589940333610312E-3</v>
      </c>
      <c r="E103" s="493">
        <f>'NSW Post Acute '!U33</f>
        <v>2.2805793924394881E-3</v>
      </c>
      <c r="F103" s="493">
        <f>'NSW Post Acute '!V33</f>
        <v>8.8493005397787868E-3</v>
      </c>
      <c r="G103" s="498">
        <f t="shared" si="30"/>
        <v>1.675694170239617E-3</v>
      </c>
      <c r="H103" s="498">
        <f t="shared" si="31"/>
        <v>7.3636859902161902</v>
      </c>
      <c r="I103" s="498">
        <f t="shared" si="32"/>
        <v>1607.8360568327532</v>
      </c>
      <c r="J103" s="498" t="e">
        <f ca="1">_xll.ErBeta(H103,I103)</f>
        <v>#NAME?</v>
      </c>
      <c r="K103" s="1076" t="e">
        <f t="shared" ca="1" si="33"/>
        <v>#NAME?</v>
      </c>
      <c r="L103" s="453" t="e">
        <f t="shared" ca="1" si="55"/>
        <v>#NAME?</v>
      </c>
      <c r="M103" s="1124" t="e">
        <f t="shared" ca="1" si="22"/>
        <v>#NAME?</v>
      </c>
      <c r="N103" s="567" t="e">
        <f t="shared" ca="1" si="35"/>
        <v>#NAME?</v>
      </c>
      <c r="O103" s="565" t="e">
        <f t="shared" ca="1" si="46"/>
        <v>#NAME?</v>
      </c>
      <c r="P103" s="453" t="e">
        <f t="shared" ca="1" si="56"/>
        <v>#NAME?</v>
      </c>
      <c r="Q103" s="566" t="e">
        <f t="shared" ca="1" si="37"/>
        <v>#NAME?</v>
      </c>
      <c r="R103" s="567" t="e">
        <f t="shared" ca="1" si="23"/>
        <v>#NAME?</v>
      </c>
      <c r="S103" s="1076" t="e">
        <f t="shared" ca="1" si="38"/>
        <v>#NAME?</v>
      </c>
      <c r="T103" s="453" t="e">
        <f t="shared" ca="1" si="57"/>
        <v>#NAME?</v>
      </c>
      <c r="U103" s="566" t="e">
        <f t="shared" ca="1" si="39"/>
        <v>#NAME?</v>
      </c>
      <c r="V103" s="567" t="e">
        <f t="shared" ca="1" si="40"/>
        <v>#NAME?</v>
      </c>
      <c r="W103" s="565" t="e">
        <f t="shared" ca="1" si="47"/>
        <v>#NAME?</v>
      </c>
      <c r="X103" s="453" t="e">
        <f t="shared" ca="1" si="58"/>
        <v>#NAME?</v>
      </c>
      <c r="Y103" s="566" t="e">
        <f t="shared" ca="1" si="41"/>
        <v>#NAME?</v>
      </c>
      <c r="Z103" s="567" t="e">
        <f t="shared" ca="1" si="26"/>
        <v>#NAME?</v>
      </c>
      <c r="AA103" s="1076" t="e">
        <f t="shared" ca="1" si="42"/>
        <v>#NAME?</v>
      </c>
      <c r="AB103" s="453" t="e">
        <f t="shared" ca="1" si="59"/>
        <v>#NAME?</v>
      </c>
      <c r="AC103" s="566" t="e">
        <f t="shared" ca="1" si="43"/>
        <v>#NAME?</v>
      </c>
      <c r="AD103" s="567" t="e">
        <f t="shared" ca="1" si="28"/>
        <v>#NAME?</v>
      </c>
      <c r="AE103" s="565" t="e">
        <f t="shared" ca="1" si="48"/>
        <v>#NAME?</v>
      </c>
      <c r="AF103" s="453" t="e">
        <f t="shared" ca="1" si="60"/>
        <v>#NAME?</v>
      </c>
      <c r="AG103" s="566" t="e">
        <f t="shared" ca="1" si="45"/>
        <v>#NAME?</v>
      </c>
      <c r="AH103" s="567" t="e">
        <f t="shared" ca="1" si="29"/>
        <v>#NAME?</v>
      </c>
      <c r="AI103" s="207"/>
      <c r="AJ103" s="460"/>
      <c r="AK103" s="206"/>
      <c r="AL103" s="208"/>
      <c r="AM103" s="449"/>
      <c r="AN103" s="454"/>
      <c r="AO103" s="461"/>
      <c r="AP103" s="448"/>
      <c r="AQ103" s="455"/>
      <c r="AR103" s="449"/>
      <c r="AS103" s="449"/>
      <c r="AT103" s="461"/>
      <c r="AU103" s="448"/>
      <c r="AV103" s="455"/>
      <c r="AW103" s="205"/>
      <c r="AX103" s="207"/>
      <c r="AY103" s="460"/>
      <c r="AZ103" s="206"/>
      <c r="BA103" s="208"/>
      <c r="BB103" s="449"/>
      <c r="BC103" s="454"/>
      <c r="BD103" s="461"/>
      <c r="BE103" s="448"/>
      <c r="BF103" s="455"/>
      <c r="BG103" s="449"/>
      <c r="BH103" s="449"/>
      <c r="BI103" s="461"/>
      <c r="BJ103" s="448"/>
      <c r="BK103" s="455"/>
      <c r="BL103" s="205"/>
      <c r="BM103" s="207"/>
      <c r="BN103" s="460"/>
      <c r="BO103" s="206"/>
      <c r="BP103" s="208"/>
      <c r="BQ103" s="449"/>
      <c r="BR103" s="454"/>
      <c r="BS103" s="461"/>
      <c r="BT103" s="448"/>
      <c r="BU103" s="455"/>
      <c r="BV103" s="449"/>
      <c r="BW103" s="449"/>
      <c r="BX103" s="461"/>
      <c r="BY103" s="448"/>
      <c r="BZ103" s="455"/>
      <c r="CA103" s="205"/>
      <c r="CB103" s="207"/>
      <c r="CC103" s="206"/>
      <c r="CD103" s="206"/>
      <c r="CE103" s="208"/>
      <c r="CF103" s="449"/>
      <c r="CG103" s="454"/>
      <c r="CH103" s="448"/>
      <c r="CI103" s="448"/>
      <c r="CJ103" s="455"/>
      <c r="CK103" s="449"/>
      <c r="CL103" s="449"/>
      <c r="CM103" s="448"/>
      <c r="CN103" s="448"/>
      <c r="CO103" s="455"/>
      <c r="CP103" s="205"/>
      <c r="CQ103" s="207"/>
      <c r="CR103" s="206"/>
      <c r="CS103" s="206"/>
      <c r="CT103" s="208"/>
      <c r="CU103" s="449"/>
      <c r="CV103" s="454"/>
      <c r="CW103" s="448"/>
      <c r="CX103" s="448"/>
      <c r="CY103" s="455"/>
      <c r="CZ103" s="449"/>
      <c r="DA103" s="449"/>
      <c r="DB103" s="448"/>
      <c r="DC103" s="448"/>
      <c r="DD103" s="455"/>
    </row>
    <row r="104" spans="2:108" s="329" customFormat="1" ht="15.75" x14ac:dyDescent="0.25">
      <c r="B104" s="439">
        <v>29</v>
      </c>
      <c r="D104" s="565">
        <f>'NSW Post Acute '!T34</f>
        <v>3.8385780266894467E-3</v>
      </c>
      <c r="E104" s="493">
        <f>'NSW Post Acute '!U34</f>
        <v>1.8690485978110508E-3</v>
      </c>
      <c r="F104" s="493">
        <f>'NSW Post Acute '!V34</f>
        <v>7.647191229245856E-3</v>
      </c>
      <c r="G104" s="498">
        <f t="shared" si="30"/>
        <v>1.4740159774068382E-3</v>
      </c>
      <c r="H104" s="498">
        <f t="shared" si="31"/>
        <v>6.7517949548842635</v>
      </c>
      <c r="I104" s="498">
        <f t="shared" si="32"/>
        <v>1752.1794832266091</v>
      </c>
      <c r="J104" s="498" t="e">
        <f ca="1">_xll.ErBeta(H104,I104)</f>
        <v>#NAME?</v>
      </c>
      <c r="K104" s="1076" t="e">
        <f t="shared" ca="1" si="33"/>
        <v>#NAME?</v>
      </c>
      <c r="L104" s="453" t="e">
        <f t="shared" ca="1" si="55"/>
        <v>#NAME?</v>
      </c>
      <c r="M104" s="1124" t="e">
        <f t="shared" ca="1" si="22"/>
        <v>#NAME?</v>
      </c>
      <c r="N104" s="567" t="e">
        <f t="shared" ca="1" si="35"/>
        <v>#NAME?</v>
      </c>
      <c r="O104" s="565" t="e">
        <f t="shared" ca="1" si="46"/>
        <v>#NAME?</v>
      </c>
      <c r="P104" s="453" t="e">
        <f t="shared" ca="1" si="56"/>
        <v>#NAME?</v>
      </c>
      <c r="Q104" s="566" t="e">
        <f t="shared" ca="1" si="37"/>
        <v>#NAME?</v>
      </c>
      <c r="R104" s="567" t="e">
        <f t="shared" ca="1" si="23"/>
        <v>#NAME?</v>
      </c>
      <c r="S104" s="1076" t="e">
        <f t="shared" ca="1" si="38"/>
        <v>#NAME?</v>
      </c>
      <c r="T104" s="453" t="e">
        <f t="shared" ca="1" si="57"/>
        <v>#NAME?</v>
      </c>
      <c r="U104" s="566" t="e">
        <f t="shared" ca="1" si="39"/>
        <v>#NAME?</v>
      </c>
      <c r="V104" s="567" t="e">
        <f t="shared" ca="1" si="40"/>
        <v>#NAME?</v>
      </c>
      <c r="W104" s="565" t="e">
        <f t="shared" ca="1" si="47"/>
        <v>#NAME?</v>
      </c>
      <c r="X104" s="453" t="e">
        <f t="shared" ca="1" si="58"/>
        <v>#NAME?</v>
      </c>
      <c r="Y104" s="566" t="e">
        <f t="shared" ca="1" si="41"/>
        <v>#NAME?</v>
      </c>
      <c r="Z104" s="567" t="e">
        <f t="shared" ca="1" si="26"/>
        <v>#NAME?</v>
      </c>
      <c r="AA104" s="1076" t="e">
        <f t="shared" ca="1" si="42"/>
        <v>#NAME?</v>
      </c>
      <c r="AB104" s="453" t="e">
        <f t="shared" ca="1" si="59"/>
        <v>#NAME?</v>
      </c>
      <c r="AC104" s="566" t="e">
        <f t="shared" ca="1" si="43"/>
        <v>#NAME?</v>
      </c>
      <c r="AD104" s="567" t="e">
        <f t="shared" ca="1" si="28"/>
        <v>#NAME?</v>
      </c>
      <c r="AE104" s="565" t="e">
        <f t="shared" ca="1" si="48"/>
        <v>#NAME?</v>
      </c>
      <c r="AF104" s="453" t="e">
        <f t="shared" ca="1" si="60"/>
        <v>#NAME?</v>
      </c>
      <c r="AG104" s="566" t="e">
        <f t="shared" ca="1" si="45"/>
        <v>#NAME?</v>
      </c>
      <c r="AH104" s="567" t="e">
        <f t="shared" ca="1" si="29"/>
        <v>#NAME?</v>
      </c>
      <c r="AI104" s="207"/>
      <c r="AJ104" s="460"/>
      <c r="AK104" s="206"/>
      <c r="AL104" s="208"/>
      <c r="AM104" s="449"/>
      <c r="AN104" s="454"/>
      <c r="AO104" s="461"/>
      <c r="AP104" s="448"/>
      <c r="AQ104" s="455"/>
      <c r="AR104" s="449"/>
      <c r="AS104" s="449"/>
      <c r="AT104" s="461"/>
      <c r="AU104" s="448"/>
      <c r="AV104" s="455"/>
      <c r="AW104" s="205"/>
      <c r="AX104" s="207"/>
      <c r="AY104" s="460"/>
      <c r="AZ104" s="206"/>
      <c r="BA104" s="208"/>
      <c r="BB104" s="449"/>
      <c r="BC104" s="454"/>
      <c r="BD104" s="461"/>
      <c r="BE104" s="448"/>
      <c r="BF104" s="455"/>
      <c r="BG104" s="449"/>
      <c r="BH104" s="449"/>
      <c r="BI104" s="461"/>
      <c r="BJ104" s="448"/>
      <c r="BK104" s="455"/>
      <c r="BL104" s="205"/>
      <c r="BM104" s="207"/>
      <c r="BN104" s="460"/>
      <c r="BO104" s="206"/>
      <c r="BP104" s="208"/>
      <c r="BQ104" s="449"/>
      <c r="BR104" s="454"/>
      <c r="BS104" s="461"/>
      <c r="BT104" s="448"/>
      <c r="BU104" s="455"/>
      <c r="BV104" s="449"/>
      <c r="BW104" s="449"/>
      <c r="BX104" s="461"/>
      <c r="BY104" s="448"/>
      <c r="BZ104" s="455"/>
      <c r="CA104" s="205"/>
      <c r="CB104" s="207"/>
      <c r="CC104" s="206"/>
      <c r="CD104" s="206"/>
      <c r="CE104" s="208"/>
      <c r="CF104" s="449"/>
      <c r="CG104" s="454"/>
      <c r="CH104" s="448"/>
      <c r="CI104" s="448"/>
      <c r="CJ104" s="455"/>
      <c r="CK104" s="449"/>
      <c r="CL104" s="449"/>
      <c r="CM104" s="448"/>
      <c r="CN104" s="448"/>
      <c r="CO104" s="455"/>
      <c r="CP104" s="205"/>
      <c r="CQ104" s="207"/>
      <c r="CR104" s="206"/>
      <c r="CS104" s="206"/>
      <c r="CT104" s="208"/>
      <c r="CU104" s="449"/>
      <c r="CV104" s="454"/>
      <c r="CW104" s="448"/>
      <c r="CX104" s="448"/>
      <c r="CY104" s="455"/>
      <c r="CZ104" s="449"/>
      <c r="DA104" s="449"/>
      <c r="DB104" s="448"/>
      <c r="DC104" s="448"/>
      <c r="DD104" s="455"/>
    </row>
    <row r="105" spans="2:108" s="329" customFormat="1" ht="15.75" x14ac:dyDescent="0.25">
      <c r="B105" s="439">
        <v>30</v>
      </c>
      <c r="D105" s="565">
        <f>'NSW Post Acute '!T35</f>
        <v>3.232002753054753E-3</v>
      </c>
      <c r="E105" s="493">
        <f>'NSW Post Acute '!U35</f>
        <v>1.5317785789700999E-3</v>
      </c>
      <c r="F105" s="493">
        <f>'NSW Post Acute '!V35</f>
        <v>6.6083792084788446E-3</v>
      </c>
      <c r="G105" s="498">
        <f t="shared" si="30"/>
        <v>1.2950511809971287E-3</v>
      </c>
      <c r="H105" s="498">
        <f t="shared" si="31"/>
        <v>6.2049389204412089</v>
      </c>
      <c r="I105" s="498">
        <f t="shared" si="32"/>
        <v>1913.6383887427426</v>
      </c>
      <c r="J105" s="498" t="e">
        <f ca="1">_xll.ErBeta(H105,I105)</f>
        <v>#NAME?</v>
      </c>
      <c r="K105" s="1076" t="e">
        <f t="shared" ca="1" si="33"/>
        <v>#NAME?</v>
      </c>
      <c r="L105" s="453" t="e">
        <f t="shared" ca="1" si="55"/>
        <v>#NAME?</v>
      </c>
      <c r="M105" s="1124" t="e">
        <f t="shared" ca="1" si="22"/>
        <v>#NAME?</v>
      </c>
      <c r="N105" s="567" t="e">
        <f t="shared" ca="1" si="35"/>
        <v>#NAME?</v>
      </c>
      <c r="O105" s="565" t="e">
        <f t="shared" ca="1" si="46"/>
        <v>#NAME?</v>
      </c>
      <c r="P105" s="453" t="e">
        <f t="shared" ca="1" si="56"/>
        <v>#NAME?</v>
      </c>
      <c r="Q105" s="566" t="e">
        <f t="shared" ca="1" si="37"/>
        <v>#NAME?</v>
      </c>
      <c r="R105" s="567" t="e">
        <f t="shared" ca="1" si="23"/>
        <v>#NAME?</v>
      </c>
      <c r="S105" s="1076" t="e">
        <f t="shared" ca="1" si="38"/>
        <v>#NAME?</v>
      </c>
      <c r="T105" s="453" t="e">
        <f t="shared" ca="1" si="57"/>
        <v>#NAME?</v>
      </c>
      <c r="U105" s="566" t="e">
        <f t="shared" ca="1" si="39"/>
        <v>#NAME?</v>
      </c>
      <c r="V105" s="567" t="e">
        <f t="shared" ca="1" si="40"/>
        <v>#NAME?</v>
      </c>
      <c r="W105" s="565" t="e">
        <f t="shared" ca="1" si="47"/>
        <v>#NAME?</v>
      </c>
      <c r="X105" s="453" t="e">
        <f t="shared" ca="1" si="58"/>
        <v>#NAME?</v>
      </c>
      <c r="Y105" s="566" t="e">
        <f t="shared" ca="1" si="41"/>
        <v>#NAME?</v>
      </c>
      <c r="Z105" s="567" t="e">
        <f t="shared" ca="1" si="26"/>
        <v>#NAME?</v>
      </c>
      <c r="AA105" s="1076" t="e">
        <f t="shared" ca="1" si="42"/>
        <v>#NAME?</v>
      </c>
      <c r="AB105" s="453" t="e">
        <f t="shared" ca="1" si="59"/>
        <v>#NAME?</v>
      </c>
      <c r="AC105" s="566" t="e">
        <f t="shared" ca="1" si="43"/>
        <v>#NAME?</v>
      </c>
      <c r="AD105" s="567" t="e">
        <f t="shared" ca="1" si="28"/>
        <v>#NAME?</v>
      </c>
      <c r="AE105" s="565" t="e">
        <f t="shared" ca="1" si="48"/>
        <v>#NAME?</v>
      </c>
      <c r="AF105" s="453" t="e">
        <f t="shared" ca="1" si="60"/>
        <v>#NAME?</v>
      </c>
      <c r="AG105" s="566" t="e">
        <f t="shared" ca="1" si="45"/>
        <v>#NAME?</v>
      </c>
      <c r="AH105" s="567" t="e">
        <f t="shared" ca="1" si="29"/>
        <v>#NAME?</v>
      </c>
      <c r="AI105" s="207"/>
      <c r="AJ105" s="460"/>
      <c r="AK105" s="206"/>
      <c r="AL105" s="208"/>
      <c r="AM105" s="449"/>
      <c r="AN105" s="454"/>
      <c r="AO105" s="461"/>
      <c r="AP105" s="448"/>
      <c r="AQ105" s="455"/>
      <c r="AR105" s="449"/>
      <c r="AS105" s="449"/>
      <c r="AT105" s="461"/>
      <c r="AU105" s="448"/>
      <c r="AV105" s="455"/>
      <c r="AW105" s="205"/>
      <c r="AX105" s="207"/>
      <c r="AY105" s="460"/>
      <c r="AZ105" s="206"/>
      <c r="BA105" s="208"/>
      <c r="BB105" s="449"/>
      <c r="BC105" s="454"/>
      <c r="BD105" s="461"/>
      <c r="BE105" s="448"/>
      <c r="BF105" s="455"/>
      <c r="BG105" s="449"/>
      <c r="BH105" s="449"/>
      <c r="BI105" s="461"/>
      <c r="BJ105" s="448"/>
      <c r="BK105" s="455"/>
      <c r="BL105" s="205"/>
      <c r="BM105" s="207"/>
      <c r="BN105" s="460"/>
      <c r="BO105" s="206"/>
      <c r="BP105" s="208"/>
      <c r="BQ105" s="449"/>
      <c r="BR105" s="454"/>
      <c r="BS105" s="461"/>
      <c r="BT105" s="448"/>
      <c r="BU105" s="455"/>
      <c r="BV105" s="449"/>
      <c r="BW105" s="449"/>
      <c r="BX105" s="461"/>
      <c r="BY105" s="448"/>
      <c r="BZ105" s="455"/>
      <c r="CA105" s="205"/>
      <c r="CB105" s="207"/>
      <c r="CC105" s="206"/>
      <c r="CD105" s="206"/>
      <c r="CE105" s="208"/>
      <c r="CF105" s="449"/>
      <c r="CG105" s="454"/>
      <c r="CH105" s="448"/>
      <c r="CI105" s="448"/>
      <c r="CJ105" s="455"/>
      <c r="CK105" s="449"/>
      <c r="CL105" s="449"/>
      <c r="CM105" s="448"/>
      <c r="CN105" s="448"/>
      <c r="CO105" s="455"/>
      <c r="CP105" s="205"/>
      <c r="CQ105" s="207"/>
      <c r="CR105" s="206"/>
      <c r="CS105" s="206"/>
      <c r="CT105" s="208"/>
      <c r="CU105" s="449"/>
      <c r="CV105" s="454"/>
      <c r="CW105" s="448"/>
      <c r="CX105" s="448"/>
      <c r="CY105" s="455"/>
      <c r="CZ105" s="449"/>
      <c r="DA105" s="449"/>
      <c r="DB105" s="448"/>
      <c r="DC105" s="448"/>
      <c r="DD105" s="455"/>
    </row>
    <row r="106" spans="2:108" s="329" customFormat="1" ht="15.75" x14ac:dyDescent="0.25">
      <c r="B106" s="439">
        <v>31</v>
      </c>
      <c r="D106" s="565">
        <f>'NSW Post Acute '!T36</f>
        <v>2.7212790056953548E-3</v>
      </c>
      <c r="E106" s="493">
        <f>'NSW Post Acute '!U36</f>
        <v>1.2553689710046059E-3</v>
      </c>
      <c r="F106" s="493">
        <f>'NSW Post Acute '!V36</f>
        <v>5.710681798572227E-3</v>
      </c>
      <c r="G106" s="498">
        <f t="shared" si="30"/>
        <v>1.1365593947876586E-3</v>
      </c>
      <c r="H106" s="498">
        <f t="shared" si="31"/>
        <v>5.7144133926225615</v>
      </c>
      <c r="I106" s="498">
        <f t="shared" si="32"/>
        <v>2094.185442764312</v>
      </c>
      <c r="J106" s="498" t="e">
        <f ca="1">_xll.ErBeta(H106,I106)</f>
        <v>#NAME?</v>
      </c>
      <c r="K106" s="1076" t="e">
        <f t="shared" ca="1" si="33"/>
        <v>#NAME?</v>
      </c>
      <c r="L106" s="453" t="e">
        <f t="shared" ca="1" si="55"/>
        <v>#NAME?</v>
      </c>
      <c r="M106" s="1124" t="e">
        <f t="shared" ca="1" si="22"/>
        <v>#NAME?</v>
      </c>
      <c r="N106" s="567" t="e">
        <f t="shared" ca="1" si="35"/>
        <v>#NAME?</v>
      </c>
      <c r="O106" s="565" t="e">
        <f t="shared" ca="1" si="46"/>
        <v>#NAME?</v>
      </c>
      <c r="P106" s="453" t="e">
        <f t="shared" ca="1" si="56"/>
        <v>#NAME?</v>
      </c>
      <c r="Q106" s="566" t="e">
        <f t="shared" ca="1" si="37"/>
        <v>#NAME?</v>
      </c>
      <c r="R106" s="567" t="e">
        <f t="shared" ca="1" si="23"/>
        <v>#NAME?</v>
      </c>
      <c r="S106" s="1076" t="e">
        <f t="shared" ca="1" si="38"/>
        <v>#NAME?</v>
      </c>
      <c r="T106" s="453" t="e">
        <f t="shared" ca="1" si="57"/>
        <v>#NAME?</v>
      </c>
      <c r="U106" s="566" t="e">
        <f t="shared" ca="1" si="39"/>
        <v>#NAME?</v>
      </c>
      <c r="V106" s="567" t="e">
        <f t="shared" ca="1" si="40"/>
        <v>#NAME?</v>
      </c>
      <c r="W106" s="565" t="e">
        <f t="shared" ca="1" si="47"/>
        <v>#NAME?</v>
      </c>
      <c r="X106" s="453" t="e">
        <f t="shared" ca="1" si="58"/>
        <v>#NAME?</v>
      </c>
      <c r="Y106" s="566" t="e">
        <f t="shared" ca="1" si="41"/>
        <v>#NAME?</v>
      </c>
      <c r="Z106" s="567" t="e">
        <f t="shared" ca="1" si="26"/>
        <v>#NAME?</v>
      </c>
      <c r="AA106" s="1076" t="e">
        <f t="shared" ca="1" si="42"/>
        <v>#NAME?</v>
      </c>
      <c r="AB106" s="453" t="e">
        <f t="shared" ca="1" si="59"/>
        <v>#NAME?</v>
      </c>
      <c r="AC106" s="566" t="e">
        <f t="shared" ca="1" si="43"/>
        <v>#NAME?</v>
      </c>
      <c r="AD106" s="567" t="e">
        <f t="shared" ca="1" si="28"/>
        <v>#NAME?</v>
      </c>
      <c r="AE106" s="565" t="e">
        <f t="shared" ca="1" si="48"/>
        <v>#NAME?</v>
      </c>
      <c r="AF106" s="453" t="e">
        <f t="shared" ca="1" si="60"/>
        <v>#NAME?</v>
      </c>
      <c r="AG106" s="566" t="e">
        <f t="shared" ca="1" si="45"/>
        <v>#NAME?</v>
      </c>
      <c r="AH106" s="567" t="e">
        <f t="shared" ca="1" si="29"/>
        <v>#NAME?</v>
      </c>
      <c r="AI106" s="207"/>
      <c r="AJ106" s="460"/>
      <c r="AK106" s="206"/>
      <c r="AL106" s="208"/>
      <c r="AM106" s="449"/>
      <c r="AN106" s="454"/>
      <c r="AO106" s="461"/>
      <c r="AP106" s="448"/>
      <c r="AQ106" s="455"/>
      <c r="AR106" s="449"/>
      <c r="AS106" s="449"/>
      <c r="AT106" s="461"/>
      <c r="AU106" s="448"/>
      <c r="AV106" s="455"/>
      <c r="AW106" s="205"/>
      <c r="AX106" s="207"/>
      <c r="AY106" s="460"/>
      <c r="AZ106" s="206"/>
      <c r="BA106" s="208"/>
      <c r="BB106" s="449"/>
      <c r="BC106" s="454"/>
      <c r="BD106" s="461"/>
      <c r="BE106" s="448"/>
      <c r="BF106" s="455"/>
      <c r="BG106" s="449"/>
      <c r="BH106" s="449"/>
      <c r="BI106" s="461"/>
      <c r="BJ106" s="448"/>
      <c r="BK106" s="455"/>
      <c r="BL106" s="205"/>
      <c r="BM106" s="207"/>
      <c r="BN106" s="460"/>
      <c r="BO106" s="206"/>
      <c r="BP106" s="208"/>
      <c r="BQ106" s="449"/>
      <c r="BR106" s="454"/>
      <c r="BS106" s="461"/>
      <c r="BT106" s="448"/>
      <c r="BU106" s="455"/>
      <c r="BV106" s="449"/>
      <c r="BW106" s="449"/>
      <c r="BX106" s="461"/>
      <c r="BY106" s="448"/>
      <c r="BZ106" s="455"/>
      <c r="CA106" s="205"/>
      <c r="CB106" s="207"/>
      <c r="CC106" s="206"/>
      <c r="CD106" s="206"/>
      <c r="CE106" s="208"/>
      <c r="CF106" s="449"/>
      <c r="CG106" s="454"/>
      <c r="CH106" s="448"/>
      <c r="CI106" s="448"/>
      <c r="CJ106" s="455"/>
      <c r="CK106" s="449"/>
      <c r="CL106" s="449"/>
      <c r="CM106" s="448"/>
      <c r="CN106" s="448"/>
      <c r="CO106" s="455"/>
      <c r="CP106" s="205"/>
      <c r="CQ106" s="207"/>
      <c r="CR106" s="206"/>
      <c r="CS106" s="206"/>
      <c r="CT106" s="208"/>
      <c r="CU106" s="449"/>
      <c r="CV106" s="454"/>
      <c r="CW106" s="448"/>
      <c r="CX106" s="448"/>
      <c r="CY106" s="455"/>
      <c r="CZ106" s="449"/>
      <c r="DA106" s="449"/>
      <c r="DB106" s="448"/>
      <c r="DC106" s="448"/>
      <c r="DD106" s="455"/>
    </row>
    <row r="107" spans="2:108" s="329" customFormat="1" ht="15.75" x14ac:dyDescent="0.25">
      <c r="B107" s="439">
        <v>32</v>
      </c>
      <c r="D107" s="565">
        <f>'NSW Post Acute '!T37</f>
        <v>2.291260247176173E-3</v>
      </c>
      <c r="E107" s="493">
        <f>'NSW Post Acute '!U37</f>
        <v>1.0288375062802895E-3</v>
      </c>
      <c r="F107" s="493">
        <f>'NSW Post Acute '!V37</f>
        <v>4.9349296666725212E-3</v>
      </c>
      <c r="G107" s="498">
        <f t="shared" si="30"/>
        <v>9.9645208173271206E-4</v>
      </c>
      <c r="H107" s="498">
        <f t="shared" si="31"/>
        <v>5.2729190607746501</v>
      </c>
      <c r="I107" s="498">
        <f t="shared" si="32"/>
        <v>2296.0453477197775</v>
      </c>
      <c r="J107" s="498" t="e">
        <f ca="1">_xll.ErBeta(H107,I107)</f>
        <v>#NAME?</v>
      </c>
      <c r="K107" s="1076" t="e">
        <f t="shared" ca="1" si="33"/>
        <v>#NAME?</v>
      </c>
      <c r="L107" s="453" t="e">
        <f t="shared" ca="1" si="55"/>
        <v>#NAME?</v>
      </c>
      <c r="M107" s="1124" t="e">
        <f t="shared" ca="1" si="22"/>
        <v>#NAME?</v>
      </c>
      <c r="N107" s="567" t="e">
        <f t="shared" ca="1" si="35"/>
        <v>#NAME?</v>
      </c>
      <c r="O107" s="565" t="e">
        <f t="shared" ca="1" si="46"/>
        <v>#NAME?</v>
      </c>
      <c r="P107" s="453" t="e">
        <f t="shared" ca="1" si="56"/>
        <v>#NAME?</v>
      </c>
      <c r="Q107" s="566" t="e">
        <f t="shared" ca="1" si="37"/>
        <v>#NAME?</v>
      </c>
      <c r="R107" s="567" t="e">
        <f t="shared" ca="1" si="23"/>
        <v>#NAME?</v>
      </c>
      <c r="S107" s="1076" t="e">
        <f t="shared" ca="1" si="38"/>
        <v>#NAME?</v>
      </c>
      <c r="T107" s="453" t="e">
        <f t="shared" ca="1" si="57"/>
        <v>#NAME?</v>
      </c>
      <c r="U107" s="566" t="e">
        <f t="shared" ca="1" si="39"/>
        <v>#NAME?</v>
      </c>
      <c r="V107" s="567" t="e">
        <f t="shared" ca="1" si="40"/>
        <v>#NAME?</v>
      </c>
      <c r="W107" s="565" t="e">
        <f t="shared" ca="1" si="47"/>
        <v>#NAME?</v>
      </c>
      <c r="X107" s="453" t="e">
        <f t="shared" ca="1" si="58"/>
        <v>#NAME?</v>
      </c>
      <c r="Y107" s="566" t="e">
        <f t="shared" ca="1" si="41"/>
        <v>#NAME?</v>
      </c>
      <c r="Z107" s="567" t="e">
        <f t="shared" ca="1" si="26"/>
        <v>#NAME?</v>
      </c>
      <c r="AA107" s="1076" t="e">
        <f t="shared" ca="1" si="42"/>
        <v>#NAME?</v>
      </c>
      <c r="AB107" s="453" t="e">
        <f t="shared" ca="1" si="59"/>
        <v>#NAME?</v>
      </c>
      <c r="AC107" s="566" t="e">
        <f t="shared" ca="1" si="43"/>
        <v>#NAME?</v>
      </c>
      <c r="AD107" s="567" t="e">
        <f t="shared" ca="1" si="28"/>
        <v>#NAME?</v>
      </c>
      <c r="AE107" s="565" t="e">
        <f t="shared" ca="1" si="48"/>
        <v>#NAME?</v>
      </c>
      <c r="AF107" s="453" t="e">
        <f t="shared" ca="1" si="60"/>
        <v>#NAME?</v>
      </c>
      <c r="AG107" s="566" t="e">
        <f t="shared" ca="1" si="45"/>
        <v>#NAME?</v>
      </c>
      <c r="AH107" s="567" t="e">
        <f t="shared" ca="1" si="29"/>
        <v>#NAME?</v>
      </c>
      <c r="AI107" s="207"/>
      <c r="AJ107" s="460"/>
      <c r="AK107" s="206"/>
      <c r="AL107" s="208"/>
      <c r="AM107" s="449"/>
      <c r="AN107" s="454"/>
      <c r="AO107" s="461"/>
      <c r="AP107" s="448"/>
      <c r="AQ107" s="455"/>
      <c r="AR107" s="449"/>
      <c r="AS107" s="449"/>
      <c r="AT107" s="461"/>
      <c r="AU107" s="448"/>
      <c r="AV107" s="455"/>
      <c r="AW107" s="205"/>
      <c r="AX107" s="207"/>
      <c r="AY107" s="460"/>
      <c r="AZ107" s="206"/>
      <c r="BA107" s="208"/>
      <c r="BB107" s="449"/>
      <c r="BC107" s="454"/>
      <c r="BD107" s="461"/>
      <c r="BE107" s="448"/>
      <c r="BF107" s="455"/>
      <c r="BG107" s="449"/>
      <c r="BH107" s="449"/>
      <c r="BI107" s="461"/>
      <c r="BJ107" s="448"/>
      <c r="BK107" s="455"/>
      <c r="BL107" s="205"/>
      <c r="BM107" s="207"/>
      <c r="BN107" s="460"/>
      <c r="BO107" s="206"/>
      <c r="BP107" s="208"/>
      <c r="BQ107" s="449"/>
      <c r="BR107" s="454"/>
      <c r="BS107" s="461"/>
      <c r="BT107" s="448"/>
      <c r="BU107" s="455"/>
      <c r="BV107" s="449"/>
      <c r="BW107" s="449"/>
      <c r="BX107" s="461"/>
      <c r="BY107" s="448"/>
      <c r="BZ107" s="455"/>
      <c r="CA107" s="205"/>
      <c r="CB107" s="207"/>
      <c r="CC107" s="206"/>
      <c r="CD107" s="206"/>
      <c r="CE107" s="208"/>
      <c r="CF107" s="449"/>
      <c r="CG107" s="454"/>
      <c r="CH107" s="448"/>
      <c r="CI107" s="448"/>
      <c r="CJ107" s="455"/>
      <c r="CK107" s="449"/>
      <c r="CL107" s="449"/>
      <c r="CM107" s="448"/>
      <c r="CN107" s="448"/>
      <c r="CO107" s="455"/>
      <c r="CP107" s="205"/>
      <c r="CQ107" s="207"/>
      <c r="CR107" s="206"/>
      <c r="CS107" s="206"/>
      <c r="CT107" s="208"/>
      <c r="CU107" s="449"/>
      <c r="CV107" s="454"/>
      <c r="CW107" s="448"/>
      <c r="CX107" s="448"/>
      <c r="CY107" s="455"/>
      <c r="CZ107" s="449"/>
      <c r="DA107" s="449"/>
      <c r="DB107" s="448"/>
      <c r="DC107" s="448"/>
      <c r="DD107" s="455"/>
    </row>
    <row r="108" spans="2:108" s="329" customFormat="1" ht="15.75" x14ac:dyDescent="0.25">
      <c r="B108" s="439">
        <v>33</v>
      </c>
      <c r="D108" s="565">
        <f>'NSW Post Acute '!T38</f>
        <v>1.9291934084312474E-3</v>
      </c>
      <c r="E108" s="493">
        <f>'NSW Post Acute '!U38</f>
        <v>8.4318366852892456E-4</v>
      </c>
      <c r="F108" s="493">
        <f>'NSW Post Acute '!V38</f>
        <v>4.26455748612948E-3</v>
      </c>
      <c r="G108" s="498">
        <f t="shared" si="30"/>
        <v>8.7279944326544784E-4</v>
      </c>
      <c r="H108" s="498">
        <f t="shared" si="31"/>
        <v>4.8742984298878413</v>
      </c>
      <c r="I108" s="498">
        <f t="shared" si="32"/>
        <v>2521.7248536227053</v>
      </c>
      <c r="J108" s="498" t="e">
        <f ca="1">_xll.ErBeta(H108,I108)</f>
        <v>#NAME?</v>
      </c>
      <c r="K108" s="1076" t="e">
        <f t="shared" ca="1" si="33"/>
        <v>#NAME?</v>
      </c>
      <c r="L108" s="453" t="e">
        <f t="shared" ca="1" si="55"/>
        <v>#NAME?</v>
      </c>
      <c r="M108" s="1124" t="e">
        <f t="shared" ca="1" si="22"/>
        <v>#NAME?</v>
      </c>
      <c r="N108" s="567" t="e">
        <f t="shared" ca="1" si="35"/>
        <v>#NAME?</v>
      </c>
      <c r="O108" s="565" t="e">
        <f t="shared" ca="1" si="46"/>
        <v>#NAME?</v>
      </c>
      <c r="P108" s="453" t="e">
        <f t="shared" ca="1" si="56"/>
        <v>#NAME?</v>
      </c>
      <c r="Q108" s="566" t="e">
        <f t="shared" ca="1" si="37"/>
        <v>#NAME?</v>
      </c>
      <c r="R108" s="567" t="e">
        <f t="shared" ca="1" si="23"/>
        <v>#NAME?</v>
      </c>
      <c r="S108" s="1076" t="e">
        <f t="shared" ca="1" si="38"/>
        <v>#NAME?</v>
      </c>
      <c r="T108" s="453" t="e">
        <f t="shared" ca="1" si="57"/>
        <v>#NAME?</v>
      </c>
      <c r="U108" s="566" t="e">
        <f t="shared" ca="1" si="39"/>
        <v>#NAME?</v>
      </c>
      <c r="V108" s="567" t="e">
        <f t="shared" ca="1" si="40"/>
        <v>#NAME?</v>
      </c>
      <c r="W108" s="565" t="e">
        <f t="shared" ca="1" si="47"/>
        <v>#NAME?</v>
      </c>
      <c r="X108" s="453" t="e">
        <f t="shared" ca="1" si="58"/>
        <v>#NAME?</v>
      </c>
      <c r="Y108" s="566" t="e">
        <f t="shared" ca="1" si="41"/>
        <v>#NAME?</v>
      </c>
      <c r="Z108" s="567" t="e">
        <f t="shared" ca="1" si="26"/>
        <v>#NAME?</v>
      </c>
      <c r="AA108" s="1076" t="e">
        <f t="shared" ca="1" si="42"/>
        <v>#NAME?</v>
      </c>
      <c r="AB108" s="453" t="e">
        <f t="shared" ca="1" si="59"/>
        <v>#NAME?</v>
      </c>
      <c r="AC108" s="566" t="e">
        <f t="shared" ca="1" si="43"/>
        <v>#NAME?</v>
      </c>
      <c r="AD108" s="567" t="e">
        <f t="shared" ca="1" si="28"/>
        <v>#NAME?</v>
      </c>
      <c r="AE108" s="565" t="e">
        <f t="shared" ca="1" si="48"/>
        <v>#NAME?</v>
      </c>
      <c r="AF108" s="453" t="e">
        <f t="shared" ca="1" si="60"/>
        <v>#NAME?</v>
      </c>
      <c r="AG108" s="566" t="e">
        <f t="shared" ca="1" si="45"/>
        <v>#NAME?</v>
      </c>
      <c r="AH108" s="567" t="e">
        <f t="shared" ca="1" si="29"/>
        <v>#NAME?</v>
      </c>
      <c r="AI108" s="207"/>
      <c r="AJ108" s="460"/>
      <c r="AK108" s="206"/>
      <c r="AL108" s="208"/>
      <c r="AM108" s="449"/>
      <c r="AN108" s="454"/>
      <c r="AO108" s="461"/>
      <c r="AP108" s="448"/>
      <c r="AQ108" s="455"/>
      <c r="AR108" s="449"/>
      <c r="AS108" s="449"/>
      <c r="AT108" s="461"/>
      <c r="AU108" s="448"/>
      <c r="AV108" s="455"/>
      <c r="AW108" s="205"/>
      <c r="AX108" s="207"/>
      <c r="AY108" s="460"/>
      <c r="AZ108" s="206"/>
      <c r="BA108" s="208"/>
      <c r="BB108" s="449"/>
      <c r="BC108" s="454"/>
      <c r="BD108" s="461"/>
      <c r="BE108" s="448"/>
      <c r="BF108" s="455"/>
      <c r="BG108" s="449"/>
      <c r="BH108" s="449"/>
      <c r="BI108" s="461"/>
      <c r="BJ108" s="448"/>
      <c r="BK108" s="455"/>
      <c r="BL108" s="205"/>
      <c r="BM108" s="207"/>
      <c r="BN108" s="460"/>
      <c r="BO108" s="206"/>
      <c r="BP108" s="208"/>
      <c r="BQ108" s="449"/>
      <c r="BR108" s="454"/>
      <c r="BS108" s="461"/>
      <c r="BT108" s="448"/>
      <c r="BU108" s="455"/>
      <c r="BV108" s="449"/>
      <c r="BW108" s="449"/>
      <c r="BX108" s="461"/>
      <c r="BY108" s="448"/>
      <c r="BZ108" s="455"/>
      <c r="CA108" s="205"/>
      <c r="CB108" s="207"/>
      <c r="CC108" s="206"/>
      <c r="CD108" s="206"/>
      <c r="CE108" s="208"/>
      <c r="CF108" s="449"/>
      <c r="CG108" s="454"/>
      <c r="CH108" s="448"/>
      <c r="CI108" s="448"/>
      <c r="CJ108" s="455"/>
      <c r="CK108" s="449"/>
      <c r="CL108" s="449"/>
      <c r="CM108" s="448"/>
      <c r="CN108" s="448"/>
      <c r="CO108" s="455"/>
      <c r="CP108" s="205"/>
      <c r="CQ108" s="207"/>
      <c r="CR108" s="206"/>
      <c r="CS108" s="206"/>
      <c r="CT108" s="208"/>
      <c r="CU108" s="449"/>
      <c r="CV108" s="454"/>
      <c r="CW108" s="448"/>
      <c r="CX108" s="448"/>
      <c r="CY108" s="455"/>
      <c r="CZ108" s="449"/>
      <c r="DA108" s="449"/>
      <c r="DB108" s="448"/>
      <c r="DC108" s="448"/>
      <c r="DD108" s="455"/>
    </row>
    <row r="109" spans="2:108" s="329" customFormat="1" ht="15.75" x14ac:dyDescent="0.25">
      <c r="B109" s="439">
        <v>34</v>
      </c>
      <c r="D109" s="565">
        <f>'NSW Post Acute '!T39</f>
        <v>1.6243406709130609E-3</v>
      </c>
      <c r="E109" s="493">
        <f>'NSW Post Acute '!U39</f>
        <v>6.9103108560294513E-4</v>
      </c>
      <c r="F109" s="493">
        <f>'NSW Post Acute '!V39</f>
        <v>3.6852502023125263E-3</v>
      </c>
      <c r="G109" s="498">
        <f t="shared" si="30"/>
        <v>7.6383140732387274E-4</v>
      </c>
      <c r="H109" s="498">
        <f t="shared" si="31"/>
        <v>4.513328284344813</v>
      </c>
      <c r="I109" s="498">
        <f t="shared" si="32"/>
        <v>2774.0468377969601</v>
      </c>
      <c r="J109" s="498" t="e">
        <f ca="1">_xll.ErBeta(H109,I109)</f>
        <v>#NAME?</v>
      </c>
      <c r="K109" s="1076" t="e">
        <f t="shared" ca="1" si="33"/>
        <v>#NAME?</v>
      </c>
      <c r="L109" s="453" t="e">
        <f t="shared" ca="1" si="55"/>
        <v>#NAME?</v>
      </c>
      <c r="M109" s="1124" t="e">
        <f t="shared" ca="1" si="22"/>
        <v>#NAME?</v>
      </c>
      <c r="N109" s="567" t="e">
        <f t="shared" ca="1" si="35"/>
        <v>#NAME?</v>
      </c>
      <c r="O109" s="565" t="e">
        <f t="shared" ca="1" si="46"/>
        <v>#NAME?</v>
      </c>
      <c r="P109" s="453" t="e">
        <f t="shared" ca="1" si="56"/>
        <v>#NAME?</v>
      </c>
      <c r="Q109" s="566" t="e">
        <f t="shared" ca="1" si="37"/>
        <v>#NAME?</v>
      </c>
      <c r="R109" s="567" t="e">
        <f t="shared" ca="1" si="23"/>
        <v>#NAME?</v>
      </c>
      <c r="S109" s="1076" t="e">
        <f t="shared" ca="1" si="38"/>
        <v>#NAME?</v>
      </c>
      <c r="T109" s="453" t="e">
        <f t="shared" ca="1" si="57"/>
        <v>#NAME?</v>
      </c>
      <c r="U109" s="566" t="e">
        <f t="shared" ca="1" si="39"/>
        <v>#NAME?</v>
      </c>
      <c r="V109" s="567" t="e">
        <f t="shared" ca="1" si="40"/>
        <v>#NAME?</v>
      </c>
      <c r="W109" s="565" t="e">
        <f t="shared" ca="1" si="47"/>
        <v>#NAME?</v>
      </c>
      <c r="X109" s="453" t="e">
        <f t="shared" ca="1" si="58"/>
        <v>#NAME?</v>
      </c>
      <c r="Y109" s="566" t="e">
        <f t="shared" ca="1" si="41"/>
        <v>#NAME?</v>
      </c>
      <c r="Z109" s="567" t="e">
        <f t="shared" ca="1" si="26"/>
        <v>#NAME?</v>
      </c>
      <c r="AA109" s="1076" t="e">
        <f t="shared" ca="1" si="42"/>
        <v>#NAME?</v>
      </c>
      <c r="AB109" s="453" t="e">
        <f t="shared" ca="1" si="59"/>
        <v>#NAME?</v>
      </c>
      <c r="AC109" s="566" t="e">
        <f t="shared" ca="1" si="43"/>
        <v>#NAME?</v>
      </c>
      <c r="AD109" s="567" t="e">
        <f t="shared" ca="1" si="28"/>
        <v>#NAME?</v>
      </c>
      <c r="AE109" s="565" t="e">
        <f t="shared" ca="1" si="48"/>
        <v>#NAME?</v>
      </c>
      <c r="AF109" s="453" t="e">
        <f t="shared" ca="1" si="60"/>
        <v>#NAME?</v>
      </c>
      <c r="AG109" s="566" t="e">
        <f t="shared" ca="1" si="45"/>
        <v>#NAME?</v>
      </c>
      <c r="AH109" s="567" t="e">
        <f t="shared" ca="1" si="29"/>
        <v>#NAME?</v>
      </c>
      <c r="AI109" s="207"/>
      <c r="AJ109" s="460"/>
      <c r="AK109" s="206"/>
      <c r="AL109" s="208"/>
      <c r="AM109" s="449"/>
      <c r="AN109" s="454"/>
      <c r="AO109" s="461"/>
      <c r="AP109" s="448"/>
      <c r="AQ109" s="455"/>
      <c r="AR109" s="449"/>
      <c r="AS109" s="449"/>
      <c r="AT109" s="461"/>
      <c r="AU109" s="448"/>
      <c r="AV109" s="455"/>
      <c r="AW109" s="205"/>
      <c r="AX109" s="207"/>
      <c r="AY109" s="460"/>
      <c r="AZ109" s="206"/>
      <c r="BA109" s="208"/>
      <c r="BB109" s="449"/>
      <c r="BC109" s="454"/>
      <c r="BD109" s="461"/>
      <c r="BE109" s="448"/>
      <c r="BF109" s="455"/>
      <c r="BG109" s="449"/>
      <c r="BH109" s="449"/>
      <c r="BI109" s="461"/>
      <c r="BJ109" s="448"/>
      <c r="BK109" s="455"/>
      <c r="BL109" s="205"/>
      <c r="BM109" s="207"/>
      <c r="BN109" s="460"/>
      <c r="BO109" s="206"/>
      <c r="BP109" s="208"/>
      <c r="BQ109" s="449"/>
      <c r="BR109" s="454"/>
      <c r="BS109" s="461"/>
      <c r="BT109" s="448"/>
      <c r="BU109" s="455"/>
      <c r="BV109" s="449"/>
      <c r="BW109" s="449"/>
      <c r="BX109" s="461"/>
      <c r="BY109" s="448"/>
      <c r="BZ109" s="455"/>
      <c r="CA109" s="205"/>
      <c r="CB109" s="207"/>
      <c r="CC109" s="206"/>
      <c r="CD109" s="206"/>
      <c r="CE109" s="208"/>
      <c r="CF109" s="449"/>
      <c r="CG109" s="454"/>
      <c r="CH109" s="448"/>
      <c r="CI109" s="448"/>
      <c r="CJ109" s="455"/>
      <c r="CK109" s="449"/>
      <c r="CL109" s="449"/>
      <c r="CM109" s="448"/>
      <c r="CN109" s="448"/>
      <c r="CO109" s="455"/>
      <c r="CP109" s="205"/>
      <c r="CQ109" s="207"/>
      <c r="CR109" s="206"/>
      <c r="CS109" s="206"/>
      <c r="CT109" s="208"/>
      <c r="CU109" s="449"/>
      <c r="CV109" s="454"/>
      <c r="CW109" s="448"/>
      <c r="CX109" s="448"/>
      <c r="CY109" s="455"/>
      <c r="CZ109" s="449"/>
      <c r="DA109" s="449"/>
      <c r="DB109" s="448"/>
      <c r="DC109" s="448"/>
      <c r="DD109" s="455"/>
    </row>
    <row r="110" spans="2:108" s="329" customFormat="1" ht="15.75" x14ac:dyDescent="0.25">
      <c r="B110" s="439">
        <v>35</v>
      </c>
      <c r="D110" s="565">
        <f>'NSW Post Acute '!T40</f>
        <v>1.3676610150393459E-3</v>
      </c>
      <c r="E110" s="493">
        <f>'NSW Post Acute '!U40</f>
        <v>5.6633445249562912E-4</v>
      </c>
      <c r="F110" s="493">
        <f>'NSW Post Acute '!V40</f>
        <v>3.1846373504911328E-3</v>
      </c>
      <c r="G110" s="498">
        <f t="shared" si="30"/>
        <v>6.6793441275395506E-4</v>
      </c>
      <c r="H110" s="498">
        <f t="shared" si="31"/>
        <v>4.1855548396633573</v>
      </c>
      <c r="I110" s="498">
        <f t="shared" si="32"/>
        <v>3056.1889046479782</v>
      </c>
      <c r="J110" s="498" t="e">
        <f ca="1">_xll.ErBeta(H110,I110)</f>
        <v>#NAME?</v>
      </c>
      <c r="K110" s="1076" t="e">
        <f t="shared" ca="1" si="33"/>
        <v>#NAME?</v>
      </c>
      <c r="L110" s="453" t="e">
        <f t="shared" ca="1" si="55"/>
        <v>#NAME?</v>
      </c>
      <c r="M110" s="1124" t="e">
        <f t="shared" ca="1" si="22"/>
        <v>#NAME?</v>
      </c>
      <c r="N110" s="567" t="e">
        <f t="shared" ca="1" si="35"/>
        <v>#NAME?</v>
      </c>
      <c r="O110" s="565" t="e">
        <f t="shared" ca="1" si="46"/>
        <v>#NAME?</v>
      </c>
      <c r="P110" s="453" t="e">
        <f t="shared" ca="1" si="56"/>
        <v>#NAME?</v>
      </c>
      <c r="Q110" s="566" t="e">
        <f t="shared" ca="1" si="37"/>
        <v>#NAME?</v>
      </c>
      <c r="R110" s="567" t="e">
        <f t="shared" ca="1" si="23"/>
        <v>#NAME?</v>
      </c>
      <c r="S110" s="1076" t="e">
        <f t="shared" ca="1" si="38"/>
        <v>#NAME?</v>
      </c>
      <c r="T110" s="453" t="e">
        <f t="shared" ca="1" si="57"/>
        <v>#NAME?</v>
      </c>
      <c r="U110" s="566" t="e">
        <f t="shared" ca="1" si="39"/>
        <v>#NAME?</v>
      </c>
      <c r="V110" s="567" t="e">
        <f t="shared" ca="1" si="40"/>
        <v>#NAME?</v>
      </c>
      <c r="W110" s="565" t="e">
        <f t="shared" ca="1" si="47"/>
        <v>#NAME?</v>
      </c>
      <c r="X110" s="453" t="e">
        <f t="shared" ca="1" si="58"/>
        <v>#NAME?</v>
      </c>
      <c r="Y110" s="566" t="e">
        <f t="shared" ca="1" si="41"/>
        <v>#NAME?</v>
      </c>
      <c r="Z110" s="567" t="e">
        <f t="shared" ca="1" si="26"/>
        <v>#NAME?</v>
      </c>
      <c r="AA110" s="1076" t="e">
        <f t="shared" ca="1" si="42"/>
        <v>#NAME?</v>
      </c>
      <c r="AB110" s="453" t="e">
        <f t="shared" ca="1" si="59"/>
        <v>#NAME?</v>
      </c>
      <c r="AC110" s="566" t="e">
        <f t="shared" ca="1" si="43"/>
        <v>#NAME?</v>
      </c>
      <c r="AD110" s="567" t="e">
        <f t="shared" ca="1" si="28"/>
        <v>#NAME?</v>
      </c>
      <c r="AE110" s="565" t="e">
        <f t="shared" ca="1" si="48"/>
        <v>#NAME?</v>
      </c>
      <c r="AF110" s="453" t="e">
        <f t="shared" ca="1" si="60"/>
        <v>#NAME?</v>
      </c>
      <c r="AG110" s="566" t="e">
        <f t="shared" ca="1" si="45"/>
        <v>#NAME?</v>
      </c>
      <c r="AH110" s="567" t="e">
        <f t="shared" ca="1" si="29"/>
        <v>#NAME?</v>
      </c>
      <c r="AI110" s="207"/>
      <c r="AJ110" s="460"/>
      <c r="AK110" s="206"/>
      <c r="AL110" s="208"/>
      <c r="AM110" s="449"/>
      <c r="AN110" s="454"/>
      <c r="AO110" s="461"/>
      <c r="AP110" s="448"/>
      <c r="AQ110" s="455"/>
      <c r="AR110" s="449"/>
      <c r="AS110" s="449"/>
      <c r="AT110" s="461"/>
      <c r="AU110" s="448"/>
      <c r="AV110" s="455"/>
      <c r="AW110" s="205"/>
      <c r="AX110" s="207"/>
      <c r="AY110" s="460"/>
      <c r="AZ110" s="206"/>
      <c r="BA110" s="208"/>
      <c r="BB110" s="449"/>
      <c r="BC110" s="454"/>
      <c r="BD110" s="461"/>
      <c r="BE110" s="448"/>
      <c r="BF110" s="455"/>
      <c r="BG110" s="449"/>
      <c r="BH110" s="449"/>
      <c r="BI110" s="461"/>
      <c r="BJ110" s="448"/>
      <c r="BK110" s="455"/>
      <c r="BL110" s="205"/>
      <c r="BM110" s="207"/>
      <c r="BN110" s="460"/>
      <c r="BO110" s="206"/>
      <c r="BP110" s="208"/>
      <c r="BQ110" s="449"/>
      <c r="BR110" s="454"/>
      <c r="BS110" s="461"/>
      <c r="BT110" s="448"/>
      <c r="BU110" s="455"/>
      <c r="BV110" s="449"/>
      <c r="BW110" s="449"/>
      <c r="BX110" s="461"/>
      <c r="BY110" s="448"/>
      <c r="BZ110" s="455"/>
      <c r="CA110" s="205"/>
      <c r="CB110" s="207"/>
      <c r="CC110" s="206"/>
      <c r="CD110" s="206"/>
      <c r="CE110" s="208"/>
      <c r="CF110" s="449"/>
      <c r="CG110" s="454"/>
      <c r="CH110" s="448"/>
      <c r="CI110" s="448"/>
      <c r="CJ110" s="455"/>
      <c r="CK110" s="449"/>
      <c r="CL110" s="449"/>
      <c r="CM110" s="448"/>
      <c r="CN110" s="448"/>
      <c r="CO110" s="455"/>
      <c r="CP110" s="205"/>
      <c r="CQ110" s="207"/>
      <c r="CR110" s="206"/>
      <c r="CS110" s="206"/>
      <c r="CT110" s="208"/>
      <c r="CU110" s="449"/>
      <c r="CV110" s="454"/>
      <c r="CW110" s="448"/>
      <c r="CX110" s="448"/>
      <c r="CY110" s="455"/>
      <c r="CZ110" s="449"/>
      <c r="DA110" s="449"/>
      <c r="DB110" s="448"/>
      <c r="DC110" s="448"/>
      <c r="DD110" s="455"/>
    </row>
    <row r="111" spans="2:108" s="329" customFormat="1" ht="15.75" x14ac:dyDescent="0.25">
      <c r="B111" s="439">
        <v>36</v>
      </c>
      <c r="D111" s="565">
        <f>'NSW Post Acute '!T41</f>
        <v>1.1515420906176199E-3</v>
      </c>
      <c r="E111" s="493">
        <f>'NSW Post Acute '!U41</f>
        <v>4.6413934013355378E-4</v>
      </c>
      <c r="F111" s="493">
        <f>'NSW Post Acute '!V41</f>
        <v>2.7520288982764438E-3</v>
      </c>
      <c r="G111" s="498">
        <f t="shared" si="30"/>
        <v>5.8364529544461478E-4</v>
      </c>
      <c r="H111" s="498">
        <f t="shared" si="31"/>
        <v>3.8871618266255732</v>
      </c>
      <c r="I111" s="498">
        <f t="shared" si="32"/>
        <v>3371.7270326495195</v>
      </c>
      <c r="J111" s="498" t="e">
        <f ca="1">_xll.ErBeta(H111,I111)</f>
        <v>#NAME?</v>
      </c>
      <c r="K111" s="1076" t="e">
        <f t="shared" ca="1" si="33"/>
        <v>#NAME?</v>
      </c>
      <c r="L111" s="453" t="e">
        <f t="shared" ca="1" si="55"/>
        <v>#NAME?</v>
      </c>
      <c r="M111" s="1124" t="e">
        <f t="shared" ca="1" si="22"/>
        <v>#NAME?</v>
      </c>
      <c r="N111" s="567" t="e">
        <f t="shared" ca="1" si="35"/>
        <v>#NAME?</v>
      </c>
      <c r="O111" s="565" t="e">
        <f t="shared" ca="1" si="46"/>
        <v>#NAME?</v>
      </c>
      <c r="P111" s="453" t="e">
        <f t="shared" ca="1" si="56"/>
        <v>#NAME?</v>
      </c>
      <c r="Q111" s="566" t="e">
        <f t="shared" ca="1" si="37"/>
        <v>#NAME?</v>
      </c>
      <c r="R111" s="567" t="e">
        <f t="shared" ca="1" si="23"/>
        <v>#NAME?</v>
      </c>
      <c r="S111" s="1076" t="e">
        <f t="shared" ca="1" si="38"/>
        <v>#NAME?</v>
      </c>
      <c r="T111" s="453" t="e">
        <f t="shared" ca="1" si="57"/>
        <v>#NAME?</v>
      </c>
      <c r="U111" s="566" t="e">
        <f t="shared" ca="1" si="39"/>
        <v>#NAME?</v>
      </c>
      <c r="V111" s="567" t="e">
        <f t="shared" ca="1" si="40"/>
        <v>#NAME?</v>
      </c>
      <c r="W111" s="565" t="e">
        <f t="shared" ca="1" si="47"/>
        <v>#NAME?</v>
      </c>
      <c r="X111" s="453" t="e">
        <f t="shared" ca="1" si="58"/>
        <v>#NAME?</v>
      </c>
      <c r="Y111" s="566" t="e">
        <f t="shared" ca="1" si="41"/>
        <v>#NAME?</v>
      </c>
      <c r="Z111" s="567" t="e">
        <f t="shared" ca="1" si="26"/>
        <v>#NAME?</v>
      </c>
      <c r="AA111" s="1076" t="e">
        <f t="shared" ca="1" si="42"/>
        <v>#NAME?</v>
      </c>
      <c r="AB111" s="453" t="e">
        <f t="shared" ca="1" si="59"/>
        <v>#NAME?</v>
      </c>
      <c r="AC111" s="566" t="e">
        <f t="shared" ca="1" si="43"/>
        <v>#NAME?</v>
      </c>
      <c r="AD111" s="567" t="e">
        <f t="shared" ca="1" si="28"/>
        <v>#NAME?</v>
      </c>
      <c r="AE111" s="565" t="e">
        <f t="shared" ca="1" si="48"/>
        <v>#NAME?</v>
      </c>
      <c r="AF111" s="453" t="e">
        <f t="shared" ca="1" si="60"/>
        <v>#NAME?</v>
      </c>
      <c r="AG111" s="566" t="e">
        <f t="shared" ca="1" si="45"/>
        <v>#NAME?</v>
      </c>
      <c r="AH111" s="567" t="e">
        <f t="shared" ca="1" si="29"/>
        <v>#NAME?</v>
      </c>
      <c r="AI111" s="207"/>
      <c r="AJ111" s="460"/>
      <c r="AK111" s="206"/>
      <c r="AL111" s="208"/>
      <c r="AM111" s="449"/>
      <c r="AN111" s="454"/>
      <c r="AO111" s="461"/>
      <c r="AP111" s="448"/>
      <c r="AQ111" s="455"/>
      <c r="AR111" s="449"/>
      <c r="AS111" s="449"/>
      <c r="AT111" s="461"/>
      <c r="AU111" s="448"/>
      <c r="AV111" s="455"/>
      <c r="AW111" s="205"/>
      <c r="AX111" s="207"/>
      <c r="AY111" s="460"/>
      <c r="AZ111" s="206"/>
      <c r="BA111" s="208"/>
      <c r="BB111" s="449"/>
      <c r="BC111" s="454"/>
      <c r="BD111" s="461"/>
      <c r="BE111" s="448"/>
      <c r="BF111" s="455"/>
      <c r="BG111" s="449"/>
      <c r="BH111" s="449"/>
      <c r="BI111" s="461"/>
      <c r="BJ111" s="448"/>
      <c r="BK111" s="455"/>
      <c r="BL111" s="205"/>
      <c r="BM111" s="207"/>
      <c r="BN111" s="460"/>
      <c r="BO111" s="206"/>
      <c r="BP111" s="208"/>
      <c r="BQ111" s="449"/>
      <c r="BR111" s="454"/>
      <c r="BS111" s="461"/>
      <c r="BT111" s="448"/>
      <c r="BU111" s="455"/>
      <c r="BV111" s="449"/>
      <c r="BW111" s="449"/>
      <c r="BX111" s="461"/>
      <c r="BY111" s="448"/>
      <c r="BZ111" s="455"/>
      <c r="CA111" s="205"/>
      <c r="CB111" s="207"/>
      <c r="CC111" s="206"/>
      <c r="CD111" s="206"/>
      <c r="CE111" s="208"/>
      <c r="CF111" s="449"/>
      <c r="CG111" s="454"/>
      <c r="CH111" s="448"/>
      <c r="CI111" s="448"/>
      <c r="CJ111" s="455"/>
      <c r="CK111" s="449"/>
      <c r="CL111" s="449"/>
      <c r="CM111" s="448"/>
      <c r="CN111" s="448"/>
      <c r="CO111" s="455"/>
      <c r="CP111" s="205"/>
      <c r="CQ111" s="207"/>
      <c r="CR111" s="206"/>
      <c r="CS111" s="206"/>
      <c r="CT111" s="208"/>
      <c r="CU111" s="449"/>
      <c r="CV111" s="454"/>
      <c r="CW111" s="448"/>
      <c r="CX111" s="448"/>
      <c r="CY111" s="455"/>
      <c r="CZ111" s="449"/>
      <c r="DA111" s="449"/>
      <c r="DB111" s="448"/>
      <c r="DC111" s="448"/>
      <c r="DD111" s="455"/>
    </row>
    <row r="112" spans="2:108" s="329" customFormat="1" ht="15.75" x14ac:dyDescent="0.25">
      <c r="B112" s="439">
        <v>37</v>
      </c>
      <c r="D112" s="565">
        <f>'NSW Post Acute '!T42</f>
        <v>9.6957445732694895E-4</v>
      </c>
      <c r="E112" s="493">
        <f>'NSW Post Acute '!U42</f>
        <v>3.8038534669806849E-4</v>
      </c>
      <c r="F112" s="493">
        <f>'NSW Post Acute '!V42</f>
        <v>2.3781869718323351E-3</v>
      </c>
      <c r="G112" s="498">
        <f t="shared" si="30"/>
        <v>5.0964327171792523E-4</v>
      </c>
      <c r="H112" s="498">
        <f t="shared" si="31"/>
        <v>3.6148641948324034</v>
      </c>
      <c r="I112" s="498">
        <f t="shared" si="32"/>
        <v>3724.6848734017408</v>
      </c>
      <c r="J112" s="498" t="e">
        <f ca="1">_xll.ErBeta(H112,I112)</f>
        <v>#NAME?</v>
      </c>
      <c r="K112" s="1076" t="e">
        <f t="shared" ca="1" si="33"/>
        <v>#NAME?</v>
      </c>
      <c r="L112" s="453" t="e">
        <f t="shared" ca="1" si="55"/>
        <v>#NAME?</v>
      </c>
      <c r="M112" s="1124" t="e">
        <f t="shared" ca="1" si="22"/>
        <v>#NAME?</v>
      </c>
      <c r="N112" s="567" t="e">
        <f t="shared" ca="1" si="35"/>
        <v>#NAME?</v>
      </c>
      <c r="O112" s="565" t="e">
        <f t="shared" ca="1" si="46"/>
        <v>#NAME?</v>
      </c>
      <c r="P112" s="453" t="e">
        <f t="shared" ca="1" si="56"/>
        <v>#NAME?</v>
      </c>
      <c r="Q112" s="566" t="e">
        <f t="shared" ca="1" si="37"/>
        <v>#NAME?</v>
      </c>
      <c r="R112" s="567" t="e">
        <f t="shared" ca="1" si="23"/>
        <v>#NAME?</v>
      </c>
      <c r="S112" s="1076" t="e">
        <f t="shared" ca="1" si="38"/>
        <v>#NAME?</v>
      </c>
      <c r="T112" s="453" t="e">
        <f t="shared" ca="1" si="57"/>
        <v>#NAME?</v>
      </c>
      <c r="U112" s="566" t="e">
        <f t="shared" ca="1" si="39"/>
        <v>#NAME?</v>
      </c>
      <c r="V112" s="567" t="e">
        <f t="shared" ca="1" si="40"/>
        <v>#NAME?</v>
      </c>
      <c r="W112" s="565" t="e">
        <f t="shared" ca="1" si="47"/>
        <v>#NAME?</v>
      </c>
      <c r="X112" s="453" t="e">
        <f t="shared" ca="1" si="58"/>
        <v>#NAME?</v>
      </c>
      <c r="Y112" s="566" t="e">
        <f t="shared" ca="1" si="41"/>
        <v>#NAME?</v>
      </c>
      <c r="Z112" s="567" t="e">
        <f t="shared" ca="1" si="26"/>
        <v>#NAME?</v>
      </c>
      <c r="AA112" s="1076" t="e">
        <f t="shared" ca="1" si="42"/>
        <v>#NAME?</v>
      </c>
      <c r="AB112" s="453" t="e">
        <f t="shared" ca="1" si="59"/>
        <v>#NAME?</v>
      </c>
      <c r="AC112" s="566" t="e">
        <f t="shared" ca="1" si="43"/>
        <v>#NAME?</v>
      </c>
      <c r="AD112" s="567" t="e">
        <f t="shared" ca="1" si="28"/>
        <v>#NAME?</v>
      </c>
      <c r="AE112" s="565" t="e">
        <f t="shared" ca="1" si="48"/>
        <v>#NAME?</v>
      </c>
      <c r="AF112" s="453" t="e">
        <f t="shared" ca="1" si="60"/>
        <v>#NAME?</v>
      </c>
      <c r="AG112" s="566" t="e">
        <f t="shared" ca="1" si="45"/>
        <v>#NAME?</v>
      </c>
      <c r="AH112" s="567" t="e">
        <f t="shared" ca="1" si="29"/>
        <v>#NAME?</v>
      </c>
      <c r="AI112" s="207"/>
      <c r="AJ112" s="460"/>
      <c r="AK112" s="206"/>
      <c r="AL112" s="208"/>
      <c r="AM112" s="449"/>
      <c r="AN112" s="454"/>
      <c r="AO112" s="461"/>
      <c r="AP112" s="448"/>
      <c r="AQ112" s="455"/>
      <c r="AR112" s="449"/>
      <c r="AS112" s="449"/>
      <c r="AT112" s="461"/>
      <c r="AU112" s="448"/>
      <c r="AV112" s="455"/>
      <c r="AW112" s="205"/>
      <c r="AX112" s="207"/>
      <c r="AY112" s="460"/>
      <c r="AZ112" s="206"/>
      <c r="BA112" s="208"/>
      <c r="BB112" s="449"/>
      <c r="BC112" s="454"/>
      <c r="BD112" s="461"/>
      <c r="BE112" s="448"/>
      <c r="BF112" s="455"/>
      <c r="BG112" s="449"/>
      <c r="BH112" s="449"/>
      <c r="BI112" s="461"/>
      <c r="BJ112" s="448"/>
      <c r="BK112" s="455"/>
      <c r="BL112" s="205"/>
      <c r="BM112" s="207"/>
      <c r="BN112" s="460"/>
      <c r="BO112" s="206"/>
      <c r="BP112" s="208"/>
      <c r="BQ112" s="449"/>
      <c r="BR112" s="454"/>
      <c r="BS112" s="461"/>
      <c r="BT112" s="448"/>
      <c r="BU112" s="455"/>
      <c r="BV112" s="449"/>
      <c r="BW112" s="449"/>
      <c r="BX112" s="461"/>
      <c r="BY112" s="448"/>
      <c r="BZ112" s="455"/>
      <c r="CA112" s="205"/>
      <c r="CB112" s="207"/>
      <c r="CC112" s="206"/>
      <c r="CD112" s="206"/>
      <c r="CE112" s="208"/>
      <c r="CF112" s="449"/>
      <c r="CG112" s="454"/>
      <c r="CH112" s="448"/>
      <c r="CI112" s="448"/>
      <c r="CJ112" s="455"/>
      <c r="CK112" s="449"/>
      <c r="CL112" s="449"/>
      <c r="CM112" s="448"/>
      <c r="CN112" s="448"/>
      <c r="CO112" s="455"/>
      <c r="CP112" s="205"/>
      <c r="CQ112" s="207"/>
      <c r="CR112" s="206"/>
      <c r="CS112" s="206"/>
      <c r="CT112" s="208"/>
      <c r="CU112" s="449"/>
      <c r="CV112" s="454"/>
      <c r="CW112" s="448"/>
      <c r="CX112" s="448"/>
      <c r="CY112" s="455"/>
      <c r="CZ112" s="449"/>
      <c r="DA112" s="449"/>
      <c r="DB112" s="448"/>
      <c r="DC112" s="448"/>
      <c r="DD112" s="455"/>
    </row>
    <row r="113" spans="2:108" s="329" customFormat="1" ht="15.75" x14ac:dyDescent="0.25">
      <c r="B113" s="439">
        <v>38</v>
      </c>
      <c r="D113" s="565">
        <f>'NSW Post Acute '!T43</f>
        <v>8.1636149990544173E-4</v>
      </c>
      <c r="E113" s="493">
        <f>'NSW Post Acute '!U43</f>
        <v>3.1174477031181003E-4</v>
      </c>
      <c r="F113" s="493">
        <f>'NSW Post Acute '!V43</f>
        <v>2.0551285913222696E-3</v>
      </c>
      <c r="G113" s="498">
        <f t="shared" si="30"/>
        <v>4.4474077066593358E-4</v>
      </c>
      <c r="H113" s="498">
        <f t="shared" si="31"/>
        <v>3.3658219028379661</v>
      </c>
      <c r="I113" s="498">
        <f t="shared" si="32"/>
        <v>4119.5893924572529</v>
      </c>
      <c r="J113" s="498" t="e">
        <f ca="1">_xll.ErBeta(H113,I113)</f>
        <v>#NAME?</v>
      </c>
      <c r="K113" s="1076" t="e">
        <f t="shared" ca="1" si="33"/>
        <v>#NAME?</v>
      </c>
      <c r="L113" s="453" t="e">
        <f t="shared" ca="1" si="55"/>
        <v>#NAME?</v>
      </c>
      <c r="M113" s="1124" t="e">
        <f t="shared" ca="1" si="22"/>
        <v>#NAME?</v>
      </c>
      <c r="N113" s="567" t="e">
        <f t="shared" ca="1" si="35"/>
        <v>#NAME?</v>
      </c>
      <c r="O113" s="565" t="e">
        <f t="shared" ca="1" si="46"/>
        <v>#NAME?</v>
      </c>
      <c r="P113" s="453" t="e">
        <f t="shared" ca="1" si="56"/>
        <v>#NAME?</v>
      </c>
      <c r="Q113" s="566" t="e">
        <f t="shared" ca="1" si="37"/>
        <v>#NAME?</v>
      </c>
      <c r="R113" s="567" t="e">
        <f t="shared" ca="1" si="23"/>
        <v>#NAME?</v>
      </c>
      <c r="S113" s="1076" t="e">
        <f t="shared" ca="1" si="38"/>
        <v>#NAME?</v>
      </c>
      <c r="T113" s="453" t="e">
        <f t="shared" ca="1" si="57"/>
        <v>#NAME?</v>
      </c>
      <c r="U113" s="566" t="e">
        <f t="shared" ca="1" si="39"/>
        <v>#NAME?</v>
      </c>
      <c r="V113" s="567" t="e">
        <f t="shared" ca="1" si="40"/>
        <v>#NAME?</v>
      </c>
      <c r="W113" s="565" t="e">
        <f t="shared" ca="1" si="47"/>
        <v>#NAME?</v>
      </c>
      <c r="X113" s="453" t="e">
        <f t="shared" ca="1" si="58"/>
        <v>#NAME?</v>
      </c>
      <c r="Y113" s="566" t="e">
        <f t="shared" ca="1" si="41"/>
        <v>#NAME?</v>
      </c>
      <c r="Z113" s="567" t="e">
        <f t="shared" ca="1" si="26"/>
        <v>#NAME?</v>
      </c>
      <c r="AA113" s="1076" t="e">
        <f t="shared" ca="1" si="42"/>
        <v>#NAME?</v>
      </c>
      <c r="AB113" s="453" t="e">
        <f t="shared" ca="1" si="59"/>
        <v>#NAME?</v>
      </c>
      <c r="AC113" s="566" t="e">
        <f t="shared" ca="1" si="43"/>
        <v>#NAME?</v>
      </c>
      <c r="AD113" s="567" t="e">
        <f t="shared" ca="1" si="28"/>
        <v>#NAME?</v>
      </c>
      <c r="AE113" s="565" t="e">
        <f t="shared" ca="1" si="48"/>
        <v>#NAME?</v>
      </c>
      <c r="AF113" s="453" t="e">
        <f t="shared" ca="1" si="60"/>
        <v>#NAME?</v>
      </c>
      <c r="AG113" s="566" t="e">
        <f t="shared" ca="1" si="45"/>
        <v>#NAME?</v>
      </c>
      <c r="AH113" s="567" t="e">
        <f t="shared" ca="1" si="29"/>
        <v>#NAME?</v>
      </c>
      <c r="AI113" s="207"/>
      <c r="AJ113" s="460"/>
      <c r="AK113" s="206"/>
      <c r="AL113" s="208"/>
      <c r="AM113" s="449"/>
      <c r="AN113" s="454"/>
      <c r="AO113" s="461"/>
      <c r="AP113" s="448"/>
      <c r="AQ113" s="455"/>
      <c r="AR113" s="449"/>
      <c r="AS113" s="449"/>
      <c r="AT113" s="461"/>
      <c r="AU113" s="448"/>
      <c r="AV113" s="455"/>
      <c r="AW113" s="205"/>
      <c r="AX113" s="207"/>
      <c r="AY113" s="460"/>
      <c r="AZ113" s="206"/>
      <c r="BA113" s="208"/>
      <c r="BB113" s="449"/>
      <c r="BC113" s="454"/>
      <c r="BD113" s="461"/>
      <c r="BE113" s="448"/>
      <c r="BF113" s="455"/>
      <c r="BG113" s="449"/>
      <c r="BH113" s="449"/>
      <c r="BI113" s="461"/>
      <c r="BJ113" s="448"/>
      <c r="BK113" s="455"/>
      <c r="BL113" s="205"/>
      <c r="BM113" s="207"/>
      <c r="BN113" s="460"/>
      <c r="BO113" s="206"/>
      <c r="BP113" s="208"/>
      <c r="BQ113" s="449"/>
      <c r="BR113" s="454"/>
      <c r="BS113" s="461"/>
      <c r="BT113" s="448"/>
      <c r="BU113" s="455"/>
      <c r="BV113" s="449"/>
      <c r="BW113" s="449"/>
      <c r="BX113" s="461"/>
      <c r="BY113" s="448"/>
      <c r="BZ113" s="455"/>
      <c r="CA113" s="205"/>
      <c r="CB113" s="207"/>
      <c r="CC113" s="206"/>
      <c r="CD113" s="206"/>
      <c r="CE113" s="208"/>
      <c r="CF113" s="449"/>
      <c r="CG113" s="454"/>
      <c r="CH113" s="448"/>
      <c r="CI113" s="448"/>
      <c r="CJ113" s="455"/>
      <c r="CK113" s="449"/>
      <c r="CL113" s="449"/>
      <c r="CM113" s="448"/>
      <c r="CN113" s="448"/>
      <c r="CO113" s="455"/>
      <c r="CP113" s="205"/>
      <c r="CQ113" s="207"/>
      <c r="CR113" s="206"/>
      <c r="CS113" s="206"/>
      <c r="CT113" s="208"/>
      <c r="CU113" s="449"/>
      <c r="CV113" s="454"/>
      <c r="CW113" s="448"/>
      <c r="CX113" s="448"/>
      <c r="CY113" s="455"/>
      <c r="CZ113" s="449"/>
      <c r="DA113" s="449"/>
      <c r="DB113" s="448"/>
      <c r="DC113" s="448"/>
      <c r="DD113" s="455"/>
    </row>
    <row r="114" spans="2:108" s="329" customFormat="1" ht="15.75" x14ac:dyDescent="0.25">
      <c r="B114" s="439">
        <v>39</v>
      </c>
      <c r="D114" s="565">
        <f>'NSW Post Acute '!T44</f>
        <v>6.8735938069698047E-4</v>
      </c>
      <c r="E114" s="493">
        <f>'NSW Post Acute '!U44</f>
        <v>2.5549039325614134E-4</v>
      </c>
      <c r="F114" s="493">
        <f>'NSW Post Acute '!V44</f>
        <v>1.7759552032261428E-3</v>
      </c>
      <c r="G114" s="498">
        <f t="shared" si="30"/>
        <v>3.8787367601275549E-4</v>
      </c>
      <c r="H114" s="498">
        <f t="shared" si="31"/>
        <v>3.1375695724502211</v>
      </c>
      <c r="I114" s="498">
        <f t="shared" si="32"/>
        <v>4561.5336352763643</v>
      </c>
      <c r="J114" s="498" t="e">
        <f ca="1">_xll.ErBeta(H114,I114)</f>
        <v>#NAME?</v>
      </c>
      <c r="K114" s="1076" t="e">
        <f t="shared" ca="1" si="33"/>
        <v>#NAME?</v>
      </c>
      <c r="L114" s="453" t="e">
        <f t="shared" ca="1" si="55"/>
        <v>#NAME?</v>
      </c>
      <c r="M114" s="1124" t="e">
        <f t="shared" ca="1" si="22"/>
        <v>#NAME?</v>
      </c>
      <c r="N114" s="567" t="e">
        <f t="shared" ca="1" si="35"/>
        <v>#NAME?</v>
      </c>
      <c r="O114" s="565" t="e">
        <f t="shared" ca="1" si="46"/>
        <v>#NAME?</v>
      </c>
      <c r="P114" s="453" t="e">
        <f t="shared" ca="1" si="56"/>
        <v>#NAME?</v>
      </c>
      <c r="Q114" s="566" t="e">
        <f t="shared" ca="1" si="37"/>
        <v>#NAME?</v>
      </c>
      <c r="R114" s="567" t="e">
        <f t="shared" ca="1" si="23"/>
        <v>#NAME?</v>
      </c>
      <c r="S114" s="1076" t="e">
        <f t="shared" ca="1" si="38"/>
        <v>#NAME?</v>
      </c>
      <c r="T114" s="453" t="e">
        <f t="shared" ca="1" si="57"/>
        <v>#NAME?</v>
      </c>
      <c r="U114" s="566" t="e">
        <f t="shared" ca="1" si="39"/>
        <v>#NAME?</v>
      </c>
      <c r="V114" s="567" t="e">
        <f t="shared" ca="1" si="40"/>
        <v>#NAME?</v>
      </c>
      <c r="W114" s="565" t="e">
        <f t="shared" ca="1" si="47"/>
        <v>#NAME?</v>
      </c>
      <c r="X114" s="453" t="e">
        <f t="shared" ca="1" si="58"/>
        <v>#NAME?</v>
      </c>
      <c r="Y114" s="566" t="e">
        <f t="shared" ca="1" si="41"/>
        <v>#NAME?</v>
      </c>
      <c r="Z114" s="567" t="e">
        <f t="shared" ca="1" si="26"/>
        <v>#NAME?</v>
      </c>
      <c r="AA114" s="1076" t="e">
        <f t="shared" ca="1" si="42"/>
        <v>#NAME?</v>
      </c>
      <c r="AB114" s="453" t="e">
        <f t="shared" ca="1" si="59"/>
        <v>#NAME?</v>
      </c>
      <c r="AC114" s="566" t="e">
        <f t="shared" ca="1" si="43"/>
        <v>#NAME?</v>
      </c>
      <c r="AD114" s="567" t="e">
        <f t="shared" ca="1" si="28"/>
        <v>#NAME?</v>
      </c>
      <c r="AE114" s="565" t="e">
        <f t="shared" ca="1" si="48"/>
        <v>#NAME?</v>
      </c>
      <c r="AF114" s="453" t="e">
        <f t="shared" ca="1" si="60"/>
        <v>#NAME?</v>
      </c>
      <c r="AG114" s="566" t="e">
        <f t="shared" ca="1" si="45"/>
        <v>#NAME?</v>
      </c>
      <c r="AH114" s="567" t="e">
        <f t="shared" ca="1" si="29"/>
        <v>#NAME?</v>
      </c>
      <c r="AI114" s="207"/>
      <c r="AJ114" s="460"/>
      <c r="AK114" s="206"/>
      <c r="AL114" s="208"/>
      <c r="AM114" s="449"/>
      <c r="AN114" s="454"/>
      <c r="AO114" s="461"/>
      <c r="AP114" s="448"/>
      <c r="AQ114" s="455"/>
      <c r="AR114" s="449"/>
      <c r="AS114" s="449"/>
      <c r="AT114" s="461"/>
      <c r="AU114" s="448"/>
      <c r="AV114" s="455"/>
      <c r="AW114" s="205"/>
      <c r="AX114" s="207"/>
      <c r="AY114" s="460"/>
      <c r="AZ114" s="206"/>
      <c r="BA114" s="208"/>
      <c r="BB114" s="449"/>
      <c r="BC114" s="454"/>
      <c r="BD114" s="461"/>
      <c r="BE114" s="448"/>
      <c r="BF114" s="455"/>
      <c r="BG114" s="449"/>
      <c r="BH114" s="449"/>
      <c r="BI114" s="461"/>
      <c r="BJ114" s="448"/>
      <c r="BK114" s="455"/>
      <c r="BL114" s="205"/>
      <c r="BM114" s="207"/>
      <c r="BN114" s="460"/>
      <c r="BO114" s="206"/>
      <c r="BP114" s="208"/>
      <c r="BQ114" s="449"/>
      <c r="BR114" s="454"/>
      <c r="BS114" s="461"/>
      <c r="BT114" s="448"/>
      <c r="BU114" s="455"/>
      <c r="BV114" s="449"/>
      <c r="BW114" s="449"/>
      <c r="BX114" s="461"/>
      <c r="BY114" s="448"/>
      <c r="BZ114" s="455"/>
      <c r="CA114" s="205"/>
      <c r="CB114" s="207"/>
      <c r="CC114" s="206"/>
      <c r="CD114" s="206"/>
      <c r="CE114" s="208"/>
      <c r="CF114" s="449"/>
      <c r="CG114" s="454"/>
      <c r="CH114" s="448"/>
      <c r="CI114" s="448"/>
      <c r="CJ114" s="455"/>
      <c r="CK114" s="449"/>
      <c r="CL114" s="449"/>
      <c r="CM114" s="448"/>
      <c r="CN114" s="448"/>
      <c r="CO114" s="455"/>
      <c r="CP114" s="205"/>
      <c r="CQ114" s="207"/>
      <c r="CR114" s="206"/>
      <c r="CS114" s="206"/>
      <c r="CT114" s="208"/>
      <c r="CU114" s="449"/>
      <c r="CV114" s="454"/>
      <c r="CW114" s="448"/>
      <c r="CX114" s="448"/>
      <c r="CY114" s="455"/>
      <c r="CZ114" s="449"/>
      <c r="DA114" s="449"/>
      <c r="DB114" s="448"/>
      <c r="DC114" s="448"/>
      <c r="DD114" s="455"/>
    </row>
    <row r="115" spans="2:108" s="329" customFormat="1" ht="15.75" x14ac:dyDescent="0.25">
      <c r="B115" s="439">
        <v>40</v>
      </c>
      <c r="D115" s="565">
        <f>'NSW Post Acute '!T45</f>
        <v>5.7874228302885581E-4</v>
      </c>
      <c r="E115" s="493">
        <f>'NSW Post Acute '!U45</f>
        <v>2.0938712454065771E-4</v>
      </c>
      <c r="F115" s="493">
        <f>'NSW Post Acute '!V45</f>
        <v>1.5347053693787192E-3</v>
      </c>
      <c r="G115" s="498">
        <f t="shared" si="30"/>
        <v>3.3809138898930144E-4</v>
      </c>
      <c r="H115" s="498">
        <f t="shared" si="31"/>
        <v>2.9279587586127285</v>
      </c>
      <c r="I115" s="498">
        <f t="shared" si="32"/>
        <v>5056.2475058181508</v>
      </c>
      <c r="J115" s="498" t="e">
        <f ca="1">_xll.ErBeta(H115,I115)</f>
        <v>#NAME?</v>
      </c>
      <c r="K115" s="1076" t="e">
        <f t="shared" ca="1" si="33"/>
        <v>#NAME?</v>
      </c>
      <c r="L115" s="453" t="e">
        <f t="shared" ca="1" si="55"/>
        <v>#NAME?</v>
      </c>
      <c r="M115" s="1124" t="e">
        <f t="shared" ca="1" si="22"/>
        <v>#NAME?</v>
      </c>
      <c r="N115" s="567" t="e">
        <f t="shared" ca="1" si="35"/>
        <v>#NAME?</v>
      </c>
      <c r="O115" s="565" t="e">
        <f t="shared" ca="1" si="46"/>
        <v>#NAME?</v>
      </c>
      <c r="P115" s="453" t="e">
        <f t="shared" ca="1" si="56"/>
        <v>#NAME?</v>
      </c>
      <c r="Q115" s="566" t="e">
        <f t="shared" ca="1" si="37"/>
        <v>#NAME?</v>
      </c>
      <c r="R115" s="567" t="e">
        <f t="shared" ca="1" si="23"/>
        <v>#NAME?</v>
      </c>
      <c r="S115" s="1076" t="e">
        <f t="shared" ca="1" si="38"/>
        <v>#NAME?</v>
      </c>
      <c r="T115" s="453" t="e">
        <f t="shared" ca="1" si="57"/>
        <v>#NAME?</v>
      </c>
      <c r="U115" s="566" t="e">
        <f t="shared" ca="1" si="39"/>
        <v>#NAME?</v>
      </c>
      <c r="V115" s="567" t="e">
        <f t="shared" ca="1" si="40"/>
        <v>#NAME?</v>
      </c>
      <c r="W115" s="565" t="e">
        <f t="shared" ca="1" si="47"/>
        <v>#NAME?</v>
      </c>
      <c r="X115" s="453" t="e">
        <f t="shared" ca="1" si="58"/>
        <v>#NAME?</v>
      </c>
      <c r="Y115" s="566" t="e">
        <f t="shared" ca="1" si="41"/>
        <v>#NAME?</v>
      </c>
      <c r="Z115" s="567" t="e">
        <f t="shared" ca="1" si="26"/>
        <v>#NAME?</v>
      </c>
      <c r="AA115" s="1076" t="e">
        <f t="shared" ca="1" si="42"/>
        <v>#NAME?</v>
      </c>
      <c r="AB115" s="453" t="e">
        <f t="shared" ca="1" si="59"/>
        <v>#NAME?</v>
      </c>
      <c r="AC115" s="566" t="e">
        <f t="shared" ca="1" si="43"/>
        <v>#NAME?</v>
      </c>
      <c r="AD115" s="567" t="e">
        <f t="shared" ca="1" si="28"/>
        <v>#NAME?</v>
      </c>
      <c r="AE115" s="565" t="e">
        <f t="shared" ca="1" si="48"/>
        <v>#NAME?</v>
      </c>
      <c r="AF115" s="453" t="e">
        <f t="shared" ca="1" si="60"/>
        <v>#NAME?</v>
      </c>
      <c r="AG115" s="566" t="e">
        <f t="shared" ca="1" si="45"/>
        <v>#NAME?</v>
      </c>
      <c r="AH115" s="567" t="e">
        <f t="shared" ca="1" si="29"/>
        <v>#NAME?</v>
      </c>
      <c r="AI115" s="207"/>
      <c r="AJ115" s="460"/>
      <c r="AK115" s="206"/>
      <c r="AL115" s="208"/>
      <c r="AM115" s="449"/>
      <c r="AN115" s="454"/>
      <c r="AO115" s="461"/>
      <c r="AP115" s="448"/>
      <c r="AQ115" s="455"/>
      <c r="AR115" s="449"/>
      <c r="AS115" s="449"/>
      <c r="AT115" s="461"/>
      <c r="AU115" s="448"/>
      <c r="AV115" s="455"/>
      <c r="AW115" s="205"/>
      <c r="AX115" s="207"/>
      <c r="AY115" s="460"/>
      <c r="AZ115" s="206"/>
      <c r="BA115" s="208"/>
      <c r="BB115" s="449"/>
      <c r="BC115" s="454"/>
      <c r="BD115" s="461"/>
      <c r="BE115" s="448"/>
      <c r="BF115" s="455"/>
      <c r="BG115" s="449"/>
      <c r="BH115" s="449"/>
      <c r="BI115" s="461"/>
      <c r="BJ115" s="448"/>
      <c r="BK115" s="455"/>
      <c r="BL115" s="205"/>
      <c r="BM115" s="207"/>
      <c r="BN115" s="460"/>
      <c r="BO115" s="206"/>
      <c r="BP115" s="208"/>
      <c r="BQ115" s="449"/>
      <c r="BR115" s="454"/>
      <c r="BS115" s="461"/>
      <c r="BT115" s="448"/>
      <c r="BU115" s="455"/>
      <c r="BV115" s="449"/>
      <c r="BW115" s="449"/>
      <c r="BX115" s="461"/>
      <c r="BY115" s="448"/>
      <c r="BZ115" s="455"/>
      <c r="CA115" s="205"/>
      <c r="CB115" s="207"/>
      <c r="CC115" s="206"/>
      <c r="CD115" s="206"/>
      <c r="CE115" s="208"/>
      <c r="CF115" s="449"/>
      <c r="CG115" s="454"/>
      <c r="CH115" s="448"/>
      <c r="CI115" s="448"/>
      <c r="CJ115" s="455"/>
      <c r="CK115" s="449"/>
      <c r="CL115" s="449"/>
      <c r="CM115" s="448"/>
      <c r="CN115" s="448"/>
      <c r="CO115" s="455"/>
      <c r="CP115" s="205"/>
      <c r="CQ115" s="207"/>
      <c r="CR115" s="206"/>
      <c r="CS115" s="206"/>
      <c r="CT115" s="208"/>
      <c r="CU115" s="449"/>
      <c r="CV115" s="454"/>
      <c r="CW115" s="448"/>
      <c r="CX115" s="448"/>
      <c r="CY115" s="455"/>
      <c r="CZ115" s="449"/>
      <c r="DA115" s="449"/>
      <c r="DB115" s="448"/>
      <c r="DC115" s="448"/>
      <c r="DD115" s="455"/>
    </row>
    <row r="116" spans="2:108" s="329" customFormat="1" ht="15.75" x14ac:dyDescent="0.25">
      <c r="B116" s="439">
        <v>41</v>
      </c>
      <c r="D116" s="565">
        <f>'NSW Post Acute '!T46</f>
        <v>4.8728894894228575E-4</v>
      </c>
      <c r="E116" s="493">
        <f>'NSW Post Acute '!U46</f>
        <v>1.7160319558258408E-4</v>
      </c>
      <c r="F116" s="493">
        <f>'NSW Post Acute '!V46</f>
        <v>1.3262274670674528E-3</v>
      </c>
      <c r="G116" s="498">
        <f t="shared" si="30"/>
        <v>2.945470080318543E-4</v>
      </c>
      <c r="H116" s="498">
        <f t="shared" si="31"/>
        <v>2.7351103164091168</v>
      </c>
      <c r="I116" s="498">
        <f t="shared" si="32"/>
        <v>5610.1775616125869</v>
      </c>
      <c r="J116" s="498" t="e">
        <f ca="1">_xll.ErBeta(H116,I116)</f>
        <v>#NAME?</v>
      </c>
      <c r="K116" s="1076" t="e">
        <f t="shared" ca="1" si="33"/>
        <v>#NAME?</v>
      </c>
      <c r="L116" s="453" t="e">
        <f t="shared" ca="1" si="55"/>
        <v>#NAME?</v>
      </c>
      <c r="M116" s="1124" t="e">
        <f t="shared" ca="1" si="22"/>
        <v>#NAME?</v>
      </c>
      <c r="N116" s="567" t="e">
        <f t="shared" ca="1" si="35"/>
        <v>#NAME?</v>
      </c>
      <c r="O116" s="565" t="e">
        <f t="shared" ca="1" si="46"/>
        <v>#NAME?</v>
      </c>
      <c r="P116" s="453" t="e">
        <f t="shared" ca="1" si="56"/>
        <v>#NAME?</v>
      </c>
      <c r="Q116" s="566" t="e">
        <f t="shared" ca="1" si="37"/>
        <v>#NAME?</v>
      </c>
      <c r="R116" s="567" t="e">
        <f t="shared" ca="1" si="23"/>
        <v>#NAME?</v>
      </c>
      <c r="S116" s="1076" t="e">
        <f t="shared" ca="1" si="38"/>
        <v>#NAME?</v>
      </c>
      <c r="T116" s="453" t="e">
        <f t="shared" ca="1" si="57"/>
        <v>#NAME?</v>
      </c>
      <c r="U116" s="566" t="e">
        <f t="shared" ca="1" si="39"/>
        <v>#NAME?</v>
      </c>
      <c r="V116" s="567" t="e">
        <f t="shared" ca="1" si="40"/>
        <v>#NAME?</v>
      </c>
      <c r="W116" s="565" t="e">
        <f t="shared" ca="1" si="47"/>
        <v>#NAME?</v>
      </c>
      <c r="X116" s="453" t="e">
        <f t="shared" ca="1" si="58"/>
        <v>#NAME?</v>
      </c>
      <c r="Y116" s="566" t="e">
        <f t="shared" ca="1" si="41"/>
        <v>#NAME?</v>
      </c>
      <c r="Z116" s="567" t="e">
        <f t="shared" ca="1" si="26"/>
        <v>#NAME?</v>
      </c>
      <c r="AA116" s="1076" t="e">
        <f t="shared" ca="1" si="42"/>
        <v>#NAME?</v>
      </c>
      <c r="AB116" s="453" t="e">
        <f t="shared" ca="1" si="59"/>
        <v>#NAME?</v>
      </c>
      <c r="AC116" s="566" t="e">
        <f t="shared" ca="1" si="43"/>
        <v>#NAME?</v>
      </c>
      <c r="AD116" s="567" t="e">
        <f t="shared" ca="1" si="28"/>
        <v>#NAME?</v>
      </c>
      <c r="AE116" s="565" t="e">
        <f t="shared" ca="1" si="48"/>
        <v>#NAME?</v>
      </c>
      <c r="AF116" s="453" t="e">
        <f t="shared" ca="1" si="60"/>
        <v>#NAME?</v>
      </c>
      <c r="AG116" s="566" t="e">
        <f t="shared" ca="1" si="45"/>
        <v>#NAME?</v>
      </c>
      <c r="AH116" s="567" t="e">
        <f t="shared" ca="1" si="29"/>
        <v>#NAME?</v>
      </c>
      <c r="AI116" s="207"/>
      <c r="AJ116" s="460"/>
      <c r="AK116" s="206"/>
      <c r="AL116" s="208"/>
      <c r="AM116" s="449"/>
      <c r="AN116" s="454"/>
      <c r="AO116" s="461"/>
      <c r="AP116" s="448"/>
      <c r="AQ116" s="455"/>
      <c r="AR116" s="449"/>
      <c r="AS116" s="449"/>
      <c r="AT116" s="461"/>
      <c r="AU116" s="448"/>
      <c r="AV116" s="455"/>
      <c r="AW116" s="205"/>
      <c r="AX116" s="207"/>
      <c r="AY116" s="460"/>
      <c r="AZ116" s="206"/>
      <c r="BA116" s="208"/>
      <c r="BB116" s="449"/>
      <c r="BC116" s="454"/>
      <c r="BD116" s="461"/>
      <c r="BE116" s="448"/>
      <c r="BF116" s="455"/>
      <c r="BG116" s="449"/>
      <c r="BH116" s="449"/>
      <c r="BI116" s="461"/>
      <c r="BJ116" s="448"/>
      <c r="BK116" s="455"/>
      <c r="BL116" s="205"/>
      <c r="BM116" s="207"/>
      <c r="BN116" s="460"/>
      <c r="BO116" s="206"/>
      <c r="BP116" s="208"/>
      <c r="BQ116" s="449"/>
      <c r="BR116" s="454"/>
      <c r="BS116" s="461"/>
      <c r="BT116" s="448"/>
      <c r="BU116" s="455"/>
      <c r="BV116" s="449"/>
      <c r="BW116" s="449"/>
      <c r="BX116" s="461"/>
      <c r="BY116" s="448"/>
      <c r="BZ116" s="455"/>
      <c r="CA116" s="205"/>
      <c r="CB116" s="207"/>
      <c r="CC116" s="206"/>
      <c r="CD116" s="206"/>
      <c r="CE116" s="208"/>
      <c r="CF116" s="449"/>
      <c r="CG116" s="454"/>
      <c r="CH116" s="448"/>
      <c r="CI116" s="448"/>
      <c r="CJ116" s="455"/>
      <c r="CK116" s="449"/>
      <c r="CL116" s="449"/>
      <c r="CM116" s="448"/>
      <c r="CN116" s="448"/>
      <c r="CO116" s="455"/>
      <c r="CP116" s="205"/>
      <c r="CQ116" s="207"/>
      <c r="CR116" s="206"/>
      <c r="CS116" s="206"/>
      <c r="CT116" s="208"/>
      <c r="CU116" s="449"/>
      <c r="CV116" s="454"/>
      <c r="CW116" s="448"/>
      <c r="CX116" s="448"/>
      <c r="CY116" s="455"/>
      <c r="CZ116" s="449"/>
      <c r="DA116" s="449"/>
      <c r="DB116" s="448"/>
      <c r="DC116" s="448"/>
      <c r="DD116" s="455"/>
    </row>
    <row r="117" spans="2:108" s="329" customFormat="1" ht="15.75" x14ac:dyDescent="0.25">
      <c r="B117" s="439">
        <v>42</v>
      </c>
      <c r="D117" s="565">
        <f>'NSW Post Acute '!T47</f>
        <v>4.1028714632457329E-4</v>
      </c>
      <c r="E117" s="493">
        <f>'NSW Post Acute '!U47</f>
        <v>1.4063738063529598E-4</v>
      </c>
      <c r="F117" s="493">
        <f>'NSW Post Acute '!V47</f>
        <v>1.1460696818413967E-3</v>
      </c>
      <c r="G117" s="498">
        <f t="shared" si="30"/>
        <v>2.5648783194033185E-4</v>
      </c>
      <c r="H117" s="498">
        <f t="shared" si="31"/>
        <v>2.5573748987254978</v>
      </c>
      <c r="I117" s="498">
        <f t="shared" si="32"/>
        <v>6230.5769595178563</v>
      </c>
      <c r="J117" s="498" t="e">
        <f ca="1">_xll.ErBeta(H117,I117)</f>
        <v>#NAME?</v>
      </c>
      <c r="K117" s="1076" t="e">
        <f t="shared" ca="1" si="33"/>
        <v>#NAME?</v>
      </c>
      <c r="L117" s="453" t="e">
        <f t="shared" ca="1" si="55"/>
        <v>#NAME?</v>
      </c>
      <c r="M117" s="1124" t="e">
        <f t="shared" ca="1" si="22"/>
        <v>#NAME?</v>
      </c>
      <c r="N117" s="567" t="e">
        <f t="shared" ca="1" si="35"/>
        <v>#NAME?</v>
      </c>
      <c r="O117" s="565" t="e">
        <f t="shared" ca="1" si="46"/>
        <v>#NAME?</v>
      </c>
      <c r="P117" s="453" t="e">
        <f t="shared" ca="1" si="56"/>
        <v>#NAME?</v>
      </c>
      <c r="Q117" s="566" t="e">
        <f t="shared" ca="1" si="37"/>
        <v>#NAME?</v>
      </c>
      <c r="R117" s="567" t="e">
        <f t="shared" ca="1" si="23"/>
        <v>#NAME?</v>
      </c>
      <c r="S117" s="1076" t="e">
        <f t="shared" ca="1" si="38"/>
        <v>#NAME?</v>
      </c>
      <c r="T117" s="453" t="e">
        <f t="shared" ca="1" si="57"/>
        <v>#NAME?</v>
      </c>
      <c r="U117" s="566" t="e">
        <f t="shared" ca="1" si="39"/>
        <v>#NAME?</v>
      </c>
      <c r="V117" s="567" t="e">
        <f t="shared" ca="1" si="40"/>
        <v>#NAME?</v>
      </c>
      <c r="W117" s="565" t="e">
        <f t="shared" ca="1" si="47"/>
        <v>#NAME?</v>
      </c>
      <c r="X117" s="453" t="e">
        <f t="shared" ca="1" si="58"/>
        <v>#NAME?</v>
      </c>
      <c r="Y117" s="566" t="e">
        <f t="shared" ca="1" si="41"/>
        <v>#NAME?</v>
      </c>
      <c r="Z117" s="567" t="e">
        <f t="shared" ca="1" si="26"/>
        <v>#NAME?</v>
      </c>
      <c r="AA117" s="1076" t="e">
        <f t="shared" ca="1" si="42"/>
        <v>#NAME?</v>
      </c>
      <c r="AB117" s="453" t="e">
        <f t="shared" ca="1" si="59"/>
        <v>#NAME?</v>
      </c>
      <c r="AC117" s="566" t="e">
        <f t="shared" ca="1" si="43"/>
        <v>#NAME?</v>
      </c>
      <c r="AD117" s="567" t="e">
        <f t="shared" ca="1" si="28"/>
        <v>#NAME?</v>
      </c>
      <c r="AE117" s="565" t="e">
        <f t="shared" ca="1" si="48"/>
        <v>#NAME?</v>
      </c>
      <c r="AF117" s="453" t="e">
        <f t="shared" ca="1" si="60"/>
        <v>#NAME?</v>
      </c>
      <c r="AG117" s="566" t="e">
        <f t="shared" ca="1" si="45"/>
        <v>#NAME?</v>
      </c>
      <c r="AH117" s="567" t="e">
        <f t="shared" ca="1" si="29"/>
        <v>#NAME?</v>
      </c>
      <c r="AI117" s="207"/>
      <c r="AJ117" s="460"/>
      <c r="AK117" s="206"/>
      <c r="AL117" s="208"/>
      <c r="AM117" s="449"/>
      <c r="AN117" s="454"/>
      <c r="AO117" s="461"/>
      <c r="AP117" s="448"/>
      <c r="AQ117" s="455"/>
      <c r="AR117" s="449"/>
      <c r="AS117" s="449"/>
      <c r="AT117" s="461"/>
      <c r="AU117" s="448"/>
      <c r="AV117" s="455"/>
      <c r="AW117" s="205"/>
      <c r="AX117" s="207"/>
      <c r="AY117" s="460"/>
      <c r="AZ117" s="206"/>
      <c r="BA117" s="208"/>
      <c r="BB117" s="449"/>
      <c r="BC117" s="454"/>
      <c r="BD117" s="461"/>
      <c r="BE117" s="448"/>
      <c r="BF117" s="455"/>
      <c r="BG117" s="449"/>
      <c r="BH117" s="449"/>
      <c r="BI117" s="461"/>
      <c r="BJ117" s="448"/>
      <c r="BK117" s="455"/>
      <c r="BL117" s="205"/>
      <c r="BM117" s="207"/>
      <c r="BN117" s="460"/>
      <c r="BO117" s="206"/>
      <c r="BP117" s="208"/>
      <c r="BQ117" s="449"/>
      <c r="BR117" s="454"/>
      <c r="BS117" s="461"/>
      <c r="BT117" s="448"/>
      <c r="BU117" s="455"/>
      <c r="BV117" s="449"/>
      <c r="BW117" s="449"/>
      <c r="BX117" s="461"/>
      <c r="BY117" s="448"/>
      <c r="BZ117" s="455"/>
      <c r="CA117" s="205"/>
      <c r="CB117" s="207"/>
      <c r="CC117" s="206"/>
      <c r="CD117" s="206"/>
      <c r="CE117" s="208"/>
      <c r="CF117" s="449"/>
      <c r="CG117" s="454"/>
      <c r="CH117" s="448"/>
      <c r="CI117" s="448"/>
      <c r="CJ117" s="455"/>
      <c r="CK117" s="449"/>
      <c r="CL117" s="449"/>
      <c r="CM117" s="448"/>
      <c r="CN117" s="448"/>
      <c r="CO117" s="455"/>
      <c r="CP117" s="205"/>
      <c r="CQ117" s="207"/>
      <c r="CR117" s="206"/>
      <c r="CS117" s="206"/>
      <c r="CT117" s="208"/>
      <c r="CU117" s="449"/>
      <c r="CV117" s="454"/>
      <c r="CW117" s="448"/>
      <c r="CX117" s="448"/>
      <c r="CY117" s="455"/>
      <c r="CZ117" s="449"/>
      <c r="DA117" s="449"/>
      <c r="DB117" s="448"/>
      <c r="DC117" s="448"/>
      <c r="DD117" s="455"/>
    </row>
    <row r="118" spans="2:108" s="329" customFormat="1" ht="15.75" x14ac:dyDescent="0.25">
      <c r="B118" s="439">
        <v>43</v>
      </c>
      <c r="D118" s="565">
        <f>'NSW Post Acute '!T48</f>
        <v>3.4545323222402762E-4</v>
      </c>
      <c r="E118" s="493">
        <f>'NSW Post Acute '!U48</f>
        <v>1.152593502982789E-4</v>
      </c>
      <c r="F118" s="493">
        <f>'NSW Post Acute '!V48</f>
        <v>9.9038494394961571E-4</v>
      </c>
      <c r="G118" s="498">
        <f t="shared" si="30"/>
        <v>2.2324632491105531E-4</v>
      </c>
      <c r="H118" s="498">
        <f t="shared" si="31"/>
        <v>2.3933000387127756</v>
      </c>
      <c r="I118" s="498">
        <f t="shared" si="32"/>
        <v>6925.6068327280645</v>
      </c>
      <c r="J118" s="498" t="e">
        <f ca="1">_xll.ErBeta(H118,I118)</f>
        <v>#NAME?</v>
      </c>
      <c r="K118" s="1076" t="e">
        <f t="shared" ca="1" si="33"/>
        <v>#NAME?</v>
      </c>
      <c r="L118" s="453" t="e">
        <f t="shared" ca="1" si="55"/>
        <v>#NAME?</v>
      </c>
      <c r="M118" s="1124" t="e">
        <f t="shared" ca="1" si="22"/>
        <v>#NAME?</v>
      </c>
      <c r="N118" s="567" t="e">
        <f t="shared" ca="1" si="35"/>
        <v>#NAME?</v>
      </c>
      <c r="O118" s="565" t="e">
        <f t="shared" ca="1" si="46"/>
        <v>#NAME?</v>
      </c>
      <c r="P118" s="453" t="e">
        <f t="shared" ca="1" si="56"/>
        <v>#NAME?</v>
      </c>
      <c r="Q118" s="566" t="e">
        <f t="shared" ca="1" si="37"/>
        <v>#NAME?</v>
      </c>
      <c r="R118" s="567" t="e">
        <f t="shared" ca="1" si="23"/>
        <v>#NAME?</v>
      </c>
      <c r="S118" s="1076" t="e">
        <f t="shared" ca="1" si="38"/>
        <v>#NAME?</v>
      </c>
      <c r="T118" s="453" t="e">
        <f t="shared" ca="1" si="57"/>
        <v>#NAME?</v>
      </c>
      <c r="U118" s="566" t="e">
        <f t="shared" ca="1" si="39"/>
        <v>#NAME?</v>
      </c>
      <c r="V118" s="567" t="e">
        <f t="shared" ca="1" si="40"/>
        <v>#NAME?</v>
      </c>
      <c r="W118" s="565" t="e">
        <f t="shared" ca="1" si="47"/>
        <v>#NAME?</v>
      </c>
      <c r="X118" s="453" t="e">
        <f t="shared" ca="1" si="58"/>
        <v>#NAME?</v>
      </c>
      <c r="Y118" s="566" t="e">
        <f t="shared" ca="1" si="41"/>
        <v>#NAME?</v>
      </c>
      <c r="Z118" s="567" t="e">
        <f t="shared" ca="1" si="26"/>
        <v>#NAME?</v>
      </c>
      <c r="AA118" s="1076" t="e">
        <f t="shared" ca="1" si="42"/>
        <v>#NAME?</v>
      </c>
      <c r="AB118" s="453" t="e">
        <f t="shared" ca="1" si="59"/>
        <v>#NAME?</v>
      </c>
      <c r="AC118" s="566" t="e">
        <f t="shared" ca="1" si="43"/>
        <v>#NAME?</v>
      </c>
      <c r="AD118" s="567" t="e">
        <f t="shared" ca="1" si="28"/>
        <v>#NAME?</v>
      </c>
      <c r="AE118" s="565" t="e">
        <f t="shared" ca="1" si="48"/>
        <v>#NAME?</v>
      </c>
      <c r="AF118" s="453" t="e">
        <f t="shared" ca="1" si="60"/>
        <v>#NAME?</v>
      </c>
      <c r="AG118" s="566" t="e">
        <f t="shared" ca="1" si="45"/>
        <v>#NAME?</v>
      </c>
      <c r="AH118" s="567" t="e">
        <f t="shared" ca="1" si="29"/>
        <v>#NAME?</v>
      </c>
      <c r="AI118" s="207"/>
      <c r="AJ118" s="460"/>
      <c r="AK118" s="206"/>
      <c r="AL118" s="208"/>
      <c r="AM118" s="449"/>
      <c r="AN118" s="454"/>
      <c r="AO118" s="461"/>
      <c r="AP118" s="448"/>
      <c r="AQ118" s="455"/>
      <c r="AR118" s="449"/>
      <c r="AS118" s="449"/>
      <c r="AT118" s="461"/>
      <c r="AU118" s="448"/>
      <c r="AV118" s="455"/>
      <c r="AW118" s="205"/>
      <c r="AX118" s="207"/>
      <c r="AY118" s="460"/>
      <c r="AZ118" s="206"/>
      <c r="BA118" s="208"/>
      <c r="BB118" s="449"/>
      <c r="BC118" s="454"/>
      <c r="BD118" s="461"/>
      <c r="BE118" s="448"/>
      <c r="BF118" s="455"/>
      <c r="BG118" s="449"/>
      <c r="BH118" s="449"/>
      <c r="BI118" s="461"/>
      <c r="BJ118" s="448"/>
      <c r="BK118" s="455"/>
      <c r="BL118" s="205"/>
      <c r="BM118" s="207"/>
      <c r="BN118" s="460"/>
      <c r="BO118" s="206"/>
      <c r="BP118" s="208"/>
      <c r="BQ118" s="449"/>
      <c r="BR118" s="454"/>
      <c r="BS118" s="461"/>
      <c r="BT118" s="448"/>
      <c r="BU118" s="455"/>
      <c r="BV118" s="449"/>
      <c r="BW118" s="449"/>
      <c r="BX118" s="461"/>
      <c r="BY118" s="448"/>
      <c r="BZ118" s="455"/>
      <c r="CA118" s="205"/>
      <c r="CB118" s="207"/>
      <c r="CC118" s="206"/>
      <c r="CD118" s="206"/>
      <c r="CE118" s="208"/>
      <c r="CF118" s="449"/>
      <c r="CG118" s="454"/>
      <c r="CH118" s="448"/>
      <c r="CI118" s="448"/>
      <c r="CJ118" s="455"/>
      <c r="CK118" s="449"/>
      <c r="CL118" s="449"/>
      <c r="CM118" s="448"/>
      <c r="CN118" s="448"/>
      <c r="CO118" s="455"/>
      <c r="CP118" s="205"/>
      <c r="CQ118" s="207"/>
      <c r="CR118" s="206"/>
      <c r="CS118" s="206"/>
      <c r="CT118" s="208"/>
      <c r="CU118" s="449"/>
      <c r="CV118" s="454"/>
      <c r="CW118" s="448"/>
      <c r="CX118" s="448"/>
      <c r="CY118" s="455"/>
      <c r="CZ118" s="449"/>
      <c r="DA118" s="449"/>
      <c r="DB118" s="448"/>
      <c r="DC118" s="448"/>
      <c r="DD118" s="455"/>
    </row>
    <row r="119" spans="2:108" s="329" customFormat="1" ht="15.75" x14ac:dyDescent="0.25">
      <c r="B119" s="439">
        <v>44</v>
      </c>
      <c r="D119" s="565">
        <f>'NSW Post Acute '!T49</f>
        <v>2.9086442683637234E-4</v>
      </c>
      <c r="E119" s="493">
        <f>'NSW Post Acute '!U49</f>
        <v>9.4460788242576801E-5</v>
      </c>
      <c r="F119" s="493">
        <f>'NSW Post Acute '!V49</f>
        <v>8.5584877843215119E-4</v>
      </c>
      <c r="G119" s="498">
        <f t="shared" si="30"/>
        <v>1.9423163015040164E-4</v>
      </c>
      <c r="H119" s="498">
        <f t="shared" si="31"/>
        <v>2.2416025940653155</v>
      </c>
      <c r="I119" s="498">
        <f t="shared" si="32"/>
        <v>7704.4505441439178</v>
      </c>
      <c r="J119" s="498" t="e">
        <f ca="1">_xll.ErBeta(H119,I119)</f>
        <v>#NAME?</v>
      </c>
      <c r="K119" s="1076" t="e">
        <f t="shared" ca="1" si="33"/>
        <v>#NAME?</v>
      </c>
      <c r="L119" s="453" t="e">
        <f t="shared" ca="1" si="55"/>
        <v>#NAME?</v>
      </c>
      <c r="M119" s="1124" t="e">
        <f t="shared" ca="1" si="22"/>
        <v>#NAME?</v>
      </c>
      <c r="N119" s="567" t="e">
        <f t="shared" ca="1" si="35"/>
        <v>#NAME?</v>
      </c>
      <c r="O119" s="565" t="e">
        <f t="shared" ca="1" si="46"/>
        <v>#NAME?</v>
      </c>
      <c r="P119" s="453" t="e">
        <f t="shared" ca="1" si="56"/>
        <v>#NAME?</v>
      </c>
      <c r="Q119" s="566" t="e">
        <f t="shared" ca="1" si="37"/>
        <v>#NAME?</v>
      </c>
      <c r="R119" s="567" t="e">
        <f t="shared" ca="1" si="23"/>
        <v>#NAME?</v>
      </c>
      <c r="S119" s="1076" t="e">
        <f t="shared" ca="1" si="38"/>
        <v>#NAME?</v>
      </c>
      <c r="T119" s="453" t="e">
        <f t="shared" ca="1" si="57"/>
        <v>#NAME?</v>
      </c>
      <c r="U119" s="566" t="e">
        <f t="shared" ca="1" si="39"/>
        <v>#NAME?</v>
      </c>
      <c r="V119" s="567" t="e">
        <f t="shared" ca="1" si="40"/>
        <v>#NAME?</v>
      </c>
      <c r="W119" s="565" t="e">
        <f t="shared" ca="1" si="47"/>
        <v>#NAME?</v>
      </c>
      <c r="X119" s="453" t="e">
        <f t="shared" ca="1" si="58"/>
        <v>#NAME?</v>
      </c>
      <c r="Y119" s="566" t="e">
        <f t="shared" ca="1" si="41"/>
        <v>#NAME?</v>
      </c>
      <c r="Z119" s="567" t="e">
        <f t="shared" ca="1" si="26"/>
        <v>#NAME?</v>
      </c>
      <c r="AA119" s="1076" t="e">
        <f t="shared" ca="1" si="42"/>
        <v>#NAME?</v>
      </c>
      <c r="AB119" s="453" t="e">
        <f t="shared" ca="1" si="59"/>
        <v>#NAME?</v>
      </c>
      <c r="AC119" s="566" t="e">
        <f t="shared" ca="1" si="43"/>
        <v>#NAME?</v>
      </c>
      <c r="AD119" s="567" t="e">
        <f t="shared" ca="1" si="28"/>
        <v>#NAME?</v>
      </c>
      <c r="AE119" s="565" t="e">
        <f t="shared" ca="1" si="48"/>
        <v>#NAME?</v>
      </c>
      <c r="AF119" s="453" t="e">
        <f t="shared" ca="1" si="60"/>
        <v>#NAME?</v>
      </c>
      <c r="AG119" s="566" t="e">
        <f t="shared" ca="1" si="45"/>
        <v>#NAME?</v>
      </c>
      <c r="AH119" s="567" t="e">
        <f t="shared" ca="1" si="29"/>
        <v>#NAME?</v>
      </c>
      <c r="AI119" s="207"/>
      <c r="AJ119" s="460"/>
      <c r="AK119" s="206"/>
      <c r="AL119" s="208"/>
      <c r="AM119" s="449"/>
      <c r="AN119" s="454"/>
      <c r="AO119" s="461"/>
      <c r="AP119" s="448"/>
      <c r="AQ119" s="455"/>
      <c r="AR119" s="449"/>
      <c r="AS119" s="449"/>
      <c r="AT119" s="461"/>
      <c r="AU119" s="448"/>
      <c r="AV119" s="455"/>
      <c r="AW119" s="205"/>
      <c r="AX119" s="207"/>
      <c r="AY119" s="460"/>
      <c r="AZ119" s="206"/>
      <c r="BA119" s="208"/>
      <c r="BB119" s="449"/>
      <c r="BC119" s="454"/>
      <c r="BD119" s="461"/>
      <c r="BE119" s="448"/>
      <c r="BF119" s="455"/>
      <c r="BG119" s="449"/>
      <c r="BH119" s="449"/>
      <c r="BI119" s="461"/>
      <c r="BJ119" s="448"/>
      <c r="BK119" s="455"/>
      <c r="BL119" s="205"/>
      <c r="BM119" s="207"/>
      <c r="BN119" s="460"/>
      <c r="BO119" s="206"/>
      <c r="BP119" s="208"/>
      <c r="BQ119" s="449"/>
      <c r="BR119" s="454"/>
      <c r="BS119" s="461"/>
      <c r="BT119" s="448"/>
      <c r="BU119" s="455"/>
      <c r="BV119" s="449"/>
      <c r="BW119" s="449"/>
      <c r="BX119" s="461"/>
      <c r="BY119" s="448"/>
      <c r="BZ119" s="455"/>
      <c r="CA119" s="205"/>
      <c r="CB119" s="207"/>
      <c r="CC119" s="206"/>
      <c r="CD119" s="206"/>
      <c r="CE119" s="208"/>
      <c r="CF119" s="449"/>
      <c r="CG119" s="454"/>
      <c r="CH119" s="448"/>
      <c r="CI119" s="448"/>
      <c r="CJ119" s="455"/>
      <c r="CK119" s="449"/>
      <c r="CL119" s="449"/>
      <c r="CM119" s="448"/>
      <c r="CN119" s="448"/>
      <c r="CO119" s="455"/>
      <c r="CP119" s="205"/>
      <c r="CQ119" s="207"/>
      <c r="CR119" s="206"/>
      <c r="CS119" s="206"/>
      <c r="CT119" s="208"/>
      <c r="CU119" s="449"/>
      <c r="CV119" s="454"/>
      <c r="CW119" s="448"/>
      <c r="CX119" s="448"/>
      <c r="CY119" s="455"/>
      <c r="CZ119" s="449"/>
      <c r="DA119" s="449"/>
      <c r="DB119" s="448"/>
      <c r="DC119" s="448"/>
      <c r="DD119" s="455"/>
    </row>
    <row r="120" spans="2:108" s="329" customFormat="1" ht="15.75" x14ac:dyDescent="0.25">
      <c r="B120" s="439">
        <v>45</v>
      </c>
      <c r="D120" s="565">
        <f>'NSW Post Acute '!T50</f>
        <v>2.4490178961181854E-4</v>
      </c>
      <c r="E120" s="493">
        <f>'NSW Post Acute '!U50</f>
        <v>7.7415328928347901E-5</v>
      </c>
      <c r="F120" s="493">
        <f>'NSW Post Acute '!V50</f>
        <v>7.3958831464331E-4</v>
      </c>
      <c r="G120" s="498">
        <f t="shared" si="30"/>
        <v>1.6892168002932706E-4</v>
      </c>
      <c r="H120" s="498">
        <f t="shared" si="31"/>
        <v>2.1011455797226275</v>
      </c>
      <c r="I120" s="498">
        <f t="shared" si="32"/>
        <v>8577.4424463762516</v>
      </c>
      <c r="J120" s="498" t="e">
        <f ca="1">_xll.ErBeta(H120,I120)</f>
        <v>#NAME?</v>
      </c>
      <c r="K120" s="1076" t="e">
        <f t="shared" ca="1" si="33"/>
        <v>#NAME?</v>
      </c>
      <c r="L120" s="453" t="e">
        <f t="shared" ca="1" si="55"/>
        <v>#NAME?</v>
      </c>
      <c r="M120" s="1124" t="e">
        <f t="shared" ca="1" si="22"/>
        <v>#NAME?</v>
      </c>
      <c r="N120" s="567" t="e">
        <f t="shared" ca="1" si="35"/>
        <v>#NAME?</v>
      </c>
      <c r="O120" s="565" t="e">
        <f t="shared" ca="1" si="46"/>
        <v>#NAME?</v>
      </c>
      <c r="P120" s="453" t="e">
        <f t="shared" ca="1" si="56"/>
        <v>#NAME?</v>
      </c>
      <c r="Q120" s="566" t="e">
        <f t="shared" ca="1" si="37"/>
        <v>#NAME?</v>
      </c>
      <c r="R120" s="567" t="e">
        <f t="shared" ca="1" si="23"/>
        <v>#NAME?</v>
      </c>
      <c r="S120" s="1076" t="e">
        <f t="shared" ca="1" si="38"/>
        <v>#NAME?</v>
      </c>
      <c r="T120" s="453" t="e">
        <f t="shared" ca="1" si="57"/>
        <v>#NAME?</v>
      </c>
      <c r="U120" s="566" t="e">
        <f t="shared" ca="1" si="39"/>
        <v>#NAME?</v>
      </c>
      <c r="V120" s="567" t="e">
        <f t="shared" ca="1" si="40"/>
        <v>#NAME?</v>
      </c>
      <c r="W120" s="565" t="e">
        <f t="shared" ca="1" si="47"/>
        <v>#NAME?</v>
      </c>
      <c r="X120" s="453" t="e">
        <f t="shared" ca="1" si="58"/>
        <v>#NAME?</v>
      </c>
      <c r="Y120" s="566" t="e">
        <f t="shared" ca="1" si="41"/>
        <v>#NAME?</v>
      </c>
      <c r="Z120" s="567" t="e">
        <f t="shared" ca="1" si="26"/>
        <v>#NAME?</v>
      </c>
      <c r="AA120" s="1076" t="e">
        <f t="shared" ca="1" si="42"/>
        <v>#NAME?</v>
      </c>
      <c r="AB120" s="453" t="e">
        <f t="shared" ca="1" si="59"/>
        <v>#NAME?</v>
      </c>
      <c r="AC120" s="566" t="e">
        <f t="shared" ca="1" si="43"/>
        <v>#NAME?</v>
      </c>
      <c r="AD120" s="567" t="e">
        <f t="shared" ca="1" si="28"/>
        <v>#NAME?</v>
      </c>
      <c r="AE120" s="565" t="e">
        <f t="shared" ca="1" si="48"/>
        <v>#NAME?</v>
      </c>
      <c r="AF120" s="453" t="e">
        <f t="shared" ca="1" si="60"/>
        <v>#NAME?</v>
      </c>
      <c r="AG120" s="566" t="e">
        <f t="shared" ca="1" si="45"/>
        <v>#NAME?</v>
      </c>
      <c r="AH120" s="567" t="e">
        <f t="shared" ca="1" si="29"/>
        <v>#NAME?</v>
      </c>
      <c r="AI120" s="207"/>
      <c r="AJ120" s="460"/>
      <c r="AK120" s="206"/>
      <c r="AL120" s="208"/>
      <c r="AM120" s="449"/>
      <c r="AN120" s="454"/>
      <c r="AO120" s="461"/>
      <c r="AP120" s="448"/>
      <c r="AQ120" s="455"/>
      <c r="AR120" s="449"/>
      <c r="AS120" s="449"/>
      <c r="AT120" s="461"/>
      <c r="AU120" s="448"/>
      <c r="AV120" s="455"/>
      <c r="AW120" s="205"/>
      <c r="AX120" s="207"/>
      <c r="AY120" s="460"/>
      <c r="AZ120" s="206"/>
      <c r="BA120" s="208"/>
      <c r="BB120" s="449"/>
      <c r="BC120" s="454"/>
      <c r="BD120" s="461"/>
      <c r="BE120" s="448"/>
      <c r="BF120" s="455"/>
      <c r="BG120" s="449"/>
      <c r="BH120" s="449"/>
      <c r="BI120" s="461"/>
      <c r="BJ120" s="448"/>
      <c r="BK120" s="455"/>
      <c r="BL120" s="205"/>
      <c r="BM120" s="207"/>
      <c r="BN120" s="460"/>
      <c r="BO120" s="206"/>
      <c r="BP120" s="208"/>
      <c r="BQ120" s="449"/>
      <c r="BR120" s="454"/>
      <c r="BS120" s="461"/>
      <c r="BT120" s="448"/>
      <c r="BU120" s="455"/>
      <c r="BV120" s="449"/>
      <c r="BW120" s="449"/>
      <c r="BX120" s="461"/>
      <c r="BY120" s="448"/>
      <c r="BZ120" s="455"/>
      <c r="CA120" s="205"/>
      <c r="CB120" s="207"/>
      <c r="CC120" s="206"/>
      <c r="CD120" s="206"/>
      <c r="CE120" s="208"/>
      <c r="CF120" s="449"/>
      <c r="CG120" s="454"/>
      <c r="CH120" s="448"/>
      <c r="CI120" s="448"/>
      <c r="CJ120" s="455"/>
      <c r="CK120" s="449"/>
      <c r="CL120" s="449"/>
      <c r="CM120" s="448"/>
      <c r="CN120" s="448"/>
      <c r="CO120" s="455"/>
      <c r="CP120" s="205"/>
      <c r="CQ120" s="207"/>
      <c r="CR120" s="206"/>
      <c r="CS120" s="206"/>
      <c r="CT120" s="208"/>
      <c r="CU120" s="449"/>
      <c r="CV120" s="454"/>
      <c r="CW120" s="448"/>
      <c r="CX120" s="448"/>
      <c r="CY120" s="455"/>
      <c r="CZ120" s="449"/>
      <c r="DA120" s="449"/>
      <c r="DB120" s="448"/>
      <c r="DC120" s="448"/>
      <c r="DD120" s="455"/>
    </row>
    <row r="121" spans="2:108" s="329" customFormat="1" ht="15.75" x14ac:dyDescent="0.25">
      <c r="B121" s="439">
        <v>46</v>
      </c>
      <c r="D121" s="565">
        <f>'NSW Post Acute '!T51</f>
        <v>2.0620220632484493E-4</v>
      </c>
      <c r="E121" s="493">
        <f>'NSW Post Acute '!U51</f>
        <v>6.3445724565560884E-5</v>
      </c>
      <c r="F121" s="493">
        <f>'NSW Post Acute '!V51</f>
        <v>6.391209392843638E-4</v>
      </c>
      <c r="G121" s="498">
        <f t="shared" si="30"/>
        <v>1.4685592212214361E-4</v>
      </c>
      <c r="H121" s="498">
        <f t="shared" si="31"/>
        <v>1.9709186098211189</v>
      </c>
      <c r="I121" s="498">
        <f t="shared" si="32"/>
        <v>9556.2129871248781</v>
      </c>
      <c r="J121" s="498" t="e">
        <f ca="1">_xll.ErBeta(H121,I121)</f>
        <v>#NAME?</v>
      </c>
      <c r="K121" s="1076" t="e">
        <f t="shared" ca="1" si="33"/>
        <v>#NAME?</v>
      </c>
      <c r="L121" s="453" t="e">
        <f t="shared" ca="1" si="55"/>
        <v>#NAME?</v>
      </c>
      <c r="M121" s="1124" t="e">
        <f t="shared" ca="1" si="22"/>
        <v>#NAME?</v>
      </c>
      <c r="N121" s="567" t="e">
        <f t="shared" ca="1" si="35"/>
        <v>#NAME?</v>
      </c>
      <c r="O121" s="565" t="e">
        <f t="shared" ca="1" si="46"/>
        <v>#NAME?</v>
      </c>
      <c r="P121" s="453" t="e">
        <f t="shared" ca="1" si="56"/>
        <v>#NAME?</v>
      </c>
      <c r="Q121" s="566" t="e">
        <f t="shared" ca="1" si="37"/>
        <v>#NAME?</v>
      </c>
      <c r="R121" s="567" t="e">
        <f t="shared" ca="1" si="23"/>
        <v>#NAME?</v>
      </c>
      <c r="S121" s="1076" t="e">
        <f t="shared" ca="1" si="38"/>
        <v>#NAME?</v>
      </c>
      <c r="T121" s="453" t="e">
        <f t="shared" ca="1" si="57"/>
        <v>#NAME?</v>
      </c>
      <c r="U121" s="566" t="e">
        <f t="shared" ca="1" si="39"/>
        <v>#NAME?</v>
      </c>
      <c r="V121" s="567" t="e">
        <f t="shared" ca="1" si="40"/>
        <v>#NAME?</v>
      </c>
      <c r="W121" s="565" t="e">
        <f t="shared" ca="1" si="47"/>
        <v>#NAME?</v>
      </c>
      <c r="X121" s="453" t="e">
        <f t="shared" ca="1" si="58"/>
        <v>#NAME?</v>
      </c>
      <c r="Y121" s="566" t="e">
        <f t="shared" ca="1" si="41"/>
        <v>#NAME?</v>
      </c>
      <c r="Z121" s="567" t="e">
        <f t="shared" ca="1" si="26"/>
        <v>#NAME?</v>
      </c>
      <c r="AA121" s="1076" t="e">
        <f t="shared" ca="1" si="42"/>
        <v>#NAME?</v>
      </c>
      <c r="AB121" s="453" t="e">
        <f t="shared" ca="1" si="59"/>
        <v>#NAME?</v>
      </c>
      <c r="AC121" s="566" t="e">
        <f t="shared" ca="1" si="43"/>
        <v>#NAME?</v>
      </c>
      <c r="AD121" s="567" t="e">
        <f t="shared" ca="1" si="28"/>
        <v>#NAME?</v>
      </c>
      <c r="AE121" s="565" t="e">
        <f t="shared" ca="1" si="48"/>
        <v>#NAME?</v>
      </c>
      <c r="AF121" s="453" t="e">
        <f t="shared" ca="1" si="60"/>
        <v>#NAME?</v>
      </c>
      <c r="AG121" s="566" t="e">
        <f t="shared" ca="1" si="45"/>
        <v>#NAME?</v>
      </c>
      <c r="AH121" s="567" t="e">
        <f t="shared" ca="1" si="29"/>
        <v>#NAME?</v>
      </c>
      <c r="AI121" s="207"/>
      <c r="AJ121" s="460"/>
      <c r="AK121" s="206"/>
      <c r="AL121" s="208"/>
      <c r="AM121" s="449"/>
      <c r="AN121" s="454"/>
      <c r="AO121" s="461"/>
      <c r="AP121" s="448"/>
      <c r="AQ121" s="455"/>
      <c r="AR121" s="449"/>
      <c r="AS121" s="449"/>
      <c r="AT121" s="461"/>
      <c r="AU121" s="448"/>
      <c r="AV121" s="455"/>
      <c r="AW121" s="205"/>
      <c r="AX121" s="207"/>
      <c r="AY121" s="460"/>
      <c r="AZ121" s="206"/>
      <c r="BA121" s="208"/>
      <c r="BB121" s="449"/>
      <c r="BC121" s="454"/>
      <c r="BD121" s="461"/>
      <c r="BE121" s="448"/>
      <c r="BF121" s="455"/>
      <c r="BG121" s="449"/>
      <c r="BH121" s="449"/>
      <c r="BI121" s="461"/>
      <c r="BJ121" s="448"/>
      <c r="BK121" s="455"/>
      <c r="BL121" s="205"/>
      <c r="BM121" s="207"/>
      <c r="BN121" s="460"/>
      <c r="BO121" s="206"/>
      <c r="BP121" s="208"/>
      <c r="BQ121" s="449"/>
      <c r="BR121" s="454"/>
      <c r="BS121" s="461"/>
      <c r="BT121" s="448"/>
      <c r="BU121" s="455"/>
      <c r="BV121" s="449"/>
      <c r="BW121" s="449"/>
      <c r="BX121" s="461"/>
      <c r="BY121" s="448"/>
      <c r="BZ121" s="455"/>
      <c r="CA121" s="205"/>
      <c r="CB121" s="207"/>
      <c r="CC121" s="206"/>
      <c r="CD121" s="206"/>
      <c r="CE121" s="208"/>
      <c r="CF121" s="449"/>
      <c r="CG121" s="454"/>
      <c r="CH121" s="448"/>
      <c r="CI121" s="448"/>
      <c r="CJ121" s="455"/>
      <c r="CK121" s="449"/>
      <c r="CL121" s="449"/>
      <c r="CM121" s="448"/>
      <c r="CN121" s="448"/>
      <c r="CO121" s="455"/>
      <c r="CP121" s="205"/>
      <c r="CQ121" s="207"/>
      <c r="CR121" s="206"/>
      <c r="CS121" s="206"/>
      <c r="CT121" s="208"/>
      <c r="CU121" s="449"/>
      <c r="CV121" s="454"/>
      <c r="CW121" s="448"/>
      <c r="CX121" s="448"/>
      <c r="CY121" s="455"/>
      <c r="CZ121" s="449"/>
      <c r="DA121" s="449"/>
      <c r="DB121" s="448"/>
      <c r="DC121" s="448"/>
      <c r="DD121" s="455"/>
    </row>
    <row r="122" spans="2:108" s="329" customFormat="1" ht="15.75" x14ac:dyDescent="0.25">
      <c r="B122" s="439">
        <v>47</v>
      </c>
      <c r="D122" s="565">
        <f>'NSW Post Acute '!T52</f>
        <v>1.7361796318691325E-4</v>
      </c>
      <c r="E122" s="493">
        <f>'NSW Post Acute '!U52</f>
        <v>5.1996936800135608E-5</v>
      </c>
      <c r="F122" s="493">
        <f>'NSW Post Acute '!V52</f>
        <v>5.5230128294918735E-4</v>
      </c>
      <c r="G122" s="498">
        <f t="shared" si="30"/>
        <v>1.2762865973190096E-4</v>
      </c>
      <c r="H122" s="498">
        <f t="shared" si="31"/>
        <v>1.8500213218074371</v>
      </c>
      <c r="I122" s="498">
        <f t="shared" si="32"/>
        <v>10653.852233494677</v>
      </c>
      <c r="J122" s="498" t="e">
        <f ca="1">_xll.ErBeta(H122,I122)</f>
        <v>#NAME?</v>
      </c>
      <c r="K122" s="1076" t="e">
        <f t="shared" ca="1" si="33"/>
        <v>#NAME?</v>
      </c>
      <c r="L122" s="453" t="e">
        <f t="shared" ca="1" si="55"/>
        <v>#NAME?</v>
      </c>
      <c r="M122" s="1124" t="e">
        <f t="shared" ca="1" si="22"/>
        <v>#NAME?</v>
      </c>
      <c r="N122" s="567" t="e">
        <f t="shared" ca="1" si="35"/>
        <v>#NAME?</v>
      </c>
      <c r="O122" s="565" t="e">
        <f t="shared" ca="1" si="46"/>
        <v>#NAME?</v>
      </c>
      <c r="P122" s="453" t="e">
        <f t="shared" ca="1" si="56"/>
        <v>#NAME?</v>
      </c>
      <c r="Q122" s="566" t="e">
        <f t="shared" ca="1" si="37"/>
        <v>#NAME?</v>
      </c>
      <c r="R122" s="567" t="e">
        <f t="shared" ca="1" si="23"/>
        <v>#NAME?</v>
      </c>
      <c r="S122" s="1076" t="e">
        <f t="shared" ca="1" si="38"/>
        <v>#NAME?</v>
      </c>
      <c r="T122" s="453" t="e">
        <f t="shared" ca="1" si="57"/>
        <v>#NAME?</v>
      </c>
      <c r="U122" s="566" t="e">
        <f t="shared" ca="1" si="39"/>
        <v>#NAME?</v>
      </c>
      <c r="V122" s="567" t="e">
        <f t="shared" ca="1" si="40"/>
        <v>#NAME?</v>
      </c>
      <c r="W122" s="565" t="e">
        <f t="shared" ca="1" si="47"/>
        <v>#NAME?</v>
      </c>
      <c r="X122" s="453" t="e">
        <f t="shared" ca="1" si="58"/>
        <v>#NAME?</v>
      </c>
      <c r="Y122" s="566" t="e">
        <f t="shared" ca="1" si="41"/>
        <v>#NAME?</v>
      </c>
      <c r="Z122" s="567" t="e">
        <f t="shared" ca="1" si="26"/>
        <v>#NAME?</v>
      </c>
      <c r="AA122" s="1076" t="e">
        <f t="shared" ca="1" si="42"/>
        <v>#NAME?</v>
      </c>
      <c r="AB122" s="453" t="e">
        <f t="shared" ca="1" si="59"/>
        <v>#NAME?</v>
      </c>
      <c r="AC122" s="566" t="e">
        <f t="shared" ca="1" si="43"/>
        <v>#NAME?</v>
      </c>
      <c r="AD122" s="567" t="e">
        <f t="shared" ca="1" si="28"/>
        <v>#NAME?</v>
      </c>
      <c r="AE122" s="565" t="e">
        <f t="shared" ca="1" si="48"/>
        <v>#NAME?</v>
      </c>
      <c r="AF122" s="453" t="e">
        <f t="shared" ca="1" si="60"/>
        <v>#NAME?</v>
      </c>
      <c r="AG122" s="566" t="e">
        <f t="shared" ca="1" si="45"/>
        <v>#NAME?</v>
      </c>
      <c r="AH122" s="567" t="e">
        <f t="shared" ca="1" si="29"/>
        <v>#NAME?</v>
      </c>
      <c r="AI122" s="207"/>
      <c r="AJ122" s="460"/>
      <c r="AK122" s="206"/>
      <c r="AL122" s="208"/>
      <c r="AM122" s="449"/>
      <c r="AN122" s="454"/>
      <c r="AO122" s="461"/>
      <c r="AP122" s="448"/>
      <c r="AQ122" s="455"/>
      <c r="AR122" s="449"/>
      <c r="AS122" s="449"/>
      <c r="AT122" s="461"/>
      <c r="AU122" s="448"/>
      <c r="AV122" s="455"/>
      <c r="AW122" s="205"/>
      <c r="AX122" s="207"/>
      <c r="AY122" s="460"/>
      <c r="AZ122" s="206"/>
      <c r="BA122" s="208"/>
      <c r="BB122" s="449"/>
      <c r="BC122" s="454"/>
      <c r="BD122" s="461"/>
      <c r="BE122" s="448"/>
      <c r="BF122" s="455"/>
      <c r="BG122" s="449"/>
      <c r="BH122" s="449"/>
      <c r="BI122" s="461"/>
      <c r="BJ122" s="448"/>
      <c r="BK122" s="455"/>
      <c r="BL122" s="205"/>
      <c r="BM122" s="207"/>
      <c r="BN122" s="460"/>
      <c r="BO122" s="206"/>
      <c r="BP122" s="208"/>
      <c r="BQ122" s="449"/>
      <c r="BR122" s="454"/>
      <c r="BS122" s="461"/>
      <c r="BT122" s="448"/>
      <c r="BU122" s="455"/>
      <c r="BV122" s="449"/>
      <c r="BW122" s="449"/>
      <c r="BX122" s="461"/>
      <c r="BY122" s="448"/>
      <c r="BZ122" s="455"/>
      <c r="CA122" s="205"/>
      <c r="CB122" s="207"/>
      <c r="CC122" s="206"/>
      <c r="CD122" s="206"/>
      <c r="CE122" s="208"/>
      <c r="CF122" s="449"/>
      <c r="CG122" s="454"/>
      <c r="CH122" s="448"/>
      <c r="CI122" s="448"/>
      <c r="CJ122" s="455"/>
      <c r="CK122" s="449"/>
      <c r="CL122" s="449"/>
      <c r="CM122" s="448"/>
      <c r="CN122" s="448"/>
      <c r="CO122" s="455"/>
      <c r="CP122" s="205"/>
      <c r="CQ122" s="207"/>
      <c r="CR122" s="206"/>
      <c r="CS122" s="206"/>
      <c r="CT122" s="208"/>
      <c r="CU122" s="449"/>
      <c r="CV122" s="454"/>
      <c r="CW122" s="448"/>
      <c r="CX122" s="448"/>
      <c r="CY122" s="455"/>
      <c r="CZ122" s="449"/>
      <c r="DA122" s="449"/>
      <c r="DB122" s="448"/>
      <c r="DC122" s="448"/>
      <c r="DD122" s="455"/>
    </row>
    <row r="123" spans="2:108" s="329" customFormat="1" ht="15.75" x14ac:dyDescent="0.25">
      <c r="B123" s="439">
        <v>48</v>
      </c>
      <c r="D123" s="565">
        <f>'NSW Post Acute '!T53</f>
        <v>1.4618270909131617E-4</v>
      </c>
      <c r="E123" s="493">
        <f>'NSW Post Acute '!U53</f>
        <v>4.2614084008190021E-5</v>
      </c>
      <c r="F123" s="493">
        <f>'NSW Post Acute '!V53</f>
        <v>4.7727540813930131E-4</v>
      </c>
      <c r="G123" s="498">
        <f t="shared" si="30"/>
        <v>1.108829908497733E-4</v>
      </c>
      <c r="H123" s="498">
        <f t="shared" si="31"/>
        <v>1.7376492754246315</v>
      </c>
      <c r="I123" s="498">
        <f t="shared" si="32"/>
        <v>11885.094153377593</v>
      </c>
      <c r="J123" s="498" t="e">
        <f ca="1">_xll.ErBeta(H123,I123)</f>
        <v>#NAME?</v>
      </c>
      <c r="K123" s="1076" t="e">
        <f t="shared" ca="1" si="33"/>
        <v>#NAME?</v>
      </c>
      <c r="L123" s="453" t="e">
        <f t="shared" ca="1" si="55"/>
        <v>#NAME?</v>
      </c>
      <c r="M123" s="1124" t="e">
        <f t="shared" ca="1" si="22"/>
        <v>#NAME?</v>
      </c>
      <c r="N123" s="567" t="e">
        <f t="shared" ca="1" si="35"/>
        <v>#NAME?</v>
      </c>
      <c r="O123" s="565" t="e">
        <f t="shared" ca="1" si="46"/>
        <v>#NAME?</v>
      </c>
      <c r="P123" s="453" t="e">
        <f t="shared" ca="1" si="56"/>
        <v>#NAME?</v>
      </c>
      <c r="Q123" s="566" t="e">
        <f t="shared" ca="1" si="37"/>
        <v>#NAME?</v>
      </c>
      <c r="R123" s="567" t="e">
        <f t="shared" ca="1" si="23"/>
        <v>#NAME?</v>
      </c>
      <c r="S123" s="1076" t="e">
        <f t="shared" ca="1" si="38"/>
        <v>#NAME?</v>
      </c>
      <c r="T123" s="453" t="e">
        <f t="shared" ca="1" si="57"/>
        <v>#NAME?</v>
      </c>
      <c r="U123" s="566" t="e">
        <f t="shared" ca="1" si="39"/>
        <v>#NAME?</v>
      </c>
      <c r="V123" s="567" t="e">
        <f t="shared" ca="1" si="40"/>
        <v>#NAME?</v>
      </c>
      <c r="W123" s="565" t="e">
        <f t="shared" ca="1" si="47"/>
        <v>#NAME?</v>
      </c>
      <c r="X123" s="453" t="e">
        <f t="shared" ca="1" si="58"/>
        <v>#NAME?</v>
      </c>
      <c r="Y123" s="566" t="e">
        <f t="shared" ca="1" si="41"/>
        <v>#NAME?</v>
      </c>
      <c r="Z123" s="567" t="e">
        <f t="shared" ca="1" si="26"/>
        <v>#NAME?</v>
      </c>
      <c r="AA123" s="1076" t="e">
        <f t="shared" ca="1" si="42"/>
        <v>#NAME?</v>
      </c>
      <c r="AB123" s="453" t="e">
        <f t="shared" ca="1" si="59"/>
        <v>#NAME?</v>
      </c>
      <c r="AC123" s="566" t="e">
        <f t="shared" ca="1" si="43"/>
        <v>#NAME?</v>
      </c>
      <c r="AD123" s="567" t="e">
        <f t="shared" ca="1" si="28"/>
        <v>#NAME?</v>
      </c>
      <c r="AE123" s="565" t="e">
        <f t="shared" ca="1" si="48"/>
        <v>#NAME?</v>
      </c>
      <c r="AF123" s="453" t="e">
        <f t="shared" ca="1" si="60"/>
        <v>#NAME?</v>
      </c>
      <c r="AG123" s="566" t="e">
        <f t="shared" ca="1" si="45"/>
        <v>#NAME?</v>
      </c>
      <c r="AH123" s="567" t="e">
        <f t="shared" ca="1" si="29"/>
        <v>#NAME?</v>
      </c>
      <c r="AI123" s="207"/>
      <c r="AJ123" s="460"/>
      <c r="AK123" s="206"/>
      <c r="AL123" s="208"/>
      <c r="AM123" s="449"/>
      <c r="AN123" s="454"/>
      <c r="AO123" s="461"/>
      <c r="AP123" s="448"/>
      <c r="AQ123" s="455"/>
      <c r="AR123" s="449"/>
      <c r="AS123" s="449"/>
      <c r="AT123" s="461"/>
      <c r="AU123" s="448"/>
      <c r="AV123" s="455"/>
      <c r="AW123" s="205"/>
      <c r="AX123" s="207"/>
      <c r="AY123" s="460"/>
      <c r="AZ123" s="206"/>
      <c r="BA123" s="208"/>
      <c r="BB123" s="449"/>
      <c r="BC123" s="454"/>
      <c r="BD123" s="461"/>
      <c r="BE123" s="448"/>
      <c r="BF123" s="455"/>
      <c r="BG123" s="449"/>
      <c r="BH123" s="449"/>
      <c r="BI123" s="461"/>
      <c r="BJ123" s="448"/>
      <c r="BK123" s="455"/>
      <c r="BL123" s="205"/>
      <c r="BM123" s="207"/>
      <c r="BN123" s="460"/>
      <c r="BO123" s="206"/>
      <c r="BP123" s="208"/>
      <c r="BQ123" s="449"/>
      <c r="BR123" s="454"/>
      <c r="BS123" s="461"/>
      <c r="BT123" s="448"/>
      <c r="BU123" s="455"/>
      <c r="BV123" s="449"/>
      <c r="BW123" s="449"/>
      <c r="BX123" s="461"/>
      <c r="BY123" s="448"/>
      <c r="BZ123" s="455"/>
      <c r="CA123" s="205"/>
      <c r="CB123" s="207"/>
      <c r="CC123" s="206"/>
      <c r="CD123" s="206"/>
      <c r="CE123" s="208"/>
      <c r="CF123" s="449"/>
      <c r="CG123" s="454"/>
      <c r="CH123" s="448"/>
      <c r="CI123" s="448"/>
      <c r="CJ123" s="455"/>
      <c r="CK123" s="449"/>
      <c r="CL123" s="449"/>
      <c r="CM123" s="448"/>
      <c r="CN123" s="448"/>
      <c r="CO123" s="455"/>
      <c r="CP123" s="205"/>
      <c r="CQ123" s="207"/>
      <c r="CR123" s="206"/>
      <c r="CS123" s="206"/>
      <c r="CT123" s="208"/>
      <c r="CU123" s="449"/>
      <c r="CV123" s="454"/>
      <c r="CW123" s="448"/>
      <c r="CX123" s="448"/>
      <c r="CY123" s="455"/>
      <c r="CZ123" s="449"/>
      <c r="DA123" s="449"/>
      <c r="DB123" s="448"/>
      <c r="DC123" s="448"/>
      <c r="DD123" s="455"/>
    </row>
    <row r="124" spans="2:108" s="329" customFormat="1" ht="15.75" x14ac:dyDescent="0.25">
      <c r="B124" s="439">
        <v>49</v>
      </c>
      <c r="D124" s="565">
        <f>'NSW Post Acute '!T54</f>
        <v>1.230827965322379E-4</v>
      </c>
      <c r="E124" s="493">
        <f>'NSW Post Acute '!U54</f>
        <v>3.4924368003392401E-5</v>
      </c>
      <c r="F124" s="493">
        <f>'NSW Post Acute '!V54</f>
        <v>4.1244122048417117E-4</v>
      </c>
      <c r="G124" s="498">
        <f t="shared" si="30"/>
        <v>9.6305319510402748E-5</v>
      </c>
      <c r="H124" s="498">
        <f t="shared" si="31"/>
        <v>1.6330819141860848</v>
      </c>
      <c r="I124" s="498">
        <f t="shared" si="32"/>
        <v>13266.524290171094</v>
      </c>
      <c r="J124" s="498" t="e">
        <f ca="1">_xll.ErBeta(H124,I124)</f>
        <v>#NAME?</v>
      </c>
      <c r="K124" s="1076" t="e">
        <f t="shared" ca="1" si="33"/>
        <v>#NAME?</v>
      </c>
      <c r="L124" s="453" t="e">
        <f t="shared" ca="1" si="55"/>
        <v>#NAME?</v>
      </c>
      <c r="M124" s="1124" t="e">
        <f t="shared" ca="1" si="22"/>
        <v>#NAME?</v>
      </c>
      <c r="N124" s="567" t="e">
        <f t="shared" ca="1" si="35"/>
        <v>#NAME?</v>
      </c>
      <c r="O124" s="565" t="e">
        <f t="shared" ca="1" si="46"/>
        <v>#NAME?</v>
      </c>
      <c r="P124" s="453" t="e">
        <f t="shared" ca="1" si="56"/>
        <v>#NAME?</v>
      </c>
      <c r="Q124" s="566" t="e">
        <f t="shared" ca="1" si="37"/>
        <v>#NAME?</v>
      </c>
      <c r="R124" s="567" t="e">
        <f t="shared" ca="1" si="23"/>
        <v>#NAME?</v>
      </c>
      <c r="S124" s="1076" t="e">
        <f t="shared" ca="1" si="38"/>
        <v>#NAME?</v>
      </c>
      <c r="T124" s="453" t="e">
        <f t="shared" ca="1" si="57"/>
        <v>#NAME?</v>
      </c>
      <c r="U124" s="566" t="e">
        <f t="shared" ca="1" si="39"/>
        <v>#NAME?</v>
      </c>
      <c r="V124" s="567" t="e">
        <f t="shared" ca="1" si="40"/>
        <v>#NAME?</v>
      </c>
      <c r="W124" s="565" t="e">
        <f t="shared" ca="1" si="47"/>
        <v>#NAME?</v>
      </c>
      <c r="X124" s="453" t="e">
        <f t="shared" ca="1" si="58"/>
        <v>#NAME?</v>
      </c>
      <c r="Y124" s="566" t="e">
        <f t="shared" ca="1" si="41"/>
        <v>#NAME?</v>
      </c>
      <c r="Z124" s="567" t="e">
        <f t="shared" ca="1" si="26"/>
        <v>#NAME?</v>
      </c>
      <c r="AA124" s="1076" t="e">
        <f t="shared" ca="1" si="42"/>
        <v>#NAME?</v>
      </c>
      <c r="AB124" s="453" t="e">
        <f t="shared" ca="1" si="59"/>
        <v>#NAME?</v>
      </c>
      <c r="AC124" s="566" t="e">
        <f t="shared" ca="1" si="43"/>
        <v>#NAME?</v>
      </c>
      <c r="AD124" s="567" t="e">
        <f t="shared" ca="1" si="28"/>
        <v>#NAME?</v>
      </c>
      <c r="AE124" s="565" t="e">
        <f t="shared" ca="1" si="48"/>
        <v>#NAME?</v>
      </c>
      <c r="AF124" s="453" t="e">
        <f t="shared" ca="1" si="60"/>
        <v>#NAME?</v>
      </c>
      <c r="AG124" s="566" t="e">
        <f t="shared" ca="1" si="45"/>
        <v>#NAME?</v>
      </c>
      <c r="AH124" s="567" t="e">
        <f t="shared" ca="1" si="29"/>
        <v>#NAME?</v>
      </c>
      <c r="AI124" s="207"/>
      <c r="AJ124" s="460"/>
      <c r="AK124" s="206"/>
      <c r="AL124" s="208"/>
      <c r="AM124" s="449"/>
      <c r="AN124" s="454"/>
      <c r="AO124" s="461"/>
      <c r="AP124" s="448"/>
      <c r="AQ124" s="455"/>
      <c r="AR124" s="449"/>
      <c r="AS124" s="449"/>
      <c r="AT124" s="461"/>
      <c r="AU124" s="448"/>
      <c r="AV124" s="455"/>
      <c r="AW124" s="205"/>
      <c r="AX124" s="207"/>
      <c r="AY124" s="460"/>
      <c r="AZ124" s="206"/>
      <c r="BA124" s="208"/>
      <c r="BB124" s="449"/>
      <c r="BC124" s="454"/>
      <c r="BD124" s="461"/>
      <c r="BE124" s="448"/>
      <c r="BF124" s="455"/>
      <c r="BG124" s="449"/>
      <c r="BH124" s="449"/>
      <c r="BI124" s="461"/>
      <c r="BJ124" s="448"/>
      <c r="BK124" s="455"/>
      <c r="BL124" s="205"/>
      <c r="BM124" s="207"/>
      <c r="BN124" s="460"/>
      <c r="BO124" s="206"/>
      <c r="BP124" s="208"/>
      <c r="BQ124" s="449"/>
      <c r="BR124" s="454"/>
      <c r="BS124" s="461"/>
      <c r="BT124" s="448"/>
      <c r="BU124" s="455"/>
      <c r="BV124" s="449"/>
      <c r="BW124" s="449"/>
      <c r="BX124" s="461"/>
      <c r="BY124" s="448"/>
      <c r="BZ124" s="455"/>
      <c r="CA124" s="205"/>
      <c r="CB124" s="207"/>
      <c r="CC124" s="206"/>
      <c r="CD124" s="206"/>
      <c r="CE124" s="208"/>
      <c r="CF124" s="449"/>
      <c r="CG124" s="454"/>
      <c r="CH124" s="448"/>
      <c r="CI124" s="448"/>
      <c r="CJ124" s="455"/>
      <c r="CK124" s="449"/>
      <c r="CL124" s="449"/>
      <c r="CM124" s="448"/>
      <c r="CN124" s="448"/>
      <c r="CO124" s="455"/>
      <c r="CP124" s="205"/>
      <c r="CQ124" s="207"/>
      <c r="CR124" s="206"/>
      <c r="CS124" s="206"/>
      <c r="CT124" s="208"/>
      <c r="CU124" s="449"/>
      <c r="CV124" s="454"/>
      <c r="CW124" s="448"/>
      <c r="CX124" s="448"/>
      <c r="CY124" s="455"/>
      <c r="CZ124" s="449"/>
      <c r="DA124" s="449"/>
      <c r="DB124" s="448"/>
      <c r="DC124" s="448"/>
      <c r="DD124" s="455"/>
    </row>
    <row r="125" spans="2:108" s="329" customFormat="1" ht="15.75" x14ac:dyDescent="0.25">
      <c r="B125" s="439">
        <v>50</v>
      </c>
      <c r="D125" s="565">
        <f>'NSW Post Acute '!T55</f>
        <v>1.0363315125548032E-4</v>
      </c>
      <c r="E125" s="493">
        <f>'NSW Post Acute '!U55</f>
        <v>2.8622262071900088E-5</v>
      </c>
      <c r="F125" s="493">
        <f>'NSW Post Acute '!V55</f>
        <v>3.5641425779227228E-4</v>
      </c>
      <c r="G125" s="498">
        <f t="shared" si="30"/>
        <v>8.3620407071523519E-5</v>
      </c>
      <c r="H125" s="498">
        <f t="shared" si="31"/>
        <v>1.535672252538129</v>
      </c>
      <c r="I125" s="498">
        <f t="shared" si="32"/>
        <v>14816.813803122695</v>
      </c>
      <c r="J125" s="498" t="e">
        <f ca="1">_xll.ErBeta(H125,I125)</f>
        <v>#NAME?</v>
      </c>
      <c r="K125" s="1076" t="e">
        <f t="shared" ca="1" si="33"/>
        <v>#NAME?</v>
      </c>
      <c r="L125" s="453" t="e">
        <f t="shared" ca="1" si="55"/>
        <v>#NAME?</v>
      </c>
      <c r="M125" s="1124" t="e">
        <f t="shared" ca="1" si="22"/>
        <v>#NAME?</v>
      </c>
      <c r="N125" s="567" t="e">
        <f t="shared" ca="1" si="35"/>
        <v>#NAME?</v>
      </c>
      <c r="O125" s="565" t="e">
        <f t="shared" ca="1" si="46"/>
        <v>#NAME?</v>
      </c>
      <c r="P125" s="453" t="e">
        <f t="shared" ca="1" si="56"/>
        <v>#NAME?</v>
      </c>
      <c r="Q125" s="566" t="e">
        <f t="shared" ca="1" si="37"/>
        <v>#NAME?</v>
      </c>
      <c r="R125" s="567" t="e">
        <f t="shared" ca="1" si="23"/>
        <v>#NAME?</v>
      </c>
      <c r="S125" s="1076" t="e">
        <f t="shared" ca="1" si="38"/>
        <v>#NAME?</v>
      </c>
      <c r="T125" s="453" t="e">
        <f t="shared" ca="1" si="57"/>
        <v>#NAME?</v>
      </c>
      <c r="U125" s="566" t="e">
        <f t="shared" ca="1" si="39"/>
        <v>#NAME?</v>
      </c>
      <c r="V125" s="567" t="e">
        <f t="shared" ca="1" si="40"/>
        <v>#NAME?</v>
      </c>
      <c r="W125" s="565" t="e">
        <f t="shared" ca="1" si="47"/>
        <v>#NAME?</v>
      </c>
      <c r="X125" s="453" t="e">
        <f t="shared" ca="1" si="58"/>
        <v>#NAME?</v>
      </c>
      <c r="Y125" s="566" t="e">
        <f t="shared" ca="1" si="41"/>
        <v>#NAME?</v>
      </c>
      <c r="Z125" s="567" t="e">
        <f t="shared" ca="1" si="26"/>
        <v>#NAME?</v>
      </c>
      <c r="AA125" s="1076" t="e">
        <f t="shared" ca="1" si="42"/>
        <v>#NAME?</v>
      </c>
      <c r="AB125" s="453" t="e">
        <f t="shared" ca="1" si="59"/>
        <v>#NAME?</v>
      </c>
      <c r="AC125" s="566" t="e">
        <f t="shared" ca="1" si="43"/>
        <v>#NAME?</v>
      </c>
      <c r="AD125" s="567" t="e">
        <f t="shared" ca="1" si="28"/>
        <v>#NAME?</v>
      </c>
      <c r="AE125" s="565" t="e">
        <f t="shared" ca="1" si="48"/>
        <v>#NAME?</v>
      </c>
      <c r="AF125" s="453" t="e">
        <f t="shared" ca="1" si="60"/>
        <v>#NAME?</v>
      </c>
      <c r="AG125" s="566" t="e">
        <f t="shared" ca="1" si="45"/>
        <v>#NAME?</v>
      </c>
      <c r="AH125" s="567" t="e">
        <f t="shared" ca="1" si="29"/>
        <v>#NAME?</v>
      </c>
      <c r="AI125" s="207"/>
      <c r="AJ125" s="460"/>
      <c r="AK125" s="206"/>
      <c r="AL125" s="208"/>
      <c r="AM125" s="449"/>
      <c r="AN125" s="454"/>
      <c r="AO125" s="461"/>
      <c r="AP125" s="448"/>
      <c r="AQ125" s="455"/>
      <c r="AR125" s="449"/>
      <c r="AS125" s="449"/>
      <c r="AT125" s="461"/>
      <c r="AU125" s="448"/>
      <c r="AV125" s="455"/>
      <c r="AW125" s="205"/>
      <c r="AX125" s="207"/>
      <c r="AY125" s="460"/>
      <c r="AZ125" s="206"/>
      <c r="BA125" s="208"/>
      <c r="BB125" s="449"/>
      <c r="BC125" s="454"/>
      <c r="BD125" s="461"/>
      <c r="BE125" s="448"/>
      <c r="BF125" s="455"/>
      <c r="BG125" s="449"/>
      <c r="BH125" s="449"/>
      <c r="BI125" s="461"/>
      <c r="BJ125" s="448"/>
      <c r="BK125" s="455"/>
      <c r="BL125" s="205"/>
      <c r="BM125" s="207"/>
      <c r="BN125" s="460"/>
      <c r="BO125" s="206"/>
      <c r="BP125" s="208"/>
      <c r="BQ125" s="449"/>
      <c r="BR125" s="454"/>
      <c r="BS125" s="461"/>
      <c r="BT125" s="448"/>
      <c r="BU125" s="455"/>
      <c r="BV125" s="449"/>
      <c r="BW125" s="449"/>
      <c r="BX125" s="461"/>
      <c r="BY125" s="448"/>
      <c r="BZ125" s="455"/>
      <c r="CA125" s="205"/>
      <c r="CB125" s="207"/>
      <c r="CC125" s="206"/>
      <c r="CD125" s="206"/>
      <c r="CE125" s="208"/>
      <c r="CF125" s="449"/>
      <c r="CG125" s="454"/>
      <c r="CH125" s="448"/>
      <c r="CI125" s="448"/>
      <c r="CJ125" s="455"/>
      <c r="CK125" s="449"/>
      <c r="CL125" s="449"/>
      <c r="CM125" s="448"/>
      <c r="CN125" s="448"/>
      <c r="CO125" s="455"/>
      <c r="CP125" s="205"/>
      <c r="CQ125" s="207"/>
      <c r="CR125" s="206"/>
      <c r="CS125" s="206"/>
      <c r="CT125" s="208"/>
      <c r="CU125" s="449"/>
      <c r="CV125" s="454"/>
      <c r="CW125" s="448"/>
      <c r="CX125" s="448"/>
      <c r="CY125" s="455"/>
      <c r="CZ125" s="449"/>
      <c r="DA125" s="449"/>
      <c r="DB125" s="448"/>
      <c r="DC125" s="448"/>
      <c r="DD125" s="455"/>
    </row>
    <row r="126" spans="2:108" s="329" customFormat="1" ht="15.75" x14ac:dyDescent="0.25">
      <c r="B126" s="439">
        <v>51</v>
      </c>
      <c r="D126" s="565">
        <f>'NSW Post Acute '!T56</f>
        <v>8.7256955006935504E-5</v>
      </c>
      <c r="E126" s="493">
        <f>'NSW Post Acute '!U56</f>
        <v>2.3457371827972765E-5</v>
      </c>
      <c r="F126" s="493">
        <f>'NSW Post Acute '!V56</f>
        <v>3.079981263960292E-4</v>
      </c>
      <c r="G126" s="498">
        <f t="shared" si="30"/>
        <v>7.2586927185728679E-5</v>
      </c>
      <c r="H126" s="498">
        <f t="shared" si="31"/>
        <v>1.4448380124220248</v>
      </c>
      <c r="I126" s="498">
        <f t="shared" si="32"/>
        <v>16556.983224337266</v>
      </c>
      <c r="J126" s="498" t="e">
        <f ca="1">_xll.ErBeta(H126,I126)</f>
        <v>#NAME?</v>
      </c>
      <c r="K126" s="1076" t="e">
        <f t="shared" ca="1" si="33"/>
        <v>#NAME?</v>
      </c>
      <c r="L126" s="453" t="e">
        <f t="shared" ca="1" si="55"/>
        <v>#NAME?</v>
      </c>
      <c r="M126" s="1124" t="e">
        <f t="shared" ca="1" si="22"/>
        <v>#NAME?</v>
      </c>
      <c r="N126" s="567" t="e">
        <f t="shared" ca="1" si="35"/>
        <v>#NAME?</v>
      </c>
      <c r="O126" s="565" t="e">
        <f t="shared" ca="1" si="46"/>
        <v>#NAME?</v>
      </c>
      <c r="P126" s="453" t="e">
        <f t="shared" ca="1" si="56"/>
        <v>#NAME?</v>
      </c>
      <c r="Q126" s="566" t="e">
        <f t="shared" ca="1" si="37"/>
        <v>#NAME?</v>
      </c>
      <c r="R126" s="567" t="e">
        <f t="shared" ca="1" si="23"/>
        <v>#NAME?</v>
      </c>
      <c r="S126" s="1076" t="e">
        <f t="shared" ca="1" si="38"/>
        <v>#NAME?</v>
      </c>
      <c r="T126" s="453" t="e">
        <f t="shared" ca="1" si="57"/>
        <v>#NAME?</v>
      </c>
      <c r="U126" s="566" t="e">
        <f t="shared" ca="1" si="39"/>
        <v>#NAME?</v>
      </c>
      <c r="V126" s="567" t="e">
        <f t="shared" ca="1" si="40"/>
        <v>#NAME?</v>
      </c>
      <c r="W126" s="565" t="e">
        <f t="shared" ca="1" si="47"/>
        <v>#NAME?</v>
      </c>
      <c r="X126" s="453" t="e">
        <f t="shared" ca="1" si="58"/>
        <v>#NAME?</v>
      </c>
      <c r="Y126" s="566" t="e">
        <f t="shared" ca="1" si="41"/>
        <v>#NAME?</v>
      </c>
      <c r="Z126" s="567" t="e">
        <f t="shared" ca="1" si="26"/>
        <v>#NAME?</v>
      </c>
      <c r="AA126" s="1076" t="e">
        <f t="shared" ca="1" si="42"/>
        <v>#NAME?</v>
      </c>
      <c r="AB126" s="453" t="e">
        <f t="shared" ca="1" si="59"/>
        <v>#NAME?</v>
      </c>
      <c r="AC126" s="566" t="e">
        <f t="shared" ca="1" si="43"/>
        <v>#NAME?</v>
      </c>
      <c r="AD126" s="567" t="e">
        <f t="shared" ca="1" si="28"/>
        <v>#NAME?</v>
      </c>
      <c r="AE126" s="565" t="e">
        <f t="shared" ca="1" si="48"/>
        <v>#NAME?</v>
      </c>
      <c r="AF126" s="453" t="e">
        <f t="shared" ca="1" si="60"/>
        <v>#NAME?</v>
      </c>
      <c r="AG126" s="566" t="e">
        <f t="shared" ca="1" si="45"/>
        <v>#NAME?</v>
      </c>
      <c r="AH126" s="567" t="e">
        <f t="shared" ca="1" si="29"/>
        <v>#NAME?</v>
      </c>
      <c r="AI126" s="207"/>
      <c r="AJ126" s="460"/>
      <c r="AK126" s="206"/>
      <c r="AL126" s="208"/>
      <c r="AM126" s="449"/>
      <c r="AN126" s="454"/>
      <c r="AO126" s="461"/>
      <c r="AP126" s="448"/>
      <c r="AQ126" s="455"/>
      <c r="AR126" s="449"/>
      <c r="AS126" s="449"/>
      <c r="AT126" s="461"/>
      <c r="AU126" s="448"/>
      <c r="AV126" s="455"/>
      <c r="AW126" s="205"/>
      <c r="AX126" s="207"/>
      <c r="AY126" s="460"/>
      <c r="AZ126" s="206"/>
      <c r="BA126" s="208"/>
      <c r="BB126" s="449"/>
      <c r="BC126" s="454"/>
      <c r="BD126" s="461"/>
      <c r="BE126" s="448"/>
      <c r="BF126" s="455"/>
      <c r="BG126" s="449"/>
      <c r="BH126" s="449"/>
      <c r="BI126" s="461"/>
      <c r="BJ126" s="448"/>
      <c r="BK126" s="455"/>
      <c r="BL126" s="205"/>
      <c r="BM126" s="207"/>
      <c r="BN126" s="460"/>
      <c r="BO126" s="206"/>
      <c r="BP126" s="208"/>
      <c r="BQ126" s="449"/>
      <c r="BR126" s="454"/>
      <c r="BS126" s="461"/>
      <c r="BT126" s="448"/>
      <c r="BU126" s="455"/>
      <c r="BV126" s="449"/>
      <c r="BW126" s="449"/>
      <c r="BX126" s="461"/>
      <c r="BY126" s="448"/>
      <c r="BZ126" s="455"/>
      <c r="CA126" s="205"/>
      <c r="CB126" s="207"/>
      <c r="CC126" s="206"/>
      <c r="CD126" s="206"/>
      <c r="CE126" s="208"/>
      <c r="CF126" s="449"/>
      <c r="CG126" s="454"/>
      <c r="CH126" s="448"/>
      <c r="CI126" s="448"/>
      <c r="CJ126" s="455"/>
      <c r="CK126" s="449"/>
      <c r="CL126" s="449"/>
      <c r="CM126" s="448"/>
      <c r="CN126" s="448"/>
      <c r="CO126" s="455"/>
      <c r="CP126" s="205"/>
      <c r="CQ126" s="207"/>
      <c r="CR126" s="206"/>
      <c r="CS126" s="206"/>
      <c r="CT126" s="208"/>
      <c r="CU126" s="449"/>
      <c r="CV126" s="454"/>
      <c r="CW126" s="448"/>
      <c r="CX126" s="448"/>
      <c r="CY126" s="455"/>
      <c r="CZ126" s="449"/>
      <c r="DA126" s="449"/>
      <c r="DB126" s="448"/>
      <c r="DC126" s="448"/>
      <c r="DD126" s="455"/>
    </row>
    <row r="127" spans="2:108" s="24" customFormat="1" ht="16.5" customHeight="1" x14ac:dyDescent="0.25">
      <c r="B127" s="152">
        <v>52</v>
      </c>
      <c r="D127" s="565">
        <f>'NSW Post Acute '!T57</f>
        <v>7.3468538829940514E-5</v>
      </c>
      <c r="E127" s="493">
        <f>'NSW Post Acute '!U57</f>
        <v>1.9224486579485855E-5</v>
      </c>
      <c r="F127" s="493">
        <f>'NSW Post Acute '!V57</f>
        <v>2.6615895349156588E-4</v>
      </c>
      <c r="G127" s="498">
        <f t="shared" si="30"/>
        <v>6.2993486457163273E-5</v>
      </c>
      <c r="H127" s="498">
        <f t="shared" si="31"/>
        <v>1.3600539816227082</v>
      </c>
      <c r="I127" s="498">
        <f t="shared" si="32"/>
        <v>18510.699710414396</v>
      </c>
      <c r="J127" s="498" t="e">
        <f ca="1">_xll.ErBeta(H127,I127)</f>
        <v>#NAME?</v>
      </c>
      <c r="K127" s="1076" t="e">
        <f t="shared" ca="1" si="33"/>
        <v>#NAME?</v>
      </c>
      <c r="L127" s="453" t="e">
        <f t="shared" ca="1" si="55"/>
        <v>#NAME?</v>
      </c>
      <c r="M127" s="1124" t="e">
        <f t="shared" ca="1" si="22"/>
        <v>#NAME?</v>
      </c>
      <c r="N127" s="567" t="e">
        <f t="shared" ca="1" si="35"/>
        <v>#NAME?</v>
      </c>
      <c r="O127" s="565" t="e">
        <f t="shared" ca="1" si="46"/>
        <v>#NAME?</v>
      </c>
      <c r="P127" s="453" t="e">
        <f t="shared" ca="1" si="56"/>
        <v>#NAME?</v>
      </c>
      <c r="Q127" s="566" t="e">
        <f t="shared" ca="1" si="37"/>
        <v>#NAME?</v>
      </c>
      <c r="R127" s="567" t="e">
        <f t="shared" ca="1" si="23"/>
        <v>#NAME?</v>
      </c>
      <c r="S127" s="1076" t="e">
        <f t="shared" ca="1" si="38"/>
        <v>#NAME?</v>
      </c>
      <c r="T127" s="453" t="e">
        <f t="shared" ca="1" si="57"/>
        <v>#NAME?</v>
      </c>
      <c r="U127" s="566" t="e">
        <f t="shared" ca="1" si="39"/>
        <v>#NAME?</v>
      </c>
      <c r="V127" s="567" t="e">
        <f t="shared" ca="1" si="40"/>
        <v>#NAME?</v>
      </c>
      <c r="W127" s="565" t="e">
        <f t="shared" ca="1" si="47"/>
        <v>#NAME?</v>
      </c>
      <c r="X127" s="453" t="e">
        <f t="shared" ca="1" si="58"/>
        <v>#NAME?</v>
      </c>
      <c r="Y127" s="566" t="e">
        <f t="shared" ca="1" si="41"/>
        <v>#NAME?</v>
      </c>
      <c r="Z127" s="567" t="e">
        <f t="shared" ca="1" si="26"/>
        <v>#NAME?</v>
      </c>
      <c r="AA127" s="1076" t="e">
        <f t="shared" ca="1" si="42"/>
        <v>#NAME?</v>
      </c>
      <c r="AB127" s="453" t="e">
        <f t="shared" ca="1" si="59"/>
        <v>#NAME?</v>
      </c>
      <c r="AC127" s="566" t="e">
        <f t="shared" ca="1" si="43"/>
        <v>#NAME?</v>
      </c>
      <c r="AD127" s="567" t="e">
        <f t="shared" ca="1" si="28"/>
        <v>#NAME?</v>
      </c>
      <c r="AE127" s="565" t="e">
        <f t="shared" ca="1" si="48"/>
        <v>#NAME?</v>
      </c>
      <c r="AF127" s="453" t="e">
        <f t="shared" ca="1" si="60"/>
        <v>#NAME?</v>
      </c>
      <c r="AG127" s="566" t="e">
        <f t="shared" ca="1" si="45"/>
        <v>#NAME?</v>
      </c>
      <c r="AH127" s="567" t="e">
        <f t="shared" ca="1" si="29"/>
        <v>#NAME?</v>
      </c>
      <c r="AI127" s="207"/>
      <c r="AJ127" s="460"/>
      <c r="AK127" s="206"/>
      <c r="AL127" s="208"/>
      <c r="AM127" s="449"/>
      <c r="AN127" s="454"/>
      <c r="AO127" s="461"/>
      <c r="AP127" s="448"/>
      <c r="AQ127" s="455"/>
      <c r="AR127" s="449"/>
      <c r="AS127" s="449"/>
      <c r="AT127" s="461"/>
      <c r="AU127" s="448"/>
      <c r="AV127" s="455"/>
      <c r="AW127" s="205"/>
      <c r="AX127" s="207"/>
      <c r="AY127" s="460"/>
      <c r="AZ127" s="206"/>
      <c r="BA127" s="208"/>
      <c r="BB127" s="449"/>
      <c r="BC127" s="454"/>
      <c r="BD127" s="461"/>
      <c r="BE127" s="448"/>
      <c r="BF127" s="455"/>
      <c r="BG127" s="449"/>
      <c r="BH127" s="449"/>
      <c r="BI127" s="461"/>
      <c r="BJ127" s="448"/>
      <c r="BK127" s="455"/>
      <c r="BL127" s="205"/>
      <c r="BM127" s="207"/>
      <c r="BN127" s="460"/>
      <c r="BO127" s="206"/>
      <c r="BP127" s="208"/>
      <c r="BQ127" s="449"/>
      <c r="BR127" s="454"/>
      <c r="BS127" s="461"/>
      <c r="BT127" s="448"/>
      <c r="BU127" s="455"/>
      <c r="BV127" s="449"/>
      <c r="BW127" s="449"/>
      <c r="BX127" s="461"/>
      <c r="BY127" s="448"/>
      <c r="BZ127" s="455"/>
      <c r="CA127" s="205"/>
      <c r="CB127" s="207"/>
      <c r="CC127" s="206"/>
      <c r="CD127" s="206"/>
      <c r="CE127" s="208"/>
      <c r="CF127" s="449"/>
      <c r="CG127" s="454"/>
      <c r="CH127" s="448"/>
      <c r="CI127" s="448"/>
      <c r="CJ127" s="455"/>
      <c r="CK127" s="449"/>
      <c r="CL127" s="449"/>
      <c r="CM127" s="448"/>
      <c r="CN127" s="448"/>
      <c r="CO127" s="455"/>
      <c r="CP127" s="205"/>
      <c r="CQ127" s="207"/>
      <c r="CR127" s="206"/>
      <c r="CS127" s="206"/>
      <c r="CT127" s="208"/>
      <c r="CU127" s="449"/>
      <c r="CV127" s="454"/>
      <c r="CW127" s="448"/>
      <c r="CX127" s="448"/>
      <c r="CY127" s="455"/>
      <c r="CZ127" s="449"/>
      <c r="DA127" s="449"/>
      <c r="DB127" s="448"/>
      <c r="DC127" s="448"/>
      <c r="DD127" s="455"/>
    </row>
    <row r="128" spans="2:108" s="329" customFormat="1" ht="15.75" x14ac:dyDescent="0.25">
      <c r="B128" s="439">
        <v>53</v>
      </c>
      <c r="D128" s="565">
        <f>'NSW Post Acute '!T58</f>
        <v>6.1858979577931103E-5</v>
      </c>
      <c r="E128" s="493">
        <f>'NSW Post Acute '!U58</f>
        <v>1.5755425925597896E-5</v>
      </c>
      <c r="F128" s="493">
        <f>'NSW Post Acute '!V58</f>
        <v>2.3000330993129975E-4</v>
      </c>
      <c r="G128" s="498">
        <f t="shared" si="30"/>
        <v>5.4655072450434145E-5</v>
      </c>
      <c r="H128" s="498">
        <f t="shared" si="31"/>
        <v>1.2808454056334482</v>
      </c>
      <c r="I128" s="498">
        <f t="shared" si="32"/>
        <v>20704.612047958621</v>
      </c>
      <c r="J128" s="498" t="e">
        <f ca="1">_xll.ErBeta(H128,I128)</f>
        <v>#NAME?</v>
      </c>
      <c r="K128" s="1076" t="e">
        <f t="shared" ca="1" si="33"/>
        <v>#NAME?</v>
      </c>
      <c r="L128" s="453" t="e">
        <f t="shared" ca="1" si="55"/>
        <v>#NAME?</v>
      </c>
      <c r="M128" s="1124" t="e">
        <f t="shared" ca="1" si="22"/>
        <v>#NAME?</v>
      </c>
      <c r="N128" s="567" t="e">
        <f t="shared" ca="1" si="35"/>
        <v>#NAME?</v>
      </c>
      <c r="O128" s="565" t="e">
        <f t="shared" ca="1" si="46"/>
        <v>#NAME?</v>
      </c>
      <c r="P128" s="453" t="e">
        <f t="shared" ca="1" si="56"/>
        <v>#NAME?</v>
      </c>
      <c r="Q128" s="566" t="e">
        <f t="shared" ca="1" si="37"/>
        <v>#NAME?</v>
      </c>
      <c r="R128" s="567" t="e">
        <f t="shared" ca="1" si="23"/>
        <v>#NAME?</v>
      </c>
      <c r="S128" s="1076" t="e">
        <f t="shared" ca="1" si="38"/>
        <v>#NAME?</v>
      </c>
      <c r="T128" s="453" t="e">
        <f t="shared" ca="1" si="57"/>
        <v>#NAME?</v>
      </c>
      <c r="U128" s="566" t="e">
        <f t="shared" ca="1" si="39"/>
        <v>#NAME?</v>
      </c>
      <c r="V128" s="567" t="e">
        <f t="shared" ca="1" si="40"/>
        <v>#NAME?</v>
      </c>
      <c r="W128" s="565" t="e">
        <f t="shared" ca="1" si="47"/>
        <v>#NAME?</v>
      </c>
      <c r="X128" s="453" t="e">
        <f t="shared" ca="1" si="58"/>
        <v>#NAME?</v>
      </c>
      <c r="Y128" s="566" t="e">
        <f t="shared" ca="1" si="41"/>
        <v>#NAME?</v>
      </c>
      <c r="Z128" s="567" t="e">
        <f t="shared" ca="1" si="26"/>
        <v>#NAME?</v>
      </c>
      <c r="AA128" s="1076" t="e">
        <f t="shared" ca="1" si="42"/>
        <v>#NAME?</v>
      </c>
      <c r="AB128" s="453" t="e">
        <f t="shared" ca="1" si="59"/>
        <v>#NAME?</v>
      </c>
      <c r="AC128" s="566" t="e">
        <f t="shared" ca="1" si="43"/>
        <v>#NAME?</v>
      </c>
      <c r="AD128" s="567" t="e">
        <f t="shared" ca="1" si="28"/>
        <v>#NAME?</v>
      </c>
      <c r="AE128" s="565" t="e">
        <f t="shared" ca="1" si="48"/>
        <v>#NAME?</v>
      </c>
      <c r="AF128" s="453" t="e">
        <f t="shared" ca="1" si="60"/>
        <v>#NAME?</v>
      </c>
      <c r="AG128" s="566" t="e">
        <f t="shared" ca="1" si="45"/>
        <v>#NAME?</v>
      </c>
      <c r="AH128" s="567" t="e">
        <f t="shared" ca="1" si="29"/>
        <v>#NAME?</v>
      </c>
      <c r="AI128" s="207"/>
      <c r="AJ128" s="460"/>
      <c r="AK128" s="206"/>
      <c r="AL128" s="208"/>
      <c r="AM128" s="449"/>
      <c r="AN128" s="454"/>
      <c r="AO128" s="461"/>
      <c r="AP128" s="448"/>
      <c r="AQ128" s="455"/>
      <c r="AR128" s="449"/>
      <c r="AS128" s="449"/>
      <c r="AT128" s="461"/>
      <c r="AU128" s="448"/>
      <c r="AV128" s="455"/>
      <c r="AW128" s="205"/>
      <c r="AX128" s="207"/>
      <c r="AY128" s="460"/>
      <c r="AZ128" s="206"/>
      <c r="BA128" s="208"/>
      <c r="BB128" s="449"/>
      <c r="BC128" s="454"/>
      <c r="BD128" s="461"/>
      <c r="BE128" s="448"/>
      <c r="BF128" s="455"/>
      <c r="BG128" s="449"/>
      <c r="BH128" s="449"/>
      <c r="BI128" s="461"/>
      <c r="BJ128" s="448"/>
      <c r="BK128" s="455"/>
      <c r="BL128" s="205"/>
      <c r="BM128" s="207"/>
      <c r="BN128" s="460"/>
      <c r="BO128" s="206"/>
      <c r="BP128" s="208"/>
      <c r="BQ128" s="449"/>
      <c r="BR128" s="454"/>
      <c r="BS128" s="461"/>
      <c r="BT128" s="448"/>
      <c r="BU128" s="455"/>
      <c r="BV128" s="449"/>
      <c r="BW128" s="449"/>
      <c r="BX128" s="461"/>
      <c r="BY128" s="448"/>
      <c r="BZ128" s="455"/>
      <c r="CA128" s="205"/>
      <c r="CB128" s="207"/>
      <c r="CC128" s="206"/>
      <c r="CD128" s="206"/>
      <c r="CE128" s="208"/>
      <c r="CF128" s="449"/>
      <c r="CG128" s="454"/>
      <c r="CH128" s="448"/>
      <c r="CI128" s="448"/>
      <c r="CJ128" s="455"/>
      <c r="CK128" s="449"/>
      <c r="CL128" s="449"/>
      <c r="CM128" s="448"/>
      <c r="CN128" s="448"/>
      <c r="CO128" s="455"/>
      <c r="CP128" s="205"/>
      <c r="CQ128" s="207"/>
      <c r="CR128" s="206"/>
      <c r="CS128" s="206"/>
      <c r="CT128" s="208"/>
      <c r="CU128" s="449"/>
      <c r="CV128" s="454"/>
      <c r="CW128" s="448"/>
      <c r="CX128" s="448"/>
      <c r="CY128" s="455"/>
      <c r="CZ128" s="449"/>
      <c r="DA128" s="449"/>
      <c r="DB128" s="448"/>
      <c r="DC128" s="448"/>
      <c r="DD128" s="455"/>
    </row>
    <row r="129" spans="2:108" s="329" customFormat="1" ht="15.75" x14ac:dyDescent="0.25">
      <c r="B129" s="439">
        <v>54</v>
      </c>
      <c r="D129" s="565">
        <f>'NSW Post Acute '!T59</f>
        <v>5.208397247807361E-5</v>
      </c>
      <c r="E129" s="493">
        <f>'NSW Post Acute '!U59</f>
        <v>1.2912357636738569E-5</v>
      </c>
      <c r="F129" s="493">
        <f>'NSW Post Acute '!V59</f>
        <v>1.9875913203509755E-4</v>
      </c>
      <c r="G129" s="498">
        <f t="shared" si="30"/>
        <v>4.7409891428152804E-5</v>
      </c>
      <c r="H129" s="498">
        <f t="shared" si="31"/>
        <v>1.2067822567029267</v>
      </c>
      <c r="I129" s="498">
        <f t="shared" si="32"/>
        <v>23168.728214751445</v>
      </c>
      <c r="J129" s="498" t="e">
        <f ca="1">_xll.ErBeta(H129,I129)</f>
        <v>#NAME?</v>
      </c>
      <c r="K129" s="1076" t="e">
        <f t="shared" ca="1" si="33"/>
        <v>#NAME?</v>
      </c>
      <c r="L129" s="453" t="e">
        <f t="shared" ca="1" si="55"/>
        <v>#NAME?</v>
      </c>
      <c r="M129" s="1124" t="e">
        <f t="shared" ca="1" si="22"/>
        <v>#NAME?</v>
      </c>
      <c r="N129" s="567" t="e">
        <f t="shared" ca="1" si="35"/>
        <v>#NAME?</v>
      </c>
      <c r="O129" s="565" t="e">
        <f t="shared" ca="1" si="46"/>
        <v>#NAME?</v>
      </c>
      <c r="P129" s="453" t="e">
        <f t="shared" ca="1" si="56"/>
        <v>#NAME?</v>
      </c>
      <c r="Q129" s="566" t="e">
        <f t="shared" ca="1" si="37"/>
        <v>#NAME?</v>
      </c>
      <c r="R129" s="567" t="e">
        <f t="shared" ca="1" si="23"/>
        <v>#NAME?</v>
      </c>
      <c r="S129" s="1076" t="e">
        <f t="shared" ca="1" si="38"/>
        <v>#NAME?</v>
      </c>
      <c r="T129" s="453" t="e">
        <f t="shared" ca="1" si="57"/>
        <v>#NAME?</v>
      </c>
      <c r="U129" s="566" t="e">
        <f t="shared" ca="1" si="39"/>
        <v>#NAME?</v>
      </c>
      <c r="V129" s="567" t="e">
        <f t="shared" ca="1" si="40"/>
        <v>#NAME?</v>
      </c>
      <c r="W129" s="565" t="e">
        <f t="shared" ca="1" si="47"/>
        <v>#NAME?</v>
      </c>
      <c r="X129" s="453" t="e">
        <f t="shared" ca="1" si="58"/>
        <v>#NAME?</v>
      </c>
      <c r="Y129" s="566" t="e">
        <f t="shared" ca="1" si="41"/>
        <v>#NAME?</v>
      </c>
      <c r="Z129" s="567" t="e">
        <f t="shared" ca="1" si="26"/>
        <v>#NAME?</v>
      </c>
      <c r="AA129" s="1076" t="e">
        <f t="shared" ca="1" si="42"/>
        <v>#NAME?</v>
      </c>
      <c r="AB129" s="453" t="e">
        <f t="shared" ca="1" si="59"/>
        <v>#NAME?</v>
      </c>
      <c r="AC129" s="566" t="e">
        <f t="shared" ca="1" si="43"/>
        <v>#NAME?</v>
      </c>
      <c r="AD129" s="567" t="e">
        <f t="shared" ca="1" si="28"/>
        <v>#NAME?</v>
      </c>
      <c r="AE129" s="565" t="e">
        <f t="shared" ca="1" si="48"/>
        <v>#NAME?</v>
      </c>
      <c r="AF129" s="453" t="e">
        <f t="shared" ca="1" si="60"/>
        <v>#NAME?</v>
      </c>
      <c r="AG129" s="566" t="e">
        <f t="shared" ca="1" si="45"/>
        <v>#NAME?</v>
      </c>
      <c r="AH129" s="567" t="e">
        <f t="shared" ca="1" si="29"/>
        <v>#NAME?</v>
      </c>
      <c r="AI129" s="207"/>
      <c r="AJ129" s="460"/>
      <c r="AK129" s="206"/>
      <c r="AL129" s="208"/>
      <c r="AM129" s="449"/>
      <c r="AN129" s="454"/>
      <c r="AO129" s="461"/>
      <c r="AP129" s="448"/>
      <c r="AQ129" s="455"/>
      <c r="AR129" s="449"/>
      <c r="AS129" s="449"/>
      <c r="AT129" s="461"/>
      <c r="AU129" s="448"/>
      <c r="AV129" s="455"/>
      <c r="AW129" s="205"/>
      <c r="AX129" s="207"/>
      <c r="AY129" s="460"/>
      <c r="AZ129" s="206"/>
      <c r="BA129" s="208"/>
      <c r="BB129" s="449"/>
      <c r="BC129" s="454"/>
      <c r="BD129" s="461"/>
      <c r="BE129" s="448"/>
      <c r="BF129" s="455"/>
      <c r="BG129" s="449"/>
      <c r="BH129" s="449"/>
      <c r="BI129" s="461"/>
      <c r="BJ129" s="448"/>
      <c r="BK129" s="455"/>
      <c r="BL129" s="205"/>
      <c r="BM129" s="207"/>
      <c r="BN129" s="460"/>
      <c r="BO129" s="206"/>
      <c r="BP129" s="208"/>
      <c r="BQ129" s="449"/>
      <c r="BR129" s="454"/>
      <c r="BS129" s="461"/>
      <c r="BT129" s="448"/>
      <c r="BU129" s="455"/>
      <c r="BV129" s="449"/>
      <c r="BW129" s="449"/>
      <c r="BX129" s="461"/>
      <c r="BY129" s="448"/>
      <c r="BZ129" s="455"/>
      <c r="CA129" s="205"/>
      <c r="CB129" s="207"/>
      <c r="CC129" s="206"/>
      <c r="CD129" s="206"/>
      <c r="CE129" s="208"/>
      <c r="CF129" s="449"/>
      <c r="CG129" s="454"/>
      <c r="CH129" s="448"/>
      <c r="CI129" s="448"/>
      <c r="CJ129" s="455"/>
      <c r="CK129" s="449"/>
      <c r="CL129" s="449"/>
      <c r="CM129" s="448"/>
      <c r="CN129" s="448"/>
      <c r="CO129" s="455"/>
      <c r="CP129" s="205"/>
      <c r="CQ129" s="207"/>
      <c r="CR129" s="206"/>
      <c r="CS129" s="206"/>
      <c r="CT129" s="208"/>
      <c r="CU129" s="449"/>
      <c r="CV129" s="454"/>
      <c r="CW129" s="448"/>
      <c r="CX129" s="448"/>
      <c r="CY129" s="455"/>
      <c r="CZ129" s="449"/>
      <c r="DA129" s="449"/>
      <c r="DB129" s="448"/>
      <c r="DC129" s="448"/>
      <c r="DD129" s="455"/>
    </row>
    <row r="130" spans="2:108" s="329" customFormat="1" ht="15.75" x14ac:dyDescent="0.25">
      <c r="B130" s="439">
        <v>55</v>
      </c>
      <c r="D130" s="565">
        <f>'NSW Post Acute '!T60</f>
        <v>4.3853620082419299E-5</v>
      </c>
      <c r="E130" s="493">
        <f>'NSW Post Acute '!U60</f>
        <v>1.0582321323865684E-5</v>
      </c>
      <c r="F130" s="493">
        <f>'NSW Post Acute '!V60</f>
        <v>1.7175923502642305E-4</v>
      </c>
      <c r="G130" s="498">
        <f t="shared" si="30"/>
        <v>4.1116559617999331E-5</v>
      </c>
      <c r="H130" s="498">
        <f t="shared" si="31"/>
        <v>1.137474249769592</v>
      </c>
      <c r="I130" s="498">
        <f t="shared" si="32"/>
        <v>25936.840910015933</v>
      </c>
      <c r="J130" s="498" t="e">
        <f ca="1">_xll.ErBeta(H130,I130)</f>
        <v>#NAME?</v>
      </c>
      <c r="K130" s="1076" t="e">
        <f t="shared" ca="1" si="33"/>
        <v>#NAME?</v>
      </c>
      <c r="L130" s="453" t="e">
        <f t="shared" ca="1" si="55"/>
        <v>#NAME?</v>
      </c>
      <c r="M130" s="1124" t="e">
        <f t="shared" ca="1" si="22"/>
        <v>#NAME?</v>
      </c>
      <c r="N130" s="567" t="e">
        <f t="shared" ca="1" si="35"/>
        <v>#NAME?</v>
      </c>
      <c r="O130" s="565" t="e">
        <f t="shared" ca="1" si="46"/>
        <v>#NAME?</v>
      </c>
      <c r="P130" s="453" t="e">
        <f t="shared" ca="1" si="56"/>
        <v>#NAME?</v>
      </c>
      <c r="Q130" s="566" t="e">
        <f t="shared" ca="1" si="37"/>
        <v>#NAME?</v>
      </c>
      <c r="R130" s="567" t="e">
        <f t="shared" ca="1" si="23"/>
        <v>#NAME?</v>
      </c>
      <c r="S130" s="1076" t="e">
        <f t="shared" ca="1" si="38"/>
        <v>#NAME?</v>
      </c>
      <c r="T130" s="453" t="e">
        <f t="shared" ca="1" si="57"/>
        <v>#NAME?</v>
      </c>
      <c r="U130" s="566" t="e">
        <f t="shared" ca="1" si="39"/>
        <v>#NAME?</v>
      </c>
      <c r="V130" s="567" t="e">
        <f t="shared" ca="1" si="40"/>
        <v>#NAME?</v>
      </c>
      <c r="W130" s="565" t="e">
        <f t="shared" ca="1" si="47"/>
        <v>#NAME?</v>
      </c>
      <c r="X130" s="453" t="e">
        <f t="shared" ca="1" si="58"/>
        <v>#NAME?</v>
      </c>
      <c r="Y130" s="566" t="e">
        <f t="shared" ca="1" si="41"/>
        <v>#NAME?</v>
      </c>
      <c r="Z130" s="567" t="e">
        <f t="shared" ca="1" si="26"/>
        <v>#NAME?</v>
      </c>
      <c r="AA130" s="1076" t="e">
        <f t="shared" ca="1" si="42"/>
        <v>#NAME?</v>
      </c>
      <c r="AB130" s="453" t="e">
        <f t="shared" ca="1" si="59"/>
        <v>#NAME?</v>
      </c>
      <c r="AC130" s="566" t="e">
        <f t="shared" ca="1" si="43"/>
        <v>#NAME?</v>
      </c>
      <c r="AD130" s="567" t="e">
        <f t="shared" ca="1" si="28"/>
        <v>#NAME?</v>
      </c>
      <c r="AE130" s="565" t="e">
        <f t="shared" ca="1" si="48"/>
        <v>#NAME?</v>
      </c>
      <c r="AF130" s="453" t="e">
        <f t="shared" ca="1" si="60"/>
        <v>#NAME?</v>
      </c>
      <c r="AG130" s="566" t="e">
        <f t="shared" ca="1" si="45"/>
        <v>#NAME?</v>
      </c>
      <c r="AH130" s="567" t="e">
        <f t="shared" ca="1" si="29"/>
        <v>#NAME?</v>
      </c>
      <c r="AI130" s="207"/>
      <c r="AJ130" s="460"/>
      <c r="AK130" s="206"/>
      <c r="AL130" s="208"/>
      <c r="AM130" s="449"/>
      <c r="AN130" s="454"/>
      <c r="AO130" s="461"/>
      <c r="AP130" s="448"/>
      <c r="AQ130" s="455"/>
      <c r="AR130" s="449"/>
      <c r="AS130" s="449"/>
      <c r="AT130" s="461"/>
      <c r="AU130" s="448"/>
      <c r="AV130" s="455"/>
      <c r="AW130" s="205"/>
      <c r="AX130" s="207"/>
      <c r="AY130" s="460"/>
      <c r="AZ130" s="206"/>
      <c r="BA130" s="208"/>
      <c r="BB130" s="449"/>
      <c r="BC130" s="454"/>
      <c r="BD130" s="461"/>
      <c r="BE130" s="448"/>
      <c r="BF130" s="455"/>
      <c r="BG130" s="449"/>
      <c r="BH130" s="449"/>
      <c r="BI130" s="461"/>
      <c r="BJ130" s="448"/>
      <c r="BK130" s="455"/>
      <c r="BL130" s="205"/>
      <c r="BM130" s="207"/>
      <c r="BN130" s="460"/>
      <c r="BO130" s="206"/>
      <c r="BP130" s="208"/>
      <c r="BQ130" s="449"/>
      <c r="BR130" s="454"/>
      <c r="BS130" s="461"/>
      <c r="BT130" s="448"/>
      <c r="BU130" s="455"/>
      <c r="BV130" s="449"/>
      <c r="BW130" s="449"/>
      <c r="BX130" s="461"/>
      <c r="BY130" s="448"/>
      <c r="BZ130" s="455"/>
      <c r="CA130" s="205"/>
      <c r="CB130" s="207"/>
      <c r="CC130" s="206"/>
      <c r="CD130" s="206"/>
      <c r="CE130" s="208"/>
      <c r="CF130" s="449"/>
      <c r="CG130" s="454"/>
      <c r="CH130" s="448"/>
      <c r="CI130" s="448"/>
      <c r="CJ130" s="455"/>
      <c r="CK130" s="449"/>
      <c r="CL130" s="449"/>
      <c r="CM130" s="448"/>
      <c r="CN130" s="448"/>
      <c r="CO130" s="455"/>
      <c r="CP130" s="205"/>
      <c r="CQ130" s="207"/>
      <c r="CR130" s="206"/>
      <c r="CS130" s="206"/>
      <c r="CT130" s="208"/>
      <c r="CU130" s="449"/>
      <c r="CV130" s="454"/>
      <c r="CW130" s="448"/>
      <c r="CX130" s="448"/>
      <c r="CY130" s="455"/>
      <c r="CZ130" s="449"/>
      <c r="DA130" s="449"/>
      <c r="DB130" s="448"/>
      <c r="DC130" s="448"/>
      <c r="DD130" s="455"/>
    </row>
    <row r="131" spans="2:108" s="329" customFormat="1" ht="15.75" x14ac:dyDescent="0.25">
      <c r="B131" s="439">
        <v>56</v>
      </c>
      <c r="D131" s="565">
        <f>'NSW Post Acute '!T61</f>
        <v>3.6923834777440903E-5</v>
      </c>
      <c r="E131" s="493">
        <f>'NSW Post Acute '!U61</f>
        <v>8.6727403121888669E-6</v>
      </c>
      <c r="F131" s="493">
        <f>'NSW Post Acute '!V61</f>
        <v>1.4842706604118486E-4</v>
      </c>
      <c r="G131" s="498">
        <f t="shared" si="30"/>
        <v>3.5651613706376524E-5</v>
      </c>
      <c r="H131" s="498">
        <f t="shared" si="31"/>
        <v>1.0725664963030801</v>
      </c>
      <c r="I131" s="498">
        <f t="shared" si="32"/>
        <v>29047.00715675006</v>
      </c>
      <c r="J131" s="498" t="e">
        <f ca="1">_xll.ErBeta(H131,I131)</f>
        <v>#NAME?</v>
      </c>
      <c r="K131" s="1076" t="e">
        <f t="shared" ca="1" si="33"/>
        <v>#NAME?</v>
      </c>
      <c r="L131" s="453" t="e">
        <f t="shared" ca="1" si="55"/>
        <v>#NAME?</v>
      </c>
      <c r="M131" s="1124" t="e">
        <f t="shared" ca="1" si="22"/>
        <v>#NAME?</v>
      </c>
      <c r="N131" s="567" t="e">
        <f t="shared" ca="1" si="35"/>
        <v>#NAME?</v>
      </c>
      <c r="O131" s="565" t="e">
        <f t="shared" ca="1" si="46"/>
        <v>#NAME?</v>
      </c>
      <c r="P131" s="453" t="e">
        <f t="shared" ca="1" si="56"/>
        <v>#NAME?</v>
      </c>
      <c r="Q131" s="566" t="e">
        <f t="shared" ca="1" si="37"/>
        <v>#NAME?</v>
      </c>
      <c r="R131" s="567" t="e">
        <f t="shared" ca="1" si="23"/>
        <v>#NAME?</v>
      </c>
      <c r="S131" s="1076" t="e">
        <f t="shared" ca="1" si="38"/>
        <v>#NAME?</v>
      </c>
      <c r="T131" s="453" t="e">
        <f t="shared" ca="1" si="57"/>
        <v>#NAME?</v>
      </c>
      <c r="U131" s="566" t="e">
        <f t="shared" ca="1" si="39"/>
        <v>#NAME?</v>
      </c>
      <c r="V131" s="567" t="e">
        <f t="shared" ca="1" si="40"/>
        <v>#NAME?</v>
      </c>
      <c r="W131" s="565" t="e">
        <f t="shared" ca="1" si="47"/>
        <v>#NAME?</v>
      </c>
      <c r="X131" s="453" t="e">
        <f t="shared" ca="1" si="58"/>
        <v>#NAME?</v>
      </c>
      <c r="Y131" s="566" t="e">
        <f t="shared" ca="1" si="41"/>
        <v>#NAME?</v>
      </c>
      <c r="Z131" s="567" t="e">
        <f t="shared" ca="1" si="26"/>
        <v>#NAME?</v>
      </c>
      <c r="AA131" s="1076" t="e">
        <f t="shared" ca="1" si="42"/>
        <v>#NAME?</v>
      </c>
      <c r="AB131" s="453" t="e">
        <f t="shared" ca="1" si="59"/>
        <v>#NAME?</v>
      </c>
      <c r="AC131" s="566" t="e">
        <f t="shared" ca="1" si="43"/>
        <v>#NAME?</v>
      </c>
      <c r="AD131" s="567" t="e">
        <f t="shared" ca="1" si="28"/>
        <v>#NAME?</v>
      </c>
      <c r="AE131" s="565" t="e">
        <f t="shared" ca="1" si="48"/>
        <v>#NAME?</v>
      </c>
      <c r="AF131" s="453" t="e">
        <f t="shared" ca="1" si="60"/>
        <v>#NAME?</v>
      </c>
      <c r="AG131" s="566" t="e">
        <f t="shared" ca="1" si="45"/>
        <v>#NAME?</v>
      </c>
      <c r="AH131" s="567" t="e">
        <f t="shared" ca="1" si="29"/>
        <v>#NAME?</v>
      </c>
      <c r="AI131" s="207"/>
      <c r="AJ131" s="460"/>
      <c r="AK131" s="206"/>
      <c r="AL131" s="208"/>
      <c r="AM131" s="449"/>
      <c r="AN131" s="454"/>
      <c r="AO131" s="461"/>
      <c r="AP131" s="448"/>
      <c r="AQ131" s="455"/>
      <c r="AR131" s="449"/>
      <c r="AS131" s="449"/>
      <c r="AT131" s="461"/>
      <c r="AU131" s="448"/>
      <c r="AV131" s="455"/>
      <c r="AW131" s="205"/>
      <c r="AX131" s="207"/>
      <c r="AY131" s="460"/>
      <c r="AZ131" s="206"/>
      <c r="BA131" s="208"/>
      <c r="BB131" s="449"/>
      <c r="BC131" s="454"/>
      <c r="BD131" s="461"/>
      <c r="BE131" s="448"/>
      <c r="BF131" s="455"/>
      <c r="BG131" s="449"/>
      <c r="BH131" s="449"/>
      <c r="BI131" s="461"/>
      <c r="BJ131" s="448"/>
      <c r="BK131" s="455"/>
      <c r="BL131" s="205"/>
      <c r="BM131" s="207"/>
      <c r="BN131" s="460"/>
      <c r="BO131" s="206"/>
      <c r="BP131" s="208"/>
      <c r="BQ131" s="449"/>
      <c r="BR131" s="454"/>
      <c r="BS131" s="461"/>
      <c r="BT131" s="448"/>
      <c r="BU131" s="455"/>
      <c r="BV131" s="449"/>
      <c r="BW131" s="449"/>
      <c r="BX131" s="461"/>
      <c r="BY131" s="448"/>
      <c r="BZ131" s="455"/>
      <c r="CA131" s="205"/>
      <c r="CB131" s="207"/>
      <c r="CC131" s="206"/>
      <c r="CD131" s="206"/>
      <c r="CE131" s="208"/>
      <c r="CF131" s="449"/>
      <c r="CG131" s="454"/>
      <c r="CH131" s="448"/>
      <c r="CI131" s="448"/>
      <c r="CJ131" s="455"/>
      <c r="CK131" s="449"/>
      <c r="CL131" s="449"/>
      <c r="CM131" s="448"/>
      <c r="CN131" s="448"/>
      <c r="CO131" s="455"/>
      <c r="CP131" s="205"/>
      <c r="CQ131" s="207"/>
      <c r="CR131" s="206"/>
      <c r="CS131" s="206"/>
      <c r="CT131" s="208"/>
      <c r="CU131" s="449"/>
      <c r="CV131" s="454"/>
      <c r="CW131" s="448"/>
      <c r="CX131" s="448"/>
      <c r="CY131" s="455"/>
      <c r="CZ131" s="449"/>
      <c r="DA131" s="449"/>
      <c r="DB131" s="448"/>
      <c r="DC131" s="448"/>
      <c r="DD131" s="455"/>
    </row>
    <row r="132" spans="2:108" s="329" customFormat="1" ht="15.75" x14ac:dyDescent="0.25">
      <c r="B132" s="439">
        <v>57</v>
      </c>
      <c r="D132" s="565">
        <f>'NSW Post Acute '!T62</f>
        <v>3.1089099876120029E-5</v>
      </c>
      <c r="E132" s="493">
        <f>'NSW Post Acute '!U62</f>
        <v>7.1077433977585514E-6</v>
      </c>
      <c r="F132" s="493">
        <f>'NSW Post Acute '!V62</f>
        <v>1.2826439248058574E-4</v>
      </c>
      <c r="G132" s="498">
        <f t="shared" si="30"/>
        <v>3.0907308439496736E-5</v>
      </c>
      <c r="H132" s="498">
        <f t="shared" si="31"/>
        <v>1.011735704589251</v>
      </c>
      <c r="I132" s="498">
        <f t="shared" si="32"/>
        <v>32542.088856486542</v>
      </c>
      <c r="J132" s="498" t="e">
        <f ca="1">_xll.ErBeta(H132,I132)</f>
        <v>#NAME?</v>
      </c>
      <c r="K132" s="1076" t="e">
        <f t="shared" ca="1" si="33"/>
        <v>#NAME?</v>
      </c>
      <c r="L132" s="453" t="e">
        <f t="shared" ca="1" si="55"/>
        <v>#NAME?</v>
      </c>
      <c r="M132" s="1124" t="e">
        <f t="shared" ca="1" si="22"/>
        <v>#NAME?</v>
      </c>
      <c r="N132" s="567" t="e">
        <f t="shared" ca="1" si="35"/>
        <v>#NAME?</v>
      </c>
      <c r="O132" s="565" t="e">
        <f t="shared" ca="1" si="46"/>
        <v>#NAME?</v>
      </c>
      <c r="P132" s="453" t="e">
        <f t="shared" ca="1" si="56"/>
        <v>#NAME?</v>
      </c>
      <c r="Q132" s="566" t="e">
        <f t="shared" ca="1" si="37"/>
        <v>#NAME?</v>
      </c>
      <c r="R132" s="567" t="e">
        <f t="shared" ca="1" si="23"/>
        <v>#NAME?</v>
      </c>
      <c r="S132" s="1076" t="e">
        <f t="shared" ca="1" si="38"/>
        <v>#NAME?</v>
      </c>
      <c r="T132" s="453" t="e">
        <f t="shared" ca="1" si="57"/>
        <v>#NAME?</v>
      </c>
      <c r="U132" s="566" t="e">
        <f t="shared" ca="1" si="39"/>
        <v>#NAME?</v>
      </c>
      <c r="V132" s="567" t="e">
        <f t="shared" ca="1" si="40"/>
        <v>#NAME?</v>
      </c>
      <c r="W132" s="565" t="e">
        <f t="shared" ca="1" si="47"/>
        <v>#NAME?</v>
      </c>
      <c r="X132" s="453" t="e">
        <f t="shared" ca="1" si="58"/>
        <v>#NAME?</v>
      </c>
      <c r="Y132" s="566" t="e">
        <f t="shared" ca="1" si="41"/>
        <v>#NAME?</v>
      </c>
      <c r="Z132" s="567" t="e">
        <f t="shared" ca="1" si="26"/>
        <v>#NAME?</v>
      </c>
      <c r="AA132" s="1076" t="e">
        <f t="shared" ca="1" si="42"/>
        <v>#NAME?</v>
      </c>
      <c r="AB132" s="453" t="e">
        <f t="shared" ca="1" si="59"/>
        <v>#NAME?</v>
      </c>
      <c r="AC132" s="566" t="e">
        <f t="shared" ca="1" si="43"/>
        <v>#NAME?</v>
      </c>
      <c r="AD132" s="567" t="e">
        <f t="shared" ca="1" si="28"/>
        <v>#NAME?</v>
      </c>
      <c r="AE132" s="565" t="e">
        <f t="shared" ca="1" si="48"/>
        <v>#NAME?</v>
      </c>
      <c r="AF132" s="453" t="e">
        <f t="shared" ca="1" si="60"/>
        <v>#NAME?</v>
      </c>
      <c r="AG132" s="566" t="e">
        <f t="shared" ca="1" si="45"/>
        <v>#NAME?</v>
      </c>
      <c r="AH132" s="567" t="e">
        <f t="shared" ca="1" si="29"/>
        <v>#NAME?</v>
      </c>
      <c r="AI132" s="207"/>
      <c r="AJ132" s="460"/>
      <c r="AK132" s="206"/>
      <c r="AL132" s="208"/>
      <c r="AM132" s="449"/>
      <c r="AN132" s="454"/>
      <c r="AO132" s="461"/>
      <c r="AP132" s="448"/>
      <c r="AQ132" s="455"/>
      <c r="AR132" s="449"/>
      <c r="AS132" s="449"/>
      <c r="AT132" s="461"/>
      <c r="AU132" s="448"/>
      <c r="AV132" s="455"/>
      <c r="AW132" s="205"/>
      <c r="AX132" s="207"/>
      <c r="AY132" s="460"/>
      <c r="AZ132" s="206"/>
      <c r="BA132" s="208"/>
      <c r="BB132" s="449"/>
      <c r="BC132" s="454"/>
      <c r="BD132" s="461"/>
      <c r="BE132" s="448"/>
      <c r="BF132" s="455"/>
      <c r="BG132" s="449"/>
      <c r="BH132" s="449"/>
      <c r="BI132" s="461"/>
      <c r="BJ132" s="448"/>
      <c r="BK132" s="455"/>
      <c r="BL132" s="205"/>
      <c r="BM132" s="207"/>
      <c r="BN132" s="460"/>
      <c r="BO132" s="206"/>
      <c r="BP132" s="208"/>
      <c r="BQ132" s="449"/>
      <c r="BR132" s="454"/>
      <c r="BS132" s="461"/>
      <c r="BT132" s="448"/>
      <c r="BU132" s="455"/>
      <c r="BV132" s="449"/>
      <c r="BW132" s="449"/>
      <c r="BX132" s="461"/>
      <c r="BY132" s="448"/>
      <c r="BZ132" s="455"/>
      <c r="CA132" s="205"/>
      <c r="CB132" s="207"/>
      <c r="CC132" s="206"/>
      <c r="CD132" s="206"/>
      <c r="CE132" s="208"/>
      <c r="CF132" s="449"/>
      <c r="CG132" s="454"/>
      <c r="CH132" s="448"/>
      <c r="CI132" s="448"/>
      <c r="CJ132" s="455"/>
      <c r="CK132" s="449"/>
      <c r="CL132" s="449"/>
      <c r="CM132" s="448"/>
      <c r="CN132" s="448"/>
      <c r="CO132" s="455"/>
      <c r="CP132" s="205"/>
      <c r="CQ132" s="207"/>
      <c r="CR132" s="206"/>
      <c r="CS132" s="206"/>
      <c r="CT132" s="208"/>
      <c r="CU132" s="449"/>
      <c r="CV132" s="454"/>
      <c r="CW132" s="448"/>
      <c r="CX132" s="448"/>
      <c r="CY132" s="455"/>
      <c r="CZ132" s="449"/>
      <c r="DA132" s="449"/>
      <c r="DB132" s="448"/>
      <c r="DC132" s="448"/>
      <c r="DD132" s="455"/>
    </row>
    <row r="133" spans="2:108" s="329" customFormat="1" ht="15.75" x14ac:dyDescent="0.25">
      <c r="B133" s="439">
        <v>58</v>
      </c>
      <c r="D133" s="565">
        <f>'NSW Post Acute '!T63</f>
        <v>2.6176374608248442E-5</v>
      </c>
      <c r="E133" s="493">
        <f>'NSW Post Acute '!U63</f>
        <v>5.8251503434708272E-6</v>
      </c>
      <c r="F133" s="493">
        <f>'NSW Post Acute '!V63</f>
        <v>1.1084066280639645E-4</v>
      </c>
      <c r="G133" s="498">
        <f t="shared" si="30"/>
        <v>2.6789671546664699E-5</v>
      </c>
      <c r="H133" s="498">
        <f t="shared" si="31"/>
        <v>0.95468684944520588</v>
      </c>
      <c r="I133" s="498">
        <f t="shared" si="32"/>
        <v>36470.362053260716</v>
      </c>
      <c r="J133" s="498" t="e">
        <f ca="1">_xll.ErBeta(H133,I133)</f>
        <v>#NAME?</v>
      </c>
      <c r="K133" s="1076" t="e">
        <f t="shared" ca="1" si="33"/>
        <v>#NAME?</v>
      </c>
      <c r="L133" s="453" t="e">
        <f t="shared" ref="L133:L164" ca="1" si="61">K133*($D$21-PICSIA_V-Diab_Inc-Park_Inc-Dem_Inc-Anx_Inc-Isc_Inc)</f>
        <v>#NAME?</v>
      </c>
      <c r="M133" s="1124" t="e">
        <f t="shared" ca="1" si="22"/>
        <v>#NAME?</v>
      </c>
      <c r="N133" s="567" t="e">
        <f t="shared" ca="1" si="35"/>
        <v>#NAME?</v>
      </c>
      <c r="O133" s="565" t="e">
        <f t="shared" ca="1" si="46"/>
        <v>#NAME?</v>
      </c>
      <c r="P133" s="453" t="e">
        <f t="shared" ref="P133:P164" ca="1" si="62">O133*($E$21-PICSIA_U-$H$201-$H$202-$H$203-$H$204-$H$205)</f>
        <v>#NAME?</v>
      </c>
      <c r="Q133" s="566" t="e">
        <f t="shared" ca="1" si="37"/>
        <v>#NAME?</v>
      </c>
      <c r="R133" s="567" t="e">
        <f t="shared" ca="1" si="23"/>
        <v>#NAME?</v>
      </c>
      <c r="S133" s="1076" t="e">
        <f t="shared" ca="1" si="38"/>
        <v>#NAME?</v>
      </c>
      <c r="T133" s="453" t="e">
        <f t="shared" ref="T133:T164" ca="1" si="63">S133*($F$21-PICSIB_V-$J$201-$J$202-$J$203-$J$204-$J$205)</f>
        <v>#NAME?</v>
      </c>
      <c r="U133" s="566" t="e">
        <f t="shared" ca="1" si="39"/>
        <v>#NAME?</v>
      </c>
      <c r="V133" s="567" t="e">
        <f t="shared" ca="1" si="40"/>
        <v>#NAME?</v>
      </c>
      <c r="W133" s="565" t="e">
        <f t="shared" ca="1" si="47"/>
        <v>#NAME?</v>
      </c>
      <c r="X133" s="453" t="e">
        <f t="shared" ref="X133:X164" ca="1" si="64">W133*($G$21-PICSIB_U-$L$201-$L$202-$L$203-$L$204-$L$205)</f>
        <v>#NAME?</v>
      </c>
      <c r="Y133" s="566" t="e">
        <f t="shared" ca="1" si="41"/>
        <v>#NAME?</v>
      </c>
      <c r="Z133" s="567" t="e">
        <f t="shared" ca="1" si="26"/>
        <v>#NAME?</v>
      </c>
      <c r="AA133" s="1076" t="e">
        <f t="shared" ca="1" si="42"/>
        <v>#NAME?</v>
      </c>
      <c r="AB133" s="453" t="e">
        <f t="shared" ref="AB133:AB164" ca="1" si="65">AA133*($H$21-PICSIC_V-$N$201-$N$202-$N$203-$N$204-$N$205)</f>
        <v>#NAME?</v>
      </c>
      <c r="AC133" s="566" t="e">
        <f t="shared" ca="1" si="43"/>
        <v>#NAME?</v>
      </c>
      <c r="AD133" s="567" t="e">
        <f t="shared" ca="1" si="28"/>
        <v>#NAME?</v>
      </c>
      <c r="AE133" s="565" t="e">
        <f t="shared" ca="1" si="48"/>
        <v>#NAME?</v>
      </c>
      <c r="AF133" s="453" t="e">
        <f t="shared" ref="AF133:AF164" ca="1" si="66">AE133*($I$21-PICSIC_U-$P$201-$P$202-$P$203-$P$204-$P$205)</f>
        <v>#NAME?</v>
      </c>
      <c r="AG133" s="566" t="e">
        <f t="shared" ca="1" si="45"/>
        <v>#NAME?</v>
      </c>
      <c r="AH133" s="567" t="e">
        <f t="shared" ca="1" si="29"/>
        <v>#NAME?</v>
      </c>
      <c r="AI133" s="207"/>
      <c r="AJ133" s="460"/>
      <c r="AK133" s="206"/>
      <c r="AL133" s="208"/>
      <c r="AM133" s="449"/>
      <c r="AN133" s="454"/>
      <c r="AO133" s="461"/>
      <c r="AP133" s="448"/>
      <c r="AQ133" s="455"/>
      <c r="AR133" s="449"/>
      <c r="AS133" s="449"/>
      <c r="AT133" s="461"/>
      <c r="AU133" s="448"/>
      <c r="AV133" s="455"/>
      <c r="AW133" s="205"/>
      <c r="AX133" s="207"/>
      <c r="AY133" s="460"/>
      <c r="AZ133" s="206"/>
      <c r="BA133" s="208"/>
      <c r="BB133" s="449"/>
      <c r="BC133" s="454"/>
      <c r="BD133" s="461"/>
      <c r="BE133" s="448"/>
      <c r="BF133" s="455"/>
      <c r="BG133" s="449"/>
      <c r="BH133" s="449"/>
      <c r="BI133" s="461"/>
      <c r="BJ133" s="448"/>
      <c r="BK133" s="455"/>
      <c r="BL133" s="205"/>
      <c r="BM133" s="207"/>
      <c r="BN133" s="460"/>
      <c r="BO133" s="206"/>
      <c r="BP133" s="208"/>
      <c r="BQ133" s="449"/>
      <c r="BR133" s="454"/>
      <c r="BS133" s="461"/>
      <c r="BT133" s="448"/>
      <c r="BU133" s="455"/>
      <c r="BV133" s="449"/>
      <c r="BW133" s="449"/>
      <c r="BX133" s="461"/>
      <c r="BY133" s="448"/>
      <c r="BZ133" s="455"/>
      <c r="CA133" s="205"/>
      <c r="CB133" s="207"/>
      <c r="CC133" s="206"/>
      <c r="CD133" s="206"/>
      <c r="CE133" s="208"/>
      <c r="CF133" s="449"/>
      <c r="CG133" s="454"/>
      <c r="CH133" s="448"/>
      <c r="CI133" s="448"/>
      <c r="CJ133" s="455"/>
      <c r="CK133" s="449"/>
      <c r="CL133" s="449"/>
      <c r="CM133" s="448"/>
      <c r="CN133" s="448"/>
      <c r="CO133" s="455"/>
      <c r="CP133" s="205"/>
      <c r="CQ133" s="207"/>
      <c r="CR133" s="206"/>
      <c r="CS133" s="206"/>
      <c r="CT133" s="208"/>
      <c r="CU133" s="449"/>
      <c r="CV133" s="454"/>
      <c r="CW133" s="448"/>
      <c r="CX133" s="448"/>
      <c r="CY133" s="455"/>
      <c r="CZ133" s="449"/>
      <c r="DA133" s="449"/>
      <c r="DB133" s="448"/>
      <c r="DC133" s="448"/>
      <c r="DD133" s="455"/>
    </row>
    <row r="134" spans="2:108" s="329" customFormat="1" ht="15.75" x14ac:dyDescent="0.25">
      <c r="B134" s="439">
        <v>59</v>
      </c>
      <c r="D134" s="565">
        <f>'NSW Post Acute '!T64</f>
        <v>2.2039962249201923E-5</v>
      </c>
      <c r="E134" s="493">
        <f>'NSW Post Acute '!U64</f>
        <v>4.7740013426397644E-6</v>
      </c>
      <c r="F134" s="493">
        <f>'NSW Post Acute '!V64</f>
        <v>9.5783812590239102E-5</v>
      </c>
      <c r="G134" s="498">
        <f t="shared" si="30"/>
        <v>2.3216788583571262E-5</v>
      </c>
      <c r="H134" s="498">
        <f t="shared" si="31"/>
        <v>0.90115024631292062</v>
      </c>
      <c r="I134" s="498">
        <f t="shared" si="32"/>
        <v>40886.203651648328</v>
      </c>
      <c r="J134" s="498" t="e">
        <f ca="1">_xll.ErBeta(H134,I134)</f>
        <v>#NAME?</v>
      </c>
      <c r="K134" s="1076" t="e">
        <f t="shared" ca="1" si="33"/>
        <v>#NAME?</v>
      </c>
      <c r="L134" s="453" t="e">
        <f t="shared" ca="1" si="61"/>
        <v>#NAME?</v>
      </c>
      <c r="M134" s="1124" t="e">
        <f t="shared" ca="1" si="22"/>
        <v>#NAME?</v>
      </c>
      <c r="N134" s="567" t="e">
        <f t="shared" ca="1" si="35"/>
        <v>#NAME?</v>
      </c>
      <c r="O134" s="565" t="e">
        <f t="shared" ca="1" si="46"/>
        <v>#NAME?</v>
      </c>
      <c r="P134" s="453" t="e">
        <f t="shared" ca="1" si="62"/>
        <v>#NAME?</v>
      </c>
      <c r="Q134" s="566" t="e">
        <f t="shared" ca="1" si="37"/>
        <v>#NAME?</v>
      </c>
      <c r="R134" s="567" t="e">
        <f t="shared" ca="1" si="23"/>
        <v>#NAME?</v>
      </c>
      <c r="S134" s="1076" t="e">
        <f t="shared" ca="1" si="38"/>
        <v>#NAME?</v>
      </c>
      <c r="T134" s="453" t="e">
        <f t="shared" ca="1" si="63"/>
        <v>#NAME?</v>
      </c>
      <c r="U134" s="566" t="e">
        <f t="shared" ca="1" si="39"/>
        <v>#NAME?</v>
      </c>
      <c r="V134" s="567" t="e">
        <f t="shared" ca="1" si="40"/>
        <v>#NAME?</v>
      </c>
      <c r="W134" s="565" t="e">
        <f t="shared" ca="1" si="47"/>
        <v>#NAME?</v>
      </c>
      <c r="X134" s="453" t="e">
        <f t="shared" ca="1" si="64"/>
        <v>#NAME?</v>
      </c>
      <c r="Y134" s="566" t="e">
        <f t="shared" ca="1" si="41"/>
        <v>#NAME?</v>
      </c>
      <c r="Z134" s="567" t="e">
        <f t="shared" ca="1" si="26"/>
        <v>#NAME?</v>
      </c>
      <c r="AA134" s="1076" t="e">
        <f t="shared" ca="1" si="42"/>
        <v>#NAME?</v>
      </c>
      <c r="AB134" s="453" t="e">
        <f t="shared" ca="1" si="65"/>
        <v>#NAME?</v>
      </c>
      <c r="AC134" s="566" t="e">
        <f t="shared" ca="1" si="43"/>
        <v>#NAME?</v>
      </c>
      <c r="AD134" s="567" t="e">
        <f t="shared" ca="1" si="28"/>
        <v>#NAME?</v>
      </c>
      <c r="AE134" s="565" t="e">
        <f t="shared" ca="1" si="48"/>
        <v>#NAME?</v>
      </c>
      <c r="AF134" s="453" t="e">
        <f t="shared" ca="1" si="66"/>
        <v>#NAME?</v>
      </c>
      <c r="AG134" s="566" t="e">
        <f t="shared" ca="1" si="45"/>
        <v>#NAME?</v>
      </c>
      <c r="AH134" s="567" t="e">
        <f t="shared" ca="1" si="29"/>
        <v>#NAME?</v>
      </c>
      <c r="AI134" s="207"/>
      <c r="AJ134" s="460"/>
      <c r="AK134" s="206"/>
      <c r="AL134" s="208"/>
      <c r="AM134" s="449"/>
      <c r="AN134" s="454"/>
      <c r="AO134" s="461"/>
      <c r="AP134" s="448"/>
      <c r="AQ134" s="455"/>
      <c r="AR134" s="449"/>
      <c r="AS134" s="449"/>
      <c r="AT134" s="461"/>
      <c r="AU134" s="448"/>
      <c r="AV134" s="455"/>
      <c r="AW134" s="205"/>
      <c r="AX134" s="207"/>
      <c r="AY134" s="460"/>
      <c r="AZ134" s="206"/>
      <c r="BA134" s="208"/>
      <c r="BB134" s="449"/>
      <c r="BC134" s="454"/>
      <c r="BD134" s="461"/>
      <c r="BE134" s="448"/>
      <c r="BF134" s="455"/>
      <c r="BG134" s="449"/>
      <c r="BH134" s="449"/>
      <c r="BI134" s="461"/>
      <c r="BJ134" s="448"/>
      <c r="BK134" s="455"/>
      <c r="BL134" s="205"/>
      <c r="BM134" s="207"/>
      <c r="BN134" s="460"/>
      <c r="BO134" s="206"/>
      <c r="BP134" s="208"/>
      <c r="BQ134" s="449"/>
      <c r="BR134" s="454"/>
      <c r="BS134" s="461"/>
      <c r="BT134" s="448"/>
      <c r="BU134" s="455"/>
      <c r="BV134" s="449"/>
      <c r="BW134" s="449"/>
      <c r="BX134" s="461"/>
      <c r="BY134" s="448"/>
      <c r="BZ134" s="455"/>
      <c r="CA134" s="205"/>
      <c r="CB134" s="207"/>
      <c r="CC134" s="206"/>
      <c r="CD134" s="206"/>
      <c r="CE134" s="208"/>
      <c r="CF134" s="449"/>
      <c r="CG134" s="454"/>
      <c r="CH134" s="448"/>
      <c r="CI134" s="448"/>
      <c r="CJ134" s="455"/>
      <c r="CK134" s="449"/>
      <c r="CL134" s="449"/>
      <c r="CM134" s="448"/>
      <c r="CN134" s="448"/>
      <c r="CO134" s="455"/>
      <c r="CP134" s="205"/>
      <c r="CQ134" s="207"/>
      <c r="CR134" s="206"/>
      <c r="CS134" s="206"/>
      <c r="CT134" s="208"/>
      <c r="CU134" s="449"/>
      <c r="CV134" s="454"/>
      <c r="CW134" s="448"/>
      <c r="CX134" s="448"/>
      <c r="CY134" s="455"/>
      <c r="CZ134" s="449"/>
      <c r="DA134" s="449"/>
      <c r="DB134" s="448"/>
      <c r="DC134" s="448"/>
      <c r="DD134" s="455"/>
    </row>
    <row r="135" spans="2:108" s="329" customFormat="1" ht="15.75" x14ac:dyDescent="0.25">
      <c r="B135" s="439">
        <v>60</v>
      </c>
      <c r="D135" s="565">
        <f>'NSW Post Acute '!T65</f>
        <v>1.8557189191248007E-5</v>
      </c>
      <c r="E135" s="493">
        <f>'NSW Post Acute '!U65</f>
        <v>3.9125322911316634E-6</v>
      </c>
      <c r="F135" s="493">
        <f>'NSW Post Acute '!V65</f>
        <v>8.2772319490249225E-5</v>
      </c>
      <c r="G135" s="498">
        <f t="shared" si="30"/>
        <v>2.0117292652836112E-5</v>
      </c>
      <c r="H135" s="498">
        <f t="shared" si="31"/>
        <v>0.85087897461797957</v>
      </c>
      <c r="I135" s="498">
        <f t="shared" si="32"/>
        <v>45850.865447723903</v>
      </c>
      <c r="J135" s="498" t="e">
        <f ca="1">_xll.ErBeta(H135,I135)</f>
        <v>#NAME?</v>
      </c>
      <c r="K135" s="1076" t="e">
        <f t="shared" ca="1" si="33"/>
        <v>#NAME?</v>
      </c>
      <c r="L135" s="453" t="e">
        <f t="shared" ca="1" si="61"/>
        <v>#NAME?</v>
      </c>
      <c r="M135" s="1124" t="e">
        <f t="shared" ca="1" si="22"/>
        <v>#NAME?</v>
      </c>
      <c r="N135" s="567" t="e">
        <f t="shared" ca="1" si="35"/>
        <v>#NAME?</v>
      </c>
      <c r="O135" s="565" t="e">
        <f t="shared" ca="1" si="46"/>
        <v>#NAME?</v>
      </c>
      <c r="P135" s="453" t="e">
        <f t="shared" ca="1" si="62"/>
        <v>#NAME?</v>
      </c>
      <c r="Q135" s="566" t="e">
        <f t="shared" ca="1" si="37"/>
        <v>#NAME?</v>
      </c>
      <c r="R135" s="567" t="e">
        <f t="shared" ca="1" si="23"/>
        <v>#NAME?</v>
      </c>
      <c r="S135" s="1076" t="e">
        <f t="shared" ca="1" si="38"/>
        <v>#NAME?</v>
      </c>
      <c r="T135" s="453" t="e">
        <f t="shared" ca="1" si="63"/>
        <v>#NAME?</v>
      </c>
      <c r="U135" s="566" t="e">
        <f t="shared" ca="1" si="39"/>
        <v>#NAME?</v>
      </c>
      <c r="V135" s="567" t="e">
        <f t="shared" ca="1" si="40"/>
        <v>#NAME?</v>
      </c>
      <c r="W135" s="565" t="e">
        <f t="shared" ca="1" si="47"/>
        <v>#NAME?</v>
      </c>
      <c r="X135" s="453" t="e">
        <f t="shared" ca="1" si="64"/>
        <v>#NAME?</v>
      </c>
      <c r="Y135" s="566" t="e">
        <f t="shared" ca="1" si="41"/>
        <v>#NAME?</v>
      </c>
      <c r="Z135" s="567" t="e">
        <f t="shared" ca="1" si="26"/>
        <v>#NAME?</v>
      </c>
      <c r="AA135" s="1076" t="e">
        <f t="shared" ca="1" si="42"/>
        <v>#NAME?</v>
      </c>
      <c r="AB135" s="453" t="e">
        <f t="shared" ca="1" si="65"/>
        <v>#NAME?</v>
      </c>
      <c r="AC135" s="566" t="e">
        <f t="shared" ca="1" si="43"/>
        <v>#NAME?</v>
      </c>
      <c r="AD135" s="567" t="e">
        <f t="shared" ca="1" si="28"/>
        <v>#NAME?</v>
      </c>
      <c r="AE135" s="565" t="e">
        <f t="shared" ca="1" si="48"/>
        <v>#NAME?</v>
      </c>
      <c r="AF135" s="453" t="e">
        <f t="shared" ca="1" si="66"/>
        <v>#NAME?</v>
      </c>
      <c r="AG135" s="566" t="e">
        <f t="shared" ca="1" si="45"/>
        <v>#NAME?</v>
      </c>
      <c r="AH135" s="567" t="e">
        <f t="shared" ca="1" si="29"/>
        <v>#NAME?</v>
      </c>
      <c r="AI135" s="207"/>
      <c r="AJ135" s="460"/>
      <c r="AK135" s="206"/>
      <c r="AL135" s="208"/>
      <c r="AM135" s="449"/>
      <c r="AN135" s="454"/>
      <c r="AO135" s="461"/>
      <c r="AP135" s="448"/>
      <c r="AQ135" s="455"/>
      <c r="AR135" s="449"/>
      <c r="AS135" s="449"/>
      <c r="AT135" s="461"/>
      <c r="AU135" s="448"/>
      <c r="AV135" s="455"/>
      <c r="AW135" s="205"/>
      <c r="AX135" s="207"/>
      <c r="AY135" s="460"/>
      <c r="AZ135" s="206"/>
      <c r="BA135" s="208"/>
      <c r="BB135" s="449"/>
      <c r="BC135" s="454"/>
      <c r="BD135" s="461"/>
      <c r="BE135" s="448"/>
      <c r="BF135" s="455"/>
      <c r="BG135" s="449"/>
      <c r="BH135" s="449"/>
      <c r="BI135" s="461"/>
      <c r="BJ135" s="448"/>
      <c r="BK135" s="455"/>
      <c r="BL135" s="205"/>
      <c r="BM135" s="207"/>
      <c r="BN135" s="460"/>
      <c r="BO135" s="206"/>
      <c r="BP135" s="208"/>
      <c r="BQ135" s="449"/>
      <c r="BR135" s="454"/>
      <c r="BS135" s="461"/>
      <c r="BT135" s="448"/>
      <c r="BU135" s="455"/>
      <c r="BV135" s="449"/>
      <c r="BW135" s="449"/>
      <c r="BX135" s="461"/>
      <c r="BY135" s="448"/>
      <c r="BZ135" s="455"/>
      <c r="CA135" s="205"/>
      <c r="CB135" s="207"/>
      <c r="CC135" s="206"/>
      <c r="CD135" s="206"/>
      <c r="CE135" s="208"/>
      <c r="CF135" s="449"/>
      <c r="CG135" s="454"/>
      <c r="CH135" s="448"/>
      <c r="CI135" s="448"/>
      <c r="CJ135" s="455"/>
      <c r="CK135" s="449"/>
      <c r="CL135" s="449"/>
      <c r="CM135" s="448"/>
      <c r="CN135" s="448"/>
      <c r="CO135" s="455"/>
      <c r="CP135" s="205"/>
      <c r="CQ135" s="207"/>
      <c r="CR135" s="206"/>
      <c r="CS135" s="206"/>
      <c r="CT135" s="208"/>
      <c r="CU135" s="449"/>
      <c r="CV135" s="454"/>
      <c r="CW135" s="448"/>
      <c r="CX135" s="448"/>
      <c r="CY135" s="455"/>
      <c r="CZ135" s="449"/>
      <c r="DA135" s="449"/>
      <c r="DB135" s="448"/>
      <c r="DC135" s="448"/>
      <c r="DD135" s="455"/>
    </row>
    <row r="136" spans="2:108" s="329" customFormat="1" ht="15.75" x14ac:dyDescent="0.25">
      <c r="B136" s="439">
        <v>61</v>
      </c>
      <c r="D136" s="565">
        <f>'NSW Post Acute '!T66</f>
        <v>1.5624766811578412E-5</v>
      </c>
      <c r="E136" s="493">
        <f>'NSW Post Acute '!U66</f>
        <v>3.2065154218585823E-6</v>
      </c>
      <c r="F136" s="493">
        <f>'NSW Post Acute '!V66</f>
        <v>7.1528337497959278E-5</v>
      </c>
      <c r="G136" s="498">
        <f t="shared" si="30"/>
        <v>1.7429036243903239E-5</v>
      </c>
      <c r="H136" s="498">
        <f t="shared" si="31"/>
        <v>0.80364660356288975</v>
      </c>
      <c r="I136" s="498">
        <f t="shared" si="32"/>
        <v>51433.346587713146</v>
      </c>
      <c r="J136" s="498" t="e">
        <f ca="1">_xll.ErBeta(H136,I136)</f>
        <v>#NAME?</v>
      </c>
      <c r="K136" s="1076" t="e">
        <f t="shared" ca="1" si="33"/>
        <v>#NAME?</v>
      </c>
      <c r="L136" s="453" t="e">
        <f t="shared" ca="1" si="61"/>
        <v>#NAME?</v>
      </c>
      <c r="M136" s="1124" t="e">
        <f t="shared" ca="1" si="22"/>
        <v>#NAME?</v>
      </c>
      <c r="N136" s="567" t="e">
        <f t="shared" ca="1" si="35"/>
        <v>#NAME?</v>
      </c>
      <c r="O136" s="565" t="e">
        <f t="shared" ca="1" si="46"/>
        <v>#NAME?</v>
      </c>
      <c r="P136" s="453" t="e">
        <f t="shared" ca="1" si="62"/>
        <v>#NAME?</v>
      </c>
      <c r="Q136" s="566" t="e">
        <f t="shared" ca="1" si="37"/>
        <v>#NAME?</v>
      </c>
      <c r="R136" s="567" t="e">
        <f t="shared" ca="1" si="23"/>
        <v>#NAME?</v>
      </c>
      <c r="S136" s="1076" t="e">
        <f t="shared" ca="1" si="38"/>
        <v>#NAME?</v>
      </c>
      <c r="T136" s="453" t="e">
        <f t="shared" ca="1" si="63"/>
        <v>#NAME?</v>
      </c>
      <c r="U136" s="566" t="e">
        <f t="shared" ca="1" si="39"/>
        <v>#NAME?</v>
      </c>
      <c r="V136" s="567" t="e">
        <f t="shared" ca="1" si="40"/>
        <v>#NAME?</v>
      </c>
      <c r="W136" s="565" t="e">
        <f t="shared" ca="1" si="47"/>
        <v>#NAME?</v>
      </c>
      <c r="X136" s="453" t="e">
        <f t="shared" ca="1" si="64"/>
        <v>#NAME?</v>
      </c>
      <c r="Y136" s="566" t="e">
        <f t="shared" ca="1" si="41"/>
        <v>#NAME?</v>
      </c>
      <c r="Z136" s="567" t="e">
        <f t="shared" ca="1" si="26"/>
        <v>#NAME?</v>
      </c>
      <c r="AA136" s="1076" t="e">
        <f t="shared" ca="1" si="42"/>
        <v>#NAME?</v>
      </c>
      <c r="AB136" s="453" t="e">
        <f t="shared" ca="1" si="65"/>
        <v>#NAME?</v>
      </c>
      <c r="AC136" s="566" t="e">
        <f t="shared" ca="1" si="43"/>
        <v>#NAME?</v>
      </c>
      <c r="AD136" s="567" t="e">
        <f t="shared" ca="1" si="28"/>
        <v>#NAME?</v>
      </c>
      <c r="AE136" s="565" t="e">
        <f t="shared" ca="1" si="48"/>
        <v>#NAME?</v>
      </c>
      <c r="AF136" s="453" t="e">
        <f t="shared" ca="1" si="66"/>
        <v>#NAME?</v>
      </c>
      <c r="AG136" s="566" t="e">
        <f t="shared" ca="1" si="45"/>
        <v>#NAME?</v>
      </c>
      <c r="AH136" s="567" t="e">
        <f t="shared" ca="1" si="29"/>
        <v>#NAME?</v>
      </c>
      <c r="AI136" s="207"/>
      <c r="AJ136" s="460"/>
      <c r="AK136" s="206"/>
      <c r="AL136" s="208"/>
      <c r="AM136" s="449"/>
      <c r="AN136" s="454"/>
      <c r="AO136" s="461"/>
      <c r="AP136" s="448"/>
      <c r="AQ136" s="455"/>
      <c r="AR136" s="449"/>
      <c r="AS136" s="449"/>
      <c r="AT136" s="461"/>
      <c r="AU136" s="448"/>
      <c r="AV136" s="455"/>
      <c r="AW136" s="205"/>
      <c r="AX136" s="207"/>
      <c r="AY136" s="460"/>
      <c r="AZ136" s="206"/>
      <c r="BA136" s="208"/>
      <c r="BB136" s="449"/>
      <c r="BC136" s="454"/>
      <c r="BD136" s="461"/>
      <c r="BE136" s="448"/>
      <c r="BF136" s="455"/>
      <c r="BG136" s="449"/>
      <c r="BH136" s="449"/>
      <c r="BI136" s="461"/>
      <c r="BJ136" s="448"/>
      <c r="BK136" s="455"/>
      <c r="BL136" s="205"/>
      <c r="BM136" s="207"/>
      <c r="BN136" s="460"/>
      <c r="BO136" s="206"/>
      <c r="BP136" s="208"/>
      <c r="BQ136" s="449"/>
      <c r="BR136" s="454"/>
      <c r="BS136" s="461"/>
      <c r="BT136" s="448"/>
      <c r="BU136" s="455"/>
      <c r="BV136" s="449"/>
      <c r="BW136" s="449"/>
      <c r="BX136" s="461"/>
      <c r="BY136" s="448"/>
      <c r="BZ136" s="455"/>
      <c r="CA136" s="205"/>
      <c r="CB136" s="207"/>
      <c r="CC136" s="206"/>
      <c r="CD136" s="206"/>
      <c r="CE136" s="208"/>
      <c r="CF136" s="449"/>
      <c r="CG136" s="454"/>
      <c r="CH136" s="448"/>
      <c r="CI136" s="448"/>
      <c r="CJ136" s="455"/>
      <c r="CK136" s="449"/>
      <c r="CL136" s="449"/>
      <c r="CM136" s="448"/>
      <c r="CN136" s="448"/>
      <c r="CO136" s="455"/>
      <c r="CP136" s="205"/>
      <c r="CQ136" s="207"/>
      <c r="CR136" s="206"/>
      <c r="CS136" s="206"/>
      <c r="CT136" s="208"/>
      <c r="CU136" s="449"/>
      <c r="CV136" s="454"/>
      <c r="CW136" s="448"/>
      <c r="CX136" s="448"/>
      <c r="CY136" s="455"/>
      <c r="CZ136" s="449"/>
      <c r="DA136" s="449"/>
      <c r="DB136" s="448"/>
      <c r="DC136" s="448"/>
      <c r="DD136" s="455"/>
    </row>
    <row r="137" spans="2:108" s="329" customFormat="1" ht="15.75" x14ac:dyDescent="0.25">
      <c r="B137" s="439">
        <v>62</v>
      </c>
      <c r="D137" s="565">
        <f>'NSW Post Acute '!T67</f>
        <v>1.3155728240963404E-5</v>
      </c>
      <c r="E137" s="493">
        <f>'NSW Post Acute '!U67</f>
        <v>2.6278993719545826E-6</v>
      </c>
      <c r="F137" s="493">
        <f>'NSW Post Acute '!V67</f>
        <v>6.1811763844852395E-5</v>
      </c>
      <c r="G137" s="498">
        <f t="shared" si="30"/>
        <v>1.5097924610433115E-5</v>
      </c>
      <c r="H137" s="498">
        <f t="shared" si="31"/>
        <v>0.75924518045099709</v>
      </c>
      <c r="I137" s="498">
        <f t="shared" si="32"/>
        <v>57711.376985097668</v>
      </c>
      <c r="J137" s="498" t="e">
        <f ca="1">_xll.ErBeta(H137,I137)</f>
        <v>#NAME?</v>
      </c>
      <c r="K137" s="1076" t="e">
        <f t="shared" ca="1" si="33"/>
        <v>#NAME?</v>
      </c>
      <c r="L137" s="453" t="e">
        <f t="shared" ca="1" si="61"/>
        <v>#NAME?</v>
      </c>
      <c r="M137" s="1124" t="e">
        <f t="shared" ca="1" si="22"/>
        <v>#NAME?</v>
      </c>
      <c r="N137" s="567" t="e">
        <f t="shared" ca="1" si="35"/>
        <v>#NAME?</v>
      </c>
      <c r="O137" s="565" t="e">
        <f t="shared" ca="1" si="46"/>
        <v>#NAME?</v>
      </c>
      <c r="P137" s="453" t="e">
        <f t="shared" ca="1" si="62"/>
        <v>#NAME?</v>
      </c>
      <c r="Q137" s="566" t="e">
        <f t="shared" ca="1" si="37"/>
        <v>#NAME?</v>
      </c>
      <c r="R137" s="567" t="e">
        <f t="shared" ca="1" si="23"/>
        <v>#NAME?</v>
      </c>
      <c r="S137" s="1076" t="e">
        <f t="shared" ca="1" si="38"/>
        <v>#NAME?</v>
      </c>
      <c r="T137" s="453" t="e">
        <f t="shared" ca="1" si="63"/>
        <v>#NAME?</v>
      </c>
      <c r="U137" s="566" t="e">
        <f t="shared" ca="1" si="39"/>
        <v>#NAME?</v>
      </c>
      <c r="V137" s="567" t="e">
        <f t="shared" ca="1" si="40"/>
        <v>#NAME?</v>
      </c>
      <c r="W137" s="565" t="e">
        <f t="shared" ca="1" si="47"/>
        <v>#NAME?</v>
      </c>
      <c r="X137" s="453" t="e">
        <f t="shared" ca="1" si="64"/>
        <v>#NAME?</v>
      </c>
      <c r="Y137" s="566" t="e">
        <f t="shared" ca="1" si="41"/>
        <v>#NAME?</v>
      </c>
      <c r="Z137" s="567" t="e">
        <f t="shared" ca="1" si="26"/>
        <v>#NAME?</v>
      </c>
      <c r="AA137" s="1076" t="e">
        <f t="shared" ca="1" si="42"/>
        <v>#NAME?</v>
      </c>
      <c r="AB137" s="453" t="e">
        <f t="shared" ca="1" si="65"/>
        <v>#NAME?</v>
      </c>
      <c r="AC137" s="566" t="e">
        <f t="shared" ca="1" si="43"/>
        <v>#NAME?</v>
      </c>
      <c r="AD137" s="567" t="e">
        <f t="shared" ca="1" si="28"/>
        <v>#NAME?</v>
      </c>
      <c r="AE137" s="565" t="e">
        <f t="shared" ca="1" si="48"/>
        <v>#NAME?</v>
      </c>
      <c r="AF137" s="453" t="e">
        <f t="shared" ca="1" si="66"/>
        <v>#NAME?</v>
      </c>
      <c r="AG137" s="566" t="e">
        <f t="shared" ca="1" si="45"/>
        <v>#NAME?</v>
      </c>
      <c r="AH137" s="567" t="e">
        <f t="shared" ca="1" si="29"/>
        <v>#NAME?</v>
      </c>
      <c r="AI137" s="207"/>
      <c r="AJ137" s="460"/>
      <c r="AK137" s="206"/>
      <c r="AL137" s="208"/>
      <c r="AM137" s="449"/>
      <c r="AN137" s="454"/>
      <c r="AO137" s="461"/>
      <c r="AP137" s="448"/>
      <c r="AQ137" s="455"/>
      <c r="AR137" s="449"/>
      <c r="AS137" s="449"/>
      <c r="AT137" s="461"/>
      <c r="AU137" s="448"/>
      <c r="AV137" s="455"/>
      <c r="AW137" s="205"/>
      <c r="AX137" s="207"/>
      <c r="AY137" s="460"/>
      <c r="AZ137" s="206"/>
      <c r="BA137" s="208"/>
      <c r="BB137" s="449"/>
      <c r="BC137" s="454"/>
      <c r="BD137" s="461"/>
      <c r="BE137" s="448"/>
      <c r="BF137" s="455"/>
      <c r="BG137" s="449"/>
      <c r="BH137" s="449"/>
      <c r="BI137" s="461"/>
      <c r="BJ137" s="448"/>
      <c r="BK137" s="455"/>
      <c r="BL137" s="205"/>
      <c r="BM137" s="207"/>
      <c r="BN137" s="460"/>
      <c r="BO137" s="206"/>
      <c r="BP137" s="208"/>
      <c r="BQ137" s="449"/>
      <c r="BR137" s="454"/>
      <c r="BS137" s="461"/>
      <c r="BT137" s="448"/>
      <c r="BU137" s="455"/>
      <c r="BV137" s="449"/>
      <c r="BW137" s="449"/>
      <c r="BX137" s="461"/>
      <c r="BY137" s="448"/>
      <c r="BZ137" s="455"/>
      <c r="CA137" s="205"/>
      <c r="CB137" s="207"/>
      <c r="CC137" s="206"/>
      <c r="CD137" s="206"/>
      <c r="CE137" s="208"/>
      <c r="CF137" s="449"/>
      <c r="CG137" s="454"/>
      <c r="CH137" s="448"/>
      <c r="CI137" s="448"/>
      <c r="CJ137" s="455"/>
      <c r="CK137" s="449"/>
      <c r="CL137" s="449"/>
      <c r="CM137" s="448"/>
      <c r="CN137" s="448"/>
      <c r="CO137" s="455"/>
      <c r="CP137" s="205"/>
      <c r="CQ137" s="207"/>
      <c r="CR137" s="206"/>
      <c r="CS137" s="206"/>
      <c r="CT137" s="208"/>
      <c r="CU137" s="449"/>
      <c r="CV137" s="454"/>
      <c r="CW137" s="448"/>
      <c r="CX137" s="448"/>
      <c r="CY137" s="455"/>
      <c r="CZ137" s="449"/>
      <c r="DA137" s="449"/>
      <c r="DB137" s="448"/>
      <c r="DC137" s="448"/>
      <c r="DD137" s="455"/>
    </row>
    <row r="138" spans="2:108" s="329" customFormat="1" ht="15.75" x14ac:dyDescent="0.25">
      <c r="B138" s="439">
        <v>63</v>
      </c>
      <c r="D138" s="565">
        <f>'NSW Post Acute '!T68</f>
        <v>1.1076849186755862E-5</v>
      </c>
      <c r="E138" s="493">
        <f>'NSW Post Acute '!U68</f>
        <v>2.1536946499750406E-6</v>
      </c>
      <c r="F138" s="493">
        <f>'NSW Post Acute '!V68</f>
        <v>5.3415111873959243E-5</v>
      </c>
      <c r="G138" s="498">
        <f t="shared" si="30"/>
        <v>1.3076892148975563E-5</v>
      </c>
      <c r="H138" s="498">
        <f t="shared" si="31"/>
        <v>0.71748344744624837</v>
      </c>
      <c r="I138" s="498">
        <f t="shared" si="32"/>
        <v>64772.525823332806</v>
      </c>
      <c r="J138" s="498" t="e">
        <f ca="1">_xll.ErBeta(H138,I138)</f>
        <v>#NAME?</v>
      </c>
      <c r="K138" s="1076" t="e">
        <f t="shared" ca="1" si="33"/>
        <v>#NAME?</v>
      </c>
      <c r="L138" s="453" t="e">
        <f t="shared" ca="1" si="61"/>
        <v>#NAME?</v>
      </c>
      <c r="M138" s="1124" t="e">
        <f t="shared" ca="1" si="22"/>
        <v>#NAME?</v>
      </c>
      <c r="N138" s="567" t="e">
        <f t="shared" ca="1" si="35"/>
        <v>#NAME?</v>
      </c>
      <c r="O138" s="565" t="e">
        <f t="shared" ca="1" si="46"/>
        <v>#NAME?</v>
      </c>
      <c r="P138" s="453" t="e">
        <f t="shared" ca="1" si="62"/>
        <v>#NAME?</v>
      </c>
      <c r="Q138" s="566" t="e">
        <f t="shared" ca="1" si="37"/>
        <v>#NAME?</v>
      </c>
      <c r="R138" s="567" t="e">
        <f t="shared" ca="1" si="23"/>
        <v>#NAME?</v>
      </c>
      <c r="S138" s="1076" t="e">
        <f t="shared" ca="1" si="38"/>
        <v>#NAME?</v>
      </c>
      <c r="T138" s="453" t="e">
        <f t="shared" ca="1" si="63"/>
        <v>#NAME?</v>
      </c>
      <c r="U138" s="566" t="e">
        <f t="shared" ca="1" si="39"/>
        <v>#NAME?</v>
      </c>
      <c r="V138" s="567" t="e">
        <f t="shared" ca="1" si="40"/>
        <v>#NAME?</v>
      </c>
      <c r="W138" s="565" t="e">
        <f t="shared" ca="1" si="47"/>
        <v>#NAME?</v>
      </c>
      <c r="X138" s="453" t="e">
        <f t="shared" ca="1" si="64"/>
        <v>#NAME?</v>
      </c>
      <c r="Y138" s="566" t="e">
        <f t="shared" ca="1" si="41"/>
        <v>#NAME?</v>
      </c>
      <c r="Z138" s="567" t="e">
        <f t="shared" ca="1" si="26"/>
        <v>#NAME?</v>
      </c>
      <c r="AA138" s="1076" t="e">
        <f t="shared" ca="1" si="42"/>
        <v>#NAME?</v>
      </c>
      <c r="AB138" s="453" t="e">
        <f t="shared" ca="1" si="65"/>
        <v>#NAME?</v>
      </c>
      <c r="AC138" s="566" t="e">
        <f t="shared" ca="1" si="43"/>
        <v>#NAME?</v>
      </c>
      <c r="AD138" s="567" t="e">
        <f t="shared" ca="1" si="28"/>
        <v>#NAME?</v>
      </c>
      <c r="AE138" s="565" t="e">
        <f t="shared" ca="1" si="48"/>
        <v>#NAME?</v>
      </c>
      <c r="AF138" s="453" t="e">
        <f t="shared" ca="1" si="66"/>
        <v>#NAME?</v>
      </c>
      <c r="AG138" s="566" t="e">
        <f t="shared" ca="1" si="45"/>
        <v>#NAME?</v>
      </c>
      <c r="AH138" s="567" t="e">
        <f t="shared" ca="1" si="29"/>
        <v>#NAME?</v>
      </c>
      <c r="AI138" s="207"/>
      <c r="AJ138" s="460"/>
      <c r="AK138" s="206"/>
      <c r="AL138" s="208"/>
      <c r="AM138" s="449"/>
      <c r="AN138" s="454"/>
      <c r="AO138" s="461"/>
      <c r="AP138" s="448"/>
      <c r="AQ138" s="455"/>
      <c r="AR138" s="449"/>
      <c r="AS138" s="449"/>
      <c r="AT138" s="461"/>
      <c r="AU138" s="448"/>
      <c r="AV138" s="455"/>
      <c r="AW138" s="205"/>
      <c r="AX138" s="207"/>
      <c r="AY138" s="460"/>
      <c r="AZ138" s="206"/>
      <c r="BA138" s="208"/>
      <c r="BB138" s="449"/>
      <c r="BC138" s="454"/>
      <c r="BD138" s="461"/>
      <c r="BE138" s="448"/>
      <c r="BF138" s="455"/>
      <c r="BG138" s="449"/>
      <c r="BH138" s="449"/>
      <c r="BI138" s="461"/>
      <c r="BJ138" s="448"/>
      <c r="BK138" s="455"/>
      <c r="BL138" s="205"/>
      <c r="BM138" s="207"/>
      <c r="BN138" s="460"/>
      <c r="BO138" s="206"/>
      <c r="BP138" s="208"/>
      <c r="BQ138" s="449"/>
      <c r="BR138" s="454"/>
      <c r="BS138" s="461"/>
      <c r="BT138" s="448"/>
      <c r="BU138" s="455"/>
      <c r="BV138" s="449"/>
      <c r="BW138" s="449"/>
      <c r="BX138" s="461"/>
      <c r="BY138" s="448"/>
      <c r="BZ138" s="455"/>
      <c r="CA138" s="205"/>
      <c r="CB138" s="207"/>
      <c r="CC138" s="206"/>
      <c r="CD138" s="206"/>
      <c r="CE138" s="208"/>
      <c r="CF138" s="449"/>
      <c r="CG138" s="454"/>
      <c r="CH138" s="448"/>
      <c r="CI138" s="448"/>
      <c r="CJ138" s="455"/>
      <c r="CK138" s="449"/>
      <c r="CL138" s="449"/>
      <c r="CM138" s="448"/>
      <c r="CN138" s="448"/>
      <c r="CO138" s="455"/>
      <c r="CP138" s="205"/>
      <c r="CQ138" s="207"/>
      <c r="CR138" s="206"/>
      <c r="CS138" s="206"/>
      <c r="CT138" s="208"/>
      <c r="CU138" s="449"/>
      <c r="CV138" s="454"/>
      <c r="CW138" s="448"/>
      <c r="CX138" s="448"/>
      <c r="CY138" s="455"/>
      <c r="CZ138" s="449"/>
      <c r="DA138" s="449"/>
      <c r="DB138" s="448"/>
      <c r="DC138" s="448"/>
      <c r="DD138" s="455"/>
    </row>
    <row r="139" spans="2:108" s="329" customFormat="1" ht="15.75" x14ac:dyDescent="0.25">
      <c r="B139" s="439">
        <v>64</v>
      </c>
      <c r="D139" s="565">
        <f>'NSW Post Acute '!T69</f>
        <v>9.3264763195768664E-6</v>
      </c>
      <c r="E139" s="493">
        <f>'NSW Post Acute '!U69</f>
        <v>1.7650602206587375E-6</v>
      </c>
      <c r="F139" s="493">
        <f>'NSW Post Acute '!V69</f>
        <v>4.6159080392351321E-5</v>
      </c>
      <c r="G139" s="498">
        <f t="shared" si="30"/>
        <v>1.1325005145839945E-5</v>
      </c>
      <c r="H139" s="498">
        <f t="shared" si="31"/>
        <v>0.67818525756179526</v>
      </c>
      <c r="I139" s="498">
        <f t="shared" si="32"/>
        <v>72715.451071216419</v>
      </c>
      <c r="J139" s="498" t="e">
        <f ca="1">_xll.ErBeta(H139,I139)</f>
        <v>#NAME?</v>
      </c>
      <c r="K139" s="1076" t="e">
        <f t="shared" ca="1" si="33"/>
        <v>#NAME?</v>
      </c>
      <c r="L139" s="453" t="e">
        <f t="shared" ca="1" si="61"/>
        <v>#NAME?</v>
      </c>
      <c r="M139" s="1124" t="e">
        <f t="shared" ref="M139:M178" ca="1" si="67">((L139*B140)/52*$J$33)</f>
        <v>#NAME?</v>
      </c>
      <c r="N139" s="567" t="e">
        <f t="shared" ca="1" si="35"/>
        <v>#NAME?</v>
      </c>
      <c r="O139" s="565" t="e">
        <f t="shared" ca="1" si="46"/>
        <v>#NAME?</v>
      </c>
      <c r="P139" s="453" t="e">
        <f t="shared" ca="1" si="62"/>
        <v>#NAME?</v>
      </c>
      <c r="Q139" s="566" t="e">
        <f t="shared" ca="1" si="37"/>
        <v>#NAME?</v>
      </c>
      <c r="R139" s="567" t="e">
        <f t="shared" ref="R139:R179" ca="1" si="68">(Q139/$D$22)*100000</f>
        <v>#NAME?</v>
      </c>
      <c r="S139" s="1076" t="e">
        <f t="shared" ca="1" si="38"/>
        <v>#NAME?</v>
      </c>
      <c r="T139" s="453" t="e">
        <f t="shared" ca="1" si="63"/>
        <v>#NAME?</v>
      </c>
      <c r="U139" s="566" t="e">
        <f t="shared" ca="1" si="39"/>
        <v>#NAME?</v>
      </c>
      <c r="V139" s="567" t="e">
        <f t="shared" ca="1" si="40"/>
        <v>#NAME?</v>
      </c>
      <c r="W139" s="565" t="e">
        <f t="shared" ca="1" si="47"/>
        <v>#NAME?</v>
      </c>
      <c r="X139" s="453" t="e">
        <f t="shared" ca="1" si="64"/>
        <v>#NAME?</v>
      </c>
      <c r="Y139" s="566" t="e">
        <f t="shared" ca="1" si="41"/>
        <v>#NAME?</v>
      </c>
      <c r="Z139" s="567" t="e">
        <f t="shared" ref="Z139:Z179" ca="1" si="69">(Y139/$D$22)*100000</f>
        <v>#NAME?</v>
      </c>
      <c r="AA139" s="1076" t="e">
        <f t="shared" ca="1" si="42"/>
        <v>#NAME?</v>
      </c>
      <c r="AB139" s="453" t="e">
        <f t="shared" ca="1" si="65"/>
        <v>#NAME?</v>
      </c>
      <c r="AC139" s="566" t="e">
        <f t="shared" ca="1" si="43"/>
        <v>#NAME?</v>
      </c>
      <c r="AD139" s="567" t="e">
        <f t="shared" ref="AD139:AD179" ca="1" si="70">(AC139/$D$22)*100000</f>
        <v>#NAME?</v>
      </c>
      <c r="AE139" s="565" t="e">
        <f t="shared" ca="1" si="48"/>
        <v>#NAME?</v>
      </c>
      <c r="AF139" s="453" t="e">
        <f t="shared" ca="1" si="66"/>
        <v>#NAME?</v>
      </c>
      <c r="AG139" s="566" t="e">
        <f t="shared" ca="1" si="45"/>
        <v>#NAME?</v>
      </c>
      <c r="AH139" s="567" t="e">
        <f t="shared" ref="AH139:AH179" ca="1" si="71">(AG139/$D$22)*100000</f>
        <v>#NAME?</v>
      </c>
      <c r="AI139" s="207"/>
      <c r="AJ139" s="460"/>
      <c r="AK139" s="206"/>
      <c r="AL139" s="208"/>
      <c r="AM139" s="449"/>
      <c r="AN139" s="454"/>
      <c r="AO139" s="461"/>
      <c r="AP139" s="448"/>
      <c r="AQ139" s="455"/>
      <c r="AR139" s="449"/>
      <c r="AS139" s="449"/>
      <c r="AT139" s="461"/>
      <c r="AU139" s="448"/>
      <c r="AV139" s="455"/>
      <c r="AW139" s="205"/>
      <c r="AX139" s="207"/>
      <c r="AY139" s="460"/>
      <c r="AZ139" s="206"/>
      <c r="BA139" s="208"/>
      <c r="BB139" s="449"/>
      <c r="BC139" s="454"/>
      <c r="BD139" s="461"/>
      <c r="BE139" s="448"/>
      <c r="BF139" s="455"/>
      <c r="BG139" s="449"/>
      <c r="BH139" s="449"/>
      <c r="BI139" s="461"/>
      <c r="BJ139" s="448"/>
      <c r="BK139" s="455"/>
      <c r="BL139" s="205"/>
      <c r="BM139" s="207"/>
      <c r="BN139" s="460"/>
      <c r="BO139" s="206"/>
      <c r="BP139" s="208"/>
      <c r="BQ139" s="449"/>
      <c r="BR139" s="454"/>
      <c r="BS139" s="461"/>
      <c r="BT139" s="448"/>
      <c r="BU139" s="455"/>
      <c r="BV139" s="449"/>
      <c r="BW139" s="449"/>
      <c r="BX139" s="461"/>
      <c r="BY139" s="448"/>
      <c r="BZ139" s="455"/>
      <c r="CA139" s="205"/>
      <c r="CB139" s="207"/>
      <c r="CC139" s="206"/>
      <c r="CD139" s="206"/>
      <c r="CE139" s="208"/>
      <c r="CF139" s="449"/>
      <c r="CG139" s="454"/>
      <c r="CH139" s="448"/>
      <c r="CI139" s="448"/>
      <c r="CJ139" s="455"/>
      <c r="CK139" s="449"/>
      <c r="CL139" s="449"/>
      <c r="CM139" s="448"/>
      <c r="CN139" s="448"/>
      <c r="CO139" s="455"/>
      <c r="CP139" s="205"/>
      <c r="CQ139" s="207"/>
      <c r="CR139" s="206"/>
      <c r="CS139" s="206"/>
      <c r="CT139" s="208"/>
      <c r="CU139" s="449"/>
      <c r="CV139" s="454"/>
      <c r="CW139" s="448"/>
      <c r="CX139" s="448"/>
      <c r="CY139" s="455"/>
      <c r="CZ139" s="449"/>
      <c r="DA139" s="449"/>
      <c r="DB139" s="448"/>
      <c r="DC139" s="448"/>
      <c r="DD139" s="455"/>
    </row>
    <row r="140" spans="2:108" s="329" customFormat="1" ht="15.75" x14ac:dyDescent="0.25">
      <c r="B140" s="439">
        <v>65</v>
      </c>
      <c r="D140" s="565">
        <f>'NSW Post Acute '!T70</f>
        <v>7.8526988201329187E-6</v>
      </c>
      <c r="E140" s="493">
        <f>'NSW Post Acute '!U70</f>
        <v>1.4465549155670588E-6</v>
      </c>
      <c r="F140" s="493">
        <f>'NSW Post Acute '!V70</f>
        <v>3.9888724892969565E-5</v>
      </c>
      <c r="G140" s="498">
        <f t="shared" ref="G140:G179" si="72">(F140-E140)/(2*1.96)</f>
        <v>9.8066760146434969E-6</v>
      </c>
      <c r="H140" s="498">
        <f t="shared" ref="H140:H179" si="73">(D140*(D140-D140^2-G140^2))/G140^2</f>
        <v>0.64118816479367446</v>
      </c>
      <c r="I140" s="498">
        <f t="shared" ref="I140:I179" si="74">H140*(1-D140)/D140</f>
        <v>81651.307967173037</v>
      </c>
      <c r="J140" s="498" t="e">
        <f ca="1">_xll.ErBeta(H140,I140)</f>
        <v>#NAME?</v>
      </c>
      <c r="K140" s="1076" t="e">
        <f t="shared" ref="K140:K179" ca="1" si="75">(1-EXP(-(-LN(1-(J140-J141)/1))*$N$44)*1)</f>
        <v>#NAME?</v>
      </c>
      <c r="L140" s="453" t="e">
        <f t="shared" ca="1" si="61"/>
        <v>#NAME?</v>
      </c>
      <c r="M140" s="1124" t="e">
        <f t="shared" ca="1" si="67"/>
        <v>#NAME?</v>
      </c>
      <c r="N140" s="567" t="e">
        <f t="shared" ref="N140:N179" ca="1" si="76">(M140/$D$22)*100000</f>
        <v>#NAME?</v>
      </c>
      <c r="O140" s="565" t="e">
        <f t="shared" ca="1" si="46"/>
        <v>#NAME?</v>
      </c>
      <c r="P140" s="453" t="e">
        <f t="shared" ca="1" si="62"/>
        <v>#NAME?</v>
      </c>
      <c r="Q140" s="566" t="e">
        <f t="shared" ref="Q140:Q178" ca="1" si="77">((P140*B141)/52*$J$33)</f>
        <v>#NAME?</v>
      </c>
      <c r="R140" s="567" t="e">
        <f t="shared" ca="1" si="68"/>
        <v>#NAME?</v>
      </c>
      <c r="S140" s="1076" t="e">
        <f t="shared" ref="S140:S179" ca="1" si="78">(1-EXP(-(-LN(1-(J140-J141)/1))*$N$44)*1)</f>
        <v>#NAME?</v>
      </c>
      <c r="T140" s="453" t="e">
        <f t="shared" ca="1" si="63"/>
        <v>#NAME?</v>
      </c>
      <c r="U140" s="566" t="e">
        <f t="shared" ref="U140:U178" ca="1" si="79">((T140*B141)/52*$J$33)</f>
        <v>#NAME?</v>
      </c>
      <c r="V140" s="567" t="e">
        <f t="shared" ref="V140:V179" ca="1" si="80">(U140/$D$22)*100000</f>
        <v>#NAME?</v>
      </c>
      <c r="W140" s="565" t="e">
        <f t="shared" ca="1" si="47"/>
        <v>#NAME?</v>
      </c>
      <c r="X140" s="453" t="e">
        <f t="shared" ca="1" si="64"/>
        <v>#NAME?</v>
      </c>
      <c r="Y140" s="566" t="e">
        <f t="shared" ref="Y140:Y178" ca="1" si="81">((X140*B141)/52*$J$33)</f>
        <v>#NAME?</v>
      </c>
      <c r="Z140" s="567" t="e">
        <f t="shared" ca="1" si="69"/>
        <v>#NAME?</v>
      </c>
      <c r="AA140" s="1076" t="e">
        <f t="shared" ref="AA140:AA179" ca="1" si="82">(1-EXP(-(-LN(1-(J140-J141)/1))*$N$44)*1)</f>
        <v>#NAME?</v>
      </c>
      <c r="AB140" s="453" t="e">
        <f t="shared" ca="1" si="65"/>
        <v>#NAME?</v>
      </c>
      <c r="AC140" s="566" t="e">
        <f t="shared" ref="AC140:AC178" ca="1" si="83">((AB140*B141)/52*$J$33)</f>
        <v>#NAME?</v>
      </c>
      <c r="AD140" s="567" t="e">
        <f t="shared" ca="1" si="70"/>
        <v>#NAME?</v>
      </c>
      <c r="AE140" s="565" t="e">
        <f t="shared" ca="1" si="48"/>
        <v>#NAME?</v>
      </c>
      <c r="AF140" s="453" t="e">
        <f t="shared" ca="1" si="66"/>
        <v>#NAME?</v>
      </c>
      <c r="AG140" s="566" t="e">
        <f t="shared" ref="AG140:AG178" ca="1" si="84">((AF140*B141)/52*$J$33)</f>
        <v>#NAME?</v>
      </c>
      <c r="AH140" s="567" t="e">
        <f t="shared" ca="1" si="71"/>
        <v>#NAME?</v>
      </c>
      <c r="AI140" s="207"/>
      <c r="AJ140" s="460"/>
      <c r="AK140" s="206"/>
      <c r="AL140" s="208"/>
      <c r="AM140" s="449"/>
      <c r="AN140" s="454"/>
      <c r="AO140" s="461"/>
      <c r="AP140" s="448"/>
      <c r="AQ140" s="455"/>
      <c r="AR140" s="449"/>
      <c r="AS140" s="449"/>
      <c r="AT140" s="461"/>
      <c r="AU140" s="448"/>
      <c r="AV140" s="455"/>
      <c r="AW140" s="205"/>
      <c r="AX140" s="207"/>
      <c r="AY140" s="460"/>
      <c r="AZ140" s="206"/>
      <c r="BA140" s="208"/>
      <c r="BB140" s="449"/>
      <c r="BC140" s="454"/>
      <c r="BD140" s="461"/>
      <c r="BE140" s="448"/>
      <c r="BF140" s="455"/>
      <c r="BG140" s="449"/>
      <c r="BH140" s="449"/>
      <c r="BI140" s="461"/>
      <c r="BJ140" s="448"/>
      <c r="BK140" s="455"/>
      <c r="BL140" s="205"/>
      <c r="BM140" s="207"/>
      <c r="BN140" s="460"/>
      <c r="BO140" s="206"/>
      <c r="BP140" s="208"/>
      <c r="BQ140" s="449"/>
      <c r="BR140" s="454"/>
      <c r="BS140" s="461"/>
      <c r="BT140" s="448"/>
      <c r="BU140" s="455"/>
      <c r="BV140" s="449"/>
      <c r="BW140" s="449"/>
      <c r="BX140" s="461"/>
      <c r="BY140" s="448"/>
      <c r="BZ140" s="455"/>
      <c r="CA140" s="205"/>
      <c r="CB140" s="207"/>
      <c r="CC140" s="206"/>
      <c r="CD140" s="206"/>
      <c r="CE140" s="208"/>
      <c r="CF140" s="449"/>
      <c r="CG140" s="454"/>
      <c r="CH140" s="448"/>
      <c r="CI140" s="448"/>
      <c r="CJ140" s="455"/>
      <c r="CK140" s="449"/>
      <c r="CL140" s="449"/>
      <c r="CM140" s="448"/>
      <c r="CN140" s="448"/>
      <c r="CO140" s="455"/>
      <c r="CP140" s="205"/>
      <c r="CQ140" s="207"/>
      <c r="CR140" s="206"/>
      <c r="CS140" s="206"/>
      <c r="CT140" s="208"/>
      <c r="CU140" s="449"/>
      <c r="CV140" s="454"/>
      <c r="CW140" s="448"/>
      <c r="CX140" s="448"/>
      <c r="CY140" s="455"/>
      <c r="CZ140" s="449"/>
      <c r="DA140" s="449"/>
      <c r="DB140" s="448"/>
      <c r="DC140" s="448"/>
      <c r="DD140" s="455"/>
    </row>
    <row r="141" spans="2:108" s="329" customFormat="1" ht="15.75" x14ac:dyDescent="0.25">
      <c r="B141" s="439">
        <v>66</v>
      </c>
      <c r="D141" s="565">
        <f>'NSW Post Acute '!T71</f>
        <v>6.6118088597167779E-6</v>
      </c>
      <c r="E141" s="493">
        <f>'NSW Post Acute '!U71</f>
        <v>1.1855239267532023E-6</v>
      </c>
      <c r="F141" s="493">
        <f>'NSW Post Acute '!V71</f>
        <v>3.4470148886472697E-5</v>
      </c>
      <c r="G141" s="498">
        <f t="shared" si="72"/>
        <v>8.4909757550304838E-6</v>
      </c>
      <c r="H141" s="498">
        <f t="shared" si="73"/>
        <v>0.60634216680455044</v>
      </c>
      <c r="I141" s="498">
        <f t="shared" si="74"/>
        <v>91705.336716586957</v>
      </c>
      <c r="J141" s="498" t="e">
        <f ca="1">_xll.ErBeta(H141,I141)</f>
        <v>#NAME?</v>
      </c>
      <c r="K141" s="1076" t="e">
        <f t="shared" ca="1" si="75"/>
        <v>#NAME?</v>
      </c>
      <c r="L141" s="453" t="e">
        <f t="shared" ca="1" si="61"/>
        <v>#NAME?</v>
      </c>
      <c r="M141" s="1124" t="e">
        <f t="shared" ca="1" si="67"/>
        <v>#NAME?</v>
      </c>
      <c r="N141" s="567" t="e">
        <f t="shared" ca="1" si="76"/>
        <v>#NAME?</v>
      </c>
      <c r="O141" s="565" t="e">
        <f t="shared" ref="O141:O179" ca="1" si="85">$J141-$J142</f>
        <v>#NAME?</v>
      </c>
      <c r="P141" s="453" t="e">
        <f t="shared" ca="1" si="62"/>
        <v>#NAME?</v>
      </c>
      <c r="Q141" s="566" t="e">
        <f t="shared" ca="1" si="77"/>
        <v>#NAME?</v>
      </c>
      <c r="R141" s="567" t="e">
        <f t="shared" ca="1" si="68"/>
        <v>#NAME?</v>
      </c>
      <c r="S141" s="1076" t="e">
        <f t="shared" ca="1" si="78"/>
        <v>#NAME?</v>
      </c>
      <c r="T141" s="453" t="e">
        <f t="shared" ca="1" si="63"/>
        <v>#NAME?</v>
      </c>
      <c r="U141" s="566" t="e">
        <f t="shared" ca="1" si="79"/>
        <v>#NAME?</v>
      </c>
      <c r="V141" s="567" t="e">
        <f t="shared" ca="1" si="80"/>
        <v>#NAME?</v>
      </c>
      <c r="W141" s="565" t="e">
        <f t="shared" ref="W141:W179" ca="1" si="86">$J141-$J142</f>
        <v>#NAME?</v>
      </c>
      <c r="X141" s="453" t="e">
        <f t="shared" ca="1" si="64"/>
        <v>#NAME?</v>
      </c>
      <c r="Y141" s="566" t="e">
        <f t="shared" ca="1" si="81"/>
        <v>#NAME?</v>
      </c>
      <c r="Z141" s="567" t="e">
        <f t="shared" ca="1" si="69"/>
        <v>#NAME?</v>
      </c>
      <c r="AA141" s="1076" t="e">
        <f t="shared" ca="1" si="82"/>
        <v>#NAME?</v>
      </c>
      <c r="AB141" s="453" t="e">
        <f t="shared" ca="1" si="65"/>
        <v>#NAME?</v>
      </c>
      <c r="AC141" s="566" t="e">
        <f t="shared" ca="1" si="83"/>
        <v>#NAME?</v>
      </c>
      <c r="AD141" s="567" t="e">
        <f t="shared" ca="1" si="70"/>
        <v>#NAME?</v>
      </c>
      <c r="AE141" s="565" t="e">
        <f t="shared" ref="AE141:AE179" ca="1" si="87">$J141-$J142</f>
        <v>#NAME?</v>
      </c>
      <c r="AF141" s="453" t="e">
        <f t="shared" ca="1" si="66"/>
        <v>#NAME?</v>
      </c>
      <c r="AG141" s="566" t="e">
        <f t="shared" ca="1" si="84"/>
        <v>#NAME?</v>
      </c>
      <c r="AH141" s="567" t="e">
        <f t="shared" ca="1" si="71"/>
        <v>#NAME?</v>
      </c>
      <c r="AI141" s="207"/>
      <c r="AJ141" s="460"/>
      <c r="AK141" s="206"/>
      <c r="AL141" s="208"/>
      <c r="AM141" s="449"/>
      <c r="AN141" s="454"/>
      <c r="AO141" s="461"/>
      <c r="AP141" s="448"/>
      <c r="AQ141" s="455"/>
      <c r="AR141" s="449"/>
      <c r="AS141" s="449"/>
      <c r="AT141" s="461"/>
      <c r="AU141" s="448"/>
      <c r="AV141" s="455"/>
      <c r="AW141" s="205"/>
      <c r="AX141" s="207"/>
      <c r="AY141" s="460"/>
      <c r="AZ141" s="206"/>
      <c r="BA141" s="208"/>
      <c r="BB141" s="449"/>
      <c r="BC141" s="454"/>
      <c r="BD141" s="461"/>
      <c r="BE141" s="448"/>
      <c r="BF141" s="455"/>
      <c r="BG141" s="449"/>
      <c r="BH141" s="449"/>
      <c r="BI141" s="461"/>
      <c r="BJ141" s="448"/>
      <c r="BK141" s="455"/>
      <c r="BL141" s="205"/>
      <c r="BM141" s="207"/>
      <c r="BN141" s="460"/>
      <c r="BO141" s="206"/>
      <c r="BP141" s="208"/>
      <c r="BQ141" s="449"/>
      <c r="BR141" s="454"/>
      <c r="BS141" s="461"/>
      <c r="BT141" s="448"/>
      <c r="BU141" s="455"/>
      <c r="BV141" s="449"/>
      <c r="BW141" s="449"/>
      <c r="BX141" s="461"/>
      <c r="BY141" s="448"/>
      <c r="BZ141" s="455"/>
      <c r="CA141" s="205"/>
      <c r="CB141" s="207"/>
      <c r="CC141" s="206"/>
      <c r="CD141" s="206"/>
      <c r="CE141" s="208"/>
      <c r="CF141" s="449"/>
      <c r="CG141" s="454"/>
      <c r="CH141" s="448"/>
      <c r="CI141" s="448"/>
      <c r="CJ141" s="455"/>
      <c r="CK141" s="449"/>
      <c r="CL141" s="449"/>
      <c r="CM141" s="448"/>
      <c r="CN141" s="448"/>
      <c r="CO141" s="455"/>
      <c r="CP141" s="205"/>
      <c r="CQ141" s="207"/>
      <c r="CR141" s="206"/>
      <c r="CS141" s="206"/>
      <c r="CT141" s="208"/>
      <c r="CU141" s="449"/>
      <c r="CV141" s="454"/>
      <c r="CW141" s="448"/>
      <c r="CX141" s="448"/>
      <c r="CY141" s="455"/>
      <c r="CZ141" s="449"/>
      <c r="DA141" s="449"/>
      <c r="DB141" s="448"/>
      <c r="DC141" s="448"/>
      <c r="DD141" s="455"/>
    </row>
    <row r="142" spans="2:108" s="329" customFormat="1" ht="15.75" x14ac:dyDescent="0.25">
      <c r="B142" s="439">
        <v>67</v>
      </c>
      <c r="D142" s="565">
        <f>'NSW Post Acute '!T72</f>
        <v>5.5670053568524918E-6</v>
      </c>
      <c r="E142" s="493">
        <f>'NSW Post Acute '!U72</f>
        <v>9.7159600771421835E-7</v>
      </c>
      <c r="F142" s="493">
        <f>'NSW Post Acute '!V72</f>
        <v>2.9787644690166897E-5</v>
      </c>
      <c r="G142" s="498">
        <f t="shared" si="72"/>
        <v>7.3510328271562956E-6</v>
      </c>
      <c r="H142" s="498">
        <f t="shared" si="73"/>
        <v>0.5735085815218407</v>
      </c>
      <c r="I142" s="498">
        <f t="shared" si="74"/>
        <v>103018.65222575377</v>
      </c>
      <c r="J142" s="498" t="e">
        <f ca="1">_xll.ErBeta(H142,I142)</f>
        <v>#NAME?</v>
      </c>
      <c r="K142" s="1076" t="e">
        <f t="shared" ca="1" si="75"/>
        <v>#NAME?</v>
      </c>
      <c r="L142" s="453" t="e">
        <f t="shared" ca="1" si="61"/>
        <v>#NAME?</v>
      </c>
      <c r="M142" s="1124" t="e">
        <f t="shared" ca="1" si="67"/>
        <v>#NAME?</v>
      </c>
      <c r="N142" s="567" t="e">
        <f t="shared" ca="1" si="76"/>
        <v>#NAME?</v>
      </c>
      <c r="O142" s="565" t="e">
        <f t="shared" ca="1" si="85"/>
        <v>#NAME?</v>
      </c>
      <c r="P142" s="453" t="e">
        <f t="shared" ca="1" si="62"/>
        <v>#NAME?</v>
      </c>
      <c r="Q142" s="566" t="e">
        <f t="shared" ca="1" si="77"/>
        <v>#NAME?</v>
      </c>
      <c r="R142" s="567" t="e">
        <f t="shared" ca="1" si="68"/>
        <v>#NAME?</v>
      </c>
      <c r="S142" s="1076" t="e">
        <f t="shared" ca="1" si="78"/>
        <v>#NAME?</v>
      </c>
      <c r="T142" s="453" t="e">
        <f t="shared" ca="1" si="63"/>
        <v>#NAME?</v>
      </c>
      <c r="U142" s="566" t="e">
        <f t="shared" ca="1" si="79"/>
        <v>#NAME?</v>
      </c>
      <c r="V142" s="567" t="e">
        <f t="shared" ca="1" si="80"/>
        <v>#NAME?</v>
      </c>
      <c r="W142" s="565" t="e">
        <f t="shared" ca="1" si="86"/>
        <v>#NAME?</v>
      </c>
      <c r="X142" s="453" t="e">
        <f t="shared" ca="1" si="64"/>
        <v>#NAME?</v>
      </c>
      <c r="Y142" s="566" t="e">
        <f t="shared" ca="1" si="81"/>
        <v>#NAME?</v>
      </c>
      <c r="Z142" s="567" t="e">
        <f t="shared" ca="1" si="69"/>
        <v>#NAME?</v>
      </c>
      <c r="AA142" s="1076" t="e">
        <f t="shared" ca="1" si="82"/>
        <v>#NAME?</v>
      </c>
      <c r="AB142" s="453" t="e">
        <f t="shared" ca="1" si="65"/>
        <v>#NAME?</v>
      </c>
      <c r="AC142" s="566" t="e">
        <f t="shared" ca="1" si="83"/>
        <v>#NAME?</v>
      </c>
      <c r="AD142" s="567" t="e">
        <f t="shared" ca="1" si="70"/>
        <v>#NAME?</v>
      </c>
      <c r="AE142" s="565" t="e">
        <f t="shared" ca="1" si="87"/>
        <v>#NAME?</v>
      </c>
      <c r="AF142" s="453" t="e">
        <f t="shared" ca="1" si="66"/>
        <v>#NAME?</v>
      </c>
      <c r="AG142" s="566" t="e">
        <f t="shared" ca="1" si="84"/>
        <v>#NAME?</v>
      </c>
      <c r="AH142" s="567" t="e">
        <f t="shared" ca="1" si="71"/>
        <v>#NAME?</v>
      </c>
      <c r="AI142" s="207"/>
      <c r="AJ142" s="460"/>
      <c r="AK142" s="206"/>
      <c r="AL142" s="208"/>
      <c r="AM142" s="449"/>
      <c r="AN142" s="454"/>
      <c r="AO142" s="461"/>
      <c r="AP142" s="448"/>
      <c r="AQ142" s="455"/>
      <c r="AR142" s="449"/>
      <c r="AS142" s="449"/>
      <c r="AT142" s="461"/>
      <c r="AU142" s="448"/>
      <c r="AV142" s="455"/>
      <c r="AW142" s="205"/>
      <c r="AX142" s="207"/>
      <c r="AY142" s="460"/>
      <c r="AZ142" s="206"/>
      <c r="BA142" s="208"/>
      <c r="BB142" s="449"/>
      <c r="BC142" s="454"/>
      <c r="BD142" s="461"/>
      <c r="BE142" s="448"/>
      <c r="BF142" s="455"/>
      <c r="BG142" s="449"/>
      <c r="BH142" s="449"/>
      <c r="BI142" s="461"/>
      <c r="BJ142" s="448"/>
      <c r="BK142" s="455"/>
      <c r="BL142" s="205"/>
      <c r="BM142" s="207"/>
      <c r="BN142" s="460"/>
      <c r="BO142" s="206"/>
      <c r="BP142" s="208"/>
      <c r="BQ142" s="449"/>
      <c r="BR142" s="454"/>
      <c r="BS142" s="461"/>
      <c r="BT142" s="448"/>
      <c r="BU142" s="455"/>
      <c r="BV142" s="449"/>
      <c r="BW142" s="449"/>
      <c r="BX142" s="461"/>
      <c r="BY142" s="448"/>
      <c r="BZ142" s="455"/>
      <c r="CA142" s="205"/>
      <c r="CB142" s="207"/>
      <c r="CC142" s="206"/>
      <c r="CD142" s="206"/>
      <c r="CE142" s="208"/>
      <c r="CF142" s="449"/>
      <c r="CG142" s="454"/>
      <c r="CH142" s="448"/>
      <c r="CI142" s="448"/>
      <c r="CJ142" s="455"/>
      <c r="CK142" s="449"/>
      <c r="CL142" s="449"/>
      <c r="CM142" s="448"/>
      <c r="CN142" s="448"/>
      <c r="CO142" s="455"/>
      <c r="CP142" s="205"/>
      <c r="CQ142" s="207"/>
      <c r="CR142" s="206"/>
      <c r="CS142" s="206"/>
      <c r="CT142" s="208"/>
      <c r="CU142" s="449"/>
      <c r="CV142" s="454"/>
      <c r="CW142" s="448"/>
      <c r="CX142" s="448"/>
      <c r="CY142" s="455"/>
      <c r="CZ142" s="449"/>
      <c r="DA142" s="449"/>
      <c r="DB142" s="448"/>
      <c r="DC142" s="448"/>
      <c r="DD142" s="455"/>
    </row>
    <row r="143" spans="2:108" s="329" customFormat="1" ht="15.75" x14ac:dyDescent="0.25">
      <c r="B143" s="439">
        <v>68</v>
      </c>
      <c r="D143" s="565">
        <f>'NSW Post Acute '!T73</f>
        <v>4.6873025673872674E-6</v>
      </c>
      <c r="E143" s="493">
        <f>'NSW Post Acute '!U73</f>
        <v>7.9627140448488404E-7</v>
      </c>
      <c r="F143" s="493">
        <f>'NSW Post Acute '!V73</f>
        <v>2.5741222618734868E-5</v>
      </c>
      <c r="G143" s="498">
        <f t="shared" si="72"/>
        <v>6.3635079628188734E-6</v>
      </c>
      <c r="H143" s="498">
        <f t="shared" si="73"/>
        <v>0.54255904153158541</v>
      </c>
      <c r="I143" s="498">
        <f t="shared" si="74"/>
        <v>115750.26160421762</v>
      </c>
      <c r="J143" s="498" t="e">
        <f ca="1">_xll.ErBeta(H143,I143)</f>
        <v>#NAME?</v>
      </c>
      <c r="K143" s="1076" t="e">
        <f t="shared" ca="1" si="75"/>
        <v>#NAME?</v>
      </c>
      <c r="L143" s="453" t="e">
        <f t="shared" ca="1" si="61"/>
        <v>#NAME?</v>
      </c>
      <c r="M143" s="1124" t="e">
        <f t="shared" ca="1" si="67"/>
        <v>#NAME?</v>
      </c>
      <c r="N143" s="567" t="e">
        <f t="shared" ca="1" si="76"/>
        <v>#NAME?</v>
      </c>
      <c r="O143" s="565" t="e">
        <f t="shared" ca="1" si="85"/>
        <v>#NAME?</v>
      </c>
      <c r="P143" s="453" t="e">
        <f t="shared" ca="1" si="62"/>
        <v>#NAME?</v>
      </c>
      <c r="Q143" s="566" t="e">
        <f t="shared" ca="1" si="77"/>
        <v>#NAME?</v>
      </c>
      <c r="R143" s="567" t="e">
        <f t="shared" ca="1" si="68"/>
        <v>#NAME?</v>
      </c>
      <c r="S143" s="1076" t="e">
        <f t="shared" ca="1" si="78"/>
        <v>#NAME?</v>
      </c>
      <c r="T143" s="453" t="e">
        <f t="shared" ca="1" si="63"/>
        <v>#NAME?</v>
      </c>
      <c r="U143" s="566" t="e">
        <f t="shared" ca="1" si="79"/>
        <v>#NAME?</v>
      </c>
      <c r="V143" s="567" t="e">
        <f t="shared" ca="1" si="80"/>
        <v>#NAME?</v>
      </c>
      <c r="W143" s="565" t="e">
        <f t="shared" ca="1" si="86"/>
        <v>#NAME?</v>
      </c>
      <c r="X143" s="453" t="e">
        <f t="shared" ca="1" si="64"/>
        <v>#NAME?</v>
      </c>
      <c r="Y143" s="566" t="e">
        <f t="shared" ca="1" si="81"/>
        <v>#NAME?</v>
      </c>
      <c r="Z143" s="567" t="e">
        <f t="shared" ca="1" si="69"/>
        <v>#NAME?</v>
      </c>
      <c r="AA143" s="1076" t="e">
        <f t="shared" ca="1" si="82"/>
        <v>#NAME?</v>
      </c>
      <c r="AB143" s="453" t="e">
        <f t="shared" ca="1" si="65"/>
        <v>#NAME?</v>
      </c>
      <c r="AC143" s="566" t="e">
        <f t="shared" ca="1" si="83"/>
        <v>#NAME?</v>
      </c>
      <c r="AD143" s="567" t="e">
        <f t="shared" ca="1" si="70"/>
        <v>#NAME?</v>
      </c>
      <c r="AE143" s="565" t="e">
        <f t="shared" ca="1" si="87"/>
        <v>#NAME?</v>
      </c>
      <c r="AF143" s="453" t="e">
        <f t="shared" ca="1" si="66"/>
        <v>#NAME?</v>
      </c>
      <c r="AG143" s="566" t="e">
        <f t="shared" ca="1" si="84"/>
        <v>#NAME?</v>
      </c>
      <c r="AH143" s="567" t="e">
        <f t="shared" ca="1" si="71"/>
        <v>#NAME?</v>
      </c>
      <c r="AI143" s="207"/>
      <c r="AJ143" s="460"/>
      <c r="AK143" s="206"/>
      <c r="AL143" s="208"/>
      <c r="AM143" s="449"/>
      <c r="AN143" s="454"/>
      <c r="AO143" s="461"/>
      <c r="AP143" s="448"/>
      <c r="AQ143" s="455"/>
      <c r="AR143" s="449"/>
      <c r="AS143" s="449"/>
      <c r="AT143" s="461"/>
      <c r="AU143" s="448"/>
      <c r="AV143" s="455"/>
      <c r="AW143" s="205"/>
      <c r="AX143" s="207"/>
      <c r="AY143" s="460"/>
      <c r="AZ143" s="206"/>
      <c r="BA143" s="208"/>
      <c r="BB143" s="449"/>
      <c r="BC143" s="454"/>
      <c r="BD143" s="461"/>
      <c r="BE143" s="448"/>
      <c r="BF143" s="455"/>
      <c r="BG143" s="449"/>
      <c r="BH143" s="449"/>
      <c r="BI143" s="461"/>
      <c r="BJ143" s="448"/>
      <c r="BK143" s="455"/>
      <c r="BL143" s="205"/>
      <c r="BM143" s="207"/>
      <c r="BN143" s="460"/>
      <c r="BO143" s="206"/>
      <c r="BP143" s="208"/>
      <c r="BQ143" s="449"/>
      <c r="BR143" s="454"/>
      <c r="BS143" s="461"/>
      <c r="BT143" s="448"/>
      <c r="BU143" s="455"/>
      <c r="BV143" s="449"/>
      <c r="BW143" s="449"/>
      <c r="BX143" s="461"/>
      <c r="BY143" s="448"/>
      <c r="BZ143" s="455"/>
      <c r="CA143" s="205"/>
      <c r="CB143" s="207"/>
      <c r="CC143" s="206"/>
      <c r="CD143" s="206"/>
      <c r="CE143" s="208"/>
      <c r="CF143" s="449"/>
      <c r="CG143" s="454"/>
      <c r="CH143" s="448"/>
      <c r="CI143" s="448"/>
      <c r="CJ143" s="455"/>
      <c r="CK143" s="449"/>
      <c r="CL143" s="449"/>
      <c r="CM143" s="448"/>
      <c r="CN143" s="448"/>
      <c r="CO143" s="455"/>
      <c r="CP143" s="205"/>
      <c r="CQ143" s="207"/>
      <c r="CR143" s="206"/>
      <c r="CS143" s="206"/>
      <c r="CT143" s="208"/>
      <c r="CU143" s="449"/>
      <c r="CV143" s="454"/>
      <c r="CW143" s="448"/>
      <c r="CX143" s="448"/>
      <c r="CY143" s="455"/>
      <c r="CZ143" s="449"/>
      <c r="DA143" s="449"/>
      <c r="DB143" s="448"/>
      <c r="DC143" s="448"/>
      <c r="DD143" s="455"/>
    </row>
    <row r="144" spans="2:108" s="329" customFormat="1" ht="15.75" x14ac:dyDescent="0.25">
      <c r="B144" s="439">
        <v>69</v>
      </c>
      <c r="D144" s="565">
        <f>'NSW Post Acute '!T74</f>
        <v>3.9466111400793227E-6</v>
      </c>
      <c r="E144" s="493">
        <f>'NSW Post Acute '!U74</f>
        <v>6.525841446096458E-7</v>
      </c>
      <c r="F144" s="493">
        <f>'NSW Post Acute '!V74</f>
        <v>2.2244475815370481E-5</v>
      </c>
      <c r="G144" s="498">
        <f t="shared" si="72"/>
        <v>5.5081356302961317E-6</v>
      </c>
      <c r="H144" s="498">
        <f t="shared" si="73"/>
        <v>0.51337459229551319</v>
      </c>
      <c r="I144" s="498">
        <f t="shared" si="74"/>
        <v>130079.33844612569</v>
      </c>
      <c r="J144" s="498" t="e">
        <f ca="1">_xll.ErBeta(H144,I144)</f>
        <v>#NAME?</v>
      </c>
      <c r="K144" s="1076" t="e">
        <f t="shared" ca="1" si="75"/>
        <v>#NAME?</v>
      </c>
      <c r="L144" s="453" t="e">
        <f t="shared" ca="1" si="61"/>
        <v>#NAME?</v>
      </c>
      <c r="M144" s="1124" t="e">
        <f t="shared" ca="1" si="67"/>
        <v>#NAME?</v>
      </c>
      <c r="N144" s="567" t="e">
        <f t="shared" ca="1" si="76"/>
        <v>#NAME?</v>
      </c>
      <c r="O144" s="565" t="e">
        <f t="shared" ca="1" si="85"/>
        <v>#NAME?</v>
      </c>
      <c r="P144" s="453" t="e">
        <f t="shared" ca="1" si="62"/>
        <v>#NAME?</v>
      </c>
      <c r="Q144" s="566" t="e">
        <f t="shared" ca="1" si="77"/>
        <v>#NAME?</v>
      </c>
      <c r="R144" s="567" t="e">
        <f t="shared" ca="1" si="68"/>
        <v>#NAME?</v>
      </c>
      <c r="S144" s="1076" t="e">
        <f t="shared" ca="1" si="78"/>
        <v>#NAME?</v>
      </c>
      <c r="T144" s="453" t="e">
        <f t="shared" ca="1" si="63"/>
        <v>#NAME?</v>
      </c>
      <c r="U144" s="566" t="e">
        <f t="shared" ca="1" si="79"/>
        <v>#NAME?</v>
      </c>
      <c r="V144" s="567" t="e">
        <f t="shared" ca="1" si="80"/>
        <v>#NAME?</v>
      </c>
      <c r="W144" s="565" t="e">
        <f t="shared" ca="1" si="86"/>
        <v>#NAME?</v>
      </c>
      <c r="X144" s="453" t="e">
        <f t="shared" ca="1" si="64"/>
        <v>#NAME?</v>
      </c>
      <c r="Y144" s="566" t="e">
        <f t="shared" ca="1" si="81"/>
        <v>#NAME?</v>
      </c>
      <c r="Z144" s="567" t="e">
        <f t="shared" ca="1" si="69"/>
        <v>#NAME?</v>
      </c>
      <c r="AA144" s="1076" t="e">
        <f t="shared" ca="1" si="82"/>
        <v>#NAME?</v>
      </c>
      <c r="AB144" s="453" t="e">
        <f t="shared" ca="1" si="65"/>
        <v>#NAME?</v>
      </c>
      <c r="AC144" s="566" t="e">
        <f t="shared" ca="1" si="83"/>
        <v>#NAME?</v>
      </c>
      <c r="AD144" s="567" t="e">
        <f t="shared" ca="1" si="70"/>
        <v>#NAME?</v>
      </c>
      <c r="AE144" s="565" t="e">
        <f t="shared" ca="1" si="87"/>
        <v>#NAME?</v>
      </c>
      <c r="AF144" s="453" t="e">
        <f t="shared" ca="1" si="66"/>
        <v>#NAME?</v>
      </c>
      <c r="AG144" s="566" t="e">
        <f t="shared" ca="1" si="84"/>
        <v>#NAME?</v>
      </c>
      <c r="AH144" s="567" t="e">
        <f t="shared" ca="1" si="71"/>
        <v>#NAME?</v>
      </c>
      <c r="AI144" s="207"/>
      <c r="AJ144" s="460"/>
      <c r="AK144" s="206"/>
      <c r="AL144" s="208"/>
      <c r="AM144" s="449"/>
      <c r="AN144" s="454"/>
      <c r="AO144" s="461"/>
      <c r="AP144" s="448"/>
      <c r="AQ144" s="455"/>
      <c r="AR144" s="449"/>
      <c r="AS144" s="449"/>
      <c r="AT144" s="461"/>
      <c r="AU144" s="448"/>
      <c r="AV144" s="455"/>
      <c r="AW144" s="205"/>
      <c r="AX144" s="207"/>
      <c r="AY144" s="460"/>
      <c r="AZ144" s="206"/>
      <c r="BA144" s="208"/>
      <c r="BB144" s="449"/>
      <c r="BC144" s="454"/>
      <c r="BD144" s="461"/>
      <c r="BE144" s="448"/>
      <c r="BF144" s="455"/>
      <c r="BG144" s="449"/>
      <c r="BH144" s="449"/>
      <c r="BI144" s="461"/>
      <c r="BJ144" s="448"/>
      <c r="BK144" s="455"/>
      <c r="BL144" s="205"/>
      <c r="BM144" s="207"/>
      <c r="BN144" s="460"/>
      <c r="BO144" s="206"/>
      <c r="BP144" s="208"/>
      <c r="BQ144" s="449"/>
      <c r="BR144" s="454"/>
      <c r="BS144" s="461"/>
      <c r="BT144" s="448"/>
      <c r="BU144" s="455"/>
      <c r="BV144" s="449"/>
      <c r="BW144" s="449"/>
      <c r="BX144" s="461"/>
      <c r="BY144" s="448"/>
      <c r="BZ144" s="455"/>
      <c r="CA144" s="205"/>
      <c r="CB144" s="207"/>
      <c r="CC144" s="206"/>
      <c r="CD144" s="206"/>
      <c r="CE144" s="208"/>
      <c r="CF144" s="449"/>
      <c r="CG144" s="454"/>
      <c r="CH144" s="448"/>
      <c r="CI144" s="448"/>
      <c r="CJ144" s="455"/>
      <c r="CK144" s="449"/>
      <c r="CL144" s="449"/>
      <c r="CM144" s="448"/>
      <c r="CN144" s="448"/>
      <c r="CO144" s="455"/>
      <c r="CP144" s="205"/>
      <c r="CQ144" s="207"/>
      <c r="CR144" s="206"/>
      <c r="CS144" s="206"/>
      <c r="CT144" s="208"/>
      <c r="CU144" s="449"/>
      <c r="CV144" s="454"/>
      <c r="CW144" s="448"/>
      <c r="CX144" s="448"/>
      <c r="CY144" s="455"/>
      <c r="CZ144" s="449"/>
      <c r="DA144" s="449"/>
      <c r="DB144" s="448"/>
      <c r="DC144" s="448"/>
      <c r="DD144" s="455"/>
    </row>
    <row r="145" spans="2:108" s="329" customFormat="1" ht="15.75" x14ac:dyDescent="0.25">
      <c r="B145" s="439">
        <v>70</v>
      </c>
      <c r="D145" s="565">
        <f>'NSW Post Acute '!T75</f>
        <v>3.3229643845415774E-6</v>
      </c>
      <c r="E145" s="493">
        <f>'NSW Post Acute '!U75</f>
        <v>5.3482526610559283E-7</v>
      </c>
      <c r="F145" s="493">
        <f>'NSW Post Acute '!V75</f>
        <v>1.9222735129156906E-5</v>
      </c>
      <c r="G145" s="498">
        <f t="shared" si="72"/>
        <v>4.7673239446559471E-6</v>
      </c>
      <c r="H145" s="498">
        <f t="shared" si="73"/>
        <v>0.48584488205300419</v>
      </c>
      <c r="I145" s="498">
        <f t="shared" si="74"/>
        <v>146207.78659798656</v>
      </c>
      <c r="J145" s="498" t="e">
        <f ca="1">_xll.ErBeta(H145,I145)</f>
        <v>#NAME?</v>
      </c>
      <c r="K145" s="1076" t="e">
        <f t="shared" ca="1" si="75"/>
        <v>#NAME?</v>
      </c>
      <c r="L145" s="453" t="e">
        <f t="shared" ca="1" si="61"/>
        <v>#NAME?</v>
      </c>
      <c r="M145" s="1124" t="e">
        <f t="shared" ca="1" si="67"/>
        <v>#NAME?</v>
      </c>
      <c r="N145" s="567" t="e">
        <f t="shared" ca="1" si="76"/>
        <v>#NAME?</v>
      </c>
      <c r="O145" s="565" t="e">
        <f t="shared" ca="1" si="85"/>
        <v>#NAME?</v>
      </c>
      <c r="P145" s="453" t="e">
        <f t="shared" ca="1" si="62"/>
        <v>#NAME?</v>
      </c>
      <c r="Q145" s="566" t="e">
        <f t="shared" ca="1" si="77"/>
        <v>#NAME?</v>
      </c>
      <c r="R145" s="567" t="e">
        <f t="shared" ca="1" si="68"/>
        <v>#NAME?</v>
      </c>
      <c r="S145" s="1076" t="e">
        <f t="shared" ca="1" si="78"/>
        <v>#NAME?</v>
      </c>
      <c r="T145" s="453" t="e">
        <f t="shared" ca="1" si="63"/>
        <v>#NAME?</v>
      </c>
      <c r="U145" s="566" t="e">
        <f t="shared" ca="1" si="79"/>
        <v>#NAME?</v>
      </c>
      <c r="V145" s="567" t="e">
        <f t="shared" ca="1" si="80"/>
        <v>#NAME?</v>
      </c>
      <c r="W145" s="565" t="e">
        <f t="shared" ca="1" si="86"/>
        <v>#NAME?</v>
      </c>
      <c r="X145" s="453" t="e">
        <f t="shared" ca="1" si="64"/>
        <v>#NAME?</v>
      </c>
      <c r="Y145" s="566" t="e">
        <f t="shared" ca="1" si="81"/>
        <v>#NAME?</v>
      </c>
      <c r="Z145" s="567" t="e">
        <f t="shared" ca="1" si="69"/>
        <v>#NAME?</v>
      </c>
      <c r="AA145" s="1076" t="e">
        <f t="shared" ca="1" si="82"/>
        <v>#NAME?</v>
      </c>
      <c r="AB145" s="453" t="e">
        <f t="shared" ca="1" si="65"/>
        <v>#NAME?</v>
      </c>
      <c r="AC145" s="566" t="e">
        <f t="shared" ca="1" si="83"/>
        <v>#NAME?</v>
      </c>
      <c r="AD145" s="567" t="e">
        <f t="shared" ca="1" si="70"/>
        <v>#NAME?</v>
      </c>
      <c r="AE145" s="565" t="e">
        <f t="shared" ca="1" si="87"/>
        <v>#NAME?</v>
      </c>
      <c r="AF145" s="453" t="e">
        <f t="shared" ca="1" si="66"/>
        <v>#NAME?</v>
      </c>
      <c r="AG145" s="566" t="e">
        <f t="shared" ca="1" si="84"/>
        <v>#NAME?</v>
      </c>
      <c r="AH145" s="567" t="e">
        <f t="shared" ca="1" si="71"/>
        <v>#NAME?</v>
      </c>
      <c r="AI145" s="207"/>
      <c r="AJ145" s="460"/>
      <c r="AK145" s="206"/>
      <c r="AL145" s="208"/>
      <c r="AM145" s="449"/>
      <c r="AN145" s="454"/>
      <c r="AO145" s="461"/>
      <c r="AP145" s="448"/>
      <c r="AQ145" s="455"/>
      <c r="AR145" s="449"/>
      <c r="AS145" s="449"/>
      <c r="AT145" s="461"/>
      <c r="AU145" s="448"/>
      <c r="AV145" s="455"/>
      <c r="AW145" s="205"/>
      <c r="AX145" s="207"/>
      <c r="AY145" s="460"/>
      <c r="AZ145" s="206"/>
      <c r="BA145" s="208"/>
      <c r="BB145" s="449"/>
      <c r="BC145" s="454"/>
      <c r="BD145" s="461"/>
      <c r="BE145" s="448"/>
      <c r="BF145" s="455"/>
      <c r="BG145" s="449"/>
      <c r="BH145" s="449"/>
      <c r="BI145" s="461"/>
      <c r="BJ145" s="448"/>
      <c r="BK145" s="455"/>
      <c r="BL145" s="205"/>
      <c r="BM145" s="207"/>
      <c r="BN145" s="460"/>
      <c r="BO145" s="206"/>
      <c r="BP145" s="208"/>
      <c r="BQ145" s="449"/>
      <c r="BR145" s="454"/>
      <c r="BS145" s="461"/>
      <c r="BT145" s="448"/>
      <c r="BU145" s="455"/>
      <c r="BV145" s="449"/>
      <c r="BW145" s="449"/>
      <c r="BX145" s="461"/>
      <c r="BY145" s="448"/>
      <c r="BZ145" s="455"/>
      <c r="CA145" s="205"/>
      <c r="CB145" s="207"/>
      <c r="CC145" s="206"/>
      <c r="CD145" s="206"/>
      <c r="CE145" s="208"/>
      <c r="CF145" s="449"/>
      <c r="CG145" s="454"/>
      <c r="CH145" s="448"/>
      <c r="CI145" s="448"/>
      <c r="CJ145" s="455"/>
      <c r="CK145" s="449"/>
      <c r="CL145" s="449"/>
      <c r="CM145" s="448"/>
      <c r="CN145" s="448"/>
      <c r="CO145" s="455"/>
      <c r="CP145" s="205"/>
      <c r="CQ145" s="207"/>
      <c r="CR145" s="206"/>
      <c r="CS145" s="206"/>
      <c r="CT145" s="208"/>
      <c r="CU145" s="449"/>
      <c r="CV145" s="454"/>
      <c r="CW145" s="448"/>
      <c r="CX145" s="448"/>
      <c r="CY145" s="455"/>
      <c r="CZ145" s="449"/>
      <c r="DA145" s="449"/>
      <c r="DB145" s="448"/>
      <c r="DC145" s="448"/>
      <c r="DD145" s="455"/>
    </row>
    <row r="146" spans="2:108" s="329" customFormat="1" ht="15.75" x14ac:dyDescent="0.25">
      <c r="B146" s="439">
        <v>71</v>
      </c>
      <c r="D146" s="565">
        <f>'NSW Post Acute '!T76</f>
        <v>2.797866804964689E-6</v>
      </c>
      <c r="E146" s="493">
        <f>'NSW Post Acute '!U76</f>
        <v>4.3831598978859221E-7</v>
      </c>
      <c r="F146" s="493">
        <f>'NSW Post Acute '!V76</f>
        <v>1.661147463813897E-5</v>
      </c>
      <c r="G146" s="498">
        <f t="shared" si="72"/>
        <v>4.1258057776404023E-6</v>
      </c>
      <c r="H146" s="498">
        <f t="shared" si="73"/>
        <v>0.45986743284126075</v>
      </c>
      <c r="I146" s="498">
        <f t="shared" si="74"/>
        <v>164363.1302881981</v>
      </c>
      <c r="J146" s="498" t="e">
        <f ca="1">_xll.ErBeta(H146,I146)</f>
        <v>#NAME?</v>
      </c>
      <c r="K146" s="1076" t="e">
        <f t="shared" ca="1" si="75"/>
        <v>#NAME?</v>
      </c>
      <c r="L146" s="453" t="e">
        <f t="shared" ca="1" si="61"/>
        <v>#NAME?</v>
      </c>
      <c r="M146" s="1124" t="e">
        <f t="shared" ca="1" si="67"/>
        <v>#NAME?</v>
      </c>
      <c r="N146" s="567" t="e">
        <f t="shared" ca="1" si="76"/>
        <v>#NAME?</v>
      </c>
      <c r="O146" s="565" t="e">
        <f t="shared" ca="1" si="85"/>
        <v>#NAME?</v>
      </c>
      <c r="P146" s="453" t="e">
        <f t="shared" ca="1" si="62"/>
        <v>#NAME?</v>
      </c>
      <c r="Q146" s="566" t="e">
        <f t="shared" ca="1" si="77"/>
        <v>#NAME?</v>
      </c>
      <c r="R146" s="567" t="e">
        <f t="shared" ca="1" si="68"/>
        <v>#NAME?</v>
      </c>
      <c r="S146" s="1076" t="e">
        <f t="shared" ca="1" si="78"/>
        <v>#NAME?</v>
      </c>
      <c r="T146" s="453" t="e">
        <f t="shared" ca="1" si="63"/>
        <v>#NAME?</v>
      </c>
      <c r="U146" s="566" t="e">
        <f t="shared" ca="1" si="79"/>
        <v>#NAME?</v>
      </c>
      <c r="V146" s="567" t="e">
        <f t="shared" ca="1" si="80"/>
        <v>#NAME?</v>
      </c>
      <c r="W146" s="565" t="e">
        <f t="shared" ca="1" si="86"/>
        <v>#NAME?</v>
      </c>
      <c r="X146" s="453" t="e">
        <f t="shared" ca="1" si="64"/>
        <v>#NAME?</v>
      </c>
      <c r="Y146" s="566" t="e">
        <f t="shared" ca="1" si="81"/>
        <v>#NAME?</v>
      </c>
      <c r="Z146" s="567" t="e">
        <f t="shared" ca="1" si="69"/>
        <v>#NAME?</v>
      </c>
      <c r="AA146" s="1076" t="e">
        <f t="shared" ca="1" si="82"/>
        <v>#NAME?</v>
      </c>
      <c r="AB146" s="453" t="e">
        <f t="shared" ca="1" si="65"/>
        <v>#NAME?</v>
      </c>
      <c r="AC146" s="566" t="e">
        <f t="shared" ca="1" si="83"/>
        <v>#NAME?</v>
      </c>
      <c r="AD146" s="567" t="e">
        <f t="shared" ca="1" si="70"/>
        <v>#NAME?</v>
      </c>
      <c r="AE146" s="565" t="e">
        <f t="shared" ca="1" si="87"/>
        <v>#NAME?</v>
      </c>
      <c r="AF146" s="453" t="e">
        <f t="shared" ca="1" si="66"/>
        <v>#NAME?</v>
      </c>
      <c r="AG146" s="566" t="e">
        <f t="shared" ca="1" si="84"/>
        <v>#NAME?</v>
      </c>
      <c r="AH146" s="567" t="e">
        <f t="shared" ca="1" si="71"/>
        <v>#NAME?</v>
      </c>
      <c r="AI146" s="207"/>
      <c r="AJ146" s="460"/>
      <c r="AK146" s="206"/>
      <c r="AL146" s="208"/>
      <c r="AM146" s="449"/>
      <c r="AN146" s="454"/>
      <c r="AO146" s="461"/>
      <c r="AP146" s="448"/>
      <c r="AQ146" s="455"/>
      <c r="AR146" s="449"/>
      <c r="AS146" s="449"/>
      <c r="AT146" s="461"/>
      <c r="AU146" s="448"/>
      <c r="AV146" s="455"/>
      <c r="AW146" s="205"/>
      <c r="AX146" s="207"/>
      <c r="AY146" s="460"/>
      <c r="AZ146" s="206"/>
      <c r="BA146" s="208"/>
      <c r="BB146" s="449"/>
      <c r="BC146" s="454"/>
      <c r="BD146" s="461"/>
      <c r="BE146" s="448"/>
      <c r="BF146" s="455"/>
      <c r="BG146" s="449"/>
      <c r="BH146" s="449"/>
      <c r="BI146" s="461"/>
      <c r="BJ146" s="448"/>
      <c r="BK146" s="455"/>
      <c r="BL146" s="205"/>
      <c r="BM146" s="207"/>
      <c r="BN146" s="460"/>
      <c r="BO146" s="206"/>
      <c r="BP146" s="208"/>
      <c r="BQ146" s="449"/>
      <c r="BR146" s="454"/>
      <c r="BS146" s="461"/>
      <c r="BT146" s="448"/>
      <c r="BU146" s="455"/>
      <c r="BV146" s="449"/>
      <c r="BW146" s="449"/>
      <c r="BX146" s="461"/>
      <c r="BY146" s="448"/>
      <c r="BZ146" s="455"/>
      <c r="CA146" s="205"/>
      <c r="CB146" s="207"/>
      <c r="CC146" s="206"/>
      <c r="CD146" s="206"/>
      <c r="CE146" s="208"/>
      <c r="CF146" s="449"/>
      <c r="CG146" s="454"/>
      <c r="CH146" s="448"/>
      <c r="CI146" s="448"/>
      <c r="CJ146" s="455"/>
      <c r="CK146" s="449"/>
      <c r="CL146" s="449"/>
      <c r="CM146" s="448"/>
      <c r="CN146" s="448"/>
      <c r="CO146" s="455"/>
      <c r="CP146" s="205"/>
      <c r="CQ146" s="207"/>
      <c r="CR146" s="206"/>
      <c r="CS146" s="206"/>
      <c r="CT146" s="208"/>
      <c r="CU146" s="449"/>
      <c r="CV146" s="454"/>
      <c r="CW146" s="448"/>
      <c r="CX146" s="448"/>
      <c r="CY146" s="455"/>
      <c r="CZ146" s="449"/>
      <c r="DA146" s="449"/>
      <c r="DB146" s="448"/>
      <c r="DC146" s="448"/>
      <c r="DD146" s="455"/>
    </row>
    <row r="147" spans="2:108" s="329" customFormat="1" ht="15.75" x14ac:dyDescent="0.25">
      <c r="B147" s="439">
        <v>72</v>
      </c>
      <c r="D147" s="565">
        <f>'NSW Post Acute '!T77</f>
        <v>2.3557455790797643E-6</v>
      </c>
      <c r="E147" s="493">
        <f>'NSW Post Acute '!U77</f>
        <v>3.5922182267735653E-7</v>
      </c>
      <c r="F147" s="493">
        <f>'NSW Post Acute '!V77</f>
        <v>1.4354933769804129E-5</v>
      </c>
      <c r="G147" s="498">
        <f t="shared" si="72"/>
        <v>3.5703346803894831E-6</v>
      </c>
      <c r="H147" s="498">
        <f t="shared" si="73"/>
        <v>0.43534698341622796</v>
      </c>
      <c r="I147" s="498">
        <f t="shared" si="74"/>
        <v>184801.77219288581</v>
      </c>
      <c r="J147" s="498" t="e">
        <f ca="1">_xll.ErBeta(H147,I147)</f>
        <v>#NAME?</v>
      </c>
      <c r="K147" s="1076" t="e">
        <f t="shared" ca="1" si="75"/>
        <v>#NAME?</v>
      </c>
      <c r="L147" s="453" t="e">
        <f t="shared" ca="1" si="61"/>
        <v>#NAME?</v>
      </c>
      <c r="M147" s="1124" t="e">
        <f t="shared" ca="1" si="67"/>
        <v>#NAME?</v>
      </c>
      <c r="N147" s="567" t="e">
        <f t="shared" ca="1" si="76"/>
        <v>#NAME?</v>
      </c>
      <c r="O147" s="565" t="e">
        <f t="shared" ca="1" si="85"/>
        <v>#NAME?</v>
      </c>
      <c r="P147" s="453" t="e">
        <f t="shared" ca="1" si="62"/>
        <v>#NAME?</v>
      </c>
      <c r="Q147" s="566" t="e">
        <f t="shared" ca="1" si="77"/>
        <v>#NAME?</v>
      </c>
      <c r="R147" s="567" t="e">
        <f t="shared" ca="1" si="68"/>
        <v>#NAME?</v>
      </c>
      <c r="S147" s="1076" t="e">
        <f t="shared" ca="1" si="78"/>
        <v>#NAME?</v>
      </c>
      <c r="T147" s="453" t="e">
        <f t="shared" ca="1" si="63"/>
        <v>#NAME?</v>
      </c>
      <c r="U147" s="566" t="e">
        <f t="shared" ca="1" si="79"/>
        <v>#NAME?</v>
      </c>
      <c r="V147" s="567" t="e">
        <f t="shared" ca="1" si="80"/>
        <v>#NAME?</v>
      </c>
      <c r="W147" s="565" t="e">
        <f t="shared" ca="1" si="86"/>
        <v>#NAME?</v>
      </c>
      <c r="X147" s="453" t="e">
        <f t="shared" ca="1" si="64"/>
        <v>#NAME?</v>
      </c>
      <c r="Y147" s="566" t="e">
        <f t="shared" ca="1" si="81"/>
        <v>#NAME?</v>
      </c>
      <c r="Z147" s="567" t="e">
        <f t="shared" ca="1" si="69"/>
        <v>#NAME?</v>
      </c>
      <c r="AA147" s="1076" t="e">
        <f t="shared" ca="1" si="82"/>
        <v>#NAME?</v>
      </c>
      <c r="AB147" s="453" t="e">
        <f t="shared" ca="1" si="65"/>
        <v>#NAME?</v>
      </c>
      <c r="AC147" s="566" t="e">
        <f t="shared" ca="1" si="83"/>
        <v>#NAME?</v>
      </c>
      <c r="AD147" s="567" t="e">
        <f t="shared" ca="1" si="70"/>
        <v>#NAME?</v>
      </c>
      <c r="AE147" s="565" t="e">
        <f t="shared" ca="1" si="87"/>
        <v>#NAME?</v>
      </c>
      <c r="AF147" s="453" t="e">
        <f t="shared" ca="1" si="66"/>
        <v>#NAME?</v>
      </c>
      <c r="AG147" s="566" t="e">
        <f t="shared" ca="1" si="84"/>
        <v>#NAME?</v>
      </c>
      <c r="AH147" s="567" t="e">
        <f t="shared" ca="1" si="71"/>
        <v>#NAME?</v>
      </c>
      <c r="AI147" s="207"/>
      <c r="AJ147" s="460"/>
      <c r="AK147" s="206"/>
      <c r="AL147" s="208"/>
      <c r="AM147" s="449"/>
      <c r="AN147" s="454"/>
      <c r="AO147" s="461"/>
      <c r="AP147" s="448"/>
      <c r="AQ147" s="455"/>
      <c r="AR147" s="449"/>
      <c r="AS147" s="449"/>
      <c r="AT147" s="461"/>
      <c r="AU147" s="448"/>
      <c r="AV147" s="455"/>
      <c r="AW147" s="205"/>
      <c r="AX147" s="207"/>
      <c r="AY147" s="460"/>
      <c r="AZ147" s="206"/>
      <c r="BA147" s="208"/>
      <c r="BB147" s="449"/>
      <c r="BC147" s="454"/>
      <c r="BD147" s="461"/>
      <c r="BE147" s="448"/>
      <c r="BF147" s="455"/>
      <c r="BG147" s="449"/>
      <c r="BH147" s="449"/>
      <c r="BI147" s="461"/>
      <c r="BJ147" s="448"/>
      <c r="BK147" s="455"/>
      <c r="BL147" s="205"/>
      <c r="BM147" s="207"/>
      <c r="BN147" s="460"/>
      <c r="BO147" s="206"/>
      <c r="BP147" s="208"/>
      <c r="BQ147" s="449"/>
      <c r="BR147" s="454"/>
      <c r="BS147" s="461"/>
      <c r="BT147" s="448"/>
      <c r="BU147" s="455"/>
      <c r="BV147" s="449"/>
      <c r="BW147" s="449"/>
      <c r="BX147" s="461"/>
      <c r="BY147" s="448"/>
      <c r="BZ147" s="455"/>
      <c r="CA147" s="205"/>
      <c r="CB147" s="207"/>
      <c r="CC147" s="206"/>
      <c r="CD147" s="206"/>
      <c r="CE147" s="208"/>
      <c r="CF147" s="449"/>
      <c r="CG147" s="454"/>
      <c r="CH147" s="448"/>
      <c r="CI147" s="448"/>
      <c r="CJ147" s="455"/>
      <c r="CK147" s="449"/>
      <c r="CL147" s="449"/>
      <c r="CM147" s="448"/>
      <c r="CN147" s="448"/>
      <c r="CO147" s="455"/>
      <c r="CP147" s="205"/>
      <c r="CQ147" s="207"/>
      <c r="CR147" s="206"/>
      <c r="CS147" s="206"/>
      <c r="CT147" s="208"/>
      <c r="CU147" s="449"/>
      <c r="CV147" s="454"/>
      <c r="CW147" s="448"/>
      <c r="CX147" s="448"/>
      <c r="CY147" s="455"/>
      <c r="CZ147" s="449"/>
      <c r="DA147" s="449"/>
      <c r="DB147" s="448"/>
      <c r="DC147" s="448"/>
      <c r="DD147" s="455"/>
    </row>
    <row r="148" spans="2:108" s="329" customFormat="1" ht="15.75" x14ac:dyDescent="0.25">
      <c r="B148" s="439">
        <v>73</v>
      </c>
      <c r="D148" s="565">
        <f>'NSW Post Acute '!T78</f>
        <v>1.9834887148689276E-6</v>
      </c>
      <c r="E148" s="493">
        <f>'NSW Post Acute '!U78</f>
        <v>2.9440020645808674E-7</v>
      </c>
      <c r="F148" s="493">
        <f>'NSW Post Acute '!V78</f>
        <v>1.2404926595881592E-5</v>
      </c>
      <c r="G148" s="498">
        <f t="shared" si="72"/>
        <v>3.0894199973019143E-6</v>
      </c>
      <c r="H148" s="498">
        <f t="shared" si="73"/>
        <v>0.4121948960182239</v>
      </c>
      <c r="I148" s="498">
        <f t="shared" si="74"/>
        <v>207812.66631080271</v>
      </c>
      <c r="J148" s="498" t="e">
        <f ca="1">_xll.ErBeta(H148,I148)</f>
        <v>#NAME?</v>
      </c>
      <c r="K148" s="1076" t="e">
        <f t="shared" ca="1" si="75"/>
        <v>#NAME?</v>
      </c>
      <c r="L148" s="453" t="e">
        <f t="shared" ca="1" si="61"/>
        <v>#NAME?</v>
      </c>
      <c r="M148" s="1124" t="e">
        <f t="shared" ca="1" si="67"/>
        <v>#NAME?</v>
      </c>
      <c r="N148" s="567" t="e">
        <f t="shared" ca="1" si="76"/>
        <v>#NAME?</v>
      </c>
      <c r="O148" s="565" t="e">
        <f t="shared" ca="1" si="85"/>
        <v>#NAME?</v>
      </c>
      <c r="P148" s="453" t="e">
        <f t="shared" ca="1" si="62"/>
        <v>#NAME?</v>
      </c>
      <c r="Q148" s="566" t="e">
        <f t="shared" ca="1" si="77"/>
        <v>#NAME?</v>
      </c>
      <c r="R148" s="567" t="e">
        <f t="shared" ca="1" si="68"/>
        <v>#NAME?</v>
      </c>
      <c r="S148" s="1076" t="e">
        <f t="shared" ca="1" si="78"/>
        <v>#NAME?</v>
      </c>
      <c r="T148" s="453" t="e">
        <f t="shared" ca="1" si="63"/>
        <v>#NAME?</v>
      </c>
      <c r="U148" s="566" t="e">
        <f t="shared" ca="1" si="79"/>
        <v>#NAME?</v>
      </c>
      <c r="V148" s="567" t="e">
        <f t="shared" ca="1" si="80"/>
        <v>#NAME?</v>
      </c>
      <c r="W148" s="565" t="e">
        <f t="shared" ca="1" si="86"/>
        <v>#NAME?</v>
      </c>
      <c r="X148" s="453" t="e">
        <f t="shared" ca="1" si="64"/>
        <v>#NAME?</v>
      </c>
      <c r="Y148" s="566" t="e">
        <f t="shared" ca="1" si="81"/>
        <v>#NAME?</v>
      </c>
      <c r="Z148" s="567" t="e">
        <f t="shared" ca="1" si="69"/>
        <v>#NAME?</v>
      </c>
      <c r="AA148" s="1076" t="e">
        <f t="shared" ca="1" si="82"/>
        <v>#NAME?</v>
      </c>
      <c r="AB148" s="453" t="e">
        <f t="shared" ca="1" si="65"/>
        <v>#NAME?</v>
      </c>
      <c r="AC148" s="566" t="e">
        <f t="shared" ca="1" si="83"/>
        <v>#NAME?</v>
      </c>
      <c r="AD148" s="567" t="e">
        <f t="shared" ca="1" si="70"/>
        <v>#NAME?</v>
      </c>
      <c r="AE148" s="565" t="e">
        <f t="shared" ca="1" si="87"/>
        <v>#NAME?</v>
      </c>
      <c r="AF148" s="453" t="e">
        <f t="shared" ca="1" si="66"/>
        <v>#NAME?</v>
      </c>
      <c r="AG148" s="566" t="e">
        <f t="shared" ca="1" si="84"/>
        <v>#NAME?</v>
      </c>
      <c r="AH148" s="567" t="e">
        <f t="shared" ca="1" si="71"/>
        <v>#NAME?</v>
      </c>
      <c r="AI148" s="207"/>
      <c r="AJ148" s="460"/>
      <c r="AK148" s="206"/>
      <c r="AL148" s="208"/>
      <c r="AM148" s="449"/>
      <c r="AN148" s="454"/>
      <c r="AO148" s="461"/>
      <c r="AP148" s="448"/>
      <c r="AQ148" s="455"/>
      <c r="AR148" s="449"/>
      <c r="AS148" s="449"/>
      <c r="AT148" s="461"/>
      <c r="AU148" s="448"/>
      <c r="AV148" s="455"/>
      <c r="AW148" s="205"/>
      <c r="AX148" s="207"/>
      <c r="AY148" s="460"/>
      <c r="AZ148" s="206"/>
      <c r="BA148" s="208"/>
      <c r="BB148" s="449"/>
      <c r="BC148" s="454"/>
      <c r="BD148" s="461"/>
      <c r="BE148" s="448"/>
      <c r="BF148" s="455"/>
      <c r="BG148" s="449"/>
      <c r="BH148" s="449"/>
      <c r="BI148" s="461"/>
      <c r="BJ148" s="448"/>
      <c r="BK148" s="455"/>
      <c r="BL148" s="205"/>
      <c r="BM148" s="207"/>
      <c r="BN148" s="460"/>
      <c r="BO148" s="206"/>
      <c r="BP148" s="208"/>
      <c r="BQ148" s="449"/>
      <c r="BR148" s="454"/>
      <c r="BS148" s="461"/>
      <c r="BT148" s="448"/>
      <c r="BU148" s="455"/>
      <c r="BV148" s="449"/>
      <c r="BW148" s="449"/>
      <c r="BX148" s="461"/>
      <c r="BY148" s="448"/>
      <c r="BZ148" s="455"/>
      <c r="CA148" s="205"/>
      <c r="CB148" s="207"/>
      <c r="CC148" s="206"/>
      <c r="CD148" s="206"/>
      <c r="CE148" s="208"/>
      <c r="CF148" s="449"/>
      <c r="CG148" s="454"/>
      <c r="CH148" s="448"/>
      <c r="CI148" s="448"/>
      <c r="CJ148" s="455"/>
      <c r="CK148" s="449"/>
      <c r="CL148" s="449"/>
      <c r="CM148" s="448"/>
      <c r="CN148" s="448"/>
      <c r="CO148" s="455"/>
      <c r="CP148" s="205"/>
      <c r="CQ148" s="207"/>
      <c r="CR148" s="206"/>
      <c r="CS148" s="206"/>
      <c r="CT148" s="208"/>
      <c r="CU148" s="449"/>
      <c r="CV148" s="454"/>
      <c r="CW148" s="448"/>
      <c r="CX148" s="448"/>
      <c r="CY148" s="455"/>
      <c r="CZ148" s="449"/>
      <c r="DA148" s="449"/>
      <c r="DB148" s="448"/>
      <c r="DC148" s="448"/>
      <c r="DD148" s="455"/>
    </row>
    <row r="149" spans="2:108" s="329" customFormat="1" ht="15.75" x14ac:dyDescent="0.25">
      <c r="B149" s="439">
        <v>74</v>
      </c>
      <c r="D149" s="565">
        <f>'NSW Post Acute '!T79</f>
        <v>1.670056188134389E-6</v>
      </c>
      <c r="E149" s="493">
        <f>'NSW Post Acute '!U79</f>
        <v>2.4127565779991629E-7</v>
      </c>
      <c r="F149" s="493">
        <f>'NSW Post Acute '!V79</f>
        <v>1.0719812875271135E-5</v>
      </c>
      <c r="G149" s="498">
        <f t="shared" si="72"/>
        <v>2.6730962289467395E-6</v>
      </c>
      <c r="H149" s="498">
        <f t="shared" si="73"/>
        <v>0.39032861992763124</v>
      </c>
      <c r="I149" s="498">
        <f t="shared" si="74"/>
        <v>233721.45849352377</v>
      </c>
      <c r="J149" s="498" t="e">
        <f ca="1">_xll.ErBeta(H149,I149)</f>
        <v>#NAME?</v>
      </c>
      <c r="K149" s="1076" t="e">
        <f t="shared" ca="1" si="75"/>
        <v>#NAME?</v>
      </c>
      <c r="L149" s="453" t="e">
        <f t="shared" ca="1" si="61"/>
        <v>#NAME?</v>
      </c>
      <c r="M149" s="1124" t="e">
        <f t="shared" ca="1" si="67"/>
        <v>#NAME?</v>
      </c>
      <c r="N149" s="567" t="e">
        <f t="shared" ca="1" si="76"/>
        <v>#NAME?</v>
      </c>
      <c r="O149" s="565" t="e">
        <f t="shared" ca="1" si="85"/>
        <v>#NAME?</v>
      </c>
      <c r="P149" s="453" t="e">
        <f t="shared" ca="1" si="62"/>
        <v>#NAME?</v>
      </c>
      <c r="Q149" s="566" t="e">
        <f t="shared" ca="1" si="77"/>
        <v>#NAME?</v>
      </c>
      <c r="R149" s="567" t="e">
        <f t="shared" ca="1" si="68"/>
        <v>#NAME?</v>
      </c>
      <c r="S149" s="1076" t="e">
        <f t="shared" ca="1" si="78"/>
        <v>#NAME?</v>
      </c>
      <c r="T149" s="453" t="e">
        <f t="shared" ca="1" si="63"/>
        <v>#NAME?</v>
      </c>
      <c r="U149" s="566" t="e">
        <f t="shared" ca="1" si="79"/>
        <v>#NAME?</v>
      </c>
      <c r="V149" s="567" t="e">
        <f t="shared" ca="1" si="80"/>
        <v>#NAME?</v>
      </c>
      <c r="W149" s="565" t="e">
        <f t="shared" ca="1" si="86"/>
        <v>#NAME?</v>
      </c>
      <c r="X149" s="453" t="e">
        <f t="shared" ca="1" si="64"/>
        <v>#NAME?</v>
      </c>
      <c r="Y149" s="566" t="e">
        <f t="shared" ca="1" si="81"/>
        <v>#NAME?</v>
      </c>
      <c r="Z149" s="567" t="e">
        <f t="shared" ca="1" si="69"/>
        <v>#NAME?</v>
      </c>
      <c r="AA149" s="1076" t="e">
        <f t="shared" ca="1" si="82"/>
        <v>#NAME?</v>
      </c>
      <c r="AB149" s="453" t="e">
        <f t="shared" ca="1" si="65"/>
        <v>#NAME?</v>
      </c>
      <c r="AC149" s="566" t="e">
        <f t="shared" ca="1" si="83"/>
        <v>#NAME?</v>
      </c>
      <c r="AD149" s="567" t="e">
        <f t="shared" ca="1" si="70"/>
        <v>#NAME?</v>
      </c>
      <c r="AE149" s="565" t="e">
        <f t="shared" ca="1" si="87"/>
        <v>#NAME?</v>
      </c>
      <c r="AF149" s="453" t="e">
        <f t="shared" ca="1" si="66"/>
        <v>#NAME?</v>
      </c>
      <c r="AG149" s="566" t="e">
        <f t="shared" ca="1" si="84"/>
        <v>#NAME?</v>
      </c>
      <c r="AH149" s="567" t="e">
        <f t="shared" ca="1" si="71"/>
        <v>#NAME?</v>
      </c>
      <c r="AI149" s="207"/>
      <c r="AJ149" s="460"/>
      <c r="AK149" s="206"/>
      <c r="AL149" s="208"/>
      <c r="AM149" s="449"/>
      <c r="AN149" s="454"/>
      <c r="AO149" s="461"/>
      <c r="AP149" s="448"/>
      <c r="AQ149" s="455"/>
      <c r="AR149" s="449"/>
      <c r="AS149" s="449"/>
      <c r="AT149" s="461"/>
      <c r="AU149" s="448"/>
      <c r="AV149" s="455"/>
      <c r="AW149" s="205"/>
      <c r="AX149" s="207"/>
      <c r="AY149" s="460"/>
      <c r="AZ149" s="206"/>
      <c r="BA149" s="208"/>
      <c r="BB149" s="449"/>
      <c r="BC149" s="454"/>
      <c r="BD149" s="461"/>
      <c r="BE149" s="448"/>
      <c r="BF149" s="455"/>
      <c r="BG149" s="449"/>
      <c r="BH149" s="449"/>
      <c r="BI149" s="461"/>
      <c r="BJ149" s="448"/>
      <c r="BK149" s="455"/>
      <c r="BL149" s="205"/>
      <c r="BM149" s="207"/>
      <c r="BN149" s="460"/>
      <c r="BO149" s="206"/>
      <c r="BP149" s="208"/>
      <c r="BQ149" s="449"/>
      <c r="BR149" s="454"/>
      <c r="BS149" s="461"/>
      <c r="BT149" s="448"/>
      <c r="BU149" s="455"/>
      <c r="BV149" s="449"/>
      <c r="BW149" s="449"/>
      <c r="BX149" s="461"/>
      <c r="BY149" s="448"/>
      <c r="BZ149" s="455"/>
      <c r="CA149" s="205"/>
      <c r="CB149" s="207"/>
      <c r="CC149" s="206"/>
      <c r="CD149" s="206"/>
      <c r="CE149" s="208"/>
      <c r="CF149" s="449"/>
      <c r="CG149" s="454"/>
      <c r="CH149" s="448"/>
      <c r="CI149" s="448"/>
      <c r="CJ149" s="455"/>
      <c r="CK149" s="449"/>
      <c r="CL149" s="449"/>
      <c r="CM149" s="448"/>
      <c r="CN149" s="448"/>
      <c r="CO149" s="455"/>
      <c r="CP149" s="205"/>
      <c r="CQ149" s="207"/>
      <c r="CR149" s="206"/>
      <c r="CS149" s="206"/>
      <c r="CT149" s="208"/>
      <c r="CU149" s="449"/>
      <c r="CV149" s="454"/>
      <c r="CW149" s="448"/>
      <c r="CX149" s="448"/>
      <c r="CY149" s="455"/>
      <c r="CZ149" s="449"/>
      <c r="DA149" s="449"/>
      <c r="DB149" s="448"/>
      <c r="DC149" s="448"/>
      <c r="DD149" s="455"/>
    </row>
    <row r="150" spans="2:108" s="329" customFormat="1" ht="15.75" x14ac:dyDescent="0.25">
      <c r="B150" s="439">
        <v>75</v>
      </c>
      <c r="D150" s="565">
        <f>'NSW Post Acute '!T80</f>
        <v>1.4061525284303314E-6</v>
      </c>
      <c r="E150" s="493">
        <f>'NSW Post Acute '!U80</f>
        <v>1.9773743961375287E-7</v>
      </c>
      <c r="F150" s="493">
        <f>'NSW Post Acute '!V80</f>
        <v>9.26360887286346E-6</v>
      </c>
      <c r="G150" s="498">
        <f t="shared" si="72"/>
        <v>2.3127223044004356E-6</v>
      </c>
      <c r="H150" s="498">
        <f t="shared" si="73"/>
        <v>0.36967120562155797</v>
      </c>
      <c r="I150" s="498">
        <f t="shared" si="74"/>
        <v>262895.1542121222</v>
      </c>
      <c r="J150" s="498" t="e">
        <f ca="1">_xll.ErBeta(H150,I150)</f>
        <v>#NAME?</v>
      </c>
      <c r="K150" s="1076" t="e">
        <f t="shared" ca="1" si="75"/>
        <v>#NAME?</v>
      </c>
      <c r="L150" s="453" t="e">
        <f t="shared" ca="1" si="61"/>
        <v>#NAME?</v>
      </c>
      <c r="M150" s="1124" t="e">
        <f t="shared" ca="1" si="67"/>
        <v>#NAME?</v>
      </c>
      <c r="N150" s="567" t="e">
        <f t="shared" ca="1" si="76"/>
        <v>#NAME?</v>
      </c>
      <c r="O150" s="565" t="e">
        <f t="shared" ca="1" si="85"/>
        <v>#NAME?</v>
      </c>
      <c r="P150" s="453" t="e">
        <f t="shared" ca="1" si="62"/>
        <v>#NAME?</v>
      </c>
      <c r="Q150" s="566" t="e">
        <f t="shared" ca="1" si="77"/>
        <v>#NAME?</v>
      </c>
      <c r="R150" s="567" t="e">
        <f t="shared" ca="1" si="68"/>
        <v>#NAME?</v>
      </c>
      <c r="S150" s="1076" t="e">
        <f t="shared" ca="1" si="78"/>
        <v>#NAME?</v>
      </c>
      <c r="T150" s="453" t="e">
        <f t="shared" ca="1" si="63"/>
        <v>#NAME?</v>
      </c>
      <c r="U150" s="566" t="e">
        <f t="shared" ca="1" si="79"/>
        <v>#NAME?</v>
      </c>
      <c r="V150" s="567" t="e">
        <f t="shared" ca="1" si="80"/>
        <v>#NAME?</v>
      </c>
      <c r="W150" s="565" t="e">
        <f t="shared" ca="1" si="86"/>
        <v>#NAME?</v>
      </c>
      <c r="X150" s="453" t="e">
        <f t="shared" ca="1" si="64"/>
        <v>#NAME?</v>
      </c>
      <c r="Y150" s="566" t="e">
        <f t="shared" ca="1" si="81"/>
        <v>#NAME?</v>
      </c>
      <c r="Z150" s="567" t="e">
        <f t="shared" ca="1" si="69"/>
        <v>#NAME?</v>
      </c>
      <c r="AA150" s="1076" t="e">
        <f t="shared" ca="1" si="82"/>
        <v>#NAME?</v>
      </c>
      <c r="AB150" s="453" t="e">
        <f t="shared" ca="1" si="65"/>
        <v>#NAME?</v>
      </c>
      <c r="AC150" s="566" t="e">
        <f t="shared" ca="1" si="83"/>
        <v>#NAME?</v>
      </c>
      <c r="AD150" s="567" t="e">
        <f t="shared" ca="1" si="70"/>
        <v>#NAME?</v>
      </c>
      <c r="AE150" s="565" t="e">
        <f t="shared" ca="1" si="87"/>
        <v>#NAME?</v>
      </c>
      <c r="AF150" s="453" t="e">
        <f t="shared" ca="1" si="66"/>
        <v>#NAME?</v>
      </c>
      <c r="AG150" s="566" t="e">
        <f t="shared" ca="1" si="84"/>
        <v>#NAME?</v>
      </c>
      <c r="AH150" s="567" t="e">
        <f t="shared" ca="1" si="71"/>
        <v>#NAME?</v>
      </c>
      <c r="AI150" s="207"/>
      <c r="AJ150" s="460"/>
      <c r="AK150" s="206"/>
      <c r="AL150" s="208"/>
      <c r="AM150" s="449"/>
      <c r="AN150" s="454"/>
      <c r="AO150" s="461"/>
      <c r="AP150" s="448"/>
      <c r="AQ150" s="455"/>
      <c r="AR150" s="449"/>
      <c r="AS150" s="449"/>
      <c r="AT150" s="461"/>
      <c r="AU150" s="448"/>
      <c r="AV150" s="455"/>
      <c r="AW150" s="205"/>
      <c r="AX150" s="207"/>
      <c r="AY150" s="460"/>
      <c r="AZ150" s="206"/>
      <c r="BA150" s="208"/>
      <c r="BB150" s="449"/>
      <c r="BC150" s="454"/>
      <c r="BD150" s="461"/>
      <c r="BE150" s="448"/>
      <c r="BF150" s="455"/>
      <c r="BG150" s="449"/>
      <c r="BH150" s="449"/>
      <c r="BI150" s="461"/>
      <c r="BJ150" s="448"/>
      <c r="BK150" s="455"/>
      <c r="BL150" s="205"/>
      <c r="BM150" s="207"/>
      <c r="BN150" s="460"/>
      <c r="BO150" s="206"/>
      <c r="BP150" s="208"/>
      <c r="BQ150" s="449"/>
      <c r="BR150" s="454"/>
      <c r="BS150" s="461"/>
      <c r="BT150" s="448"/>
      <c r="BU150" s="455"/>
      <c r="BV150" s="449"/>
      <c r="BW150" s="449"/>
      <c r="BX150" s="461"/>
      <c r="BY150" s="448"/>
      <c r="BZ150" s="455"/>
      <c r="CA150" s="205"/>
      <c r="CB150" s="207"/>
      <c r="CC150" s="206"/>
      <c r="CD150" s="206"/>
      <c r="CE150" s="208"/>
      <c r="CF150" s="449"/>
      <c r="CG150" s="454"/>
      <c r="CH150" s="448"/>
      <c r="CI150" s="448"/>
      <c r="CJ150" s="455"/>
      <c r="CK150" s="449"/>
      <c r="CL150" s="449"/>
      <c r="CM150" s="448"/>
      <c r="CN150" s="448"/>
      <c r="CO150" s="455"/>
      <c r="CP150" s="205"/>
      <c r="CQ150" s="207"/>
      <c r="CR150" s="206"/>
      <c r="CS150" s="206"/>
      <c r="CT150" s="208"/>
      <c r="CU150" s="449"/>
      <c r="CV150" s="454"/>
      <c r="CW150" s="448"/>
      <c r="CX150" s="448"/>
      <c r="CY150" s="455"/>
      <c r="CZ150" s="449"/>
      <c r="DA150" s="449"/>
      <c r="DB150" s="448"/>
      <c r="DC150" s="448"/>
      <c r="DD150" s="455"/>
    </row>
    <row r="151" spans="2:108" s="329" customFormat="1" ht="15.75" x14ac:dyDescent="0.25">
      <c r="B151" s="439">
        <v>76</v>
      </c>
      <c r="D151" s="565">
        <f>'NSW Post Acute '!T81</f>
        <v>1.183951143236565E-6</v>
      </c>
      <c r="E151" s="493">
        <f>'NSW Post Acute '!U81</f>
        <v>1.6205569754337703E-7</v>
      </c>
      <c r="F151" s="493">
        <f>'NSW Post Acute '!V81</f>
        <v>8.0052189667745562E-6</v>
      </c>
      <c r="G151" s="498">
        <f t="shared" si="72"/>
        <v>2.0008069564365254E-6</v>
      </c>
      <c r="H151" s="498">
        <f t="shared" si="73"/>
        <v>0.35015086409181972</v>
      </c>
      <c r="I151" s="498">
        <f t="shared" si="74"/>
        <v>295747.38073489949</v>
      </c>
      <c r="J151" s="498" t="e">
        <f ca="1">_xll.ErBeta(H151,I151)</f>
        <v>#NAME?</v>
      </c>
      <c r="K151" s="1076" t="e">
        <f t="shared" ca="1" si="75"/>
        <v>#NAME?</v>
      </c>
      <c r="L151" s="453" t="e">
        <f t="shared" ca="1" si="61"/>
        <v>#NAME?</v>
      </c>
      <c r="M151" s="1124" t="e">
        <f t="shared" ca="1" si="67"/>
        <v>#NAME?</v>
      </c>
      <c r="N151" s="567" t="e">
        <f t="shared" ca="1" si="76"/>
        <v>#NAME?</v>
      </c>
      <c r="O151" s="565" t="e">
        <f t="shared" ca="1" si="85"/>
        <v>#NAME?</v>
      </c>
      <c r="P151" s="453" t="e">
        <f t="shared" ca="1" si="62"/>
        <v>#NAME?</v>
      </c>
      <c r="Q151" s="566" t="e">
        <f t="shared" ca="1" si="77"/>
        <v>#NAME?</v>
      </c>
      <c r="R151" s="567" t="e">
        <f t="shared" ca="1" si="68"/>
        <v>#NAME?</v>
      </c>
      <c r="S151" s="1076" t="e">
        <f t="shared" ca="1" si="78"/>
        <v>#NAME?</v>
      </c>
      <c r="T151" s="453" t="e">
        <f t="shared" ca="1" si="63"/>
        <v>#NAME?</v>
      </c>
      <c r="U151" s="566" t="e">
        <f t="shared" ca="1" si="79"/>
        <v>#NAME?</v>
      </c>
      <c r="V151" s="567" t="e">
        <f t="shared" ca="1" si="80"/>
        <v>#NAME?</v>
      </c>
      <c r="W151" s="565" t="e">
        <f t="shared" ca="1" si="86"/>
        <v>#NAME?</v>
      </c>
      <c r="X151" s="453" t="e">
        <f t="shared" ca="1" si="64"/>
        <v>#NAME?</v>
      </c>
      <c r="Y151" s="566" t="e">
        <f t="shared" ca="1" si="81"/>
        <v>#NAME?</v>
      </c>
      <c r="Z151" s="567" t="e">
        <f t="shared" ca="1" si="69"/>
        <v>#NAME?</v>
      </c>
      <c r="AA151" s="1076" t="e">
        <f t="shared" ca="1" si="82"/>
        <v>#NAME?</v>
      </c>
      <c r="AB151" s="453" t="e">
        <f t="shared" ca="1" si="65"/>
        <v>#NAME?</v>
      </c>
      <c r="AC151" s="566" t="e">
        <f t="shared" ca="1" si="83"/>
        <v>#NAME?</v>
      </c>
      <c r="AD151" s="567" t="e">
        <f t="shared" ca="1" si="70"/>
        <v>#NAME?</v>
      </c>
      <c r="AE151" s="565" t="e">
        <f t="shared" ca="1" si="87"/>
        <v>#NAME?</v>
      </c>
      <c r="AF151" s="453" t="e">
        <f t="shared" ca="1" si="66"/>
        <v>#NAME?</v>
      </c>
      <c r="AG151" s="566" t="e">
        <f t="shared" ca="1" si="84"/>
        <v>#NAME?</v>
      </c>
      <c r="AH151" s="567" t="e">
        <f t="shared" ca="1" si="71"/>
        <v>#NAME?</v>
      </c>
      <c r="AI151" s="207"/>
      <c r="AJ151" s="460"/>
      <c r="AK151" s="206"/>
      <c r="AL151" s="208"/>
      <c r="AM151" s="449"/>
      <c r="AN151" s="454"/>
      <c r="AO151" s="461"/>
      <c r="AP151" s="448"/>
      <c r="AQ151" s="455"/>
      <c r="AR151" s="449"/>
      <c r="AS151" s="449"/>
      <c r="AT151" s="461"/>
      <c r="AU151" s="448"/>
      <c r="AV151" s="455"/>
      <c r="AW151" s="205"/>
      <c r="AX151" s="207"/>
      <c r="AY151" s="460"/>
      <c r="AZ151" s="206"/>
      <c r="BA151" s="208"/>
      <c r="BB151" s="449"/>
      <c r="BC151" s="454"/>
      <c r="BD151" s="461"/>
      <c r="BE151" s="448"/>
      <c r="BF151" s="455"/>
      <c r="BG151" s="449"/>
      <c r="BH151" s="449"/>
      <c r="BI151" s="461"/>
      <c r="BJ151" s="448"/>
      <c r="BK151" s="455"/>
      <c r="BL151" s="205"/>
      <c r="BM151" s="207"/>
      <c r="BN151" s="460"/>
      <c r="BO151" s="206"/>
      <c r="BP151" s="208"/>
      <c r="BQ151" s="449"/>
      <c r="BR151" s="454"/>
      <c r="BS151" s="461"/>
      <c r="BT151" s="448"/>
      <c r="BU151" s="455"/>
      <c r="BV151" s="449"/>
      <c r="BW151" s="449"/>
      <c r="BX151" s="461"/>
      <c r="BY151" s="448"/>
      <c r="BZ151" s="455"/>
      <c r="CA151" s="205"/>
      <c r="CB151" s="207"/>
      <c r="CC151" s="206"/>
      <c r="CD151" s="206"/>
      <c r="CE151" s="208"/>
      <c r="CF151" s="449"/>
      <c r="CG151" s="454"/>
      <c r="CH151" s="448"/>
      <c r="CI151" s="448"/>
      <c r="CJ151" s="455"/>
      <c r="CK151" s="449"/>
      <c r="CL151" s="449"/>
      <c r="CM151" s="448"/>
      <c r="CN151" s="448"/>
      <c r="CO151" s="455"/>
      <c r="CP151" s="205"/>
      <c r="CQ151" s="207"/>
      <c r="CR151" s="206"/>
      <c r="CS151" s="206"/>
      <c r="CT151" s="208"/>
      <c r="CU151" s="449"/>
      <c r="CV151" s="454"/>
      <c r="CW151" s="448"/>
      <c r="CX151" s="448"/>
      <c r="CY151" s="455"/>
      <c r="CZ151" s="449"/>
      <c r="DA151" s="449"/>
      <c r="DB151" s="448"/>
      <c r="DC151" s="448"/>
      <c r="DD151" s="455"/>
    </row>
    <row r="152" spans="2:108" s="329" customFormat="1" ht="15.75" x14ac:dyDescent="0.25">
      <c r="B152" s="439">
        <v>77</v>
      </c>
      <c r="D152" s="565">
        <f>'NSW Post Acute '!T82</f>
        <v>9.9686220465422267E-7</v>
      </c>
      <c r="E152" s="493">
        <f>'NSW Post Acute '!U82</f>
        <v>1.328127296356675E-7</v>
      </c>
      <c r="F152" s="493">
        <f>'NSW Post Acute '!V82</f>
        <v>6.9177716358180464E-6</v>
      </c>
      <c r="G152" s="498">
        <f t="shared" si="72"/>
        <v>1.7308568638220354E-6</v>
      </c>
      <c r="H152" s="498">
        <f t="shared" si="73"/>
        <v>0.3317005665349721</v>
      </c>
      <c r="I152" s="498">
        <f t="shared" si="74"/>
        <v>332744.31945212476</v>
      </c>
      <c r="J152" s="498" t="e">
        <f ca="1">_xll.ErBeta(H152,I152)</f>
        <v>#NAME?</v>
      </c>
      <c r="K152" s="1076" t="e">
        <f t="shared" ca="1" si="75"/>
        <v>#NAME?</v>
      </c>
      <c r="L152" s="453" t="e">
        <f t="shared" ca="1" si="61"/>
        <v>#NAME?</v>
      </c>
      <c r="M152" s="1124" t="e">
        <f t="shared" ca="1" si="67"/>
        <v>#NAME?</v>
      </c>
      <c r="N152" s="567" t="e">
        <f t="shared" ca="1" si="76"/>
        <v>#NAME?</v>
      </c>
      <c r="O152" s="565" t="e">
        <f t="shared" ca="1" si="85"/>
        <v>#NAME?</v>
      </c>
      <c r="P152" s="453" t="e">
        <f t="shared" ca="1" si="62"/>
        <v>#NAME?</v>
      </c>
      <c r="Q152" s="566" t="e">
        <f t="shared" ca="1" si="77"/>
        <v>#NAME?</v>
      </c>
      <c r="R152" s="567" t="e">
        <f t="shared" ca="1" si="68"/>
        <v>#NAME?</v>
      </c>
      <c r="S152" s="1076" t="e">
        <f t="shared" ca="1" si="78"/>
        <v>#NAME?</v>
      </c>
      <c r="T152" s="453" t="e">
        <f t="shared" ca="1" si="63"/>
        <v>#NAME?</v>
      </c>
      <c r="U152" s="566" t="e">
        <f t="shared" ca="1" si="79"/>
        <v>#NAME?</v>
      </c>
      <c r="V152" s="567" t="e">
        <f t="shared" ca="1" si="80"/>
        <v>#NAME?</v>
      </c>
      <c r="W152" s="565" t="e">
        <f t="shared" ca="1" si="86"/>
        <v>#NAME?</v>
      </c>
      <c r="X152" s="453" t="e">
        <f t="shared" ca="1" si="64"/>
        <v>#NAME?</v>
      </c>
      <c r="Y152" s="566" t="e">
        <f t="shared" ca="1" si="81"/>
        <v>#NAME?</v>
      </c>
      <c r="Z152" s="567" t="e">
        <f t="shared" ca="1" si="69"/>
        <v>#NAME?</v>
      </c>
      <c r="AA152" s="1076" t="e">
        <f t="shared" ca="1" si="82"/>
        <v>#NAME?</v>
      </c>
      <c r="AB152" s="453" t="e">
        <f t="shared" ca="1" si="65"/>
        <v>#NAME?</v>
      </c>
      <c r="AC152" s="566" t="e">
        <f t="shared" ca="1" si="83"/>
        <v>#NAME?</v>
      </c>
      <c r="AD152" s="567" t="e">
        <f t="shared" ca="1" si="70"/>
        <v>#NAME?</v>
      </c>
      <c r="AE152" s="565" t="e">
        <f t="shared" ca="1" si="87"/>
        <v>#NAME?</v>
      </c>
      <c r="AF152" s="453" t="e">
        <f t="shared" ca="1" si="66"/>
        <v>#NAME?</v>
      </c>
      <c r="AG152" s="566" t="e">
        <f t="shared" ca="1" si="84"/>
        <v>#NAME?</v>
      </c>
      <c r="AH152" s="567" t="e">
        <f t="shared" ca="1" si="71"/>
        <v>#NAME?</v>
      </c>
      <c r="AI152" s="207"/>
      <c r="AJ152" s="460"/>
      <c r="AK152" s="206"/>
      <c r="AL152" s="208"/>
      <c r="AM152" s="449"/>
      <c r="AN152" s="454"/>
      <c r="AO152" s="461"/>
      <c r="AP152" s="448"/>
      <c r="AQ152" s="455"/>
      <c r="AR152" s="449"/>
      <c r="AS152" s="449"/>
      <c r="AT152" s="461"/>
      <c r="AU152" s="448"/>
      <c r="AV152" s="455"/>
      <c r="AW152" s="205"/>
      <c r="AX152" s="207"/>
      <c r="AY152" s="460"/>
      <c r="AZ152" s="206"/>
      <c r="BA152" s="208"/>
      <c r="BB152" s="449"/>
      <c r="BC152" s="454"/>
      <c r="BD152" s="461"/>
      <c r="BE152" s="448"/>
      <c r="BF152" s="455"/>
      <c r="BG152" s="449"/>
      <c r="BH152" s="449"/>
      <c r="BI152" s="461"/>
      <c r="BJ152" s="448"/>
      <c r="BK152" s="455"/>
      <c r="BL152" s="205"/>
      <c r="BM152" s="207"/>
      <c r="BN152" s="460"/>
      <c r="BO152" s="206"/>
      <c r="BP152" s="208"/>
      <c r="BQ152" s="449"/>
      <c r="BR152" s="454"/>
      <c r="BS152" s="461"/>
      <c r="BT152" s="448"/>
      <c r="BU152" s="455"/>
      <c r="BV152" s="449"/>
      <c r="BW152" s="449"/>
      <c r="BX152" s="461"/>
      <c r="BY152" s="448"/>
      <c r="BZ152" s="455"/>
      <c r="CA152" s="205"/>
      <c r="CB152" s="207"/>
      <c r="CC152" s="206"/>
      <c r="CD152" s="206"/>
      <c r="CE152" s="208"/>
      <c r="CF152" s="449"/>
      <c r="CG152" s="454"/>
      <c r="CH152" s="448"/>
      <c r="CI152" s="448"/>
      <c r="CJ152" s="455"/>
      <c r="CK152" s="449"/>
      <c r="CL152" s="449"/>
      <c r="CM152" s="448"/>
      <c r="CN152" s="448"/>
      <c r="CO152" s="455"/>
      <c r="CP152" s="205"/>
      <c r="CQ152" s="207"/>
      <c r="CR152" s="206"/>
      <c r="CS152" s="206"/>
      <c r="CT152" s="208"/>
      <c r="CU152" s="449"/>
      <c r="CV152" s="454"/>
      <c r="CW152" s="448"/>
      <c r="CX152" s="448"/>
      <c r="CY152" s="455"/>
      <c r="CZ152" s="449"/>
      <c r="DA152" s="449"/>
      <c r="DB152" s="448"/>
      <c r="DC152" s="448"/>
      <c r="DD152" s="455"/>
    </row>
    <row r="153" spans="2:108" s="329" customFormat="1" ht="15.75" x14ac:dyDescent="0.25">
      <c r="B153" s="439">
        <v>78</v>
      </c>
      <c r="D153" s="565">
        <f>'NSW Post Acute '!T83</f>
        <v>8.3933721483769139E-7</v>
      </c>
      <c r="E153" s="493">
        <f>'NSW Post Acute '!U83</f>
        <v>1.0884665840616602E-7</v>
      </c>
      <c r="F153" s="493">
        <f>'NSW Post Acute '!V83</f>
        <v>5.978045647964388E-6</v>
      </c>
      <c r="G153" s="498">
        <f t="shared" si="72"/>
        <v>1.497244640193424E-6</v>
      </c>
      <c r="H153" s="498">
        <f t="shared" si="73"/>
        <v>0.31425768019035055</v>
      </c>
      <c r="I153" s="498">
        <f t="shared" si="74"/>
        <v>374411.39373637177</v>
      </c>
      <c r="J153" s="498" t="e">
        <f ca="1">_xll.ErBeta(H153,I153)</f>
        <v>#NAME?</v>
      </c>
      <c r="K153" s="1076" t="e">
        <f t="shared" ca="1" si="75"/>
        <v>#NAME?</v>
      </c>
      <c r="L153" s="453" t="e">
        <f t="shared" ca="1" si="61"/>
        <v>#NAME?</v>
      </c>
      <c r="M153" s="1124" t="e">
        <f t="shared" ca="1" si="67"/>
        <v>#NAME?</v>
      </c>
      <c r="N153" s="567" t="e">
        <f t="shared" ca="1" si="76"/>
        <v>#NAME?</v>
      </c>
      <c r="O153" s="565" t="e">
        <f t="shared" ca="1" si="85"/>
        <v>#NAME?</v>
      </c>
      <c r="P153" s="453" t="e">
        <f t="shared" ca="1" si="62"/>
        <v>#NAME?</v>
      </c>
      <c r="Q153" s="566" t="e">
        <f t="shared" ca="1" si="77"/>
        <v>#NAME?</v>
      </c>
      <c r="R153" s="567" t="e">
        <f t="shared" ca="1" si="68"/>
        <v>#NAME?</v>
      </c>
      <c r="S153" s="1076" t="e">
        <f t="shared" ca="1" si="78"/>
        <v>#NAME?</v>
      </c>
      <c r="T153" s="453" t="e">
        <f t="shared" ca="1" si="63"/>
        <v>#NAME?</v>
      </c>
      <c r="U153" s="566" t="e">
        <f t="shared" ca="1" si="79"/>
        <v>#NAME?</v>
      </c>
      <c r="V153" s="567" t="e">
        <f t="shared" ca="1" si="80"/>
        <v>#NAME?</v>
      </c>
      <c r="W153" s="565" t="e">
        <f t="shared" ca="1" si="86"/>
        <v>#NAME?</v>
      </c>
      <c r="X153" s="453" t="e">
        <f t="shared" ca="1" si="64"/>
        <v>#NAME?</v>
      </c>
      <c r="Y153" s="566" t="e">
        <f t="shared" ca="1" si="81"/>
        <v>#NAME?</v>
      </c>
      <c r="Z153" s="567" t="e">
        <f t="shared" ca="1" si="69"/>
        <v>#NAME?</v>
      </c>
      <c r="AA153" s="1076" t="e">
        <f t="shared" ca="1" si="82"/>
        <v>#NAME?</v>
      </c>
      <c r="AB153" s="453" t="e">
        <f t="shared" ca="1" si="65"/>
        <v>#NAME?</v>
      </c>
      <c r="AC153" s="566" t="e">
        <f t="shared" ca="1" si="83"/>
        <v>#NAME?</v>
      </c>
      <c r="AD153" s="567" t="e">
        <f t="shared" ca="1" si="70"/>
        <v>#NAME?</v>
      </c>
      <c r="AE153" s="565" t="e">
        <f t="shared" ca="1" si="87"/>
        <v>#NAME?</v>
      </c>
      <c r="AF153" s="453" t="e">
        <f t="shared" ca="1" si="66"/>
        <v>#NAME?</v>
      </c>
      <c r="AG153" s="566" t="e">
        <f t="shared" ca="1" si="84"/>
        <v>#NAME?</v>
      </c>
      <c r="AH153" s="567" t="e">
        <f t="shared" ca="1" si="71"/>
        <v>#NAME?</v>
      </c>
      <c r="AI153" s="207"/>
      <c r="AJ153" s="460"/>
      <c r="AK153" s="206"/>
      <c r="AL153" s="208"/>
      <c r="AM153" s="449"/>
      <c r="AN153" s="454"/>
      <c r="AO153" s="461"/>
      <c r="AP153" s="448"/>
      <c r="AQ153" s="455"/>
      <c r="AR153" s="449"/>
      <c r="AS153" s="449"/>
      <c r="AT153" s="461"/>
      <c r="AU153" s="448"/>
      <c r="AV153" s="455"/>
      <c r="AW153" s="205"/>
      <c r="AX153" s="207"/>
      <c r="AY153" s="460"/>
      <c r="AZ153" s="206"/>
      <c r="BA153" s="208"/>
      <c r="BB153" s="449"/>
      <c r="BC153" s="454"/>
      <c r="BD153" s="461"/>
      <c r="BE153" s="448"/>
      <c r="BF153" s="455"/>
      <c r="BG153" s="449"/>
      <c r="BH153" s="449"/>
      <c r="BI153" s="461"/>
      <c r="BJ153" s="448"/>
      <c r="BK153" s="455"/>
      <c r="BL153" s="205"/>
      <c r="BM153" s="207"/>
      <c r="BN153" s="460"/>
      <c r="BO153" s="206"/>
      <c r="BP153" s="208"/>
      <c r="BQ153" s="449"/>
      <c r="BR153" s="454"/>
      <c r="BS153" s="461"/>
      <c r="BT153" s="448"/>
      <c r="BU153" s="455"/>
      <c r="BV153" s="449"/>
      <c r="BW153" s="449"/>
      <c r="BX153" s="461"/>
      <c r="BY153" s="448"/>
      <c r="BZ153" s="455"/>
      <c r="CA153" s="205"/>
      <c r="CB153" s="207"/>
      <c r="CC153" s="206"/>
      <c r="CD153" s="206"/>
      <c r="CE153" s="208"/>
      <c r="CF153" s="449"/>
      <c r="CG153" s="454"/>
      <c r="CH153" s="448"/>
      <c r="CI153" s="448"/>
      <c r="CJ153" s="455"/>
      <c r="CK153" s="449"/>
      <c r="CL153" s="449"/>
      <c r="CM153" s="448"/>
      <c r="CN153" s="448"/>
      <c r="CO153" s="455"/>
      <c r="CP153" s="205"/>
      <c r="CQ153" s="207"/>
      <c r="CR153" s="206"/>
      <c r="CS153" s="206"/>
      <c r="CT153" s="208"/>
      <c r="CU153" s="449"/>
      <c r="CV153" s="454"/>
      <c r="CW153" s="448"/>
      <c r="CX153" s="448"/>
      <c r="CY153" s="455"/>
      <c r="CZ153" s="449"/>
      <c r="DA153" s="449"/>
      <c r="DB153" s="448"/>
      <c r="DC153" s="448"/>
      <c r="DD153" s="455"/>
    </row>
    <row r="154" spans="2:108" s="329" customFormat="1" ht="15.75" x14ac:dyDescent="0.25">
      <c r="B154" s="439">
        <v>79</v>
      </c>
      <c r="D154" s="565">
        <f>'NSW Post Acute '!T84</f>
        <v>7.0670445415859051E-7</v>
      </c>
      <c r="E154" s="493">
        <f>'NSW Post Acute '!U84</f>
        <v>8.9205267286418764E-8</v>
      </c>
      <c r="F154" s="493">
        <f>'NSW Post Acute '!V84</f>
        <v>5.1659741966778603E-6</v>
      </c>
      <c r="G154" s="498">
        <f t="shared" si="72"/>
        <v>1.2950941146406738E-6</v>
      </c>
      <c r="H154" s="498">
        <f t="shared" si="73"/>
        <v>0.29776363659446353</v>
      </c>
      <c r="I154" s="498">
        <f t="shared" si="74"/>
        <v>421340.80861015007</v>
      </c>
      <c r="J154" s="498" t="e">
        <f ca="1">_xll.ErBeta(H154,I154)</f>
        <v>#NAME?</v>
      </c>
      <c r="K154" s="1076" t="e">
        <f t="shared" ca="1" si="75"/>
        <v>#NAME?</v>
      </c>
      <c r="L154" s="453" t="e">
        <f t="shared" ca="1" si="61"/>
        <v>#NAME?</v>
      </c>
      <c r="M154" s="1124" t="e">
        <f t="shared" ca="1" si="67"/>
        <v>#NAME?</v>
      </c>
      <c r="N154" s="567" t="e">
        <f t="shared" ca="1" si="76"/>
        <v>#NAME?</v>
      </c>
      <c r="O154" s="565" t="e">
        <f t="shared" ca="1" si="85"/>
        <v>#NAME?</v>
      </c>
      <c r="P154" s="453" t="e">
        <f t="shared" ca="1" si="62"/>
        <v>#NAME?</v>
      </c>
      <c r="Q154" s="566" t="e">
        <f t="shared" ca="1" si="77"/>
        <v>#NAME?</v>
      </c>
      <c r="R154" s="567" t="e">
        <f t="shared" ca="1" si="68"/>
        <v>#NAME?</v>
      </c>
      <c r="S154" s="1076" t="e">
        <f t="shared" ca="1" si="78"/>
        <v>#NAME?</v>
      </c>
      <c r="T154" s="453" t="e">
        <f t="shared" ca="1" si="63"/>
        <v>#NAME?</v>
      </c>
      <c r="U154" s="566" t="e">
        <f t="shared" ca="1" si="79"/>
        <v>#NAME?</v>
      </c>
      <c r="V154" s="567" t="e">
        <f t="shared" ca="1" si="80"/>
        <v>#NAME?</v>
      </c>
      <c r="W154" s="565" t="e">
        <f t="shared" ca="1" si="86"/>
        <v>#NAME?</v>
      </c>
      <c r="X154" s="453" t="e">
        <f t="shared" ca="1" si="64"/>
        <v>#NAME?</v>
      </c>
      <c r="Y154" s="566" t="e">
        <f t="shared" ca="1" si="81"/>
        <v>#NAME?</v>
      </c>
      <c r="Z154" s="567" t="e">
        <f t="shared" ca="1" si="69"/>
        <v>#NAME?</v>
      </c>
      <c r="AA154" s="1076" t="e">
        <f t="shared" ca="1" si="82"/>
        <v>#NAME?</v>
      </c>
      <c r="AB154" s="453" t="e">
        <f t="shared" ca="1" si="65"/>
        <v>#NAME?</v>
      </c>
      <c r="AC154" s="566" t="e">
        <f t="shared" ca="1" si="83"/>
        <v>#NAME?</v>
      </c>
      <c r="AD154" s="567" t="e">
        <f t="shared" ca="1" si="70"/>
        <v>#NAME?</v>
      </c>
      <c r="AE154" s="565" t="e">
        <f t="shared" ca="1" si="87"/>
        <v>#NAME?</v>
      </c>
      <c r="AF154" s="453" t="e">
        <f t="shared" ca="1" si="66"/>
        <v>#NAME?</v>
      </c>
      <c r="AG154" s="566" t="e">
        <f t="shared" ca="1" si="84"/>
        <v>#NAME?</v>
      </c>
      <c r="AH154" s="567" t="e">
        <f t="shared" ca="1" si="71"/>
        <v>#NAME?</v>
      </c>
      <c r="AI154" s="207"/>
      <c r="AJ154" s="460"/>
      <c r="AK154" s="206"/>
      <c r="AL154" s="208"/>
      <c r="AM154" s="449"/>
      <c r="AN154" s="454"/>
      <c r="AO154" s="461"/>
      <c r="AP154" s="448"/>
      <c r="AQ154" s="455"/>
      <c r="AR154" s="449"/>
      <c r="AS154" s="449"/>
      <c r="AT154" s="461"/>
      <c r="AU154" s="448"/>
      <c r="AV154" s="455"/>
      <c r="AW154" s="205"/>
      <c r="AX154" s="207"/>
      <c r="AY154" s="460"/>
      <c r="AZ154" s="206"/>
      <c r="BA154" s="208"/>
      <c r="BB154" s="449"/>
      <c r="BC154" s="454"/>
      <c r="BD154" s="461"/>
      <c r="BE154" s="448"/>
      <c r="BF154" s="455"/>
      <c r="BG154" s="449"/>
      <c r="BH154" s="449"/>
      <c r="BI154" s="461"/>
      <c r="BJ154" s="448"/>
      <c r="BK154" s="455"/>
      <c r="BL154" s="205"/>
      <c r="BM154" s="207"/>
      <c r="BN154" s="460"/>
      <c r="BO154" s="206"/>
      <c r="BP154" s="208"/>
      <c r="BQ154" s="449"/>
      <c r="BR154" s="454"/>
      <c r="BS154" s="461"/>
      <c r="BT154" s="448"/>
      <c r="BU154" s="455"/>
      <c r="BV154" s="449"/>
      <c r="BW154" s="449"/>
      <c r="BX154" s="461"/>
      <c r="BY154" s="448"/>
      <c r="BZ154" s="455"/>
      <c r="CA154" s="205"/>
      <c r="CB154" s="207"/>
      <c r="CC154" s="206"/>
      <c r="CD154" s="206"/>
      <c r="CE154" s="208"/>
      <c r="CF154" s="449"/>
      <c r="CG154" s="454"/>
      <c r="CH154" s="448"/>
      <c r="CI154" s="448"/>
      <c r="CJ154" s="455"/>
      <c r="CK154" s="449"/>
      <c r="CL154" s="449"/>
      <c r="CM154" s="448"/>
      <c r="CN154" s="448"/>
      <c r="CO154" s="455"/>
      <c r="CP154" s="205"/>
      <c r="CQ154" s="207"/>
      <c r="CR154" s="206"/>
      <c r="CS154" s="206"/>
      <c r="CT154" s="208"/>
      <c r="CU154" s="449"/>
      <c r="CV154" s="454"/>
      <c r="CW154" s="448"/>
      <c r="CX154" s="448"/>
      <c r="CY154" s="455"/>
      <c r="CZ154" s="449"/>
      <c r="DA154" s="449"/>
      <c r="DB154" s="448"/>
      <c r="DC154" s="448"/>
      <c r="DD154" s="455"/>
    </row>
    <row r="155" spans="2:108" s="329" customFormat="1" ht="15.75" x14ac:dyDescent="0.25">
      <c r="B155" s="439">
        <v>80</v>
      </c>
      <c r="D155" s="565">
        <f>'NSW Post Acute '!T85</f>
        <v>5.9503043198694678E-7</v>
      </c>
      <c r="E155" s="493">
        <f>'NSW Post Acute '!U85</f>
        <v>7.3108167289319514E-8</v>
      </c>
      <c r="F155" s="493">
        <f>'NSW Post Acute '!V85</f>
        <v>4.4642163965122653E-6</v>
      </c>
      <c r="G155" s="498">
        <f t="shared" si="72"/>
        <v>1.1201806707201394E-6</v>
      </c>
      <c r="H155" s="498">
        <f t="shared" si="73"/>
        <v>0.28216362894968366</v>
      </c>
      <c r="I155" s="498">
        <f t="shared" si="74"/>
        <v>474200.05076299602</v>
      </c>
      <c r="J155" s="498" t="e">
        <f ca="1">_xll.ErBeta(H155,I155)</f>
        <v>#NAME?</v>
      </c>
      <c r="K155" s="1076" t="e">
        <f t="shared" ca="1" si="75"/>
        <v>#NAME?</v>
      </c>
      <c r="L155" s="453" t="e">
        <f t="shared" ca="1" si="61"/>
        <v>#NAME?</v>
      </c>
      <c r="M155" s="1124" t="e">
        <f t="shared" ca="1" si="67"/>
        <v>#NAME?</v>
      </c>
      <c r="N155" s="567" t="e">
        <f t="shared" ca="1" si="76"/>
        <v>#NAME?</v>
      </c>
      <c r="O155" s="565" t="e">
        <f t="shared" ca="1" si="85"/>
        <v>#NAME?</v>
      </c>
      <c r="P155" s="453" t="e">
        <f t="shared" ca="1" si="62"/>
        <v>#NAME?</v>
      </c>
      <c r="Q155" s="566" t="e">
        <f t="shared" ca="1" si="77"/>
        <v>#NAME?</v>
      </c>
      <c r="R155" s="567" t="e">
        <f t="shared" ca="1" si="68"/>
        <v>#NAME?</v>
      </c>
      <c r="S155" s="1076" t="e">
        <f t="shared" ca="1" si="78"/>
        <v>#NAME?</v>
      </c>
      <c r="T155" s="453" t="e">
        <f t="shared" ca="1" si="63"/>
        <v>#NAME?</v>
      </c>
      <c r="U155" s="566" t="e">
        <f t="shared" ca="1" si="79"/>
        <v>#NAME?</v>
      </c>
      <c r="V155" s="567" t="e">
        <f t="shared" ca="1" si="80"/>
        <v>#NAME?</v>
      </c>
      <c r="W155" s="565" t="e">
        <f t="shared" ca="1" si="86"/>
        <v>#NAME?</v>
      </c>
      <c r="X155" s="453" t="e">
        <f t="shared" ca="1" si="64"/>
        <v>#NAME?</v>
      </c>
      <c r="Y155" s="566" t="e">
        <f t="shared" ca="1" si="81"/>
        <v>#NAME?</v>
      </c>
      <c r="Z155" s="567" t="e">
        <f t="shared" ca="1" si="69"/>
        <v>#NAME?</v>
      </c>
      <c r="AA155" s="1076" t="e">
        <f t="shared" ca="1" si="82"/>
        <v>#NAME?</v>
      </c>
      <c r="AB155" s="453" t="e">
        <f t="shared" ca="1" si="65"/>
        <v>#NAME?</v>
      </c>
      <c r="AC155" s="566" t="e">
        <f t="shared" ca="1" si="83"/>
        <v>#NAME?</v>
      </c>
      <c r="AD155" s="567" t="e">
        <f t="shared" ca="1" si="70"/>
        <v>#NAME?</v>
      </c>
      <c r="AE155" s="565" t="e">
        <f t="shared" ca="1" si="87"/>
        <v>#NAME?</v>
      </c>
      <c r="AF155" s="453" t="e">
        <f t="shared" ca="1" si="66"/>
        <v>#NAME?</v>
      </c>
      <c r="AG155" s="566" t="e">
        <f t="shared" ca="1" si="84"/>
        <v>#NAME?</v>
      </c>
      <c r="AH155" s="567" t="e">
        <f t="shared" ca="1" si="71"/>
        <v>#NAME?</v>
      </c>
      <c r="AI155" s="207"/>
      <c r="AJ155" s="460"/>
      <c r="AK155" s="206"/>
      <c r="AL155" s="208"/>
      <c r="AM155" s="449"/>
      <c r="AN155" s="454"/>
      <c r="AO155" s="461"/>
      <c r="AP155" s="448"/>
      <c r="AQ155" s="455"/>
      <c r="AR155" s="449"/>
      <c r="AS155" s="449"/>
      <c r="AT155" s="461"/>
      <c r="AU155" s="448"/>
      <c r="AV155" s="455"/>
      <c r="AW155" s="205"/>
      <c r="AX155" s="207"/>
      <c r="AY155" s="460"/>
      <c r="AZ155" s="206"/>
      <c r="BA155" s="208"/>
      <c r="BB155" s="449"/>
      <c r="BC155" s="454"/>
      <c r="BD155" s="461"/>
      <c r="BE155" s="448"/>
      <c r="BF155" s="455"/>
      <c r="BG155" s="449"/>
      <c r="BH155" s="449"/>
      <c r="BI155" s="461"/>
      <c r="BJ155" s="448"/>
      <c r="BK155" s="455"/>
      <c r="BL155" s="205"/>
      <c r="BM155" s="207"/>
      <c r="BN155" s="460"/>
      <c r="BO155" s="206"/>
      <c r="BP155" s="208"/>
      <c r="BQ155" s="449"/>
      <c r="BR155" s="454"/>
      <c r="BS155" s="461"/>
      <c r="BT155" s="448"/>
      <c r="BU155" s="455"/>
      <c r="BV155" s="449"/>
      <c r="BW155" s="449"/>
      <c r="BX155" s="461"/>
      <c r="BY155" s="448"/>
      <c r="BZ155" s="455"/>
      <c r="CA155" s="205"/>
      <c r="CB155" s="207"/>
      <c r="CC155" s="206"/>
      <c r="CD155" s="206"/>
      <c r="CE155" s="208"/>
      <c r="CF155" s="449"/>
      <c r="CG155" s="454"/>
      <c r="CH155" s="448"/>
      <c r="CI155" s="448"/>
      <c r="CJ155" s="455"/>
      <c r="CK155" s="449"/>
      <c r="CL155" s="449"/>
      <c r="CM155" s="448"/>
      <c r="CN155" s="448"/>
      <c r="CO155" s="455"/>
      <c r="CP155" s="205"/>
      <c r="CQ155" s="207"/>
      <c r="CR155" s="206"/>
      <c r="CS155" s="206"/>
      <c r="CT155" s="208"/>
      <c r="CU155" s="449"/>
      <c r="CV155" s="454"/>
      <c r="CW155" s="448"/>
      <c r="CX155" s="448"/>
      <c r="CY155" s="455"/>
      <c r="CZ155" s="449"/>
      <c r="DA155" s="449"/>
      <c r="DB155" s="448"/>
      <c r="DC155" s="448"/>
      <c r="DD155" s="455"/>
    </row>
    <row r="156" spans="2:108" s="329" customFormat="1" ht="15.75" x14ac:dyDescent="0.25">
      <c r="B156" s="439">
        <v>81</v>
      </c>
      <c r="D156" s="565">
        <f>'NSW Post Acute '!T86</f>
        <v>5.0100323113446449E-7</v>
      </c>
      <c r="E156" s="493">
        <f>'NSW Post Acute '!U86</f>
        <v>5.9915790703727597E-8</v>
      </c>
      <c r="F156" s="493">
        <f>'NSW Post Acute '!V86</f>
        <v>3.8577869877292658E-6</v>
      </c>
      <c r="G156" s="498">
        <f t="shared" si="72"/>
        <v>9.688446931187597E-7</v>
      </c>
      <c r="H156" s="498">
        <f t="shared" si="73"/>
        <v>0.26740633568053734</v>
      </c>
      <c r="I156" s="498">
        <f t="shared" si="74"/>
        <v>533741.47129468282</v>
      </c>
      <c r="J156" s="498" t="e">
        <f ca="1">_xll.ErBeta(H156,I156)</f>
        <v>#NAME?</v>
      </c>
      <c r="K156" s="1076" t="e">
        <f t="shared" ca="1" si="75"/>
        <v>#NAME?</v>
      </c>
      <c r="L156" s="453" t="e">
        <f t="shared" ca="1" si="61"/>
        <v>#NAME?</v>
      </c>
      <c r="M156" s="1124" t="e">
        <f t="shared" ca="1" si="67"/>
        <v>#NAME?</v>
      </c>
      <c r="N156" s="567" t="e">
        <f t="shared" ca="1" si="76"/>
        <v>#NAME?</v>
      </c>
      <c r="O156" s="565" t="e">
        <f t="shared" ca="1" si="85"/>
        <v>#NAME?</v>
      </c>
      <c r="P156" s="453" t="e">
        <f t="shared" ca="1" si="62"/>
        <v>#NAME?</v>
      </c>
      <c r="Q156" s="566" t="e">
        <f t="shared" ca="1" si="77"/>
        <v>#NAME?</v>
      </c>
      <c r="R156" s="567" t="e">
        <f t="shared" ca="1" si="68"/>
        <v>#NAME?</v>
      </c>
      <c r="S156" s="1076" t="e">
        <f t="shared" ca="1" si="78"/>
        <v>#NAME?</v>
      </c>
      <c r="T156" s="453" t="e">
        <f t="shared" ca="1" si="63"/>
        <v>#NAME?</v>
      </c>
      <c r="U156" s="566" t="e">
        <f t="shared" ca="1" si="79"/>
        <v>#NAME?</v>
      </c>
      <c r="V156" s="567" t="e">
        <f t="shared" ca="1" si="80"/>
        <v>#NAME?</v>
      </c>
      <c r="W156" s="565" t="e">
        <f t="shared" ca="1" si="86"/>
        <v>#NAME?</v>
      </c>
      <c r="X156" s="453" t="e">
        <f t="shared" ca="1" si="64"/>
        <v>#NAME?</v>
      </c>
      <c r="Y156" s="566" t="e">
        <f t="shared" ca="1" si="81"/>
        <v>#NAME?</v>
      </c>
      <c r="Z156" s="567" t="e">
        <f t="shared" ca="1" si="69"/>
        <v>#NAME?</v>
      </c>
      <c r="AA156" s="1076" t="e">
        <f t="shared" ca="1" si="82"/>
        <v>#NAME?</v>
      </c>
      <c r="AB156" s="453" t="e">
        <f t="shared" ca="1" si="65"/>
        <v>#NAME?</v>
      </c>
      <c r="AC156" s="566" t="e">
        <f t="shared" ca="1" si="83"/>
        <v>#NAME?</v>
      </c>
      <c r="AD156" s="567" t="e">
        <f t="shared" ca="1" si="70"/>
        <v>#NAME?</v>
      </c>
      <c r="AE156" s="565" t="e">
        <f t="shared" ca="1" si="87"/>
        <v>#NAME?</v>
      </c>
      <c r="AF156" s="453" t="e">
        <f t="shared" ca="1" si="66"/>
        <v>#NAME?</v>
      </c>
      <c r="AG156" s="566" t="e">
        <f t="shared" ca="1" si="84"/>
        <v>#NAME?</v>
      </c>
      <c r="AH156" s="567" t="e">
        <f t="shared" ca="1" si="71"/>
        <v>#NAME?</v>
      </c>
      <c r="AI156" s="207"/>
      <c r="AJ156" s="460"/>
      <c r="AK156" s="206"/>
      <c r="AL156" s="208"/>
      <c r="AM156" s="449"/>
      <c r="AN156" s="454"/>
      <c r="AO156" s="461"/>
      <c r="AP156" s="448"/>
      <c r="AQ156" s="455"/>
      <c r="AR156" s="449"/>
      <c r="AS156" s="449"/>
      <c r="AT156" s="461"/>
      <c r="AU156" s="448"/>
      <c r="AV156" s="455"/>
      <c r="AW156" s="205"/>
      <c r="AX156" s="207"/>
      <c r="AY156" s="460"/>
      <c r="AZ156" s="206"/>
      <c r="BA156" s="208"/>
      <c r="BB156" s="449"/>
      <c r="BC156" s="454"/>
      <c r="BD156" s="461"/>
      <c r="BE156" s="448"/>
      <c r="BF156" s="455"/>
      <c r="BG156" s="449"/>
      <c r="BH156" s="449"/>
      <c r="BI156" s="461"/>
      <c r="BJ156" s="448"/>
      <c r="BK156" s="455"/>
      <c r="BL156" s="205"/>
      <c r="BM156" s="207"/>
      <c r="BN156" s="460"/>
      <c r="BO156" s="206"/>
      <c r="BP156" s="208"/>
      <c r="BQ156" s="449"/>
      <c r="BR156" s="454"/>
      <c r="BS156" s="461"/>
      <c r="BT156" s="448"/>
      <c r="BU156" s="455"/>
      <c r="BV156" s="449"/>
      <c r="BW156" s="449"/>
      <c r="BX156" s="461"/>
      <c r="BY156" s="448"/>
      <c r="BZ156" s="455"/>
      <c r="CA156" s="205"/>
      <c r="CB156" s="207"/>
      <c r="CC156" s="206"/>
      <c r="CD156" s="206"/>
      <c r="CE156" s="208"/>
      <c r="CF156" s="449"/>
      <c r="CG156" s="454"/>
      <c r="CH156" s="448"/>
      <c r="CI156" s="448"/>
      <c r="CJ156" s="455"/>
      <c r="CK156" s="449"/>
      <c r="CL156" s="449"/>
      <c r="CM156" s="448"/>
      <c r="CN156" s="448"/>
      <c r="CO156" s="455"/>
      <c r="CP156" s="205"/>
      <c r="CQ156" s="207"/>
      <c r="CR156" s="206"/>
      <c r="CS156" s="206"/>
      <c r="CT156" s="208"/>
      <c r="CU156" s="449"/>
      <c r="CV156" s="454"/>
      <c r="CW156" s="448"/>
      <c r="CX156" s="448"/>
      <c r="CY156" s="455"/>
      <c r="CZ156" s="449"/>
      <c r="DA156" s="449"/>
      <c r="DB156" s="448"/>
      <c r="DC156" s="448"/>
      <c r="DD156" s="455"/>
    </row>
    <row r="157" spans="2:108" s="329" customFormat="1" ht="15.75" x14ac:dyDescent="0.25">
      <c r="B157" s="439">
        <v>82</v>
      </c>
      <c r="D157" s="565">
        <f>'NSW Post Acute '!T87</f>
        <v>4.2183428630534299E-7</v>
      </c>
      <c r="E157" s="493">
        <f>'NSW Post Acute '!U87</f>
        <v>4.9103979880197772E-8</v>
      </c>
      <c r="F157" s="493">
        <f>'NSW Post Acute '!V87</f>
        <v>3.3337363426917213E-6</v>
      </c>
      <c r="G157" s="498">
        <f t="shared" si="72"/>
        <v>8.3791641908457233E-7</v>
      </c>
      <c r="H157" s="498">
        <f t="shared" si="73"/>
        <v>0.25344366757972814</v>
      </c>
      <c r="I157" s="498">
        <f t="shared" si="74"/>
        <v>600813.08915948437</v>
      </c>
      <c r="J157" s="498" t="e">
        <f ca="1">_xll.ErBeta(H157,I157)</f>
        <v>#NAME?</v>
      </c>
      <c r="K157" s="1076" t="e">
        <f t="shared" ca="1" si="75"/>
        <v>#NAME?</v>
      </c>
      <c r="L157" s="453" t="e">
        <f t="shared" ca="1" si="61"/>
        <v>#NAME?</v>
      </c>
      <c r="M157" s="1124" t="e">
        <f t="shared" ca="1" si="67"/>
        <v>#NAME?</v>
      </c>
      <c r="N157" s="567" t="e">
        <f t="shared" ca="1" si="76"/>
        <v>#NAME?</v>
      </c>
      <c r="O157" s="565" t="e">
        <f t="shared" ca="1" si="85"/>
        <v>#NAME?</v>
      </c>
      <c r="P157" s="453" t="e">
        <f t="shared" ca="1" si="62"/>
        <v>#NAME?</v>
      </c>
      <c r="Q157" s="566" t="e">
        <f t="shared" ca="1" si="77"/>
        <v>#NAME?</v>
      </c>
      <c r="R157" s="567" t="e">
        <f t="shared" ca="1" si="68"/>
        <v>#NAME?</v>
      </c>
      <c r="S157" s="1076" t="e">
        <f t="shared" ca="1" si="78"/>
        <v>#NAME?</v>
      </c>
      <c r="T157" s="453" t="e">
        <f t="shared" ca="1" si="63"/>
        <v>#NAME?</v>
      </c>
      <c r="U157" s="566" t="e">
        <f t="shared" ca="1" si="79"/>
        <v>#NAME?</v>
      </c>
      <c r="V157" s="567" t="e">
        <f t="shared" ca="1" si="80"/>
        <v>#NAME?</v>
      </c>
      <c r="W157" s="565" t="e">
        <f t="shared" ca="1" si="86"/>
        <v>#NAME?</v>
      </c>
      <c r="X157" s="453" t="e">
        <f t="shared" ca="1" si="64"/>
        <v>#NAME?</v>
      </c>
      <c r="Y157" s="566" t="e">
        <f t="shared" ca="1" si="81"/>
        <v>#NAME?</v>
      </c>
      <c r="Z157" s="567" t="e">
        <f t="shared" ca="1" si="69"/>
        <v>#NAME?</v>
      </c>
      <c r="AA157" s="1076" t="e">
        <f t="shared" ca="1" si="82"/>
        <v>#NAME?</v>
      </c>
      <c r="AB157" s="453" t="e">
        <f t="shared" ca="1" si="65"/>
        <v>#NAME?</v>
      </c>
      <c r="AC157" s="566" t="e">
        <f t="shared" ca="1" si="83"/>
        <v>#NAME?</v>
      </c>
      <c r="AD157" s="567" t="e">
        <f t="shared" ca="1" si="70"/>
        <v>#NAME?</v>
      </c>
      <c r="AE157" s="565" t="e">
        <f t="shared" ca="1" si="87"/>
        <v>#NAME?</v>
      </c>
      <c r="AF157" s="453" t="e">
        <f t="shared" ca="1" si="66"/>
        <v>#NAME?</v>
      </c>
      <c r="AG157" s="566" t="e">
        <f t="shared" ca="1" si="84"/>
        <v>#NAME?</v>
      </c>
      <c r="AH157" s="567" t="e">
        <f t="shared" ca="1" si="71"/>
        <v>#NAME?</v>
      </c>
      <c r="AI157" s="207"/>
      <c r="AJ157" s="460"/>
      <c r="AK157" s="206"/>
      <c r="AL157" s="208"/>
      <c r="AM157" s="449"/>
      <c r="AN157" s="454"/>
      <c r="AO157" s="461"/>
      <c r="AP157" s="448"/>
      <c r="AQ157" s="455"/>
      <c r="AR157" s="449"/>
      <c r="AS157" s="449"/>
      <c r="AT157" s="461"/>
      <c r="AU157" s="448"/>
      <c r="AV157" s="455"/>
      <c r="AW157" s="205"/>
      <c r="AX157" s="207"/>
      <c r="AY157" s="460"/>
      <c r="AZ157" s="206"/>
      <c r="BA157" s="208"/>
      <c r="BB157" s="449"/>
      <c r="BC157" s="454"/>
      <c r="BD157" s="461"/>
      <c r="BE157" s="448"/>
      <c r="BF157" s="455"/>
      <c r="BG157" s="449"/>
      <c r="BH157" s="449"/>
      <c r="BI157" s="461"/>
      <c r="BJ157" s="448"/>
      <c r="BK157" s="455"/>
      <c r="BL157" s="205"/>
      <c r="BM157" s="207"/>
      <c r="BN157" s="460"/>
      <c r="BO157" s="206"/>
      <c r="BP157" s="208"/>
      <c r="BQ157" s="449"/>
      <c r="BR157" s="454"/>
      <c r="BS157" s="461"/>
      <c r="BT157" s="448"/>
      <c r="BU157" s="455"/>
      <c r="BV157" s="449"/>
      <c r="BW157" s="449"/>
      <c r="BX157" s="461"/>
      <c r="BY157" s="448"/>
      <c r="BZ157" s="455"/>
      <c r="CA157" s="205"/>
      <c r="CB157" s="207"/>
      <c r="CC157" s="206"/>
      <c r="CD157" s="206"/>
      <c r="CE157" s="208"/>
      <c r="CF157" s="449"/>
      <c r="CG157" s="454"/>
      <c r="CH157" s="448"/>
      <c r="CI157" s="448"/>
      <c r="CJ157" s="455"/>
      <c r="CK157" s="449"/>
      <c r="CL157" s="449"/>
      <c r="CM157" s="448"/>
      <c r="CN157" s="448"/>
      <c r="CO157" s="455"/>
      <c r="CP157" s="205"/>
      <c r="CQ157" s="207"/>
      <c r="CR157" s="206"/>
      <c r="CS157" s="206"/>
      <c r="CT157" s="208"/>
      <c r="CU157" s="449"/>
      <c r="CV157" s="454"/>
      <c r="CW157" s="448"/>
      <c r="CX157" s="448"/>
      <c r="CY157" s="455"/>
      <c r="CZ157" s="449"/>
      <c r="DA157" s="449"/>
      <c r="DB157" s="448"/>
      <c r="DC157" s="448"/>
      <c r="DD157" s="455"/>
    </row>
    <row r="158" spans="2:108" s="329" customFormat="1" ht="15.75" x14ac:dyDescent="0.25">
      <c r="B158" s="439">
        <v>83</v>
      </c>
      <c r="D158" s="565">
        <f>'NSW Post Acute '!T88</f>
        <v>3.5517568359749735E-7</v>
      </c>
      <c r="E158" s="493">
        <f>'NSW Post Acute '!U88</f>
        <v>4.0243161473038288E-8</v>
      </c>
      <c r="F158" s="493">
        <f>'NSW Post Acute '!V88</f>
        <v>2.8808739409236515E-6</v>
      </c>
      <c r="G158" s="498">
        <f t="shared" si="72"/>
        <v>7.2465070904352378E-7</v>
      </c>
      <c r="H158" s="498">
        <f t="shared" si="73"/>
        <v>0.24023053623418239</v>
      </c>
      <c r="I158" s="498">
        <f t="shared" si="74"/>
        <v>676370.77087286883</v>
      </c>
      <c r="J158" s="498" t="e">
        <f ca="1">_xll.ErBeta(H158,I158)</f>
        <v>#NAME?</v>
      </c>
      <c r="K158" s="1076" t="e">
        <f t="shared" ca="1" si="75"/>
        <v>#NAME?</v>
      </c>
      <c r="L158" s="453" t="e">
        <f t="shared" ca="1" si="61"/>
        <v>#NAME?</v>
      </c>
      <c r="M158" s="1124" t="e">
        <f t="shared" ca="1" si="67"/>
        <v>#NAME?</v>
      </c>
      <c r="N158" s="567" t="e">
        <f t="shared" ca="1" si="76"/>
        <v>#NAME?</v>
      </c>
      <c r="O158" s="565" t="e">
        <f t="shared" ca="1" si="85"/>
        <v>#NAME?</v>
      </c>
      <c r="P158" s="453" t="e">
        <f t="shared" ca="1" si="62"/>
        <v>#NAME?</v>
      </c>
      <c r="Q158" s="566" t="e">
        <f t="shared" ca="1" si="77"/>
        <v>#NAME?</v>
      </c>
      <c r="R158" s="567" t="e">
        <f t="shared" ca="1" si="68"/>
        <v>#NAME?</v>
      </c>
      <c r="S158" s="1076" t="e">
        <f t="shared" ca="1" si="78"/>
        <v>#NAME?</v>
      </c>
      <c r="T158" s="453" t="e">
        <f t="shared" ca="1" si="63"/>
        <v>#NAME?</v>
      </c>
      <c r="U158" s="566" t="e">
        <f t="shared" ca="1" si="79"/>
        <v>#NAME?</v>
      </c>
      <c r="V158" s="567" t="e">
        <f t="shared" ca="1" si="80"/>
        <v>#NAME?</v>
      </c>
      <c r="W158" s="565" t="e">
        <f t="shared" ca="1" si="86"/>
        <v>#NAME?</v>
      </c>
      <c r="X158" s="453" t="e">
        <f t="shared" ca="1" si="64"/>
        <v>#NAME?</v>
      </c>
      <c r="Y158" s="566" t="e">
        <f t="shared" ca="1" si="81"/>
        <v>#NAME?</v>
      </c>
      <c r="Z158" s="567" t="e">
        <f t="shared" ca="1" si="69"/>
        <v>#NAME?</v>
      </c>
      <c r="AA158" s="1076" t="e">
        <f t="shared" ca="1" si="82"/>
        <v>#NAME?</v>
      </c>
      <c r="AB158" s="453" t="e">
        <f t="shared" ca="1" si="65"/>
        <v>#NAME?</v>
      </c>
      <c r="AC158" s="566" t="e">
        <f t="shared" ca="1" si="83"/>
        <v>#NAME?</v>
      </c>
      <c r="AD158" s="567" t="e">
        <f t="shared" ca="1" si="70"/>
        <v>#NAME?</v>
      </c>
      <c r="AE158" s="565" t="e">
        <f t="shared" ca="1" si="87"/>
        <v>#NAME?</v>
      </c>
      <c r="AF158" s="453" t="e">
        <f t="shared" ca="1" si="66"/>
        <v>#NAME?</v>
      </c>
      <c r="AG158" s="566" t="e">
        <f t="shared" ca="1" si="84"/>
        <v>#NAME?</v>
      </c>
      <c r="AH158" s="567" t="e">
        <f t="shared" ca="1" si="71"/>
        <v>#NAME?</v>
      </c>
      <c r="AI158" s="207"/>
      <c r="AJ158" s="460"/>
      <c r="AK158" s="206"/>
      <c r="AL158" s="208"/>
      <c r="AM158" s="449"/>
      <c r="AN158" s="454"/>
      <c r="AO158" s="461"/>
      <c r="AP158" s="448"/>
      <c r="AQ158" s="455"/>
      <c r="AR158" s="449"/>
      <c r="AS158" s="449"/>
      <c r="AT158" s="461"/>
      <c r="AU158" s="448"/>
      <c r="AV158" s="455"/>
      <c r="AW158" s="205"/>
      <c r="AX158" s="207"/>
      <c r="AY158" s="460"/>
      <c r="AZ158" s="206"/>
      <c r="BA158" s="208"/>
      <c r="BB158" s="449"/>
      <c r="BC158" s="454"/>
      <c r="BD158" s="461"/>
      <c r="BE158" s="448"/>
      <c r="BF158" s="455"/>
      <c r="BG158" s="449"/>
      <c r="BH158" s="449"/>
      <c r="BI158" s="461"/>
      <c r="BJ158" s="448"/>
      <c r="BK158" s="455"/>
      <c r="BL158" s="205"/>
      <c r="BM158" s="207"/>
      <c r="BN158" s="460"/>
      <c r="BO158" s="206"/>
      <c r="BP158" s="208"/>
      <c r="BQ158" s="449"/>
      <c r="BR158" s="454"/>
      <c r="BS158" s="461"/>
      <c r="BT158" s="448"/>
      <c r="BU158" s="455"/>
      <c r="BV158" s="449"/>
      <c r="BW158" s="449"/>
      <c r="BX158" s="461"/>
      <c r="BY158" s="448"/>
      <c r="BZ158" s="455"/>
      <c r="CA158" s="205"/>
      <c r="CB158" s="207"/>
      <c r="CC158" s="206"/>
      <c r="CD158" s="206"/>
      <c r="CE158" s="208"/>
      <c r="CF158" s="449"/>
      <c r="CG158" s="454"/>
      <c r="CH158" s="448"/>
      <c r="CI158" s="448"/>
      <c r="CJ158" s="455"/>
      <c r="CK158" s="449"/>
      <c r="CL158" s="449"/>
      <c r="CM158" s="448"/>
      <c r="CN158" s="448"/>
      <c r="CO158" s="455"/>
      <c r="CP158" s="205"/>
      <c r="CQ158" s="207"/>
      <c r="CR158" s="206"/>
      <c r="CS158" s="206"/>
      <c r="CT158" s="208"/>
      <c r="CU158" s="449"/>
      <c r="CV158" s="454"/>
      <c r="CW158" s="448"/>
      <c r="CX158" s="448"/>
      <c r="CY158" s="455"/>
      <c r="CZ158" s="449"/>
      <c r="DA158" s="449"/>
      <c r="DB158" s="448"/>
      <c r="DC158" s="448"/>
      <c r="DD158" s="455"/>
    </row>
    <row r="159" spans="2:108" s="329" customFormat="1" ht="15.75" x14ac:dyDescent="0.25">
      <c r="B159" s="439">
        <v>84</v>
      </c>
      <c r="D159" s="565">
        <f>'NSW Post Acute '!T89</f>
        <v>2.9905052840497739E-7</v>
      </c>
      <c r="E159" s="493">
        <f>'NSW Post Acute '!U89</f>
        <v>3.2981278692608179E-8</v>
      </c>
      <c r="F159" s="493">
        <f>'NSW Post Acute '!V89</f>
        <v>2.489529407953071E-6</v>
      </c>
      <c r="G159" s="498">
        <f t="shared" si="72"/>
        <v>6.2667044113787314E-7</v>
      </c>
      <c r="H159" s="498">
        <f t="shared" si="73"/>
        <v>0.22772464167471326</v>
      </c>
      <c r="I159" s="498">
        <f t="shared" si="74"/>
        <v>761491.9618705766</v>
      </c>
      <c r="J159" s="498" t="e">
        <f ca="1">_xll.ErBeta(H159,I159)</f>
        <v>#NAME?</v>
      </c>
      <c r="K159" s="1076" t="e">
        <f t="shared" ca="1" si="75"/>
        <v>#NAME?</v>
      </c>
      <c r="L159" s="453" t="e">
        <f t="shared" ca="1" si="61"/>
        <v>#NAME?</v>
      </c>
      <c r="M159" s="1124" t="e">
        <f t="shared" ca="1" si="67"/>
        <v>#NAME?</v>
      </c>
      <c r="N159" s="567" t="e">
        <f t="shared" ca="1" si="76"/>
        <v>#NAME?</v>
      </c>
      <c r="O159" s="565" t="e">
        <f t="shared" ca="1" si="85"/>
        <v>#NAME?</v>
      </c>
      <c r="P159" s="453" t="e">
        <f t="shared" ca="1" si="62"/>
        <v>#NAME?</v>
      </c>
      <c r="Q159" s="566" t="e">
        <f t="shared" ca="1" si="77"/>
        <v>#NAME?</v>
      </c>
      <c r="R159" s="567" t="e">
        <f t="shared" ca="1" si="68"/>
        <v>#NAME?</v>
      </c>
      <c r="S159" s="1076" t="e">
        <f t="shared" ca="1" si="78"/>
        <v>#NAME?</v>
      </c>
      <c r="T159" s="453" t="e">
        <f t="shared" ca="1" si="63"/>
        <v>#NAME?</v>
      </c>
      <c r="U159" s="566" t="e">
        <f t="shared" ca="1" si="79"/>
        <v>#NAME?</v>
      </c>
      <c r="V159" s="567" t="e">
        <f t="shared" ca="1" si="80"/>
        <v>#NAME?</v>
      </c>
      <c r="W159" s="565" t="e">
        <f t="shared" ca="1" si="86"/>
        <v>#NAME?</v>
      </c>
      <c r="X159" s="453" t="e">
        <f t="shared" ca="1" si="64"/>
        <v>#NAME?</v>
      </c>
      <c r="Y159" s="566" t="e">
        <f t="shared" ca="1" si="81"/>
        <v>#NAME?</v>
      </c>
      <c r="Z159" s="567" t="e">
        <f t="shared" ca="1" si="69"/>
        <v>#NAME?</v>
      </c>
      <c r="AA159" s="1076" t="e">
        <f t="shared" ca="1" si="82"/>
        <v>#NAME?</v>
      </c>
      <c r="AB159" s="453" t="e">
        <f t="shared" ca="1" si="65"/>
        <v>#NAME?</v>
      </c>
      <c r="AC159" s="566" t="e">
        <f t="shared" ca="1" si="83"/>
        <v>#NAME?</v>
      </c>
      <c r="AD159" s="567" t="e">
        <f t="shared" ca="1" si="70"/>
        <v>#NAME?</v>
      </c>
      <c r="AE159" s="565" t="e">
        <f t="shared" ca="1" si="87"/>
        <v>#NAME?</v>
      </c>
      <c r="AF159" s="453" t="e">
        <f t="shared" ca="1" si="66"/>
        <v>#NAME?</v>
      </c>
      <c r="AG159" s="566" t="e">
        <f t="shared" ca="1" si="84"/>
        <v>#NAME?</v>
      </c>
      <c r="AH159" s="567" t="e">
        <f t="shared" ca="1" si="71"/>
        <v>#NAME?</v>
      </c>
      <c r="AI159" s="207"/>
      <c r="AJ159" s="460"/>
      <c r="AK159" s="206"/>
      <c r="AL159" s="208"/>
      <c r="AM159" s="449"/>
      <c r="AN159" s="454"/>
      <c r="AO159" s="461"/>
      <c r="AP159" s="448"/>
      <c r="AQ159" s="455"/>
      <c r="AR159" s="449"/>
      <c r="AS159" s="449"/>
      <c r="AT159" s="461"/>
      <c r="AU159" s="448"/>
      <c r="AV159" s="455"/>
      <c r="AW159" s="205"/>
      <c r="AX159" s="207"/>
      <c r="AY159" s="460"/>
      <c r="AZ159" s="206"/>
      <c r="BA159" s="208"/>
      <c r="BB159" s="449"/>
      <c r="BC159" s="454"/>
      <c r="BD159" s="461"/>
      <c r="BE159" s="448"/>
      <c r="BF159" s="455"/>
      <c r="BG159" s="449"/>
      <c r="BH159" s="449"/>
      <c r="BI159" s="461"/>
      <c r="BJ159" s="448"/>
      <c r="BK159" s="455"/>
      <c r="BL159" s="205"/>
      <c r="BM159" s="207"/>
      <c r="BN159" s="460"/>
      <c r="BO159" s="206"/>
      <c r="BP159" s="208"/>
      <c r="BQ159" s="449"/>
      <c r="BR159" s="454"/>
      <c r="BS159" s="461"/>
      <c r="BT159" s="448"/>
      <c r="BU159" s="455"/>
      <c r="BV159" s="449"/>
      <c r="BW159" s="449"/>
      <c r="BX159" s="461"/>
      <c r="BY159" s="448"/>
      <c r="BZ159" s="455"/>
      <c r="CA159" s="205"/>
      <c r="CB159" s="207"/>
      <c r="CC159" s="206"/>
      <c r="CD159" s="206"/>
      <c r="CE159" s="208"/>
      <c r="CF159" s="449"/>
      <c r="CG159" s="454"/>
      <c r="CH159" s="448"/>
      <c r="CI159" s="448"/>
      <c r="CJ159" s="455"/>
      <c r="CK159" s="449"/>
      <c r="CL159" s="449"/>
      <c r="CM159" s="448"/>
      <c r="CN159" s="448"/>
      <c r="CO159" s="455"/>
      <c r="CP159" s="205"/>
      <c r="CQ159" s="207"/>
      <c r="CR159" s="206"/>
      <c r="CS159" s="206"/>
      <c r="CT159" s="208"/>
      <c r="CU159" s="449"/>
      <c r="CV159" s="454"/>
      <c r="CW159" s="448"/>
      <c r="CX159" s="448"/>
      <c r="CY159" s="455"/>
      <c r="CZ159" s="449"/>
      <c r="DA159" s="449"/>
      <c r="DB159" s="448"/>
      <c r="DC159" s="448"/>
      <c r="DD159" s="455"/>
    </row>
    <row r="160" spans="2:108" s="329" customFormat="1" ht="15.75" x14ac:dyDescent="0.25">
      <c r="B160" s="439">
        <v>85</v>
      </c>
      <c r="D160" s="565">
        <f>'NSW Post Acute '!T90</f>
        <v>2.5179431664202571E-7</v>
      </c>
      <c r="E160" s="493">
        <f>'NSW Post Acute '!U90</f>
        <v>2.7029803434510575E-8</v>
      </c>
      <c r="F160" s="493">
        <f>'NSW Post Acute '!V90</f>
        <v>2.1513460151873516E-6</v>
      </c>
      <c r="G160" s="498">
        <f t="shared" si="72"/>
        <v>5.4191740095735736E-7</v>
      </c>
      <c r="H160" s="498">
        <f t="shared" si="73"/>
        <v>0.21588627741561828</v>
      </c>
      <c r="I160" s="498">
        <f t="shared" si="74"/>
        <v>857391.16726611659</v>
      </c>
      <c r="J160" s="498" t="e">
        <f ca="1">_xll.ErBeta(H160,I160)</f>
        <v>#NAME?</v>
      </c>
      <c r="K160" s="1076" t="e">
        <f t="shared" ca="1" si="75"/>
        <v>#NAME?</v>
      </c>
      <c r="L160" s="453" t="e">
        <f t="shared" ca="1" si="61"/>
        <v>#NAME?</v>
      </c>
      <c r="M160" s="1124" t="e">
        <f t="shared" ca="1" si="67"/>
        <v>#NAME?</v>
      </c>
      <c r="N160" s="567" t="e">
        <f t="shared" ca="1" si="76"/>
        <v>#NAME?</v>
      </c>
      <c r="O160" s="565" t="e">
        <f t="shared" ca="1" si="85"/>
        <v>#NAME?</v>
      </c>
      <c r="P160" s="453" t="e">
        <f t="shared" ca="1" si="62"/>
        <v>#NAME?</v>
      </c>
      <c r="Q160" s="566" t="e">
        <f t="shared" ca="1" si="77"/>
        <v>#NAME?</v>
      </c>
      <c r="R160" s="567" t="e">
        <f t="shared" ca="1" si="68"/>
        <v>#NAME?</v>
      </c>
      <c r="S160" s="1076" t="e">
        <f t="shared" ca="1" si="78"/>
        <v>#NAME?</v>
      </c>
      <c r="T160" s="453" t="e">
        <f t="shared" ca="1" si="63"/>
        <v>#NAME?</v>
      </c>
      <c r="U160" s="566" t="e">
        <f t="shared" ca="1" si="79"/>
        <v>#NAME?</v>
      </c>
      <c r="V160" s="567" t="e">
        <f t="shared" ca="1" si="80"/>
        <v>#NAME?</v>
      </c>
      <c r="W160" s="565" t="e">
        <f t="shared" ca="1" si="86"/>
        <v>#NAME?</v>
      </c>
      <c r="X160" s="453" t="e">
        <f t="shared" ca="1" si="64"/>
        <v>#NAME?</v>
      </c>
      <c r="Y160" s="566" t="e">
        <f t="shared" ca="1" si="81"/>
        <v>#NAME?</v>
      </c>
      <c r="Z160" s="567" t="e">
        <f t="shared" ca="1" si="69"/>
        <v>#NAME?</v>
      </c>
      <c r="AA160" s="1076" t="e">
        <f t="shared" ca="1" si="82"/>
        <v>#NAME?</v>
      </c>
      <c r="AB160" s="453" t="e">
        <f t="shared" ca="1" si="65"/>
        <v>#NAME?</v>
      </c>
      <c r="AC160" s="566" t="e">
        <f t="shared" ca="1" si="83"/>
        <v>#NAME?</v>
      </c>
      <c r="AD160" s="567" t="e">
        <f t="shared" ca="1" si="70"/>
        <v>#NAME?</v>
      </c>
      <c r="AE160" s="565" t="e">
        <f t="shared" ca="1" si="87"/>
        <v>#NAME?</v>
      </c>
      <c r="AF160" s="453" t="e">
        <f t="shared" ca="1" si="66"/>
        <v>#NAME?</v>
      </c>
      <c r="AG160" s="566" t="e">
        <f t="shared" ca="1" si="84"/>
        <v>#NAME?</v>
      </c>
      <c r="AH160" s="567" t="e">
        <f t="shared" ca="1" si="71"/>
        <v>#NAME?</v>
      </c>
      <c r="AI160" s="207"/>
      <c r="AJ160" s="460"/>
      <c r="AK160" s="206"/>
      <c r="AL160" s="208"/>
      <c r="AM160" s="449"/>
      <c r="AN160" s="454"/>
      <c r="AO160" s="461"/>
      <c r="AP160" s="448"/>
      <c r="AQ160" s="455"/>
      <c r="AR160" s="449"/>
      <c r="AS160" s="449"/>
      <c r="AT160" s="461"/>
      <c r="AU160" s="448"/>
      <c r="AV160" s="455"/>
      <c r="AW160" s="205"/>
      <c r="AX160" s="207"/>
      <c r="AY160" s="460"/>
      <c r="AZ160" s="206"/>
      <c r="BA160" s="208"/>
      <c r="BB160" s="449"/>
      <c r="BC160" s="454"/>
      <c r="BD160" s="461"/>
      <c r="BE160" s="448"/>
      <c r="BF160" s="455"/>
      <c r="BG160" s="449"/>
      <c r="BH160" s="449"/>
      <c r="BI160" s="461"/>
      <c r="BJ160" s="448"/>
      <c r="BK160" s="455"/>
      <c r="BL160" s="205"/>
      <c r="BM160" s="207"/>
      <c r="BN160" s="460"/>
      <c r="BO160" s="206"/>
      <c r="BP160" s="208"/>
      <c r="BQ160" s="449"/>
      <c r="BR160" s="454"/>
      <c r="BS160" s="461"/>
      <c r="BT160" s="448"/>
      <c r="BU160" s="455"/>
      <c r="BV160" s="449"/>
      <c r="BW160" s="449"/>
      <c r="BX160" s="461"/>
      <c r="BY160" s="448"/>
      <c r="BZ160" s="455"/>
      <c r="CA160" s="205"/>
      <c r="CB160" s="207"/>
      <c r="CC160" s="206"/>
      <c r="CD160" s="206"/>
      <c r="CE160" s="208"/>
      <c r="CF160" s="449"/>
      <c r="CG160" s="454"/>
      <c r="CH160" s="448"/>
      <c r="CI160" s="448"/>
      <c r="CJ160" s="455"/>
      <c r="CK160" s="449"/>
      <c r="CL160" s="449"/>
      <c r="CM160" s="448"/>
      <c r="CN160" s="448"/>
      <c r="CO160" s="455"/>
      <c r="CP160" s="205"/>
      <c r="CQ160" s="207"/>
      <c r="CR160" s="206"/>
      <c r="CS160" s="206"/>
      <c r="CT160" s="208"/>
      <c r="CU160" s="449"/>
      <c r="CV160" s="454"/>
      <c r="CW160" s="448"/>
      <c r="CX160" s="448"/>
      <c r="CY160" s="455"/>
      <c r="CZ160" s="449"/>
      <c r="DA160" s="449"/>
      <c r="DB160" s="448"/>
      <c r="DC160" s="448"/>
      <c r="DD160" s="455"/>
    </row>
    <row r="161" spans="2:108" s="329" customFormat="1" ht="15.75" x14ac:dyDescent="0.25">
      <c r="B161" s="439">
        <v>86</v>
      </c>
      <c r="D161" s="565">
        <f>'NSW Post Acute '!T91</f>
        <v>2.1200557053478053E-7</v>
      </c>
      <c r="E161" s="493">
        <f>'NSW Post Acute '!U91</f>
        <v>2.2152272521563051E-8</v>
      </c>
      <c r="F161" s="493">
        <f>'NSW Post Acute '!V91</f>
        <v>1.8591022312397337E-6</v>
      </c>
      <c r="G161" s="498">
        <f t="shared" si="72"/>
        <v>4.6860968334647208E-7</v>
      </c>
      <c r="H161" s="498">
        <f t="shared" si="73"/>
        <v>0.20467815124684546</v>
      </c>
      <c r="I161" s="498">
        <f t="shared" si="74"/>
        <v>965437.40495893627</v>
      </c>
      <c r="J161" s="498" t="e">
        <f ca="1">_xll.ErBeta(H161,I161)</f>
        <v>#NAME?</v>
      </c>
      <c r="K161" s="1076" t="e">
        <f t="shared" ca="1" si="75"/>
        <v>#NAME?</v>
      </c>
      <c r="L161" s="453" t="e">
        <f t="shared" ca="1" si="61"/>
        <v>#NAME?</v>
      </c>
      <c r="M161" s="1124" t="e">
        <f t="shared" ca="1" si="67"/>
        <v>#NAME?</v>
      </c>
      <c r="N161" s="567" t="e">
        <f t="shared" ca="1" si="76"/>
        <v>#NAME?</v>
      </c>
      <c r="O161" s="565" t="e">
        <f t="shared" ca="1" si="85"/>
        <v>#NAME?</v>
      </c>
      <c r="P161" s="453" t="e">
        <f t="shared" ca="1" si="62"/>
        <v>#NAME?</v>
      </c>
      <c r="Q161" s="566" t="e">
        <f t="shared" ca="1" si="77"/>
        <v>#NAME?</v>
      </c>
      <c r="R161" s="567" t="e">
        <f t="shared" ca="1" si="68"/>
        <v>#NAME?</v>
      </c>
      <c r="S161" s="1076" t="e">
        <f t="shared" ca="1" si="78"/>
        <v>#NAME?</v>
      </c>
      <c r="T161" s="453" t="e">
        <f t="shared" ca="1" si="63"/>
        <v>#NAME?</v>
      </c>
      <c r="U161" s="566" t="e">
        <f t="shared" ca="1" si="79"/>
        <v>#NAME?</v>
      </c>
      <c r="V161" s="567" t="e">
        <f t="shared" ca="1" si="80"/>
        <v>#NAME?</v>
      </c>
      <c r="W161" s="565" t="e">
        <f t="shared" ca="1" si="86"/>
        <v>#NAME?</v>
      </c>
      <c r="X161" s="453" t="e">
        <f t="shared" ca="1" si="64"/>
        <v>#NAME?</v>
      </c>
      <c r="Y161" s="566" t="e">
        <f t="shared" ca="1" si="81"/>
        <v>#NAME?</v>
      </c>
      <c r="Z161" s="567" t="e">
        <f t="shared" ca="1" si="69"/>
        <v>#NAME?</v>
      </c>
      <c r="AA161" s="1076" t="e">
        <f t="shared" ca="1" si="82"/>
        <v>#NAME?</v>
      </c>
      <c r="AB161" s="453" t="e">
        <f t="shared" ca="1" si="65"/>
        <v>#NAME?</v>
      </c>
      <c r="AC161" s="566" t="e">
        <f t="shared" ca="1" si="83"/>
        <v>#NAME?</v>
      </c>
      <c r="AD161" s="567" t="e">
        <f t="shared" ca="1" si="70"/>
        <v>#NAME?</v>
      </c>
      <c r="AE161" s="565" t="e">
        <f t="shared" ca="1" si="87"/>
        <v>#NAME?</v>
      </c>
      <c r="AF161" s="453" t="e">
        <f t="shared" ca="1" si="66"/>
        <v>#NAME?</v>
      </c>
      <c r="AG161" s="566" t="e">
        <f t="shared" ca="1" si="84"/>
        <v>#NAME?</v>
      </c>
      <c r="AH161" s="567" t="e">
        <f t="shared" ca="1" si="71"/>
        <v>#NAME?</v>
      </c>
      <c r="AI161" s="207"/>
      <c r="AJ161" s="460"/>
      <c r="AK161" s="206"/>
      <c r="AL161" s="208"/>
      <c r="AM161" s="449"/>
      <c r="AN161" s="454"/>
      <c r="AO161" s="461"/>
      <c r="AP161" s="448"/>
      <c r="AQ161" s="455"/>
      <c r="AR161" s="449"/>
      <c r="AS161" s="449"/>
      <c r="AT161" s="461"/>
      <c r="AU161" s="448"/>
      <c r="AV161" s="455"/>
      <c r="AW161" s="205"/>
      <c r="AX161" s="207"/>
      <c r="AY161" s="460"/>
      <c r="AZ161" s="206"/>
      <c r="BA161" s="208"/>
      <c r="BB161" s="449"/>
      <c r="BC161" s="454"/>
      <c r="BD161" s="461"/>
      <c r="BE161" s="448"/>
      <c r="BF161" s="455"/>
      <c r="BG161" s="449"/>
      <c r="BH161" s="449"/>
      <c r="BI161" s="461"/>
      <c r="BJ161" s="448"/>
      <c r="BK161" s="455"/>
      <c r="BL161" s="205"/>
      <c r="BM161" s="207"/>
      <c r="BN161" s="460"/>
      <c r="BO161" s="206"/>
      <c r="BP161" s="208"/>
      <c r="BQ161" s="449"/>
      <c r="BR161" s="454"/>
      <c r="BS161" s="461"/>
      <c r="BT161" s="448"/>
      <c r="BU161" s="455"/>
      <c r="BV161" s="449"/>
      <c r="BW161" s="449"/>
      <c r="BX161" s="461"/>
      <c r="BY161" s="448"/>
      <c r="BZ161" s="455"/>
      <c r="CA161" s="205"/>
      <c r="CB161" s="207"/>
      <c r="CC161" s="206"/>
      <c r="CD161" s="206"/>
      <c r="CE161" s="208"/>
      <c r="CF161" s="449"/>
      <c r="CG161" s="454"/>
      <c r="CH161" s="448"/>
      <c r="CI161" s="448"/>
      <c r="CJ161" s="455"/>
      <c r="CK161" s="449"/>
      <c r="CL161" s="449"/>
      <c r="CM161" s="448"/>
      <c r="CN161" s="448"/>
      <c r="CO161" s="455"/>
      <c r="CP161" s="205"/>
      <c r="CQ161" s="207"/>
      <c r="CR161" s="206"/>
      <c r="CS161" s="206"/>
      <c r="CT161" s="208"/>
      <c r="CU161" s="449"/>
      <c r="CV161" s="454"/>
      <c r="CW161" s="448"/>
      <c r="CX161" s="448"/>
      <c r="CY161" s="455"/>
      <c r="CZ161" s="449"/>
      <c r="DA161" s="449"/>
      <c r="DB161" s="448"/>
      <c r="DC161" s="448"/>
      <c r="DD161" s="455"/>
    </row>
    <row r="162" spans="2:108" s="329" customFormat="1" ht="15.75" x14ac:dyDescent="0.25">
      <c r="B162" s="439">
        <v>87</v>
      </c>
      <c r="D162" s="565">
        <f>'NSW Post Acute '!T92</f>
        <v>1.7850427498599049E-7</v>
      </c>
      <c r="E162" s="493">
        <f>'NSW Post Acute '!U92</f>
        <v>1.8154892582128867E-8</v>
      </c>
      <c r="F162" s="493">
        <f>'NSW Post Acute '!V92</f>
        <v>1.6065575141335716E-6</v>
      </c>
      <c r="G162" s="498">
        <f t="shared" si="72"/>
        <v>4.0520475039577622E-7</v>
      </c>
      <c r="H162" s="498">
        <f t="shared" si="73"/>
        <v>0.19406522031456197</v>
      </c>
      <c r="I162" s="498">
        <f t="shared" si="74"/>
        <v>1087173.8824648389</v>
      </c>
      <c r="J162" s="498" t="e">
        <f ca="1">_xll.ErBeta(H162,I162)</f>
        <v>#NAME?</v>
      </c>
      <c r="K162" s="1076" t="e">
        <f t="shared" ca="1" si="75"/>
        <v>#NAME?</v>
      </c>
      <c r="L162" s="453" t="e">
        <f t="shared" ca="1" si="61"/>
        <v>#NAME?</v>
      </c>
      <c r="M162" s="1124" t="e">
        <f t="shared" ca="1" si="67"/>
        <v>#NAME?</v>
      </c>
      <c r="N162" s="567" t="e">
        <f t="shared" ca="1" si="76"/>
        <v>#NAME?</v>
      </c>
      <c r="O162" s="565" t="e">
        <f t="shared" ca="1" si="85"/>
        <v>#NAME?</v>
      </c>
      <c r="P162" s="453" t="e">
        <f t="shared" ca="1" si="62"/>
        <v>#NAME?</v>
      </c>
      <c r="Q162" s="566" t="e">
        <f t="shared" ca="1" si="77"/>
        <v>#NAME?</v>
      </c>
      <c r="R162" s="567" t="e">
        <f t="shared" ca="1" si="68"/>
        <v>#NAME?</v>
      </c>
      <c r="S162" s="1076" t="e">
        <f t="shared" ca="1" si="78"/>
        <v>#NAME?</v>
      </c>
      <c r="T162" s="453" t="e">
        <f t="shared" ca="1" si="63"/>
        <v>#NAME?</v>
      </c>
      <c r="U162" s="566" t="e">
        <f t="shared" ca="1" si="79"/>
        <v>#NAME?</v>
      </c>
      <c r="V162" s="567" t="e">
        <f t="shared" ca="1" si="80"/>
        <v>#NAME?</v>
      </c>
      <c r="W162" s="565" t="e">
        <f t="shared" ca="1" si="86"/>
        <v>#NAME?</v>
      </c>
      <c r="X162" s="453" t="e">
        <f t="shared" ca="1" si="64"/>
        <v>#NAME?</v>
      </c>
      <c r="Y162" s="566" t="e">
        <f t="shared" ca="1" si="81"/>
        <v>#NAME?</v>
      </c>
      <c r="Z162" s="567" t="e">
        <f t="shared" ca="1" si="69"/>
        <v>#NAME?</v>
      </c>
      <c r="AA162" s="1076" t="e">
        <f t="shared" ca="1" si="82"/>
        <v>#NAME?</v>
      </c>
      <c r="AB162" s="453" t="e">
        <f t="shared" ca="1" si="65"/>
        <v>#NAME?</v>
      </c>
      <c r="AC162" s="566" t="e">
        <f t="shared" ca="1" si="83"/>
        <v>#NAME?</v>
      </c>
      <c r="AD162" s="567" t="e">
        <f t="shared" ca="1" si="70"/>
        <v>#NAME?</v>
      </c>
      <c r="AE162" s="565" t="e">
        <f t="shared" ca="1" si="87"/>
        <v>#NAME?</v>
      </c>
      <c r="AF162" s="453" t="e">
        <f t="shared" ca="1" si="66"/>
        <v>#NAME?</v>
      </c>
      <c r="AG162" s="566" t="e">
        <f t="shared" ca="1" si="84"/>
        <v>#NAME?</v>
      </c>
      <c r="AH162" s="567" t="e">
        <f t="shared" ca="1" si="71"/>
        <v>#NAME?</v>
      </c>
      <c r="AI162" s="207"/>
      <c r="AJ162" s="460"/>
      <c r="AK162" s="206"/>
      <c r="AL162" s="208"/>
      <c r="AM162" s="449"/>
      <c r="AN162" s="454"/>
      <c r="AO162" s="461"/>
      <c r="AP162" s="448"/>
      <c r="AQ162" s="455"/>
      <c r="AR162" s="449"/>
      <c r="AS162" s="449"/>
      <c r="AT162" s="461"/>
      <c r="AU162" s="448"/>
      <c r="AV162" s="455"/>
      <c r="AW162" s="205"/>
      <c r="AX162" s="207"/>
      <c r="AY162" s="460"/>
      <c r="AZ162" s="206"/>
      <c r="BA162" s="208"/>
      <c r="BB162" s="449"/>
      <c r="BC162" s="454"/>
      <c r="BD162" s="461"/>
      <c r="BE162" s="448"/>
      <c r="BF162" s="455"/>
      <c r="BG162" s="449"/>
      <c r="BH162" s="449"/>
      <c r="BI162" s="461"/>
      <c r="BJ162" s="448"/>
      <c r="BK162" s="455"/>
      <c r="BL162" s="205"/>
      <c r="BM162" s="207"/>
      <c r="BN162" s="460"/>
      <c r="BO162" s="206"/>
      <c r="BP162" s="208"/>
      <c r="BQ162" s="449"/>
      <c r="BR162" s="454"/>
      <c r="BS162" s="461"/>
      <c r="BT162" s="448"/>
      <c r="BU162" s="455"/>
      <c r="BV162" s="449"/>
      <c r="BW162" s="449"/>
      <c r="BX162" s="461"/>
      <c r="BY162" s="448"/>
      <c r="BZ162" s="455"/>
      <c r="CA162" s="205"/>
      <c r="CB162" s="207"/>
      <c r="CC162" s="206"/>
      <c r="CD162" s="206"/>
      <c r="CE162" s="208"/>
      <c r="CF162" s="449"/>
      <c r="CG162" s="454"/>
      <c r="CH162" s="448"/>
      <c r="CI162" s="448"/>
      <c r="CJ162" s="455"/>
      <c r="CK162" s="449"/>
      <c r="CL162" s="449"/>
      <c r="CM162" s="448"/>
      <c r="CN162" s="448"/>
      <c r="CO162" s="455"/>
      <c r="CP162" s="205"/>
      <c r="CQ162" s="207"/>
      <c r="CR162" s="206"/>
      <c r="CS162" s="206"/>
      <c r="CT162" s="208"/>
      <c r="CU162" s="449"/>
      <c r="CV162" s="454"/>
      <c r="CW162" s="448"/>
      <c r="CX162" s="448"/>
      <c r="CY162" s="455"/>
      <c r="CZ162" s="449"/>
      <c r="DA162" s="449"/>
      <c r="DB162" s="448"/>
      <c r="DC162" s="448"/>
      <c r="DD162" s="455"/>
    </row>
    <row r="163" spans="2:108" s="329" customFormat="1" ht="15.75" x14ac:dyDescent="0.25">
      <c r="B163" s="439">
        <v>88</v>
      </c>
      <c r="D163" s="565">
        <f>'NSW Post Acute '!T93</f>
        <v>1.502968818597467E-7</v>
      </c>
      <c r="E163" s="493">
        <f>'NSW Post Acute '!U93</f>
        <v>1.4878840279154467E-8</v>
      </c>
      <c r="F163" s="493">
        <f>'NSW Post Acute '!V93</f>
        <v>1.3883190514476981E-6</v>
      </c>
      <c r="G163" s="498">
        <f t="shared" si="72"/>
        <v>3.5036740080830197E-7</v>
      </c>
      <c r="H163" s="498">
        <f t="shared" si="73"/>
        <v>0.18401453917908914</v>
      </c>
      <c r="I163" s="498">
        <f t="shared" si="74"/>
        <v>1224340.180882764</v>
      </c>
      <c r="J163" s="498" t="e">
        <f ca="1">_xll.ErBeta(H163,I163)</f>
        <v>#NAME?</v>
      </c>
      <c r="K163" s="1076" t="e">
        <f t="shared" ca="1" si="75"/>
        <v>#NAME?</v>
      </c>
      <c r="L163" s="453" t="e">
        <f t="shared" ca="1" si="61"/>
        <v>#NAME?</v>
      </c>
      <c r="M163" s="1124" t="e">
        <f t="shared" ca="1" si="67"/>
        <v>#NAME?</v>
      </c>
      <c r="N163" s="567" t="e">
        <f t="shared" ca="1" si="76"/>
        <v>#NAME?</v>
      </c>
      <c r="O163" s="565" t="e">
        <f t="shared" ca="1" si="85"/>
        <v>#NAME?</v>
      </c>
      <c r="P163" s="453" t="e">
        <f t="shared" ca="1" si="62"/>
        <v>#NAME?</v>
      </c>
      <c r="Q163" s="566" t="e">
        <f t="shared" ca="1" si="77"/>
        <v>#NAME?</v>
      </c>
      <c r="R163" s="567" t="e">
        <f t="shared" ca="1" si="68"/>
        <v>#NAME?</v>
      </c>
      <c r="S163" s="1076" t="e">
        <f t="shared" ca="1" si="78"/>
        <v>#NAME?</v>
      </c>
      <c r="T163" s="453" t="e">
        <f t="shared" ca="1" si="63"/>
        <v>#NAME?</v>
      </c>
      <c r="U163" s="566" t="e">
        <f t="shared" ca="1" si="79"/>
        <v>#NAME?</v>
      </c>
      <c r="V163" s="567" t="e">
        <f t="shared" ca="1" si="80"/>
        <v>#NAME?</v>
      </c>
      <c r="W163" s="565" t="e">
        <f t="shared" ca="1" si="86"/>
        <v>#NAME?</v>
      </c>
      <c r="X163" s="453" t="e">
        <f t="shared" ca="1" si="64"/>
        <v>#NAME?</v>
      </c>
      <c r="Y163" s="566" t="e">
        <f t="shared" ca="1" si="81"/>
        <v>#NAME?</v>
      </c>
      <c r="Z163" s="567" t="e">
        <f t="shared" ca="1" si="69"/>
        <v>#NAME?</v>
      </c>
      <c r="AA163" s="1076" t="e">
        <f t="shared" ca="1" si="82"/>
        <v>#NAME?</v>
      </c>
      <c r="AB163" s="453" t="e">
        <f t="shared" ca="1" si="65"/>
        <v>#NAME?</v>
      </c>
      <c r="AC163" s="566" t="e">
        <f t="shared" ca="1" si="83"/>
        <v>#NAME?</v>
      </c>
      <c r="AD163" s="567" t="e">
        <f t="shared" ca="1" si="70"/>
        <v>#NAME?</v>
      </c>
      <c r="AE163" s="565" t="e">
        <f t="shared" ca="1" si="87"/>
        <v>#NAME?</v>
      </c>
      <c r="AF163" s="453" t="e">
        <f t="shared" ca="1" si="66"/>
        <v>#NAME?</v>
      </c>
      <c r="AG163" s="566" t="e">
        <f t="shared" ca="1" si="84"/>
        <v>#NAME?</v>
      </c>
      <c r="AH163" s="567" t="e">
        <f t="shared" ca="1" si="71"/>
        <v>#NAME?</v>
      </c>
      <c r="AI163" s="207"/>
      <c r="AJ163" s="460"/>
      <c r="AK163" s="206"/>
      <c r="AL163" s="208"/>
      <c r="AM163" s="449"/>
      <c r="AN163" s="454"/>
      <c r="AO163" s="461"/>
      <c r="AP163" s="448"/>
      <c r="AQ163" s="455"/>
      <c r="AR163" s="449"/>
      <c r="AS163" s="449"/>
      <c r="AT163" s="461"/>
      <c r="AU163" s="448"/>
      <c r="AV163" s="455"/>
      <c r="AW163" s="205"/>
      <c r="AX163" s="207"/>
      <c r="AY163" s="460"/>
      <c r="AZ163" s="206"/>
      <c r="BA163" s="208"/>
      <c r="BB163" s="449"/>
      <c r="BC163" s="454"/>
      <c r="BD163" s="461"/>
      <c r="BE163" s="448"/>
      <c r="BF163" s="455"/>
      <c r="BG163" s="449"/>
      <c r="BH163" s="449"/>
      <c r="BI163" s="461"/>
      <c r="BJ163" s="448"/>
      <c r="BK163" s="455"/>
      <c r="BL163" s="205"/>
      <c r="BM163" s="207"/>
      <c r="BN163" s="460"/>
      <c r="BO163" s="206"/>
      <c r="BP163" s="208"/>
      <c r="BQ163" s="449"/>
      <c r="BR163" s="454"/>
      <c r="BS163" s="461"/>
      <c r="BT163" s="448"/>
      <c r="BU163" s="455"/>
      <c r="BV163" s="449"/>
      <c r="BW163" s="449"/>
      <c r="BX163" s="461"/>
      <c r="BY163" s="448"/>
      <c r="BZ163" s="455"/>
      <c r="CA163" s="205"/>
      <c r="CB163" s="207"/>
      <c r="CC163" s="206"/>
      <c r="CD163" s="206"/>
      <c r="CE163" s="208"/>
      <c r="CF163" s="449"/>
      <c r="CG163" s="454"/>
      <c r="CH163" s="448"/>
      <c r="CI163" s="448"/>
      <c r="CJ163" s="455"/>
      <c r="CK163" s="449"/>
      <c r="CL163" s="449"/>
      <c r="CM163" s="448"/>
      <c r="CN163" s="448"/>
      <c r="CO163" s="455"/>
      <c r="CP163" s="205"/>
      <c r="CQ163" s="207"/>
      <c r="CR163" s="206"/>
      <c r="CS163" s="206"/>
      <c r="CT163" s="208"/>
      <c r="CU163" s="449"/>
      <c r="CV163" s="454"/>
      <c r="CW163" s="448"/>
      <c r="CX163" s="448"/>
      <c r="CY163" s="455"/>
      <c r="CZ163" s="449"/>
      <c r="DA163" s="449"/>
      <c r="DB163" s="448"/>
      <c r="DC163" s="448"/>
      <c r="DD163" s="455"/>
    </row>
    <row r="164" spans="2:108" s="329" customFormat="1" ht="15.75" x14ac:dyDescent="0.25">
      <c r="B164" s="439">
        <v>89</v>
      </c>
      <c r="D164" s="565">
        <f>'NSW Post Acute '!T94</f>
        <v>1.2654684431807341E-7</v>
      </c>
      <c r="E164" s="493">
        <f>'NSW Post Acute '!U94</f>
        <v>1.219395196369866E-8</v>
      </c>
      <c r="F164" s="493">
        <f>'NSW Post Acute '!V94</f>
        <v>1.1997266027865235E-6</v>
      </c>
      <c r="G164" s="498">
        <f t="shared" si="72"/>
        <v>3.0294200276092474E-7</v>
      </c>
      <c r="H164" s="498">
        <f t="shared" si="73"/>
        <v>0.17449511967460365</v>
      </c>
      <c r="I164" s="498">
        <f t="shared" si="74"/>
        <v>1378897.265539126</v>
      </c>
      <c r="J164" s="498" t="e">
        <f ca="1">_xll.ErBeta(H164,I164)</f>
        <v>#NAME?</v>
      </c>
      <c r="K164" s="1076" t="e">
        <f t="shared" ca="1" si="75"/>
        <v>#NAME?</v>
      </c>
      <c r="L164" s="453" t="e">
        <f t="shared" ca="1" si="61"/>
        <v>#NAME?</v>
      </c>
      <c r="M164" s="1124" t="e">
        <f t="shared" ca="1" si="67"/>
        <v>#NAME?</v>
      </c>
      <c r="N164" s="567" t="e">
        <f t="shared" ca="1" si="76"/>
        <v>#NAME?</v>
      </c>
      <c r="O164" s="565" t="e">
        <f t="shared" ca="1" si="85"/>
        <v>#NAME?</v>
      </c>
      <c r="P164" s="453" t="e">
        <f t="shared" ca="1" si="62"/>
        <v>#NAME?</v>
      </c>
      <c r="Q164" s="566" t="e">
        <f t="shared" ca="1" si="77"/>
        <v>#NAME?</v>
      </c>
      <c r="R164" s="567" t="e">
        <f t="shared" ca="1" si="68"/>
        <v>#NAME?</v>
      </c>
      <c r="S164" s="1076" t="e">
        <f t="shared" ca="1" si="78"/>
        <v>#NAME?</v>
      </c>
      <c r="T164" s="453" t="e">
        <f t="shared" ca="1" si="63"/>
        <v>#NAME?</v>
      </c>
      <c r="U164" s="566" t="e">
        <f t="shared" ca="1" si="79"/>
        <v>#NAME?</v>
      </c>
      <c r="V164" s="567" t="e">
        <f t="shared" ca="1" si="80"/>
        <v>#NAME?</v>
      </c>
      <c r="W164" s="565" t="e">
        <f t="shared" ca="1" si="86"/>
        <v>#NAME?</v>
      </c>
      <c r="X164" s="453" t="e">
        <f t="shared" ca="1" si="64"/>
        <v>#NAME?</v>
      </c>
      <c r="Y164" s="566" t="e">
        <f t="shared" ca="1" si="81"/>
        <v>#NAME?</v>
      </c>
      <c r="Z164" s="567" t="e">
        <f t="shared" ca="1" si="69"/>
        <v>#NAME?</v>
      </c>
      <c r="AA164" s="1076" t="e">
        <f t="shared" ca="1" si="82"/>
        <v>#NAME?</v>
      </c>
      <c r="AB164" s="453" t="e">
        <f t="shared" ca="1" si="65"/>
        <v>#NAME?</v>
      </c>
      <c r="AC164" s="566" t="e">
        <f t="shared" ca="1" si="83"/>
        <v>#NAME?</v>
      </c>
      <c r="AD164" s="567" t="e">
        <f t="shared" ca="1" si="70"/>
        <v>#NAME?</v>
      </c>
      <c r="AE164" s="565" t="e">
        <f t="shared" ca="1" si="87"/>
        <v>#NAME?</v>
      </c>
      <c r="AF164" s="453" t="e">
        <f t="shared" ca="1" si="66"/>
        <v>#NAME?</v>
      </c>
      <c r="AG164" s="566" t="e">
        <f t="shared" ca="1" si="84"/>
        <v>#NAME?</v>
      </c>
      <c r="AH164" s="567" t="e">
        <f t="shared" ca="1" si="71"/>
        <v>#NAME?</v>
      </c>
      <c r="AI164" s="207"/>
      <c r="AJ164" s="460"/>
      <c r="AK164" s="206"/>
      <c r="AL164" s="208"/>
      <c r="AM164" s="449"/>
      <c r="AN164" s="454"/>
      <c r="AO164" s="461"/>
      <c r="AP164" s="448"/>
      <c r="AQ164" s="455"/>
      <c r="AR164" s="449"/>
      <c r="AS164" s="449"/>
      <c r="AT164" s="461"/>
      <c r="AU164" s="448"/>
      <c r="AV164" s="455"/>
      <c r="AW164" s="205"/>
      <c r="AX164" s="207"/>
      <c r="AY164" s="460"/>
      <c r="AZ164" s="206"/>
      <c r="BA164" s="208"/>
      <c r="BB164" s="449"/>
      <c r="BC164" s="454"/>
      <c r="BD164" s="461"/>
      <c r="BE164" s="448"/>
      <c r="BF164" s="455"/>
      <c r="BG164" s="449"/>
      <c r="BH164" s="449"/>
      <c r="BI164" s="461"/>
      <c r="BJ164" s="448"/>
      <c r="BK164" s="455"/>
      <c r="BL164" s="205"/>
      <c r="BM164" s="207"/>
      <c r="BN164" s="460"/>
      <c r="BO164" s="206"/>
      <c r="BP164" s="208"/>
      <c r="BQ164" s="449"/>
      <c r="BR164" s="454"/>
      <c r="BS164" s="461"/>
      <c r="BT164" s="448"/>
      <c r="BU164" s="455"/>
      <c r="BV164" s="449"/>
      <c r="BW164" s="449"/>
      <c r="BX164" s="461"/>
      <c r="BY164" s="448"/>
      <c r="BZ164" s="455"/>
      <c r="CA164" s="205"/>
      <c r="CB164" s="207"/>
      <c r="CC164" s="206"/>
      <c r="CD164" s="206"/>
      <c r="CE164" s="208"/>
      <c r="CF164" s="449"/>
      <c r="CG164" s="454"/>
      <c r="CH164" s="448"/>
      <c r="CI164" s="448"/>
      <c r="CJ164" s="455"/>
      <c r="CK164" s="449"/>
      <c r="CL164" s="449"/>
      <c r="CM164" s="448"/>
      <c r="CN164" s="448"/>
      <c r="CO164" s="455"/>
      <c r="CP164" s="205"/>
      <c r="CQ164" s="207"/>
      <c r="CR164" s="206"/>
      <c r="CS164" s="206"/>
      <c r="CT164" s="208"/>
      <c r="CU164" s="449"/>
      <c r="CV164" s="454"/>
      <c r="CW164" s="448"/>
      <c r="CX164" s="448"/>
      <c r="CY164" s="455"/>
      <c r="CZ164" s="449"/>
      <c r="DA164" s="449"/>
      <c r="DB164" s="448"/>
      <c r="DC164" s="448"/>
      <c r="DD164" s="455"/>
    </row>
    <row r="165" spans="2:108" s="329" customFormat="1" ht="15.75" x14ac:dyDescent="0.25">
      <c r="B165" s="439">
        <v>90</v>
      </c>
      <c r="D165" s="565">
        <f>'NSW Post Acute '!T95</f>
        <v>1.0654980734601427E-7</v>
      </c>
      <c r="E165" s="493">
        <f>'NSW Post Acute '!U95</f>
        <v>9.9935520311560749E-9</v>
      </c>
      <c r="F165" s="493">
        <f>'NSW Post Acute '!V95</f>
        <v>1.0367529855135175E-6</v>
      </c>
      <c r="G165" s="498">
        <f t="shared" si="72"/>
        <v>2.6192842690876569E-7</v>
      </c>
      <c r="H165" s="498">
        <f t="shared" si="73"/>
        <v>0.16547780151510902</v>
      </c>
      <c r="I165" s="498">
        <f t="shared" si="74"/>
        <v>1553055.6835837511</v>
      </c>
      <c r="J165" s="498" t="e">
        <f ca="1">_xll.ErBeta(H165,I165)</f>
        <v>#NAME?</v>
      </c>
      <c r="K165" s="1076" t="e">
        <f t="shared" ca="1" si="75"/>
        <v>#NAME?</v>
      </c>
      <c r="L165" s="453" t="e">
        <f t="shared" ref="L165:L178" ca="1" si="88">K165*($D$21-PICSIA_V-Diab_Inc-Park_Inc-Dem_Inc-Anx_Inc-Isc_Inc)</f>
        <v>#NAME?</v>
      </c>
      <c r="M165" s="1124" t="e">
        <f t="shared" ca="1" si="67"/>
        <v>#NAME?</v>
      </c>
      <c r="N165" s="567" t="e">
        <f t="shared" ca="1" si="76"/>
        <v>#NAME?</v>
      </c>
      <c r="O165" s="565" t="e">
        <f t="shared" ca="1" si="85"/>
        <v>#NAME?</v>
      </c>
      <c r="P165" s="453" t="e">
        <f t="shared" ref="P165:P178" ca="1" si="89">O165*($E$21-PICSIA_U-$H$201-$H$202-$H$203-$H$204-$H$205)</f>
        <v>#NAME?</v>
      </c>
      <c r="Q165" s="566" t="e">
        <f t="shared" ca="1" si="77"/>
        <v>#NAME?</v>
      </c>
      <c r="R165" s="567" t="e">
        <f t="shared" ca="1" si="68"/>
        <v>#NAME?</v>
      </c>
      <c r="S165" s="1076" t="e">
        <f t="shared" ca="1" si="78"/>
        <v>#NAME?</v>
      </c>
      <c r="T165" s="453" t="e">
        <f t="shared" ref="T165:T178" ca="1" si="90">S165*($F$21-PICSIB_V-$J$201-$J$202-$J$203-$J$204-$J$205)</f>
        <v>#NAME?</v>
      </c>
      <c r="U165" s="566" t="e">
        <f t="shared" ca="1" si="79"/>
        <v>#NAME?</v>
      </c>
      <c r="V165" s="567" t="e">
        <f t="shared" ca="1" si="80"/>
        <v>#NAME?</v>
      </c>
      <c r="W165" s="565" t="e">
        <f t="shared" ca="1" si="86"/>
        <v>#NAME?</v>
      </c>
      <c r="X165" s="453" t="e">
        <f t="shared" ref="X165:X178" ca="1" si="91">W165*($G$21-PICSIB_U-$L$201-$L$202-$L$203-$L$204-$L$205)</f>
        <v>#NAME?</v>
      </c>
      <c r="Y165" s="566" t="e">
        <f t="shared" ca="1" si="81"/>
        <v>#NAME?</v>
      </c>
      <c r="Z165" s="567" t="e">
        <f t="shared" ca="1" si="69"/>
        <v>#NAME?</v>
      </c>
      <c r="AA165" s="1076" t="e">
        <f t="shared" ca="1" si="82"/>
        <v>#NAME?</v>
      </c>
      <c r="AB165" s="453" t="e">
        <f t="shared" ref="AB165:AB178" ca="1" si="92">AA165*($H$21-PICSIC_V-$N$201-$N$202-$N$203-$N$204-$N$205)</f>
        <v>#NAME?</v>
      </c>
      <c r="AC165" s="566" t="e">
        <f t="shared" ca="1" si="83"/>
        <v>#NAME?</v>
      </c>
      <c r="AD165" s="567" t="e">
        <f t="shared" ca="1" si="70"/>
        <v>#NAME?</v>
      </c>
      <c r="AE165" s="565" t="e">
        <f t="shared" ca="1" si="87"/>
        <v>#NAME?</v>
      </c>
      <c r="AF165" s="453" t="e">
        <f t="shared" ref="AF165:AF178" ca="1" si="93">AE165*($I$21-PICSIC_U-$P$201-$P$202-$P$203-$P$204-$P$205)</f>
        <v>#NAME?</v>
      </c>
      <c r="AG165" s="566" t="e">
        <f t="shared" ca="1" si="84"/>
        <v>#NAME?</v>
      </c>
      <c r="AH165" s="567" t="e">
        <f t="shared" ca="1" si="71"/>
        <v>#NAME?</v>
      </c>
      <c r="AI165" s="207"/>
      <c r="AJ165" s="460"/>
      <c r="AK165" s="206"/>
      <c r="AL165" s="208"/>
      <c r="AM165" s="449"/>
      <c r="AN165" s="454"/>
      <c r="AO165" s="461"/>
      <c r="AP165" s="448"/>
      <c r="AQ165" s="455"/>
      <c r="AR165" s="449"/>
      <c r="AS165" s="449"/>
      <c r="AT165" s="461"/>
      <c r="AU165" s="448"/>
      <c r="AV165" s="455"/>
      <c r="AW165" s="205"/>
      <c r="AX165" s="207"/>
      <c r="AY165" s="460"/>
      <c r="AZ165" s="206"/>
      <c r="BA165" s="208"/>
      <c r="BB165" s="449"/>
      <c r="BC165" s="454"/>
      <c r="BD165" s="461"/>
      <c r="BE165" s="448"/>
      <c r="BF165" s="455"/>
      <c r="BG165" s="449"/>
      <c r="BH165" s="449"/>
      <c r="BI165" s="461"/>
      <c r="BJ165" s="448"/>
      <c r="BK165" s="455"/>
      <c r="BL165" s="205"/>
      <c r="BM165" s="207"/>
      <c r="BN165" s="460"/>
      <c r="BO165" s="206"/>
      <c r="BP165" s="208"/>
      <c r="BQ165" s="449"/>
      <c r="BR165" s="454"/>
      <c r="BS165" s="461"/>
      <c r="BT165" s="448"/>
      <c r="BU165" s="455"/>
      <c r="BV165" s="449"/>
      <c r="BW165" s="449"/>
      <c r="BX165" s="461"/>
      <c r="BY165" s="448"/>
      <c r="BZ165" s="455"/>
      <c r="CA165" s="205"/>
      <c r="CB165" s="207"/>
      <c r="CC165" s="206"/>
      <c r="CD165" s="206"/>
      <c r="CE165" s="208"/>
      <c r="CF165" s="449"/>
      <c r="CG165" s="454"/>
      <c r="CH165" s="448"/>
      <c r="CI165" s="448"/>
      <c r="CJ165" s="455"/>
      <c r="CK165" s="449"/>
      <c r="CL165" s="449"/>
      <c r="CM165" s="448"/>
      <c r="CN165" s="448"/>
      <c r="CO165" s="455"/>
      <c r="CP165" s="205"/>
      <c r="CQ165" s="207"/>
      <c r="CR165" s="206"/>
      <c r="CS165" s="206"/>
      <c r="CT165" s="208"/>
      <c r="CU165" s="449"/>
      <c r="CV165" s="454"/>
      <c r="CW165" s="448"/>
      <c r="CX165" s="448"/>
      <c r="CY165" s="455"/>
      <c r="CZ165" s="449"/>
      <c r="DA165" s="449"/>
      <c r="DB165" s="448"/>
      <c r="DC165" s="448"/>
      <c r="DD165" s="455"/>
    </row>
    <row r="166" spans="2:108" s="329" customFormat="1" ht="15.75" x14ac:dyDescent="0.25">
      <c r="B166" s="439">
        <v>91</v>
      </c>
      <c r="D166" s="565">
        <f>'NSW Post Acute '!T96</f>
        <v>8.9712718690459992E-8</v>
      </c>
      <c r="E166" s="493">
        <f>'NSW Post Acute '!U96</f>
        <v>8.1902145011509918E-9</v>
      </c>
      <c r="F166" s="493">
        <f>'NSW Post Acute '!V96</f>
        <v>8.9591807873118172E-7</v>
      </c>
      <c r="G166" s="498">
        <f t="shared" si="72"/>
        <v>2.2646118985459968E-7</v>
      </c>
      <c r="H166" s="498">
        <f t="shared" si="73"/>
        <v>0.15693513269777282</v>
      </c>
      <c r="I166" s="498">
        <f t="shared" si="74"/>
        <v>1749307.3547372478</v>
      </c>
      <c r="J166" s="498" t="e">
        <f ca="1">_xll.ErBeta(H166,I166)</f>
        <v>#NAME?</v>
      </c>
      <c r="K166" s="1076" t="e">
        <f t="shared" ca="1" si="75"/>
        <v>#NAME?</v>
      </c>
      <c r="L166" s="453" t="e">
        <f t="shared" ca="1" si="88"/>
        <v>#NAME?</v>
      </c>
      <c r="M166" s="1124" t="e">
        <f t="shared" ca="1" si="67"/>
        <v>#NAME?</v>
      </c>
      <c r="N166" s="567" t="e">
        <f t="shared" ca="1" si="76"/>
        <v>#NAME?</v>
      </c>
      <c r="O166" s="565" t="e">
        <f t="shared" ca="1" si="85"/>
        <v>#NAME?</v>
      </c>
      <c r="P166" s="453" t="e">
        <f t="shared" ca="1" si="89"/>
        <v>#NAME?</v>
      </c>
      <c r="Q166" s="566" t="e">
        <f t="shared" ca="1" si="77"/>
        <v>#NAME?</v>
      </c>
      <c r="R166" s="567" t="e">
        <f t="shared" ca="1" si="68"/>
        <v>#NAME?</v>
      </c>
      <c r="S166" s="1076" t="e">
        <f t="shared" ca="1" si="78"/>
        <v>#NAME?</v>
      </c>
      <c r="T166" s="453" t="e">
        <f t="shared" ca="1" si="90"/>
        <v>#NAME?</v>
      </c>
      <c r="U166" s="566" t="e">
        <f t="shared" ca="1" si="79"/>
        <v>#NAME?</v>
      </c>
      <c r="V166" s="567" t="e">
        <f t="shared" ca="1" si="80"/>
        <v>#NAME?</v>
      </c>
      <c r="W166" s="565" t="e">
        <f t="shared" ca="1" si="86"/>
        <v>#NAME?</v>
      </c>
      <c r="X166" s="453" t="e">
        <f t="shared" ca="1" si="91"/>
        <v>#NAME?</v>
      </c>
      <c r="Y166" s="566" t="e">
        <f t="shared" ca="1" si="81"/>
        <v>#NAME?</v>
      </c>
      <c r="Z166" s="567" t="e">
        <f t="shared" ca="1" si="69"/>
        <v>#NAME?</v>
      </c>
      <c r="AA166" s="1076" t="e">
        <f t="shared" ca="1" si="82"/>
        <v>#NAME?</v>
      </c>
      <c r="AB166" s="453" t="e">
        <f t="shared" ca="1" si="92"/>
        <v>#NAME?</v>
      </c>
      <c r="AC166" s="566" t="e">
        <f t="shared" ca="1" si="83"/>
        <v>#NAME?</v>
      </c>
      <c r="AD166" s="567" t="e">
        <f t="shared" ca="1" si="70"/>
        <v>#NAME?</v>
      </c>
      <c r="AE166" s="565" t="e">
        <f t="shared" ca="1" si="87"/>
        <v>#NAME?</v>
      </c>
      <c r="AF166" s="453" t="e">
        <f t="shared" ca="1" si="93"/>
        <v>#NAME?</v>
      </c>
      <c r="AG166" s="566" t="e">
        <f t="shared" ca="1" si="84"/>
        <v>#NAME?</v>
      </c>
      <c r="AH166" s="567" t="e">
        <f t="shared" ca="1" si="71"/>
        <v>#NAME?</v>
      </c>
      <c r="AI166" s="207"/>
      <c r="AJ166" s="460"/>
      <c r="AK166" s="206"/>
      <c r="AL166" s="208"/>
      <c r="AM166" s="449"/>
      <c r="AN166" s="454"/>
      <c r="AO166" s="461"/>
      <c r="AP166" s="448"/>
      <c r="AQ166" s="455"/>
      <c r="AR166" s="449"/>
      <c r="AS166" s="449"/>
      <c r="AT166" s="461"/>
      <c r="AU166" s="448"/>
      <c r="AV166" s="455"/>
      <c r="AW166" s="205"/>
      <c r="AX166" s="207"/>
      <c r="AY166" s="460"/>
      <c r="AZ166" s="206"/>
      <c r="BA166" s="208"/>
      <c r="BB166" s="449"/>
      <c r="BC166" s="454"/>
      <c r="BD166" s="461"/>
      <c r="BE166" s="448"/>
      <c r="BF166" s="455"/>
      <c r="BG166" s="449"/>
      <c r="BH166" s="449"/>
      <c r="BI166" s="461"/>
      <c r="BJ166" s="448"/>
      <c r="BK166" s="455"/>
      <c r="BL166" s="205"/>
      <c r="BM166" s="207"/>
      <c r="BN166" s="460"/>
      <c r="BO166" s="206"/>
      <c r="BP166" s="208"/>
      <c r="BQ166" s="449"/>
      <c r="BR166" s="454"/>
      <c r="BS166" s="461"/>
      <c r="BT166" s="448"/>
      <c r="BU166" s="455"/>
      <c r="BV166" s="449"/>
      <c r="BW166" s="449"/>
      <c r="BX166" s="461"/>
      <c r="BY166" s="448"/>
      <c r="BZ166" s="455"/>
      <c r="CA166" s="205"/>
      <c r="CB166" s="207"/>
      <c r="CC166" s="206"/>
      <c r="CD166" s="206"/>
      <c r="CE166" s="208"/>
      <c r="CF166" s="449"/>
      <c r="CG166" s="454"/>
      <c r="CH166" s="448"/>
      <c r="CI166" s="448"/>
      <c r="CJ166" s="455"/>
      <c r="CK166" s="449"/>
      <c r="CL166" s="449"/>
      <c r="CM166" s="448"/>
      <c r="CN166" s="448"/>
      <c r="CO166" s="455"/>
      <c r="CP166" s="205"/>
      <c r="CQ166" s="207"/>
      <c r="CR166" s="206"/>
      <c r="CS166" s="206"/>
      <c r="CT166" s="208"/>
      <c r="CU166" s="449"/>
      <c r="CV166" s="454"/>
      <c r="CW166" s="448"/>
      <c r="CX166" s="448"/>
      <c r="CY166" s="455"/>
      <c r="CZ166" s="449"/>
      <c r="DA166" s="449"/>
      <c r="DB166" s="448"/>
      <c r="DC166" s="448"/>
      <c r="DD166" s="455"/>
    </row>
    <row r="167" spans="2:108" s="329" customFormat="1" ht="15.75" x14ac:dyDescent="0.25">
      <c r="B167" s="439">
        <v>92</v>
      </c>
      <c r="D167" s="565">
        <f>'NSW Post Acute '!T97</f>
        <v>7.5536240705691808E-8</v>
      </c>
      <c r="E167" s="493">
        <f>'NSW Post Acute '!U97</f>
        <v>6.7122894207920884E-9</v>
      </c>
      <c r="F167" s="493">
        <f>'NSW Post Acute '!V97</f>
        <v>7.7421450915793665E-7</v>
      </c>
      <c r="G167" s="498">
        <f t="shared" si="72"/>
        <v>1.9579138258600626E-7</v>
      </c>
      <c r="H167" s="498">
        <f t="shared" si="73"/>
        <v>0.14884125884937449</v>
      </c>
      <c r="I167" s="498">
        <f t="shared" si="74"/>
        <v>1970461.4131697163</v>
      </c>
      <c r="J167" s="498" t="e">
        <f ca="1">_xll.ErBeta(H167,I167)</f>
        <v>#NAME?</v>
      </c>
      <c r="K167" s="1076" t="e">
        <f t="shared" ca="1" si="75"/>
        <v>#NAME?</v>
      </c>
      <c r="L167" s="453" t="e">
        <f t="shared" ca="1" si="88"/>
        <v>#NAME?</v>
      </c>
      <c r="M167" s="1124" t="e">
        <f t="shared" ca="1" si="67"/>
        <v>#NAME?</v>
      </c>
      <c r="N167" s="567" t="e">
        <f t="shared" ca="1" si="76"/>
        <v>#NAME?</v>
      </c>
      <c r="O167" s="565" t="e">
        <f t="shared" ca="1" si="85"/>
        <v>#NAME?</v>
      </c>
      <c r="P167" s="453" t="e">
        <f t="shared" ca="1" si="89"/>
        <v>#NAME?</v>
      </c>
      <c r="Q167" s="566" t="e">
        <f t="shared" ca="1" si="77"/>
        <v>#NAME?</v>
      </c>
      <c r="R167" s="567" t="e">
        <f t="shared" ca="1" si="68"/>
        <v>#NAME?</v>
      </c>
      <c r="S167" s="1076" t="e">
        <f t="shared" ca="1" si="78"/>
        <v>#NAME?</v>
      </c>
      <c r="T167" s="453" t="e">
        <f t="shared" ca="1" si="90"/>
        <v>#NAME?</v>
      </c>
      <c r="U167" s="566" t="e">
        <f t="shared" ca="1" si="79"/>
        <v>#NAME?</v>
      </c>
      <c r="V167" s="567" t="e">
        <f t="shared" ca="1" si="80"/>
        <v>#NAME?</v>
      </c>
      <c r="W167" s="565" t="e">
        <f t="shared" ca="1" si="86"/>
        <v>#NAME?</v>
      </c>
      <c r="X167" s="453" t="e">
        <f t="shared" ca="1" si="91"/>
        <v>#NAME?</v>
      </c>
      <c r="Y167" s="566" t="e">
        <f t="shared" ca="1" si="81"/>
        <v>#NAME?</v>
      </c>
      <c r="Z167" s="567" t="e">
        <f t="shared" ca="1" si="69"/>
        <v>#NAME?</v>
      </c>
      <c r="AA167" s="1076" t="e">
        <f t="shared" ca="1" si="82"/>
        <v>#NAME?</v>
      </c>
      <c r="AB167" s="453" t="e">
        <f t="shared" ca="1" si="92"/>
        <v>#NAME?</v>
      </c>
      <c r="AC167" s="566" t="e">
        <f t="shared" ca="1" si="83"/>
        <v>#NAME?</v>
      </c>
      <c r="AD167" s="567" t="e">
        <f t="shared" ca="1" si="70"/>
        <v>#NAME?</v>
      </c>
      <c r="AE167" s="565" t="e">
        <f t="shared" ca="1" si="87"/>
        <v>#NAME?</v>
      </c>
      <c r="AF167" s="453" t="e">
        <f t="shared" ca="1" si="93"/>
        <v>#NAME?</v>
      </c>
      <c r="AG167" s="566" t="e">
        <f t="shared" ca="1" si="84"/>
        <v>#NAME?</v>
      </c>
      <c r="AH167" s="567" t="e">
        <f t="shared" ca="1" si="71"/>
        <v>#NAME?</v>
      </c>
      <c r="AI167" s="207"/>
      <c r="AJ167" s="460"/>
      <c r="AK167" s="206"/>
      <c r="AL167" s="208"/>
      <c r="AM167" s="449"/>
      <c r="AN167" s="454"/>
      <c r="AO167" s="461"/>
      <c r="AP167" s="448"/>
      <c r="AQ167" s="455"/>
      <c r="AR167" s="449"/>
      <c r="AS167" s="449"/>
      <c r="AT167" s="461"/>
      <c r="AU167" s="448"/>
      <c r="AV167" s="455"/>
      <c r="AW167" s="205"/>
      <c r="AX167" s="207"/>
      <c r="AY167" s="460"/>
      <c r="AZ167" s="206"/>
      <c r="BA167" s="208"/>
      <c r="BB167" s="449"/>
      <c r="BC167" s="454"/>
      <c r="BD167" s="461"/>
      <c r="BE167" s="448"/>
      <c r="BF167" s="455"/>
      <c r="BG167" s="449"/>
      <c r="BH167" s="449"/>
      <c r="BI167" s="461"/>
      <c r="BJ167" s="448"/>
      <c r="BK167" s="455"/>
      <c r="BL167" s="205"/>
      <c r="BM167" s="207"/>
      <c r="BN167" s="460"/>
      <c r="BO167" s="206"/>
      <c r="BP167" s="208"/>
      <c r="BQ167" s="449"/>
      <c r="BR167" s="454"/>
      <c r="BS167" s="461"/>
      <c r="BT167" s="448"/>
      <c r="BU167" s="455"/>
      <c r="BV167" s="449"/>
      <c r="BW167" s="449"/>
      <c r="BX167" s="461"/>
      <c r="BY167" s="448"/>
      <c r="BZ167" s="455"/>
      <c r="CA167" s="205"/>
      <c r="CB167" s="207"/>
      <c r="CC167" s="206"/>
      <c r="CD167" s="206"/>
      <c r="CE167" s="208"/>
      <c r="CF167" s="449"/>
      <c r="CG167" s="454"/>
      <c r="CH167" s="448"/>
      <c r="CI167" s="448"/>
      <c r="CJ167" s="455"/>
      <c r="CK167" s="449"/>
      <c r="CL167" s="449"/>
      <c r="CM167" s="448"/>
      <c r="CN167" s="448"/>
      <c r="CO167" s="455"/>
      <c r="CP167" s="205"/>
      <c r="CQ167" s="207"/>
      <c r="CR167" s="206"/>
      <c r="CS167" s="206"/>
      <c r="CT167" s="208"/>
      <c r="CU167" s="449"/>
      <c r="CV167" s="454"/>
      <c r="CW167" s="448"/>
      <c r="CX167" s="448"/>
      <c r="CY167" s="455"/>
      <c r="CZ167" s="449"/>
      <c r="DA167" s="449"/>
      <c r="DB167" s="448"/>
      <c r="DC167" s="448"/>
      <c r="DD167" s="455"/>
    </row>
    <row r="168" spans="2:108" s="329" customFormat="1" ht="15.75" x14ac:dyDescent="0.25">
      <c r="B168" s="439">
        <v>93</v>
      </c>
      <c r="D168" s="565">
        <f>'NSW Post Acute '!T98</f>
        <v>6.3599941493635143E-8</v>
      </c>
      <c r="E168" s="493">
        <f>'NSW Post Acute '!U98</f>
        <v>5.5010560788298719E-9</v>
      </c>
      <c r="F168" s="493">
        <f>'NSW Post Acute '!V98</f>
        <v>6.6904343200614763E-7</v>
      </c>
      <c r="G168" s="498">
        <f t="shared" si="72"/>
        <v>1.6927101426717291E-7</v>
      </c>
      <c r="H168" s="498">
        <f t="shared" si="73"/>
        <v>0.14117182074594645</v>
      </c>
      <c r="I168" s="498">
        <f t="shared" si="74"/>
        <v>2219684.6168727195</v>
      </c>
      <c r="J168" s="498" t="e">
        <f ca="1">_xll.ErBeta(H168,I168)</f>
        <v>#NAME?</v>
      </c>
      <c r="K168" s="1076" t="e">
        <f t="shared" ca="1" si="75"/>
        <v>#NAME?</v>
      </c>
      <c r="L168" s="453" t="e">
        <f t="shared" ca="1" si="88"/>
        <v>#NAME?</v>
      </c>
      <c r="M168" s="1124" t="e">
        <f t="shared" ca="1" si="67"/>
        <v>#NAME?</v>
      </c>
      <c r="N168" s="567" t="e">
        <f t="shared" ca="1" si="76"/>
        <v>#NAME?</v>
      </c>
      <c r="O168" s="565" t="e">
        <f t="shared" ca="1" si="85"/>
        <v>#NAME?</v>
      </c>
      <c r="P168" s="453" t="e">
        <f t="shared" ca="1" si="89"/>
        <v>#NAME?</v>
      </c>
      <c r="Q168" s="566" t="e">
        <f t="shared" ca="1" si="77"/>
        <v>#NAME?</v>
      </c>
      <c r="R168" s="567" t="e">
        <f t="shared" ca="1" si="68"/>
        <v>#NAME?</v>
      </c>
      <c r="S168" s="1076" t="e">
        <f t="shared" ca="1" si="78"/>
        <v>#NAME?</v>
      </c>
      <c r="T168" s="453" t="e">
        <f t="shared" ca="1" si="90"/>
        <v>#NAME?</v>
      </c>
      <c r="U168" s="566" t="e">
        <f t="shared" ca="1" si="79"/>
        <v>#NAME?</v>
      </c>
      <c r="V168" s="567" t="e">
        <f t="shared" ca="1" si="80"/>
        <v>#NAME?</v>
      </c>
      <c r="W168" s="565" t="e">
        <f t="shared" ca="1" si="86"/>
        <v>#NAME?</v>
      </c>
      <c r="X168" s="453" t="e">
        <f t="shared" ca="1" si="91"/>
        <v>#NAME?</v>
      </c>
      <c r="Y168" s="566" t="e">
        <f t="shared" ca="1" si="81"/>
        <v>#NAME?</v>
      </c>
      <c r="Z168" s="567" t="e">
        <f t="shared" ca="1" si="69"/>
        <v>#NAME?</v>
      </c>
      <c r="AA168" s="1076" t="e">
        <f t="shared" ca="1" si="82"/>
        <v>#NAME?</v>
      </c>
      <c r="AB168" s="453" t="e">
        <f t="shared" ca="1" si="92"/>
        <v>#NAME?</v>
      </c>
      <c r="AC168" s="566" t="e">
        <f t="shared" ca="1" si="83"/>
        <v>#NAME?</v>
      </c>
      <c r="AD168" s="567" t="e">
        <f t="shared" ca="1" si="70"/>
        <v>#NAME?</v>
      </c>
      <c r="AE168" s="565" t="e">
        <f t="shared" ca="1" si="87"/>
        <v>#NAME?</v>
      </c>
      <c r="AF168" s="453" t="e">
        <f t="shared" ca="1" si="93"/>
        <v>#NAME?</v>
      </c>
      <c r="AG168" s="566" t="e">
        <f t="shared" ca="1" si="84"/>
        <v>#NAME?</v>
      </c>
      <c r="AH168" s="567" t="e">
        <f t="shared" ca="1" si="71"/>
        <v>#NAME?</v>
      </c>
      <c r="AI168" s="207"/>
      <c r="AJ168" s="460"/>
      <c r="AK168" s="206"/>
      <c r="AL168" s="208"/>
      <c r="AM168" s="449"/>
      <c r="AN168" s="454"/>
      <c r="AO168" s="461"/>
      <c r="AP168" s="448"/>
      <c r="AQ168" s="455"/>
      <c r="AR168" s="449"/>
      <c r="AS168" s="449"/>
      <c r="AT168" s="461"/>
      <c r="AU168" s="448"/>
      <c r="AV168" s="455"/>
      <c r="AW168" s="205"/>
      <c r="AX168" s="207"/>
      <c r="AY168" s="460"/>
      <c r="AZ168" s="206"/>
      <c r="BA168" s="208"/>
      <c r="BB168" s="449"/>
      <c r="BC168" s="454"/>
      <c r="BD168" s="461"/>
      <c r="BE168" s="448"/>
      <c r="BF168" s="455"/>
      <c r="BG168" s="449"/>
      <c r="BH168" s="449"/>
      <c r="BI168" s="461"/>
      <c r="BJ168" s="448"/>
      <c r="BK168" s="455"/>
      <c r="BL168" s="205"/>
      <c r="BM168" s="207"/>
      <c r="BN168" s="460"/>
      <c r="BO168" s="206"/>
      <c r="BP168" s="208"/>
      <c r="BQ168" s="449"/>
      <c r="BR168" s="454"/>
      <c r="BS168" s="461"/>
      <c r="BT168" s="448"/>
      <c r="BU168" s="455"/>
      <c r="BV168" s="449"/>
      <c r="BW168" s="449"/>
      <c r="BX168" s="461"/>
      <c r="BY168" s="448"/>
      <c r="BZ168" s="455"/>
      <c r="CA168" s="205"/>
      <c r="CB168" s="207"/>
      <c r="CC168" s="206"/>
      <c r="CD168" s="206"/>
      <c r="CE168" s="208"/>
      <c r="CF168" s="449"/>
      <c r="CG168" s="454"/>
      <c r="CH168" s="448"/>
      <c r="CI168" s="448"/>
      <c r="CJ168" s="455"/>
      <c r="CK168" s="449"/>
      <c r="CL168" s="449"/>
      <c r="CM168" s="448"/>
      <c r="CN168" s="448"/>
      <c r="CO168" s="455"/>
      <c r="CP168" s="205"/>
      <c r="CQ168" s="207"/>
      <c r="CR168" s="206"/>
      <c r="CS168" s="206"/>
      <c r="CT168" s="208"/>
      <c r="CU168" s="449"/>
      <c r="CV168" s="454"/>
      <c r="CW168" s="448"/>
      <c r="CX168" s="448"/>
      <c r="CY168" s="455"/>
      <c r="CZ168" s="449"/>
      <c r="DA168" s="449"/>
      <c r="DB168" s="448"/>
      <c r="DC168" s="448"/>
      <c r="DD168" s="455"/>
    </row>
    <row r="169" spans="2:108" s="329" customFormat="1" ht="15.75" x14ac:dyDescent="0.25">
      <c r="B169" s="439">
        <v>94</v>
      </c>
      <c r="D169" s="565">
        <f>'NSW Post Acute '!T99</f>
        <v>5.3549826152375858E-8</v>
      </c>
      <c r="E169" s="493">
        <f>'NSW Post Acute '!U99</f>
        <v>4.5083899226234724E-9</v>
      </c>
      <c r="F169" s="493">
        <f>'NSW Post Acute '!V99</f>
        <v>5.7815903553320372E-7</v>
      </c>
      <c r="G169" s="498">
        <f t="shared" si="72"/>
        <v>1.4633945041086229E-7</v>
      </c>
      <c r="H169" s="498">
        <f t="shared" si="73"/>
        <v>0.13390385931074131</v>
      </c>
      <c r="I169" s="498">
        <f t="shared" si="74"/>
        <v>2500546.9067105828</v>
      </c>
      <c r="J169" s="498" t="e">
        <f ca="1">_xll.ErBeta(H169,I169)</f>
        <v>#NAME?</v>
      </c>
      <c r="K169" s="1076" t="e">
        <f t="shared" ca="1" si="75"/>
        <v>#NAME?</v>
      </c>
      <c r="L169" s="453" t="e">
        <f t="shared" ca="1" si="88"/>
        <v>#NAME?</v>
      </c>
      <c r="M169" s="1124" t="e">
        <f t="shared" ca="1" si="67"/>
        <v>#NAME?</v>
      </c>
      <c r="N169" s="567" t="e">
        <f t="shared" ca="1" si="76"/>
        <v>#NAME?</v>
      </c>
      <c r="O169" s="565" t="e">
        <f t="shared" ca="1" si="85"/>
        <v>#NAME?</v>
      </c>
      <c r="P169" s="453" t="e">
        <f t="shared" ca="1" si="89"/>
        <v>#NAME?</v>
      </c>
      <c r="Q169" s="566" t="e">
        <f t="shared" ca="1" si="77"/>
        <v>#NAME?</v>
      </c>
      <c r="R169" s="567" t="e">
        <f t="shared" ca="1" si="68"/>
        <v>#NAME?</v>
      </c>
      <c r="S169" s="1076" t="e">
        <f t="shared" ca="1" si="78"/>
        <v>#NAME?</v>
      </c>
      <c r="T169" s="453" t="e">
        <f t="shared" ca="1" si="90"/>
        <v>#NAME?</v>
      </c>
      <c r="U169" s="566" t="e">
        <f t="shared" ca="1" si="79"/>
        <v>#NAME?</v>
      </c>
      <c r="V169" s="567" t="e">
        <f t="shared" ca="1" si="80"/>
        <v>#NAME?</v>
      </c>
      <c r="W169" s="565" t="e">
        <f t="shared" ca="1" si="86"/>
        <v>#NAME?</v>
      </c>
      <c r="X169" s="453" t="e">
        <f t="shared" ca="1" si="91"/>
        <v>#NAME?</v>
      </c>
      <c r="Y169" s="566" t="e">
        <f t="shared" ca="1" si="81"/>
        <v>#NAME?</v>
      </c>
      <c r="Z169" s="567" t="e">
        <f t="shared" ca="1" si="69"/>
        <v>#NAME?</v>
      </c>
      <c r="AA169" s="1076" t="e">
        <f t="shared" ca="1" si="82"/>
        <v>#NAME?</v>
      </c>
      <c r="AB169" s="453" t="e">
        <f t="shared" ca="1" si="92"/>
        <v>#NAME?</v>
      </c>
      <c r="AC169" s="566" t="e">
        <f t="shared" ca="1" si="83"/>
        <v>#NAME?</v>
      </c>
      <c r="AD169" s="567" t="e">
        <f t="shared" ca="1" si="70"/>
        <v>#NAME?</v>
      </c>
      <c r="AE169" s="565" t="e">
        <f t="shared" ca="1" si="87"/>
        <v>#NAME?</v>
      </c>
      <c r="AF169" s="453" t="e">
        <f t="shared" ca="1" si="93"/>
        <v>#NAME?</v>
      </c>
      <c r="AG169" s="566" t="e">
        <f t="shared" ca="1" si="84"/>
        <v>#NAME?</v>
      </c>
      <c r="AH169" s="567" t="e">
        <f t="shared" ca="1" si="71"/>
        <v>#NAME?</v>
      </c>
      <c r="AI169" s="207"/>
      <c r="AJ169" s="460"/>
      <c r="AK169" s="206"/>
      <c r="AL169" s="208"/>
      <c r="AM169" s="449"/>
      <c r="AN169" s="454"/>
      <c r="AO169" s="461"/>
      <c r="AP169" s="448"/>
      <c r="AQ169" s="455"/>
      <c r="AR169" s="449"/>
      <c r="AS169" s="449"/>
      <c r="AT169" s="461"/>
      <c r="AU169" s="448"/>
      <c r="AV169" s="455"/>
      <c r="AW169" s="205"/>
      <c r="AX169" s="207"/>
      <c r="AY169" s="460"/>
      <c r="AZ169" s="206"/>
      <c r="BA169" s="208"/>
      <c r="BB169" s="449"/>
      <c r="BC169" s="454"/>
      <c r="BD169" s="461"/>
      <c r="BE169" s="448"/>
      <c r="BF169" s="455"/>
      <c r="BG169" s="449"/>
      <c r="BH169" s="449"/>
      <c r="BI169" s="461"/>
      <c r="BJ169" s="448"/>
      <c r="BK169" s="455"/>
      <c r="BL169" s="205"/>
      <c r="BM169" s="207"/>
      <c r="BN169" s="460"/>
      <c r="BO169" s="206"/>
      <c r="BP169" s="208"/>
      <c r="BQ169" s="449"/>
      <c r="BR169" s="454"/>
      <c r="BS169" s="461"/>
      <c r="BT169" s="448"/>
      <c r="BU169" s="455"/>
      <c r="BV169" s="449"/>
      <c r="BW169" s="449"/>
      <c r="BX169" s="461"/>
      <c r="BY169" s="448"/>
      <c r="BZ169" s="455"/>
      <c r="CA169" s="205"/>
      <c r="CB169" s="207"/>
      <c r="CC169" s="206"/>
      <c r="CD169" s="206"/>
      <c r="CE169" s="208"/>
      <c r="CF169" s="449"/>
      <c r="CG169" s="454"/>
      <c r="CH169" s="448"/>
      <c r="CI169" s="448"/>
      <c r="CJ169" s="455"/>
      <c r="CK169" s="449"/>
      <c r="CL169" s="449"/>
      <c r="CM169" s="448"/>
      <c r="CN169" s="448"/>
      <c r="CO169" s="455"/>
      <c r="CP169" s="205"/>
      <c r="CQ169" s="207"/>
      <c r="CR169" s="206"/>
      <c r="CS169" s="206"/>
      <c r="CT169" s="208"/>
      <c r="CU169" s="449"/>
      <c r="CV169" s="454"/>
      <c r="CW169" s="448"/>
      <c r="CX169" s="448"/>
      <c r="CY169" s="455"/>
      <c r="CZ169" s="449"/>
      <c r="DA169" s="449"/>
      <c r="DB169" s="448"/>
      <c r="DC169" s="448"/>
      <c r="DD169" s="455"/>
    </row>
    <row r="170" spans="2:108" s="329" customFormat="1" ht="15.75" x14ac:dyDescent="0.25">
      <c r="B170" s="439">
        <v>95</v>
      </c>
      <c r="D170" s="565">
        <f>'NSW Post Acute '!T100</f>
        <v>4.508783834709431E-8</v>
      </c>
      <c r="E170" s="493">
        <f>'NSW Post Acute '!U100</f>
        <v>3.6948504801892974E-9</v>
      </c>
      <c r="F170" s="493">
        <f>'NSW Post Acute '!V100</f>
        <v>4.9962058422182128E-7</v>
      </c>
      <c r="G170" s="498">
        <f t="shared" si="72"/>
        <v>1.2651166677082446E-7</v>
      </c>
      <c r="H170" s="498">
        <f t="shared" si="73"/>
        <v>0.12701572746267134</v>
      </c>
      <c r="I170" s="498">
        <f t="shared" si="74"/>
        <v>2817072.7715535355</v>
      </c>
      <c r="J170" s="498" t="e">
        <f ca="1">_xll.ErBeta(H170,I170)</f>
        <v>#NAME?</v>
      </c>
      <c r="K170" s="1076" t="e">
        <f t="shared" ca="1" si="75"/>
        <v>#NAME?</v>
      </c>
      <c r="L170" s="453" t="e">
        <f t="shared" ca="1" si="88"/>
        <v>#NAME?</v>
      </c>
      <c r="M170" s="1124" t="e">
        <f t="shared" ca="1" si="67"/>
        <v>#NAME?</v>
      </c>
      <c r="N170" s="567" t="e">
        <f t="shared" ca="1" si="76"/>
        <v>#NAME?</v>
      </c>
      <c r="O170" s="565" t="e">
        <f t="shared" ca="1" si="85"/>
        <v>#NAME?</v>
      </c>
      <c r="P170" s="453" t="e">
        <f t="shared" ca="1" si="89"/>
        <v>#NAME?</v>
      </c>
      <c r="Q170" s="566" t="e">
        <f t="shared" ca="1" si="77"/>
        <v>#NAME?</v>
      </c>
      <c r="R170" s="567" t="e">
        <f t="shared" ca="1" si="68"/>
        <v>#NAME?</v>
      </c>
      <c r="S170" s="1076" t="e">
        <f t="shared" ca="1" si="78"/>
        <v>#NAME?</v>
      </c>
      <c r="T170" s="453" t="e">
        <f t="shared" ca="1" si="90"/>
        <v>#NAME?</v>
      </c>
      <c r="U170" s="566" t="e">
        <f t="shared" ca="1" si="79"/>
        <v>#NAME?</v>
      </c>
      <c r="V170" s="567" t="e">
        <f t="shared" ca="1" si="80"/>
        <v>#NAME?</v>
      </c>
      <c r="W170" s="565" t="e">
        <f t="shared" ca="1" si="86"/>
        <v>#NAME?</v>
      </c>
      <c r="X170" s="453" t="e">
        <f t="shared" ca="1" si="91"/>
        <v>#NAME?</v>
      </c>
      <c r="Y170" s="566" t="e">
        <f t="shared" ca="1" si="81"/>
        <v>#NAME?</v>
      </c>
      <c r="Z170" s="567" t="e">
        <f t="shared" ca="1" si="69"/>
        <v>#NAME?</v>
      </c>
      <c r="AA170" s="1076" t="e">
        <f t="shared" ca="1" si="82"/>
        <v>#NAME?</v>
      </c>
      <c r="AB170" s="453" t="e">
        <f t="shared" ca="1" si="92"/>
        <v>#NAME?</v>
      </c>
      <c r="AC170" s="566" t="e">
        <f t="shared" ca="1" si="83"/>
        <v>#NAME?</v>
      </c>
      <c r="AD170" s="567" t="e">
        <f t="shared" ca="1" si="70"/>
        <v>#NAME?</v>
      </c>
      <c r="AE170" s="565" t="e">
        <f t="shared" ca="1" si="87"/>
        <v>#NAME?</v>
      </c>
      <c r="AF170" s="453" t="e">
        <f t="shared" ca="1" si="93"/>
        <v>#NAME?</v>
      </c>
      <c r="AG170" s="566" t="e">
        <f t="shared" ca="1" si="84"/>
        <v>#NAME?</v>
      </c>
      <c r="AH170" s="567" t="e">
        <f t="shared" ca="1" si="71"/>
        <v>#NAME?</v>
      </c>
      <c r="AI170" s="207"/>
      <c r="AJ170" s="460"/>
      <c r="AK170" s="206"/>
      <c r="AL170" s="208"/>
      <c r="AM170" s="449"/>
      <c r="AN170" s="454"/>
      <c r="AO170" s="461"/>
      <c r="AP170" s="448"/>
      <c r="AQ170" s="455"/>
      <c r="AR170" s="449"/>
      <c r="AS170" s="449"/>
      <c r="AT170" s="461"/>
      <c r="AU170" s="448"/>
      <c r="AV170" s="455"/>
      <c r="AW170" s="205"/>
      <c r="AX170" s="207"/>
      <c r="AY170" s="460"/>
      <c r="AZ170" s="206"/>
      <c r="BA170" s="208"/>
      <c r="BB170" s="449"/>
      <c r="BC170" s="454"/>
      <c r="BD170" s="461"/>
      <c r="BE170" s="448"/>
      <c r="BF170" s="455"/>
      <c r="BG170" s="449"/>
      <c r="BH170" s="449"/>
      <c r="BI170" s="461"/>
      <c r="BJ170" s="448"/>
      <c r="BK170" s="455"/>
      <c r="BL170" s="205"/>
      <c r="BM170" s="207"/>
      <c r="BN170" s="460"/>
      <c r="BO170" s="206"/>
      <c r="BP170" s="208"/>
      <c r="BQ170" s="449"/>
      <c r="BR170" s="454"/>
      <c r="BS170" s="461"/>
      <c r="BT170" s="448"/>
      <c r="BU170" s="455"/>
      <c r="BV170" s="449"/>
      <c r="BW170" s="449"/>
      <c r="BX170" s="461"/>
      <c r="BY170" s="448"/>
      <c r="BZ170" s="455"/>
      <c r="CA170" s="205"/>
      <c r="CB170" s="207"/>
      <c r="CC170" s="206"/>
      <c r="CD170" s="206"/>
      <c r="CE170" s="208"/>
      <c r="CF170" s="449"/>
      <c r="CG170" s="454"/>
      <c r="CH170" s="448"/>
      <c r="CI170" s="448"/>
      <c r="CJ170" s="455"/>
      <c r="CK170" s="449"/>
      <c r="CL170" s="449"/>
      <c r="CM170" s="448"/>
      <c r="CN170" s="448"/>
      <c r="CO170" s="455"/>
      <c r="CP170" s="205"/>
      <c r="CQ170" s="207"/>
      <c r="CR170" s="206"/>
      <c r="CS170" s="206"/>
      <c r="CT170" s="208"/>
      <c r="CU170" s="449"/>
      <c r="CV170" s="454"/>
      <c r="CW170" s="448"/>
      <c r="CX170" s="448"/>
      <c r="CY170" s="455"/>
      <c r="CZ170" s="449"/>
      <c r="DA170" s="449"/>
      <c r="DB170" s="448"/>
      <c r="DC170" s="448"/>
      <c r="DD170" s="455"/>
    </row>
    <row r="171" spans="2:108" s="329" customFormat="1" ht="15.75" x14ac:dyDescent="0.25">
      <c r="B171" s="439">
        <v>96</v>
      </c>
      <c r="D171" s="565">
        <f>'NSW Post Acute '!T101</f>
        <v>3.796302085144143E-8</v>
      </c>
      <c r="E171" s="493">
        <f>'NSW Post Acute '!U101</f>
        <v>3.028114316920254E-9</v>
      </c>
      <c r="F171" s="493">
        <f>'NSW Post Acute '!V101</f>
        <v>4.3175097652489883E-7</v>
      </c>
      <c r="G171" s="498">
        <f t="shared" si="72"/>
        <v>1.0936807709387209E-7</v>
      </c>
      <c r="H171" s="498">
        <f t="shared" si="73"/>
        <v>0.12048700824719709</v>
      </c>
      <c r="I171" s="498">
        <f t="shared" si="74"/>
        <v>3173799.1595727154</v>
      </c>
      <c r="J171" s="498" t="e">
        <f ca="1">_xll.ErBeta(H171,I171)</f>
        <v>#NAME?</v>
      </c>
      <c r="K171" s="1076" t="e">
        <f t="shared" ca="1" si="75"/>
        <v>#NAME?</v>
      </c>
      <c r="L171" s="453" t="e">
        <f t="shared" ca="1" si="88"/>
        <v>#NAME?</v>
      </c>
      <c r="M171" s="1124" t="e">
        <f t="shared" ca="1" si="67"/>
        <v>#NAME?</v>
      </c>
      <c r="N171" s="567" t="e">
        <f t="shared" ca="1" si="76"/>
        <v>#NAME?</v>
      </c>
      <c r="O171" s="565" t="e">
        <f t="shared" ca="1" si="85"/>
        <v>#NAME?</v>
      </c>
      <c r="P171" s="453" t="e">
        <f t="shared" ca="1" si="89"/>
        <v>#NAME?</v>
      </c>
      <c r="Q171" s="566" t="e">
        <f t="shared" ca="1" si="77"/>
        <v>#NAME?</v>
      </c>
      <c r="R171" s="567" t="e">
        <f t="shared" ca="1" si="68"/>
        <v>#NAME?</v>
      </c>
      <c r="S171" s="1076" t="e">
        <f t="shared" ca="1" si="78"/>
        <v>#NAME?</v>
      </c>
      <c r="T171" s="453" t="e">
        <f t="shared" ca="1" si="90"/>
        <v>#NAME?</v>
      </c>
      <c r="U171" s="566" t="e">
        <f t="shared" ca="1" si="79"/>
        <v>#NAME?</v>
      </c>
      <c r="V171" s="567" t="e">
        <f t="shared" ca="1" si="80"/>
        <v>#NAME?</v>
      </c>
      <c r="W171" s="565" t="e">
        <f t="shared" ca="1" si="86"/>
        <v>#NAME?</v>
      </c>
      <c r="X171" s="453" t="e">
        <f t="shared" ca="1" si="91"/>
        <v>#NAME?</v>
      </c>
      <c r="Y171" s="566" t="e">
        <f t="shared" ca="1" si="81"/>
        <v>#NAME?</v>
      </c>
      <c r="Z171" s="567" t="e">
        <f t="shared" ca="1" si="69"/>
        <v>#NAME?</v>
      </c>
      <c r="AA171" s="1076" t="e">
        <f t="shared" ca="1" si="82"/>
        <v>#NAME?</v>
      </c>
      <c r="AB171" s="453" t="e">
        <f t="shared" ca="1" si="92"/>
        <v>#NAME?</v>
      </c>
      <c r="AC171" s="566" t="e">
        <f t="shared" ca="1" si="83"/>
        <v>#NAME?</v>
      </c>
      <c r="AD171" s="567" t="e">
        <f t="shared" ca="1" si="70"/>
        <v>#NAME?</v>
      </c>
      <c r="AE171" s="565" t="e">
        <f t="shared" ca="1" si="87"/>
        <v>#NAME?</v>
      </c>
      <c r="AF171" s="453" t="e">
        <f t="shared" ca="1" si="93"/>
        <v>#NAME?</v>
      </c>
      <c r="AG171" s="566" t="e">
        <f t="shared" ca="1" si="84"/>
        <v>#NAME?</v>
      </c>
      <c r="AH171" s="567" t="e">
        <f t="shared" ca="1" si="71"/>
        <v>#NAME?</v>
      </c>
      <c r="AI171" s="207"/>
      <c r="AJ171" s="460"/>
      <c r="AK171" s="206"/>
      <c r="AL171" s="208"/>
      <c r="AM171" s="449"/>
      <c r="AN171" s="454"/>
      <c r="AO171" s="461"/>
      <c r="AP171" s="448"/>
      <c r="AQ171" s="455"/>
      <c r="AR171" s="449"/>
      <c r="AS171" s="449"/>
      <c r="AT171" s="461"/>
      <c r="AU171" s="448"/>
      <c r="AV171" s="455"/>
      <c r="AW171" s="205"/>
      <c r="AX171" s="207"/>
      <c r="AY171" s="460"/>
      <c r="AZ171" s="206"/>
      <c r="BA171" s="208"/>
      <c r="BB171" s="449"/>
      <c r="BC171" s="454"/>
      <c r="BD171" s="461"/>
      <c r="BE171" s="448"/>
      <c r="BF171" s="455"/>
      <c r="BG171" s="449"/>
      <c r="BH171" s="449"/>
      <c r="BI171" s="461"/>
      <c r="BJ171" s="448"/>
      <c r="BK171" s="455"/>
      <c r="BL171" s="205"/>
      <c r="BM171" s="207"/>
      <c r="BN171" s="460"/>
      <c r="BO171" s="206"/>
      <c r="BP171" s="208"/>
      <c r="BQ171" s="449"/>
      <c r="BR171" s="454"/>
      <c r="BS171" s="461"/>
      <c r="BT171" s="448"/>
      <c r="BU171" s="455"/>
      <c r="BV171" s="449"/>
      <c r="BW171" s="449"/>
      <c r="BX171" s="461"/>
      <c r="BY171" s="448"/>
      <c r="BZ171" s="455"/>
      <c r="CA171" s="205"/>
      <c r="CB171" s="207"/>
      <c r="CC171" s="206"/>
      <c r="CD171" s="206"/>
      <c r="CE171" s="208"/>
      <c r="CF171" s="449"/>
      <c r="CG171" s="454"/>
      <c r="CH171" s="448"/>
      <c r="CI171" s="448"/>
      <c r="CJ171" s="455"/>
      <c r="CK171" s="449"/>
      <c r="CL171" s="449"/>
      <c r="CM171" s="448"/>
      <c r="CN171" s="448"/>
      <c r="CO171" s="455"/>
      <c r="CP171" s="205"/>
      <c r="CQ171" s="207"/>
      <c r="CR171" s="206"/>
      <c r="CS171" s="206"/>
      <c r="CT171" s="208"/>
      <c r="CU171" s="449"/>
      <c r="CV171" s="454"/>
      <c r="CW171" s="448"/>
      <c r="CX171" s="448"/>
      <c r="CY171" s="455"/>
      <c r="CZ171" s="449"/>
      <c r="DA171" s="449"/>
      <c r="DB171" s="448"/>
      <c r="DC171" s="448"/>
      <c r="DD171" s="455"/>
    </row>
    <row r="172" spans="2:108" s="329" customFormat="1" ht="15.75" x14ac:dyDescent="0.25">
      <c r="B172" s="439">
        <v>97</v>
      </c>
      <c r="D172" s="565">
        <f>'NSW Post Acute '!T102</f>
        <v>3.196407290747527E-8</v>
      </c>
      <c r="E172" s="493">
        <f>'NSW Post Acute '!U102</f>
        <v>2.4816907654318949E-9</v>
      </c>
      <c r="F172" s="493">
        <f>'NSW Post Acute '!V102</f>
        <v>3.7310093222148288E-7</v>
      </c>
      <c r="G172" s="498">
        <f t="shared" si="72"/>
        <v>9.4545724861237501E-8</v>
      </c>
      <c r="H172" s="498">
        <f t="shared" si="73"/>
        <v>0.1142984387351788</v>
      </c>
      <c r="I172" s="498">
        <f t="shared" si="74"/>
        <v>3575840.7701230338</v>
      </c>
      <c r="J172" s="498" t="e">
        <f ca="1">_xll.ErBeta(H172,I172)</f>
        <v>#NAME?</v>
      </c>
      <c r="K172" s="1076" t="e">
        <f t="shared" ca="1" si="75"/>
        <v>#NAME?</v>
      </c>
      <c r="L172" s="453" t="e">
        <f t="shared" ca="1" si="88"/>
        <v>#NAME?</v>
      </c>
      <c r="M172" s="1124" t="e">
        <f t="shared" ca="1" si="67"/>
        <v>#NAME?</v>
      </c>
      <c r="N172" s="567" t="e">
        <f t="shared" ca="1" si="76"/>
        <v>#NAME?</v>
      </c>
      <c r="O172" s="565" t="e">
        <f t="shared" ca="1" si="85"/>
        <v>#NAME?</v>
      </c>
      <c r="P172" s="453" t="e">
        <f t="shared" ca="1" si="89"/>
        <v>#NAME?</v>
      </c>
      <c r="Q172" s="566" t="e">
        <f t="shared" ca="1" si="77"/>
        <v>#NAME?</v>
      </c>
      <c r="R172" s="567" t="e">
        <f t="shared" ca="1" si="68"/>
        <v>#NAME?</v>
      </c>
      <c r="S172" s="1076" t="e">
        <f t="shared" ca="1" si="78"/>
        <v>#NAME?</v>
      </c>
      <c r="T172" s="453" t="e">
        <f t="shared" ca="1" si="90"/>
        <v>#NAME?</v>
      </c>
      <c r="U172" s="566" t="e">
        <f t="shared" ca="1" si="79"/>
        <v>#NAME?</v>
      </c>
      <c r="V172" s="567" t="e">
        <f t="shared" ca="1" si="80"/>
        <v>#NAME?</v>
      </c>
      <c r="W172" s="565" t="e">
        <f t="shared" ca="1" si="86"/>
        <v>#NAME?</v>
      </c>
      <c r="X172" s="453" t="e">
        <f t="shared" ca="1" si="91"/>
        <v>#NAME?</v>
      </c>
      <c r="Y172" s="566" t="e">
        <f t="shared" ca="1" si="81"/>
        <v>#NAME?</v>
      </c>
      <c r="Z172" s="567" t="e">
        <f t="shared" ca="1" si="69"/>
        <v>#NAME?</v>
      </c>
      <c r="AA172" s="1076" t="e">
        <f t="shared" ca="1" si="82"/>
        <v>#NAME?</v>
      </c>
      <c r="AB172" s="453" t="e">
        <f t="shared" ca="1" si="92"/>
        <v>#NAME?</v>
      </c>
      <c r="AC172" s="566" t="e">
        <f t="shared" ca="1" si="83"/>
        <v>#NAME?</v>
      </c>
      <c r="AD172" s="567" t="e">
        <f t="shared" ca="1" si="70"/>
        <v>#NAME?</v>
      </c>
      <c r="AE172" s="565" t="e">
        <f t="shared" ca="1" si="87"/>
        <v>#NAME?</v>
      </c>
      <c r="AF172" s="453" t="e">
        <f t="shared" ca="1" si="93"/>
        <v>#NAME?</v>
      </c>
      <c r="AG172" s="566" t="e">
        <f t="shared" ca="1" si="84"/>
        <v>#NAME?</v>
      </c>
      <c r="AH172" s="567" t="e">
        <f t="shared" ca="1" si="71"/>
        <v>#NAME?</v>
      </c>
      <c r="AI172" s="207"/>
      <c r="AJ172" s="460"/>
      <c r="AK172" s="206"/>
      <c r="AL172" s="208"/>
      <c r="AM172" s="449"/>
      <c r="AN172" s="454"/>
      <c r="AO172" s="461"/>
      <c r="AP172" s="448"/>
      <c r="AQ172" s="455"/>
      <c r="AR172" s="449"/>
      <c r="AS172" s="449"/>
      <c r="AT172" s="461"/>
      <c r="AU172" s="448"/>
      <c r="AV172" s="455"/>
      <c r="AW172" s="205"/>
      <c r="AX172" s="207"/>
      <c r="AY172" s="460"/>
      <c r="AZ172" s="206"/>
      <c r="BA172" s="208"/>
      <c r="BB172" s="449"/>
      <c r="BC172" s="454"/>
      <c r="BD172" s="461"/>
      <c r="BE172" s="448"/>
      <c r="BF172" s="455"/>
      <c r="BG172" s="449"/>
      <c r="BH172" s="449"/>
      <c r="BI172" s="461"/>
      <c r="BJ172" s="448"/>
      <c r="BK172" s="455"/>
      <c r="BL172" s="205"/>
      <c r="BM172" s="207"/>
      <c r="BN172" s="460"/>
      <c r="BO172" s="206"/>
      <c r="BP172" s="208"/>
      <c r="BQ172" s="449"/>
      <c r="BR172" s="454"/>
      <c r="BS172" s="461"/>
      <c r="BT172" s="448"/>
      <c r="BU172" s="455"/>
      <c r="BV172" s="449"/>
      <c r="BW172" s="449"/>
      <c r="BX172" s="461"/>
      <c r="BY172" s="448"/>
      <c r="BZ172" s="455"/>
      <c r="CA172" s="205"/>
      <c r="CB172" s="207"/>
      <c r="CC172" s="206"/>
      <c r="CD172" s="206"/>
      <c r="CE172" s="208"/>
      <c r="CF172" s="449"/>
      <c r="CG172" s="454"/>
      <c r="CH172" s="448"/>
      <c r="CI172" s="448"/>
      <c r="CJ172" s="455"/>
      <c r="CK172" s="449"/>
      <c r="CL172" s="449"/>
      <c r="CM172" s="448"/>
      <c r="CN172" s="448"/>
      <c r="CO172" s="455"/>
      <c r="CP172" s="205"/>
      <c r="CQ172" s="207"/>
      <c r="CR172" s="206"/>
      <c r="CS172" s="206"/>
      <c r="CT172" s="208"/>
      <c r="CU172" s="449"/>
      <c r="CV172" s="454"/>
      <c r="CW172" s="448"/>
      <c r="CX172" s="448"/>
      <c r="CY172" s="455"/>
      <c r="CZ172" s="449"/>
      <c r="DA172" s="449"/>
      <c r="DB172" s="448"/>
      <c r="DC172" s="448"/>
      <c r="DD172" s="455"/>
    </row>
    <row r="173" spans="2:108" s="329" customFormat="1" ht="15.75" x14ac:dyDescent="0.25">
      <c r="B173" s="439">
        <v>98</v>
      </c>
      <c r="D173" s="565">
        <f>'NSW Post Acute '!T103</f>
        <v>2.6913083677733661E-8</v>
      </c>
      <c r="E173" s="493">
        <f>'NSW Post Acute '!U103</f>
        <v>2.0338694020950127E-9</v>
      </c>
      <c r="F173" s="493">
        <f>'NSW Post Acute '!V103</f>
        <v>3.2241804464456549E-7</v>
      </c>
      <c r="G173" s="498">
        <f t="shared" si="72"/>
        <v>8.173065694960983E-8</v>
      </c>
      <c r="H173" s="498">
        <f t="shared" si="73"/>
        <v>0.1084318392231023</v>
      </c>
      <c r="I173" s="498">
        <f t="shared" si="74"/>
        <v>4028963.6670129118</v>
      </c>
      <c r="J173" s="498" t="e">
        <f ca="1">_xll.ErBeta(H173,I173)</f>
        <v>#NAME?</v>
      </c>
      <c r="K173" s="1076" t="e">
        <f t="shared" ca="1" si="75"/>
        <v>#NAME?</v>
      </c>
      <c r="L173" s="453" t="e">
        <f t="shared" ca="1" si="88"/>
        <v>#NAME?</v>
      </c>
      <c r="M173" s="1124" t="e">
        <f t="shared" ca="1" si="67"/>
        <v>#NAME?</v>
      </c>
      <c r="N173" s="567" t="e">
        <f t="shared" ca="1" si="76"/>
        <v>#NAME?</v>
      </c>
      <c r="O173" s="565" t="e">
        <f t="shared" ca="1" si="85"/>
        <v>#NAME?</v>
      </c>
      <c r="P173" s="453" t="e">
        <f t="shared" ca="1" si="89"/>
        <v>#NAME?</v>
      </c>
      <c r="Q173" s="566" t="e">
        <f t="shared" ca="1" si="77"/>
        <v>#NAME?</v>
      </c>
      <c r="R173" s="567" t="e">
        <f t="shared" ca="1" si="68"/>
        <v>#NAME?</v>
      </c>
      <c r="S173" s="1076" t="e">
        <f t="shared" ca="1" si="78"/>
        <v>#NAME?</v>
      </c>
      <c r="T173" s="453" t="e">
        <f t="shared" ca="1" si="90"/>
        <v>#NAME?</v>
      </c>
      <c r="U173" s="566" t="e">
        <f t="shared" ca="1" si="79"/>
        <v>#NAME?</v>
      </c>
      <c r="V173" s="567" t="e">
        <f t="shared" ca="1" si="80"/>
        <v>#NAME?</v>
      </c>
      <c r="W173" s="565" t="e">
        <f t="shared" ca="1" si="86"/>
        <v>#NAME?</v>
      </c>
      <c r="X173" s="453" t="e">
        <f t="shared" ca="1" si="91"/>
        <v>#NAME?</v>
      </c>
      <c r="Y173" s="566" t="e">
        <f t="shared" ca="1" si="81"/>
        <v>#NAME?</v>
      </c>
      <c r="Z173" s="567" t="e">
        <f t="shared" ca="1" si="69"/>
        <v>#NAME?</v>
      </c>
      <c r="AA173" s="1076" t="e">
        <f t="shared" ca="1" si="82"/>
        <v>#NAME?</v>
      </c>
      <c r="AB173" s="453" t="e">
        <f t="shared" ca="1" si="92"/>
        <v>#NAME?</v>
      </c>
      <c r="AC173" s="566" t="e">
        <f t="shared" ca="1" si="83"/>
        <v>#NAME?</v>
      </c>
      <c r="AD173" s="567" t="e">
        <f t="shared" ca="1" si="70"/>
        <v>#NAME?</v>
      </c>
      <c r="AE173" s="565" t="e">
        <f t="shared" ca="1" si="87"/>
        <v>#NAME?</v>
      </c>
      <c r="AF173" s="453" t="e">
        <f t="shared" ca="1" si="93"/>
        <v>#NAME?</v>
      </c>
      <c r="AG173" s="566" t="e">
        <f t="shared" ca="1" si="84"/>
        <v>#NAME?</v>
      </c>
      <c r="AH173" s="567" t="e">
        <f t="shared" ca="1" si="71"/>
        <v>#NAME?</v>
      </c>
      <c r="AI173" s="207"/>
      <c r="AJ173" s="460"/>
      <c r="AK173" s="206"/>
      <c r="AL173" s="208"/>
      <c r="AM173" s="449"/>
      <c r="AN173" s="454"/>
      <c r="AO173" s="461"/>
      <c r="AP173" s="448"/>
      <c r="AQ173" s="455"/>
      <c r="AR173" s="449"/>
      <c r="AS173" s="449"/>
      <c r="AT173" s="461"/>
      <c r="AU173" s="448"/>
      <c r="AV173" s="455"/>
      <c r="AW173" s="205"/>
      <c r="AX173" s="207"/>
      <c r="AY173" s="460"/>
      <c r="AZ173" s="206"/>
      <c r="BA173" s="208"/>
      <c r="BB173" s="449"/>
      <c r="BC173" s="454"/>
      <c r="BD173" s="461"/>
      <c r="BE173" s="448"/>
      <c r="BF173" s="455"/>
      <c r="BG173" s="449"/>
      <c r="BH173" s="449"/>
      <c r="BI173" s="461"/>
      <c r="BJ173" s="448"/>
      <c r="BK173" s="455"/>
      <c r="BL173" s="205"/>
      <c r="BM173" s="207"/>
      <c r="BN173" s="460"/>
      <c r="BO173" s="206"/>
      <c r="BP173" s="208"/>
      <c r="BQ173" s="449"/>
      <c r="BR173" s="454"/>
      <c r="BS173" s="461"/>
      <c r="BT173" s="448"/>
      <c r="BU173" s="455"/>
      <c r="BV173" s="449"/>
      <c r="BW173" s="449"/>
      <c r="BX173" s="461"/>
      <c r="BY173" s="448"/>
      <c r="BZ173" s="455"/>
      <c r="CA173" s="205"/>
      <c r="CB173" s="207"/>
      <c r="CC173" s="206"/>
      <c r="CD173" s="206"/>
      <c r="CE173" s="208"/>
      <c r="CF173" s="449"/>
      <c r="CG173" s="454"/>
      <c r="CH173" s="448"/>
      <c r="CI173" s="448"/>
      <c r="CJ173" s="455"/>
      <c r="CK173" s="449"/>
      <c r="CL173" s="449"/>
      <c r="CM173" s="448"/>
      <c r="CN173" s="448"/>
      <c r="CO173" s="455"/>
      <c r="CP173" s="205"/>
      <c r="CQ173" s="207"/>
      <c r="CR173" s="206"/>
      <c r="CS173" s="206"/>
      <c r="CT173" s="208"/>
      <c r="CU173" s="449"/>
      <c r="CV173" s="454"/>
      <c r="CW173" s="448"/>
      <c r="CX173" s="448"/>
      <c r="CY173" s="455"/>
      <c r="CZ173" s="449"/>
      <c r="DA173" s="449"/>
      <c r="DB173" s="448"/>
      <c r="DC173" s="448"/>
      <c r="DD173" s="455"/>
    </row>
    <row r="174" spans="2:108" s="329" customFormat="1" ht="15.75" x14ac:dyDescent="0.25">
      <c r="B174" s="439">
        <v>99</v>
      </c>
      <c r="D174" s="565">
        <f>'NSW Post Acute '!T104</f>
        <v>2.2660255942392824E-8</v>
      </c>
      <c r="E174" s="493">
        <f>'NSW Post Acute '!U104</f>
        <v>1.6668574515400721E-9</v>
      </c>
      <c r="F174" s="493">
        <f>'NSW Post Acute '!V104</f>
        <v>2.7862003692533158E-7</v>
      </c>
      <c r="G174" s="498">
        <f t="shared" si="72"/>
        <v>7.065132129433458E-8</v>
      </c>
      <c r="H174" s="498">
        <f t="shared" si="73"/>
        <v>0.1028700473110962</v>
      </c>
      <c r="I174" s="498">
        <f t="shared" si="74"/>
        <v>4539668.273895585</v>
      </c>
      <c r="J174" s="498" t="e">
        <f ca="1">_xll.ErBeta(H174,I174)</f>
        <v>#NAME?</v>
      </c>
      <c r="K174" s="1076" t="e">
        <f t="shared" ca="1" si="75"/>
        <v>#NAME?</v>
      </c>
      <c r="L174" s="453" t="e">
        <f t="shared" ca="1" si="88"/>
        <v>#NAME?</v>
      </c>
      <c r="M174" s="1124" t="e">
        <f t="shared" ca="1" si="67"/>
        <v>#NAME?</v>
      </c>
      <c r="N174" s="567" t="e">
        <f t="shared" ca="1" si="76"/>
        <v>#NAME?</v>
      </c>
      <c r="O174" s="565" t="e">
        <f t="shared" ca="1" si="85"/>
        <v>#NAME?</v>
      </c>
      <c r="P174" s="453" t="e">
        <f t="shared" ca="1" si="89"/>
        <v>#NAME?</v>
      </c>
      <c r="Q174" s="566" t="e">
        <f t="shared" ca="1" si="77"/>
        <v>#NAME?</v>
      </c>
      <c r="R174" s="567" t="e">
        <f t="shared" ca="1" si="68"/>
        <v>#NAME?</v>
      </c>
      <c r="S174" s="1076" t="e">
        <f t="shared" ca="1" si="78"/>
        <v>#NAME?</v>
      </c>
      <c r="T174" s="453" t="e">
        <f t="shared" ca="1" si="90"/>
        <v>#NAME?</v>
      </c>
      <c r="U174" s="566" t="e">
        <f t="shared" ca="1" si="79"/>
        <v>#NAME?</v>
      </c>
      <c r="V174" s="567" t="e">
        <f t="shared" ca="1" si="80"/>
        <v>#NAME?</v>
      </c>
      <c r="W174" s="565" t="e">
        <f t="shared" ca="1" si="86"/>
        <v>#NAME?</v>
      </c>
      <c r="X174" s="453" t="e">
        <f t="shared" ca="1" si="91"/>
        <v>#NAME?</v>
      </c>
      <c r="Y174" s="566" t="e">
        <f t="shared" ca="1" si="81"/>
        <v>#NAME?</v>
      </c>
      <c r="Z174" s="567" t="e">
        <f t="shared" ca="1" si="69"/>
        <v>#NAME?</v>
      </c>
      <c r="AA174" s="1076" t="e">
        <f t="shared" ca="1" si="82"/>
        <v>#NAME?</v>
      </c>
      <c r="AB174" s="453" t="e">
        <f t="shared" ca="1" si="92"/>
        <v>#NAME?</v>
      </c>
      <c r="AC174" s="566" t="e">
        <f t="shared" ca="1" si="83"/>
        <v>#NAME?</v>
      </c>
      <c r="AD174" s="567" t="e">
        <f t="shared" ca="1" si="70"/>
        <v>#NAME?</v>
      </c>
      <c r="AE174" s="565" t="e">
        <f t="shared" ca="1" si="87"/>
        <v>#NAME?</v>
      </c>
      <c r="AF174" s="453" t="e">
        <f t="shared" ca="1" si="93"/>
        <v>#NAME?</v>
      </c>
      <c r="AG174" s="566" t="e">
        <f t="shared" ca="1" si="84"/>
        <v>#NAME?</v>
      </c>
      <c r="AH174" s="567" t="e">
        <f t="shared" ca="1" si="71"/>
        <v>#NAME?</v>
      </c>
      <c r="AI174" s="207"/>
      <c r="AJ174" s="460"/>
      <c r="AK174" s="206"/>
      <c r="AL174" s="208"/>
      <c r="AM174" s="449"/>
      <c r="AN174" s="454"/>
      <c r="AO174" s="461"/>
      <c r="AP174" s="448"/>
      <c r="AQ174" s="455"/>
      <c r="AR174" s="449"/>
      <c r="AS174" s="449"/>
      <c r="AT174" s="461"/>
      <c r="AU174" s="448"/>
      <c r="AV174" s="455"/>
      <c r="AW174" s="205"/>
      <c r="AX174" s="207"/>
      <c r="AY174" s="460"/>
      <c r="AZ174" s="206"/>
      <c r="BA174" s="208"/>
      <c r="BB174" s="449"/>
      <c r="BC174" s="454"/>
      <c r="BD174" s="461"/>
      <c r="BE174" s="448"/>
      <c r="BF174" s="455"/>
      <c r="BG174" s="449"/>
      <c r="BH174" s="449"/>
      <c r="BI174" s="461"/>
      <c r="BJ174" s="448"/>
      <c r="BK174" s="455"/>
      <c r="BL174" s="205"/>
      <c r="BM174" s="207"/>
      <c r="BN174" s="460"/>
      <c r="BO174" s="206"/>
      <c r="BP174" s="208"/>
      <c r="BQ174" s="449"/>
      <c r="BR174" s="454"/>
      <c r="BS174" s="461"/>
      <c r="BT174" s="448"/>
      <c r="BU174" s="455"/>
      <c r="BV174" s="449"/>
      <c r="BW174" s="449"/>
      <c r="BX174" s="461"/>
      <c r="BY174" s="448"/>
      <c r="BZ174" s="455"/>
      <c r="CA174" s="205"/>
      <c r="CB174" s="207"/>
      <c r="CC174" s="206"/>
      <c r="CD174" s="206"/>
      <c r="CE174" s="208"/>
      <c r="CF174" s="449"/>
      <c r="CG174" s="454"/>
      <c r="CH174" s="448"/>
      <c r="CI174" s="448"/>
      <c r="CJ174" s="455"/>
      <c r="CK174" s="449"/>
      <c r="CL174" s="449"/>
      <c r="CM174" s="448"/>
      <c r="CN174" s="448"/>
      <c r="CO174" s="455"/>
      <c r="CP174" s="205"/>
      <c r="CQ174" s="207"/>
      <c r="CR174" s="206"/>
      <c r="CS174" s="206"/>
      <c r="CT174" s="208"/>
      <c r="CU174" s="449"/>
      <c r="CV174" s="454"/>
      <c r="CW174" s="448"/>
      <c r="CX174" s="448"/>
      <c r="CY174" s="455"/>
      <c r="CZ174" s="449"/>
      <c r="DA174" s="449"/>
      <c r="DB174" s="448"/>
      <c r="DC174" s="448"/>
      <c r="DD174" s="455"/>
    </row>
    <row r="175" spans="2:108" s="329" customFormat="1" ht="15.75" x14ac:dyDescent="0.25">
      <c r="B175" s="439">
        <v>100</v>
      </c>
      <c r="D175" s="565">
        <f>'NSW Post Acute '!T105</f>
        <v>1.9079463562162486E-8</v>
      </c>
      <c r="E175" s="493">
        <f>'NSW Post Acute '!U105</f>
        <v>1.366072846610856E-9</v>
      </c>
      <c r="F175" s="493">
        <f>'NSW Post Acute '!V105</f>
        <v>2.4077165117061468E-7</v>
      </c>
      <c r="G175" s="498">
        <f t="shared" si="72"/>
        <v>6.1072851613266276E-8</v>
      </c>
      <c r="H175" s="498">
        <f t="shared" si="73"/>
        <v>9.7596856473675067E-2</v>
      </c>
      <c r="I175" s="498">
        <f t="shared" si="74"/>
        <v>5115282.947741203</v>
      </c>
      <c r="J175" s="498" t="e">
        <f ca="1">_xll.ErBeta(H175,I175)</f>
        <v>#NAME?</v>
      </c>
      <c r="K175" s="1076" t="e">
        <f t="shared" ca="1" si="75"/>
        <v>#NAME?</v>
      </c>
      <c r="L175" s="453" t="e">
        <f t="shared" ca="1" si="88"/>
        <v>#NAME?</v>
      </c>
      <c r="M175" s="1124" t="e">
        <f t="shared" ca="1" si="67"/>
        <v>#NAME?</v>
      </c>
      <c r="N175" s="567" t="e">
        <f t="shared" ca="1" si="76"/>
        <v>#NAME?</v>
      </c>
      <c r="O175" s="565" t="e">
        <f t="shared" ca="1" si="85"/>
        <v>#NAME?</v>
      </c>
      <c r="P175" s="453" t="e">
        <f t="shared" ca="1" si="89"/>
        <v>#NAME?</v>
      </c>
      <c r="Q175" s="566" t="e">
        <f t="shared" ca="1" si="77"/>
        <v>#NAME?</v>
      </c>
      <c r="R175" s="567" t="e">
        <f t="shared" ca="1" si="68"/>
        <v>#NAME?</v>
      </c>
      <c r="S175" s="1076" t="e">
        <f t="shared" ca="1" si="78"/>
        <v>#NAME?</v>
      </c>
      <c r="T175" s="453" t="e">
        <f t="shared" ca="1" si="90"/>
        <v>#NAME?</v>
      </c>
      <c r="U175" s="566" t="e">
        <f t="shared" ca="1" si="79"/>
        <v>#NAME?</v>
      </c>
      <c r="V175" s="567" t="e">
        <f t="shared" ca="1" si="80"/>
        <v>#NAME?</v>
      </c>
      <c r="W175" s="565" t="e">
        <f t="shared" ca="1" si="86"/>
        <v>#NAME?</v>
      </c>
      <c r="X175" s="453" t="e">
        <f t="shared" ca="1" si="91"/>
        <v>#NAME?</v>
      </c>
      <c r="Y175" s="566" t="e">
        <f t="shared" ca="1" si="81"/>
        <v>#NAME?</v>
      </c>
      <c r="Z175" s="567" t="e">
        <f t="shared" ca="1" si="69"/>
        <v>#NAME?</v>
      </c>
      <c r="AA175" s="1076" t="e">
        <f t="shared" ca="1" si="82"/>
        <v>#NAME?</v>
      </c>
      <c r="AB175" s="453" t="e">
        <f t="shared" ca="1" si="92"/>
        <v>#NAME?</v>
      </c>
      <c r="AC175" s="566" t="e">
        <f t="shared" ca="1" si="83"/>
        <v>#NAME?</v>
      </c>
      <c r="AD175" s="567" t="e">
        <f t="shared" ca="1" si="70"/>
        <v>#NAME?</v>
      </c>
      <c r="AE175" s="565" t="e">
        <f t="shared" ca="1" si="87"/>
        <v>#NAME?</v>
      </c>
      <c r="AF175" s="453" t="e">
        <f t="shared" ca="1" si="93"/>
        <v>#NAME?</v>
      </c>
      <c r="AG175" s="566" t="e">
        <f t="shared" ca="1" si="84"/>
        <v>#NAME?</v>
      </c>
      <c r="AH175" s="567" t="e">
        <f t="shared" ca="1" si="71"/>
        <v>#NAME?</v>
      </c>
      <c r="AI175" s="207"/>
      <c r="AJ175" s="460"/>
      <c r="AK175" s="206"/>
      <c r="AL175" s="208"/>
      <c r="AM175" s="449"/>
      <c r="AN175" s="454"/>
      <c r="AO175" s="461"/>
      <c r="AP175" s="448"/>
      <c r="AQ175" s="455"/>
      <c r="AR175" s="449"/>
      <c r="AS175" s="449"/>
      <c r="AT175" s="461"/>
      <c r="AU175" s="448"/>
      <c r="AV175" s="455"/>
      <c r="AW175" s="205"/>
      <c r="AX175" s="207"/>
      <c r="AY175" s="460"/>
      <c r="AZ175" s="206"/>
      <c r="BA175" s="208"/>
      <c r="BB175" s="449"/>
      <c r="BC175" s="454"/>
      <c r="BD175" s="461"/>
      <c r="BE175" s="448"/>
      <c r="BF175" s="455"/>
      <c r="BG175" s="449"/>
      <c r="BH175" s="449"/>
      <c r="BI175" s="461"/>
      <c r="BJ175" s="448"/>
      <c r="BK175" s="455"/>
      <c r="BL175" s="205"/>
      <c r="BM175" s="207"/>
      <c r="BN175" s="460"/>
      <c r="BO175" s="206"/>
      <c r="BP175" s="208"/>
      <c r="BQ175" s="449"/>
      <c r="BR175" s="454"/>
      <c r="BS175" s="461"/>
      <c r="BT175" s="448"/>
      <c r="BU175" s="455"/>
      <c r="BV175" s="449"/>
      <c r="BW175" s="449"/>
      <c r="BX175" s="461"/>
      <c r="BY175" s="448"/>
      <c r="BZ175" s="455"/>
      <c r="CA175" s="205"/>
      <c r="CB175" s="207"/>
      <c r="CC175" s="206"/>
      <c r="CD175" s="206"/>
      <c r="CE175" s="208"/>
      <c r="CF175" s="449"/>
      <c r="CG175" s="454"/>
      <c r="CH175" s="448"/>
      <c r="CI175" s="448"/>
      <c r="CJ175" s="455"/>
      <c r="CK175" s="449"/>
      <c r="CL175" s="449"/>
      <c r="CM175" s="448"/>
      <c r="CN175" s="448"/>
      <c r="CO175" s="455"/>
      <c r="CP175" s="205"/>
      <c r="CQ175" s="207"/>
      <c r="CR175" s="206"/>
      <c r="CS175" s="206"/>
      <c r="CT175" s="208"/>
      <c r="CU175" s="449"/>
      <c r="CV175" s="454"/>
      <c r="CW175" s="448"/>
      <c r="CX175" s="448"/>
      <c r="CY175" s="455"/>
      <c r="CZ175" s="449"/>
      <c r="DA175" s="449"/>
      <c r="DB175" s="448"/>
      <c r="DC175" s="448"/>
      <c r="DD175" s="455"/>
    </row>
    <row r="176" spans="2:108" s="329" customFormat="1" ht="15.75" x14ac:dyDescent="0.25">
      <c r="B176" s="439">
        <v>101</v>
      </c>
      <c r="D176" s="565">
        <f>'NSW Post Acute '!T106</f>
        <v>1.6064510954568079E-8</v>
      </c>
      <c r="E176" s="493">
        <f>'NSW Post Acute '!U106</f>
        <v>1.1195648557249353E-9</v>
      </c>
      <c r="F176" s="493">
        <f>'NSW Post Acute '!V106</f>
        <v>2.0806467706757261E-7</v>
      </c>
      <c r="G176" s="498">
        <f t="shared" si="72"/>
        <v>5.2792120462206039E-8</v>
      </c>
      <c r="H176" s="498">
        <f t="shared" si="73"/>
        <v>9.2596958772829044E-2</v>
      </c>
      <c r="I176" s="498">
        <f t="shared" si="74"/>
        <v>5764069.4788143216</v>
      </c>
      <c r="J176" s="498" t="e">
        <f ca="1">_xll.ErBeta(H176,I176)</f>
        <v>#NAME?</v>
      </c>
      <c r="K176" s="1076" t="e">
        <f t="shared" ca="1" si="75"/>
        <v>#NAME?</v>
      </c>
      <c r="L176" s="453" t="e">
        <f t="shared" ca="1" si="88"/>
        <v>#NAME?</v>
      </c>
      <c r="M176" s="1124" t="e">
        <f t="shared" ca="1" si="67"/>
        <v>#NAME?</v>
      </c>
      <c r="N176" s="567" t="e">
        <f t="shared" ca="1" si="76"/>
        <v>#NAME?</v>
      </c>
      <c r="O176" s="565" t="e">
        <f t="shared" ca="1" si="85"/>
        <v>#NAME?</v>
      </c>
      <c r="P176" s="453" t="e">
        <f t="shared" ca="1" si="89"/>
        <v>#NAME?</v>
      </c>
      <c r="Q176" s="566" t="e">
        <f t="shared" ca="1" si="77"/>
        <v>#NAME?</v>
      </c>
      <c r="R176" s="567" t="e">
        <f t="shared" ca="1" si="68"/>
        <v>#NAME?</v>
      </c>
      <c r="S176" s="1076" t="e">
        <f t="shared" ca="1" si="78"/>
        <v>#NAME?</v>
      </c>
      <c r="T176" s="453" t="e">
        <f t="shared" ca="1" si="90"/>
        <v>#NAME?</v>
      </c>
      <c r="U176" s="566" t="e">
        <f t="shared" ca="1" si="79"/>
        <v>#NAME?</v>
      </c>
      <c r="V176" s="567" t="e">
        <f t="shared" ca="1" si="80"/>
        <v>#NAME?</v>
      </c>
      <c r="W176" s="565" t="e">
        <f t="shared" ca="1" si="86"/>
        <v>#NAME?</v>
      </c>
      <c r="X176" s="453" t="e">
        <f t="shared" ca="1" si="91"/>
        <v>#NAME?</v>
      </c>
      <c r="Y176" s="566" t="e">
        <f t="shared" ca="1" si="81"/>
        <v>#NAME?</v>
      </c>
      <c r="Z176" s="567" t="e">
        <f t="shared" ca="1" si="69"/>
        <v>#NAME?</v>
      </c>
      <c r="AA176" s="1076" t="e">
        <f t="shared" ca="1" si="82"/>
        <v>#NAME?</v>
      </c>
      <c r="AB176" s="453" t="e">
        <f t="shared" ca="1" si="92"/>
        <v>#NAME?</v>
      </c>
      <c r="AC176" s="566" t="e">
        <f t="shared" ca="1" si="83"/>
        <v>#NAME?</v>
      </c>
      <c r="AD176" s="567" t="e">
        <f t="shared" ca="1" si="70"/>
        <v>#NAME?</v>
      </c>
      <c r="AE176" s="565" t="e">
        <f t="shared" ca="1" si="87"/>
        <v>#NAME?</v>
      </c>
      <c r="AF176" s="453" t="e">
        <f t="shared" ca="1" si="93"/>
        <v>#NAME?</v>
      </c>
      <c r="AG176" s="566" t="e">
        <f t="shared" ca="1" si="84"/>
        <v>#NAME?</v>
      </c>
      <c r="AH176" s="567" t="e">
        <f t="shared" ca="1" si="71"/>
        <v>#NAME?</v>
      </c>
      <c r="AI176" s="207"/>
      <c r="AJ176" s="460"/>
      <c r="AK176" s="206"/>
      <c r="AL176" s="208"/>
      <c r="AM176" s="449"/>
      <c r="AN176" s="454"/>
      <c r="AO176" s="461"/>
      <c r="AP176" s="448"/>
      <c r="AQ176" s="455"/>
      <c r="AR176" s="449"/>
      <c r="AS176" s="449"/>
      <c r="AT176" s="461"/>
      <c r="AU176" s="448"/>
      <c r="AV176" s="455"/>
      <c r="AW176" s="205"/>
      <c r="AX176" s="207"/>
      <c r="AY176" s="460"/>
      <c r="AZ176" s="206"/>
      <c r="BA176" s="208"/>
      <c r="BB176" s="449"/>
      <c r="BC176" s="454"/>
      <c r="BD176" s="461"/>
      <c r="BE176" s="448"/>
      <c r="BF176" s="455"/>
      <c r="BG176" s="449"/>
      <c r="BH176" s="449"/>
      <c r="BI176" s="461"/>
      <c r="BJ176" s="448"/>
      <c r="BK176" s="455"/>
      <c r="BL176" s="205"/>
      <c r="BM176" s="207"/>
      <c r="BN176" s="460"/>
      <c r="BO176" s="206"/>
      <c r="BP176" s="208"/>
      <c r="BQ176" s="449"/>
      <c r="BR176" s="454"/>
      <c r="BS176" s="461"/>
      <c r="BT176" s="448"/>
      <c r="BU176" s="455"/>
      <c r="BV176" s="449"/>
      <c r="BW176" s="449"/>
      <c r="BX176" s="461"/>
      <c r="BY176" s="448"/>
      <c r="BZ176" s="455"/>
      <c r="CA176" s="205"/>
      <c r="CB176" s="207"/>
      <c r="CC176" s="206"/>
      <c r="CD176" s="206"/>
      <c r="CE176" s="208"/>
      <c r="CF176" s="449"/>
      <c r="CG176" s="454"/>
      <c r="CH176" s="448"/>
      <c r="CI176" s="448"/>
      <c r="CJ176" s="455"/>
      <c r="CK176" s="449"/>
      <c r="CL176" s="449"/>
      <c r="CM176" s="448"/>
      <c r="CN176" s="448"/>
      <c r="CO176" s="455"/>
      <c r="CP176" s="205"/>
      <c r="CQ176" s="207"/>
      <c r="CR176" s="206"/>
      <c r="CS176" s="206"/>
      <c r="CT176" s="208"/>
      <c r="CU176" s="449"/>
      <c r="CV176" s="454"/>
      <c r="CW176" s="448"/>
      <c r="CX176" s="448"/>
      <c r="CY176" s="455"/>
      <c r="CZ176" s="449"/>
      <c r="DA176" s="449"/>
      <c r="DB176" s="448"/>
      <c r="DC176" s="448"/>
      <c r="DD176" s="455"/>
    </row>
    <row r="177" spans="1:119" s="329" customFormat="1" ht="15.75" x14ac:dyDescent="0.25">
      <c r="B177" s="439">
        <v>102</v>
      </c>
      <c r="D177" s="565">
        <f>'NSW Post Acute '!T107</f>
        <v>1.3525983650883583E-8</v>
      </c>
      <c r="E177" s="493">
        <f>'NSW Post Acute '!U107</f>
        <v>9.175392580886616E-10</v>
      </c>
      <c r="F177" s="493">
        <f>'NSW Post Acute '!V107</f>
        <v>1.798006934485678E-7</v>
      </c>
      <c r="G177" s="498">
        <f t="shared" si="72"/>
        <v>4.5633457701652844E-8</v>
      </c>
      <c r="H177" s="498">
        <f t="shared" si="73"/>
        <v>8.7855891394250166E-2</v>
      </c>
      <c r="I177" s="498">
        <f t="shared" si="74"/>
        <v>6495342.0374845453</v>
      </c>
      <c r="J177" s="498" t="e">
        <f ca="1">_xll.ErBeta(H177,I177)</f>
        <v>#NAME?</v>
      </c>
      <c r="K177" s="1076" t="e">
        <f t="shared" ca="1" si="75"/>
        <v>#NAME?</v>
      </c>
      <c r="L177" s="453" t="e">
        <f t="shared" ca="1" si="88"/>
        <v>#NAME?</v>
      </c>
      <c r="M177" s="1124" t="e">
        <f t="shared" ca="1" si="67"/>
        <v>#NAME?</v>
      </c>
      <c r="N177" s="567" t="e">
        <f t="shared" ca="1" si="76"/>
        <v>#NAME?</v>
      </c>
      <c r="O177" s="565" t="e">
        <f t="shared" ca="1" si="85"/>
        <v>#NAME?</v>
      </c>
      <c r="P177" s="453" t="e">
        <f t="shared" ca="1" si="89"/>
        <v>#NAME?</v>
      </c>
      <c r="Q177" s="566" t="e">
        <f t="shared" ca="1" si="77"/>
        <v>#NAME?</v>
      </c>
      <c r="R177" s="567" t="e">
        <f t="shared" ca="1" si="68"/>
        <v>#NAME?</v>
      </c>
      <c r="S177" s="1076" t="e">
        <f t="shared" ca="1" si="78"/>
        <v>#NAME?</v>
      </c>
      <c r="T177" s="453" t="e">
        <f t="shared" ca="1" si="90"/>
        <v>#NAME?</v>
      </c>
      <c r="U177" s="566" t="e">
        <f t="shared" ca="1" si="79"/>
        <v>#NAME?</v>
      </c>
      <c r="V177" s="567" t="e">
        <f t="shared" ca="1" si="80"/>
        <v>#NAME?</v>
      </c>
      <c r="W177" s="565" t="e">
        <f t="shared" ca="1" si="86"/>
        <v>#NAME?</v>
      </c>
      <c r="X177" s="453" t="e">
        <f t="shared" ca="1" si="91"/>
        <v>#NAME?</v>
      </c>
      <c r="Y177" s="566" t="e">
        <f t="shared" ca="1" si="81"/>
        <v>#NAME?</v>
      </c>
      <c r="Z177" s="567" t="e">
        <f t="shared" ca="1" si="69"/>
        <v>#NAME?</v>
      </c>
      <c r="AA177" s="1076" t="e">
        <f t="shared" ca="1" si="82"/>
        <v>#NAME?</v>
      </c>
      <c r="AB177" s="453" t="e">
        <f t="shared" ca="1" si="92"/>
        <v>#NAME?</v>
      </c>
      <c r="AC177" s="566" t="e">
        <f t="shared" ca="1" si="83"/>
        <v>#NAME?</v>
      </c>
      <c r="AD177" s="567" t="e">
        <f t="shared" ca="1" si="70"/>
        <v>#NAME?</v>
      </c>
      <c r="AE177" s="565" t="e">
        <f t="shared" ca="1" si="87"/>
        <v>#NAME?</v>
      </c>
      <c r="AF177" s="453" t="e">
        <f t="shared" ca="1" si="93"/>
        <v>#NAME?</v>
      </c>
      <c r="AG177" s="566" t="e">
        <f t="shared" ca="1" si="84"/>
        <v>#NAME?</v>
      </c>
      <c r="AH177" s="567" t="e">
        <f t="shared" ca="1" si="71"/>
        <v>#NAME?</v>
      </c>
      <c r="AI177" s="207"/>
      <c r="AJ177" s="460"/>
      <c r="AK177" s="206"/>
      <c r="AL177" s="208"/>
      <c r="AM177" s="449"/>
      <c r="AN177" s="454"/>
      <c r="AO177" s="461"/>
      <c r="AP177" s="448"/>
      <c r="AQ177" s="455"/>
      <c r="AR177" s="449"/>
      <c r="AS177" s="449"/>
      <c r="AT177" s="461"/>
      <c r="AU177" s="448"/>
      <c r="AV177" s="455"/>
      <c r="AW177" s="205"/>
      <c r="AX177" s="207"/>
      <c r="AY177" s="460"/>
      <c r="AZ177" s="206"/>
      <c r="BA177" s="208"/>
      <c r="BB177" s="449"/>
      <c r="BC177" s="454"/>
      <c r="BD177" s="461"/>
      <c r="BE177" s="448"/>
      <c r="BF177" s="455"/>
      <c r="BG177" s="449"/>
      <c r="BH177" s="449"/>
      <c r="BI177" s="461"/>
      <c r="BJ177" s="448"/>
      <c r="BK177" s="455"/>
      <c r="BL177" s="205"/>
      <c r="BM177" s="207"/>
      <c r="BN177" s="460"/>
      <c r="BO177" s="206"/>
      <c r="BP177" s="208"/>
      <c r="BQ177" s="449"/>
      <c r="BR177" s="454"/>
      <c r="BS177" s="461"/>
      <c r="BT177" s="448"/>
      <c r="BU177" s="455"/>
      <c r="BV177" s="449"/>
      <c r="BW177" s="449"/>
      <c r="BX177" s="461"/>
      <c r="BY177" s="448"/>
      <c r="BZ177" s="455"/>
      <c r="CA177" s="205"/>
      <c r="CB177" s="207"/>
      <c r="CC177" s="206"/>
      <c r="CD177" s="206"/>
      <c r="CE177" s="208"/>
      <c r="CF177" s="449"/>
      <c r="CG177" s="454"/>
      <c r="CH177" s="448"/>
      <c r="CI177" s="448"/>
      <c r="CJ177" s="455"/>
      <c r="CK177" s="449"/>
      <c r="CL177" s="449"/>
      <c r="CM177" s="448"/>
      <c r="CN177" s="448"/>
      <c r="CO177" s="455"/>
      <c r="CP177" s="205"/>
      <c r="CQ177" s="207"/>
      <c r="CR177" s="206"/>
      <c r="CS177" s="206"/>
      <c r="CT177" s="208"/>
      <c r="CU177" s="449"/>
      <c r="CV177" s="454"/>
      <c r="CW177" s="448"/>
      <c r="CX177" s="448"/>
      <c r="CY177" s="455"/>
      <c r="CZ177" s="449"/>
      <c r="DA177" s="449"/>
      <c r="DB177" s="448"/>
      <c r="DC177" s="448"/>
      <c r="DD177" s="455"/>
    </row>
    <row r="178" spans="1:119" s="329" customFormat="1" ht="15.75" x14ac:dyDescent="0.25">
      <c r="B178" s="439">
        <v>103</v>
      </c>
      <c r="D178" s="565">
        <f>'NSW Post Acute '!T108</f>
        <v>1.1388596530661599E-8</v>
      </c>
      <c r="E178" s="493">
        <f>'NSW Post Acute '!U108</f>
        <v>7.5196920109533571E-10</v>
      </c>
      <c r="F178" s="493">
        <f>'NSW Post Acute '!V108</f>
        <v>1.5537615428152056E-7</v>
      </c>
      <c r="G178" s="498">
        <f t="shared" si="72"/>
        <v>3.9444945173577862E-8</v>
      </c>
      <c r="H178" s="498">
        <f t="shared" si="73"/>
        <v>8.335998671554154E-2</v>
      </c>
      <c r="I178" s="498">
        <f t="shared" si="74"/>
        <v>7319601.2820155332</v>
      </c>
      <c r="J178" s="498" t="e">
        <f ca="1">_xll.ErBeta(H178,I178)</f>
        <v>#NAME?</v>
      </c>
      <c r="K178" s="1076" t="e">
        <f t="shared" ca="1" si="75"/>
        <v>#NAME?</v>
      </c>
      <c r="L178" s="453" t="e">
        <f t="shared" ca="1" si="88"/>
        <v>#NAME?</v>
      </c>
      <c r="M178" s="1124" t="e">
        <f t="shared" ca="1" si="67"/>
        <v>#NAME?</v>
      </c>
      <c r="N178" s="567" t="e">
        <f t="shared" ca="1" si="76"/>
        <v>#NAME?</v>
      </c>
      <c r="O178" s="565" t="e">
        <f t="shared" ca="1" si="85"/>
        <v>#NAME?</v>
      </c>
      <c r="P178" s="453" t="e">
        <f t="shared" ca="1" si="89"/>
        <v>#NAME?</v>
      </c>
      <c r="Q178" s="566" t="e">
        <f t="shared" ca="1" si="77"/>
        <v>#NAME?</v>
      </c>
      <c r="R178" s="567" t="e">
        <f t="shared" ca="1" si="68"/>
        <v>#NAME?</v>
      </c>
      <c r="S178" s="1076" t="e">
        <f t="shared" ca="1" si="78"/>
        <v>#NAME?</v>
      </c>
      <c r="T178" s="453" t="e">
        <f t="shared" ca="1" si="90"/>
        <v>#NAME?</v>
      </c>
      <c r="U178" s="566" t="e">
        <f t="shared" ca="1" si="79"/>
        <v>#NAME?</v>
      </c>
      <c r="V178" s="567" t="e">
        <f t="shared" ca="1" si="80"/>
        <v>#NAME?</v>
      </c>
      <c r="W178" s="565" t="e">
        <f t="shared" ca="1" si="86"/>
        <v>#NAME?</v>
      </c>
      <c r="X178" s="453" t="e">
        <f t="shared" ca="1" si="91"/>
        <v>#NAME?</v>
      </c>
      <c r="Y178" s="566" t="e">
        <f t="shared" ca="1" si="81"/>
        <v>#NAME?</v>
      </c>
      <c r="Z178" s="567" t="e">
        <f t="shared" ca="1" si="69"/>
        <v>#NAME?</v>
      </c>
      <c r="AA178" s="1076" t="e">
        <f t="shared" ca="1" si="82"/>
        <v>#NAME?</v>
      </c>
      <c r="AB178" s="453" t="e">
        <f t="shared" ca="1" si="92"/>
        <v>#NAME?</v>
      </c>
      <c r="AC178" s="566" t="e">
        <f t="shared" ca="1" si="83"/>
        <v>#NAME?</v>
      </c>
      <c r="AD178" s="567" t="e">
        <f t="shared" ca="1" si="70"/>
        <v>#NAME?</v>
      </c>
      <c r="AE178" s="565" t="e">
        <f t="shared" ca="1" si="87"/>
        <v>#NAME?</v>
      </c>
      <c r="AF178" s="453" t="e">
        <f t="shared" ca="1" si="93"/>
        <v>#NAME?</v>
      </c>
      <c r="AG178" s="566" t="e">
        <f t="shared" ca="1" si="84"/>
        <v>#NAME?</v>
      </c>
      <c r="AH178" s="567" t="e">
        <f t="shared" ca="1" si="71"/>
        <v>#NAME?</v>
      </c>
      <c r="AI178" s="207"/>
      <c r="AJ178" s="460"/>
      <c r="AK178" s="206"/>
      <c r="AL178" s="208"/>
      <c r="AM178" s="449"/>
      <c r="AN178" s="454"/>
      <c r="AO178" s="461"/>
      <c r="AP178" s="448"/>
      <c r="AQ178" s="455"/>
      <c r="AR178" s="449"/>
      <c r="AS178" s="449"/>
      <c r="AT178" s="461"/>
      <c r="AU178" s="448"/>
      <c r="AV178" s="455"/>
      <c r="AW178" s="205"/>
      <c r="AX178" s="207"/>
      <c r="AY178" s="460"/>
      <c r="AZ178" s="206"/>
      <c r="BA178" s="208"/>
      <c r="BB178" s="449"/>
      <c r="BC178" s="454"/>
      <c r="BD178" s="461"/>
      <c r="BE178" s="448"/>
      <c r="BF178" s="455"/>
      <c r="BG178" s="449"/>
      <c r="BH178" s="449"/>
      <c r="BI178" s="461"/>
      <c r="BJ178" s="448"/>
      <c r="BK178" s="455"/>
      <c r="BL178" s="205"/>
      <c r="BM178" s="207"/>
      <c r="BN178" s="460"/>
      <c r="BO178" s="206"/>
      <c r="BP178" s="208"/>
      <c r="BQ178" s="449"/>
      <c r="BR178" s="454"/>
      <c r="BS178" s="461"/>
      <c r="BT178" s="448"/>
      <c r="BU178" s="455"/>
      <c r="BV178" s="449"/>
      <c r="BW178" s="449"/>
      <c r="BX178" s="461"/>
      <c r="BY178" s="448"/>
      <c r="BZ178" s="455"/>
      <c r="CA178" s="205"/>
      <c r="CB178" s="207"/>
      <c r="CC178" s="206"/>
      <c r="CD178" s="206"/>
      <c r="CE178" s="208"/>
      <c r="CF178" s="449"/>
      <c r="CG178" s="454"/>
      <c r="CH178" s="448"/>
      <c r="CI178" s="448"/>
      <c r="CJ178" s="455"/>
      <c r="CK178" s="449"/>
      <c r="CL178" s="449"/>
      <c r="CM178" s="448"/>
      <c r="CN178" s="448"/>
      <c r="CO178" s="455"/>
      <c r="CP178" s="205"/>
      <c r="CQ178" s="207"/>
      <c r="CR178" s="206"/>
      <c r="CS178" s="206"/>
      <c r="CT178" s="208"/>
      <c r="CU178" s="449"/>
      <c r="CV178" s="454"/>
      <c r="CW178" s="448"/>
      <c r="CX178" s="448"/>
      <c r="CY178" s="455"/>
      <c r="CZ178" s="449"/>
      <c r="DA178" s="449"/>
      <c r="DB178" s="448"/>
      <c r="DC178" s="448"/>
      <c r="DD178" s="455"/>
    </row>
    <row r="179" spans="1:119" s="329" customFormat="1" x14ac:dyDescent="0.25">
      <c r="B179" s="696">
        <v>104</v>
      </c>
      <c r="D179" s="565">
        <f>'NSW Post Acute '!T109</f>
        <v>9.5889610904360946E-9</v>
      </c>
      <c r="E179" s="493">
        <f>'NSW Post Acute '!U109</f>
        <v>6.1627627854732675E-10</v>
      </c>
      <c r="F179" s="493">
        <f>'NSW Post Acute '!V109</f>
        <v>1.3426950061358141E-7</v>
      </c>
      <c r="G179" s="700">
        <f t="shared" si="72"/>
        <v>3.4095210289549514E-8</v>
      </c>
      <c r="H179" s="700">
        <f t="shared" si="73"/>
        <v>7.9096325640610365E-2</v>
      </c>
      <c r="I179" s="700">
        <f t="shared" si="74"/>
        <v>8248685.5600079997</v>
      </c>
      <c r="J179" s="700" t="e">
        <f ca="1">_xll.ErBeta(H179,I179)</f>
        <v>#NAME?</v>
      </c>
      <c r="K179" s="1076" t="e">
        <f t="shared" ca="1" si="75"/>
        <v>#NAME?</v>
      </c>
      <c r="L179" s="453"/>
      <c r="M179" s="453"/>
      <c r="N179" s="567">
        <f t="shared" si="76"/>
        <v>0</v>
      </c>
      <c r="O179" s="565" t="e">
        <f t="shared" ca="1" si="85"/>
        <v>#NAME?</v>
      </c>
      <c r="P179" s="453"/>
      <c r="Q179" s="453"/>
      <c r="R179" s="567">
        <f t="shared" si="68"/>
        <v>0</v>
      </c>
      <c r="S179" s="1076" t="e">
        <f t="shared" ca="1" si="78"/>
        <v>#NAME?</v>
      </c>
      <c r="T179" s="453"/>
      <c r="U179" s="453"/>
      <c r="V179" s="567">
        <f t="shared" si="80"/>
        <v>0</v>
      </c>
      <c r="W179" s="565" t="e">
        <f t="shared" ca="1" si="86"/>
        <v>#NAME?</v>
      </c>
      <c r="X179" s="453"/>
      <c r="Y179" s="453"/>
      <c r="Z179" s="567">
        <f t="shared" si="69"/>
        <v>0</v>
      </c>
      <c r="AA179" s="1076" t="e">
        <f t="shared" ca="1" si="82"/>
        <v>#NAME?</v>
      </c>
      <c r="AB179" s="453"/>
      <c r="AC179" s="453"/>
      <c r="AD179" s="567">
        <f t="shared" si="70"/>
        <v>0</v>
      </c>
      <c r="AE179" s="565" t="e">
        <f t="shared" ca="1" si="87"/>
        <v>#NAME?</v>
      </c>
      <c r="AF179" s="453"/>
      <c r="AG179" s="453"/>
      <c r="AH179" s="567">
        <f t="shared" si="71"/>
        <v>0</v>
      </c>
      <c r="AI179" s="207"/>
      <c r="AJ179" s="206"/>
      <c r="AK179" s="206"/>
      <c r="AL179" s="208"/>
      <c r="AM179" s="449"/>
      <c r="AN179" s="454"/>
      <c r="AO179" s="448"/>
      <c r="AP179" s="448"/>
      <c r="AQ179" s="455"/>
      <c r="AR179" s="449"/>
      <c r="AS179" s="449"/>
      <c r="AT179" s="448"/>
      <c r="AU179" s="448"/>
      <c r="AV179" s="455"/>
      <c r="AW179" s="205"/>
      <c r="AX179" s="207"/>
      <c r="AY179" s="206"/>
      <c r="AZ179" s="206"/>
      <c r="BA179" s="208"/>
      <c r="BB179" s="449"/>
      <c r="BC179" s="454"/>
      <c r="BD179" s="448"/>
      <c r="BE179" s="448"/>
      <c r="BF179" s="455"/>
      <c r="BG179" s="449"/>
      <c r="BH179" s="449"/>
      <c r="BI179" s="448"/>
      <c r="BJ179" s="448"/>
      <c r="BK179" s="455"/>
      <c r="BL179" s="205"/>
      <c r="BM179" s="207"/>
      <c r="BN179" s="206"/>
      <c r="BO179" s="206"/>
      <c r="BP179" s="208"/>
      <c r="BQ179" s="449"/>
      <c r="BR179" s="454"/>
      <c r="BS179" s="448"/>
      <c r="BT179" s="448"/>
      <c r="BU179" s="455"/>
      <c r="BV179" s="449"/>
      <c r="BW179" s="449"/>
      <c r="BX179" s="448"/>
      <c r="BY179" s="448"/>
      <c r="BZ179" s="455"/>
      <c r="CA179" s="205"/>
      <c r="CB179" s="207"/>
      <c r="CC179" s="206"/>
      <c r="CD179" s="206"/>
      <c r="CE179" s="208"/>
      <c r="CF179" s="449"/>
      <c r="CG179" s="454"/>
      <c r="CH179" s="448"/>
      <c r="CI179" s="448"/>
      <c r="CJ179" s="455"/>
      <c r="CK179" s="449"/>
      <c r="CL179" s="449"/>
      <c r="CM179" s="448"/>
      <c r="CN179" s="448"/>
      <c r="CO179" s="455"/>
      <c r="CP179" s="205"/>
      <c r="CQ179" s="207"/>
      <c r="CR179" s="206"/>
      <c r="CS179" s="206"/>
      <c r="CT179" s="208"/>
      <c r="CU179" s="449"/>
      <c r="CV179" s="454"/>
      <c r="CW179" s="448"/>
      <c r="CX179" s="448"/>
      <c r="CY179" s="455"/>
      <c r="CZ179" s="449"/>
      <c r="DA179" s="449"/>
      <c r="DB179" s="448"/>
      <c r="DC179" s="448"/>
      <c r="DD179" s="455"/>
    </row>
    <row r="180" spans="1:119" s="746" customFormat="1" x14ac:dyDescent="0.25">
      <c r="A180" s="697"/>
      <c r="B180" s="697" t="s">
        <v>151</v>
      </c>
      <c r="C180" s="699"/>
      <c r="D180" s="735"/>
      <c r="E180" s="735"/>
      <c r="F180" s="736"/>
      <c r="G180" s="736"/>
      <c r="H180" s="737"/>
      <c r="I180" s="738"/>
      <c r="J180" s="738"/>
      <c r="K180" s="738"/>
      <c r="L180" s="739" t="e">
        <f ca="1">_xll.ErTotal(SUM(L78:L179))</f>
        <v>#NAME?</v>
      </c>
      <c r="M180" s="740" t="e">
        <f ca="1">_xll.ErTotal(SUM(M78:M179))</f>
        <v>#NAME?</v>
      </c>
      <c r="N180" s="1044" t="e">
        <f ca="1">_xll.ErTotal(SUM(N78:N179))</f>
        <v>#NAME?</v>
      </c>
      <c r="O180" s="739"/>
      <c r="P180" s="739" t="e">
        <f ca="1">_xll.ErTotal(SUM(P78:P179))</f>
        <v>#NAME?</v>
      </c>
      <c r="Q180" s="740" t="e">
        <f ca="1">_xll.ErTotal(SUM(Q78:Q179))</f>
        <v>#NAME?</v>
      </c>
      <c r="R180" s="1046" t="e">
        <f ca="1">_xll.ErTotal(SUM(R78:R179))</f>
        <v>#NAME?</v>
      </c>
      <c r="S180" s="738"/>
      <c r="T180" s="739" t="e">
        <f ca="1">_xll.ErTotal(SUM(T78:T179))</f>
        <v>#NAME?</v>
      </c>
      <c r="U180" s="740" t="e">
        <f ca="1">_xll.ErTotal(SUM(U78:U179))</f>
        <v>#NAME?</v>
      </c>
      <c r="V180" s="1048" t="e">
        <f ca="1">_xll.ErTotal(SUM(V78:V179))</f>
        <v>#NAME?</v>
      </c>
      <c r="W180" s="739"/>
      <c r="X180" s="739" t="e">
        <f ca="1">_xll.ErTotal(SUM(X78:X179))</f>
        <v>#NAME?</v>
      </c>
      <c r="Y180" s="740" t="e">
        <f ca="1">_xll.ErTotal(SUM(Y78:Y179))</f>
        <v>#NAME?</v>
      </c>
      <c r="Z180" s="742" t="e">
        <f ca="1">_xll.ErTotal(SUM(Z78:Z179))</f>
        <v>#NAME?</v>
      </c>
      <c r="AA180" s="738"/>
      <c r="AB180" s="739" t="e">
        <f ca="1">_xll.ErTotal(SUM(AB78:AB179))</f>
        <v>#NAME?</v>
      </c>
      <c r="AC180" s="740" t="e">
        <f ca="1">_xll.ErTotal(SUM(AC78:AC179))</f>
        <v>#NAME?</v>
      </c>
      <c r="AD180" s="742" t="e">
        <f ca="1">_xll.ErTotal(SUM(AD78:AD179))</f>
        <v>#NAME?</v>
      </c>
      <c r="AE180" s="739"/>
      <c r="AF180" s="739" t="e">
        <f ca="1">_xll.ErTotal(SUM(AF78:AF179))</f>
        <v>#NAME?</v>
      </c>
      <c r="AG180" s="740" t="e">
        <f ca="1">_xll.ErTotal(SUM(AG78:AG179))</f>
        <v>#NAME?</v>
      </c>
      <c r="AH180" s="742" t="e">
        <f ca="1">_xll.ErTotal(SUM(AH78:AH179))</f>
        <v>#NAME?</v>
      </c>
      <c r="AI180" s="743"/>
      <c r="AJ180" s="743"/>
      <c r="AK180" s="743"/>
      <c r="AL180" s="743"/>
      <c r="AM180" s="743"/>
      <c r="AN180" s="743"/>
      <c r="AO180" s="743"/>
      <c r="AP180" s="743"/>
      <c r="AQ180" s="743"/>
      <c r="AR180" s="743"/>
      <c r="AS180" s="743"/>
      <c r="AT180" s="743"/>
      <c r="AU180" s="743"/>
      <c r="AV180" s="74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3"/>
      <c r="CI180" s="743"/>
      <c r="CJ180" s="743"/>
      <c r="CK180" s="743"/>
      <c r="CL180" s="743"/>
      <c r="CM180" s="743"/>
      <c r="CN180" s="743"/>
      <c r="CO180" s="743"/>
      <c r="CP180" s="743"/>
      <c r="CQ180" s="743"/>
      <c r="CR180" s="743"/>
      <c r="CS180" s="743"/>
      <c r="CT180" s="743"/>
      <c r="CU180" s="743"/>
      <c r="CV180" s="743"/>
      <c r="CW180" s="743"/>
      <c r="CX180" s="743"/>
      <c r="CY180" s="743"/>
      <c r="CZ180" s="743"/>
      <c r="DA180" s="743"/>
      <c r="DB180" s="743"/>
      <c r="DC180" s="743"/>
      <c r="DD180" s="743"/>
      <c r="DE180" s="744"/>
      <c r="DF180" s="744"/>
      <c r="DG180" s="744"/>
      <c r="DH180" s="744"/>
      <c r="DI180" s="744"/>
      <c r="DJ180" s="744"/>
      <c r="DK180" s="744"/>
      <c r="DL180" s="744"/>
      <c r="DM180" s="744"/>
      <c r="DN180" s="744"/>
      <c r="DO180" s="745"/>
    </row>
    <row r="181" spans="1:119" x14ac:dyDescent="0.25">
      <c r="R181" s="443"/>
      <c r="S181" s="443"/>
    </row>
    <row r="182" spans="1:119" s="160" customFormat="1" x14ac:dyDescent="0.25">
      <c r="A182" s="160" t="s">
        <v>174</v>
      </c>
    </row>
    <row r="183" spans="1:119" s="112" customFormat="1" ht="15.75" x14ac:dyDescent="0.25">
      <c r="O183" s="675"/>
      <c r="AA183" s="675"/>
      <c r="AM183" s="675"/>
    </row>
    <row r="184" spans="1:119" s="112" customFormat="1" ht="15.75" x14ac:dyDescent="0.25">
      <c r="D184" s="1697" t="s">
        <v>644</v>
      </c>
      <c r="E184" s="1697"/>
      <c r="F184" s="1697"/>
      <c r="G184" s="1697"/>
      <c r="H184" s="1697"/>
      <c r="I184" s="1697"/>
      <c r="J184" s="1697"/>
      <c r="K184" s="1697"/>
      <c r="L184" s="1697"/>
      <c r="M184" s="1697"/>
      <c r="N184" s="1697"/>
      <c r="O184" s="1698"/>
      <c r="P184" s="1691" t="s">
        <v>641</v>
      </c>
      <c r="Q184" s="1691"/>
      <c r="R184" s="1691"/>
      <c r="S184" s="1691"/>
      <c r="T184" s="1691"/>
      <c r="U184" s="1691"/>
      <c r="V184" s="1691"/>
      <c r="W184" s="1691"/>
      <c r="X184" s="1691"/>
      <c r="Y184" s="1691"/>
      <c r="Z184" s="1691"/>
      <c r="AA184" s="1703"/>
      <c r="AB184" s="1693" t="s">
        <v>642</v>
      </c>
      <c r="AC184" s="1693"/>
      <c r="AD184" s="1693"/>
      <c r="AE184" s="1693"/>
      <c r="AF184" s="1693"/>
      <c r="AG184" s="1693"/>
      <c r="AH184" s="1693"/>
      <c r="AI184" s="1693"/>
      <c r="AJ184" s="1693"/>
      <c r="AK184" s="1693"/>
      <c r="AL184" s="1693"/>
      <c r="AM184" s="1695"/>
      <c r="AO184" s="917"/>
      <c r="AP184" s="917"/>
      <c r="AQ184" s="917"/>
      <c r="AR184" s="917"/>
      <c r="AS184" s="917"/>
      <c r="AT184" s="917"/>
      <c r="AU184" s="917"/>
      <c r="AV184" s="917"/>
      <c r="AW184" s="917"/>
      <c r="AX184" s="917"/>
      <c r="AY184" s="917"/>
      <c r="AZ184" s="917"/>
      <c r="BA184" s="917"/>
      <c r="BB184" s="917"/>
      <c r="BC184" s="917"/>
      <c r="BD184" s="917"/>
      <c r="BE184" s="917"/>
      <c r="BF184" s="917"/>
      <c r="BG184" s="917"/>
      <c r="BH184" s="917"/>
      <c r="BI184" s="917"/>
      <c r="BJ184" s="917"/>
      <c r="BK184" s="917"/>
      <c r="BL184" s="917"/>
      <c r="BM184" s="917"/>
      <c r="BN184" s="917"/>
      <c r="BO184" s="917"/>
      <c r="BP184" s="917"/>
      <c r="BQ184" s="917"/>
      <c r="BR184" s="917"/>
      <c r="BS184" s="917"/>
      <c r="BT184" s="917"/>
      <c r="BU184" s="917"/>
      <c r="BV184" s="917"/>
      <c r="BW184" s="917"/>
      <c r="BX184" s="917"/>
      <c r="BY184" s="917"/>
      <c r="BZ184" s="917"/>
    </row>
    <row r="185" spans="1:119" x14ac:dyDescent="0.25">
      <c r="D185" s="1697" t="s">
        <v>630</v>
      </c>
      <c r="E185" s="1697"/>
      <c r="F185" s="1697"/>
      <c r="G185" s="1697"/>
      <c r="H185" s="1697"/>
      <c r="I185" s="1698"/>
      <c r="J185" s="1697" t="s">
        <v>631</v>
      </c>
      <c r="K185" s="1697"/>
      <c r="L185" s="1697"/>
      <c r="M185" s="1697"/>
      <c r="N185" s="1697"/>
      <c r="O185" s="1698"/>
      <c r="P185" s="1691" t="s">
        <v>645</v>
      </c>
      <c r="Q185" s="1691"/>
      <c r="R185" s="1691"/>
      <c r="S185" s="1691"/>
      <c r="T185" s="1691"/>
      <c r="U185" s="1691"/>
      <c r="V185" s="1691" t="s">
        <v>633</v>
      </c>
      <c r="W185" s="1691"/>
      <c r="X185" s="1691"/>
      <c r="Y185" s="1691"/>
      <c r="Z185" s="1691"/>
      <c r="AA185" s="1703"/>
      <c r="AB185" s="1693" t="s">
        <v>646</v>
      </c>
      <c r="AC185" s="1693"/>
      <c r="AD185" s="1693"/>
      <c r="AE185" s="1693"/>
      <c r="AF185" s="1693"/>
      <c r="AG185" s="1693"/>
      <c r="AH185" s="1723" t="s">
        <v>635</v>
      </c>
      <c r="AI185" s="1693"/>
      <c r="AJ185" s="1693"/>
      <c r="AK185" s="1693"/>
      <c r="AL185" s="1693"/>
      <c r="AM185" s="1695"/>
      <c r="AO185" s="971"/>
      <c r="AP185" s="971"/>
      <c r="AQ185" s="971"/>
      <c r="AR185" s="971"/>
      <c r="AS185" s="971"/>
      <c r="AT185" s="971"/>
      <c r="AU185" s="971"/>
      <c r="AV185" s="971"/>
      <c r="AW185" s="971"/>
      <c r="AX185" s="971"/>
      <c r="AY185" s="971"/>
      <c r="AZ185" s="971"/>
      <c r="BA185" s="971"/>
      <c r="BB185" s="971"/>
      <c r="BC185" s="971"/>
      <c r="BD185" s="971"/>
      <c r="BE185" s="971"/>
      <c r="BF185" s="971"/>
      <c r="BG185" s="971"/>
      <c r="BH185" s="971"/>
      <c r="BI185" s="971"/>
      <c r="BJ185" s="971"/>
      <c r="BK185" s="971"/>
      <c r="BL185" s="971"/>
      <c r="BM185" s="971"/>
      <c r="BN185" s="971"/>
      <c r="BO185" s="971"/>
      <c r="BP185" s="971"/>
      <c r="BQ185" s="971"/>
      <c r="BR185" s="971"/>
      <c r="BS185" s="971"/>
      <c r="BT185" s="971"/>
      <c r="BU185" s="971"/>
      <c r="BV185" s="971"/>
      <c r="BW185" s="971"/>
      <c r="BX185" s="971"/>
      <c r="BY185" s="971"/>
      <c r="BZ185" s="971"/>
    </row>
    <row r="186" spans="1:119" s="304" customFormat="1" x14ac:dyDescent="0.25">
      <c r="D186" s="727" t="s">
        <v>178</v>
      </c>
      <c r="E186" s="727" t="s">
        <v>179</v>
      </c>
      <c r="F186" s="727" t="s">
        <v>180</v>
      </c>
      <c r="G186" s="727" t="s">
        <v>117</v>
      </c>
      <c r="H186" s="727" t="s">
        <v>181</v>
      </c>
      <c r="I186" s="728" t="s">
        <v>182</v>
      </c>
      <c r="J186" s="727" t="s">
        <v>178</v>
      </c>
      <c r="K186" s="727" t="s">
        <v>179</v>
      </c>
      <c r="L186" s="727" t="s">
        <v>180</v>
      </c>
      <c r="M186" s="727" t="s">
        <v>117</v>
      </c>
      <c r="N186" s="727" t="s">
        <v>181</v>
      </c>
      <c r="O186" s="728" t="s">
        <v>182</v>
      </c>
      <c r="P186" s="730" t="s">
        <v>178</v>
      </c>
      <c r="Q186" s="730" t="s">
        <v>179</v>
      </c>
      <c r="R186" s="730" t="s">
        <v>180</v>
      </c>
      <c r="S186" s="730" t="s">
        <v>117</v>
      </c>
      <c r="T186" s="730" t="s">
        <v>181</v>
      </c>
      <c r="U186" s="731" t="s">
        <v>182</v>
      </c>
      <c r="V186" s="730" t="s">
        <v>178</v>
      </c>
      <c r="W186" s="730" t="s">
        <v>179</v>
      </c>
      <c r="X186" s="730" t="s">
        <v>180</v>
      </c>
      <c r="Y186" s="730" t="s">
        <v>117</v>
      </c>
      <c r="Z186" s="730" t="s">
        <v>181</v>
      </c>
      <c r="AA186" s="731" t="s">
        <v>182</v>
      </c>
      <c r="AB186" s="703" t="s">
        <v>178</v>
      </c>
      <c r="AC186" s="703" t="s">
        <v>179</v>
      </c>
      <c r="AD186" s="703" t="s">
        <v>180</v>
      </c>
      <c r="AE186" s="703" t="s">
        <v>117</v>
      </c>
      <c r="AF186" s="703" t="s">
        <v>181</v>
      </c>
      <c r="AG186" s="704" t="s">
        <v>182</v>
      </c>
      <c r="AH186" s="703" t="s">
        <v>178</v>
      </c>
      <c r="AI186" s="703" t="s">
        <v>179</v>
      </c>
      <c r="AJ186" s="703" t="s">
        <v>180</v>
      </c>
      <c r="AK186" s="703" t="s">
        <v>117</v>
      </c>
      <c r="AL186" s="703" t="s">
        <v>181</v>
      </c>
      <c r="AM186" s="704" t="s">
        <v>182</v>
      </c>
      <c r="AO186" s="971"/>
      <c r="AP186" s="971"/>
      <c r="AQ186" s="971"/>
      <c r="AR186" s="971"/>
      <c r="AS186" s="971"/>
      <c r="AT186" s="971"/>
      <c r="AU186" s="971"/>
      <c r="AV186" s="971"/>
      <c r="AW186" s="971"/>
      <c r="AX186" s="971"/>
      <c r="AY186" s="971"/>
      <c r="AZ186" s="971"/>
      <c r="BA186" s="971"/>
      <c r="BB186" s="971"/>
      <c r="BC186" s="971"/>
      <c r="BD186" s="971"/>
      <c r="BE186" s="971"/>
      <c r="BF186" s="971"/>
      <c r="BG186" s="971"/>
      <c r="BH186" s="971"/>
      <c r="BI186" s="971"/>
      <c r="BJ186" s="971"/>
      <c r="BK186" s="971"/>
      <c r="BL186" s="971"/>
      <c r="BM186" s="971"/>
      <c r="BN186" s="971"/>
      <c r="BO186" s="971"/>
      <c r="BP186" s="971"/>
      <c r="BQ186" s="971"/>
      <c r="BR186" s="971"/>
      <c r="BS186" s="971"/>
      <c r="BT186" s="971"/>
      <c r="BU186" s="971"/>
      <c r="BV186" s="971"/>
      <c r="BW186" s="971"/>
      <c r="BX186" s="971"/>
      <c r="BY186" s="971"/>
      <c r="BZ186" s="971"/>
    </row>
    <row r="187" spans="1:119" s="304" customFormat="1" x14ac:dyDescent="0.25">
      <c r="B187" s="304" t="s">
        <v>81</v>
      </c>
      <c r="D187" s="383">
        <f>T21</f>
        <v>0.97181756296800692</v>
      </c>
      <c r="E187" s="383">
        <f>D187*$D$47</f>
        <v>0.88046671204901428</v>
      </c>
      <c r="F187" s="383">
        <f>$D12</f>
        <v>21.402959811792403</v>
      </c>
      <c r="G187" s="383">
        <f>(F187*$D$27)-14</f>
        <v>7803.4310712571751</v>
      </c>
      <c r="H187" s="383">
        <f>(E187*G187)/$D$27</f>
        <v>18.81084544287727</v>
      </c>
      <c r="I187" s="977" t="e">
        <f ca="1">H187*$J$34</f>
        <v>#NAME?</v>
      </c>
      <c r="J187" s="383">
        <f>U21</f>
        <v>1.2147719537100086</v>
      </c>
      <c r="K187" s="383">
        <f>J187*$D$47</f>
        <v>1.1005833900612678</v>
      </c>
      <c r="L187" s="383">
        <f>$D12</f>
        <v>21.402959811792403</v>
      </c>
      <c r="M187" s="383">
        <f>(L187*$D$27)-14</f>
        <v>7803.4310712571751</v>
      </c>
      <c r="N187" s="383">
        <f>(K187*M187)/$D$27</f>
        <v>23.513556803596583</v>
      </c>
      <c r="O187" s="977" t="e">
        <f ca="1">N187*$J$34</f>
        <v>#NAME?</v>
      </c>
      <c r="P187" s="628">
        <f>V21</f>
        <v>12.633628318584089</v>
      </c>
      <c r="Q187" s="628">
        <f>P187*$D$47</f>
        <v>11.446067256637185</v>
      </c>
      <c r="R187" s="628">
        <f>$D12</f>
        <v>21.402959811792403</v>
      </c>
      <c r="S187" s="628">
        <f>(R187*$D$27)-14</f>
        <v>7803.4310712571751</v>
      </c>
      <c r="T187" s="628">
        <f>(Q187*S187)/$D$27</f>
        <v>244.5409907574045</v>
      </c>
      <c r="U187" s="748" t="e">
        <f ca="1">T187*$J$34</f>
        <v>#NAME?</v>
      </c>
      <c r="V187" s="628">
        <f>W21</f>
        <v>14.334309053778099</v>
      </c>
      <c r="W187" s="628">
        <f>V187*$D$47</f>
        <v>12.986884002722958</v>
      </c>
      <c r="X187" s="628">
        <f>$D12</f>
        <v>21.402959811792403</v>
      </c>
      <c r="Y187" s="628">
        <f>(X187*$D$27)-14</f>
        <v>7803.4310712571751</v>
      </c>
      <c r="Z187" s="628">
        <f>(W187*Y187)/$D$27</f>
        <v>277.45997028243966</v>
      </c>
      <c r="AA187" s="748" t="e">
        <f ca="1">Z187*$J$34</f>
        <v>#NAME?</v>
      </c>
      <c r="AB187" s="628">
        <f>X21</f>
        <v>63.168141592920449</v>
      </c>
      <c r="AC187" s="383">
        <f>AB187*$D$47</f>
        <v>57.230336283185927</v>
      </c>
      <c r="AD187" s="628">
        <f>$D12</f>
        <v>21.402959811792403</v>
      </c>
      <c r="AE187" s="628">
        <f>(AD187*$D$27)-14</f>
        <v>7803.4310712571751</v>
      </c>
      <c r="AF187" s="628">
        <f>(AC187*AE187)/$D$27</f>
        <v>1222.7049537870223</v>
      </c>
      <c r="AG187" s="748" t="e">
        <f ca="1">AF187*$J$34</f>
        <v>#NAME?</v>
      </c>
      <c r="AH187" s="383">
        <f>Y21</f>
        <v>72.400408441116511</v>
      </c>
      <c r="AI187" s="628">
        <f>AH187*$D$47</f>
        <v>65.594770047651565</v>
      </c>
      <c r="AJ187" s="628">
        <f>$D12</f>
        <v>21.402959811792403</v>
      </c>
      <c r="AK187" s="628">
        <f>(AJ187*$D$27)-14</f>
        <v>7803.4310712571751</v>
      </c>
      <c r="AL187" s="628">
        <f>(AI187*AK187)/$D$27</f>
        <v>1401.4079854943566</v>
      </c>
      <c r="AM187" s="748" t="e">
        <f ca="1">AL187*$J$34</f>
        <v>#NAME?</v>
      </c>
      <c r="AO187" s="971"/>
      <c r="AP187" s="971"/>
      <c r="AQ187" s="971"/>
      <c r="AR187" s="971"/>
      <c r="AS187" s="971"/>
      <c r="AT187" s="971"/>
      <c r="AU187" s="971"/>
      <c r="AV187" s="971"/>
      <c r="AW187" s="971"/>
      <c r="AX187" s="971"/>
      <c r="AY187" s="971"/>
      <c r="AZ187" s="971"/>
      <c r="BA187" s="971"/>
      <c r="BB187" s="971"/>
      <c r="BC187" s="971"/>
      <c r="BD187" s="971"/>
      <c r="BE187" s="971"/>
      <c r="BF187" s="971"/>
      <c r="BG187" s="971"/>
      <c r="BH187" s="971"/>
      <c r="BI187" s="971"/>
      <c r="BJ187" s="971"/>
      <c r="BK187" s="971"/>
      <c r="BL187" s="971"/>
      <c r="BM187" s="971"/>
      <c r="BN187" s="971"/>
      <c r="BO187" s="971"/>
      <c r="BP187" s="971"/>
      <c r="BQ187" s="971"/>
      <c r="BR187" s="971"/>
      <c r="BS187" s="971"/>
      <c r="BT187" s="971"/>
      <c r="BU187" s="971"/>
      <c r="BV187" s="971"/>
      <c r="BW187" s="971"/>
      <c r="BX187" s="971"/>
      <c r="BY187" s="971"/>
      <c r="BZ187" s="971"/>
    </row>
    <row r="188" spans="1:119" s="304" customFormat="1" x14ac:dyDescent="0.25">
      <c r="B188" s="304" t="s">
        <v>82</v>
      </c>
      <c r="D188" s="383">
        <f t="shared" ref="D188:D190" si="94">T22</f>
        <v>0.44492852280462969</v>
      </c>
      <c r="E188" s="383">
        <f>D188*$D$47</f>
        <v>0.40310524166099448</v>
      </c>
      <c r="F188" s="383">
        <f t="shared" ref="F188:F190" si="95">$D13</f>
        <v>13.448502273927778</v>
      </c>
      <c r="G188" s="383">
        <f>(F188*$D$27)-14</f>
        <v>4898.0654555521205</v>
      </c>
      <c r="H188" s="383">
        <f>(E188*G188)/$D$27</f>
        <v>5.4057107710655892</v>
      </c>
      <c r="I188" s="977" t="e">
        <f ca="1">H188*$J$34</f>
        <v>#NAME?</v>
      </c>
      <c r="J188" s="383">
        <f t="shared" ref="J188:J190" si="96">U22</f>
        <v>0.55616065350578703</v>
      </c>
      <c r="K188" s="383">
        <f>J188*$D$47</f>
        <v>0.50388155207624308</v>
      </c>
      <c r="L188" s="383">
        <f t="shared" ref="L188:L190" si="97">$D13</f>
        <v>13.448502273927778</v>
      </c>
      <c r="M188" s="383">
        <f>(L188*$D$27)-14</f>
        <v>4898.0654555521205</v>
      </c>
      <c r="N188" s="383">
        <f>(K188*M188)/$D$27</f>
        <v>6.7571384638319865</v>
      </c>
      <c r="O188" s="977" t="e">
        <f t="shared" ref="O188:O190" ca="1" si="98">N188*$J$34</f>
        <v>#NAME?</v>
      </c>
      <c r="P188" s="628">
        <f t="shared" ref="P188:P190" si="99">V22</f>
        <v>5.7840707964601856</v>
      </c>
      <c r="Q188" s="628">
        <f>P188*$D$47</f>
        <v>5.2403681415929286</v>
      </c>
      <c r="R188" s="628">
        <f t="shared" ref="R188:R190" si="100">$D13</f>
        <v>13.448502273927778</v>
      </c>
      <c r="S188" s="628">
        <f>(R188*$D$27)-14</f>
        <v>4898.0654555521205</v>
      </c>
      <c r="T188" s="628">
        <f>(Q188*S188)/$D$27</f>
        <v>70.27424002385267</v>
      </c>
      <c r="U188" s="748" t="e">
        <f ca="1">T188*$J$34</f>
        <v>#NAME?</v>
      </c>
      <c r="V188" s="628">
        <f t="shared" ref="V188:V190" si="101">W22</f>
        <v>6.5626957113682876</v>
      </c>
      <c r="W188" s="628">
        <f>V188*$D$47</f>
        <v>5.9458023144996686</v>
      </c>
      <c r="X188" s="628">
        <f t="shared" ref="X188:X190" si="102">$D13</f>
        <v>13.448502273927778</v>
      </c>
      <c r="Y188" s="628">
        <f>(X188*$D$27)-14</f>
        <v>4898.0654555521205</v>
      </c>
      <c r="Z188" s="628">
        <f>(W188*Y188)/$D$27</f>
        <v>79.734233873217434</v>
      </c>
      <c r="AA188" s="748" t="e">
        <f t="shared" ref="AA188:AA190" ca="1" si="103">Z188*$J$34</f>
        <v>#NAME?</v>
      </c>
      <c r="AB188" s="628">
        <f t="shared" ref="AB188:AB190" si="104">X22</f>
        <v>28.920353982300931</v>
      </c>
      <c r="AC188" s="628">
        <f>AB188*$D$47</f>
        <v>26.201840707964646</v>
      </c>
      <c r="AD188" s="628">
        <f t="shared" ref="AD188:AD190" si="105">$D13</f>
        <v>13.448502273927778</v>
      </c>
      <c r="AE188" s="628">
        <f>(AD188*$D$27)-14</f>
        <v>4898.0654555521205</v>
      </c>
      <c r="AF188" s="628">
        <f>(AC188*AE188)/$D$27</f>
        <v>351.37120011926339</v>
      </c>
      <c r="AG188" s="748" t="e">
        <f ca="1">AF188*$J$34</f>
        <v>#NAME?</v>
      </c>
      <c r="AH188" s="383">
        <f t="shared" ref="AH188:AH190" si="106">Y22</f>
        <v>33.147174948944915</v>
      </c>
      <c r="AI188" s="628">
        <f>AH188*$D$47</f>
        <v>30.031340503744094</v>
      </c>
      <c r="AJ188" s="628">
        <f t="shared" ref="AJ188:AJ190" si="107">$D13</f>
        <v>13.448502273927778</v>
      </c>
      <c r="AK188" s="628">
        <f>(AJ188*$D$27)-14</f>
        <v>4898.0654555521205</v>
      </c>
      <c r="AL188" s="628">
        <f>(AI188*AK188)/$D$27</f>
        <v>402.72545244438646</v>
      </c>
      <c r="AM188" s="748" t="e">
        <f t="shared" ref="AM188" ca="1" si="108">AL188*$J$34</f>
        <v>#NAME?</v>
      </c>
      <c r="AO188" s="971"/>
      <c r="AP188" s="971"/>
      <c r="AQ188" s="971"/>
      <c r="AR188" s="971"/>
      <c r="AS188" s="971"/>
      <c r="AT188" s="971"/>
      <c r="AU188" s="971"/>
      <c r="AV188" s="971"/>
      <c r="AW188" s="971"/>
      <c r="AX188" s="971"/>
      <c r="AY188" s="971"/>
      <c r="AZ188" s="971"/>
      <c r="BA188" s="971"/>
      <c r="BB188" s="971"/>
      <c r="BC188" s="971"/>
      <c r="BD188" s="971"/>
      <c r="BE188" s="971"/>
      <c r="BF188" s="971"/>
      <c r="BG188" s="971"/>
      <c r="BH188" s="971"/>
      <c r="BI188" s="971"/>
      <c r="BJ188" s="971"/>
      <c r="BK188" s="971"/>
      <c r="BL188" s="971"/>
      <c r="BM188" s="971"/>
      <c r="BN188" s="971"/>
      <c r="BO188" s="971"/>
      <c r="BP188" s="971"/>
      <c r="BQ188" s="971"/>
      <c r="BR188" s="971"/>
      <c r="BS188" s="971"/>
      <c r="BT188" s="971"/>
      <c r="BU188" s="971"/>
      <c r="BV188" s="971"/>
      <c r="BW188" s="971"/>
      <c r="BX188" s="971"/>
      <c r="BY188" s="971"/>
      <c r="BZ188" s="971"/>
    </row>
    <row r="189" spans="1:119" s="304" customFormat="1" x14ac:dyDescent="0.25">
      <c r="B189" s="304" t="s">
        <v>83</v>
      </c>
      <c r="D189" s="383">
        <f t="shared" si="94"/>
        <v>0.10537780803267546</v>
      </c>
      <c r="E189" s="383">
        <f t="shared" ref="E189:E190" si="109">D189*$D$47</f>
        <v>9.5472294077603978E-2</v>
      </c>
      <c r="F189" s="383">
        <f t="shared" si="95"/>
        <v>7.1045363834463728</v>
      </c>
      <c r="G189" s="383">
        <f t="shared" ref="G189:G190" si="110">(F189*$D$27)-14</f>
        <v>2580.9319140537878</v>
      </c>
      <c r="H189" s="383">
        <f t="shared" ref="H189:H190" si="111">(E189*G189)/$D$27</f>
        <v>0.67462694234857368</v>
      </c>
      <c r="I189" s="977" t="e">
        <f t="shared" ref="I189:I190" ca="1" si="112">H189*$J$34</f>
        <v>#NAME?</v>
      </c>
      <c r="J189" s="383">
        <f t="shared" si="96"/>
        <v>0.13172226004084431</v>
      </c>
      <c r="K189" s="383">
        <f t="shared" ref="K189:K190" si="113">J189*$D$47</f>
        <v>0.11934036759700495</v>
      </c>
      <c r="L189" s="383">
        <f t="shared" si="97"/>
        <v>7.1045363834463728</v>
      </c>
      <c r="M189" s="383">
        <f t="shared" ref="M189:M190" si="114">(L189*$D$27)-14</f>
        <v>2580.9319140537878</v>
      </c>
      <c r="N189" s="383">
        <f t="shared" ref="N189:N190" si="115">(K189*M189)/$D$27</f>
        <v>0.84328367793571701</v>
      </c>
      <c r="O189" s="977" t="e">
        <f t="shared" ca="1" si="98"/>
        <v>#NAME?</v>
      </c>
      <c r="P189" s="628">
        <f t="shared" si="99"/>
        <v>1.3699115044247809</v>
      </c>
      <c r="Q189" s="628">
        <f t="shared" ref="Q189:Q190" si="116">P189*$D$47</f>
        <v>1.2411398230088515</v>
      </c>
      <c r="R189" s="628">
        <f t="shared" si="100"/>
        <v>7.1045363834463728</v>
      </c>
      <c r="S189" s="628">
        <f t="shared" ref="S189:S190" si="117">(R189*$D$27)-14</f>
        <v>2580.9319140537878</v>
      </c>
      <c r="T189" s="628">
        <f t="shared" ref="T189:T190" si="118">(Q189*S189)/$D$27</f>
        <v>8.7701502505314561</v>
      </c>
      <c r="U189" s="748" t="e">
        <f t="shared" ref="U189:U190" ca="1" si="119">T189*$J$34</f>
        <v>#NAME?</v>
      </c>
      <c r="V189" s="628">
        <f t="shared" si="101"/>
        <v>1.5543226684819629</v>
      </c>
      <c r="W189" s="628">
        <f t="shared" ref="W189:W190" si="120">V189*$D$47</f>
        <v>1.4082163376446584</v>
      </c>
      <c r="X189" s="628">
        <f t="shared" si="102"/>
        <v>7.1045363834463728</v>
      </c>
      <c r="Y189" s="628">
        <f>(X189*$D$27)-14</f>
        <v>2580.9319140537878</v>
      </c>
      <c r="Z189" s="628">
        <f>(W189*Y189)/$D$27</f>
        <v>9.950747399641461</v>
      </c>
      <c r="AA189" s="748" t="e">
        <f ca="1">Z189*$J$34</f>
        <v>#NAME?</v>
      </c>
      <c r="AB189" s="628">
        <f t="shared" si="104"/>
        <v>6.8495575221239049</v>
      </c>
      <c r="AC189" s="628">
        <f t="shared" ref="AC189:AC190" si="121">AB189*$D$47</f>
        <v>6.2056991150442578</v>
      </c>
      <c r="AD189" s="628">
        <f t="shared" si="105"/>
        <v>7.1045363834463728</v>
      </c>
      <c r="AE189" s="628">
        <f t="shared" ref="AE189:AE190" si="122">(AD189*$D$27)-14</f>
        <v>2580.9319140537878</v>
      </c>
      <c r="AF189" s="628">
        <f t="shared" ref="AF189:AF190" si="123">(AC189*AE189)/$D$27</f>
        <v>43.850751252657282</v>
      </c>
      <c r="AG189" s="748" t="e">
        <f t="shared" ref="AG189:AG190" ca="1" si="124">AF189*$J$34</f>
        <v>#NAME?</v>
      </c>
      <c r="AH189" s="383">
        <f t="shared" si="106"/>
        <v>7.8506466984343213</v>
      </c>
      <c r="AI189" s="628">
        <f t="shared" ref="AI189:AI190" si="125">AH189*$D$47</f>
        <v>7.1126859087814953</v>
      </c>
      <c r="AJ189" s="628">
        <f t="shared" si="107"/>
        <v>7.1045363834463728</v>
      </c>
      <c r="AK189" s="628">
        <f>(AJ189*$D$27)-14</f>
        <v>2580.9319140537878</v>
      </c>
      <c r="AL189" s="628">
        <f>(AI189*AK189)/$D$27</f>
        <v>50.259707204968734</v>
      </c>
      <c r="AM189" s="748" t="e">
        <f ca="1">AL189*$J$34</f>
        <v>#NAME?</v>
      </c>
      <c r="AO189" s="971"/>
      <c r="AP189" s="971"/>
      <c r="AQ189" s="971"/>
      <c r="AR189" s="971"/>
      <c r="AS189" s="971"/>
      <c r="AT189" s="971"/>
      <c r="AU189" s="971"/>
      <c r="AV189" s="971"/>
      <c r="AW189" s="971"/>
      <c r="AX189" s="971"/>
      <c r="AY189" s="971"/>
      <c r="AZ189" s="971"/>
      <c r="BA189" s="971"/>
      <c r="BB189" s="971"/>
      <c r="BC189" s="971"/>
      <c r="BD189" s="971"/>
      <c r="BE189" s="971"/>
      <c r="BF189" s="971"/>
      <c r="BG189" s="971"/>
      <c r="BH189" s="971"/>
      <c r="BI189" s="971"/>
      <c r="BJ189" s="971"/>
      <c r="BK189" s="971"/>
      <c r="BL189" s="971"/>
      <c r="BM189" s="971"/>
      <c r="BN189" s="971"/>
      <c r="BO189" s="971"/>
      <c r="BP189" s="971"/>
      <c r="BQ189" s="971"/>
      <c r="BR189" s="971"/>
      <c r="BS189" s="971"/>
      <c r="BT189" s="971"/>
      <c r="BU189" s="971"/>
      <c r="BV189" s="971"/>
      <c r="BW189" s="971"/>
      <c r="BX189" s="971"/>
      <c r="BY189" s="971"/>
      <c r="BZ189" s="971"/>
    </row>
    <row r="190" spans="1:119" s="304" customFormat="1" x14ac:dyDescent="0.25">
      <c r="B190" s="304" t="s">
        <v>97</v>
      </c>
      <c r="D190" s="383">
        <f t="shared" si="94"/>
        <v>0</v>
      </c>
      <c r="E190" s="383">
        <f t="shared" si="109"/>
        <v>0</v>
      </c>
      <c r="F190" s="383">
        <f t="shared" si="95"/>
        <v>3.450685214125738</v>
      </c>
      <c r="G190" s="383">
        <f t="shared" si="110"/>
        <v>1246.3627744594257</v>
      </c>
      <c r="H190" s="383">
        <f t="shared" si="111"/>
        <v>0</v>
      </c>
      <c r="I190" s="977" t="e">
        <f t="shared" ca="1" si="112"/>
        <v>#NAME?</v>
      </c>
      <c r="J190" s="383">
        <f t="shared" si="96"/>
        <v>0</v>
      </c>
      <c r="K190" s="383">
        <f t="shared" si="113"/>
        <v>0</v>
      </c>
      <c r="L190" s="383">
        <f t="shared" si="97"/>
        <v>3.450685214125738</v>
      </c>
      <c r="M190" s="383">
        <f t="shared" si="114"/>
        <v>1246.3627744594257</v>
      </c>
      <c r="N190" s="383">
        <f t="shared" si="115"/>
        <v>0</v>
      </c>
      <c r="O190" s="977" t="e">
        <f t="shared" ca="1" si="98"/>
        <v>#NAME?</v>
      </c>
      <c r="P190" s="628">
        <f t="shared" si="99"/>
        <v>0</v>
      </c>
      <c r="Q190" s="628">
        <f t="shared" si="116"/>
        <v>0</v>
      </c>
      <c r="R190" s="628">
        <f t="shared" si="100"/>
        <v>3.450685214125738</v>
      </c>
      <c r="S190" s="628">
        <f t="shared" si="117"/>
        <v>1246.3627744594257</v>
      </c>
      <c r="T190" s="628">
        <f t="shared" si="118"/>
        <v>0</v>
      </c>
      <c r="U190" s="748" t="e">
        <f t="shared" ca="1" si="119"/>
        <v>#NAME?</v>
      </c>
      <c r="V190" s="628">
        <f t="shared" si="101"/>
        <v>0</v>
      </c>
      <c r="W190" s="628">
        <f t="shared" si="120"/>
        <v>0</v>
      </c>
      <c r="X190" s="628">
        <f t="shared" si="102"/>
        <v>3.450685214125738</v>
      </c>
      <c r="Y190" s="628">
        <f t="shared" ref="Y190" si="126">(X190*$D$27)-14</f>
        <v>1246.3627744594257</v>
      </c>
      <c r="Z190" s="628">
        <f t="shared" ref="Z190" si="127">(W190*Y190)/$D$27</f>
        <v>0</v>
      </c>
      <c r="AA190" s="748" t="e">
        <f t="shared" ca="1" si="103"/>
        <v>#NAME?</v>
      </c>
      <c r="AB190" s="628">
        <f t="shared" si="104"/>
        <v>0</v>
      </c>
      <c r="AC190" s="628">
        <f t="shared" si="121"/>
        <v>0</v>
      </c>
      <c r="AD190" s="628">
        <f t="shared" si="105"/>
        <v>3.450685214125738</v>
      </c>
      <c r="AE190" s="628">
        <f t="shared" si="122"/>
        <v>1246.3627744594257</v>
      </c>
      <c r="AF190" s="628">
        <f t="shared" si="123"/>
        <v>0</v>
      </c>
      <c r="AG190" s="748" t="e">
        <f t="shared" ca="1" si="124"/>
        <v>#NAME?</v>
      </c>
      <c r="AH190" s="383">
        <f t="shared" si="106"/>
        <v>0</v>
      </c>
      <c r="AI190" s="628">
        <f t="shared" si="125"/>
        <v>0</v>
      </c>
      <c r="AJ190" s="628">
        <f t="shared" si="107"/>
        <v>3.450685214125738</v>
      </c>
      <c r="AK190" s="628">
        <f t="shared" ref="AK190" si="128">(AJ190*$D$27)-14</f>
        <v>1246.3627744594257</v>
      </c>
      <c r="AL190" s="628">
        <f>(AI190*AK190)/$D$27</f>
        <v>0</v>
      </c>
      <c r="AM190" s="748" t="e">
        <f t="shared" ref="AM190" ca="1" si="129">AL190*$J$34</f>
        <v>#NAME?</v>
      </c>
      <c r="AO190" s="971"/>
      <c r="AP190" s="971"/>
      <c r="AQ190" s="971"/>
      <c r="AR190" s="971"/>
      <c r="AS190" s="971"/>
      <c r="AT190" s="971"/>
      <c r="AU190" s="971"/>
      <c r="AV190" s="971"/>
      <c r="AW190" s="971"/>
      <c r="AX190" s="971"/>
      <c r="AY190" s="971"/>
      <c r="AZ190" s="971"/>
      <c r="BA190" s="971"/>
      <c r="BB190" s="971"/>
      <c r="BC190" s="971"/>
      <c r="BD190" s="971"/>
      <c r="BE190" s="971"/>
      <c r="BF190" s="971"/>
      <c r="BG190" s="971"/>
      <c r="BH190" s="971"/>
      <c r="BI190" s="971"/>
      <c r="BJ190" s="971"/>
      <c r="BK190" s="971"/>
      <c r="BL190" s="971"/>
      <c r="BM190" s="971"/>
      <c r="BN190" s="971"/>
      <c r="BO190" s="971"/>
      <c r="BP190" s="971"/>
      <c r="BQ190" s="971"/>
      <c r="BR190" s="971"/>
      <c r="BS190" s="971"/>
      <c r="BT190" s="971"/>
      <c r="BU190" s="971"/>
      <c r="BV190" s="971"/>
      <c r="BW190" s="971"/>
      <c r="BX190" s="971"/>
      <c r="BY190" s="971"/>
      <c r="BZ190" s="971"/>
    </row>
    <row r="191" spans="1:119" s="640" customFormat="1" x14ac:dyDescent="0.25">
      <c r="B191" s="749" t="s">
        <v>155</v>
      </c>
      <c r="C191" s="644"/>
      <c r="D191" s="647">
        <f>SUM(D187:D190)</f>
        <v>1.5221238938053121</v>
      </c>
      <c r="E191" s="750">
        <f>SUM(E187:E190)</f>
        <v>1.3790442477876128</v>
      </c>
      <c r="F191" s="644"/>
      <c r="G191" s="644"/>
      <c r="H191" s="750">
        <f>SUM(H187:H190)</f>
        <v>24.891183156291433</v>
      </c>
      <c r="I191" s="751" t="e">
        <f ca="1">_xll.ErTotal(SUM(I187:I190))</f>
        <v>#NAME?</v>
      </c>
      <c r="J191" s="647">
        <f>SUM(J187:J190)</f>
        <v>1.9026548672566399</v>
      </c>
      <c r="K191" s="750">
        <f>SUM(K187:K190)</f>
        <v>1.7238053097345158</v>
      </c>
      <c r="L191" s="644"/>
      <c r="M191" s="644"/>
      <c r="N191" s="750">
        <f>SUM(N187:N190)</f>
        <v>31.113978945364284</v>
      </c>
      <c r="O191" s="751" t="e">
        <f ca="1">_xll.ErTotal(SUM(O187:O190))</f>
        <v>#NAME?</v>
      </c>
      <c r="P191" s="647">
        <f>SUM(P187:P190)</f>
        <v>19.787610619469056</v>
      </c>
      <c r="Q191" s="750">
        <f>SUM(Q187:Q190)</f>
        <v>17.927575221238964</v>
      </c>
      <c r="R191" s="644"/>
      <c r="S191" s="644"/>
      <c r="T191" s="750">
        <f>SUM(T187:T190)</f>
        <v>323.58538103178864</v>
      </c>
      <c r="U191" s="751" t="e">
        <f ca="1">_xll.ErTotal(SUM(U187:U190))</f>
        <v>#NAME?</v>
      </c>
      <c r="V191" s="647">
        <f>SUM(V187:V190)</f>
        <v>22.45132743362835</v>
      </c>
      <c r="W191" s="750">
        <f>SUM(W187:W190)</f>
        <v>20.340902654867286</v>
      </c>
      <c r="X191" s="644"/>
      <c r="Y191" s="644"/>
      <c r="Z191" s="750">
        <f>SUM(Z187:Z190)</f>
        <v>367.14495155529852</v>
      </c>
      <c r="AA191" s="751" t="e">
        <f ca="1">_xll.ErTotal(SUM(AA187:AA190))</f>
        <v>#NAME?</v>
      </c>
      <c r="AB191" s="647">
        <f>SUM(AB187:AB190)</f>
        <v>98.938053097345275</v>
      </c>
      <c r="AC191" s="750">
        <f>SUM(AC187:AC190)</f>
        <v>89.637876106194824</v>
      </c>
      <c r="AD191" s="644"/>
      <c r="AE191" s="644"/>
      <c r="AF191" s="750">
        <f>SUM(AF187:AF190)</f>
        <v>1617.9269051589431</v>
      </c>
      <c r="AG191" s="751" t="e">
        <f ca="1">_xll.ErTotal(SUM(AG187:AG190))</f>
        <v>#NAME?</v>
      </c>
      <c r="AH191" s="647">
        <f>SUM(AH187:AH190)</f>
        <v>113.39823008849574</v>
      </c>
      <c r="AI191" s="750">
        <f>SUM(AI187:AI190)</f>
        <v>102.73879646017716</v>
      </c>
      <c r="AJ191" s="644"/>
      <c r="AK191" s="644"/>
      <c r="AL191" s="750">
        <f>SUM(AL187:AL190)</f>
        <v>1854.3931451437118</v>
      </c>
      <c r="AM191" s="751" t="e">
        <f ca="1">_xll.ErTotal(SUM(AM187:AM190))</f>
        <v>#NAME?</v>
      </c>
      <c r="AO191" s="919"/>
      <c r="AP191" s="919"/>
      <c r="AQ191" s="919"/>
      <c r="AR191" s="919"/>
      <c r="AS191" s="919"/>
      <c r="AT191" s="919"/>
      <c r="AU191" s="919"/>
      <c r="AV191" s="919"/>
      <c r="AW191" s="919"/>
      <c r="AX191" s="919"/>
      <c r="AY191" s="919"/>
      <c r="AZ191" s="919"/>
      <c r="BA191" s="919"/>
      <c r="BB191" s="919"/>
      <c r="BC191" s="919"/>
      <c r="BD191" s="919"/>
      <c r="BE191" s="919"/>
      <c r="BF191" s="919"/>
      <c r="BG191" s="919"/>
      <c r="BH191" s="919"/>
      <c r="BI191" s="919"/>
      <c r="BJ191" s="919"/>
      <c r="BK191" s="919"/>
      <c r="BL191" s="919"/>
      <c r="BM191" s="919"/>
      <c r="BN191" s="919"/>
      <c r="BO191" s="919"/>
      <c r="BP191" s="919"/>
      <c r="BQ191" s="919"/>
      <c r="BR191" s="919"/>
      <c r="BS191" s="919"/>
      <c r="BT191" s="919"/>
      <c r="BU191" s="919"/>
      <c r="BV191" s="919"/>
      <c r="BW191" s="919"/>
      <c r="BX191" s="919"/>
      <c r="BY191" s="919"/>
      <c r="BZ191" s="919"/>
    </row>
    <row r="192" spans="1:119" x14ac:dyDescent="0.25">
      <c r="D192" s="241"/>
      <c r="E192" s="241"/>
      <c r="F192" s="241"/>
      <c r="G192" s="241"/>
      <c r="H192" s="241"/>
      <c r="I192" s="241"/>
      <c r="J192" s="241"/>
      <c r="K192" s="241"/>
      <c r="L192" s="241"/>
      <c r="M192" s="241"/>
      <c r="N192" s="241"/>
      <c r="O192" s="159"/>
    </row>
    <row r="193" spans="1:36" s="160" customFormat="1" x14ac:dyDescent="0.25">
      <c r="A193" s="160" t="s">
        <v>183</v>
      </c>
    </row>
    <row r="194" spans="1:36" s="112" customFormat="1" ht="15.75" x14ac:dyDescent="0.25">
      <c r="I194" s="675"/>
    </row>
    <row r="195" spans="1:36" s="112" customFormat="1" ht="15.75" x14ac:dyDescent="0.25">
      <c r="F195" s="1697" t="s">
        <v>644</v>
      </c>
      <c r="G195" s="1697"/>
      <c r="H195" s="1697"/>
      <c r="I195" s="1698"/>
      <c r="J195" s="1691" t="s">
        <v>641</v>
      </c>
      <c r="K195" s="1691"/>
      <c r="L195" s="1691"/>
      <c r="M195" s="1691"/>
      <c r="N195" s="1693" t="s">
        <v>642</v>
      </c>
      <c r="O195" s="1693"/>
      <c r="P195" s="1693"/>
      <c r="Q195" s="1693"/>
      <c r="S195" s="917"/>
      <c r="T195" s="917"/>
      <c r="U195" s="917"/>
      <c r="V195" s="917"/>
      <c r="W195" s="917"/>
      <c r="X195" s="917"/>
      <c r="Y195" s="917"/>
      <c r="Z195" s="917"/>
      <c r="AA195" s="917"/>
      <c r="AB195" s="917"/>
      <c r="AC195" s="917"/>
      <c r="AD195" s="917"/>
      <c r="AE195" s="917"/>
      <c r="AF195" s="917"/>
      <c r="AG195" s="917"/>
      <c r="AH195" s="917"/>
      <c r="AI195" s="917"/>
      <c r="AJ195" s="917"/>
    </row>
    <row r="196" spans="1:36" s="112" customFormat="1" ht="15.75" x14ac:dyDescent="0.25">
      <c r="F196" s="1697" t="s">
        <v>184</v>
      </c>
      <c r="G196" s="1698"/>
      <c r="H196" s="1697" t="s">
        <v>185</v>
      </c>
      <c r="I196" s="1698"/>
      <c r="J196" s="1690" t="s">
        <v>176</v>
      </c>
      <c r="K196" s="1703"/>
      <c r="L196" s="1690" t="s">
        <v>186</v>
      </c>
      <c r="M196" s="1703"/>
      <c r="N196" s="1693" t="s">
        <v>177</v>
      </c>
      <c r="O196" s="1695"/>
      <c r="P196" s="1693" t="s">
        <v>187</v>
      </c>
      <c r="Q196" s="1693"/>
      <c r="S196" s="917"/>
      <c r="T196" s="917"/>
      <c r="U196" s="917"/>
      <c r="V196" s="917"/>
      <c r="W196" s="917"/>
      <c r="X196" s="917"/>
      <c r="Y196" s="917"/>
      <c r="Z196" s="917"/>
      <c r="AA196" s="917"/>
      <c r="AB196" s="917"/>
      <c r="AC196" s="917"/>
      <c r="AD196" s="917"/>
      <c r="AE196" s="917"/>
      <c r="AF196" s="917"/>
      <c r="AG196" s="917"/>
      <c r="AH196" s="917"/>
      <c r="AI196" s="917"/>
      <c r="AJ196" s="917"/>
    </row>
    <row r="197" spans="1:36" s="304" customFormat="1" ht="14.25" customHeight="1" x14ac:dyDescent="0.25">
      <c r="D197" s="1699" t="s">
        <v>188</v>
      </c>
      <c r="E197" s="1699"/>
      <c r="F197" s="1697" t="s">
        <v>189</v>
      </c>
      <c r="G197" s="1698"/>
      <c r="H197" s="1697" t="s">
        <v>189</v>
      </c>
      <c r="I197" s="1698"/>
      <c r="J197" s="1690" t="s">
        <v>189</v>
      </c>
      <c r="K197" s="1703"/>
      <c r="L197" s="1690" t="s">
        <v>189</v>
      </c>
      <c r="M197" s="1703"/>
      <c r="N197" s="1693" t="s">
        <v>189</v>
      </c>
      <c r="O197" s="1695"/>
      <c r="P197" s="1696" t="s">
        <v>189</v>
      </c>
      <c r="Q197" s="1696"/>
      <c r="S197" s="971"/>
      <c r="T197" s="971"/>
      <c r="U197" s="971"/>
      <c r="V197" s="971"/>
      <c r="W197" s="971"/>
      <c r="X197" s="971"/>
      <c r="Y197" s="971"/>
      <c r="Z197" s="971"/>
      <c r="AA197" s="971"/>
      <c r="AB197" s="971"/>
      <c r="AC197" s="971"/>
      <c r="AD197" s="971"/>
      <c r="AE197" s="971"/>
      <c r="AF197" s="971"/>
      <c r="AG197" s="971"/>
      <c r="AH197" s="971"/>
      <c r="AI197" s="971"/>
      <c r="AJ197" s="971"/>
    </row>
    <row r="198" spans="1:36" s="304" customFormat="1" ht="14.25" customHeight="1" x14ac:dyDescent="0.25">
      <c r="D198" s="1699"/>
      <c r="E198" s="1699"/>
      <c r="F198" s="1647" t="s">
        <v>152</v>
      </c>
      <c r="G198" s="1648"/>
      <c r="H198" s="1647" t="s">
        <v>152</v>
      </c>
      <c r="I198" s="1648"/>
      <c r="J198" s="1650" t="s">
        <v>152</v>
      </c>
      <c r="K198" s="1649"/>
      <c r="L198" s="1650" t="s">
        <v>152</v>
      </c>
      <c r="M198" s="1649"/>
      <c r="N198" s="1645" t="s">
        <v>152</v>
      </c>
      <c r="O198" s="1646"/>
      <c r="P198" s="1652" t="s">
        <v>152</v>
      </c>
      <c r="Q198" s="1652"/>
      <c r="S198" s="971"/>
      <c r="T198" s="971"/>
      <c r="U198" s="971"/>
      <c r="V198" s="971"/>
      <c r="W198" s="971"/>
      <c r="X198" s="971"/>
      <c r="Y198" s="971"/>
      <c r="Z198" s="971"/>
      <c r="AA198" s="971"/>
      <c r="AB198" s="971"/>
      <c r="AC198" s="971"/>
      <c r="AD198" s="971"/>
      <c r="AE198" s="971"/>
      <c r="AF198" s="971"/>
      <c r="AG198" s="971"/>
      <c r="AH198" s="971"/>
      <c r="AI198" s="971"/>
      <c r="AJ198" s="971"/>
    </row>
    <row r="199" spans="1:36" s="678" customFormat="1" x14ac:dyDescent="0.25">
      <c r="D199" s="678" t="s">
        <v>190</v>
      </c>
      <c r="E199" s="678" t="s">
        <v>191</v>
      </c>
      <c r="F199" s="372" t="s">
        <v>166</v>
      </c>
      <c r="G199" s="747" t="s">
        <v>182</v>
      </c>
      <c r="H199" s="372" t="s">
        <v>166</v>
      </c>
      <c r="I199" s="747" t="s">
        <v>182</v>
      </c>
      <c r="J199" s="758" t="s">
        <v>166</v>
      </c>
      <c r="K199" s="731" t="s">
        <v>182</v>
      </c>
      <c r="L199" s="758" t="s">
        <v>166</v>
      </c>
      <c r="M199" s="731" t="s">
        <v>182</v>
      </c>
      <c r="N199" s="703" t="s">
        <v>166</v>
      </c>
      <c r="O199" s="704" t="s">
        <v>182</v>
      </c>
      <c r="P199" s="757" t="s">
        <v>166</v>
      </c>
      <c r="Q199" s="757" t="s">
        <v>182</v>
      </c>
      <c r="R199" s="304"/>
      <c r="S199" s="971"/>
      <c r="T199" s="971"/>
      <c r="U199" s="971"/>
      <c r="V199" s="971"/>
      <c r="W199" s="971"/>
      <c r="X199" s="971"/>
      <c r="Y199" s="919"/>
      <c r="Z199" s="919"/>
      <c r="AA199" s="919"/>
      <c r="AB199" s="919"/>
      <c r="AC199" s="919"/>
      <c r="AD199" s="919"/>
      <c r="AE199" s="919"/>
      <c r="AF199" s="919"/>
      <c r="AG199" s="919"/>
      <c r="AH199" s="919"/>
      <c r="AI199" s="919"/>
      <c r="AJ199" s="919"/>
    </row>
    <row r="200" spans="1:36" s="304" customFormat="1" x14ac:dyDescent="0.25">
      <c r="F200" s="365"/>
      <c r="G200" s="684"/>
      <c r="H200" s="365"/>
      <c r="I200" s="684"/>
      <c r="J200" s="759"/>
      <c r="K200" s="684"/>
      <c r="L200" s="759"/>
      <c r="M200" s="684"/>
      <c r="N200" s="365"/>
      <c r="O200" s="684"/>
      <c r="S200" s="971"/>
      <c r="T200" s="971"/>
      <c r="U200" s="971"/>
      <c r="V200" s="971"/>
      <c r="W200" s="971"/>
      <c r="X200" s="971"/>
      <c r="Y200" s="971"/>
      <c r="Z200" s="971"/>
      <c r="AA200" s="971"/>
      <c r="AB200" s="971"/>
      <c r="AC200" s="971"/>
      <c r="AD200" s="971"/>
      <c r="AE200" s="971"/>
      <c r="AF200" s="971"/>
      <c r="AG200" s="971"/>
      <c r="AH200" s="971"/>
      <c r="AI200" s="971"/>
      <c r="AJ200" s="971"/>
    </row>
    <row r="201" spans="1:36" s="304" customFormat="1" ht="15.75" x14ac:dyDescent="0.25">
      <c r="A201" s="304">
        <v>1</v>
      </c>
      <c r="B201" s="172" t="s">
        <v>192</v>
      </c>
      <c r="C201" s="753">
        <v>587</v>
      </c>
      <c r="D201" s="161">
        <f>'Permanent Disb'!F23</f>
        <v>69042.779913154998</v>
      </c>
      <c r="E201" s="161">
        <f>'Permanent Disb'!C23</f>
        <v>186528.44039879201</v>
      </c>
      <c r="F201" s="754" t="e">
        <f ca="1">$L$50*D25</f>
        <v>#NAME?</v>
      </c>
      <c r="G201" s="755" t="e">
        <f ca="1">($E201/$D201)*F201</f>
        <v>#NAME?</v>
      </c>
      <c r="H201" s="754" t="e">
        <f ca="1">$L$50*E25</f>
        <v>#NAME?</v>
      </c>
      <c r="I201" s="755" t="e">
        <f ca="1">($E201/$D201)*H201</f>
        <v>#NAME?</v>
      </c>
      <c r="J201" s="760" t="e">
        <f ca="1">$L$50*F25</f>
        <v>#NAME?</v>
      </c>
      <c r="K201" s="755" t="e">
        <f ca="1">($E201/$D201)*J201</f>
        <v>#NAME?</v>
      </c>
      <c r="L201" s="760" t="e">
        <f ca="1">$L$50*G25</f>
        <v>#NAME?</v>
      </c>
      <c r="M201" s="755" t="e">
        <f ca="1">($E201/$D201)*L201</f>
        <v>#NAME?</v>
      </c>
      <c r="N201" s="754" t="e">
        <f ca="1">$L$50*H25</f>
        <v>#NAME?</v>
      </c>
      <c r="O201" s="755" t="e">
        <f ca="1">($E201/$D201)*N201</f>
        <v>#NAME?</v>
      </c>
      <c r="P201" s="487" t="e">
        <f ca="1">$L$50*I25</f>
        <v>#NAME?</v>
      </c>
      <c r="Q201" s="487" t="e">
        <f ca="1">($E201/$D201)*P201</f>
        <v>#NAME?</v>
      </c>
      <c r="S201" s="971"/>
      <c r="T201" s="971"/>
      <c r="U201" s="971"/>
      <c r="V201" s="971"/>
      <c r="W201" s="971"/>
      <c r="X201" s="971"/>
      <c r="Y201" s="971"/>
      <c r="Z201" s="971"/>
      <c r="AA201" s="971"/>
      <c r="AB201" s="971"/>
      <c r="AC201" s="971"/>
      <c r="AD201" s="971"/>
      <c r="AE201" s="971"/>
      <c r="AF201" s="971"/>
      <c r="AG201" s="971"/>
      <c r="AH201" s="971"/>
      <c r="AI201" s="971"/>
      <c r="AJ201" s="971"/>
    </row>
    <row r="202" spans="1:36" s="304" customFormat="1" ht="15.75" x14ac:dyDescent="0.25">
      <c r="A202" s="304">
        <v>2</v>
      </c>
      <c r="B202" s="171" t="s">
        <v>193</v>
      </c>
      <c r="C202" s="756">
        <v>544</v>
      </c>
      <c r="D202" s="161">
        <f>'Permanent Disb'!F24</f>
        <v>6598.0075184347397</v>
      </c>
      <c r="E202" s="161">
        <f>'Permanent Disb'!C24</f>
        <v>38742.4546285135</v>
      </c>
      <c r="F202" s="754" t="e">
        <f ca="1">$L$51*D24</f>
        <v>#NAME?</v>
      </c>
      <c r="G202" s="755" t="e">
        <f t="shared" ref="G202:G205" ca="1" si="130">($E202/$D202)*F202</f>
        <v>#NAME?</v>
      </c>
      <c r="H202" s="754" t="e">
        <f ca="1">$L$51*E24</f>
        <v>#NAME?</v>
      </c>
      <c r="I202" s="755" t="e">
        <f t="shared" ref="I202:I205" ca="1" si="131">($E202/$D202)*H202</f>
        <v>#NAME?</v>
      </c>
      <c r="J202" s="760" t="e">
        <f ca="1">$L$51*F24</f>
        <v>#NAME?</v>
      </c>
      <c r="K202" s="755" t="e">
        <f t="shared" ref="K202:K205" ca="1" si="132">($E202/$D202)*J202</f>
        <v>#NAME?</v>
      </c>
      <c r="L202" s="760" t="e">
        <f ca="1">$L$51*G24</f>
        <v>#NAME?</v>
      </c>
      <c r="M202" s="755" t="e">
        <f t="shared" ref="M202:M205" ca="1" si="133">($E202/$D202)*L202</f>
        <v>#NAME?</v>
      </c>
      <c r="N202" s="754" t="e">
        <f ca="1">$L$51*H24</f>
        <v>#NAME?</v>
      </c>
      <c r="O202" s="755" t="e">
        <f t="shared" ref="O202:O205" ca="1" si="134">($E202/$D202)*N202</f>
        <v>#NAME?</v>
      </c>
      <c r="P202" s="487" t="e">
        <f ca="1">$L$51*I24</f>
        <v>#NAME?</v>
      </c>
      <c r="Q202" s="487" t="e">
        <f t="shared" ref="Q202:Q205" ca="1" si="135">($E202/$D202)*P202</f>
        <v>#NAME?</v>
      </c>
      <c r="S202" s="971"/>
      <c r="T202" s="971"/>
      <c r="U202" s="971"/>
      <c r="V202" s="971"/>
      <c r="W202" s="971"/>
      <c r="X202" s="971"/>
      <c r="Y202" s="971"/>
      <c r="Z202" s="971"/>
      <c r="AA202" s="971"/>
      <c r="AB202" s="971"/>
      <c r="AC202" s="971"/>
      <c r="AD202" s="971"/>
      <c r="AE202" s="971"/>
      <c r="AF202" s="971"/>
      <c r="AG202" s="971"/>
      <c r="AH202" s="971"/>
      <c r="AI202" s="971"/>
      <c r="AJ202" s="971"/>
    </row>
    <row r="203" spans="1:36" s="304" customFormat="1" ht="15.75" x14ac:dyDescent="0.25">
      <c r="A203" s="304">
        <v>3</v>
      </c>
      <c r="B203" s="171" t="s">
        <v>194</v>
      </c>
      <c r="C203" s="753">
        <v>543</v>
      </c>
      <c r="D203" s="161">
        <f>'Permanent Disb'!F25</f>
        <v>43968.576282222399</v>
      </c>
      <c r="E203" s="161">
        <f>'Permanent Disb'!C25</f>
        <v>154293.142132498</v>
      </c>
      <c r="F203" s="754" t="e">
        <f ca="1">$L$52*D24</f>
        <v>#NAME?</v>
      </c>
      <c r="G203" s="755" t="e">
        <f t="shared" ca="1" si="130"/>
        <v>#NAME?</v>
      </c>
      <c r="H203" s="754" t="e">
        <f ca="1">$L$52*E24</f>
        <v>#NAME?</v>
      </c>
      <c r="I203" s="755" t="e">
        <f t="shared" ca="1" si="131"/>
        <v>#NAME?</v>
      </c>
      <c r="J203" s="760" t="e">
        <f ca="1">$L$52*F24</f>
        <v>#NAME?</v>
      </c>
      <c r="K203" s="755" t="e">
        <f t="shared" ca="1" si="132"/>
        <v>#NAME?</v>
      </c>
      <c r="L203" s="760" t="e">
        <f ca="1">$L$52*G24</f>
        <v>#NAME?</v>
      </c>
      <c r="M203" s="755" t="e">
        <f t="shared" ca="1" si="133"/>
        <v>#NAME?</v>
      </c>
      <c r="N203" s="754" t="e">
        <f ca="1">$L$52*H24</f>
        <v>#NAME?</v>
      </c>
      <c r="O203" s="755" t="e">
        <f t="shared" ca="1" si="134"/>
        <v>#NAME?</v>
      </c>
      <c r="P203" s="487" t="e">
        <f ca="1">$L$52*I24</f>
        <v>#NAME?</v>
      </c>
      <c r="Q203" s="487" t="e">
        <f t="shared" ca="1" si="135"/>
        <v>#NAME?</v>
      </c>
      <c r="S203" s="971"/>
      <c r="T203" s="971"/>
      <c r="U203" s="971"/>
      <c r="V203" s="971"/>
      <c r="W203" s="971"/>
      <c r="X203" s="971"/>
      <c r="Y203" s="971"/>
      <c r="Z203" s="971"/>
      <c r="AA203" s="971"/>
      <c r="AB203" s="971"/>
      <c r="AC203" s="971"/>
      <c r="AD203" s="971"/>
      <c r="AE203" s="971"/>
      <c r="AF203" s="971"/>
      <c r="AG203" s="971"/>
      <c r="AH203" s="971"/>
      <c r="AI203" s="971"/>
      <c r="AJ203" s="971"/>
    </row>
    <row r="204" spans="1:36" s="304" customFormat="1" ht="31.5" x14ac:dyDescent="0.25">
      <c r="A204" s="304">
        <v>4</v>
      </c>
      <c r="B204" s="171" t="s">
        <v>195</v>
      </c>
      <c r="C204" s="753">
        <v>571</v>
      </c>
      <c r="D204" s="161">
        <f>'Permanent Disb'!F26</f>
        <v>188749.597470596</v>
      </c>
      <c r="E204" s="161">
        <f>'Permanent Disb'!C26</f>
        <v>139107.980565215</v>
      </c>
      <c r="F204" s="754" t="e">
        <f ca="1">$L$53*D24</f>
        <v>#NAME?</v>
      </c>
      <c r="G204" s="755" t="e">
        <f t="shared" ca="1" si="130"/>
        <v>#NAME?</v>
      </c>
      <c r="H204" s="754" t="e">
        <f ca="1">$L$53*E24</f>
        <v>#NAME?</v>
      </c>
      <c r="I204" s="755" t="e">
        <f t="shared" ca="1" si="131"/>
        <v>#NAME?</v>
      </c>
      <c r="J204" s="760" t="e">
        <f ca="1">$L$53*F24</f>
        <v>#NAME?</v>
      </c>
      <c r="K204" s="755" t="e">
        <f t="shared" ca="1" si="132"/>
        <v>#NAME?</v>
      </c>
      <c r="L204" s="760" t="e">
        <f ca="1">$L$53*G24</f>
        <v>#NAME?</v>
      </c>
      <c r="M204" s="755" t="e">
        <f t="shared" ca="1" si="133"/>
        <v>#NAME?</v>
      </c>
      <c r="N204" s="754" t="e">
        <f ca="1">$L$53*H24</f>
        <v>#NAME?</v>
      </c>
      <c r="O204" s="755" t="e">
        <f t="shared" ca="1" si="134"/>
        <v>#NAME?</v>
      </c>
      <c r="P204" s="487" t="e">
        <f ca="1">$L$53*I24</f>
        <v>#NAME?</v>
      </c>
      <c r="Q204" s="487" t="e">
        <f t="shared" ca="1" si="135"/>
        <v>#NAME?</v>
      </c>
      <c r="S204" s="971"/>
      <c r="T204" s="971"/>
      <c r="U204" s="971"/>
      <c r="V204" s="971"/>
      <c r="W204" s="971"/>
      <c r="X204" s="971"/>
      <c r="Y204" s="971"/>
      <c r="Z204" s="971"/>
      <c r="AA204" s="971"/>
      <c r="AB204" s="971"/>
      <c r="AC204" s="971"/>
      <c r="AD204" s="971"/>
      <c r="AE204" s="971"/>
      <c r="AF204" s="971"/>
      <c r="AG204" s="971"/>
      <c r="AH204" s="971"/>
      <c r="AI204" s="971"/>
      <c r="AJ204" s="971"/>
    </row>
    <row r="205" spans="1:36" s="304" customFormat="1" ht="15.75" x14ac:dyDescent="0.25">
      <c r="A205" s="304">
        <v>5</v>
      </c>
      <c r="B205" s="171" t="s">
        <v>196</v>
      </c>
      <c r="C205" s="753">
        <v>495</v>
      </c>
      <c r="D205" s="161">
        <f>'Permanent Disb'!F27</f>
        <v>17984.101535608901</v>
      </c>
      <c r="E205" s="161">
        <f>'Permanent Disb'!C27</f>
        <v>114238.128354292</v>
      </c>
      <c r="F205" s="754" t="e">
        <f ca="1">$L$54*D24</f>
        <v>#NAME?</v>
      </c>
      <c r="G205" s="755" t="e">
        <f t="shared" ca="1" si="130"/>
        <v>#NAME?</v>
      </c>
      <c r="H205" s="754" t="e">
        <f ca="1">$L$54*E24</f>
        <v>#NAME?</v>
      </c>
      <c r="I205" s="755" t="e">
        <f t="shared" ca="1" si="131"/>
        <v>#NAME?</v>
      </c>
      <c r="J205" s="760" t="e">
        <f ca="1">$L$54*F24</f>
        <v>#NAME?</v>
      </c>
      <c r="K205" s="755" t="e">
        <f t="shared" ca="1" si="132"/>
        <v>#NAME?</v>
      </c>
      <c r="L205" s="760" t="e">
        <f ca="1">$L$54*G24</f>
        <v>#NAME?</v>
      </c>
      <c r="M205" s="755" t="e">
        <f t="shared" ca="1" si="133"/>
        <v>#NAME?</v>
      </c>
      <c r="N205" s="754" t="e">
        <f ca="1">$L$54*H24</f>
        <v>#NAME?</v>
      </c>
      <c r="O205" s="755" t="e">
        <f t="shared" ca="1" si="134"/>
        <v>#NAME?</v>
      </c>
      <c r="P205" s="487" t="e">
        <f ca="1">$L$54*I24</f>
        <v>#NAME?</v>
      </c>
      <c r="Q205" s="487" t="e">
        <f t="shared" ca="1" si="135"/>
        <v>#NAME?</v>
      </c>
      <c r="S205" s="971"/>
      <c r="T205" s="971"/>
      <c r="U205" s="971"/>
      <c r="V205" s="971"/>
      <c r="W205" s="971"/>
      <c r="X205" s="971"/>
      <c r="Y205" s="971"/>
      <c r="Z205" s="971"/>
      <c r="AA205" s="971"/>
      <c r="AB205" s="971"/>
      <c r="AC205" s="971"/>
      <c r="AD205" s="971"/>
      <c r="AE205" s="971"/>
      <c r="AF205" s="971"/>
      <c r="AG205" s="971"/>
      <c r="AH205" s="971"/>
      <c r="AI205" s="971"/>
      <c r="AJ205" s="971"/>
    </row>
    <row r="206" spans="1:36" s="535" customFormat="1" ht="31.5" x14ac:dyDescent="0.25">
      <c r="B206" s="761" t="s">
        <v>197</v>
      </c>
      <c r="D206" s="282"/>
      <c r="E206" s="282"/>
      <c r="F206" s="766"/>
      <c r="G206" s="762" t="e">
        <f ca="1">_xll.ErTotal(SUM(G201:G205))</f>
        <v>#NAME?</v>
      </c>
      <c r="H206" s="768"/>
      <c r="I206" s="762" t="e">
        <f ca="1">_xll.ErTotal(SUM(I201:I205))</f>
        <v>#NAME?</v>
      </c>
      <c r="J206" s="769"/>
      <c r="K206" s="762" t="e">
        <f ca="1">_xll.ErTotal(SUM(K201:K205))</f>
        <v>#NAME?</v>
      </c>
      <c r="L206" s="769"/>
      <c r="M206" s="762" t="e">
        <f ca="1">_xll.ErTotal(SUM(M201:M205))</f>
        <v>#NAME?</v>
      </c>
      <c r="N206" s="768"/>
      <c r="O206" s="762" t="e">
        <f ca="1">_xll.ErTotal(SUM(O201:O205))</f>
        <v>#NAME?</v>
      </c>
      <c r="P206" s="768"/>
      <c r="Q206" s="763" t="e">
        <f ca="1">_xll.ErTotal(SUM(Q201:Q205))</f>
        <v>#NAME?</v>
      </c>
      <c r="S206" s="971"/>
      <c r="T206" s="971"/>
      <c r="U206" s="971"/>
      <c r="V206" s="971"/>
      <c r="W206" s="971"/>
      <c r="X206" s="971"/>
      <c r="Y206" s="971"/>
      <c r="Z206" s="971"/>
      <c r="AA206" s="971"/>
      <c r="AB206" s="971"/>
      <c r="AC206" s="971"/>
      <c r="AD206" s="971"/>
      <c r="AE206" s="971"/>
      <c r="AF206" s="971"/>
      <c r="AG206" s="971"/>
      <c r="AH206" s="971"/>
      <c r="AI206" s="971"/>
      <c r="AJ206" s="971"/>
    </row>
    <row r="207" spans="1:36" s="283" customFormat="1" ht="31.5" x14ac:dyDescent="0.25">
      <c r="B207" s="764" t="s">
        <v>198</v>
      </c>
      <c r="F207" s="767"/>
      <c r="G207" s="734" t="e">
        <f ca="1">_xll.ErTotal(SUM(G202:G205))</f>
        <v>#NAME?</v>
      </c>
      <c r="H207" s="644"/>
      <c r="I207" s="734" t="e">
        <f ca="1">_xll.ErTotal(SUM(I202:I205))</f>
        <v>#NAME?</v>
      </c>
      <c r="J207" s="643"/>
      <c r="K207" s="734" t="e">
        <f ca="1">_xll.ErTotal(SUM(K202:K205))</f>
        <v>#NAME?</v>
      </c>
      <c r="L207" s="643"/>
      <c r="M207" s="734" t="e">
        <f ca="1">_xll.ErTotal(SUM(M202:M205))</f>
        <v>#NAME?</v>
      </c>
      <c r="N207" s="644"/>
      <c r="O207" s="734" t="e">
        <f ca="1">_xll.ErTotal(SUM(O202:O205))</f>
        <v>#NAME?</v>
      </c>
      <c r="P207" s="644"/>
      <c r="Q207" s="765" t="e">
        <f ca="1">_xll.ErTotal(SUM(Q202:Q205))</f>
        <v>#NAME?</v>
      </c>
      <c r="S207" s="971"/>
      <c r="T207" s="971"/>
      <c r="U207" s="971"/>
      <c r="V207" s="971"/>
      <c r="W207" s="971"/>
      <c r="X207" s="971"/>
      <c r="Y207" s="971"/>
      <c r="Z207" s="971"/>
      <c r="AA207" s="971"/>
      <c r="AB207" s="971"/>
      <c r="AC207" s="971"/>
      <c r="AD207" s="971"/>
      <c r="AE207" s="971"/>
      <c r="AF207" s="971"/>
      <c r="AG207" s="971"/>
      <c r="AH207" s="971"/>
      <c r="AI207" s="971"/>
      <c r="AJ207" s="971"/>
    </row>
    <row r="209" spans="1:64" s="85" customFormat="1" x14ac:dyDescent="0.25">
      <c r="A209" s="85" t="s">
        <v>182</v>
      </c>
    </row>
    <row r="210" spans="1:64" s="702" customFormat="1" ht="15.75" x14ac:dyDescent="0.25">
      <c r="A210" s="701"/>
    </row>
    <row r="211" spans="1:64" s="770" customFormat="1" ht="18.75" x14ac:dyDescent="0.3">
      <c r="D211" s="1694" t="s">
        <v>630</v>
      </c>
      <c r="E211" s="1694"/>
      <c r="F211" s="1694"/>
      <c r="G211" s="1694"/>
      <c r="H211" s="1694"/>
      <c r="I211" s="771"/>
      <c r="J211" s="771"/>
      <c r="K211" s="1694" t="s">
        <v>631</v>
      </c>
      <c r="L211" s="1694"/>
      <c r="M211" s="1694"/>
      <c r="N211" s="1694"/>
      <c r="O211" s="1694"/>
      <c r="R211" s="1689" t="s">
        <v>632</v>
      </c>
      <c r="S211" s="1689"/>
      <c r="T211" s="1689"/>
      <c r="U211" s="1689"/>
      <c r="V211" s="1689"/>
      <c r="Y211" s="1689" t="s">
        <v>633</v>
      </c>
      <c r="Z211" s="1689"/>
      <c r="AA211" s="1689"/>
      <c r="AB211" s="1689"/>
      <c r="AC211" s="1689"/>
      <c r="AF211" s="1689" t="s">
        <v>647</v>
      </c>
      <c r="AG211" s="1689"/>
      <c r="AH211" s="1689"/>
      <c r="AI211" s="1689"/>
      <c r="AJ211" s="1689"/>
      <c r="AM211" s="1689" t="s">
        <v>648</v>
      </c>
      <c r="AN211" s="1689"/>
      <c r="AO211" s="1689"/>
      <c r="AP211" s="1689"/>
      <c r="AQ211" s="1689"/>
    </row>
    <row r="212" spans="1:64" s="34" customFormat="1" x14ac:dyDescent="0.25">
      <c r="D212" s="1720" t="s">
        <v>201</v>
      </c>
      <c r="E212" s="1720"/>
      <c r="F212" s="1720"/>
      <c r="G212" s="1720"/>
      <c r="H212" s="1721" t="s">
        <v>202</v>
      </c>
      <c r="I212"/>
      <c r="K212" s="1644" t="s">
        <v>201</v>
      </c>
      <c r="L212" s="1644"/>
      <c r="M212" s="1644"/>
      <c r="N212" s="1644"/>
      <c r="O212" s="1642" t="s">
        <v>202</v>
      </c>
      <c r="R212" s="1644" t="s">
        <v>201</v>
      </c>
      <c r="S212" s="1644"/>
      <c r="T212" s="1644"/>
      <c r="U212" s="1644"/>
      <c r="V212" s="1642" t="s">
        <v>202</v>
      </c>
      <c r="W212"/>
      <c r="Y212" s="1644" t="s">
        <v>201</v>
      </c>
      <c r="Z212" s="1644"/>
      <c r="AA212" s="1644"/>
      <c r="AB212" s="1644"/>
      <c r="AC212" s="1642" t="s">
        <v>202</v>
      </c>
      <c r="AD212"/>
      <c r="AF212" s="1644" t="s">
        <v>201</v>
      </c>
      <c r="AG212" s="1644"/>
      <c r="AH212" s="1644"/>
      <c r="AI212" s="1644"/>
      <c r="AJ212" s="1642" t="s">
        <v>202</v>
      </c>
      <c r="AK212"/>
      <c r="AM212" s="1644" t="s">
        <v>201</v>
      </c>
      <c r="AN212" s="1644"/>
      <c r="AO212" s="1644"/>
      <c r="AP212" s="1644"/>
      <c r="AQ212" s="1642" t="s">
        <v>202</v>
      </c>
      <c r="AR212"/>
      <c r="AS212"/>
      <c r="AT212"/>
      <c r="AU212"/>
      <c r="AV212"/>
      <c r="AW212"/>
      <c r="AX212"/>
      <c r="AY212"/>
      <c r="AZ212"/>
      <c r="BA212"/>
      <c r="BB212"/>
      <c r="BC212"/>
      <c r="BD212"/>
      <c r="BE212"/>
      <c r="BF212"/>
      <c r="BG212"/>
      <c r="BH212"/>
      <c r="BI212"/>
      <c r="BJ212"/>
      <c r="BK212"/>
      <c r="BL212"/>
    </row>
    <row r="213" spans="1:64" s="4" customFormat="1" ht="48.75" customHeight="1" x14ac:dyDescent="0.25">
      <c r="D213" s="543" t="s">
        <v>65</v>
      </c>
      <c r="E213" s="543" t="s">
        <v>203</v>
      </c>
      <c r="F213" s="543" t="s">
        <v>182</v>
      </c>
      <c r="G213" s="556" t="s">
        <v>204</v>
      </c>
      <c r="H213" s="1722"/>
      <c r="I213"/>
      <c r="K213" s="543" t="s">
        <v>65</v>
      </c>
      <c r="L213" s="543" t="s">
        <v>203</v>
      </c>
      <c r="M213" s="543" t="s">
        <v>182</v>
      </c>
      <c r="N213" s="556" t="s">
        <v>204</v>
      </c>
      <c r="O213" s="1643"/>
      <c r="R213" s="543" t="s">
        <v>65</v>
      </c>
      <c r="S213" s="543" t="s">
        <v>203</v>
      </c>
      <c r="T213" s="543" t="s">
        <v>182</v>
      </c>
      <c r="U213" s="556" t="s">
        <v>204</v>
      </c>
      <c r="V213" s="1643"/>
      <c r="W213"/>
      <c r="Y213" s="543" t="s">
        <v>65</v>
      </c>
      <c r="Z213" s="543" t="s">
        <v>203</v>
      </c>
      <c r="AA213" s="543" t="s">
        <v>182</v>
      </c>
      <c r="AB213" s="556" t="s">
        <v>204</v>
      </c>
      <c r="AC213" s="1643"/>
      <c r="AD213"/>
      <c r="AF213" s="543" t="s">
        <v>65</v>
      </c>
      <c r="AG213" s="543" t="s">
        <v>203</v>
      </c>
      <c r="AH213" s="543" t="s">
        <v>182</v>
      </c>
      <c r="AI213" s="556" t="s">
        <v>204</v>
      </c>
      <c r="AJ213" s="1643"/>
      <c r="AK213"/>
      <c r="AM213" s="543" t="s">
        <v>65</v>
      </c>
      <c r="AN213" s="543" t="s">
        <v>203</v>
      </c>
      <c r="AO213" s="543" t="s">
        <v>182</v>
      </c>
      <c r="AP213" s="556" t="s">
        <v>204</v>
      </c>
      <c r="AQ213" s="1643"/>
      <c r="AR213"/>
      <c r="AS213"/>
      <c r="AT213"/>
      <c r="AU213"/>
      <c r="AV213"/>
      <c r="AW213"/>
      <c r="AX213"/>
      <c r="AY213"/>
      <c r="AZ213"/>
      <c r="BA213"/>
      <c r="BB213"/>
      <c r="BC213"/>
      <c r="BD213"/>
      <c r="BE213"/>
      <c r="BF213"/>
      <c r="BG213"/>
      <c r="BH213"/>
      <c r="BI213"/>
      <c r="BJ213"/>
      <c r="BK213"/>
      <c r="BL213"/>
    </row>
    <row r="214" spans="1:64" x14ac:dyDescent="0.25">
      <c r="B214" s="549" t="s">
        <v>1122</v>
      </c>
      <c r="C214" s="283"/>
      <c r="D214" s="553">
        <f>K16</f>
        <v>83.529323225642173</v>
      </c>
      <c r="E214" s="547"/>
      <c r="F214" s="547"/>
      <c r="G214" s="547"/>
      <c r="H214" s="557" t="e">
        <f ca="1">_xll.ErRunOutput(B214,D214)</f>
        <v>#NAME?</v>
      </c>
      <c r="J214" s="549" t="s">
        <v>1123</v>
      </c>
      <c r="K214" s="553">
        <f>L16</f>
        <v>198.38214266090014</v>
      </c>
      <c r="L214" s="547"/>
      <c r="M214" s="547"/>
      <c r="N214" s="547"/>
      <c r="O214" s="557" t="e">
        <f ca="1">_xll.ErRunOutput(J214,K214)</f>
        <v>#NAME?</v>
      </c>
      <c r="Q214" s="549" t="s">
        <v>1124</v>
      </c>
      <c r="R214" s="553">
        <f>M16</f>
        <v>1200.7340213686061</v>
      </c>
      <c r="S214" s="547"/>
      <c r="T214" s="547"/>
      <c r="U214" s="547"/>
      <c r="V214" s="557" t="e">
        <f ca="1">_xll.ErRunOutput(Q214,R214)</f>
        <v>#NAME?</v>
      </c>
      <c r="X214" s="549" t="s">
        <v>1125</v>
      </c>
      <c r="Y214" s="553">
        <f>N16</f>
        <v>2704.2618394301653</v>
      </c>
      <c r="Z214" s="547"/>
      <c r="AA214" s="547"/>
      <c r="AB214" s="547"/>
      <c r="AC214" s="557" t="e">
        <f ca="1">_xll.ErRunOutput(X214,Y214)</f>
        <v>#NAME?</v>
      </c>
      <c r="AE214" s="549" t="s">
        <v>1126</v>
      </c>
      <c r="AF214" s="553">
        <f>O16</f>
        <v>5387.6413480539195</v>
      </c>
      <c r="AG214" s="547"/>
      <c r="AH214" s="547"/>
      <c r="AI214" s="547"/>
      <c r="AJ214" s="557" t="e">
        <f ca="1">_xll.ErRunOutput(AE214,AF214)</f>
        <v>#NAME?</v>
      </c>
      <c r="AL214" s="549" t="s">
        <v>1127</v>
      </c>
      <c r="AM214" s="553">
        <f>P16</f>
        <v>12132.634198524525</v>
      </c>
      <c r="AN214" s="547"/>
      <c r="AO214" s="547"/>
      <c r="AP214" s="547"/>
      <c r="AQ214" s="557" t="e">
        <f ca="1">_xll.ErRunOutput(AL214,AM214)</f>
        <v>#NAME?</v>
      </c>
    </row>
    <row r="215" spans="1:64" x14ac:dyDescent="0.25">
      <c r="B215" s="521" t="s">
        <v>1128</v>
      </c>
      <c r="C215" s="535"/>
      <c r="D215" s="536"/>
      <c r="E215" s="537" t="e">
        <f ca="1">F66</f>
        <v>#NAME?</v>
      </c>
      <c r="F215" s="536"/>
      <c r="G215" s="536"/>
      <c r="H215" s="558" t="e">
        <f ca="1">_xll.ErRunOutput(B215,E215)</f>
        <v>#NAME?</v>
      </c>
      <c r="J215" s="521" t="s">
        <v>1129</v>
      </c>
      <c r="K215" s="536"/>
      <c r="L215" s="537" t="e">
        <f ca="1">I66</f>
        <v>#NAME?</v>
      </c>
      <c r="M215" s="536"/>
      <c r="N215" s="536"/>
      <c r="O215" s="558" t="e">
        <f ca="1">_xll.ErRunOutput(J215,L215)</f>
        <v>#NAME?</v>
      </c>
      <c r="Q215" s="521" t="s">
        <v>1130</v>
      </c>
      <c r="R215" s="536"/>
      <c r="S215" s="537" t="e">
        <f ca="1">L66</f>
        <v>#NAME?</v>
      </c>
      <c r="T215" s="536"/>
      <c r="U215" s="536"/>
      <c r="V215" s="558" t="e">
        <f ca="1">_xll.ErRunOutput(Q215,S215)</f>
        <v>#NAME?</v>
      </c>
      <c r="X215" s="521" t="s">
        <v>1131</v>
      </c>
      <c r="Y215" s="536"/>
      <c r="Z215" s="537" t="e">
        <f ca="1">O66</f>
        <v>#NAME?</v>
      </c>
      <c r="AA215" s="536"/>
      <c r="AB215" s="536"/>
      <c r="AC215" s="558" t="e">
        <f ca="1">_xll.ErRunOutput(X215,Z215)</f>
        <v>#NAME?</v>
      </c>
      <c r="AE215" s="521" t="s">
        <v>1132</v>
      </c>
      <c r="AF215" s="536"/>
      <c r="AG215" s="537" t="e">
        <f ca="1">R66</f>
        <v>#NAME?</v>
      </c>
      <c r="AH215" s="536"/>
      <c r="AI215" s="536"/>
      <c r="AJ215" s="558" t="e">
        <f ca="1">_xll.ErRunOutput(AE215,AG215)</f>
        <v>#NAME?</v>
      </c>
      <c r="AL215" s="521" t="s">
        <v>1133</v>
      </c>
      <c r="AM215" s="536"/>
      <c r="AN215" s="537" t="e">
        <f ca="1">U66</f>
        <v>#NAME?</v>
      </c>
      <c r="AO215" s="536"/>
      <c r="AP215" s="536"/>
      <c r="AQ215" s="558" t="e">
        <f ca="1">_xll.ErRunOutput(AL215,AN215)</f>
        <v>#NAME?</v>
      </c>
    </row>
    <row r="216" spans="1:64" s="79" customFormat="1" x14ac:dyDescent="0.25">
      <c r="B216" s="527" t="s">
        <v>1134</v>
      </c>
      <c r="C216" s="528"/>
      <c r="D216" s="313"/>
      <c r="E216" s="314" t="e">
        <f ca="1">M180</f>
        <v>#NAME?</v>
      </c>
      <c r="F216" s="313"/>
      <c r="G216" s="313"/>
      <c r="H216" s="559" t="e">
        <f ca="1">_xll.ErRunOutput(B216,E216)</f>
        <v>#NAME?</v>
      </c>
      <c r="I216"/>
      <c r="J216" s="527" t="s">
        <v>1135</v>
      </c>
      <c r="K216" s="313"/>
      <c r="L216" s="314" t="e">
        <f ca="1">Q180</f>
        <v>#NAME?</v>
      </c>
      <c r="M216" s="313"/>
      <c r="N216" s="313"/>
      <c r="O216" s="559" t="e">
        <f ca="1">_xll.ErRunOutput(J216,L216)</f>
        <v>#NAME?</v>
      </c>
      <c r="Q216" s="527" t="s">
        <v>1136</v>
      </c>
      <c r="R216" s="313"/>
      <c r="S216" s="314" t="e">
        <f ca="1">U180</f>
        <v>#NAME?</v>
      </c>
      <c r="T216" s="313"/>
      <c r="U216" s="313"/>
      <c r="V216" s="559" t="e">
        <f ca="1">_xll.ErRunOutput(Q216,S216)</f>
        <v>#NAME?</v>
      </c>
      <c r="W216"/>
      <c r="X216" s="527" t="s">
        <v>1137</v>
      </c>
      <c r="Y216" s="313"/>
      <c r="Z216" s="314" t="e">
        <f ca="1">Y180</f>
        <v>#NAME?</v>
      </c>
      <c r="AA216" s="313"/>
      <c r="AB216" s="313"/>
      <c r="AC216" s="559" t="e">
        <f ca="1">_xll.ErRunOutput(X216,Z216)</f>
        <v>#NAME?</v>
      </c>
      <c r="AD216"/>
      <c r="AE216" s="527" t="s">
        <v>1138</v>
      </c>
      <c r="AF216" s="313"/>
      <c r="AG216" s="314" t="e">
        <f ca="1">AC180</f>
        <v>#NAME?</v>
      </c>
      <c r="AH216" s="313"/>
      <c r="AI216" s="313"/>
      <c r="AJ216" s="559" t="e">
        <f ca="1">_xll.ErRunOutput(AE216,AG216)</f>
        <v>#NAME?</v>
      </c>
      <c r="AK216"/>
      <c r="AL216" s="527" t="s">
        <v>1139</v>
      </c>
      <c r="AM216" s="313"/>
      <c r="AN216" s="314" t="e">
        <f ca="1">AG180</f>
        <v>#NAME?</v>
      </c>
      <c r="AO216" s="313"/>
      <c r="AP216" s="313"/>
      <c r="AQ216" s="559" t="e">
        <f ca="1">_xll.ErRunOutput(AL216,AN216)</f>
        <v>#NAME?</v>
      </c>
      <c r="AR216"/>
      <c r="AS216"/>
      <c r="AT216"/>
      <c r="AU216"/>
      <c r="AV216"/>
      <c r="AW216"/>
      <c r="AX216"/>
      <c r="AY216"/>
      <c r="AZ216"/>
      <c r="BA216"/>
      <c r="BB216"/>
      <c r="BC216"/>
      <c r="BD216"/>
      <c r="BE216"/>
      <c r="BF216"/>
      <c r="BG216"/>
      <c r="BH216"/>
      <c r="BI216"/>
      <c r="BJ216"/>
      <c r="BK216"/>
      <c r="BL216"/>
    </row>
    <row r="217" spans="1:64" s="79" customFormat="1" x14ac:dyDescent="0.25">
      <c r="B217" s="527" t="s">
        <v>1140</v>
      </c>
      <c r="C217" s="528"/>
      <c r="D217" s="313"/>
      <c r="E217" s="314" t="e">
        <f ca="1">I191</f>
        <v>#NAME?</v>
      </c>
      <c r="F217" s="313"/>
      <c r="G217" s="313"/>
      <c r="H217" s="559" t="e">
        <f ca="1">_xll.ErRunOutput(B217,E217)</f>
        <v>#NAME?</v>
      </c>
      <c r="I217"/>
      <c r="J217" s="527" t="s">
        <v>1141</v>
      </c>
      <c r="K217" s="313"/>
      <c r="L217" s="314" t="e">
        <f ca="1">O191</f>
        <v>#NAME?</v>
      </c>
      <c r="M217" s="313"/>
      <c r="N217" s="313"/>
      <c r="O217" s="559" t="e">
        <f ca="1">_xll.ErRunOutput(J217,L217)</f>
        <v>#NAME?</v>
      </c>
      <c r="Q217" s="527" t="s">
        <v>1142</v>
      </c>
      <c r="R217" s="313"/>
      <c r="S217" s="314" t="e">
        <f ca="1">U191</f>
        <v>#NAME?</v>
      </c>
      <c r="T217" s="313"/>
      <c r="U217" s="313"/>
      <c r="V217" s="559" t="e">
        <f ca="1">_xll.ErRunOutput(Q217,S217)</f>
        <v>#NAME?</v>
      </c>
      <c r="W217"/>
      <c r="X217" s="527" t="s">
        <v>1143</v>
      </c>
      <c r="Y217" s="313"/>
      <c r="Z217" s="314" t="e">
        <f ca="1">AA191</f>
        <v>#NAME?</v>
      </c>
      <c r="AA217" s="313"/>
      <c r="AB217" s="313"/>
      <c r="AC217" s="559" t="e">
        <f ca="1">_xll.ErRunOutput(X217,Z217)</f>
        <v>#NAME?</v>
      </c>
      <c r="AD217"/>
      <c r="AE217" s="527" t="s">
        <v>1144</v>
      </c>
      <c r="AF217" s="313"/>
      <c r="AG217" s="314" t="e">
        <f ca="1">AG191</f>
        <v>#NAME?</v>
      </c>
      <c r="AH217" s="313"/>
      <c r="AI217" s="313"/>
      <c r="AJ217" s="559" t="e">
        <f ca="1">_xll.ErRunOutput(AE217,AG217)</f>
        <v>#NAME?</v>
      </c>
      <c r="AK217"/>
      <c r="AL217" s="527" t="s">
        <v>1145</v>
      </c>
      <c r="AM217" s="313"/>
      <c r="AN217" s="314" t="e">
        <f ca="1">AM191</f>
        <v>#NAME?</v>
      </c>
      <c r="AO217" s="313"/>
      <c r="AP217" s="313"/>
      <c r="AQ217" s="559" t="e">
        <f ca="1">_xll.ErRunOutput(AL217,AN217)</f>
        <v>#NAME?</v>
      </c>
      <c r="AR217"/>
      <c r="AS217"/>
      <c r="AT217"/>
      <c r="AU217"/>
      <c r="AV217"/>
      <c r="AW217"/>
      <c r="AX217"/>
      <c r="AY217"/>
      <c r="AZ217"/>
      <c r="BA217"/>
      <c r="BB217"/>
      <c r="BC217"/>
      <c r="BD217"/>
      <c r="BE217"/>
      <c r="BF217"/>
      <c r="BG217"/>
      <c r="BH217"/>
      <c r="BI217"/>
      <c r="BJ217"/>
      <c r="BK217"/>
      <c r="BL217"/>
    </row>
    <row r="218" spans="1:64" s="79" customFormat="1" x14ac:dyDescent="0.25">
      <c r="B218" s="527" t="s">
        <v>1146</v>
      </c>
      <c r="C218" s="528"/>
      <c r="D218" s="313"/>
      <c r="E218" s="314" t="e">
        <f ca="1">G206</f>
        <v>#NAME?</v>
      </c>
      <c r="F218" s="313"/>
      <c r="G218" s="313"/>
      <c r="H218" s="559" t="e">
        <f ca="1">_xll.ErRunOutput(B218,E218)</f>
        <v>#NAME?</v>
      </c>
      <c r="I218"/>
      <c r="J218" s="527" t="s">
        <v>1147</v>
      </c>
      <c r="K218" s="313"/>
      <c r="L218" s="314" t="e">
        <f ca="1">I206</f>
        <v>#NAME?</v>
      </c>
      <c r="M218" s="313"/>
      <c r="N218" s="313"/>
      <c r="O218" s="559" t="e">
        <f ca="1">_xll.ErRunOutput(J218,L218)</f>
        <v>#NAME?</v>
      </c>
      <c r="Q218" s="527" t="s">
        <v>1148</v>
      </c>
      <c r="R218" s="313"/>
      <c r="S218" s="314" t="e">
        <f ca="1">K206</f>
        <v>#NAME?</v>
      </c>
      <c r="T218" s="313"/>
      <c r="U218" s="313"/>
      <c r="V218" s="559" t="e">
        <f ca="1">_xll.ErRunOutput(Q218,S218)</f>
        <v>#NAME?</v>
      </c>
      <c r="W218"/>
      <c r="X218" s="527" t="s">
        <v>1149</v>
      </c>
      <c r="Y218" s="313"/>
      <c r="Z218" s="314" t="e">
        <f ca="1">M206</f>
        <v>#NAME?</v>
      </c>
      <c r="AA218" s="313"/>
      <c r="AB218" s="313"/>
      <c r="AC218" s="559" t="e">
        <f ca="1">_xll.ErRunOutput(X218,Z218)</f>
        <v>#NAME?</v>
      </c>
      <c r="AD218"/>
      <c r="AE218" s="527" t="s">
        <v>1150</v>
      </c>
      <c r="AF218" s="313"/>
      <c r="AG218" s="314" t="e">
        <f ca="1">O206</f>
        <v>#NAME?</v>
      </c>
      <c r="AH218" s="313"/>
      <c r="AI218" s="313"/>
      <c r="AJ218" s="559" t="e">
        <f ca="1">_xll.ErRunOutput(AE218,AG218)</f>
        <v>#NAME?</v>
      </c>
      <c r="AK218"/>
      <c r="AL218" s="527" t="s">
        <v>1151</v>
      </c>
      <c r="AM218" s="313"/>
      <c r="AN218" s="314" t="e">
        <f ca="1">Q206</f>
        <v>#NAME?</v>
      </c>
      <c r="AO218" s="313"/>
      <c r="AP218" s="313"/>
      <c r="AQ218" s="559" t="e">
        <f ca="1">_xll.ErRunOutput(AL218,AN218)</f>
        <v>#NAME?</v>
      </c>
      <c r="AR218"/>
      <c r="AS218"/>
      <c r="AT218"/>
      <c r="AU218"/>
      <c r="AV218"/>
      <c r="AW218"/>
      <c r="AX218"/>
      <c r="AY218"/>
      <c r="AZ218"/>
      <c r="BA218"/>
      <c r="BB218"/>
      <c r="BC218"/>
      <c r="BD218"/>
      <c r="BE218"/>
      <c r="BF218"/>
      <c r="BG218"/>
      <c r="BH218"/>
      <c r="BI218"/>
      <c r="BJ218"/>
      <c r="BK218"/>
      <c r="BL218"/>
    </row>
    <row r="219" spans="1:64" s="79" customFormat="1" x14ac:dyDescent="0.25">
      <c r="B219" s="529" t="s">
        <v>1152</v>
      </c>
      <c r="C219" s="530"/>
      <c r="D219" s="531"/>
      <c r="E219" s="532" t="e">
        <f ca="1">G207</f>
        <v>#NAME?</v>
      </c>
      <c r="F219" s="531"/>
      <c r="G219" s="531"/>
      <c r="H219" s="560" t="e">
        <f ca="1">_xll.ErRunOutput(B219,E219)</f>
        <v>#NAME?</v>
      </c>
      <c r="I219"/>
      <c r="J219" s="529" t="s">
        <v>1153</v>
      </c>
      <c r="K219" s="531"/>
      <c r="L219" s="532" t="e">
        <f ca="1">I207</f>
        <v>#NAME?</v>
      </c>
      <c r="M219" s="531"/>
      <c r="N219" s="531"/>
      <c r="O219" s="560" t="e">
        <f ca="1">_xll.ErRunOutput(J219,L219)</f>
        <v>#NAME?</v>
      </c>
      <c r="Q219" s="529" t="s">
        <v>1154</v>
      </c>
      <c r="R219" s="531"/>
      <c r="S219" s="532" t="e">
        <f ca="1">K207</f>
        <v>#NAME?</v>
      </c>
      <c r="T219" s="531"/>
      <c r="U219" s="531"/>
      <c r="V219" s="560" t="e">
        <f ca="1">_xll.ErRunOutput(Q219,S219)</f>
        <v>#NAME?</v>
      </c>
      <c r="W219"/>
      <c r="X219" s="529" t="s">
        <v>1155</v>
      </c>
      <c r="Y219" s="531"/>
      <c r="Z219" s="532" t="e">
        <f ca="1">M207</f>
        <v>#NAME?</v>
      </c>
      <c r="AA219" s="531"/>
      <c r="AB219" s="531"/>
      <c r="AC219" s="560" t="e">
        <f ca="1">_xll.ErRunOutput(X219,Z219)</f>
        <v>#NAME?</v>
      </c>
      <c r="AD219"/>
      <c r="AE219" s="529" t="s">
        <v>1156</v>
      </c>
      <c r="AF219" s="531"/>
      <c r="AG219" s="532" t="e">
        <f ca="1">O207</f>
        <v>#NAME?</v>
      </c>
      <c r="AH219" s="531"/>
      <c r="AI219" s="531"/>
      <c r="AJ219" s="560" t="e">
        <f ca="1">_xll.ErRunOutput(AE219,AG219)</f>
        <v>#NAME?</v>
      </c>
      <c r="AK219"/>
      <c r="AL219" s="529" t="s">
        <v>1157</v>
      </c>
      <c r="AM219" s="531"/>
      <c r="AN219" s="532" t="e">
        <f ca="1">Q207</f>
        <v>#NAME?</v>
      </c>
      <c r="AO219" s="531"/>
      <c r="AP219" s="531"/>
      <c r="AQ219" s="560" t="e">
        <f ca="1">_xll.ErRunOutput(AL219,AN219)</f>
        <v>#NAME?</v>
      </c>
      <c r="AR219"/>
      <c r="AS219"/>
      <c r="AT219"/>
      <c r="AU219"/>
      <c r="AV219"/>
      <c r="AW219"/>
      <c r="AX219"/>
      <c r="AY219"/>
      <c r="AZ219"/>
      <c r="BA219"/>
      <c r="BB219"/>
      <c r="BC219"/>
      <c r="BD219"/>
      <c r="BE219"/>
      <c r="BF219"/>
      <c r="BG219"/>
      <c r="BH219"/>
      <c r="BI219"/>
      <c r="BJ219"/>
      <c r="BK219"/>
      <c r="BL219"/>
    </row>
    <row r="220" spans="1:64" s="79" customFormat="1" x14ac:dyDescent="0.25">
      <c r="B220" s="521" t="s">
        <v>1158</v>
      </c>
      <c r="C220" s="522"/>
      <c r="D220" s="523"/>
      <c r="E220" s="524" t="e">
        <f ca="1">_xll.ErTotal(SUM(E215:E217))</f>
        <v>#NAME?</v>
      </c>
      <c r="F220" s="523"/>
      <c r="G220" s="542" t="e">
        <f ca="1">(E220/$D$22)*100000</f>
        <v>#NAME?</v>
      </c>
      <c r="H220" s="558" t="e">
        <f ca="1">_xll.ErRunOutput(B220,E220)</f>
        <v>#NAME?</v>
      </c>
      <c r="I220"/>
      <c r="J220" s="521" t="s">
        <v>1159</v>
      </c>
      <c r="K220" s="523"/>
      <c r="L220" s="524" t="e">
        <f ca="1">_xll.ErTotal(SUM(L215:L217))</f>
        <v>#NAME?</v>
      </c>
      <c r="M220" s="523"/>
      <c r="N220" s="542" t="e">
        <f ca="1">(L220/$D$22)*100000</f>
        <v>#NAME?</v>
      </c>
      <c r="O220" s="558" t="e">
        <f ca="1">_xll.ErRunOutput(J220,L220)</f>
        <v>#NAME?</v>
      </c>
      <c r="Q220" s="521" t="s">
        <v>1160</v>
      </c>
      <c r="R220" s="523"/>
      <c r="S220" s="524" t="e">
        <f ca="1">_xll.ErTotal(SUM(S215:S217))</f>
        <v>#NAME?</v>
      </c>
      <c r="T220" s="523"/>
      <c r="U220" s="542" t="e">
        <f ca="1">(S220/$D$22)*100000</f>
        <v>#NAME?</v>
      </c>
      <c r="V220" s="558" t="e">
        <f ca="1">_xll.ErRunOutput(Q220,S220)</f>
        <v>#NAME?</v>
      </c>
      <c r="W220"/>
      <c r="X220" s="521" t="s">
        <v>1161</v>
      </c>
      <c r="Y220" s="523"/>
      <c r="Z220" s="524" t="e">
        <f ca="1">_xll.ErTotal(SUM(Z215:Z217))</f>
        <v>#NAME?</v>
      </c>
      <c r="AA220" s="523"/>
      <c r="AB220" s="542" t="e">
        <f ca="1">(Z220/$D$22)*100000</f>
        <v>#NAME?</v>
      </c>
      <c r="AC220" s="558" t="e">
        <f ca="1">_xll.ErRunOutput(X220,Z220)</f>
        <v>#NAME?</v>
      </c>
      <c r="AD220"/>
      <c r="AE220" s="521" t="s">
        <v>1162</v>
      </c>
      <c r="AF220" s="523"/>
      <c r="AG220" s="524" t="e">
        <f ca="1">_xll.ErTotal(SUM(AG215:AG217))</f>
        <v>#NAME?</v>
      </c>
      <c r="AH220" s="523"/>
      <c r="AI220" s="542" t="e">
        <f ca="1">(AG220/$D$22)*100000</f>
        <v>#NAME?</v>
      </c>
      <c r="AJ220" s="558" t="e">
        <f ca="1">_xll.ErRunOutput(AE220,AG220)</f>
        <v>#NAME?</v>
      </c>
      <c r="AK220"/>
      <c r="AL220" s="521" t="s">
        <v>1163</v>
      </c>
      <c r="AM220" s="523"/>
      <c r="AN220" s="524" t="e">
        <f ca="1">_xll.ErTotal(SUM(AN215:AN217))</f>
        <v>#NAME?</v>
      </c>
      <c r="AO220" s="523"/>
      <c r="AP220" s="542" t="e">
        <f ca="1">(AN220/$D$22)*100000</f>
        <v>#NAME?</v>
      </c>
      <c r="AQ220" s="558" t="e">
        <f ca="1">_xll.ErRunOutput(AL220,AN220)</f>
        <v>#NAME?</v>
      </c>
      <c r="AR220"/>
      <c r="AS220"/>
      <c r="AT220"/>
      <c r="AU220"/>
      <c r="AV220"/>
      <c r="AW220"/>
      <c r="AX220"/>
      <c r="AY220"/>
      <c r="AZ220"/>
      <c r="BA220"/>
      <c r="BB220"/>
      <c r="BC220"/>
      <c r="BD220"/>
      <c r="BE220"/>
      <c r="BF220"/>
      <c r="BG220"/>
      <c r="BH220"/>
      <c r="BI220"/>
      <c r="BJ220"/>
      <c r="BK220"/>
      <c r="BL220"/>
    </row>
    <row r="221" spans="1:64" s="79" customFormat="1" x14ac:dyDescent="0.25">
      <c r="B221" s="527" t="s">
        <v>1164</v>
      </c>
      <c r="C221" s="528"/>
      <c r="D221" s="313"/>
      <c r="E221" s="314" t="e">
        <f ca="1">_xll.ErTotal(SUM(E215:E218))</f>
        <v>#NAME?</v>
      </c>
      <c r="F221" s="313"/>
      <c r="G221" s="540" t="e">
        <f ca="1">(E221/$D$22)*100000</f>
        <v>#NAME?</v>
      </c>
      <c r="H221" s="559" t="e">
        <f ca="1">_xll.ErRunOutput(B221,E221)</f>
        <v>#NAME?</v>
      </c>
      <c r="I221"/>
      <c r="J221" s="527" t="s">
        <v>1165</v>
      </c>
      <c r="K221" s="313"/>
      <c r="L221" s="314" t="e">
        <f ca="1">_xll.ErTotal(SUM(L215:L218))</f>
        <v>#NAME?</v>
      </c>
      <c r="M221" s="313"/>
      <c r="N221" s="540" t="e">
        <f ca="1">(L221/$D$22)*100000</f>
        <v>#NAME?</v>
      </c>
      <c r="O221" s="559" t="e">
        <f ca="1">_xll.ErRunOutput(J221,L221)</f>
        <v>#NAME?</v>
      </c>
      <c r="Q221" s="527" t="s">
        <v>1166</v>
      </c>
      <c r="R221" s="313"/>
      <c r="S221" s="314" t="e">
        <f ca="1">_xll.ErTotal(SUM(S215:S218))</f>
        <v>#NAME?</v>
      </c>
      <c r="T221" s="313"/>
      <c r="U221" s="540" t="e">
        <f ca="1">(S221/$D$22)*100000</f>
        <v>#NAME?</v>
      </c>
      <c r="V221" s="559" t="e">
        <f ca="1">_xll.ErRunOutput(Q221,S221)</f>
        <v>#NAME?</v>
      </c>
      <c r="W221"/>
      <c r="X221" s="527" t="s">
        <v>1167</v>
      </c>
      <c r="Y221" s="313"/>
      <c r="Z221" s="314" t="e">
        <f ca="1">_xll.ErTotal(SUM(Z215:Z218))</f>
        <v>#NAME?</v>
      </c>
      <c r="AA221" s="313"/>
      <c r="AB221" s="540" t="e">
        <f ca="1">(Z221/$D$22)*100000</f>
        <v>#NAME?</v>
      </c>
      <c r="AC221" s="559" t="e">
        <f ca="1">_xll.ErRunOutput(X221,Z221)</f>
        <v>#NAME?</v>
      </c>
      <c r="AD221"/>
      <c r="AE221" s="527" t="s">
        <v>1168</v>
      </c>
      <c r="AF221" s="313"/>
      <c r="AG221" s="314" t="e">
        <f ca="1">_xll.ErTotal(SUM(AG215:AG218))</f>
        <v>#NAME?</v>
      </c>
      <c r="AH221" s="313"/>
      <c r="AI221" s="540" t="e">
        <f ca="1">(AG221/$D$22)*100000</f>
        <v>#NAME?</v>
      </c>
      <c r="AJ221" s="559" t="e">
        <f ca="1">_xll.ErRunOutput(AE221,AG221)</f>
        <v>#NAME?</v>
      </c>
      <c r="AK221"/>
      <c r="AL221" s="527" t="s">
        <v>1169</v>
      </c>
      <c r="AM221" s="313"/>
      <c r="AN221" s="314" t="e">
        <f ca="1">_xll.ErTotal(SUM(AN215:AN218))</f>
        <v>#NAME?</v>
      </c>
      <c r="AO221" s="313"/>
      <c r="AP221" s="540" t="e">
        <f ca="1">(AN221/$D$22)*100000</f>
        <v>#NAME?</v>
      </c>
      <c r="AQ221" s="559" t="e">
        <f ca="1">_xll.ErRunOutput(AL221,AN221)</f>
        <v>#NAME?</v>
      </c>
      <c r="AR221"/>
      <c r="AS221"/>
      <c r="AT221"/>
      <c r="AU221"/>
      <c r="AV221"/>
      <c r="AW221"/>
      <c r="AX221"/>
      <c r="AY221"/>
      <c r="AZ221"/>
      <c r="BA221"/>
      <c r="BB221"/>
      <c r="BC221"/>
      <c r="BD221"/>
      <c r="BE221"/>
      <c r="BF221"/>
      <c r="BG221"/>
      <c r="BH221"/>
      <c r="BI221"/>
      <c r="BJ221"/>
      <c r="BK221"/>
      <c r="BL221"/>
    </row>
    <row r="222" spans="1:64" s="79" customFormat="1" x14ac:dyDescent="0.25">
      <c r="B222" s="529" t="s">
        <v>1170</v>
      </c>
      <c r="C222" s="530"/>
      <c r="D222" s="531"/>
      <c r="E222" s="532" t="e">
        <f ca="1">_xll.ErTotal(SUM(E215:E217,E219))</f>
        <v>#NAME?</v>
      </c>
      <c r="F222" s="531"/>
      <c r="G222" s="554" t="e">
        <f ca="1">(E222/$D$22)*100000</f>
        <v>#NAME?</v>
      </c>
      <c r="H222" s="560" t="e">
        <f ca="1">_xll.ErRunOutput(B222,E222)</f>
        <v>#NAME?</v>
      </c>
      <c r="I222"/>
      <c r="J222" s="529" t="s">
        <v>1171</v>
      </c>
      <c r="K222" s="531"/>
      <c r="L222" s="532" t="e">
        <f ca="1">_xll.ErTotal(SUM(L215:L217,L219))</f>
        <v>#NAME?</v>
      </c>
      <c r="M222" s="531"/>
      <c r="N222" s="554" t="e">
        <f ca="1">(L222/$D$22)*100000</f>
        <v>#NAME?</v>
      </c>
      <c r="O222" s="560" t="e">
        <f ca="1">_xll.ErRunOutput(J222,L222)</f>
        <v>#NAME?</v>
      </c>
      <c r="Q222" s="529" t="s">
        <v>1172</v>
      </c>
      <c r="R222" s="531"/>
      <c r="S222" s="532" t="e">
        <f ca="1">_xll.ErTotal(SUM(S215:S217,S219))</f>
        <v>#NAME?</v>
      </c>
      <c r="T222" s="531"/>
      <c r="U222" s="554" t="e">
        <f ca="1">(S222/$D$22)*100000</f>
        <v>#NAME?</v>
      </c>
      <c r="V222" s="560" t="e">
        <f ca="1">_xll.ErRunOutput(Q222,S222)</f>
        <v>#NAME?</v>
      </c>
      <c r="W222"/>
      <c r="X222" s="529" t="s">
        <v>1173</v>
      </c>
      <c r="Y222" s="531"/>
      <c r="Z222" s="532" t="e">
        <f ca="1">_xll.ErTotal(SUM(Z215:Z217,Z219))</f>
        <v>#NAME?</v>
      </c>
      <c r="AA222" s="531"/>
      <c r="AB222" s="554" t="e">
        <f ca="1">(Z222/$D$22)*100000</f>
        <v>#NAME?</v>
      </c>
      <c r="AC222" s="560" t="e">
        <f ca="1">_xll.ErRunOutput(X222,Z222)</f>
        <v>#NAME?</v>
      </c>
      <c r="AD222"/>
      <c r="AE222" s="529" t="s">
        <v>1174</v>
      </c>
      <c r="AF222" s="531"/>
      <c r="AG222" s="532" t="e">
        <f ca="1">_xll.ErTotal(SUM(AG215:AG217,AG219))</f>
        <v>#NAME?</v>
      </c>
      <c r="AH222" s="531"/>
      <c r="AI222" s="554" t="e">
        <f ca="1">(AG222/$D$22)*100000</f>
        <v>#NAME?</v>
      </c>
      <c r="AJ222" s="560" t="e">
        <f ca="1">_xll.ErRunOutput(AE222,AG222)</f>
        <v>#NAME?</v>
      </c>
      <c r="AK222"/>
      <c r="AL222" s="529" t="s">
        <v>1175</v>
      </c>
      <c r="AM222" s="531"/>
      <c r="AN222" s="532" t="e">
        <f ca="1">_xll.ErTotal(SUM(AN215:AN217,AN219))</f>
        <v>#NAME?</v>
      </c>
      <c r="AO222" s="531"/>
      <c r="AP222" s="554" t="e">
        <f ca="1">(AN222/$D$22)*100000</f>
        <v>#NAME?</v>
      </c>
      <c r="AQ222" s="560" t="e">
        <f ca="1">_xll.ErRunOutput(AL222,AN222)</f>
        <v>#NAME?</v>
      </c>
      <c r="AR222"/>
      <c r="AS222"/>
      <c r="AT222"/>
      <c r="AU222"/>
      <c r="AV222"/>
      <c r="AW222"/>
      <c r="AX222"/>
      <c r="AY222"/>
      <c r="AZ222"/>
      <c r="BA222"/>
      <c r="BB222"/>
      <c r="BC222"/>
      <c r="BD222"/>
      <c r="BE222"/>
      <c r="BF222"/>
      <c r="BG222"/>
      <c r="BH222"/>
      <c r="BI222"/>
      <c r="BJ222"/>
      <c r="BK222"/>
      <c r="BL222"/>
    </row>
    <row r="223" spans="1:64" s="79" customFormat="1" x14ac:dyDescent="0.25">
      <c r="B223" s="521" t="s">
        <v>1176</v>
      </c>
      <c r="C223" s="522"/>
      <c r="D223" s="523"/>
      <c r="E223" s="524"/>
      <c r="F223" s="542" t="e">
        <f ca="1">_xll.ErTotal(SUM(D214,E215:E217))</f>
        <v>#NAME?</v>
      </c>
      <c r="G223" s="542" t="e">
        <f ca="1">(F223/$D$22)*100000</f>
        <v>#NAME?</v>
      </c>
      <c r="H223" s="558" t="e">
        <f ca="1">_xll.ErRunOutput(B223,F223)</f>
        <v>#NAME?</v>
      </c>
      <c r="I223"/>
      <c r="J223" s="521" t="s">
        <v>1177</v>
      </c>
      <c r="K223" s="523"/>
      <c r="L223" s="524"/>
      <c r="M223" s="542" t="e">
        <f ca="1">_xll.ErTotal(SUM(K214,L215:L217))</f>
        <v>#NAME?</v>
      </c>
      <c r="N223" s="542" t="e">
        <f ca="1">(M223/$D$22)*100000</f>
        <v>#NAME?</v>
      </c>
      <c r="O223" s="558" t="e">
        <f ca="1">_xll.ErRunOutput(J223,M223)</f>
        <v>#NAME?</v>
      </c>
      <c r="Q223" s="521" t="s">
        <v>1178</v>
      </c>
      <c r="R223" s="523"/>
      <c r="S223" s="524"/>
      <c r="T223" s="542" t="e">
        <f ca="1">_xll.ErTotal(SUM(R214,S215:S217))</f>
        <v>#NAME?</v>
      </c>
      <c r="U223" s="542" t="e">
        <f ca="1">(T223/$D$22)*100000</f>
        <v>#NAME?</v>
      </c>
      <c r="V223" s="558" t="e">
        <f ca="1">_xll.ErRunOutput(Q223,T223)</f>
        <v>#NAME?</v>
      </c>
      <c r="W223"/>
      <c r="X223" s="521" t="s">
        <v>1179</v>
      </c>
      <c r="Y223" s="523"/>
      <c r="Z223" s="524"/>
      <c r="AA223" s="542" t="e">
        <f ca="1">_xll.ErTotal(SUM(Y214,Z215:Z217))</f>
        <v>#NAME?</v>
      </c>
      <c r="AB223" s="542" t="e">
        <f ca="1">(AA223/$D$22)*100000</f>
        <v>#NAME?</v>
      </c>
      <c r="AC223" s="558" t="e">
        <f ca="1">_xll.ErRunOutput(X223,AA223)</f>
        <v>#NAME?</v>
      </c>
      <c r="AD223"/>
      <c r="AE223" s="521" t="s">
        <v>1180</v>
      </c>
      <c r="AF223" s="523"/>
      <c r="AG223" s="524"/>
      <c r="AH223" s="542" t="e">
        <f ca="1">_xll.ErTotal(SUM(AF214,AG215:AG217))</f>
        <v>#NAME?</v>
      </c>
      <c r="AI223" s="542" t="e">
        <f ca="1">(AH223/$D$22)*100000</f>
        <v>#NAME?</v>
      </c>
      <c r="AJ223" s="558" t="e">
        <f ca="1">_xll.ErRunOutput(AE223,AH223)</f>
        <v>#NAME?</v>
      </c>
      <c r="AK223"/>
      <c r="AL223" s="521" t="s">
        <v>1181</v>
      </c>
      <c r="AM223" s="523"/>
      <c r="AN223" s="524"/>
      <c r="AO223" s="542" t="e">
        <f ca="1">_xll.ErTotal(SUM(AM214,AN215:AN217))</f>
        <v>#NAME?</v>
      </c>
      <c r="AP223" s="542" t="e">
        <f ca="1">(AO223/$D$22)*100000</f>
        <v>#NAME?</v>
      </c>
      <c r="AQ223" s="558" t="e">
        <f ca="1">_xll.ErRunOutput(AL223,AO223)</f>
        <v>#NAME?</v>
      </c>
      <c r="AR223"/>
      <c r="AS223"/>
      <c r="AT223"/>
      <c r="AU223"/>
      <c r="AV223"/>
      <c r="AW223"/>
      <c r="AX223"/>
      <c r="AY223"/>
      <c r="AZ223"/>
      <c r="BA223"/>
      <c r="BB223"/>
      <c r="BC223"/>
      <c r="BD223"/>
      <c r="BE223"/>
      <c r="BF223"/>
      <c r="BG223"/>
      <c r="BH223"/>
      <c r="BI223"/>
      <c r="BJ223"/>
      <c r="BK223"/>
      <c r="BL223"/>
    </row>
    <row r="224" spans="1:64" x14ac:dyDescent="0.25">
      <c r="B224" s="527" t="s">
        <v>1182</v>
      </c>
      <c r="C224" s="241"/>
      <c r="D224" s="311"/>
      <c r="E224" s="311"/>
      <c r="F224" s="310" t="e">
        <f ca="1">_xll.ErTotal(SUM(D214:E218))</f>
        <v>#NAME?</v>
      </c>
      <c r="G224" s="470" t="e">
        <f ca="1">(F224/$D$22)*100000</f>
        <v>#NAME?</v>
      </c>
      <c r="H224" s="559" t="e">
        <f ca="1">_xll.ErRunOutput(B224,F224)</f>
        <v>#NAME?</v>
      </c>
      <c r="J224" s="527" t="s">
        <v>1183</v>
      </c>
      <c r="K224" s="311"/>
      <c r="L224" s="311"/>
      <c r="M224" s="310" t="e">
        <f ca="1">_xll.ErTotal(SUM(K214:L218))</f>
        <v>#NAME?</v>
      </c>
      <c r="N224" s="470" t="e">
        <f ca="1">(M224/$D$22)*100000</f>
        <v>#NAME?</v>
      </c>
      <c r="O224" s="559" t="e">
        <f ca="1">_xll.ErRunOutput(J224,M224)</f>
        <v>#NAME?</v>
      </c>
      <c r="Q224" s="527" t="s">
        <v>1184</v>
      </c>
      <c r="R224" s="311"/>
      <c r="S224" s="311"/>
      <c r="T224" s="310" t="e">
        <f ca="1">_xll.ErTotal(SUM(R214:S218))</f>
        <v>#NAME?</v>
      </c>
      <c r="U224" s="470" t="e">
        <f ca="1">(T224/$D$22)*100000</f>
        <v>#NAME?</v>
      </c>
      <c r="V224" s="559" t="e">
        <f ca="1">_xll.ErRunOutput(Q224,T224)</f>
        <v>#NAME?</v>
      </c>
      <c r="X224" s="527" t="s">
        <v>1185</v>
      </c>
      <c r="Y224" s="311"/>
      <c r="Z224" s="311"/>
      <c r="AA224" s="310" t="e">
        <f ca="1">_xll.ErTotal(SUM(Y214:Z218))</f>
        <v>#NAME?</v>
      </c>
      <c r="AB224" s="470" t="e">
        <f ca="1">(AA224/$D$22)*100000</f>
        <v>#NAME?</v>
      </c>
      <c r="AC224" s="559" t="e">
        <f ca="1">_xll.ErRunOutput(X224,AA224)</f>
        <v>#NAME?</v>
      </c>
      <c r="AE224" s="527" t="s">
        <v>1186</v>
      </c>
      <c r="AF224" s="311"/>
      <c r="AG224" s="311"/>
      <c r="AH224" s="310" t="e">
        <f ca="1">_xll.ErTotal(SUM(AF214:AG218))</f>
        <v>#NAME?</v>
      </c>
      <c r="AI224" s="470" t="e">
        <f ca="1">(AH224/$D$22)*100000</f>
        <v>#NAME?</v>
      </c>
      <c r="AJ224" s="559" t="e">
        <f ca="1">_xll.ErRunOutput(AE224,AH224)</f>
        <v>#NAME?</v>
      </c>
      <c r="AL224" s="527" t="s">
        <v>1187</v>
      </c>
      <c r="AM224" s="311"/>
      <c r="AN224" s="311"/>
      <c r="AO224" s="310" t="e">
        <f ca="1">_xll.ErTotal(SUM(AM214:AN218))</f>
        <v>#NAME?</v>
      </c>
      <c r="AP224" s="470" t="e">
        <f ca="1">(AO224/$D$22)*100000</f>
        <v>#NAME?</v>
      </c>
      <c r="AQ224" s="559" t="e">
        <f ca="1">_xll.ErRunOutput(AL224,AO224)</f>
        <v>#NAME?</v>
      </c>
    </row>
    <row r="225" spans="1:43" x14ac:dyDescent="0.25">
      <c r="B225" s="527" t="s">
        <v>1188</v>
      </c>
      <c r="C225" s="241"/>
      <c r="D225" s="311"/>
      <c r="E225" s="311"/>
      <c r="F225" s="310" t="e">
        <f ca="1">_xll.ErTotal(SUM(D214,E215:E217,E219))</f>
        <v>#NAME?</v>
      </c>
      <c r="G225" s="470" t="e">
        <f ca="1">(F225/$D$22)*100000</f>
        <v>#NAME?</v>
      </c>
      <c r="H225" s="559" t="e">
        <f ca="1">_xll.ErRunOutput(B225,F225)</f>
        <v>#NAME?</v>
      </c>
      <c r="J225" s="527" t="s">
        <v>1189</v>
      </c>
      <c r="K225" s="311"/>
      <c r="L225" s="311"/>
      <c r="M225" s="310" t="e">
        <f ca="1">_xll.ErTotal(SUM(K214,L215:L217,L219))</f>
        <v>#NAME?</v>
      </c>
      <c r="N225" s="470" t="e">
        <f ca="1">(M225/$D$22)*100000</f>
        <v>#NAME?</v>
      </c>
      <c r="O225" s="559" t="e">
        <f ca="1">_xll.ErRunOutput(J225,M225)</f>
        <v>#NAME?</v>
      </c>
      <c r="Q225" s="527" t="s">
        <v>1190</v>
      </c>
      <c r="R225" s="311"/>
      <c r="S225" s="311"/>
      <c r="T225" s="310" t="e">
        <f ca="1">_xll.ErTotal(SUM(R214,S215:S217,S219))</f>
        <v>#NAME?</v>
      </c>
      <c r="U225" s="470" t="e">
        <f ca="1">(T225/$D$22)*100000</f>
        <v>#NAME?</v>
      </c>
      <c r="V225" s="559" t="e">
        <f ca="1">_xll.ErRunOutput(Q225,T225)</f>
        <v>#NAME?</v>
      </c>
      <c r="X225" s="527" t="s">
        <v>1191</v>
      </c>
      <c r="Y225" s="311"/>
      <c r="Z225" s="311"/>
      <c r="AA225" s="310" t="e">
        <f ca="1">_xll.ErTotal(SUM(Y214,Z215:Z217,Z219))</f>
        <v>#NAME?</v>
      </c>
      <c r="AB225" s="470" t="e">
        <f ca="1">(AA225/$D$22)*100000</f>
        <v>#NAME?</v>
      </c>
      <c r="AC225" s="559" t="e">
        <f ca="1">_xll.ErRunOutput(X225,AA225)</f>
        <v>#NAME?</v>
      </c>
      <c r="AE225" s="527" t="s">
        <v>1192</v>
      </c>
      <c r="AF225" s="311"/>
      <c r="AG225" s="311"/>
      <c r="AH225" s="310" t="e">
        <f ca="1">_xll.ErTotal(SUM(AF214,AG215:AG217,AG219))</f>
        <v>#NAME?</v>
      </c>
      <c r="AI225" s="470" t="e">
        <f ca="1">(AH225/$D$22)*100000</f>
        <v>#NAME?</v>
      </c>
      <c r="AJ225" s="559" t="e">
        <f ca="1">_xll.ErRunOutput(AE225,AH225)</f>
        <v>#NAME?</v>
      </c>
      <c r="AL225" s="527" t="s">
        <v>1193</v>
      </c>
      <c r="AM225" s="311"/>
      <c r="AN225" s="311"/>
      <c r="AO225" s="310" t="e">
        <f ca="1">_xll.ErTotal(SUM(AM214,AN215:AN217,AN219))</f>
        <v>#NAME?</v>
      </c>
      <c r="AP225" s="470" t="e">
        <f ca="1">(AO225/$D$22)*100000</f>
        <v>#NAME?</v>
      </c>
      <c r="AQ225" s="559" t="e">
        <f ca="1">_xll.ErRunOutput(AL225,AO225)</f>
        <v>#NAME?</v>
      </c>
    </row>
    <row r="226" spans="1:43" x14ac:dyDescent="0.25">
      <c r="A226" s="971"/>
      <c r="B226" s="981"/>
      <c r="C226" s="971"/>
      <c r="D226" s="978"/>
      <c r="E226" s="978"/>
      <c r="F226" s="979"/>
      <c r="G226" s="980"/>
      <c r="H226" s="982"/>
      <c r="I226" s="971"/>
      <c r="J226" s="981"/>
      <c r="K226" s="978"/>
      <c r="L226" s="978"/>
      <c r="M226" s="979"/>
      <c r="N226" s="980"/>
      <c r="O226" s="982"/>
      <c r="P226" s="971"/>
      <c r="Q226" s="971"/>
      <c r="R226" s="971"/>
      <c r="S226" s="971"/>
      <c r="T226" s="971"/>
      <c r="U226" s="971"/>
      <c r="V226" s="971"/>
      <c r="W226" s="971"/>
      <c r="X226" s="971"/>
      <c r="Y226" s="971"/>
      <c r="Z226" s="971"/>
      <c r="AA226" s="971"/>
      <c r="AB226" s="971"/>
      <c r="AC226" s="971"/>
      <c r="AD226" s="971"/>
      <c r="AE226" s="971"/>
      <c r="AF226" s="971"/>
      <c r="AG226" s="971"/>
      <c r="AH226" s="971"/>
      <c r="AI226" s="971"/>
      <c r="AJ226" s="971"/>
      <c r="AK226" s="971"/>
      <c r="AL226" s="971"/>
      <c r="AM226" s="971"/>
      <c r="AN226" s="971"/>
      <c r="AO226" s="971"/>
      <c r="AP226" s="971"/>
      <c r="AQ226" s="971"/>
    </row>
    <row r="227" spans="1:43" x14ac:dyDescent="0.25">
      <c r="A227" s="971"/>
      <c r="B227" s="97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row>
    <row r="228" spans="1:43" x14ac:dyDescent="0.25">
      <c r="A228" s="971"/>
      <c r="B228" s="971"/>
      <c r="C228" s="971"/>
      <c r="D228" s="971"/>
      <c r="E228" s="971"/>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row>
    <row r="229" spans="1:43" x14ac:dyDescent="0.25">
      <c r="A229" s="971"/>
      <c r="B229" s="971"/>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row>
    <row r="230" spans="1:43" x14ac:dyDescent="0.25">
      <c r="A230" s="971"/>
      <c r="B230" s="971"/>
      <c r="C230" s="971"/>
      <c r="D230" s="971"/>
      <c r="E230" s="971"/>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row>
    <row r="231" spans="1:43" x14ac:dyDescent="0.25">
      <c r="A231" s="971"/>
      <c r="B231" s="971"/>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row>
    <row r="232" spans="1:43" x14ac:dyDescent="0.25">
      <c r="A232" s="971"/>
      <c r="B232" s="971"/>
      <c r="C232" s="971"/>
      <c r="D232" s="971"/>
      <c r="E232" s="971"/>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c r="AC232" s="971"/>
      <c r="AD232" s="971"/>
      <c r="AE232" s="971"/>
      <c r="AF232" s="971"/>
      <c r="AG232" s="971"/>
      <c r="AH232" s="971"/>
      <c r="AI232" s="971"/>
      <c r="AJ232" s="971"/>
      <c r="AK232" s="971"/>
      <c r="AL232" s="971"/>
      <c r="AM232" s="971"/>
      <c r="AN232" s="971"/>
      <c r="AO232" s="971"/>
      <c r="AP232" s="971"/>
      <c r="AQ232" s="971"/>
    </row>
    <row r="233" spans="1:43" x14ac:dyDescent="0.25">
      <c r="A233" s="971"/>
      <c r="B233" s="971"/>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c r="AL233" s="971"/>
      <c r="AM233" s="971"/>
      <c r="AN233" s="971"/>
      <c r="AO233" s="971"/>
      <c r="AP233" s="971"/>
      <c r="AQ233" s="971"/>
    </row>
    <row r="234" spans="1:43" x14ac:dyDescent="0.25">
      <c r="A234" s="971"/>
      <c r="B234" s="971"/>
      <c r="C234" s="971"/>
      <c r="D234" s="971"/>
      <c r="E234" s="971"/>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c r="AL234" s="971"/>
      <c r="AM234" s="971"/>
      <c r="AN234" s="971"/>
      <c r="AO234" s="971"/>
      <c r="AP234" s="971"/>
      <c r="AQ234" s="971"/>
    </row>
    <row r="235" spans="1:43" x14ac:dyDescent="0.25">
      <c r="A235" s="971"/>
      <c r="B235" s="971"/>
      <c r="C235" s="971"/>
      <c r="D235" s="971"/>
      <c r="E235" s="971"/>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row>
    <row r="236" spans="1:43" x14ac:dyDescent="0.25">
      <c r="A236" s="971"/>
      <c r="B236" s="971"/>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row>
    <row r="237" spans="1:43" x14ac:dyDescent="0.25">
      <c r="A237" s="971"/>
      <c r="B237" s="971"/>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c r="AL237" s="971"/>
      <c r="AM237" s="971"/>
      <c r="AN237" s="971"/>
      <c r="AO237" s="971"/>
      <c r="AP237" s="971"/>
      <c r="AQ237" s="971"/>
    </row>
    <row r="238" spans="1:43" x14ac:dyDescent="0.25">
      <c r="A238" s="971"/>
      <c r="B238" s="971"/>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1"/>
      <c r="Y238" s="971"/>
      <c r="Z238" s="971"/>
      <c r="AA238" s="971"/>
      <c r="AB238" s="971"/>
      <c r="AC238" s="971"/>
      <c r="AD238" s="971"/>
      <c r="AE238" s="971"/>
      <c r="AF238" s="971"/>
      <c r="AG238" s="971"/>
      <c r="AH238" s="971"/>
      <c r="AI238" s="971"/>
      <c r="AJ238" s="971"/>
      <c r="AK238" s="971"/>
      <c r="AL238" s="971"/>
      <c r="AM238" s="971"/>
      <c r="AN238" s="971"/>
      <c r="AO238" s="971"/>
      <c r="AP238" s="971"/>
      <c r="AQ238" s="971"/>
    </row>
    <row r="239" spans="1:43" x14ac:dyDescent="0.25">
      <c r="A239" s="971"/>
      <c r="B239" s="971"/>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1"/>
      <c r="Y239" s="971"/>
      <c r="Z239" s="971"/>
      <c r="AA239" s="971"/>
      <c r="AB239" s="971"/>
      <c r="AC239" s="971"/>
      <c r="AD239" s="971"/>
      <c r="AE239" s="971"/>
      <c r="AF239" s="971"/>
      <c r="AG239" s="971"/>
      <c r="AH239" s="971"/>
      <c r="AI239" s="971"/>
      <c r="AJ239" s="971"/>
      <c r="AK239" s="971"/>
      <c r="AL239" s="971"/>
      <c r="AM239" s="971"/>
      <c r="AN239" s="971"/>
      <c r="AO239" s="971"/>
      <c r="AP239" s="971"/>
      <c r="AQ239" s="971"/>
    </row>
    <row r="240" spans="1:43" x14ac:dyDescent="0.25">
      <c r="A240" s="971"/>
      <c r="B240" s="971"/>
      <c r="C240" s="971"/>
      <c r="D240" s="971"/>
      <c r="E240" s="971"/>
      <c r="F240" s="971"/>
      <c r="G240" s="971"/>
      <c r="H240" s="971"/>
      <c r="I240" s="971"/>
      <c r="J240" s="971"/>
      <c r="K240" s="971"/>
      <c r="L240" s="971"/>
      <c r="M240" s="971"/>
      <c r="N240" s="971"/>
      <c r="O240" s="971"/>
      <c r="P240" s="971"/>
      <c r="Q240" s="971"/>
      <c r="R240" s="971"/>
      <c r="S240" s="971"/>
      <c r="T240" s="971"/>
      <c r="U240" s="971"/>
      <c r="V240" s="971"/>
      <c r="W240" s="971"/>
      <c r="X240" s="971"/>
      <c r="Y240" s="971"/>
      <c r="Z240" s="971"/>
      <c r="AA240" s="971"/>
      <c r="AB240" s="971"/>
      <c r="AC240" s="971"/>
      <c r="AD240" s="971"/>
      <c r="AE240" s="971"/>
      <c r="AF240" s="971"/>
      <c r="AG240" s="971"/>
      <c r="AH240" s="971"/>
      <c r="AI240" s="971"/>
      <c r="AJ240" s="971"/>
      <c r="AK240" s="971"/>
      <c r="AL240" s="971"/>
      <c r="AM240" s="971"/>
      <c r="AN240" s="971"/>
      <c r="AO240" s="971"/>
      <c r="AP240" s="971"/>
      <c r="AQ240" s="971"/>
    </row>
    <row r="241" spans="1:43" x14ac:dyDescent="0.25">
      <c r="A241" s="971"/>
      <c r="B241" s="971"/>
      <c r="C241" s="971"/>
      <c r="D241" s="971"/>
      <c r="E241" s="971"/>
      <c r="F241" s="971"/>
      <c r="G241" s="971"/>
      <c r="H241" s="971"/>
      <c r="I241" s="971"/>
      <c r="J241" s="971"/>
      <c r="K241" s="971"/>
      <c r="L241" s="971"/>
      <c r="M241" s="971"/>
      <c r="N241" s="971"/>
      <c r="O241" s="971"/>
      <c r="P241" s="971"/>
      <c r="Q241" s="971"/>
      <c r="R241" s="971"/>
      <c r="S241" s="971"/>
      <c r="T241" s="971"/>
      <c r="U241" s="971"/>
      <c r="V241" s="971"/>
      <c r="W241" s="971"/>
      <c r="X241" s="971"/>
      <c r="Y241" s="971"/>
      <c r="Z241" s="971"/>
      <c r="AA241" s="971"/>
      <c r="AB241" s="971"/>
      <c r="AC241" s="971"/>
      <c r="AD241" s="971"/>
      <c r="AE241" s="971"/>
      <c r="AF241" s="971"/>
      <c r="AG241" s="971"/>
      <c r="AH241" s="971"/>
      <c r="AI241" s="971"/>
      <c r="AJ241" s="971"/>
      <c r="AK241" s="971"/>
      <c r="AL241" s="971"/>
      <c r="AM241" s="971"/>
      <c r="AN241" s="971"/>
      <c r="AO241" s="971"/>
      <c r="AP241" s="971"/>
      <c r="AQ241" s="971"/>
    </row>
    <row r="242" spans="1:43" x14ac:dyDescent="0.25">
      <c r="A242" s="971"/>
      <c r="B242" s="971"/>
      <c r="C242" s="971"/>
      <c r="D242" s="971"/>
      <c r="E242" s="971"/>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row>
    <row r="243" spans="1:43" x14ac:dyDescent="0.25">
      <c r="A243" s="971"/>
      <c r="B243" s="971"/>
      <c r="C243" s="971"/>
      <c r="D243" s="971"/>
      <c r="E243" s="971"/>
      <c r="F243" s="971"/>
      <c r="G243" s="971"/>
      <c r="H243" s="971"/>
      <c r="I243" s="971"/>
      <c r="J243" s="971"/>
      <c r="K243" s="971"/>
      <c r="L243" s="971"/>
      <c r="M243" s="971"/>
      <c r="N243" s="971"/>
      <c r="O243" s="971"/>
      <c r="P243" s="971"/>
      <c r="Q243" s="971"/>
      <c r="R243" s="971"/>
      <c r="S243" s="971"/>
      <c r="T243" s="971"/>
      <c r="U243" s="971"/>
      <c r="V243" s="971"/>
      <c r="W243" s="971"/>
      <c r="X243" s="971"/>
      <c r="Y243" s="971"/>
      <c r="Z243" s="971"/>
      <c r="AA243" s="971"/>
      <c r="AB243" s="971"/>
      <c r="AC243" s="971"/>
      <c r="AD243" s="971"/>
      <c r="AE243" s="971"/>
      <c r="AF243" s="971"/>
      <c r="AG243" s="971"/>
      <c r="AH243" s="971"/>
      <c r="AI243" s="971"/>
      <c r="AJ243" s="971"/>
      <c r="AK243" s="971"/>
      <c r="AL243" s="971"/>
      <c r="AM243" s="971"/>
      <c r="AN243" s="971"/>
      <c r="AO243" s="971"/>
      <c r="AP243" s="971"/>
      <c r="AQ243" s="971"/>
    </row>
    <row r="244" spans="1:43" x14ac:dyDescent="0.25">
      <c r="A244" s="971"/>
      <c r="B244" s="971"/>
      <c r="C244" s="971"/>
      <c r="D244" s="971"/>
      <c r="E244" s="971"/>
      <c r="F244" s="971"/>
      <c r="G244" s="971"/>
      <c r="H244" s="971"/>
      <c r="I244" s="971"/>
      <c r="J244" s="971"/>
      <c r="K244" s="971"/>
      <c r="L244" s="971"/>
      <c r="M244" s="971"/>
      <c r="N244" s="971"/>
      <c r="O244" s="971"/>
      <c r="P244" s="971"/>
      <c r="Q244" s="971"/>
      <c r="R244" s="971"/>
      <c r="S244" s="971"/>
      <c r="T244" s="971"/>
      <c r="U244" s="971"/>
      <c r="V244" s="971"/>
      <c r="W244" s="971"/>
      <c r="X244" s="971"/>
      <c r="Y244" s="971"/>
      <c r="Z244" s="971"/>
      <c r="AA244" s="971"/>
      <c r="AB244" s="971"/>
      <c r="AC244" s="971"/>
      <c r="AD244" s="971"/>
      <c r="AE244" s="971"/>
      <c r="AF244" s="971"/>
      <c r="AG244" s="971"/>
      <c r="AH244" s="971"/>
      <c r="AI244" s="971"/>
      <c r="AJ244" s="971"/>
      <c r="AK244" s="971"/>
      <c r="AL244" s="971"/>
      <c r="AM244" s="971"/>
      <c r="AN244" s="971"/>
      <c r="AO244" s="971"/>
      <c r="AP244" s="971"/>
      <c r="AQ244" s="971"/>
    </row>
    <row r="248" spans="1:43" ht="18.75" x14ac:dyDescent="0.3">
      <c r="B248" s="770"/>
      <c r="C248" s="770"/>
      <c r="D248" s="1694" t="s">
        <v>721</v>
      </c>
      <c r="E248" s="1694"/>
      <c r="F248" s="1694"/>
      <c r="G248" s="1694"/>
      <c r="H248" s="1694"/>
      <c r="Q248" s="1694" t="s">
        <v>722</v>
      </c>
      <c r="R248" s="1694"/>
      <c r="S248" s="1694"/>
      <c r="T248" s="1694"/>
      <c r="U248" s="1694"/>
      <c r="V248" s="1694"/>
      <c r="AE248" s="1694" t="s">
        <v>723</v>
      </c>
      <c r="AF248" s="1694"/>
      <c r="AG248" s="1694"/>
      <c r="AH248" s="1694"/>
      <c r="AI248" s="1694"/>
      <c r="AJ248" s="1694"/>
    </row>
    <row r="249" spans="1:43" x14ac:dyDescent="0.25">
      <c r="B249" s="34"/>
      <c r="C249" s="34"/>
      <c r="D249" s="1724" t="s">
        <v>201</v>
      </c>
      <c r="E249" s="1724"/>
      <c r="F249" s="1724"/>
      <c r="G249" s="1724"/>
      <c r="H249" s="1721" t="s">
        <v>202</v>
      </c>
      <c r="Q249" s="34"/>
      <c r="R249" s="1641" t="s">
        <v>201</v>
      </c>
      <c r="S249" s="1641"/>
      <c r="T249" s="1641"/>
      <c r="U249" s="1641"/>
      <c r="V249" s="1642" t="s">
        <v>202</v>
      </c>
      <c r="AE249" s="34"/>
      <c r="AF249" s="1641" t="s">
        <v>201</v>
      </c>
      <c r="AG249" s="1641"/>
      <c r="AH249" s="1641"/>
      <c r="AI249" s="1641"/>
      <c r="AJ249" s="1642" t="s">
        <v>202</v>
      </c>
    </row>
    <row r="250" spans="1:43" ht="30" x14ac:dyDescent="0.25">
      <c r="B250" s="4"/>
      <c r="C250" s="4"/>
      <c r="D250" s="1077" t="s">
        <v>65</v>
      </c>
      <c r="E250" s="1077" t="s">
        <v>203</v>
      </c>
      <c r="F250" s="1077" t="s">
        <v>182</v>
      </c>
      <c r="G250" s="1078" t="s">
        <v>204</v>
      </c>
      <c r="H250" s="1722"/>
      <c r="Q250" s="4"/>
      <c r="R250" s="1077" t="s">
        <v>65</v>
      </c>
      <c r="S250" s="1077" t="s">
        <v>203</v>
      </c>
      <c r="T250" s="1077" t="s">
        <v>182</v>
      </c>
      <c r="U250" s="1078" t="s">
        <v>204</v>
      </c>
      <c r="V250" s="1643"/>
      <c r="AE250" s="4"/>
      <c r="AF250" s="1077" t="s">
        <v>65</v>
      </c>
      <c r="AG250" s="1077" t="s">
        <v>203</v>
      </c>
      <c r="AH250" s="1077" t="s">
        <v>182</v>
      </c>
      <c r="AI250" s="1078" t="s">
        <v>204</v>
      </c>
      <c r="AJ250" s="1643"/>
    </row>
    <row r="251" spans="1:43" x14ac:dyDescent="0.25">
      <c r="B251" s="549" t="s">
        <v>1194</v>
      </c>
      <c r="C251" s="283"/>
      <c r="D251" s="1079" t="e">
        <f ca="1">_xll.ErTotal(SUM(D214+K214))</f>
        <v>#NAME?</v>
      </c>
      <c r="E251" s="1080"/>
      <c r="F251" s="1080"/>
      <c r="G251" s="1080"/>
      <c r="H251" s="557" t="e">
        <f ca="1">_xll.ErRunOutput(B251,D251)</f>
        <v>#NAME?</v>
      </c>
      <c r="Q251" s="549" t="s">
        <v>1195</v>
      </c>
      <c r="R251" s="1079" t="e">
        <f ca="1">_xll.ErTotal(SUM(R214,Y214))</f>
        <v>#NAME?</v>
      </c>
      <c r="S251" s="1080"/>
      <c r="T251" s="1080"/>
      <c r="U251" s="1080"/>
      <c r="V251" s="557" t="e">
        <f ca="1">_xll.ErRunOutput(Q251,R251)</f>
        <v>#NAME?</v>
      </c>
      <c r="AE251" s="549" t="s">
        <v>1196</v>
      </c>
      <c r="AF251" s="1079" t="e">
        <f ca="1">_xll.ErTotal(SUM(AF214,AM214))</f>
        <v>#NAME?</v>
      </c>
      <c r="AG251" s="1080"/>
      <c r="AH251" s="1080"/>
      <c r="AI251" s="1080"/>
      <c r="AJ251" s="557" t="e">
        <f ca="1">_xll.ErRunOutput(AE251,AF251)</f>
        <v>#NAME?</v>
      </c>
    </row>
    <row r="252" spans="1:43" x14ac:dyDescent="0.25">
      <c r="B252" s="521" t="s">
        <v>1197</v>
      </c>
      <c r="C252" s="535"/>
      <c r="D252" s="1081"/>
      <c r="E252" s="1082" t="e">
        <f ca="1">_xll.ErTotal(SUM(E215,L215))</f>
        <v>#NAME?</v>
      </c>
      <c r="F252" s="1081"/>
      <c r="G252" s="1081"/>
      <c r="H252" s="558" t="e">
        <f ca="1">_xll.ErRunOutput(B252,E252)</f>
        <v>#NAME?</v>
      </c>
      <c r="Q252" s="521" t="s">
        <v>1198</v>
      </c>
      <c r="R252" s="1081"/>
      <c r="S252" s="1082" t="e">
        <f ca="1">_xll.ErTotal(SUM(S215,Z215))</f>
        <v>#NAME?</v>
      </c>
      <c r="T252" s="1081"/>
      <c r="U252" s="1081"/>
      <c r="V252" s="558" t="e">
        <f ca="1">_xll.ErRunOutput(Q252,S252)</f>
        <v>#NAME?</v>
      </c>
      <c r="AE252" s="521" t="s">
        <v>1199</v>
      </c>
      <c r="AF252" s="1081"/>
      <c r="AG252" s="1082" t="e">
        <f ca="1">_xll.ErTotal(SUM(AG215,AN215))</f>
        <v>#NAME?</v>
      </c>
      <c r="AH252" s="1081"/>
      <c r="AI252" s="1081"/>
      <c r="AJ252" s="558" t="e">
        <f ca="1">_xll.ErRunOutput(AE252,AG252)</f>
        <v>#NAME?</v>
      </c>
    </row>
    <row r="253" spans="1:43" x14ac:dyDescent="0.25">
      <c r="B253" s="527" t="s">
        <v>1200</v>
      </c>
      <c r="C253" s="528"/>
      <c r="D253" s="1083"/>
      <c r="E253" s="1084" t="e">
        <f ca="1">_xll.ErTotal(SUM(E216,L216))</f>
        <v>#NAME?</v>
      </c>
      <c r="F253" s="1083"/>
      <c r="G253" s="1083"/>
      <c r="H253" s="559" t="e">
        <f ca="1">_xll.ErRunOutput(B253,E253)</f>
        <v>#NAME?</v>
      </c>
      <c r="Q253" s="527" t="s">
        <v>1201</v>
      </c>
      <c r="R253" s="1083"/>
      <c r="S253" s="1084" t="e">
        <f ca="1">_xll.ErTotal(SUM(S216,Z216))</f>
        <v>#NAME?</v>
      </c>
      <c r="T253" s="1083"/>
      <c r="U253" s="1083"/>
      <c r="V253" s="559" t="e">
        <f ca="1">_xll.ErRunOutput(Q253,S253)</f>
        <v>#NAME?</v>
      </c>
      <c r="AE253" s="527" t="s">
        <v>1202</v>
      </c>
      <c r="AF253" s="1083"/>
      <c r="AG253" s="1084" t="e">
        <f ca="1">_xll.ErTotal(SUM(AG216,AN216))</f>
        <v>#NAME?</v>
      </c>
      <c r="AH253" s="1083"/>
      <c r="AI253" s="1083"/>
      <c r="AJ253" s="559" t="e">
        <f ca="1">_xll.ErRunOutput(AE253,AG253)</f>
        <v>#NAME?</v>
      </c>
    </row>
    <row r="254" spans="1:43" x14ac:dyDescent="0.25">
      <c r="B254" s="527" t="s">
        <v>1203</v>
      </c>
      <c r="C254" s="528"/>
      <c r="D254" s="1083"/>
      <c r="E254" s="1084" t="e">
        <f ca="1">_xll.ErTotal(SUM(E217,L217))</f>
        <v>#NAME?</v>
      </c>
      <c r="F254" s="1083"/>
      <c r="G254" s="1083"/>
      <c r="H254" s="559" t="e">
        <f ca="1">_xll.ErRunOutput(B254,E254)</f>
        <v>#NAME?</v>
      </c>
      <c r="Q254" s="527" t="s">
        <v>1204</v>
      </c>
      <c r="R254" s="1083"/>
      <c r="S254" s="1084" t="e">
        <f ca="1">_xll.ErTotal(SUM(S217,Z217))</f>
        <v>#NAME?</v>
      </c>
      <c r="T254" s="1083"/>
      <c r="U254" s="1083"/>
      <c r="V254" s="559" t="e">
        <f ca="1">_xll.ErRunOutput(Q254,S254)</f>
        <v>#NAME?</v>
      </c>
      <c r="AE254" s="527" t="s">
        <v>1205</v>
      </c>
      <c r="AF254" s="1083"/>
      <c r="AG254" s="1084" t="e">
        <f ca="1">_xll.ErTotal(SUM(AG217,AN217))</f>
        <v>#NAME?</v>
      </c>
      <c r="AH254" s="1083"/>
      <c r="AI254" s="1083"/>
      <c r="AJ254" s="559" t="e">
        <f ca="1">_xll.ErRunOutput(AE254,AG254)</f>
        <v>#NAME?</v>
      </c>
    </row>
    <row r="255" spans="1:43" x14ac:dyDescent="0.25">
      <c r="B255" s="527" t="s">
        <v>1206</v>
      </c>
      <c r="C255" s="528"/>
      <c r="D255" s="1083"/>
      <c r="E255" s="1084" t="e">
        <f ca="1">_xll.ErTotal(SUM(E218,L218))</f>
        <v>#NAME?</v>
      </c>
      <c r="F255" s="1083"/>
      <c r="G255" s="1083"/>
      <c r="H255" s="559" t="e">
        <f ca="1">_xll.ErRunOutput(B255,E255)</f>
        <v>#NAME?</v>
      </c>
      <c r="Q255" s="527" t="s">
        <v>1207</v>
      </c>
      <c r="R255" s="1083"/>
      <c r="S255" s="1084" t="e">
        <f ca="1">_xll.ErTotal(SUM(S218,Z218))</f>
        <v>#NAME?</v>
      </c>
      <c r="T255" s="1083"/>
      <c r="U255" s="1083"/>
      <c r="V255" s="559" t="e">
        <f ca="1">_xll.ErRunOutput(Q255,S255)</f>
        <v>#NAME?</v>
      </c>
      <c r="AE255" s="527" t="s">
        <v>1208</v>
      </c>
      <c r="AF255" s="1083"/>
      <c r="AG255" s="1084" t="e">
        <f ca="1">_xll.ErTotal(SUM(AG218,AN218))</f>
        <v>#NAME?</v>
      </c>
      <c r="AH255" s="1083"/>
      <c r="AI255" s="1083"/>
      <c r="AJ255" s="559" t="e">
        <f ca="1">_xll.ErRunOutput(AE255,AG255)</f>
        <v>#NAME?</v>
      </c>
    </row>
    <row r="256" spans="1:43" x14ac:dyDescent="0.25">
      <c r="B256" s="529" t="s">
        <v>1209</v>
      </c>
      <c r="C256" s="530"/>
      <c r="D256" s="1085"/>
      <c r="E256" s="1086" t="e">
        <f ca="1">_xll.ErTotal(SUM(E219,L219))</f>
        <v>#NAME?</v>
      </c>
      <c r="F256" s="1085"/>
      <c r="G256" s="1085"/>
      <c r="H256" s="560" t="e">
        <f ca="1">_xll.ErRunOutput(B256,E256)</f>
        <v>#NAME?</v>
      </c>
      <c r="Q256" s="529" t="s">
        <v>1210</v>
      </c>
      <c r="R256" s="1085"/>
      <c r="S256" s="1086" t="e">
        <f ca="1">_xll.ErTotal(SUM(S219,Z219))</f>
        <v>#NAME?</v>
      </c>
      <c r="T256" s="1085"/>
      <c r="U256" s="1085"/>
      <c r="V256" s="560" t="e">
        <f ca="1">_xll.ErRunOutput(Q256,S256)</f>
        <v>#NAME?</v>
      </c>
      <c r="AE256" s="529" t="s">
        <v>1211</v>
      </c>
      <c r="AF256" s="1085"/>
      <c r="AG256" s="1086" t="e">
        <f ca="1">_xll.ErTotal(SUM(AG219,AN219))</f>
        <v>#NAME?</v>
      </c>
      <c r="AH256" s="1085"/>
      <c r="AI256" s="1085"/>
      <c r="AJ256" s="560" t="e">
        <f ca="1">_xll.ErRunOutput(AE256,AG256)</f>
        <v>#NAME?</v>
      </c>
    </row>
    <row r="257" spans="2:36" x14ac:dyDescent="0.25">
      <c r="B257" s="521" t="s">
        <v>1212</v>
      </c>
      <c r="C257" s="522"/>
      <c r="D257" s="1087"/>
      <c r="E257" s="1088" t="e">
        <f ca="1">_xll.ErTotal(SUM(E252:E254))</f>
        <v>#NAME?</v>
      </c>
      <c r="F257" s="1087"/>
      <c r="G257" s="1089" t="e">
        <f ca="1">(E257/$D$22)*100000</f>
        <v>#NAME?</v>
      </c>
      <c r="H257" s="558" t="e">
        <f ca="1">_xll.ErRunOutput(B257,E257)</f>
        <v>#NAME?</v>
      </c>
      <c r="Q257" s="521" t="s">
        <v>1213</v>
      </c>
      <c r="R257" s="1087"/>
      <c r="S257" s="1088" t="e">
        <f ca="1">_xll.ErTotal(SUM(S252:S254))</f>
        <v>#NAME?</v>
      </c>
      <c r="T257" s="1087"/>
      <c r="U257" s="1089" t="e">
        <f ca="1">(S257/$D$22)*100000</f>
        <v>#NAME?</v>
      </c>
      <c r="V257" s="558" t="e">
        <f ca="1">_xll.ErRunOutput(Q257,S257)</f>
        <v>#NAME?</v>
      </c>
      <c r="AE257" s="521" t="s">
        <v>1214</v>
      </c>
      <c r="AF257" s="1087"/>
      <c r="AG257" s="1088" t="e">
        <f ca="1">_xll.ErTotal(SUM(AG252:AG254))</f>
        <v>#NAME?</v>
      </c>
      <c r="AH257" s="1087"/>
      <c r="AI257" s="1089" t="e">
        <f ca="1">(AG257/$D$22)*100000</f>
        <v>#NAME?</v>
      </c>
      <c r="AJ257" s="558" t="e">
        <f ca="1">_xll.ErRunOutput(AE257,AG257)</f>
        <v>#NAME?</v>
      </c>
    </row>
    <row r="258" spans="2:36" x14ac:dyDescent="0.25">
      <c r="B258" s="527" t="s">
        <v>1215</v>
      </c>
      <c r="C258" s="528"/>
      <c r="D258" s="1083"/>
      <c r="E258" s="1084" t="e">
        <f ca="1">_xll.ErTotal(SUM(E252:E255))</f>
        <v>#NAME?</v>
      </c>
      <c r="F258" s="1083"/>
      <c r="G258" s="1090" t="e">
        <f ca="1">(E258/$D$22)*100000</f>
        <v>#NAME?</v>
      </c>
      <c r="H258" s="559" t="e">
        <f ca="1">_xll.ErRunOutput(B258,E258)</f>
        <v>#NAME?</v>
      </c>
      <c r="Q258" s="527" t="s">
        <v>1216</v>
      </c>
      <c r="R258" s="1083"/>
      <c r="S258" s="1084" t="e">
        <f ca="1">_xll.ErTotal(SUM(S252:S255))</f>
        <v>#NAME?</v>
      </c>
      <c r="T258" s="1083"/>
      <c r="U258" s="1090" t="e">
        <f ca="1">(S258/$D$22)*100000</f>
        <v>#NAME?</v>
      </c>
      <c r="V258" s="559" t="e">
        <f ca="1">_xll.ErRunOutput(Q258,S258)</f>
        <v>#NAME?</v>
      </c>
      <c r="AE258" s="527" t="s">
        <v>1217</v>
      </c>
      <c r="AF258" s="1083"/>
      <c r="AG258" s="1084" t="e">
        <f ca="1">_xll.ErTotal(SUM(AG252:AG255))</f>
        <v>#NAME?</v>
      </c>
      <c r="AH258" s="1083"/>
      <c r="AI258" s="1090" t="e">
        <f ca="1">(AG258/$D$22)*100000</f>
        <v>#NAME?</v>
      </c>
      <c r="AJ258" s="559" t="e">
        <f ca="1">_xll.ErRunOutput(AE258,AG258)</f>
        <v>#NAME?</v>
      </c>
    </row>
    <row r="259" spans="2:36" x14ac:dyDescent="0.25">
      <c r="B259" s="529" t="s">
        <v>1218</v>
      </c>
      <c r="C259" s="530"/>
      <c r="D259" s="1085"/>
      <c r="E259" s="1086" t="e">
        <f ca="1">_xll.ErTotal(SUM(E252:E254,E256))</f>
        <v>#NAME?</v>
      </c>
      <c r="F259" s="1085"/>
      <c r="G259" s="1091" t="e">
        <f ca="1">(E259/$D$22)*100000</f>
        <v>#NAME?</v>
      </c>
      <c r="H259" s="560" t="e">
        <f ca="1">_xll.ErRunOutput(B259,E259)</f>
        <v>#NAME?</v>
      </c>
      <c r="Q259" s="529" t="s">
        <v>1219</v>
      </c>
      <c r="R259" s="1085"/>
      <c r="S259" s="1086" t="e">
        <f ca="1">_xll.ErTotal(SUM(S252:S254,S256))</f>
        <v>#NAME?</v>
      </c>
      <c r="T259" s="1085"/>
      <c r="U259" s="1091" t="e">
        <f ca="1">(S259/$D$22)*100000</f>
        <v>#NAME?</v>
      </c>
      <c r="V259" s="560" t="e">
        <f ca="1">_xll.ErRunOutput(Q259,S259)</f>
        <v>#NAME?</v>
      </c>
      <c r="AE259" s="529" t="s">
        <v>1220</v>
      </c>
      <c r="AF259" s="1085"/>
      <c r="AG259" s="1086" t="e">
        <f ca="1">_xll.ErTotal(SUM(AG252:AG254,AG256))</f>
        <v>#NAME?</v>
      </c>
      <c r="AH259" s="1085"/>
      <c r="AI259" s="1091" t="e">
        <f ca="1">(AG259/$D$22)*100000</f>
        <v>#NAME?</v>
      </c>
      <c r="AJ259" s="560" t="e">
        <f ca="1">_xll.ErRunOutput(AE259,AG259)</f>
        <v>#NAME?</v>
      </c>
    </row>
    <row r="260" spans="2:36" x14ac:dyDescent="0.25">
      <c r="B260" s="521" t="s">
        <v>1221</v>
      </c>
      <c r="C260" s="522"/>
      <c r="D260" s="1087"/>
      <c r="E260" s="1088"/>
      <c r="F260" s="1089" t="e">
        <f ca="1">_xll.ErTotal(SUM(D251,E252:E254))</f>
        <v>#NAME?</v>
      </c>
      <c r="G260" s="1089" t="e">
        <f ca="1">(F260/$D$22)*100000</f>
        <v>#NAME?</v>
      </c>
      <c r="H260" s="558" t="e">
        <f ca="1">_xll.ErRunOutput(B260,F260)</f>
        <v>#NAME?</v>
      </c>
      <c r="Q260" s="521" t="s">
        <v>1222</v>
      </c>
      <c r="R260" s="1087"/>
      <c r="S260" s="1088"/>
      <c r="T260" s="1089" t="e">
        <f ca="1">_xll.ErTotal(SUM(R251,S252:S254))</f>
        <v>#NAME?</v>
      </c>
      <c r="U260" s="1089" t="e">
        <f ca="1">(T260/$D$22)*100000</f>
        <v>#NAME?</v>
      </c>
      <c r="V260" s="558" t="e">
        <f ca="1">_xll.ErRunOutput(Q260,T260)</f>
        <v>#NAME?</v>
      </c>
      <c r="AE260" s="521" t="s">
        <v>1223</v>
      </c>
      <c r="AF260" s="1087"/>
      <c r="AG260" s="1088"/>
      <c r="AH260" s="1089" t="e">
        <f ca="1">_xll.ErTotal(SUM(AF251,AG252:AG254))</f>
        <v>#NAME?</v>
      </c>
      <c r="AI260" s="1089" t="e">
        <f ca="1">(AH260/$D$22)*100000</f>
        <v>#NAME?</v>
      </c>
      <c r="AJ260" s="558" t="e">
        <f ca="1">_xll.ErRunOutput(AE260,AH260)</f>
        <v>#NAME?</v>
      </c>
    </row>
    <row r="261" spans="2:36" x14ac:dyDescent="0.25">
      <c r="B261" s="527" t="s">
        <v>1224</v>
      </c>
      <c r="C261" s="241"/>
      <c r="D261" s="1077"/>
      <c r="E261" s="1077"/>
      <c r="F261" s="1092" t="e">
        <f ca="1">_xll.ErTotal(SUM(D251:E255))</f>
        <v>#NAME?</v>
      </c>
      <c r="G261" s="1093" t="e">
        <f ca="1">(F261/$D$22)*100000</f>
        <v>#NAME?</v>
      </c>
      <c r="H261" s="559" t="e">
        <f ca="1">_xll.ErRunOutput(B261,F261)</f>
        <v>#NAME?</v>
      </c>
      <c r="Q261" s="527" t="s">
        <v>1225</v>
      </c>
      <c r="R261" s="1077"/>
      <c r="S261" s="1077"/>
      <c r="T261" s="1092" t="e">
        <f ca="1">_xll.ErTotal(SUM(R251:S255))</f>
        <v>#NAME?</v>
      </c>
      <c r="U261" s="1093" t="e">
        <f ca="1">(T261/$D$22)*100000</f>
        <v>#NAME?</v>
      </c>
      <c r="V261" s="559" t="e">
        <f ca="1">_xll.ErRunOutput(Q261,T261)</f>
        <v>#NAME?</v>
      </c>
      <c r="AE261" s="527" t="s">
        <v>1226</v>
      </c>
      <c r="AF261" s="1077"/>
      <c r="AG261" s="1077"/>
      <c r="AH261" s="1092" t="e">
        <f ca="1">_xll.ErTotal(SUM(AF251:AG255))</f>
        <v>#NAME?</v>
      </c>
      <c r="AI261" s="1093" t="e">
        <f ca="1">(AH261/$D$22)*100000</f>
        <v>#NAME?</v>
      </c>
      <c r="AJ261" s="559" t="e">
        <f ca="1">_xll.ErRunOutput(AE261,AH261)</f>
        <v>#NAME?</v>
      </c>
    </row>
    <row r="262" spans="2:36" x14ac:dyDescent="0.25">
      <c r="B262" s="529" t="s">
        <v>1227</v>
      </c>
      <c r="C262" s="303"/>
      <c r="D262" s="1094"/>
      <c r="E262" s="1094"/>
      <c r="F262" s="1095" t="e">
        <f ca="1">_xll.ErTotal(SUM(D251,E252:E254,E256))</f>
        <v>#NAME?</v>
      </c>
      <c r="G262" s="1096" t="e">
        <f ca="1">(F262/$D$22)*100000</f>
        <v>#NAME?</v>
      </c>
      <c r="H262" s="560" t="e">
        <f ca="1">_xll.ErRunOutput(B262,F262)</f>
        <v>#NAME?</v>
      </c>
      <c r="Q262" s="529" t="s">
        <v>1228</v>
      </c>
      <c r="R262" s="1094"/>
      <c r="S262" s="1094"/>
      <c r="T262" s="1095" t="e">
        <f ca="1">_xll.ErTotal(SUM(R251,S252:S254,S256))</f>
        <v>#NAME?</v>
      </c>
      <c r="U262" s="1096" t="e">
        <f ca="1">(T262/$D$22)*100000</f>
        <v>#NAME?</v>
      </c>
      <c r="V262" s="560" t="e">
        <f ca="1">_xll.ErRunOutput(Q262,T262)</f>
        <v>#NAME?</v>
      </c>
      <c r="AE262" s="529" t="s">
        <v>1229</v>
      </c>
      <c r="AF262" s="1094"/>
      <c r="AG262" s="1094"/>
      <c r="AH262" s="1095" t="e">
        <f ca="1">_xll.ErTotal(SUM(AF251,AG252:AG254,AG256))</f>
        <v>#NAME?</v>
      </c>
      <c r="AI262" s="1096" t="e">
        <f ca="1">(AH262/$D$22)*100000</f>
        <v>#NAME?</v>
      </c>
      <c r="AJ262" s="560" t="e">
        <f ca="1">_xll.ErRunOutput(AE262,AH262)</f>
        <v>#NAME?</v>
      </c>
    </row>
  </sheetData>
  <mergeCells count="82">
    <mergeCell ref="D248:H248"/>
    <mergeCell ref="D249:G249"/>
    <mergeCell ref="H249:H250"/>
    <mergeCell ref="Q248:V248"/>
    <mergeCell ref="AE248:AJ248"/>
    <mergeCell ref="E4:J4"/>
    <mergeCell ref="K4:P4"/>
    <mergeCell ref="D59:I59"/>
    <mergeCell ref="J59:O59"/>
    <mergeCell ref="P59:U59"/>
    <mergeCell ref="F42:H42"/>
    <mergeCell ref="S60:U60"/>
    <mergeCell ref="D71:H71"/>
    <mergeCell ref="K71:R71"/>
    <mergeCell ref="S71:Z71"/>
    <mergeCell ref="AA71:AH71"/>
    <mergeCell ref="D60:F60"/>
    <mergeCell ref="G60:I60"/>
    <mergeCell ref="J60:L60"/>
    <mergeCell ref="M60:O60"/>
    <mergeCell ref="P60:R60"/>
    <mergeCell ref="AW72:BK72"/>
    <mergeCell ref="BL72:BZ72"/>
    <mergeCell ref="CA72:CO72"/>
    <mergeCell ref="CP72:DD72"/>
    <mergeCell ref="D73:F73"/>
    <mergeCell ref="G73:J73"/>
    <mergeCell ref="K73:N73"/>
    <mergeCell ref="O73:R73"/>
    <mergeCell ref="S73:V73"/>
    <mergeCell ref="W73:Z73"/>
    <mergeCell ref="K72:N72"/>
    <mergeCell ref="CZ73:DD73"/>
    <mergeCell ref="BM73:BP73"/>
    <mergeCell ref="BQ73:BU73"/>
    <mergeCell ref="BV73:BZ73"/>
    <mergeCell ref="CB73:CE73"/>
    <mergeCell ref="D184:O184"/>
    <mergeCell ref="P184:AA184"/>
    <mergeCell ref="AB184:AM184"/>
    <mergeCell ref="BB73:BF73"/>
    <mergeCell ref="BG73:BK73"/>
    <mergeCell ref="AA73:AD73"/>
    <mergeCell ref="AE73:AH73"/>
    <mergeCell ref="AI73:AL73"/>
    <mergeCell ref="AM73:AQ73"/>
    <mergeCell ref="AR73:AV73"/>
    <mergeCell ref="AX73:BA73"/>
    <mergeCell ref="AH185:AM185"/>
    <mergeCell ref="CF73:CJ73"/>
    <mergeCell ref="CK73:CO73"/>
    <mergeCell ref="CQ73:CT73"/>
    <mergeCell ref="CU73:CY73"/>
    <mergeCell ref="D185:I185"/>
    <mergeCell ref="J185:O185"/>
    <mergeCell ref="P185:U185"/>
    <mergeCell ref="V185:AA185"/>
    <mergeCell ref="AB185:AG185"/>
    <mergeCell ref="F195:I195"/>
    <mergeCell ref="J195:M195"/>
    <mergeCell ref="N195:Q195"/>
    <mergeCell ref="F196:G196"/>
    <mergeCell ref="H196:I196"/>
    <mergeCell ref="J196:K196"/>
    <mergeCell ref="L196:M196"/>
    <mergeCell ref="N196:O196"/>
    <mergeCell ref="P196:Q196"/>
    <mergeCell ref="AM211:AQ211"/>
    <mergeCell ref="D212:G212"/>
    <mergeCell ref="H212:H213"/>
    <mergeCell ref="P197:Q197"/>
    <mergeCell ref="D211:H211"/>
    <mergeCell ref="K211:O211"/>
    <mergeCell ref="R211:V211"/>
    <mergeCell ref="Y211:AC211"/>
    <mergeCell ref="AF211:AJ211"/>
    <mergeCell ref="D197:E198"/>
    <mergeCell ref="F197:G197"/>
    <mergeCell ref="H197:I197"/>
    <mergeCell ref="J197:K197"/>
    <mergeCell ref="L197:M197"/>
    <mergeCell ref="N197:O197"/>
  </mergeCells>
  <hyperlinks>
    <hyperlink ref="A2" location="'Read me'!A1" display="Back to &quot;read me&quot;" xr:uid="{584B795A-0BE8-4422-893F-FDF8F5456DEC}"/>
  </hyperlink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0ce9f05f-6737-496d-8084-99e0be3c7ef6">
      <UserInfo>
        <DisplayName>Martin Hensher</DisplayName>
        <AccountId>17</AccountId>
        <AccountType/>
      </UserInfo>
      <UserInfo>
        <DisplayName>Long Le</DisplayName>
        <AccountId>18</AccountId>
        <AccountType/>
      </UserInfo>
      <UserInfo>
        <DisplayName>Jan Faller</DisplayName>
        <AccountId>14</AccountId>
        <AccountType/>
      </UserInfo>
      <UserInfo>
        <DisplayName>Sithara Wanni Arachchige Dona</DisplayName>
        <AccountId>13</AccountId>
        <AccountType/>
      </UserInfo>
      <UserInfo>
        <DisplayName>Dieu Nguyen</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CD4FC8AEF138D41BC09C03507BA311A" ma:contentTypeVersion="11" ma:contentTypeDescription="Create a new document." ma:contentTypeScope="" ma:versionID="b39068d2adeef8f4a4ee9d2bf8ce227f">
  <xsd:schema xmlns:xsd="http://www.w3.org/2001/XMLSchema" xmlns:xs="http://www.w3.org/2001/XMLSchema" xmlns:p="http://schemas.microsoft.com/office/2006/metadata/properties" xmlns:ns2="44366f61-a2ad-43ff-8cbb-9fe1fd9ff095" xmlns:ns3="0ce9f05f-6737-496d-8084-99e0be3c7ef6" targetNamespace="http://schemas.microsoft.com/office/2006/metadata/properties" ma:root="true" ma:fieldsID="9416d643feeff9e736f6f152fce26c80" ns2:_="" ns3:_="">
    <xsd:import namespace="44366f61-a2ad-43ff-8cbb-9fe1fd9ff095"/>
    <xsd:import namespace="0ce9f05f-6737-496d-8084-99e0be3c7ef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366f61-a2ad-43ff-8cbb-9fe1fd9ff0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f05f-6737-496d-8084-99e0be3c7ef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259E9C-3161-425D-B7D4-EFE61AD26434}">
  <ds:schemaRefs>
    <ds:schemaRef ds:uri="http://schemas.microsoft.com/sharepoint/v3/contenttype/forms"/>
  </ds:schemaRefs>
</ds:datastoreItem>
</file>

<file path=customXml/itemProps2.xml><?xml version="1.0" encoding="utf-8"?>
<ds:datastoreItem xmlns:ds="http://schemas.openxmlformats.org/officeDocument/2006/customXml" ds:itemID="{280B8ED7-A955-470B-AEA8-DA6CDAC833B9}">
  <ds:schemaRefs>
    <ds:schemaRef ds:uri="http://schemas.microsoft.com/office/2006/metadata/properties"/>
    <ds:schemaRef ds:uri="http://schemas.microsoft.com/office/infopath/2007/PartnerControls"/>
    <ds:schemaRef ds:uri="0ce9f05f-6737-496d-8084-99e0be3c7ef6"/>
  </ds:schemaRefs>
</ds:datastoreItem>
</file>

<file path=customXml/itemProps3.xml><?xml version="1.0" encoding="utf-8"?>
<ds:datastoreItem xmlns:ds="http://schemas.openxmlformats.org/officeDocument/2006/customXml" ds:itemID="{A309BFF8-07BD-400B-86E5-5A4D4ABE54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366f61-a2ad-43ff-8cbb-9fe1fd9ff095"/>
    <ds:schemaRef ds:uri="0ce9f05f-6737-496d-8084-99e0be3c7e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140</vt:i4>
      </vt:variant>
    </vt:vector>
  </HeadingPairs>
  <TitlesOfParts>
    <vt:vector size="167" baseType="lpstr">
      <vt:lpstr>Read me</vt:lpstr>
      <vt:lpstr>Scenario I</vt:lpstr>
      <vt:lpstr>Scenario 2</vt:lpstr>
      <vt:lpstr>Scenario 3</vt:lpstr>
      <vt:lpstr>Scenario 4</vt:lpstr>
      <vt:lpstr>Scenario I NSW</vt:lpstr>
      <vt:lpstr>Scenario 2 NSW</vt:lpstr>
      <vt:lpstr>Scenario 3 NSW</vt:lpstr>
      <vt:lpstr>Scenario 4 NSW</vt:lpstr>
      <vt:lpstr>DALYS Australia Base</vt:lpstr>
      <vt:lpstr>DALYS Australia Sensitivity_ONS</vt:lpstr>
      <vt:lpstr>DALYS Australia Sensitivity 28d</vt:lpstr>
      <vt:lpstr>DALYS Australia Sensitivity NSW</vt:lpstr>
      <vt:lpstr>Results and analysis in pap</vt:lpstr>
      <vt:lpstr>Long COVID Analysis</vt:lpstr>
      <vt:lpstr>Ersatz raw Base</vt:lpstr>
      <vt:lpstr>Ersatz raw 5%</vt:lpstr>
      <vt:lpstr>Ersatz result </vt:lpstr>
      <vt:lpstr>Ersazt raw result 10%</vt:lpstr>
      <vt:lpstr>Doherty Data </vt:lpstr>
      <vt:lpstr>Dohertyadjusted</vt:lpstr>
      <vt:lpstr>AusLT17-19</vt:lpstr>
      <vt:lpstr>AgeDCovid</vt:lpstr>
      <vt:lpstr>AusCOVID Cases_update</vt:lpstr>
      <vt:lpstr>ONS Post Acute</vt:lpstr>
      <vt:lpstr>NSW Post Acute </vt:lpstr>
      <vt:lpstr>Permanent Disb</vt:lpstr>
      <vt:lpstr>'DALYS Australia Sensitivity 28d'!Anx_Inc</vt:lpstr>
      <vt:lpstr>'DALYS Australia Sensitivity NSW'!Anx_Inc</vt:lpstr>
      <vt:lpstr>'DALYS Australia Sensitivity_ONS'!Anx_Inc</vt:lpstr>
      <vt:lpstr>'Scenario 2'!Anx_Inc</vt:lpstr>
      <vt:lpstr>'Scenario 2 NSW'!Anx_Inc</vt:lpstr>
      <vt:lpstr>'Scenario 3'!Anx_Inc</vt:lpstr>
      <vt:lpstr>'Scenario 3 NSW'!Anx_Inc</vt:lpstr>
      <vt:lpstr>'Scenario 4'!Anx_Inc</vt:lpstr>
      <vt:lpstr>'Scenario 4 NSW'!Anx_Inc</vt:lpstr>
      <vt:lpstr>'Scenario I'!Anx_Inc</vt:lpstr>
      <vt:lpstr>'Scenario I NSW'!Anx_Inc</vt:lpstr>
      <vt:lpstr>Anx_Inc</vt:lpstr>
      <vt:lpstr>'DALYS Australia Sensitivity 28d'!Auspopul</vt:lpstr>
      <vt:lpstr>'DALYS Australia Sensitivity NSW'!Auspopul</vt:lpstr>
      <vt:lpstr>'DALYS Australia Sensitivity_ONS'!Auspopul</vt:lpstr>
      <vt:lpstr>'Scenario 2'!Auspopul</vt:lpstr>
      <vt:lpstr>'Scenario 2 NSW'!Auspopul</vt:lpstr>
      <vt:lpstr>'Scenario 3'!Auspopul</vt:lpstr>
      <vt:lpstr>'Scenario 3 NSW'!Auspopul</vt:lpstr>
      <vt:lpstr>'Scenario 4'!Auspopul</vt:lpstr>
      <vt:lpstr>'Scenario 4 NSW'!Auspopul</vt:lpstr>
      <vt:lpstr>'Scenario I'!Auspopul</vt:lpstr>
      <vt:lpstr>'Scenario I NSW'!Auspopul</vt:lpstr>
      <vt:lpstr>Auspopul</vt:lpstr>
      <vt:lpstr>'DALYS Australia Sensitivity 28d'!Dem_Inc</vt:lpstr>
      <vt:lpstr>'DALYS Australia Sensitivity NSW'!Dem_Inc</vt:lpstr>
      <vt:lpstr>'DALYS Australia Sensitivity_ONS'!Dem_Inc</vt:lpstr>
      <vt:lpstr>'Scenario 2'!Dem_Inc</vt:lpstr>
      <vt:lpstr>'Scenario 2 NSW'!Dem_Inc</vt:lpstr>
      <vt:lpstr>'Scenario 3'!Dem_Inc</vt:lpstr>
      <vt:lpstr>'Scenario 3 NSW'!Dem_Inc</vt:lpstr>
      <vt:lpstr>'Scenario 4'!Dem_Inc</vt:lpstr>
      <vt:lpstr>'Scenario 4 NSW'!Dem_Inc</vt:lpstr>
      <vt:lpstr>'Scenario I'!Dem_Inc</vt:lpstr>
      <vt:lpstr>'Scenario I NSW'!Dem_Inc</vt:lpstr>
      <vt:lpstr>Dem_Inc</vt:lpstr>
      <vt:lpstr>'DALYS Australia Sensitivity 28d'!Diab_Inc</vt:lpstr>
      <vt:lpstr>'DALYS Australia Sensitivity NSW'!Diab_Inc</vt:lpstr>
      <vt:lpstr>'DALYS Australia Sensitivity_ONS'!Diab_Inc</vt:lpstr>
      <vt:lpstr>'Scenario 2'!Diab_Inc</vt:lpstr>
      <vt:lpstr>'Scenario 2 NSW'!Diab_Inc</vt:lpstr>
      <vt:lpstr>'Scenario 3'!Diab_Inc</vt:lpstr>
      <vt:lpstr>'Scenario 3 NSW'!Diab_Inc</vt:lpstr>
      <vt:lpstr>'Scenario 4'!Diab_Inc</vt:lpstr>
      <vt:lpstr>'Scenario 4 NSW'!Diab_Inc</vt:lpstr>
      <vt:lpstr>'Scenario I'!Diab_Inc</vt:lpstr>
      <vt:lpstr>'Scenario I NSW'!Diab_Inc</vt:lpstr>
      <vt:lpstr>Diab_Inc</vt:lpstr>
      <vt:lpstr>'DALYS Australia Sensitivity 28d'!Isc_Inc</vt:lpstr>
      <vt:lpstr>'DALYS Australia Sensitivity NSW'!Isc_Inc</vt:lpstr>
      <vt:lpstr>'DALYS Australia Sensitivity_ONS'!Isc_Inc</vt:lpstr>
      <vt:lpstr>'Scenario 2'!Isc_Inc</vt:lpstr>
      <vt:lpstr>'Scenario 2 NSW'!Isc_Inc</vt:lpstr>
      <vt:lpstr>'Scenario 3'!Isc_Inc</vt:lpstr>
      <vt:lpstr>'Scenario 3 NSW'!Isc_Inc</vt:lpstr>
      <vt:lpstr>'Scenario 4'!Isc_Inc</vt:lpstr>
      <vt:lpstr>'Scenario 4 NSW'!Isc_Inc</vt:lpstr>
      <vt:lpstr>'Scenario I'!Isc_Inc</vt:lpstr>
      <vt:lpstr>'Scenario I NSW'!Isc_Inc</vt:lpstr>
      <vt:lpstr>Isc_Inc</vt:lpstr>
      <vt:lpstr>LEFemale</vt:lpstr>
      <vt:lpstr>LEmale</vt:lpstr>
      <vt:lpstr>Mortality_Scenario_Four</vt:lpstr>
      <vt:lpstr>Mortality_Scenario_One</vt:lpstr>
      <vt:lpstr>Mortality_Scenario_three</vt:lpstr>
      <vt:lpstr>Mortality_Scenario_two</vt:lpstr>
      <vt:lpstr>'DALYS Australia Sensitivity 28d'!Park_Inc</vt:lpstr>
      <vt:lpstr>'DALYS Australia Sensitivity NSW'!Park_Inc</vt:lpstr>
      <vt:lpstr>'DALYS Australia Sensitivity_ONS'!Park_Inc</vt:lpstr>
      <vt:lpstr>'Scenario 2'!Park_Inc</vt:lpstr>
      <vt:lpstr>'Scenario 2 NSW'!Park_Inc</vt:lpstr>
      <vt:lpstr>'Scenario 3'!Park_Inc</vt:lpstr>
      <vt:lpstr>'Scenario 3 NSW'!Park_Inc</vt:lpstr>
      <vt:lpstr>'Scenario 4'!Park_Inc</vt:lpstr>
      <vt:lpstr>'Scenario 4 NSW'!Park_Inc</vt:lpstr>
      <vt:lpstr>'Scenario I'!Park_Inc</vt:lpstr>
      <vt:lpstr>'Scenario I NSW'!Park_Inc</vt:lpstr>
      <vt:lpstr>Park_Inc</vt:lpstr>
      <vt:lpstr>'DALYS Australia Sensitivity 28d'!PICS</vt:lpstr>
      <vt:lpstr>'DALYS Australia Sensitivity NSW'!PICS</vt:lpstr>
      <vt:lpstr>'DALYS Australia Sensitivity_ONS'!PICS</vt:lpstr>
      <vt:lpstr>PICS</vt:lpstr>
      <vt:lpstr>'Scenario 2 NSW'!PICS4D_U</vt:lpstr>
      <vt:lpstr>PICS4D_U</vt:lpstr>
      <vt:lpstr>'Scenario 2 NSW'!PICS4D_V</vt:lpstr>
      <vt:lpstr>PICS4D_V</vt:lpstr>
      <vt:lpstr>'Scenario 2'!PICSIA_U</vt:lpstr>
      <vt:lpstr>'Scenario 2 NSW'!PICSIA_U</vt:lpstr>
      <vt:lpstr>'Scenario 3'!PICSIA_U</vt:lpstr>
      <vt:lpstr>'Scenario 3 NSW'!PICSIA_U</vt:lpstr>
      <vt:lpstr>'Scenario 4'!PICSIA_U</vt:lpstr>
      <vt:lpstr>'Scenario 4 NSW'!PICSIA_U</vt:lpstr>
      <vt:lpstr>'Scenario I NSW'!PICSIA_U</vt:lpstr>
      <vt:lpstr>PICSIA_U</vt:lpstr>
      <vt:lpstr>'Scenario 2'!PICSIA_V</vt:lpstr>
      <vt:lpstr>'Scenario 2 NSW'!PICSIA_V</vt:lpstr>
      <vt:lpstr>'Scenario 3'!PICSIA_V</vt:lpstr>
      <vt:lpstr>'Scenario 3 NSW'!PICSIA_V</vt:lpstr>
      <vt:lpstr>'Scenario 4'!PICSIA_V</vt:lpstr>
      <vt:lpstr>'Scenario 4 NSW'!PICSIA_V</vt:lpstr>
      <vt:lpstr>'Scenario I'!PICSIA_V</vt:lpstr>
      <vt:lpstr>'Scenario I NSW'!PICSIA_V</vt:lpstr>
      <vt:lpstr>'Scenario 2'!PICSIB_U</vt:lpstr>
      <vt:lpstr>'Scenario 2 NSW'!PICSIB_U</vt:lpstr>
      <vt:lpstr>'Scenario 3'!PICSIB_U</vt:lpstr>
      <vt:lpstr>'Scenario 3 NSW'!PICSIB_U</vt:lpstr>
      <vt:lpstr>'Scenario 4'!PICSIB_U</vt:lpstr>
      <vt:lpstr>'Scenario 4 NSW'!PICSIB_U</vt:lpstr>
      <vt:lpstr>'Scenario I NSW'!PICSIB_U</vt:lpstr>
      <vt:lpstr>PICSIB_U</vt:lpstr>
      <vt:lpstr>'Scenario 2'!PICSIB_V</vt:lpstr>
      <vt:lpstr>'Scenario 2 NSW'!PICSIB_V</vt:lpstr>
      <vt:lpstr>'Scenario 3'!PICSIB_V</vt:lpstr>
      <vt:lpstr>'Scenario 3 NSW'!PICSIB_V</vt:lpstr>
      <vt:lpstr>'Scenario 4'!PICSIB_V</vt:lpstr>
      <vt:lpstr>'Scenario 4 NSW'!PICSIB_V</vt:lpstr>
      <vt:lpstr>'Scenario I NSW'!PICSIB_V</vt:lpstr>
      <vt:lpstr>PICSIB_V</vt:lpstr>
      <vt:lpstr>'Scenario 2'!PICSIC_U</vt:lpstr>
      <vt:lpstr>'Scenario 2 NSW'!PICSIC_U</vt:lpstr>
      <vt:lpstr>'Scenario 3'!PICSIC_U</vt:lpstr>
      <vt:lpstr>'Scenario 3 NSW'!PICSIC_U</vt:lpstr>
      <vt:lpstr>'Scenario 4'!PICSIC_U</vt:lpstr>
      <vt:lpstr>'Scenario 4 NSW'!PICSIC_U</vt:lpstr>
      <vt:lpstr>'Scenario I NSW'!PICSIC_U</vt:lpstr>
      <vt:lpstr>PICSIC_U</vt:lpstr>
      <vt:lpstr>'Scenario 2'!PICSIC_V</vt:lpstr>
      <vt:lpstr>'Scenario 2 NSW'!PICSIC_V</vt:lpstr>
      <vt:lpstr>'Scenario 3'!PICSIC_V</vt:lpstr>
      <vt:lpstr>'Scenario 3 NSW'!PICSIC_V</vt:lpstr>
      <vt:lpstr>'Scenario 4'!PICSIC_V</vt:lpstr>
      <vt:lpstr>'Scenario 4 NSW'!PICSIC_V</vt:lpstr>
      <vt:lpstr>'Scenario I NSW'!PICSIC_V</vt:lpstr>
      <vt:lpstr>PICSIC_V</vt:lpstr>
      <vt:lpstr>print</vt:lpstr>
      <vt:lpstr>probD15</vt:lpstr>
      <vt:lpstr>probD16</vt:lpstr>
      <vt:lpstr>probD40</vt:lpstr>
      <vt:lpstr>probD60</vt:lpstr>
      <vt:lpstr>TOT1A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 Rose Angeles</dc:creator>
  <cp:keywords/>
  <dc:description/>
  <cp:lastModifiedBy>Mary Rose Angeles</cp:lastModifiedBy>
  <cp:revision/>
  <cp:lastPrinted>2021-10-21T08:50:24Z</cp:lastPrinted>
  <dcterms:created xsi:type="dcterms:W3CDTF">2021-06-22T23:35:35Z</dcterms:created>
  <dcterms:modified xsi:type="dcterms:W3CDTF">2021-11-18T02:15:00Z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0x0101004CD4FC8AEF138D41BC09C03507BA311A</vt:lpwstr>
  </property>
</Properties>
</file>